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KAPREMONT53\file\ПАПКИ ПО ОТДЕЛАМ\Отдел бухгалтерского учёта и отчётности\Платонова Н.В\ОФПКР\"/>
    </mc:Choice>
  </mc:AlternateContent>
  <bookViews>
    <workbookView xWindow="0" yWindow="0" windowWidth="24000" windowHeight="9330" tabRatio="395"/>
  </bookViews>
  <sheets>
    <sheet name="перечень МКД" sheetId="1" r:id="rId1"/>
    <sheet name="Лист1" sheetId="2" state="hidden" r:id="rId2"/>
    <sheet name="план.пок-ли" sheetId="3" r:id="rId3"/>
    <sheet name="способ форм-ия" sheetId="4" state="hidden" r:id="rId4"/>
  </sheets>
  <definedNames>
    <definedName name="_xlnm._FilterDatabase" localSheetId="0" hidden="1">'перечень МКД'!$A$17:$XEW$3183</definedName>
    <definedName name="_xlnm._FilterDatabase" localSheetId="2" hidden="1">'план.пок-ли'!$A$10:$W$32</definedName>
    <definedName name="_xlnm._FilterDatabase" localSheetId="3" hidden="1">'способ форм-ия'!$A$8:$Z$32</definedName>
    <definedName name="Z_04681E51_F482_43C0_80C1_79FD2B2CC19D_.wvu.Cols" localSheetId="0" hidden="1">'перечень МКД'!$H:$K,'перечень МКД'!$M:$P,'перечень МКД'!$AB:$AC</definedName>
    <definedName name="Z_04681E51_F482_43C0_80C1_79FD2B2CC19D_.wvu.FilterData" localSheetId="0" hidden="1">'перечень МКД'!$A$17:$AQ$3180</definedName>
    <definedName name="Z_04681E51_F482_43C0_80C1_79FD2B2CC19D_.wvu.FilterData" localSheetId="2" hidden="1">'план.пок-ли'!$A$8:$R$37</definedName>
    <definedName name="Z_04681E51_F482_43C0_80C1_79FD2B2CC19D_.wvu.FilterData" localSheetId="3" hidden="1">'способ форм-ия'!$A$8:$Z$32</definedName>
    <definedName name="Z_083B205C_0646_4D77_BFB5_954DE3C7A9F7_.wvu.FilterData" localSheetId="0" hidden="1">'перечень МКД'!$A$2267:$AQ$3180</definedName>
    <definedName name="Z_083B205C_0646_4D77_BFB5_954DE3C7A9F7_.wvu.FilterData" localSheetId="2" hidden="1">'план.пок-ли'!$A$8:$R$32</definedName>
    <definedName name="Z_0BA0143D_26B5_4CF0_838D_0EFB80343836_.wvu.FilterData" localSheetId="0" hidden="1">'перечень МКД'!$A$17:$AL$3180</definedName>
    <definedName name="Z_0FD083ED_923D_4169_9F6F_5866989E4ABB_.wvu.FilterData" localSheetId="0" hidden="1">'перечень МКД'!$A$17:$AL$3180</definedName>
    <definedName name="Z_1086198C_4DC2_4715_802E_44EEB1C2605E_.wvu.FilterData" localSheetId="0" hidden="1">'перечень МКД'!$A$17:$AP$3180</definedName>
    <definedName name="Z_1350D165_F641_4572_9AF9_604FE9EFC9EA_.wvu.FilterData" localSheetId="0" hidden="1">'перечень МКД'!$A$17:$AP$3180</definedName>
    <definedName name="Z_21DA5637_3D53_40C5_8320_12EDFE59D473_.wvu.FilterData" localSheetId="0" hidden="1">'перечень МКД'!$A$1252:$AL$3180</definedName>
    <definedName name="Z_2C2F9AEA_173A_4632_8362_A35B030497D4_.wvu.FilterData" localSheetId="0" hidden="1">'перечень МКД'!$A$54:$AP$3180</definedName>
    <definedName name="Z_2E181418_27FB_4AFA_A59A_FD804D91EF7B_.wvu.FilterData" localSheetId="0" hidden="1">'перечень МКД'!$A$16:$AL$3180</definedName>
    <definedName name="Z_3B7507D8_D19F_49EB_9136_95710C7A580D_.wvu.FilterData" localSheetId="0" hidden="1">'перечень МКД'!$A$467:$AL$3180</definedName>
    <definedName name="Z_3FE6AE97_3328_49C5_BAF0_FD10F1EF67A9_.wvu.FilterData" localSheetId="0" hidden="1">'перечень МКД'!$A$17:$AL$3180</definedName>
    <definedName name="Z_41B3A140_6BD7_479C_A100_73A4DBB8B763_.wvu.FilterData" localSheetId="0" hidden="1">'перечень МКД'!$A$17:$AP$3180</definedName>
    <definedName name="Z_47199EF1_4430_4C12_8EBC_E4861394555B_.wvu.FilterData" localSheetId="0" hidden="1">'перечень МКД'!#REF!</definedName>
    <definedName name="Z_47EA99AA_1701_4E18_9B15_9D65713D7AEB_.wvu.FilterData" localSheetId="0" hidden="1">'перечень МКД'!$A$17:$AL$3180</definedName>
    <definedName name="Z_4E391A03_CFA4_4A4C_8E32_EA41049277AF_.wvu.FilterData" localSheetId="0" hidden="1">'перечень МКД'!$A$17:$AP$3180</definedName>
    <definedName name="Z_54135404_EE67_482F_AE6D_DBA7F2B722E4_.wvu.FilterData" localSheetId="0" hidden="1">'перечень МКД'!$A$2267:$AL$3180</definedName>
    <definedName name="Z_581F44E8_6355_4ED7_8C2B_0581C1CFFF5D_.wvu.FilterData" localSheetId="0" hidden="1">'перечень МКД'!$A$804:$AL$804</definedName>
    <definedName name="Z_5D2C757F_4A12_4EE0_B6DF_FE65DDE32A79_.wvu.FilterData" localSheetId="0" hidden="1">'перечень МКД'!$A$17:$AP$3180</definedName>
    <definedName name="Z_6087ADBE_1859_4283_AA40_8311D6BF8A67_.wvu.FilterData" localSheetId="0" hidden="1">'перечень МКД'!$A$2914:$AP$3180</definedName>
    <definedName name="Z_63351BBD_C220_4047_BE5A_6190E4B37AE3_.wvu.FilterData" localSheetId="0" hidden="1">'перечень МКД'!$A$16:$AP$3180</definedName>
    <definedName name="Z_823ED6D7_DF81_4E08_927A_50870AB59B0A_.wvu.FilterData" localSheetId="0" hidden="1">'перечень МКД'!$A$2267:$AP$3180</definedName>
    <definedName name="Z_8775C2F7_3724_49FA_B991_B3DCD9EC4F17_.wvu.FilterData" localSheetId="0" hidden="1">'перечень МКД'!$A$16:$AP$3180</definedName>
    <definedName name="Z_88BDF954_7732_4F7B_8077_48A12A670B93_.wvu.FilterData" localSheetId="0" hidden="1">'перечень МКД'!$A$17:$AL$3180</definedName>
    <definedName name="Z_88BDF954_7732_4F7B_8077_48A12A670B93_.wvu.FilterData" localSheetId="2" hidden="1">'план.пок-ли'!$A$8:$R$32</definedName>
    <definedName name="Z_89BAA8A5_42E0_41AC_A06B_E2F79C175E44_.wvu.FilterData" localSheetId="0" hidden="1">'перечень МКД'!$A$17:$AL$3180</definedName>
    <definedName name="Z_9163369F_8F57_4FFD_851F_E95BCEDDED6D_.wvu.FilterData" localSheetId="0" hidden="1">'перечень МКД'!$A$54:$AQ$3180</definedName>
    <definedName name="Z_96458DBF_F2DA_4DF3_B620_9B16CC071573_.wvu.FilterData" localSheetId="0" hidden="1">'перечень МКД'!$A$17:$AL$3180</definedName>
    <definedName name="Z_98571B34_3551_466A_BCE8_16156F57D1B0_.wvu.FilterData" localSheetId="0" hidden="1">'перечень МКД'!$A$17:$AP$3180</definedName>
    <definedName name="Z_987F7654_C281_42CD_A5D4_D1CD74262592_.wvu.FilterData" localSheetId="0" hidden="1">'перечень МКД'!$A$17:$AP$3180</definedName>
    <definedName name="Z_A046BBF2_9DF1_43F9_BF5B_EB92CAC452C2_.wvu.FilterData" localSheetId="0" hidden="1">'перечень МКД'!$A$2267:$AP$3180</definedName>
    <definedName name="Z_A1114A8E_0095_4E35_907D_F2ECD106855C_.wvu.FilterData" localSheetId="0" hidden="1">'перечень МКД'!$A$1286:$AP$3180</definedName>
    <definedName name="Z_A7DD1392_53C4_42AA_A5A6_7EC8C3E3F058_.wvu.FilterData" localSheetId="0" hidden="1">'перечень МКД'!$A$1286:$AP$3180</definedName>
    <definedName name="Z_B38B1949_372B_4056_92D6_06A8DB93BC81_.wvu.FilterData" localSheetId="0" hidden="1">'перечень МКД'!$A$17:$AL$3180</definedName>
    <definedName name="Z_B79A175C_805D_44CE_98A2_3038EE24A168_.wvu.FilterData" localSheetId="0" hidden="1">'перечень МКД'!$A$17:$AQ$3180</definedName>
    <definedName name="Z_B9405093_0746_44F4_9306_E0FB582D05DD_.wvu.FilterData" localSheetId="0" hidden="1">'перечень МКД'!$A$968:$AQ$3180</definedName>
    <definedName name="Z_BA340E63_9FE3_4F23_9D05_29138434F3BB_.wvu.FilterData" localSheetId="0" hidden="1">'перечень МКД'!$A$16:$AL$3180</definedName>
    <definedName name="Z_BD48A830_05C9_4426_B5E0_C43D1D84FA98_.wvu.FilterData" localSheetId="0" hidden="1">'перечень МКД'!$A$2267:$AP$3180</definedName>
    <definedName name="Z_C7F31BB5_A5FD_49C6_9BB3_1EC8F2C98019_.wvu.Cols" localSheetId="0" hidden="1">'перечень МКД'!$H:$K,'перечень МКД'!$M:$P,'перечень МКД'!$V:$W,'перечень МКД'!$AH:$AJ</definedName>
    <definedName name="Z_C7F31BB5_A5FD_49C6_9BB3_1EC8F2C98019_.wvu.FilterData" localSheetId="0" hidden="1">'перечень МКД'!$A$17:$AL$3180</definedName>
    <definedName name="Z_C7F31BB5_A5FD_49C6_9BB3_1EC8F2C98019_.wvu.FilterData" localSheetId="2" hidden="1">'план.пок-ли'!$A$8:$R$8</definedName>
    <definedName name="Z_C7F31BB5_A5FD_49C6_9BB3_1EC8F2C98019_.wvu.FilterData" localSheetId="3" hidden="1">'способ форм-ия'!$A$8:$R$8</definedName>
    <definedName name="Z_C7F31BB5_A5FD_49C6_9BB3_1EC8F2C98019_.wvu.Rows" localSheetId="0" hidden="1">'перечень МКД'!$2:$14</definedName>
    <definedName name="Z_C9751D36_FF5E_4144_B34D_3C52FB0275EB_.wvu.FilterData" localSheetId="0" hidden="1">'перечень МКД'!$A$17:$AL$3180</definedName>
    <definedName name="Z_CC2C7E60_F730_4020_A00D_19EDC30C7ECF_.wvu.FilterData" localSheetId="0" hidden="1">'перечень МКД'!$A$17:$AL$3180</definedName>
    <definedName name="Z_DAD72A4D_C434_4D96_8ACA_D7FE06CB6399_.wvu.FilterData" localSheetId="0" hidden="1">'перечень МКД'!$A$18:$AP$18</definedName>
    <definedName name="Z_DDC1CC5E_6264_4594_8BB6_1DDD50A86102_.wvu.FilterData" localSheetId="0" hidden="1">'перечень МКД'!$A$17:$AP$3180</definedName>
    <definedName name="Z_F3E52435_65ED_4DF3_BF67_ECE66E45C6C0_.wvu.FilterData" localSheetId="0" hidden="1">'перечень МКД'!$A$2268:$AL$3180</definedName>
    <definedName name="Z_F3E52435_65ED_4DF3_BF67_ECE66E45C6C0_.wvu.FilterData" localSheetId="3" hidden="1">'способ форм-ия'!$A$8:$Z$32</definedName>
    <definedName name="Z_FA7C1A2B_0B3C_4E4C_B1DB_2D22D2476652_.wvu.FilterData" localSheetId="0" hidden="1">'перечень МКД'!$A$1286:$AP$3180</definedName>
    <definedName name="Z_FADFEE5D_3315_4029_9C0B_0698414F4847_.wvu.FilterData" localSheetId="0" hidden="1">'перечень МКД'!$A$2267:$AL$3180</definedName>
    <definedName name="Z_FE3E5135_D9C4_4228_AFB9_0DBB020B855B_.wvu.FilterData" localSheetId="0" hidden="1">'перечень МКД'!$A$17:$AP$3180</definedName>
    <definedName name="Z_FE7C3C73_8F0F_4691_A2C1_65D1FB5CB44F_.wvu.FilterData" localSheetId="0" hidden="1">'перечень МКД'!$A$2267:$AQ$3180</definedName>
    <definedName name="АВ1000">'перечень МКД'!$P$759</definedName>
    <definedName name="_xlnm.Print_Area" localSheetId="0">'перечень МКД'!$A$14:$AA$3183</definedName>
  </definedNames>
  <calcPr calcId="152511" iterateDelta="1E-4"/>
  <customWorkbookViews>
    <customWorkbookView name="123 - Личное представление" guid="{C7F31BB5-A5FD-49C6-9BB3-1EC8F2C98019}" mergeInterval="0" personalView="1" maximized="1" xWindow="-8" yWindow="-8" windowWidth="1936" windowHeight="1056" activeSheetId="1"/>
    <customWorkbookView name="User - Личное представление" guid="{04681E51-F482-43C0-80C1-79FD2B2CC19D}" mergeInterval="0" personalView="1" maximized="1" xWindow="-8" yWindow="-8" windowWidth="1616" windowHeight="876" tabRatio="691" activeSheetId="1"/>
  </customWorkbookView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" i="1" l="1"/>
  <c r="S3180" i="1"/>
  <c r="AA3178" i="1"/>
  <c r="Y3177" i="1"/>
  <c r="AA3176" i="1"/>
  <c r="U3176" i="1"/>
  <c r="AA3175" i="1"/>
  <c r="W3174" i="1"/>
  <c r="AA3173" i="1"/>
  <c r="U3173" i="1"/>
  <c r="AA3172" i="1"/>
  <c r="AA3171" i="1"/>
  <c r="U3170" i="1"/>
  <c r="W3169" i="1"/>
  <c r="AA3168" i="1"/>
  <c r="AA3167" i="1"/>
  <c r="U3166" i="1"/>
  <c r="AA3165" i="1"/>
  <c r="AA3164" i="1"/>
  <c r="Y3163" i="1"/>
  <c r="U3162" i="1"/>
  <c r="S3162" i="1"/>
  <c r="U3161" i="1"/>
  <c r="U3160" i="1"/>
  <c r="U3159" i="1"/>
  <c r="U3158" i="1"/>
  <c r="U3157" i="1"/>
  <c r="U3156" i="1"/>
  <c r="U3154" i="1"/>
  <c r="U3153" i="1"/>
  <c r="U3152" i="1"/>
  <c r="U3149" i="1"/>
  <c r="U3145" i="1"/>
  <c r="U3142" i="1"/>
  <c r="S3141" i="1"/>
  <c r="U3140" i="1"/>
  <c r="U3139" i="1"/>
  <c r="S3136" i="1"/>
  <c r="S3135" i="1"/>
  <c r="U3134" i="1"/>
  <c r="U3133" i="1"/>
  <c r="U3131" i="1"/>
  <c r="S3129" i="1"/>
  <c r="U3125" i="1"/>
  <c r="U3123" i="1"/>
  <c r="Y3120" i="1"/>
  <c r="U3119" i="1"/>
  <c r="U3112" i="1"/>
  <c r="S3109" i="1"/>
  <c r="U3097" i="1"/>
  <c r="U3088" i="1"/>
  <c r="U3085" i="1"/>
  <c r="U3081" i="1"/>
  <c r="U3077" i="1"/>
  <c r="AA3060" i="1"/>
  <c r="U3055" i="1"/>
  <c r="Y3046" i="1"/>
  <c r="Y3032" i="1"/>
  <c r="Y3017" i="1"/>
  <c r="Y3016" i="1"/>
  <c r="AA3015" i="1"/>
  <c r="U3013" i="1"/>
  <c r="U3012" i="1"/>
  <c r="U3011" i="1"/>
  <c r="U3010" i="1"/>
  <c r="U3008" i="1"/>
  <c r="U3007" i="1"/>
  <c r="U3000" i="1"/>
  <c r="S2999" i="1"/>
  <c r="AA2989" i="1"/>
  <c r="S2988" i="1"/>
  <c r="Y2987" i="1"/>
  <c r="S2978" i="1"/>
  <c r="S2977" i="1"/>
  <c r="U2975" i="1"/>
  <c r="U2969" i="1"/>
  <c r="U2968" i="1"/>
  <c r="Y2965" i="1"/>
  <c r="U2964" i="1"/>
  <c r="U2960" i="1"/>
  <c r="W2934" i="1"/>
  <c r="Y2931" i="1"/>
  <c r="U2928" i="1"/>
  <c r="U2916" i="1"/>
  <c r="Y2913" i="1"/>
  <c r="U2872" i="1"/>
  <c r="U2868" i="1"/>
  <c r="Y2843" i="1"/>
  <c r="U2841" i="1"/>
  <c r="Y2830" i="1"/>
  <c r="Y2825" i="1"/>
  <c r="U2811" i="1"/>
  <c r="U2802" i="1"/>
  <c r="Y2798" i="1"/>
  <c r="Y2797" i="1"/>
  <c r="Y2795" i="1"/>
  <c r="Y2792" i="1"/>
  <c r="Y2781" i="1"/>
  <c r="U2779" i="1"/>
  <c r="Y2775" i="1"/>
  <c r="U2775" i="1"/>
  <c r="S2748" i="1"/>
  <c r="AA2747" i="1"/>
  <c r="Y2746" i="1"/>
  <c r="U2745" i="1"/>
  <c r="U2744" i="1"/>
  <c r="U2743" i="1"/>
  <c r="U2742" i="1"/>
  <c r="U2741" i="1"/>
  <c r="U2740" i="1"/>
  <c r="U2739" i="1"/>
  <c r="U2738" i="1"/>
  <c r="Y2737" i="1"/>
  <c r="Y2736" i="1"/>
  <c r="U2735" i="1"/>
  <c r="U2734" i="1"/>
  <c r="U2733" i="1"/>
  <c r="U2732" i="1"/>
  <c r="U2729" i="1"/>
  <c r="U2728" i="1"/>
  <c r="U2727" i="1"/>
  <c r="U2725" i="1"/>
  <c r="U2723" i="1"/>
  <c r="Y2717" i="1"/>
  <c r="Y2716" i="1"/>
  <c r="S2715" i="1"/>
  <c r="S2711" i="1"/>
  <c r="S2710" i="1"/>
  <c r="S2705" i="1"/>
  <c r="U2704" i="1"/>
  <c r="S2698" i="1"/>
  <c r="U2697" i="1"/>
  <c r="S2696" i="1"/>
  <c r="S2695" i="1"/>
  <c r="U2694" i="1"/>
  <c r="U2691" i="1"/>
  <c r="S2690" i="1"/>
  <c r="U2689" i="1"/>
  <c r="S2689" i="1"/>
  <c r="U2688" i="1"/>
  <c r="S2685" i="1"/>
  <c r="S2684" i="1"/>
  <c r="S2682" i="1"/>
  <c r="Y2681" i="1"/>
  <c r="S2681" i="1"/>
  <c r="S2680" i="1"/>
  <c r="U2678" i="1"/>
  <c r="U2677" i="1"/>
  <c r="S2675" i="1"/>
  <c r="W2674" i="1"/>
  <c r="S2669" i="1"/>
  <c r="S2666" i="1"/>
  <c r="AA2664" i="1"/>
  <c r="U2664" i="1"/>
  <c r="S2659" i="1"/>
  <c r="U2656" i="1"/>
  <c r="U2654" i="1"/>
  <c r="U2653" i="1"/>
  <c r="Y2651" i="1"/>
  <c r="U2650" i="1"/>
  <c r="U2649" i="1"/>
  <c r="Y2648" i="1"/>
  <c r="U2647" i="1"/>
  <c r="U2646" i="1"/>
  <c r="Y2645" i="1"/>
  <c r="U2635" i="1"/>
  <c r="Y2631" i="1"/>
  <c r="Y2621" i="1"/>
  <c r="S2619" i="1"/>
  <c r="Y2618" i="1"/>
  <c r="Y2613" i="1"/>
  <c r="U2610" i="1"/>
  <c r="U2607" i="1"/>
  <c r="U2597" i="1"/>
  <c r="U2593" i="1"/>
  <c r="U2588" i="1"/>
  <c r="Y2586" i="1"/>
  <c r="Y2584" i="1"/>
  <c r="U2573" i="1"/>
  <c r="Y2570" i="1"/>
  <c r="U2567" i="1"/>
  <c r="Y2565" i="1"/>
  <c r="U2561" i="1"/>
  <c r="Y2559" i="1"/>
  <c r="Y2558" i="1"/>
  <c r="U2558" i="1"/>
  <c r="Y2555" i="1"/>
  <c r="U2538" i="1"/>
  <c r="AA2537" i="1"/>
  <c r="U2535" i="1"/>
  <c r="U2526" i="1"/>
  <c r="U2523" i="1"/>
  <c r="Y2522" i="1"/>
  <c r="U2515" i="1"/>
  <c r="U2499" i="1"/>
  <c r="U2493" i="1"/>
  <c r="Y2469" i="1"/>
  <c r="Y2468" i="1"/>
  <c r="Y2466" i="1"/>
  <c r="Y2463" i="1"/>
  <c r="U2459" i="1"/>
  <c r="U2456" i="1"/>
  <c r="U2455" i="1"/>
  <c r="Y2451" i="1"/>
  <c r="U2445" i="1"/>
  <c r="U2441" i="1"/>
  <c r="Y2438" i="1"/>
  <c r="U2436" i="1"/>
  <c r="U2421" i="1"/>
  <c r="U2416" i="1"/>
  <c r="U2414" i="1"/>
  <c r="U2411" i="1"/>
  <c r="Z2409" i="1"/>
  <c r="X2409" i="1"/>
  <c r="X2267" i="1" s="1"/>
  <c r="V2409" i="1"/>
  <c r="V2267" i="1" s="1"/>
  <c r="T2409" i="1"/>
  <c r="T2267" i="1" s="1"/>
  <c r="R2409" i="1"/>
  <c r="R21" i="1" s="1"/>
  <c r="S2406" i="1"/>
  <c r="S2404" i="1"/>
  <c r="S2403" i="1"/>
  <c r="S2401" i="1"/>
  <c r="S2400" i="1"/>
  <c r="S2399" i="1"/>
  <c r="S2397" i="1"/>
  <c r="S2396" i="1"/>
  <c r="AA2395" i="1"/>
  <c r="S2389" i="1"/>
  <c r="S2388" i="1"/>
  <c r="S2386" i="1"/>
  <c r="S2385" i="1"/>
  <c r="S2384" i="1"/>
  <c r="S2383" i="1"/>
  <c r="S2382" i="1"/>
  <c r="S2381" i="1"/>
  <c r="S2380" i="1"/>
  <c r="S2379" i="1"/>
  <c r="S2377" i="1"/>
  <c r="S2375" i="1"/>
  <c r="S2374" i="1"/>
  <c r="AA2373" i="1"/>
  <c r="S2372" i="1"/>
  <c r="S2371" i="1"/>
  <c r="S2364" i="1"/>
  <c r="Z2356" i="1"/>
  <c r="R2356" i="1"/>
  <c r="R20" i="1" s="1"/>
  <c r="S2268" i="1"/>
  <c r="R2268" i="1"/>
  <c r="U2265" i="1"/>
  <c r="U2264" i="1"/>
  <c r="U2263" i="1"/>
  <c r="U2262" i="1"/>
  <c r="AA2261" i="1"/>
  <c r="U2260" i="1"/>
  <c r="U2258" i="1"/>
  <c r="U2257" i="1"/>
  <c r="Y2255" i="1"/>
  <c r="AA2254" i="1"/>
  <c r="AA2251" i="1"/>
  <c r="AA2249" i="1"/>
  <c r="U2249" i="1"/>
  <c r="U2248" i="1"/>
  <c r="U2241" i="1"/>
  <c r="U2239" i="1"/>
  <c r="U2238" i="1"/>
  <c r="AA2235" i="1"/>
  <c r="AA2234" i="1"/>
  <c r="Y2232" i="1"/>
  <c r="U2230" i="1"/>
  <c r="Z2229" i="1"/>
  <c r="X2229" i="1"/>
  <c r="X2218" i="1" s="1"/>
  <c r="T2229" i="1"/>
  <c r="T2218" i="1" s="1"/>
  <c r="AA2227" i="1"/>
  <c r="AA2225" i="1" s="1"/>
  <c r="Z2225" i="1"/>
  <c r="Z2218" i="1" s="1"/>
  <c r="Y2217" i="1"/>
  <c r="U2215" i="1"/>
  <c r="Y2214" i="1"/>
  <c r="Y2209" i="1"/>
  <c r="Y2208" i="1"/>
  <c r="U2206" i="1"/>
  <c r="U2204" i="1"/>
  <c r="U2203" i="1"/>
  <c r="Y2200" i="1"/>
  <c r="Y2199" i="1"/>
  <c r="U2198" i="1"/>
  <c r="U2197" i="1"/>
  <c r="U2196" i="1"/>
  <c r="U2194" i="1"/>
  <c r="U2193" i="1"/>
  <c r="U2192" i="1"/>
  <c r="U2191" i="1"/>
  <c r="U2189" i="1"/>
  <c r="U2188" i="1"/>
  <c r="U2187" i="1"/>
  <c r="AA2186" i="1"/>
  <c r="AA2185" i="1"/>
  <c r="U2184" i="1"/>
  <c r="U2182" i="1"/>
  <c r="U2178" i="1"/>
  <c r="Y2176" i="1"/>
  <c r="Y2175" i="1"/>
  <c r="Y2174" i="1"/>
  <c r="U2168" i="1"/>
  <c r="Y2167" i="1"/>
  <c r="Y2166" i="1"/>
  <c r="U2165" i="1"/>
  <c r="Y2161" i="1"/>
  <c r="U2160" i="1"/>
  <c r="U2158" i="1"/>
  <c r="U2153" i="1"/>
  <c r="U2147" i="1"/>
  <c r="U2146" i="1"/>
  <c r="Y2144" i="1"/>
  <c r="U2144" i="1"/>
  <c r="U2143" i="1"/>
  <c r="U2141" i="1"/>
  <c r="U2140" i="1"/>
  <c r="U2138" i="1"/>
  <c r="U2137" i="1"/>
  <c r="AA2136" i="1"/>
  <c r="U2133" i="1"/>
  <c r="U2132" i="1"/>
  <c r="U2123" i="1"/>
  <c r="U2122" i="1"/>
  <c r="U2121" i="1"/>
  <c r="U2120" i="1"/>
  <c r="U2119" i="1"/>
  <c r="U2118" i="1"/>
  <c r="Y2117" i="1"/>
  <c r="U2116" i="1"/>
  <c r="U2113" i="1"/>
  <c r="Y2111" i="1"/>
  <c r="U2110" i="1"/>
  <c r="U2109" i="1"/>
  <c r="U2104" i="1"/>
  <c r="U2103" i="1"/>
  <c r="Y2097" i="1"/>
  <c r="Y2093" i="1"/>
  <c r="Y2092" i="1"/>
  <c r="Y2091" i="1"/>
  <c r="U2091" i="1"/>
  <c r="Y2090" i="1"/>
  <c r="U2090" i="1"/>
  <c r="U2089" i="1"/>
  <c r="U2088" i="1"/>
  <c r="Y2087" i="1"/>
  <c r="U2086" i="1"/>
  <c r="U2085" i="1"/>
  <c r="U2084" i="1"/>
  <c r="U2083" i="1"/>
  <c r="U2082" i="1"/>
  <c r="U2081" i="1"/>
  <c r="Z2080" i="1"/>
  <c r="X2080" i="1"/>
  <c r="T2080" i="1"/>
  <c r="W2077" i="1"/>
  <c r="W2072" i="1" s="1"/>
  <c r="AA2076" i="1"/>
  <c r="AA2072" i="1" s="1"/>
  <c r="U2073" i="1"/>
  <c r="U2072" i="1" s="1"/>
  <c r="Z2072" i="1"/>
  <c r="V2072" i="1"/>
  <c r="V2061" i="1" s="1"/>
  <c r="T2072" i="1"/>
  <c r="X2061" i="1"/>
  <c r="AA2059" i="1"/>
  <c r="U2057" i="1"/>
  <c r="U2055" i="1"/>
  <c r="U2053" i="1"/>
  <c r="AA2051" i="1"/>
  <c r="AA2045" i="1" s="1"/>
  <c r="AA2042" i="1" s="1"/>
  <c r="U2050" i="1"/>
  <c r="U2046" i="1"/>
  <c r="Z2045" i="1"/>
  <c r="Z2042" i="1" s="1"/>
  <c r="T2045" i="1"/>
  <c r="T2042" i="1" s="1"/>
  <c r="W2039" i="1"/>
  <c r="W1982" i="1" s="1"/>
  <c r="W1976" i="1" s="1"/>
  <c r="Y2034" i="1"/>
  <c r="Y2033" i="1"/>
  <c r="Y2032" i="1"/>
  <c r="Y2030" i="1"/>
  <c r="Y2022" i="1"/>
  <c r="U2015" i="1"/>
  <c r="Y2013" i="1"/>
  <c r="U2006" i="1"/>
  <c r="Y2004" i="1"/>
  <c r="Y2003" i="1"/>
  <c r="Y2002" i="1"/>
  <c r="U2002" i="1"/>
  <c r="U1997" i="1"/>
  <c r="U1996" i="1"/>
  <c r="U1988" i="1"/>
  <c r="U1987" i="1"/>
  <c r="U1986" i="1"/>
  <c r="Y1985" i="1"/>
  <c r="U1983" i="1"/>
  <c r="X1982" i="1"/>
  <c r="X1976" i="1" s="1"/>
  <c r="V1982" i="1"/>
  <c r="V1976" i="1" s="1"/>
  <c r="T1982" i="1"/>
  <c r="T1976" i="1" s="1"/>
  <c r="W1969" i="1"/>
  <c r="U1958" i="1"/>
  <c r="U1956" i="1"/>
  <c r="U1954" i="1"/>
  <c r="U1951" i="1"/>
  <c r="U1948" i="1"/>
  <c r="AA1940" i="1"/>
  <c r="AA1935" i="1"/>
  <c r="U1934" i="1"/>
  <c r="U1931" i="1"/>
  <c r="AA1925" i="1"/>
  <c r="Y1919" i="1"/>
  <c r="W1911" i="1"/>
  <c r="W1905" i="1"/>
  <c r="AA1888" i="1"/>
  <c r="U1880" i="1"/>
  <c r="AA1874" i="1"/>
  <c r="AA1861" i="1"/>
  <c r="AA1848" i="1"/>
  <c r="Y1848" i="1"/>
  <c r="AA1847" i="1"/>
  <c r="Y1847" i="1"/>
  <c r="U1847" i="1"/>
  <c r="Y1845" i="1"/>
  <c r="U1836" i="1"/>
  <c r="AA1821" i="1"/>
  <c r="U1816" i="1"/>
  <c r="U1815" i="1"/>
  <c r="U1811" i="1"/>
  <c r="U1808" i="1"/>
  <c r="AA1788" i="1"/>
  <c r="W1787" i="1"/>
  <c r="AA1785" i="1"/>
  <c r="Y1779" i="1"/>
  <c r="AA1771" i="1"/>
  <c r="U1767" i="1"/>
  <c r="AA1766" i="1"/>
  <c r="U1757" i="1"/>
  <c r="AA1755" i="1"/>
  <c r="Y1755" i="1"/>
  <c r="U1742" i="1"/>
  <c r="AA1723" i="1"/>
  <c r="U1719" i="1"/>
  <c r="U1714" i="1"/>
  <c r="AA1709" i="1"/>
  <c r="AA1708" i="1"/>
  <c r="Y1699" i="1"/>
  <c r="AA1698" i="1"/>
  <c r="Y1696" i="1"/>
  <c r="Z1688" i="1"/>
  <c r="X1688" i="1"/>
  <c r="X1665" i="1" s="1"/>
  <c r="V1688" i="1"/>
  <c r="V1665" i="1" s="1"/>
  <c r="T1688" i="1"/>
  <c r="T1665" i="1" s="1"/>
  <c r="AA1686" i="1"/>
  <c r="AA1685" i="1"/>
  <c r="Z1678" i="1"/>
  <c r="AA1662" i="1"/>
  <c r="Y1660" i="1"/>
  <c r="U1660" i="1"/>
  <c r="U1657" i="1"/>
  <c r="AA1656" i="1"/>
  <c r="Y1654" i="1"/>
  <c r="AA1653" i="1"/>
  <c r="Y1652" i="1"/>
  <c r="AA1651" i="1"/>
  <c r="AA1649" i="1"/>
  <c r="AA1648" i="1"/>
  <c r="U1647" i="1"/>
  <c r="U1646" i="1"/>
  <c r="U1645" i="1"/>
  <c r="U1643" i="1"/>
  <c r="Y1636" i="1"/>
  <c r="Y1635" i="1"/>
  <c r="U1634" i="1"/>
  <c r="AA1629" i="1"/>
  <c r="U1628" i="1"/>
  <c r="AA1627" i="1"/>
  <c r="U1627" i="1"/>
  <c r="AA1626" i="1"/>
  <c r="U1626" i="1"/>
  <c r="Y1625" i="1"/>
  <c r="U1624" i="1"/>
  <c r="AA1620" i="1"/>
  <c r="U1619" i="1"/>
  <c r="U1618" i="1"/>
  <c r="U1616" i="1"/>
  <c r="U1614" i="1"/>
  <c r="U1612" i="1"/>
  <c r="U1611" i="1"/>
  <c r="U1609" i="1"/>
  <c r="Y1607" i="1"/>
  <c r="AA1606" i="1"/>
  <c r="Y1603" i="1"/>
  <c r="W1601" i="1"/>
  <c r="W1598" i="1" s="1"/>
  <c r="W1590" i="1" s="1"/>
  <c r="Z1598" i="1"/>
  <c r="X1598" i="1"/>
  <c r="X1590" i="1" s="1"/>
  <c r="V1598" i="1"/>
  <c r="V1590" i="1" s="1"/>
  <c r="T1598" i="1"/>
  <c r="T1590" i="1" s="1"/>
  <c r="AA1594" i="1"/>
  <c r="AA1592" i="1" s="1"/>
  <c r="Z1592" i="1"/>
  <c r="AA1589" i="1"/>
  <c r="AA1587" i="1" s="1"/>
  <c r="U1588" i="1"/>
  <c r="U1587" i="1" s="1"/>
  <c r="U1580" i="1" s="1"/>
  <c r="Z1587" i="1"/>
  <c r="T1587" i="1"/>
  <c r="T1580" i="1" s="1"/>
  <c r="AA1585" i="1"/>
  <c r="AA1584" i="1" s="1"/>
  <c r="Z1584" i="1"/>
  <c r="AA1579" i="1"/>
  <c r="AA1578" i="1"/>
  <c r="Y1576" i="1"/>
  <c r="U1575" i="1"/>
  <c r="AA1574" i="1"/>
  <c r="AA1573" i="1"/>
  <c r="Y1573" i="1"/>
  <c r="U1572" i="1"/>
  <c r="AA1570" i="1"/>
  <c r="Y1570" i="1"/>
  <c r="AA1569" i="1"/>
  <c r="AA1568" i="1"/>
  <c r="AA1567" i="1"/>
  <c r="U1567" i="1"/>
  <c r="U1566" i="1"/>
  <c r="AA1565" i="1"/>
  <c r="U1563" i="1"/>
  <c r="U1562" i="1"/>
  <c r="AA1561" i="1"/>
  <c r="Y1560" i="1"/>
  <c r="AA1556" i="1"/>
  <c r="U1555" i="1"/>
  <c r="AA1553" i="1"/>
  <c r="U1552" i="1"/>
  <c r="U1551" i="1"/>
  <c r="AA1550" i="1"/>
  <c r="AA1549" i="1"/>
  <c r="AA1548" i="1"/>
  <c r="AA1546" i="1"/>
  <c r="AA1545" i="1"/>
  <c r="AA1544" i="1"/>
  <c r="AA1543" i="1"/>
  <c r="AA1542" i="1"/>
  <c r="AA1541" i="1"/>
  <c r="AA1539" i="1"/>
  <c r="AA1538" i="1"/>
  <c r="AA1537" i="1"/>
  <c r="AA1535" i="1"/>
  <c r="U1531" i="1"/>
  <c r="AA1530" i="1"/>
  <c r="U1529" i="1"/>
  <c r="AA1527" i="1"/>
  <c r="AA1525" i="1"/>
  <c r="AA1524" i="1"/>
  <c r="AA1522" i="1"/>
  <c r="AA1521" i="1"/>
  <c r="AA1520" i="1"/>
  <c r="AA1519" i="1"/>
  <c r="AA1517" i="1"/>
  <c r="AA1516" i="1"/>
  <c r="AA1515" i="1"/>
  <c r="AA1514" i="1"/>
  <c r="AA1513" i="1"/>
  <c r="AA1511" i="1"/>
  <c r="AA1510" i="1"/>
  <c r="U1509" i="1"/>
  <c r="AA1507" i="1"/>
  <c r="AA1506" i="1"/>
  <c r="AA1505" i="1"/>
  <c r="AA1504" i="1"/>
  <c r="AA1503" i="1"/>
  <c r="AA1501" i="1"/>
  <c r="U1499" i="1"/>
  <c r="AA1498" i="1"/>
  <c r="U1497" i="1"/>
  <c r="AA1494" i="1"/>
  <c r="U1492" i="1"/>
  <c r="U1491" i="1"/>
  <c r="AA1490" i="1"/>
  <c r="Y1489" i="1"/>
  <c r="U1487" i="1"/>
  <c r="AA1486" i="1"/>
  <c r="U1485" i="1"/>
  <c r="U1483" i="1"/>
  <c r="AA1479" i="1"/>
  <c r="U1478" i="1"/>
  <c r="U1477" i="1"/>
  <c r="U1476" i="1"/>
  <c r="U1475" i="1"/>
  <c r="AA1474" i="1"/>
  <c r="U1473" i="1"/>
  <c r="AA1471" i="1"/>
  <c r="U1466" i="1"/>
  <c r="Z1465" i="1"/>
  <c r="Z1458" i="1" s="1"/>
  <c r="X1465" i="1"/>
  <c r="X1458" i="1" s="1"/>
  <c r="T1465" i="1"/>
  <c r="T1458" i="1" s="1"/>
  <c r="U1453" i="1"/>
  <c r="U1450" i="1"/>
  <c r="U1449" i="1"/>
  <c r="U1448" i="1"/>
  <c r="Y1447" i="1"/>
  <c r="Y1445" i="1"/>
  <c r="U1445" i="1"/>
  <c r="U1443" i="1"/>
  <c r="U1441" i="1"/>
  <c r="U1440" i="1"/>
  <c r="U1431" i="1"/>
  <c r="U1430" i="1"/>
  <c r="U1424" i="1"/>
  <c r="U1423" i="1"/>
  <c r="U1422" i="1"/>
  <c r="U1420" i="1"/>
  <c r="U1419" i="1"/>
  <c r="U1418" i="1"/>
  <c r="U1417" i="1"/>
  <c r="U1416" i="1"/>
  <c r="U1415" i="1"/>
  <c r="U1414" i="1"/>
  <c r="U1412" i="1"/>
  <c r="U1411" i="1"/>
  <c r="U1410" i="1"/>
  <c r="U1409" i="1"/>
  <c r="U1408" i="1"/>
  <c r="X1407" i="1"/>
  <c r="X1404" i="1" s="1"/>
  <c r="T1407" i="1"/>
  <c r="T1404" i="1" s="1"/>
  <c r="U1403" i="1"/>
  <c r="AA1402" i="1"/>
  <c r="AA1401" i="1"/>
  <c r="U1396" i="1"/>
  <c r="U1395" i="1"/>
  <c r="U1393" i="1"/>
  <c r="U1378" i="1"/>
  <c r="U1377" i="1"/>
  <c r="U1376" i="1"/>
  <c r="U1375" i="1"/>
  <c r="U1366" i="1"/>
  <c r="AA1360" i="1"/>
  <c r="U1353" i="1"/>
  <c r="U1352" i="1"/>
  <c r="U1349" i="1"/>
  <c r="U1348" i="1"/>
  <c r="AA1345" i="1"/>
  <c r="U1344" i="1"/>
  <c r="U1343" i="1"/>
  <c r="U1342" i="1"/>
  <c r="AA1340" i="1"/>
  <c r="AA1339" i="1"/>
  <c r="U1338" i="1"/>
  <c r="AA1336" i="1"/>
  <c r="U1333" i="1"/>
  <c r="AA1332" i="1"/>
  <c r="U1331" i="1"/>
  <c r="U1330" i="1"/>
  <c r="U1327" i="1"/>
  <c r="U1325" i="1"/>
  <c r="AA1324" i="1"/>
  <c r="U1320" i="1"/>
  <c r="U1319" i="1"/>
  <c r="U1318" i="1"/>
  <c r="U1317" i="1"/>
  <c r="U1316" i="1"/>
  <c r="AA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AA1299" i="1"/>
  <c r="U1296" i="1"/>
  <c r="U1293" i="1"/>
  <c r="U1292" i="1"/>
  <c r="U1291" i="1"/>
  <c r="U1290" i="1"/>
  <c r="U1289" i="1"/>
  <c r="U1288" i="1"/>
  <c r="U1285" i="1"/>
  <c r="AA1280" i="1"/>
  <c r="U1276" i="1"/>
  <c r="U1273" i="1"/>
  <c r="U1272" i="1"/>
  <c r="AA1270" i="1"/>
  <c r="U1269" i="1"/>
  <c r="U1268" i="1"/>
  <c r="U1267" i="1"/>
  <c r="U1266" i="1"/>
  <c r="U1265" i="1"/>
  <c r="U1264" i="1"/>
  <c r="U1263" i="1"/>
  <c r="AA1262" i="1"/>
  <c r="U1261" i="1"/>
  <c r="Z1260" i="1"/>
  <c r="T1260" i="1"/>
  <c r="T1252" i="1" s="1"/>
  <c r="AA1259" i="1"/>
  <c r="AA1255" i="1" s="1"/>
  <c r="Z1255" i="1"/>
  <c r="AA1251" i="1"/>
  <c r="AA1225" i="1"/>
  <c r="Y1224" i="1"/>
  <c r="Y1223" i="1"/>
  <c r="Y1222" i="1"/>
  <c r="AA1218" i="1"/>
  <c r="U1209" i="1"/>
  <c r="U1208" i="1"/>
  <c r="U1207" i="1"/>
  <c r="U1203" i="1"/>
  <c r="U1202" i="1"/>
  <c r="U1201" i="1"/>
  <c r="U1200" i="1"/>
  <c r="U1199" i="1"/>
  <c r="U1198" i="1"/>
  <c r="U1194" i="1"/>
  <c r="U1193" i="1"/>
  <c r="U1187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Y1168" i="1"/>
  <c r="U1167" i="1"/>
  <c r="U1166" i="1"/>
  <c r="U1163" i="1"/>
  <c r="U1157" i="1"/>
  <c r="U1156" i="1"/>
  <c r="U1155" i="1"/>
  <c r="U1154" i="1"/>
  <c r="U1150" i="1"/>
  <c r="U1149" i="1"/>
  <c r="U1146" i="1"/>
  <c r="Y1145" i="1"/>
  <c r="U1140" i="1"/>
  <c r="U1139" i="1"/>
  <c r="Y1138" i="1"/>
  <c r="U1133" i="1"/>
  <c r="U1131" i="1"/>
  <c r="U1130" i="1"/>
  <c r="U1129" i="1"/>
  <c r="U1127" i="1"/>
  <c r="U1126" i="1"/>
  <c r="U1124" i="1"/>
  <c r="U1121" i="1"/>
  <c r="U1120" i="1"/>
  <c r="U1114" i="1"/>
  <c r="AA1113" i="1"/>
  <c r="U1111" i="1"/>
  <c r="U1108" i="1"/>
  <c r="U1107" i="1"/>
  <c r="U1102" i="1"/>
  <c r="U1101" i="1"/>
  <c r="U1099" i="1"/>
  <c r="U1097" i="1"/>
  <c r="U1096" i="1"/>
  <c r="U1095" i="1"/>
  <c r="U1094" i="1"/>
  <c r="U1093" i="1"/>
  <c r="Y1087" i="1"/>
  <c r="U1086" i="1"/>
  <c r="U1084" i="1"/>
  <c r="U1082" i="1"/>
  <c r="U1081" i="1"/>
  <c r="U1080" i="1"/>
  <c r="U1079" i="1"/>
  <c r="U1078" i="1"/>
  <c r="U1077" i="1"/>
  <c r="U1076" i="1"/>
  <c r="U1055" i="1"/>
  <c r="U1054" i="1"/>
  <c r="U1047" i="1"/>
  <c r="U1038" i="1"/>
  <c r="U1037" i="1"/>
  <c r="U1035" i="1"/>
  <c r="U1027" i="1"/>
  <c r="U1026" i="1"/>
  <c r="U1024" i="1"/>
  <c r="U1023" i="1"/>
  <c r="U1021" i="1"/>
  <c r="U1020" i="1"/>
  <c r="U1019" i="1"/>
  <c r="Y1018" i="1"/>
  <c r="U1017" i="1"/>
  <c r="U1016" i="1"/>
  <c r="U1015" i="1"/>
  <c r="U1014" i="1"/>
  <c r="U1013" i="1"/>
  <c r="U1012" i="1"/>
  <c r="U1010" i="1"/>
  <c r="U1009" i="1"/>
  <c r="Y1008" i="1"/>
  <c r="U1007" i="1"/>
  <c r="Z1006" i="1"/>
  <c r="X1006" i="1"/>
  <c r="T1006" i="1"/>
  <c r="Y1005" i="1"/>
  <c r="U1004" i="1"/>
  <c r="U1002" i="1"/>
  <c r="U999" i="1"/>
  <c r="Y998" i="1"/>
  <c r="Y996" i="1"/>
  <c r="U995" i="1"/>
  <c r="U993" i="1"/>
  <c r="U991" i="1"/>
  <c r="U990" i="1"/>
  <c r="U989" i="1"/>
  <c r="Y988" i="1"/>
  <c r="X986" i="1"/>
  <c r="T986" i="1"/>
  <c r="U975" i="1"/>
  <c r="U970" i="1"/>
  <c r="T969" i="1"/>
  <c r="T19" i="1" s="1"/>
  <c r="Z968" i="1"/>
  <c r="W967" i="1"/>
  <c r="U966" i="1"/>
  <c r="U965" i="1"/>
  <c r="W964" i="1"/>
  <c r="U961" i="1"/>
  <c r="Y960" i="1"/>
  <c r="Y954" i="1" s="1"/>
  <c r="Y950" i="1" s="1"/>
  <c r="U958" i="1"/>
  <c r="U956" i="1"/>
  <c r="AA955" i="1"/>
  <c r="AA954" i="1" s="1"/>
  <c r="AA950" i="1" s="1"/>
  <c r="Z954" i="1"/>
  <c r="X954" i="1"/>
  <c r="V954" i="1"/>
  <c r="T954" i="1"/>
  <c r="T950" i="1" s="1"/>
  <c r="Z950" i="1"/>
  <c r="X950" i="1"/>
  <c r="V950" i="1"/>
  <c r="Y948" i="1"/>
  <c r="Y947" i="1"/>
  <c r="AA946" i="1"/>
  <c r="AA943" i="1"/>
  <c r="U942" i="1"/>
  <c r="AA940" i="1"/>
  <c r="U938" i="1"/>
  <c r="W937" i="1"/>
  <c r="U936" i="1"/>
  <c r="Z934" i="1"/>
  <c r="Z931" i="1" s="1"/>
  <c r="X934" i="1"/>
  <c r="X931" i="1" s="1"/>
  <c r="W934" i="1"/>
  <c r="W931" i="1" s="1"/>
  <c r="V934" i="1"/>
  <c r="V931" i="1" s="1"/>
  <c r="T934" i="1"/>
  <c r="T931" i="1" s="1"/>
  <c r="U928" i="1"/>
  <c r="Y926" i="1"/>
  <c r="U925" i="1"/>
  <c r="U922" i="1"/>
  <c r="U921" i="1"/>
  <c r="AA913" i="1"/>
  <c r="AA906" i="1"/>
  <c r="U905" i="1"/>
  <c r="U904" i="1"/>
  <c r="U894" i="1"/>
  <c r="U892" i="1"/>
  <c r="U888" i="1"/>
  <c r="Y867" i="1"/>
  <c r="AA865" i="1"/>
  <c r="AA861" i="1"/>
  <c r="AA860" i="1"/>
  <c r="AA858" i="1"/>
  <c r="AA857" i="1"/>
  <c r="AA856" i="1"/>
  <c r="AA855" i="1"/>
  <c r="U853" i="1"/>
  <c r="U852" i="1"/>
  <c r="U848" i="1"/>
  <c r="U845" i="1"/>
  <c r="U844" i="1"/>
  <c r="U843" i="1"/>
  <c r="U842" i="1"/>
  <c r="U839" i="1"/>
  <c r="U838" i="1"/>
  <c r="U837" i="1"/>
  <c r="U836" i="1"/>
  <c r="U835" i="1"/>
  <c r="U834" i="1"/>
  <c r="U833" i="1"/>
  <c r="U832" i="1"/>
  <c r="U831" i="1"/>
  <c r="U830" i="1"/>
  <c r="AA829" i="1"/>
  <c r="U828" i="1"/>
  <c r="U827" i="1"/>
  <c r="U826" i="1"/>
  <c r="U825" i="1"/>
  <c r="U824" i="1"/>
  <c r="U823" i="1"/>
  <c r="U822" i="1"/>
  <c r="U816" i="1"/>
  <c r="U815" i="1"/>
  <c r="Z814" i="1"/>
  <c r="Z804" i="1" s="1"/>
  <c r="X814" i="1"/>
  <c r="X804" i="1" s="1"/>
  <c r="T814" i="1"/>
  <c r="U813" i="1"/>
  <c r="U812" i="1"/>
  <c r="T810" i="1"/>
  <c r="U801" i="1"/>
  <c r="U799" i="1"/>
  <c r="U798" i="1"/>
  <c r="U797" i="1"/>
  <c r="U795" i="1"/>
  <c r="U794" i="1"/>
  <c r="U792" i="1"/>
  <c r="U789" i="1"/>
  <c r="U785" i="1"/>
  <c r="U784" i="1"/>
  <c r="U782" i="1"/>
  <c r="U781" i="1"/>
  <c r="U780" i="1"/>
  <c r="U779" i="1"/>
  <c r="U778" i="1"/>
  <c r="U777" i="1"/>
  <c r="AA773" i="1"/>
  <c r="AA758" i="1" s="1"/>
  <c r="U761" i="1"/>
  <c r="Z758" i="1"/>
  <c r="Z754" i="1" s="1"/>
  <c r="T758" i="1"/>
  <c r="T754" i="1" s="1"/>
  <c r="AA754" i="1"/>
  <c r="AA753" i="1"/>
  <c r="AA752" i="1"/>
  <c r="AA751" i="1"/>
  <c r="AA750" i="1"/>
  <c r="W749" i="1"/>
  <c r="W715" i="1" s="1"/>
  <c r="W695" i="1" s="1"/>
  <c r="Y747" i="1"/>
  <c r="Y746" i="1"/>
  <c r="Y743" i="1"/>
  <c r="Y742" i="1"/>
  <c r="Y739" i="1"/>
  <c r="U738" i="1"/>
  <c r="U737" i="1"/>
  <c r="U736" i="1"/>
  <c r="U735" i="1"/>
  <c r="U734" i="1"/>
  <c r="U733" i="1"/>
  <c r="U732" i="1"/>
  <c r="U721" i="1"/>
  <c r="U720" i="1"/>
  <c r="U716" i="1"/>
  <c r="Z715" i="1"/>
  <c r="Z695" i="1" s="1"/>
  <c r="X715" i="1"/>
  <c r="X695" i="1" s="1"/>
  <c r="V715" i="1"/>
  <c r="V695" i="1" s="1"/>
  <c r="T715" i="1"/>
  <c r="U708" i="1"/>
  <c r="U704" i="1"/>
  <c r="U703" i="1"/>
  <c r="U701" i="1"/>
  <c r="U700" i="1"/>
  <c r="U699" i="1"/>
  <c r="U698" i="1"/>
  <c r="T697" i="1"/>
  <c r="W694" i="1"/>
  <c r="W657" i="1" s="1"/>
  <c r="AA692" i="1"/>
  <c r="AA691" i="1"/>
  <c r="U684" i="1"/>
  <c r="U677" i="1"/>
  <c r="AA674" i="1"/>
  <c r="U670" i="1"/>
  <c r="AA663" i="1"/>
  <c r="AA661" i="1"/>
  <c r="AA659" i="1"/>
  <c r="U658" i="1"/>
  <c r="Z657" i="1"/>
  <c r="Z635" i="1" s="1"/>
  <c r="V657" i="1"/>
  <c r="V635" i="1" s="1"/>
  <c r="T657" i="1"/>
  <c r="U656" i="1"/>
  <c r="U652" i="1"/>
  <c r="U651" i="1"/>
  <c r="U650" i="1"/>
  <c r="U646" i="1"/>
  <c r="U642" i="1"/>
  <c r="U641" i="1"/>
  <c r="U640" i="1"/>
  <c r="U638" i="1"/>
  <c r="T637" i="1"/>
  <c r="W635" i="1"/>
  <c r="U634" i="1"/>
  <c r="U632" i="1"/>
  <c r="AA631" i="1"/>
  <c r="AA628" i="1" s="1"/>
  <c r="AA621" i="1" s="1"/>
  <c r="U629" i="1"/>
  <c r="Z628" i="1"/>
  <c r="T628" i="1"/>
  <c r="U624" i="1"/>
  <c r="U623" i="1" s="1"/>
  <c r="T623" i="1"/>
  <c r="Z621" i="1"/>
  <c r="Y619" i="1"/>
  <c r="U618" i="1"/>
  <c r="AA617" i="1"/>
  <c r="Y616" i="1"/>
  <c r="U615" i="1"/>
  <c r="U614" i="1"/>
  <c r="AA612" i="1"/>
  <c r="Y608" i="1"/>
  <c r="AA607" i="1"/>
  <c r="AA606" i="1"/>
  <c r="Y605" i="1"/>
  <c r="AA604" i="1"/>
  <c r="Y603" i="1"/>
  <c r="U600" i="1"/>
  <c r="U599" i="1"/>
  <c r="U598" i="1"/>
  <c r="Y597" i="1"/>
  <c r="AA596" i="1"/>
  <c r="Y595" i="1"/>
  <c r="AA594" i="1"/>
  <c r="AA593" i="1"/>
  <c r="U592" i="1"/>
  <c r="Y591" i="1"/>
  <c r="AA589" i="1"/>
  <c r="U586" i="1"/>
  <c r="AA581" i="1"/>
  <c r="U579" i="1"/>
  <c r="Y578" i="1"/>
  <c r="AA576" i="1"/>
  <c r="U574" i="1"/>
  <c r="Y573" i="1"/>
  <c r="AA572" i="1"/>
  <c r="U567" i="1"/>
  <c r="U566" i="1"/>
  <c r="W564" i="1"/>
  <c r="AA563" i="1"/>
  <c r="U563" i="1"/>
  <c r="Y559" i="1"/>
  <c r="U556" i="1"/>
  <c r="AA555" i="1"/>
  <c r="AA552" i="1"/>
  <c r="Y552" i="1"/>
  <c r="W548" i="1"/>
  <c r="AA545" i="1"/>
  <c r="U544" i="1"/>
  <c r="Y543" i="1"/>
  <c r="Y538" i="1"/>
  <c r="U537" i="1"/>
  <c r="AA534" i="1"/>
  <c r="AA533" i="1"/>
  <c r="U530" i="1"/>
  <c r="Y527" i="1"/>
  <c r="AA524" i="1"/>
  <c r="W523" i="1"/>
  <c r="U522" i="1"/>
  <c r="U521" i="1"/>
  <c r="Y520" i="1"/>
  <c r="U515" i="1"/>
  <c r="AA514" i="1"/>
  <c r="U513" i="1"/>
  <c r="U508" i="1"/>
  <c r="W507" i="1"/>
  <c r="W506" i="1"/>
  <c r="U505" i="1"/>
  <c r="U503" i="1"/>
  <c r="U502" i="1"/>
  <c r="U501" i="1"/>
  <c r="U500" i="1"/>
  <c r="Y499" i="1"/>
  <c r="U497" i="1"/>
  <c r="U496" i="1"/>
  <c r="Z495" i="1"/>
  <c r="Z467" i="1" s="1"/>
  <c r="X495" i="1"/>
  <c r="X467" i="1" s="1"/>
  <c r="V495" i="1"/>
  <c r="T495" i="1"/>
  <c r="T467" i="1" s="1"/>
  <c r="U466" i="1"/>
  <c r="U465" i="1"/>
  <c r="U464" i="1"/>
  <c r="U463" i="1"/>
  <c r="U462" i="1"/>
  <c r="U461" i="1"/>
  <c r="U460" i="1"/>
  <c r="U459" i="1"/>
  <c r="U458" i="1"/>
  <c r="U455" i="1"/>
  <c r="U454" i="1"/>
  <c r="U453" i="1"/>
  <c r="U452" i="1"/>
  <c r="AA451" i="1"/>
  <c r="U450" i="1"/>
  <c r="AA446" i="1"/>
  <c r="W444" i="1"/>
  <c r="W63" i="1" s="1"/>
  <c r="W54" i="1" s="1"/>
  <c r="U443" i="1"/>
  <c r="U441" i="1"/>
  <c r="U440" i="1"/>
  <c r="U437" i="1"/>
  <c r="U436" i="1"/>
  <c r="U434" i="1"/>
  <c r="U433" i="1"/>
  <c r="U432" i="1"/>
  <c r="U431" i="1"/>
  <c r="U430" i="1"/>
  <c r="U429" i="1"/>
  <c r="U428" i="1"/>
  <c r="U427" i="1"/>
  <c r="U426" i="1"/>
  <c r="U424" i="1"/>
  <c r="U423" i="1"/>
  <c r="U422" i="1"/>
  <c r="U421" i="1"/>
  <c r="U420" i="1"/>
  <c r="U419" i="1"/>
  <c r="U417" i="1"/>
  <c r="U416" i="1"/>
  <c r="U415" i="1"/>
  <c r="U414" i="1"/>
  <c r="Y412" i="1"/>
  <c r="U410" i="1"/>
  <c r="U409" i="1"/>
  <c r="U408" i="1"/>
  <c r="U407" i="1"/>
  <c r="U406" i="1"/>
  <c r="U405" i="1"/>
  <c r="U404" i="1"/>
  <c r="U403" i="1"/>
  <c r="U402" i="1"/>
  <c r="U401" i="1"/>
  <c r="U400" i="1"/>
  <c r="AA399" i="1"/>
  <c r="U399" i="1"/>
  <c r="U396" i="1"/>
  <c r="U395" i="1"/>
  <c r="U394" i="1"/>
  <c r="U390" i="1"/>
  <c r="U387" i="1"/>
  <c r="U386" i="1"/>
  <c r="U385" i="1"/>
  <c r="U384" i="1"/>
  <c r="U383" i="1"/>
  <c r="U382" i="1"/>
  <c r="U381" i="1"/>
  <c r="U380" i="1"/>
  <c r="U378" i="1"/>
  <c r="AA377" i="1"/>
  <c r="U376" i="1"/>
  <c r="U375" i="1"/>
  <c r="U374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5" i="1"/>
  <c r="U354" i="1"/>
  <c r="U353" i="1"/>
  <c r="U352" i="1"/>
  <c r="U351" i="1"/>
  <c r="U350" i="1"/>
  <c r="U348" i="1"/>
  <c r="U346" i="1"/>
  <c r="U345" i="1"/>
  <c r="U343" i="1"/>
  <c r="U342" i="1"/>
  <c r="U341" i="1"/>
  <c r="U340" i="1"/>
  <c r="U339" i="1"/>
  <c r="U338" i="1"/>
  <c r="U337" i="1"/>
  <c r="U336" i="1"/>
  <c r="U335" i="1"/>
  <c r="U332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3" i="1"/>
  <c r="U312" i="1"/>
  <c r="U311" i="1"/>
  <c r="U310" i="1"/>
  <c r="U309" i="1"/>
  <c r="U303" i="1"/>
  <c r="AA301" i="1"/>
  <c r="Y301" i="1"/>
  <c r="U297" i="1"/>
  <c r="AA296" i="1"/>
  <c r="U285" i="1"/>
  <c r="AA283" i="1"/>
  <c r="U281" i="1"/>
  <c r="U274" i="1"/>
  <c r="AA267" i="1"/>
  <c r="Y264" i="1"/>
  <c r="Y257" i="1"/>
  <c r="AA254" i="1"/>
  <c r="Y246" i="1"/>
  <c r="U239" i="1"/>
  <c r="U235" i="1"/>
  <c r="Y233" i="1"/>
  <c r="Y229" i="1"/>
  <c r="U228" i="1"/>
  <c r="Y227" i="1"/>
  <c r="AA226" i="1"/>
  <c r="Y222" i="1"/>
  <c r="Y216" i="1"/>
  <c r="Y206" i="1"/>
  <c r="U196" i="1"/>
  <c r="U193" i="1"/>
  <c r="Y192" i="1"/>
  <c r="U189" i="1"/>
  <c r="Y188" i="1"/>
  <c r="Y171" i="1"/>
  <c r="Y168" i="1"/>
  <c r="Y165" i="1"/>
  <c r="U161" i="1"/>
  <c r="Y159" i="1"/>
  <c r="Y158" i="1"/>
  <c r="Y157" i="1"/>
  <c r="Y154" i="1"/>
  <c r="U151" i="1"/>
  <c r="U148" i="1"/>
  <c r="AA146" i="1"/>
  <c r="Y144" i="1"/>
  <c r="Y138" i="1"/>
  <c r="U132" i="1"/>
  <c r="U130" i="1"/>
  <c r="AA129" i="1"/>
  <c r="Y128" i="1"/>
  <c r="Y127" i="1"/>
  <c r="Y125" i="1"/>
  <c r="Y123" i="1"/>
  <c r="Y120" i="1"/>
  <c r="Y119" i="1"/>
  <c r="AA117" i="1"/>
  <c r="Y116" i="1"/>
  <c r="Y115" i="1"/>
  <c r="Y114" i="1"/>
  <c r="Y113" i="1"/>
  <c r="U110" i="1"/>
  <c r="U109" i="1"/>
  <c r="U108" i="1"/>
  <c r="U106" i="1"/>
  <c r="U105" i="1"/>
  <c r="U103" i="1"/>
  <c r="U101" i="1"/>
  <c r="U100" i="1"/>
  <c r="U99" i="1"/>
  <c r="U96" i="1"/>
  <c r="U95" i="1"/>
  <c r="U94" i="1"/>
  <c r="U93" i="1"/>
  <c r="Y87" i="1"/>
  <c r="Y83" i="1"/>
  <c r="U72" i="1"/>
  <c r="U71" i="1"/>
  <c r="U70" i="1"/>
  <c r="U68" i="1"/>
  <c r="U67" i="1"/>
  <c r="Z63" i="1"/>
  <c r="Z54" i="1" s="1"/>
  <c r="X63" i="1"/>
  <c r="X54" i="1" s="1"/>
  <c r="V63" i="1"/>
  <c r="V54" i="1" s="1"/>
  <c r="T63" i="1"/>
  <c r="T54" i="1" s="1"/>
  <c r="S61" i="1"/>
  <c r="S55" i="1" s="1"/>
  <c r="R55" i="1"/>
  <c r="R54" i="1" s="1"/>
  <c r="AA51" i="1"/>
  <c r="AA50" i="1"/>
  <c r="U48" i="1"/>
  <c r="AA46" i="1"/>
  <c r="U45" i="1"/>
  <c r="AA42" i="1"/>
  <c r="U39" i="1"/>
  <c r="U38" i="1"/>
  <c r="Z33" i="1"/>
  <c r="Z22" i="1" s="1"/>
  <c r="T33" i="1"/>
  <c r="U30" i="1"/>
  <c r="U28" i="1"/>
  <c r="U25" i="1"/>
  <c r="T24" i="1"/>
  <c r="T22" i="1" s="1"/>
  <c r="W495" i="1" l="1"/>
  <c r="W467" i="1" s="1"/>
  <c r="S19" i="1"/>
  <c r="U24" i="1"/>
  <c r="Z1580" i="1"/>
  <c r="X968" i="1"/>
  <c r="V20" i="1"/>
  <c r="U2080" i="1"/>
  <c r="U2061" i="1" s="1"/>
  <c r="Y2080" i="1"/>
  <c r="Y2061" i="1" s="1"/>
  <c r="AA2080" i="1"/>
  <c r="AA2061" i="1" s="1"/>
  <c r="Y1982" i="1"/>
  <c r="Y1976" i="1" s="1"/>
  <c r="R19" i="1"/>
  <c r="R18" i="1" s="1"/>
  <c r="U697" i="1"/>
  <c r="Y715" i="1"/>
  <c r="Y695" i="1" s="1"/>
  <c r="T621" i="1"/>
  <c r="Z1590" i="1"/>
  <c r="X20" i="1"/>
  <c r="T20" i="1"/>
  <c r="Y986" i="1"/>
  <c r="Y20" i="1" s="1"/>
  <c r="Z20" i="1"/>
  <c r="Y1688" i="1"/>
  <c r="Y1665" i="1" s="1"/>
  <c r="AA1688" i="1"/>
  <c r="W1688" i="1"/>
  <c r="W1665" i="1" s="1"/>
  <c r="Z2267" i="1"/>
  <c r="Z21" i="1"/>
  <c r="U33" i="1"/>
  <c r="U495" i="1"/>
  <c r="U467" i="1" s="1"/>
  <c r="Y495" i="1"/>
  <c r="Y467" i="1" s="1"/>
  <c r="T695" i="1"/>
  <c r="U814" i="1"/>
  <c r="AA814" i="1"/>
  <c r="AA804" i="1" s="1"/>
  <c r="U934" i="1"/>
  <c r="U931" i="1" s="1"/>
  <c r="AA934" i="1"/>
  <c r="AA931" i="1" s="1"/>
  <c r="U969" i="1"/>
  <c r="U19" i="1" s="1"/>
  <c r="Z1665" i="1"/>
  <c r="T2061" i="1"/>
  <c r="U2409" i="1"/>
  <c r="U2267" i="1" s="1"/>
  <c r="Y2409" i="1"/>
  <c r="Y2267" i="1" s="1"/>
  <c r="S2409" i="1"/>
  <c r="S21" i="1" s="1"/>
  <c r="AA2409" i="1"/>
  <c r="AA33" i="1"/>
  <c r="AA22" i="1" s="1"/>
  <c r="V21" i="1"/>
  <c r="U637" i="1"/>
  <c r="T635" i="1"/>
  <c r="Y934" i="1"/>
  <c r="Y931" i="1" s="1"/>
  <c r="U1598" i="1"/>
  <c r="U1590" i="1" s="1"/>
  <c r="AA1678" i="1"/>
  <c r="U1982" i="1"/>
  <c r="U1976" i="1" s="1"/>
  <c r="AA2356" i="1"/>
  <c r="W2409" i="1"/>
  <c r="W2267" i="1" s="1"/>
  <c r="S54" i="1"/>
  <c r="V467" i="1"/>
  <c r="Y1006" i="1"/>
  <c r="Y1465" i="1"/>
  <c r="Y1458" i="1" s="1"/>
  <c r="AA657" i="1"/>
  <c r="AA635" i="1" s="1"/>
  <c r="U758" i="1"/>
  <c r="U754" i="1" s="1"/>
  <c r="U810" i="1"/>
  <c r="U954" i="1"/>
  <c r="U950" i="1" s="1"/>
  <c r="U1006" i="1"/>
  <c r="AA1006" i="1"/>
  <c r="AA968" i="1" s="1"/>
  <c r="AA1260" i="1"/>
  <c r="AA1252" i="1" s="1"/>
  <c r="Y1407" i="1"/>
  <c r="Y1404" i="1" s="1"/>
  <c r="AA1465" i="1"/>
  <c r="AA1458" i="1" s="1"/>
  <c r="U1465" i="1"/>
  <c r="U1458" i="1" s="1"/>
  <c r="AA2229" i="1"/>
  <c r="U63" i="1"/>
  <c r="U54" i="1" s="1"/>
  <c r="AA63" i="1"/>
  <c r="AA54" i="1" s="1"/>
  <c r="U715" i="1"/>
  <c r="AA715" i="1"/>
  <c r="AA695" i="1" s="1"/>
  <c r="T968" i="1"/>
  <c r="Z1252" i="1"/>
  <c r="AA1580" i="1"/>
  <c r="AA1598" i="1"/>
  <c r="AA1590" i="1" s="1"/>
  <c r="Y1598" i="1"/>
  <c r="Y1590" i="1" s="1"/>
  <c r="U1688" i="1"/>
  <c r="U1665" i="1" s="1"/>
  <c r="U2045" i="1"/>
  <c r="U2042" i="1" s="1"/>
  <c r="AA2218" i="1"/>
  <c r="R2267" i="1"/>
  <c r="S2356" i="1"/>
  <c r="S20" i="1" s="1"/>
  <c r="AA495" i="1"/>
  <c r="AA467" i="1" s="1"/>
  <c r="U628" i="1"/>
  <c r="U621" i="1" s="1"/>
  <c r="U657" i="1"/>
  <c r="T804" i="1"/>
  <c r="Y814" i="1"/>
  <c r="Y804" i="1" s="1"/>
  <c r="W954" i="1"/>
  <c r="W950" i="1" s="1"/>
  <c r="U986" i="1"/>
  <c r="U1260" i="1"/>
  <c r="U1252" i="1" s="1"/>
  <c r="U1407" i="1"/>
  <c r="U1404" i="1" s="1"/>
  <c r="Z2061" i="1"/>
  <c r="U2229" i="1"/>
  <c r="U2218" i="1" s="1"/>
  <c r="Y2229" i="1"/>
  <c r="Y2218" i="1" s="1"/>
  <c r="W2061" i="1"/>
  <c r="W20" i="1"/>
  <c r="T21" i="1"/>
  <c r="Y63" i="1"/>
  <c r="X21" i="1"/>
  <c r="V18" i="1" l="1"/>
  <c r="U804" i="1"/>
  <c r="X18" i="1"/>
  <c r="AA20" i="1"/>
  <c r="U695" i="1"/>
  <c r="U22" i="1"/>
  <c r="T18" i="1"/>
  <c r="U968" i="1"/>
  <c r="U635" i="1"/>
  <c r="AA2267" i="1"/>
  <c r="Z18" i="1"/>
  <c r="U20" i="1"/>
  <c r="Y968" i="1"/>
  <c r="S18" i="1"/>
  <c r="AA1665" i="1"/>
  <c r="U21" i="1"/>
  <c r="AA21" i="1"/>
  <c r="S2267" i="1"/>
  <c r="W21" i="1"/>
  <c r="W18" i="1" s="1"/>
  <c r="Y21" i="1"/>
  <c r="Y18" i="1" s="1"/>
  <c r="Y54" i="1"/>
  <c r="U18" i="1" l="1"/>
  <c r="AA18" i="1"/>
  <c r="AJ2270" i="1"/>
  <c r="A2270" i="1" s="1"/>
  <c r="AJ2271" i="1"/>
  <c r="A2271" i="1" s="1"/>
  <c r="AJ2272" i="1"/>
  <c r="A2272" i="1" s="1"/>
  <c r="AJ2273" i="1"/>
  <c r="A2273" i="1" s="1"/>
  <c r="AJ2274" i="1"/>
  <c r="A2274" i="1" s="1"/>
  <c r="AJ2275" i="1"/>
  <c r="A2275" i="1" s="1"/>
  <c r="AJ2276" i="1"/>
  <c r="A2276" i="1" s="1"/>
  <c r="AJ2277" i="1"/>
  <c r="A2277" i="1" s="1"/>
  <c r="AJ2278" i="1"/>
  <c r="A2278" i="1" s="1"/>
  <c r="AJ2279" i="1"/>
  <c r="A2279" i="1" s="1"/>
  <c r="AJ2280" i="1"/>
  <c r="A2280" i="1" s="1"/>
  <c r="AJ2281" i="1"/>
  <c r="A2281" i="1" s="1"/>
  <c r="AJ2282" i="1"/>
  <c r="A2282" i="1" s="1"/>
  <c r="AJ2283" i="1"/>
  <c r="A2283" i="1" s="1"/>
  <c r="AJ2284" i="1"/>
  <c r="A2284" i="1" s="1"/>
  <c r="AJ2285" i="1"/>
  <c r="A2285" i="1" s="1"/>
  <c r="AJ2286" i="1"/>
  <c r="A2286" i="1" s="1"/>
  <c r="AJ2287" i="1"/>
  <c r="A2287" i="1" s="1"/>
  <c r="AJ2288" i="1"/>
  <c r="A2288" i="1" s="1"/>
  <c r="AJ2289" i="1"/>
  <c r="A2289" i="1" s="1"/>
  <c r="AJ2290" i="1"/>
  <c r="A2290" i="1" s="1"/>
  <c r="AJ2291" i="1"/>
  <c r="A2291" i="1" s="1"/>
  <c r="AJ2292" i="1"/>
  <c r="A2292" i="1" s="1"/>
  <c r="AJ2293" i="1"/>
  <c r="A2293" i="1" s="1"/>
  <c r="AJ2294" i="1"/>
  <c r="A2294" i="1" s="1"/>
  <c r="AJ2295" i="1"/>
  <c r="A2295" i="1" s="1"/>
  <c r="AJ2296" i="1"/>
  <c r="A2296" i="1" s="1"/>
  <c r="AJ2297" i="1"/>
  <c r="A2297" i="1" s="1"/>
  <c r="AJ2298" i="1"/>
  <c r="A2298" i="1" s="1"/>
  <c r="AJ2299" i="1"/>
  <c r="A2299" i="1" s="1"/>
  <c r="AJ2300" i="1"/>
  <c r="A2300" i="1" s="1"/>
  <c r="AJ2301" i="1"/>
  <c r="A2301" i="1" s="1"/>
  <c r="AJ2302" i="1"/>
  <c r="A2302" i="1" s="1"/>
  <c r="AJ2303" i="1"/>
  <c r="A2303" i="1" s="1"/>
  <c r="AJ2304" i="1"/>
  <c r="A2304" i="1" s="1"/>
  <c r="AJ2305" i="1"/>
  <c r="A2305" i="1" s="1"/>
  <c r="AJ2306" i="1"/>
  <c r="A2306" i="1" s="1"/>
  <c r="AJ2307" i="1"/>
  <c r="A2307" i="1" s="1"/>
  <c r="AJ2308" i="1"/>
  <c r="A2308" i="1" s="1"/>
  <c r="AJ2309" i="1"/>
  <c r="A2309" i="1" s="1"/>
  <c r="AJ2310" i="1"/>
  <c r="A2310" i="1" s="1"/>
  <c r="AJ2311" i="1"/>
  <c r="A2311" i="1" s="1"/>
  <c r="AJ2312" i="1"/>
  <c r="A2312" i="1" s="1"/>
  <c r="AJ2313" i="1"/>
  <c r="A2313" i="1" s="1"/>
  <c r="AJ2314" i="1"/>
  <c r="A2314" i="1" s="1"/>
  <c r="AJ2315" i="1"/>
  <c r="A2315" i="1" s="1"/>
  <c r="AJ2316" i="1"/>
  <c r="A2316" i="1" s="1"/>
  <c r="AJ2317" i="1"/>
  <c r="A2317" i="1" s="1"/>
  <c r="AJ2318" i="1"/>
  <c r="A2318" i="1" s="1"/>
  <c r="AJ2319" i="1"/>
  <c r="A2319" i="1" s="1"/>
  <c r="AJ2320" i="1"/>
  <c r="A2320" i="1" s="1"/>
  <c r="AJ2321" i="1"/>
  <c r="A2321" i="1" s="1"/>
  <c r="AJ2322" i="1"/>
  <c r="A2322" i="1" s="1"/>
  <c r="AJ2323" i="1"/>
  <c r="A2323" i="1" s="1"/>
  <c r="AJ2324" i="1"/>
  <c r="A2324" i="1" s="1"/>
  <c r="AJ2325" i="1"/>
  <c r="A2325" i="1" s="1"/>
  <c r="AJ2326" i="1"/>
  <c r="A2326" i="1" s="1"/>
  <c r="AJ2327" i="1"/>
  <c r="A2327" i="1" s="1"/>
  <c r="AJ2328" i="1"/>
  <c r="A2328" i="1" s="1"/>
  <c r="AJ2329" i="1"/>
  <c r="A2329" i="1" s="1"/>
  <c r="AJ2330" i="1"/>
  <c r="A2330" i="1" s="1"/>
  <c r="AJ2331" i="1"/>
  <c r="A2331" i="1" s="1"/>
  <c r="AJ2332" i="1"/>
  <c r="A2332" i="1" s="1"/>
  <c r="AJ2333" i="1"/>
  <c r="A2333" i="1" s="1"/>
  <c r="AJ2334" i="1"/>
  <c r="A2334" i="1" s="1"/>
  <c r="AJ2335" i="1"/>
  <c r="A2335" i="1" s="1"/>
  <c r="AJ2336" i="1"/>
  <c r="A2336" i="1" s="1"/>
  <c r="AJ2337" i="1"/>
  <c r="A2337" i="1" s="1"/>
  <c r="AJ2338" i="1"/>
  <c r="A2338" i="1" s="1"/>
  <c r="AJ2339" i="1"/>
  <c r="A2339" i="1" s="1"/>
  <c r="AJ2340" i="1"/>
  <c r="A2340" i="1" s="1"/>
  <c r="AJ2341" i="1"/>
  <c r="A2341" i="1" s="1"/>
  <c r="AJ2342" i="1"/>
  <c r="A2342" i="1" s="1"/>
  <c r="AJ2343" i="1"/>
  <c r="A2343" i="1" s="1"/>
  <c r="AJ2344" i="1"/>
  <c r="A2344" i="1" s="1"/>
  <c r="AJ2345" i="1"/>
  <c r="A2345" i="1" s="1"/>
  <c r="AJ2346" i="1"/>
  <c r="A2346" i="1" s="1"/>
  <c r="AJ2347" i="1"/>
  <c r="A2347" i="1" s="1"/>
  <c r="AJ2348" i="1"/>
  <c r="A2348" i="1" s="1"/>
  <c r="AJ2349" i="1"/>
  <c r="A2349" i="1" s="1"/>
  <c r="AJ2350" i="1"/>
  <c r="A2350" i="1" s="1"/>
  <c r="AJ2351" i="1"/>
  <c r="A2351" i="1" s="1"/>
  <c r="AJ2352" i="1"/>
  <c r="A2352" i="1" s="1"/>
  <c r="AJ2353" i="1"/>
  <c r="A2353" i="1" s="1"/>
  <c r="AJ2354" i="1"/>
  <c r="A2354" i="1" s="1"/>
  <c r="AJ2355" i="1"/>
  <c r="A2355" i="1" s="1"/>
  <c r="AD2409" i="1" l="1"/>
  <c r="Q2045" i="1"/>
  <c r="Q954" i="1"/>
  <c r="Q934" i="1"/>
  <c r="Q715" i="1"/>
  <c r="Q657" i="1"/>
  <c r="Q628" i="1"/>
  <c r="Q33" i="1"/>
  <c r="AD2356" i="1"/>
  <c r="Q2356" i="1"/>
  <c r="Q2225" i="1"/>
  <c r="Q2072" i="1"/>
  <c r="Q1979" i="1"/>
  <c r="Q1678" i="1"/>
  <c r="Q1592" i="1"/>
  <c r="Q1584" i="1"/>
  <c r="Q1463" i="1"/>
  <c r="Q1255" i="1"/>
  <c r="Q810" i="1"/>
  <c r="Q637" i="1"/>
  <c r="Q623" i="1"/>
  <c r="Q24" i="1"/>
  <c r="Q2268" i="1"/>
  <c r="Q2219" i="1"/>
  <c r="Q2062" i="1"/>
  <c r="Q1977" i="1"/>
  <c r="Q1666" i="1"/>
  <c r="Q1581" i="1"/>
  <c r="Q1459" i="1"/>
  <c r="Q1253" i="1"/>
  <c r="Q951" i="1"/>
  <c r="Q805" i="1"/>
  <c r="Q755" i="1"/>
  <c r="Q468" i="1"/>
  <c r="Q55" i="1"/>
  <c r="Q587" i="1" l="1"/>
  <c r="I2409" i="1" l="1"/>
  <c r="J2409" i="1"/>
  <c r="K2409" i="1"/>
  <c r="AD21" i="1"/>
  <c r="H2409" i="1"/>
  <c r="AJ2411" i="1"/>
  <c r="A2411" i="1" s="1"/>
  <c r="AJ2412" i="1"/>
  <c r="A2412" i="1" s="1"/>
  <c r="AJ2413" i="1"/>
  <c r="A2413" i="1" s="1"/>
  <c r="AJ2414" i="1"/>
  <c r="A2414" i="1" s="1"/>
  <c r="AJ2415" i="1"/>
  <c r="A2415" i="1" s="1"/>
  <c r="AJ2416" i="1"/>
  <c r="A2416" i="1" s="1"/>
  <c r="AJ2417" i="1"/>
  <c r="A2417" i="1" s="1"/>
  <c r="AJ2418" i="1"/>
  <c r="A2418" i="1" s="1"/>
  <c r="AJ2419" i="1"/>
  <c r="A2419" i="1" s="1"/>
  <c r="AJ2420" i="1"/>
  <c r="A2420" i="1" s="1"/>
  <c r="AJ2421" i="1"/>
  <c r="A2421" i="1" s="1"/>
  <c r="AJ2422" i="1"/>
  <c r="A2422" i="1" s="1"/>
  <c r="AJ2423" i="1"/>
  <c r="A2423" i="1" s="1"/>
  <c r="AJ2424" i="1"/>
  <c r="A2424" i="1" s="1"/>
  <c r="AJ2425" i="1"/>
  <c r="A2425" i="1" s="1"/>
  <c r="AJ2426" i="1"/>
  <c r="A2426" i="1" s="1"/>
  <c r="AJ2427" i="1"/>
  <c r="A2427" i="1" s="1"/>
  <c r="AJ2428" i="1"/>
  <c r="A2428" i="1" s="1"/>
  <c r="AJ2429" i="1"/>
  <c r="A2429" i="1" s="1"/>
  <c r="AJ2430" i="1"/>
  <c r="A2430" i="1" s="1"/>
  <c r="AJ2431" i="1"/>
  <c r="A2431" i="1" s="1"/>
  <c r="AJ2432" i="1"/>
  <c r="A2432" i="1" s="1"/>
  <c r="AJ2433" i="1"/>
  <c r="A2433" i="1" s="1"/>
  <c r="AJ2434" i="1"/>
  <c r="A2434" i="1" s="1"/>
  <c r="AJ2435" i="1"/>
  <c r="A2435" i="1" s="1"/>
  <c r="AJ2436" i="1"/>
  <c r="A2436" i="1" s="1"/>
  <c r="AJ2437" i="1"/>
  <c r="A2437" i="1" s="1"/>
  <c r="AJ2438" i="1"/>
  <c r="A2438" i="1" s="1"/>
  <c r="AJ2439" i="1"/>
  <c r="A2439" i="1" s="1"/>
  <c r="AJ2440" i="1"/>
  <c r="A2440" i="1" s="1"/>
  <c r="AJ2441" i="1"/>
  <c r="A2441" i="1" s="1"/>
  <c r="AJ2442" i="1"/>
  <c r="A2442" i="1" s="1"/>
  <c r="AJ2443" i="1"/>
  <c r="A2443" i="1" s="1"/>
  <c r="AJ2444" i="1"/>
  <c r="A2444" i="1" s="1"/>
  <c r="AJ2445" i="1"/>
  <c r="A2445" i="1" s="1"/>
  <c r="AJ2446" i="1"/>
  <c r="A2446" i="1" s="1"/>
  <c r="AJ2447" i="1"/>
  <c r="A2447" i="1" s="1"/>
  <c r="AJ2448" i="1"/>
  <c r="A2448" i="1" s="1"/>
  <c r="AJ2449" i="1"/>
  <c r="A2449" i="1" s="1"/>
  <c r="AJ2450" i="1"/>
  <c r="A2450" i="1" s="1"/>
  <c r="AJ2451" i="1"/>
  <c r="A2451" i="1" s="1"/>
  <c r="AJ2452" i="1"/>
  <c r="A2452" i="1" s="1"/>
  <c r="AJ2453" i="1"/>
  <c r="A2453" i="1" s="1"/>
  <c r="AJ2454" i="1"/>
  <c r="A2454" i="1" s="1"/>
  <c r="AJ2455" i="1"/>
  <c r="A2455" i="1" s="1"/>
  <c r="AJ2456" i="1"/>
  <c r="A2456" i="1" s="1"/>
  <c r="AJ2457" i="1"/>
  <c r="A2457" i="1" s="1"/>
  <c r="AJ2458" i="1"/>
  <c r="A2458" i="1" s="1"/>
  <c r="AJ2459" i="1"/>
  <c r="A2459" i="1" s="1"/>
  <c r="AJ2460" i="1"/>
  <c r="A2460" i="1" s="1"/>
  <c r="AJ2461" i="1"/>
  <c r="A2461" i="1" s="1"/>
  <c r="AJ2462" i="1"/>
  <c r="A2462" i="1" s="1"/>
  <c r="AJ2463" i="1"/>
  <c r="A2463" i="1" s="1"/>
  <c r="AJ2464" i="1"/>
  <c r="A2464" i="1" s="1"/>
  <c r="AJ2465" i="1"/>
  <c r="A2465" i="1" s="1"/>
  <c r="AJ2466" i="1"/>
  <c r="A2466" i="1" s="1"/>
  <c r="AJ2467" i="1"/>
  <c r="A2467" i="1" s="1"/>
  <c r="AJ2468" i="1"/>
  <c r="A2468" i="1" s="1"/>
  <c r="AJ2469" i="1"/>
  <c r="A2469" i="1" s="1"/>
  <c r="AJ2470" i="1"/>
  <c r="A2470" i="1" s="1"/>
  <c r="AJ2471" i="1"/>
  <c r="A2471" i="1" s="1"/>
  <c r="AJ2472" i="1"/>
  <c r="A2472" i="1" s="1"/>
  <c r="AJ2473" i="1"/>
  <c r="A2473" i="1" s="1"/>
  <c r="AJ2474" i="1"/>
  <c r="A2474" i="1" s="1"/>
  <c r="AJ2475" i="1"/>
  <c r="A2475" i="1" s="1"/>
  <c r="AJ2476" i="1"/>
  <c r="A2476" i="1" s="1"/>
  <c r="AJ2477" i="1"/>
  <c r="A2477" i="1" s="1"/>
  <c r="AJ2478" i="1"/>
  <c r="A2478" i="1" s="1"/>
  <c r="AJ2479" i="1"/>
  <c r="A2479" i="1" s="1"/>
  <c r="AJ2480" i="1"/>
  <c r="A2480" i="1" s="1"/>
  <c r="AJ2481" i="1"/>
  <c r="A2481" i="1" s="1"/>
  <c r="AJ2482" i="1"/>
  <c r="A2482" i="1" s="1"/>
  <c r="AJ2483" i="1"/>
  <c r="A2483" i="1" s="1"/>
  <c r="AJ2484" i="1"/>
  <c r="A2484" i="1" s="1"/>
  <c r="AJ2485" i="1"/>
  <c r="A2485" i="1" s="1"/>
  <c r="AJ2486" i="1"/>
  <c r="A2486" i="1" s="1"/>
  <c r="AJ2487" i="1"/>
  <c r="A2487" i="1" s="1"/>
  <c r="AJ2488" i="1"/>
  <c r="A2488" i="1" s="1"/>
  <c r="AJ2489" i="1"/>
  <c r="A2489" i="1" s="1"/>
  <c r="AJ2490" i="1"/>
  <c r="A2490" i="1" s="1"/>
  <c r="AJ2491" i="1"/>
  <c r="A2491" i="1" s="1"/>
  <c r="AJ2492" i="1"/>
  <c r="A2492" i="1" s="1"/>
  <c r="AJ2493" i="1"/>
  <c r="A2493" i="1" s="1"/>
  <c r="AJ2494" i="1"/>
  <c r="A2494" i="1" s="1"/>
  <c r="AJ2495" i="1"/>
  <c r="A2495" i="1" s="1"/>
  <c r="AJ2496" i="1"/>
  <c r="A2496" i="1" s="1"/>
  <c r="AJ2497" i="1"/>
  <c r="A2497" i="1" s="1"/>
  <c r="AJ2498" i="1"/>
  <c r="A2498" i="1" s="1"/>
  <c r="AJ2499" i="1"/>
  <c r="A2499" i="1" s="1"/>
  <c r="AJ2500" i="1"/>
  <c r="A2500" i="1" s="1"/>
  <c r="AJ2501" i="1"/>
  <c r="A2501" i="1" s="1"/>
  <c r="AJ2502" i="1"/>
  <c r="A2502" i="1" s="1"/>
  <c r="AJ2503" i="1"/>
  <c r="A2503" i="1" s="1"/>
  <c r="AJ2504" i="1"/>
  <c r="A2504" i="1" s="1"/>
  <c r="AJ2505" i="1"/>
  <c r="A2505" i="1" s="1"/>
  <c r="AJ2506" i="1"/>
  <c r="A2506" i="1" s="1"/>
  <c r="AJ2507" i="1"/>
  <c r="A2507" i="1" s="1"/>
  <c r="AJ2508" i="1"/>
  <c r="A2508" i="1" s="1"/>
  <c r="AJ2509" i="1"/>
  <c r="A2509" i="1" s="1"/>
  <c r="AJ2510" i="1"/>
  <c r="A2510" i="1" s="1"/>
  <c r="AJ2511" i="1"/>
  <c r="A2511" i="1" s="1"/>
  <c r="AJ2512" i="1"/>
  <c r="A2512" i="1" s="1"/>
  <c r="AJ2513" i="1"/>
  <c r="A2513" i="1" s="1"/>
  <c r="AJ2514" i="1"/>
  <c r="A2514" i="1" s="1"/>
  <c r="AJ2515" i="1"/>
  <c r="A2515" i="1" s="1"/>
  <c r="AJ2516" i="1"/>
  <c r="A2516" i="1" s="1"/>
  <c r="AJ2517" i="1"/>
  <c r="A2517" i="1" s="1"/>
  <c r="AJ2518" i="1"/>
  <c r="A2518" i="1" s="1"/>
  <c r="AJ2519" i="1"/>
  <c r="A2519" i="1" s="1"/>
  <c r="AJ2520" i="1"/>
  <c r="A2520" i="1" s="1"/>
  <c r="AJ2521" i="1"/>
  <c r="A2521" i="1" s="1"/>
  <c r="AJ2522" i="1"/>
  <c r="A2522" i="1" s="1"/>
  <c r="AJ2523" i="1"/>
  <c r="A2523" i="1" s="1"/>
  <c r="AJ2524" i="1"/>
  <c r="A2524" i="1" s="1"/>
  <c r="AJ2525" i="1"/>
  <c r="A2525" i="1" s="1"/>
  <c r="AJ2526" i="1"/>
  <c r="A2526" i="1" s="1"/>
  <c r="AJ2527" i="1"/>
  <c r="A2527" i="1" s="1"/>
  <c r="AJ2528" i="1"/>
  <c r="A2528" i="1" s="1"/>
  <c r="AJ2529" i="1"/>
  <c r="A2529" i="1" s="1"/>
  <c r="AJ2530" i="1"/>
  <c r="A2530" i="1" s="1"/>
  <c r="AJ2531" i="1"/>
  <c r="A2531" i="1" s="1"/>
  <c r="AJ2532" i="1"/>
  <c r="A2532" i="1" s="1"/>
  <c r="AJ2533" i="1"/>
  <c r="A2533" i="1" s="1"/>
  <c r="AJ2534" i="1"/>
  <c r="A2534" i="1" s="1"/>
  <c r="AJ2535" i="1"/>
  <c r="A2535" i="1" s="1"/>
  <c r="AJ2536" i="1"/>
  <c r="A2536" i="1" s="1"/>
  <c r="AJ2537" i="1"/>
  <c r="A2537" i="1" s="1"/>
  <c r="AJ2538" i="1"/>
  <c r="A2538" i="1" s="1"/>
  <c r="AJ2539" i="1"/>
  <c r="A2539" i="1" s="1"/>
  <c r="AJ2540" i="1"/>
  <c r="A2540" i="1" s="1"/>
  <c r="AJ2541" i="1"/>
  <c r="A2541" i="1" s="1"/>
  <c r="AJ2542" i="1"/>
  <c r="A2542" i="1" s="1"/>
  <c r="AJ2543" i="1"/>
  <c r="A2543" i="1" s="1"/>
  <c r="AJ2544" i="1"/>
  <c r="A2544" i="1" s="1"/>
  <c r="AJ2545" i="1"/>
  <c r="A2545" i="1" s="1"/>
  <c r="AJ2546" i="1"/>
  <c r="A2546" i="1" s="1"/>
  <c r="AJ2547" i="1"/>
  <c r="A2547" i="1" s="1"/>
  <c r="AJ2548" i="1"/>
  <c r="A2548" i="1" s="1"/>
  <c r="AJ2549" i="1"/>
  <c r="A2549" i="1" s="1"/>
  <c r="AJ2550" i="1"/>
  <c r="A2550" i="1" s="1"/>
  <c r="AJ2551" i="1"/>
  <c r="A2551" i="1" s="1"/>
  <c r="AJ2552" i="1"/>
  <c r="A2552" i="1" s="1"/>
  <c r="AJ2553" i="1"/>
  <c r="A2553" i="1" s="1"/>
  <c r="AJ2554" i="1"/>
  <c r="A2554" i="1" s="1"/>
  <c r="AJ2555" i="1"/>
  <c r="A2555" i="1" s="1"/>
  <c r="AJ2556" i="1"/>
  <c r="A2556" i="1" s="1"/>
  <c r="AJ2557" i="1"/>
  <c r="A2557" i="1" s="1"/>
  <c r="AJ2558" i="1"/>
  <c r="A2558" i="1" s="1"/>
  <c r="AJ2559" i="1"/>
  <c r="A2559" i="1" s="1"/>
  <c r="AJ2560" i="1"/>
  <c r="A2560" i="1" s="1"/>
  <c r="AJ2561" i="1"/>
  <c r="A2561" i="1" s="1"/>
  <c r="AJ2562" i="1"/>
  <c r="A2562" i="1" s="1"/>
  <c r="AJ2563" i="1"/>
  <c r="A2563" i="1" s="1"/>
  <c r="AJ2564" i="1"/>
  <c r="A2564" i="1" s="1"/>
  <c r="AJ2565" i="1"/>
  <c r="A2565" i="1" s="1"/>
  <c r="AJ2566" i="1"/>
  <c r="A2566" i="1" s="1"/>
  <c r="AJ2567" i="1"/>
  <c r="A2567" i="1" s="1"/>
  <c r="AJ2568" i="1"/>
  <c r="A2568" i="1" s="1"/>
  <c r="AJ2569" i="1"/>
  <c r="A2569" i="1" s="1"/>
  <c r="AJ2570" i="1"/>
  <c r="A2570" i="1" s="1"/>
  <c r="AJ2571" i="1"/>
  <c r="A2571" i="1" s="1"/>
  <c r="AJ2572" i="1"/>
  <c r="A2572" i="1" s="1"/>
  <c r="AJ2573" i="1"/>
  <c r="A2573" i="1" s="1"/>
  <c r="AJ2574" i="1"/>
  <c r="A2574" i="1" s="1"/>
  <c r="AJ2575" i="1"/>
  <c r="A2575" i="1" s="1"/>
  <c r="AJ2576" i="1"/>
  <c r="A2576" i="1" s="1"/>
  <c r="AJ2577" i="1"/>
  <c r="A2577" i="1" s="1"/>
  <c r="AJ2578" i="1"/>
  <c r="A2578" i="1" s="1"/>
  <c r="AJ2579" i="1"/>
  <c r="A2579" i="1" s="1"/>
  <c r="AJ2580" i="1"/>
  <c r="A2580" i="1" s="1"/>
  <c r="AJ2581" i="1"/>
  <c r="A2581" i="1" s="1"/>
  <c r="AJ2582" i="1"/>
  <c r="A2582" i="1" s="1"/>
  <c r="AJ2583" i="1"/>
  <c r="A2583" i="1" s="1"/>
  <c r="AJ2584" i="1"/>
  <c r="A2584" i="1" s="1"/>
  <c r="AJ2585" i="1"/>
  <c r="A2585" i="1" s="1"/>
  <c r="AJ2586" i="1"/>
  <c r="A2586" i="1" s="1"/>
  <c r="AJ2587" i="1"/>
  <c r="A2587" i="1" s="1"/>
  <c r="AJ2588" i="1"/>
  <c r="A2588" i="1" s="1"/>
  <c r="AJ2589" i="1"/>
  <c r="A2589" i="1" s="1"/>
  <c r="AJ2590" i="1"/>
  <c r="A2590" i="1" s="1"/>
  <c r="AJ2591" i="1"/>
  <c r="A2591" i="1" s="1"/>
  <c r="AJ2592" i="1"/>
  <c r="A2592" i="1" s="1"/>
  <c r="AJ2593" i="1"/>
  <c r="A2593" i="1" s="1"/>
  <c r="AJ2594" i="1"/>
  <c r="A2594" i="1" s="1"/>
  <c r="AJ2595" i="1"/>
  <c r="A2595" i="1" s="1"/>
  <c r="AJ2596" i="1"/>
  <c r="A2596" i="1" s="1"/>
  <c r="AJ2597" i="1"/>
  <c r="A2597" i="1" s="1"/>
  <c r="AJ2598" i="1"/>
  <c r="A2598" i="1" s="1"/>
  <c r="AJ2599" i="1"/>
  <c r="A2599" i="1" s="1"/>
  <c r="AJ2600" i="1"/>
  <c r="A2600" i="1" s="1"/>
  <c r="AJ2601" i="1"/>
  <c r="A2601" i="1" s="1"/>
  <c r="AJ2602" i="1"/>
  <c r="A2602" i="1" s="1"/>
  <c r="AJ2603" i="1"/>
  <c r="A2603" i="1" s="1"/>
  <c r="AJ2604" i="1"/>
  <c r="A2604" i="1" s="1"/>
  <c r="AJ2605" i="1"/>
  <c r="A2605" i="1" s="1"/>
  <c r="AJ2606" i="1"/>
  <c r="A2606" i="1" s="1"/>
  <c r="AJ2607" i="1"/>
  <c r="A2607" i="1" s="1"/>
  <c r="AJ2608" i="1"/>
  <c r="A2608" i="1" s="1"/>
  <c r="AJ2609" i="1"/>
  <c r="A2609" i="1" s="1"/>
  <c r="AJ2610" i="1"/>
  <c r="A2610" i="1" s="1"/>
  <c r="AJ2611" i="1"/>
  <c r="A2611" i="1" s="1"/>
  <c r="AJ2612" i="1"/>
  <c r="A2612" i="1" s="1"/>
  <c r="AJ2613" i="1"/>
  <c r="A2613" i="1" s="1"/>
  <c r="AJ2614" i="1"/>
  <c r="A2614" i="1" s="1"/>
  <c r="AJ2615" i="1"/>
  <c r="A2615" i="1" s="1"/>
  <c r="AJ2616" i="1"/>
  <c r="A2616" i="1" s="1"/>
  <c r="AJ2617" i="1"/>
  <c r="A2617" i="1" s="1"/>
  <c r="AJ2618" i="1"/>
  <c r="A2618" i="1" s="1"/>
  <c r="AJ2619" i="1"/>
  <c r="A2619" i="1" s="1"/>
  <c r="AJ2620" i="1"/>
  <c r="A2620" i="1" s="1"/>
  <c r="AJ2621" i="1"/>
  <c r="A2621" i="1" s="1"/>
  <c r="AJ2622" i="1"/>
  <c r="A2622" i="1" s="1"/>
  <c r="AJ2623" i="1"/>
  <c r="A2623" i="1" s="1"/>
  <c r="AJ2624" i="1"/>
  <c r="A2624" i="1" s="1"/>
  <c r="AJ2625" i="1"/>
  <c r="A2625" i="1" s="1"/>
  <c r="AJ2626" i="1"/>
  <c r="A2626" i="1" s="1"/>
  <c r="AJ2627" i="1"/>
  <c r="A2627" i="1" s="1"/>
  <c r="AJ2628" i="1"/>
  <c r="A2628" i="1" s="1"/>
  <c r="AJ2629" i="1"/>
  <c r="A2629" i="1" s="1"/>
  <c r="AJ2630" i="1"/>
  <c r="A2630" i="1" s="1"/>
  <c r="AJ2631" i="1"/>
  <c r="A2631" i="1" s="1"/>
  <c r="AJ2632" i="1"/>
  <c r="A2632" i="1" s="1"/>
  <c r="AJ2633" i="1"/>
  <c r="A2633" i="1" s="1"/>
  <c r="AJ2634" i="1"/>
  <c r="A2634" i="1" s="1"/>
  <c r="AJ2635" i="1"/>
  <c r="A2635" i="1" s="1"/>
  <c r="AJ2636" i="1"/>
  <c r="A2636" i="1" s="1"/>
  <c r="AJ2637" i="1"/>
  <c r="A2637" i="1" s="1"/>
  <c r="AJ2638" i="1"/>
  <c r="A2638" i="1" s="1"/>
  <c r="AJ2639" i="1"/>
  <c r="A2639" i="1" s="1"/>
  <c r="AJ2640" i="1"/>
  <c r="A2640" i="1" s="1"/>
  <c r="AJ2641" i="1"/>
  <c r="A2641" i="1" s="1"/>
  <c r="AJ2642" i="1"/>
  <c r="A2642" i="1" s="1"/>
  <c r="AJ2643" i="1"/>
  <c r="A2643" i="1" s="1"/>
  <c r="AJ2644" i="1"/>
  <c r="A2644" i="1" s="1"/>
  <c r="AJ2645" i="1"/>
  <c r="A2645" i="1" s="1"/>
  <c r="AJ2646" i="1"/>
  <c r="A2646" i="1" s="1"/>
  <c r="AJ2647" i="1"/>
  <c r="A2647" i="1" s="1"/>
  <c r="AJ2648" i="1"/>
  <c r="A2648" i="1" s="1"/>
  <c r="AJ2649" i="1"/>
  <c r="A2649" i="1" s="1"/>
  <c r="AJ2650" i="1"/>
  <c r="A2650" i="1" s="1"/>
  <c r="AJ2651" i="1"/>
  <c r="A2651" i="1" s="1"/>
  <c r="AJ2652" i="1"/>
  <c r="A2652" i="1" s="1"/>
  <c r="AJ2653" i="1"/>
  <c r="A2653" i="1" s="1"/>
  <c r="AJ2654" i="1"/>
  <c r="A2654" i="1" s="1"/>
  <c r="AJ2655" i="1"/>
  <c r="A2655" i="1" s="1"/>
  <c r="AJ2656" i="1"/>
  <c r="A2656" i="1" s="1"/>
  <c r="AJ2657" i="1"/>
  <c r="A2657" i="1" s="1"/>
  <c r="AJ2658" i="1"/>
  <c r="A2658" i="1" s="1"/>
  <c r="AJ2659" i="1"/>
  <c r="A2659" i="1" s="1"/>
  <c r="AJ2660" i="1"/>
  <c r="A2660" i="1" s="1"/>
  <c r="AJ2661" i="1"/>
  <c r="A2661" i="1" s="1"/>
  <c r="AJ2662" i="1"/>
  <c r="A2662" i="1" s="1"/>
  <c r="AJ2663" i="1"/>
  <c r="A2663" i="1" s="1"/>
  <c r="AJ2664" i="1"/>
  <c r="A2664" i="1" s="1"/>
  <c r="AJ2665" i="1"/>
  <c r="A2665" i="1" s="1"/>
  <c r="AJ2666" i="1"/>
  <c r="A2666" i="1" s="1"/>
  <c r="AJ2667" i="1"/>
  <c r="A2667" i="1" s="1"/>
  <c r="AJ2668" i="1"/>
  <c r="A2668" i="1" s="1"/>
  <c r="AJ2669" i="1"/>
  <c r="A2669" i="1" s="1"/>
  <c r="AJ2670" i="1"/>
  <c r="A2670" i="1" s="1"/>
  <c r="AJ2671" i="1"/>
  <c r="A2671" i="1" s="1"/>
  <c r="AJ2672" i="1"/>
  <c r="A2672" i="1" s="1"/>
  <c r="AJ2673" i="1"/>
  <c r="A2673" i="1" s="1"/>
  <c r="AJ2674" i="1"/>
  <c r="A2674" i="1" s="1"/>
  <c r="AJ2675" i="1"/>
  <c r="A2675" i="1" s="1"/>
  <c r="AJ2676" i="1"/>
  <c r="A2676" i="1" s="1"/>
  <c r="AJ2677" i="1"/>
  <c r="A2677" i="1" s="1"/>
  <c r="AJ2678" i="1"/>
  <c r="A2678" i="1" s="1"/>
  <c r="AJ2679" i="1"/>
  <c r="A2679" i="1" s="1"/>
  <c r="AJ2680" i="1"/>
  <c r="A2680" i="1" s="1"/>
  <c r="AJ2681" i="1"/>
  <c r="A2681" i="1" s="1"/>
  <c r="AJ2682" i="1"/>
  <c r="A2682" i="1" s="1"/>
  <c r="AJ2683" i="1"/>
  <c r="A2683" i="1" s="1"/>
  <c r="AJ2684" i="1"/>
  <c r="A2684" i="1" s="1"/>
  <c r="AJ2685" i="1"/>
  <c r="A2685" i="1" s="1"/>
  <c r="AJ2686" i="1"/>
  <c r="A2686" i="1" s="1"/>
  <c r="AJ2687" i="1"/>
  <c r="A2687" i="1" s="1"/>
  <c r="AJ2688" i="1"/>
  <c r="A2688" i="1" s="1"/>
  <c r="AJ2689" i="1"/>
  <c r="A2689" i="1" s="1"/>
  <c r="AJ2690" i="1"/>
  <c r="A2690" i="1" s="1"/>
  <c r="AJ2691" i="1"/>
  <c r="A2691" i="1" s="1"/>
  <c r="AJ2692" i="1"/>
  <c r="A2692" i="1" s="1"/>
  <c r="AJ2693" i="1"/>
  <c r="A2693" i="1" s="1"/>
  <c r="AJ2694" i="1"/>
  <c r="A2694" i="1" s="1"/>
  <c r="AJ2695" i="1"/>
  <c r="A2695" i="1" s="1"/>
  <c r="AJ2696" i="1"/>
  <c r="A2696" i="1" s="1"/>
  <c r="AJ2697" i="1"/>
  <c r="A2697" i="1" s="1"/>
  <c r="AJ2698" i="1"/>
  <c r="A2698" i="1" s="1"/>
  <c r="AJ2699" i="1"/>
  <c r="A2699" i="1" s="1"/>
  <c r="AJ2700" i="1"/>
  <c r="A2700" i="1" s="1"/>
  <c r="AJ2701" i="1"/>
  <c r="A2701" i="1" s="1"/>
  <c r="AJ2702" i="1"/>
  <c r="A2702" i="1" s="1"/>
  <c r="AJ2703" i="1"/>
  <c r="A2703" i="1" s="1"/>
  <c r="AJ2704" i="1"/>
  <c r="A2704" i="1" s="1"/>
  <c r="AJ2705" i="1"/>
  <c r="A2705" i="1" s="1"/>
  <c r="AJ2706" i="1"/>
  <c r="A2706" i="1" s="1"/>
  <c r="AJ2707" i="1"/>
  <c r="A2707" i="1" s="1"/>
  <c r="AJ2708" i="1"/>
  <c r="A2708" i="1" s="1"/>
  <c r="AJ2709" i="1"/>
  <c r="A2709" i="1" s="1"/>
  <c r="AJ2710" i="1"/>
  <c r="A2710" i="1" s="1"/>
  <c r="AJ2711" i="1"/>
  <c r="A2711" i="1" s="1"/>
  <c r="AJ2712" i="1"/>
  <c r="A2712" i="1" s="1"/>
  <c r="AJ2713" i="1"/>
  <c r="A2713" i="1" s="1"/>
  <c r="AJ2714" i="1"/>
  <c r="A2714" i="1" s="1"/>
  <c r="AJ2715" i="1"/>
  <c r="A2715" i="1" s="1"/>
  <c r="AJ2716" i="1"/>
  <c r="A2716" i="1" s="1"/>
  <c r="AJ2717" i="1"/>
  <c r="A2717" i="1" s="1"/>
  <c r="AJ2718" i="1"/>
  <c r="A2718" i="1" s="1"/>
  <c r="AJ2719" i="1"/>
  <c r="A2719" i="1" s="1"/>
  <c r="AJ2720" i="1"/>
  <c r="A2720" i="1" s="1"/>
  <c r="AJ2721" i="1"/>
  <c r="A2721" i="1" s="1"/>
  <c r="AJ2722" i="1"/>
  <c r="A2722" i="1" s="1"/>
  <c r="AJ2723" i="1"/>
  <c r="A2723" i="1" s="1"/>
  <c r="AJ2724" i="1"/>
  <c r="A2724" i="1" s="1"/>
  <c r="AJ2725" i="1"/>
  <c r="A2725" i="1" s="1"/>
  <c r="AJ2726" i="1"/>
  <c r="A2726" i="1" s="1"/>
  <c r="AJ2727" i="1"/>
  <c r="A2727" i="1" s="1"/>
  <c r="AJ2728" i="1"/>
  <c r="A2728" i="1" s="1"/>
  <c r="AJ2729" i="1"/>
  <c r="A2729" i="1" s="1"/>
  <c r="AJ2730" i="1"/>
  <c r="A2730" i="1" s="1"/>
  <c r="AJ2731" i="1"/>
  <c r="A2731" i="1" s="1"/>
  <c r="AJ2732" i="1"/>
  <c r="A2732" i="1" s="1"/>
  <c r="AJ2733" i="1"/>
  <c r="A2733" i="1" s="1"/>
  <c r="AJ2734" i="1"/>
  <c r="A2734" i="1" s="1"/>
  <c r="AJ2735" i="1"/>
  <c r="A2735" i="1" s="1"/>
  <c r="AJ2736" i="1"/>
  <c r="A2736" i="1" s="1"/>
  <c r="AJ2737" i="1"/>
  <c r="A2737" i="1" s="1"/>
  <c r="AJ2738" i="1"/>
  <c r="A2738" i="1" s="1"/>
  <c r="AJ2739" i="1"/>
  <c r="A2739" i="1" s="1"/>
  <c r="AJ2740" i="1"/>
  <c r="A2740" i="1" s="1"/>
  <c r="AJ2741" i="1"/>
  <c r="A2741" i="1" s="1"/>
  <c r="AJ2742" i="1"/>
  <c r="A2742" i="1" s="1"/>
  <c r="AJ2743" i="1"/>
  <c r="A2743" i="1" s="1"/>
  <c r="AJ2744" i="1"/>
  <c r="A2744" i="1" s="1"/>
  <c r="AJ2745" i="1"/>
  <c r="A2745" i="1" s="1"/>
  <c r="AJ2746" i="1"/>
  <c r="A2746" i="1" s="1"/>
  <c r="AJ2747" i="1"/>
  <c r="A2747" i="1" s="1"/>
  <c r="AJ2748" i="1"/>
  <c r="A2748" i="1" s="1"/>
  <c r="AJ2749" i="1"/>
  <c r="A2749" i="1" s="1"/>
  <c r="AJ2750" i="1"/>
  <c r="A2750" i="1" s="1"/>
  <c r="AJ2751" i="1"/>
  <c r="A2751" i="1" s="1"/>
  <c r="AJ2752" i="1"/>
  <c r="A2752" i="1" s="1"/>
  <c r="AJ2753" i="1"/>
  <c r="A2753" i="1" s="1"/>
  <c r="AJ2754" i="1"/>
  <c r="A2754" i="1" s="1"/>
  <c r="AJ2755" i="1"/>
  <c r="A2755" i="1" s="1"/>
  <c r="AJ2756" i="1"/>
  <c r="A2756" i="1" s="1"/>
  <c r="AJ2757" i="1"/>
  <c r="A2757" i="1" s="1"/>
  <c r="AJ2758" i="1"/>
  <c r="A2758" i="1" s="1"/>
  <c r="AJ2759" i="1"/>
  <c r="A2759" i="1" s="1"/>
  <c r="AJ2760" i="1"/>
  <c r="A2760" i="1" s="1"/>
  <c r="AJ2761" i="1"/>
  <c r="A2761" i="1" s="1"/>
  <c r="AJ2762" i="1"/>
  <c r="A2762" i="1" s="1"/>
  <c r="AJ2763" i="1"/>
  <c r="A2763" i="1" s="1"/>
  <c r="AJ2764" i="1"/>
  <c r="A2764" i="1" s="1"/>
  <c r="AJ2765" i="1"/>
  <c r="A2765" i="1" s="1"/>
  <c r="AJ2766" i="1"/>
  <c r="A2766" i="1" s="1"/>
  <c r="AJ2767" i="1"/>
  <c r="A2767" i="1" s="1"/>
  <c r="AJ2768" i="1"/>
  <c r="A2768" i="1" s="1"/>
  <c r="AJ2769" i="1"/>
  <c r="A2769" i="1" s="1"/>
  <c r="AJ2770" i="1"/>
  <c r="A2770" i="1" s="1"/>
  <c r="AJ2771" i="1"/>
  <c r="A2771" i="1" s="1"/>
  <c r="AJ2772" i="1"/>
  <c r="A2772" i="1" s="1"/>
  <c r="AJ2773" i="1"/>
  <c r="A2773" i="1" s="1"/>
  <c r="AJ2774" i="1"/>
  <c r="A2774" i="1" s="1"/>
  <c r="AJ2775" i="1"/>
  <c r="A2775" i="1" s="1"/>
  <c r="AJ2776" i="1"/>
  <c r="A2776" i="1" s="1"/>
  <c r="AJ2777" i="1"/>
  <c r="A2777" i="1" s="1"/>
  <c r="AJ2778" i="1"/>
  <c r="A2778" i="1" s="1"/>
  <c r="AJ2779" i="1"/>
  <c r="A2779" i="1" s="1"/>
  <c r="AJ2780" i="1"/>
  <c r="A2780" i="1" s="1"/>
  <c r="AJ2781" i="1"/>
  <c r="A2781" i="1" s="1"/>
  <c r="AJ2782" i="1"/>
  <c r="A2782" i="1" s="1"/>
  <c r="AJ2783" i="1"/>
  <c r="A2783" i="1" s="1"/>
  <c r="AJ2784" i="1"/>
  <c r="A2784" i="1" s="1"/>
  <c r="AJ2785" i="1"/>
  <c r="A2785" i="1" s="1"/>
  <c r="AJ2786" i="1"/>
  <c r="A2786" i="1" s="1"/>
  <c r="AJ2787" i="1"/>
  <c r="A2787" i="1" s="1"/>
  <c r="AJ2788" i="1"/>
  <c r="A2788" i="1" s="1"/>
  <c r="AJ2789" i="1"/>
  <c r="A2789" i="1" s="1"/>
  <c r="AJ2790" i="1"/>
  <c r="A2790" i="1" s="1"/>
  <c r="AJ2791" i="1"/>
  <c r="A2791" i="1" s="1"/>
  <c r="AJ2792" i="1"/>
  <c r="A2792" i="1" s="1"/>
  <c r="AJ2793" i="1"/>
  <c r="A2793" i="1" s="1"/>
  <c r="AJ2794" i="1"/>
  <c r="A2794" i="1" s="1"/>
  <c r="AJ2795" i="1"/>
  <c r="A2795" i="1" s="1"/>
  <c r="AJ2796" i="1"/>
  <c r="A2796" i="1" s="1"/>
  <c r="AJ2797" i="1"/>
  <c r="A2797" i="1" s="1"/>
  <c r="AJ2798" i="1"/>
  <c r="A2798" i="1" s="1"/>
  <c r="AJ2799" i="1"/>
  <c r="A2799" i="1" s="1"/>
  <c r="AJ2800" i="1"/>
  <c r="A2800" i="1" s="1"/>
  <c r="AJ2801" i="1"/>
  <c r="A2801" i="1" s="1"/>
  <c r="AJ2802" i="1"/>
  <c r="A2802" i="1" s="1"/>
  <c r="AJ2803" i="1"/>
  <c r="A2803" i="1" s="1"/>
  <c r="AJ2804" i="1"/>
  <c r="A2804" i="1" s="1"/>
  <c r="AJ2805" i="1"/>
  <c r="A2805" i="1" s="1"/>
  <c r="AJ2806" i="1"/>
  <c r="A2806" i="1" s="1"/>
  <c r="AJ2807" i="1"/>
  <c r="A2807" i="1" s="1"/>
  <c r="AJ2808" i="1"/>
  <c r="A2808" i="1" s="1"/>
  <c r="AJ2809" i="1"/>
  <c r="A2809" i="1" s="1"/>
  <c r="AJ2810" i="1"/>
  <c r="A2810" i="1" s="1"/>
  <c r="AJ2811" i="1"/>
  <c r="A2811" i="1" s="1"/>
  <c r="AJ2812" i="1"/>
  <c r="A2812" i="1" s="1"/>
  <c r="AJ2813" i="1"/>
  <c r="A2813" i="1" s="1"/>
  <c r="AJ2814" i="1"/>
  <c r="A2814" i="1" s="1"/>
  <c r="AJ2815" i="1"/>
  <c r="A2815" i="1" s="1"/>
  <c r="AJ2816" i="1"/>
  <c r="A2816" i="1" s="1"/>
  <c r="AJ2817" i="1"/>
  <c r="A2817" i="1" s="1"/>
  <c r="AJ2818" i="1"/>
  <c r="A2818" i="1" s="1"/>
  <c r="AJ2819" i="1"/>
  <c r="A2819" i="1" s="1"/>
  <c r="AJ2820" i="1"/>
  <c r="A2820" i="1" s="1"/>
  <c r="AJ2821" i="1"/>
  <c r="A2821" i="1" s="1"/>
  <c r="AJ2822" i="1"/>
  <c r="A2822" i="1" s="1"/>
  <c r="AJ2823" i="1"/>
  <c r="A2823" i="1" s="1"/>
  <c r="AJ2824" i="1"/>
  <c r="A2824" i="1" s="1"/>
  <c r="AJ2825" i="1"/>
  <c r="A2825" i="1" s="1"/>
  <c r="AJ2826" i="1"/>
  <c r="A2826" i="1" s="1"/>
  <c r="AJ2827" i="1"/>
  <c r="A2827" i="1" s="1"/>
  <c r="AJ2828" i="1"/>
  <c r="A2828" i="1" s="1"/>
  <c r="AJ2829" i="1"/>
  <c r="A2829" i="1" s="1"/>
  <c r="AJ2830" i="1"/>
  <c r="A2830" i="1" s="1"/>
  <c r="AJ2831" i="1"/>
  <c r="A2831" i="1" s="1"/>
  <c r="AJ2832" i="1"/>
  <c r="A2832" i="1" s="1"/>
  <c r="AJ2833" i="1"/>
  <c r="A2833" i="1" s="1"/>
  <c r="AJ2834" i="1"/>
  <c r="A2834" i="1" s="1"/>
  <c r="AJ2835" i="1"/>
  <c r="A2835" i="1" s="1"/>
  <c r="AJ2836" i="1"/>
  <c r="A2836" i="1" s="1"/>
  <c r="AJ2837" i="1"/>
  <c r="A2837" i="1" s="1"/>
  <c r="AJ2838" i="1"/>
  <c r="A2838" i="1" s="1"/>
  <c r="AJ2839" i="1"/>
  <c r="A2839" i="1" s="1"/>
  <c r="AJ2840" i="1"/>
  <c r="A2840" i="1" s="1"/>
  <c r="AJ2841" i="1"/>
  <c r="A2841" i="1" s="1"/>
  <c r="AJ2842" i="1"/>
  <c r="A2842" i="1" s="1"/>
  <c r="AJ2843" i="1"/>
  <c r="A2843" i="1" s="1"/>
  <c r="AJ2844" i="1"/>
  <c r="A2844" i="1" s="1"/>
  <c r="AJ2845" i="1"/>
  <c r="A2845" i="1" s="1"/>
  <c r="AJ2846" i="1"/>
  <c r="A2846" i="1" s="1"/>
  <c r="AJ2847" i="1"/>
  <c r="A2847" i="1" s="1"/>
  <c r="AJ2848" i="1"/>
  <c r="A2848" i="1" s="1"/>
  <c r="AJ2849" i="1"/>
  <c r="A2849" i="1" s="1"/>
  <c r="AJ2850" i="1"/>
  <c r="A2850" i="1" s="1"/>
  <c r="AJ2851" i="1"/>
  <c r="A2851" i="1" s="1"/>
  <c r="AJ2852" i="1"/>
  <c r="A2852" i="1" s="1"/>
  <c r="AJ2853" i="1"/>
  <c r="A2853" i="1" s="1"/>
  <c r="AJ2854" i="1"/>
  <c r="A2854" i="1" s="1"/>
  <c r="AJ2855" i="1"/>
  <c r="A2855" i="1" s="1"/>
  <c r="AJ2856" i="1"/>
  <c r="A2856" i="1" s="1"/>
  <c r="AJ2857" i="1"/>
  <c r="A2857" i="1" s="1"/>
  <c r="AJ2858" i="1"/>
  <c r="A2858" i="1" s="1"/>
  <c r="AJ2859" i="1"/>
  <c r="A2859" i="1" s="1"/>
  <c r="AJ2860" i="1"/>
  <c r="A2860" i="1" s="1"/>
  <c r="AJ2861" i="1"/>
  <c r="A2861" i="1" s="1"/>
  <c r="AJ2862" i="1"/>
  <c r="A2862" i="1" s="1"/>
  <c r="AJ2863" i="1"/>
  <c r="A2863" i="1" s="1"/>
  <c r="AJ2864" i="1"/>
  <c r="A2864" i="1" s="1"/>
  <c r="AJ2865" i="1"/>
  <c r="A2865" i="1" s="1"/>
  <c r="AJ2866" i="1"/>
  <c r="A2866" i="1" s="1"/>
  <c r="AJ2867" i="1"/>
  <c r="A2867" i="1" s="1"/>
  <c r="AJ2868" i="1"/>
  <c r="A2868" i="1" s="1"/>
  <c r="AJ2869" i="1"/>
  <c r="A2869" i="1" s="1"/>
  <c r="AJ2870" i="1"/>
  <c r="A2870" i="1" s="1"/>
  <c r="AJ2871" i="1"/>
  <c r="A2871" i="1" s="1"/>
  <c r="AJ2872" i="1"/>
  <c r="A2872" i="1" s="1"/>
  <c r="AJ2873" i="1"/>
  <c r="A2873" i="1" s="1"/>
  <c r="AJ2874" i="1"/>
  <c r="A2874" i="1" s="1"/>
  <c r="AJ2875" i="1"/>
  <c r="A2875" i="1" s="1"/>
  <c r="AJ2876" i="1"/>
  <c r="A2876" i="1" s="1"/>
  <c r="AJ2877" i="1"/>
  <c r="A2877" i="1" s="1"/>
  <c r="AJ2878" i="1"/>
  <c r="A2878" i="1" s="1"/>
  <c r="AJ2879" i="1"/>
  <c r="A2879" i="1" s="1"/>
  <c r="AJ2880" i="1"/>
  <c r="A2880" i="1" s="1"/>
  <c r="AJ2881" i="1"/>
  <c r="A2881" i="1" s="1"/>
  <c r="AJ2882" i="1"/>
  <c r="A2882" i="1" s="1"/>
  <c r="AJ2883" i="1"/>
  <c r="A2883" i="1" s="1"/>
  <c r="AJ2884" i="1"/>
  <c r="A2884" i="1" s="1"/>
  <c r="AJ2885" i="1"/>
  <c r="A2885" i="1" s="1"/>
  <c r="AJ2886" i="1"/>
  <c r="A2886" i="1" s="1"/>
  <c r="AJ2887" i="1"/>
  <c r="A2887" i="1" s="1"/>
  <c r="AJ2888" i="1"/>
  <c r="A2888" i="1" s="1"/>
  <c r="AJ2889" i="1"/>
  <c r="A2889" i="1" s="1"/>
  <c r="AJ2890" i="1"/>
  <c r="A2890" i="1" s="1"/>
  <c r="AJ2891" i="1"/>
  <c r="A2891" i="1" s="1"/>
  <c r="AJ2892" i="1"/>
  <c r="A2892" i="1" s="1"/>
  <c r="AJ2893" i="1"/>
  <c r="A2893" i="1" s="1"/>
  <c r="AJ2894" i="1"/>
  <c r="A2894" i="1" s="1"/>
  <c r="AJ2895" i="1"/>
  <c r="A2895" i="1" s="1"/>
  <c r="AJ2896" i="1"/>
  <c r="A2896" i="1" s="1"/>
  <c r="AJ2897" i="1"/>
  <c r="A2897" i="1" s="1"/>
  <c r="AJ2898" i="1"/>
  <c r="A2898" i="1" s="1"/>
  <c r="AJ2899" i="1"/>
  <c r="A2899" i="1" s="1"/>
  <c r="AJ2900" i="1"/>
  <c r="A2900" i="1" s="1"/>
  <c r="AJ2901" i="1"/>
  <c r="A2901" i="1" s="1"/>
  <c r="AJ2902" i="1"/>
  <c r="A2902" i="1" s="1"/>
  <c r="AJ2903" i="1"/>
  <c r="A2903" i="1" s="1"/>
  <c r="AJ2904" i="1"/>
  <c r="A2904" i="1" s="1"/>
  <c r="AJ2905" i="1"/>
  <c r="A2905" i="1" s="1"/>
  <c r="AJ2906" i="1"/>
  <c r="A2906" i="1" s="1"/>
  <c r="AJ2907" i="1"/>
  <c r="A2907" i="1" s="1"/>
  <c r="AJ2908" i="1"/>
  <c r="A2908" i="1" s="1"/>
  <c r="AJ2909" i="1"/>
  <c r="A2909" i="1" s="1"/>
  <c r="AJ2910" i="1"/>
  <c r="A2910" i="1" s="1"/>
  <c r="AJ2911" i="1"/>
  <c r="A2911" i="1" s="1"/>
  <c r="AJ2912" i="1"/>
  <c r="A2912" i="1" s="1"/>
  <c r="AJ2913" i="1"/>
  <c r="A2913" i="1" s="1"/>
  <c r="AJ2914" i="1"/>
  <c r="A2914" i="1" s="1"/>
  <c r="AJ2915" i="1"/>
  <c r="A2915" i="1" s="1"/>
  <c r="AJ2916" i="1"/>
  <c r="A2916" i="1" s="1"/>
  <c r="AJ2917" i="1"/>
  <c r="A2917" i="1" s="1"/>
  <c r="AJ2918" i="1"/>
  <c r="A2918" i="1" s="1"/>
  <c r="AJ2919" i="1"/>
  <c r="A2919" i="1" s="1"/>
  <c r="AJ2920" i="1"/>
  <c r="A2920" i="1" s="1"/>
  <c r="AJ2921" i="1"/>
  <c r="A2921" i="1" s="1"/>
  <c r="AJ2922" i="1"/>
  <c r="A2922" i="1" s="1"/>
  <c r="AJ2923" i="1"/>
  <c r="A2923" i="1" s="1"/>
  <c r="AJ2924" i="1"/>
  <c r="A2924" i="1" s="1"/>
  <c r="AJ2925" i="1"/>
  <c r="A2925" i="1" s="1"/>
  <c r="AJ2926" i="1"/>
  <c r="A2926" i="1" s="1"/>
  <c r="AJ2927" i="1"/>
  <c r="A2927" i="1" s="1"/>
  <c r="AJ2928" i="1"/>
  <c r="A2928" i="1" s="1"/>
  <c r="AJ2929" i="1"/>
  <c r="A2929" i="1" s="1"/>
  <c r="AJ2930" i="1"/>
  <c r="A2930" i="1" s="1"/>
  <c r="AJ2931" i="1"/>
  <c r="A2931" i="1" s="1"/>
  <c r="AJ2932" i="1"/>
  <c r="A2932" i="1" s="1"/>
  <c r="AJ2933" i="1"/>
  <c r="A2933" i="1" s="1"/>
  <c r="AJ2934" i="1"/>
  <c r="A2934" i="1" s="1"/>
  <c r="AJ2935" i="1"/>
  <c r="A2935" i="1" s="1"/>
  <c r="AJ2936" i="1"/>
  <c r="A2936" i="1" s="1"/>
  <c r="AJ2937" i="1"/>
  <c r="A2937" i="1" s="1"/>
  <c r="AJ2938" i="1"/>
  <c r="A2938" i="1" s="1"/>
  <c r="AJ2939" i="1"/>
  <c r="A2939" i="1" s="1"/>
  <c r="AJ2940" i="1"/>
  <c r="A2940" i="1" s="1"/>
  <c r="AJ2941" i="1"/>
  <c r="A2941" i="1" s="1"/>
  <c r="AJ2942" i="1"/>
  <c r="A2942" i="1" s="1"/>
  <c r="AJ2943" i="1"/>
  <c r="A2943" i="1" s="1"/>
  <c r="AJ2944" i="1"/>
  <c r="A2944" i="1" s="1"/>
  <c r="AJ2945" i="1"/>
  <c r="A2945" i="1" s="1"/>
  <c r="AJ2946" i="1"/>
  <c r="A2946" i="1" s="1"/>
  <c r="AJ2947" i="1"/>
  <c r="A2947" i="1" s="1"/>
  <c r="AJ2948" i="1"/>
  <c r="A2948" i="1" s="1"/>
  <c r="AJ2949" i="1"/>
  <c r="A2949" i="1" s="1"/>
  <c r="AJ2950" i="1"/>
  <c r="A2950" i="1" s="1"/>
  <c r="AJ2951" i="1"/>
  <c r="A2951" i="1" s="1"/>
  <c r="AJ2952" i="1"/>
  <c r="A2952" i="1" s="1"/>
  <c r="AJ2953" i="1"/>
  <c r="A2953" i="1" s="1"/>
  <c r="AJ2954" i="1"/>
  <c r="A2954" i="1" s="1"/>
  <c r="AJ2955" i="1"/>
  <c r="A2955" i="1" s="1"/>
  <c r="AJ2956" i="1"/>
  <c r="A2956" i="1" s="1"/>
  <c r="AJ2957" i="1"/>
  <c r="A2957" i="1" s="1"/>
  <c r="AJ2958" i="1"/>
  <c r="A2958" i="1" s="1"/>
  <c r="AJ2959" i="1"/>
  <c r="A2959" i="1" s="1"/>
  <c r="AJ2960" i="1"/>
  <c r="A2960" i="1" s="1"/>
  <c r="AJ2961" i="1"/>
  <c r="A2961" i="1" s="1"/>
  <c r="AJ2962" i="1"/>
  <c r="A2962" i="1" s="1"/>
  <c r="AJ2963" i="1"/>
  <c r="A2963" i="1" s="1"/>
  <c r="AJ2964" i="1"/>
  <c r="A2964" i="1" s="1"/>
  <c r="AJ2965" i="1"/>
  <c r="A2965" i="1" s="1"/>
  <c r="AJ2966" i="1"/>
  <c r="A2966" i="1" s="1"/>
  <c r="AJ2967" i="1"/>
  <c r="A2967" i="1" s="1"/>
  <c r="AJ2968" i="1"/>
  <c r="A2968" i="1" s="1"/>
  <c r="AJ2969" i="1"/>
  <c r="A2969" i="1" s="1"/>
  <c r="AJ2970" i="1"/>
  <c r="A2970" i="1" s="1"/>
  <c r="AJ2971" i="1"/>
  <c r="A2971" i="1" s="1"/>
  <c r="AJ2972" i="1"/>
  <c r="A2972" i="1" s="1"/>
  <c r="AJ2973" i="1"/>
  <c r="A2973" i="1" s="1"/>
  <c r="AJ2974" i="1"/>
  <c r="A2974" i="1" s="1"/>
  <c r="AJ2975" i="1"/>
  <c r="A2975" i="1" s="1"/>
  <c r="AJ2976" i="1"/>
  <c r="A2976" i="1" s="1"/>
  <c r="AJ2977" i="1"/>
  <c r="A2977" i="1" s="1"/>
  <c r="AJ2978" i="1"/>
  <c r="A2978" i="1" s="1"/>
  <c r="AJ2979" i="1"/>
  <c r="A2979" i="1" s="1"/>
  <c r="AJ2980" i="1"/>
  <c r="A2980" i="1" s="1"/>
  <c r="AJ2981" i="1"/>
  <c r="A2981" i="1" s="1"/>
  <c r="AJ2982" i="1"/>
  <c r="A2982" i="1" s="1"/>
  <c r="AJ2983" i="1"/>
  <c r="A2983" i="1" s="1"/>
  <c r="AJ2984" i="1"/>
  <c r="A2984" i="1" s="1"/>
  <c r="AJ2985" i="1"/>
  <c r="A2985" i="1" s="1"/>
  <c r="AJ2986" i="1"/>
  <c r="A2986" i="1" s="1"/>
  <c r="AJ2987" i="1"/>
  <c r="A2987" i="1" s="1"/>
  <c r="AJ2988" i="1"/>
  <c r="A2988" i="1" s="1"/>
  <c r="AJ2989" i="1"/>
  <c r="A2989" i="1" s="1"/>
  <c r="AJ2990" i="1"/>
  <c r="A2990" i="1" s="1"/>
  <c r="AJ2991" i="1"/>
  <c r="A2991" i="1" s="1"/>
  <c r="AJ2992" i="1"/>
  <c r="A2992" i="1" s="1"/>
  <c r="AJ2993" i="1"/>
  <c r="A2993" i="1" s="1"/>
  <c r="AJ2994" i="1"/>
  <c r="A2994" i="1" s="1"/>
  <c r="AJ2995" i="1"/>
  <c r="A2995" i="1" s="1"/>
  <c r="AJ2996" i="1"/>
  <c r="A2996" i="1" s="1"/>
  <c r="AJ2997" i="1"/>
  <c r="A2997" i="1" s="1"/>
  <c r="AJ2998" i="1"/>
  <c r="A2998" i="1" s="1"/>
  <c r="AJ2999" i="1"/>
  <c r="A2999" i="1" s="1"/>
  <c r="AJ3000" i="1"/>
  <c r="A3000" i="1" s="1"/>
  <c r="AJ3001" i="1"/>
  <c r="A3001" i="1" s="1"/>
  <c r="AJ3002" i="1"/>
  <c r="A3002" i="1" s="1"/>
  <c r="AJ3003" i="1"/>
  <c r="A3003" i="1" s="1"/>
  <c r="AJ3004" i="1"/>
  <c r="A3004" i="1" s="1"/>
  <c r="AJ3005" i="1"/>
  <c r="A3005" i="1" s="1"/>
  <c r="AJ3006" i="1"/>
  <c r="A3006" i="1" s="1"/>
  <c r="AJ3007" i="1"/>
  <c r="A3007" i="1" s="1"/>
  <c r="AJ3008" i="1"/>
  <c r="A3008" i="1" s="1"/>
  <c r="AJ3009" i="1"/>
  <c r="A3009" i="1" s="1"/>
  <c r="AJ3010" i="1"/>
  <c r="A3010" i="1" s="1"/>
  <c r="AJ3011" i="1"/>
  <c r="A3011" i="1" s="1"/>
  <c r="AJ3012" i="1"/>
  <c r="A3012" i="1" s="1"/>
  <c r="AJ3013" i="1"/>
  <c r="A3013" i="1" s="1"/>
  <c r="AJ3014" i="1"/>
  <c r="A3014" i="1" s="1"/>
  <c r="AJ3015" i="1"/>
  <c r="A3015" i="1" s="1"/>
  <c r="AJ3016" i="1"/>
  <c r="A3016" i="1" s="1"/>
  <c r="AJ3017" i="1"/>
  <c r="A3017" i="1" s="1"/>
  <c r="AJ3018" i="1"/>
  <c r="A3018" i="1" s="1"/>
  <c r="AJ3019" i="1"/>
  <c r="A3019" i="1" s="1"/>
  <c r="AJ3020" i="1"/>
  <c r="A3020" i="1" s="1"/>
  <c r="AJ3021" i="1"/>
  <c r="A3021" i="1" s="1"/>
  <c r="AJ3022" i="1"/>
  <c r="A3022" i="1" s="1"/>
  <c r="AJ3023" i="1"/>
  <c r="A3023" i="1" s="1"/>
  <c r="AJ3024" i="1"/>
  <c r="A3024" i="1" s="1"/>
  <c r="AJ3025" i="1"/>
  <c r="A3025" i="1" s="1"/>
  <c r="AJ3026" i="1"/>
  <c r="A3026" i="1" s="1"/>
  <c r="AJ3027" i="1"/>
  <c r="A3027" i="1" s="1"/>
  <c r="AJ3028" i="1"/>
  <c r="A3028" i="1" s="1"/>
  <c r="AJ3029" i="1"/>
  <c r="A3029" i="1" s="1"/>
  <c r="AJ3030" i="1"/>
  <c r="A3030" i="1" s="1"/>
  <c r="AJ3031" i="1"/>
  <c r="A3031" i="1" s="1"/>
  <c r="AJ3032" i="1"/>
  <c r="A3032" i="1" s="1"/>
  <c r="AJ3033" i="1"/>
  <c r="A3033" i="1" s="1"/>
  <c r="AJ3034" i="1"/>
  <c r="A3034" i="1" s="1"/>
  <c r="AJ3035" i="1"/>
  <c r="A3035" i="1" s="1"/>
  <c r="AJ3036" i="1"/>
  <c r="A3036" i="1" s="1"/>
  <c r="AJ3037" i="1"/>
  <c r="A3037" i="1" s="1"/>
  <c r="AJ3038" i="1"/>
  <c r="A3038" i="1" s="1"/>
  <c r="AJ3039" i="1"/>
  <c r="A3039" i="1" s="1"/>
  <c r="AJ3040" i="1"/>
  <c r="A3040" i="1" s="1"/>
  <c r="AJ3041" i="1"/>
  <c r="A3041" i="1" s="1"/>
  <c r="AJ3042" i="1"/>
  <c r="A3042" i="1" s="1"/>
  <c r="AJ3043" i="1"/>
  <c r="A3043" i="1" s="1"/>
  <c r="AJ3044" i="1"/>
  <c r="A3044" i="1" s="1"/>
  <c r="AJ3045" i="1"/>
  <c r="A3045" i="1" s="1"/>
  <c r="AJ3046" i="1"/>
  <c r="A3046" i="1" s="1"/>
  <c r="AJ3047" i="1"/>
  <c r="A3047" i="1" s="1"/>
  <c r="AJ3048" i="1"/>
  <c r="A3048" i="1" s="1"/>
  <c r="AJ3049" i="1"/>
  <c r="A3049" i="1" s="1"/>
  <c r="AJ3050" i="1"/>
  <c r="A3050" i="1" s="1"/>
  <c r="AJ3051" i="1"/>
  <c r="A3051" i="1" s="1"/>
  <c r="AJ3052" i="1"/>
  <c r="A3052" i="1" s="1"/>
  <c r="AJ3053" i="1"/>
  <c r="A3053" i="1" s="1"/>
  <c r="AJ3054" i="1"/>
  <c r="A3054" i="1" s="1"/>
  <c r="AJ3055" i="1"/>
  <c r="A3055" i="1" s="1"/>
  <c r="AJ3056" i="1"/>
  <c r="A3056" i="1" s="1"/>
  <c r="AJ3057" i="1"/>
  <c r="A3057" i="1" s="1"/>
  <c r="AJ3058" i="1"/>
  <c r="A3058" i="1" s="1"/>
  <c r="AJ3059" i="1"/>
  <c r="A3059" i="1" s="1"/>
  <c r="AJ3060" i="1"/>
  <c r="A3060" i="1" s="1"/>
  <c r="AJ3061" i="1"/>
  <c r="A3061" i="1" s="1"/>
  <c r="AJ3062" i="1"/>
  <c r="A3062" i="1" s="1"/>
  <c r="AJ3063" i="1"/>
  <c r="A3063" i="1" s="1"/>
  <c r="AJ3064" i="1"/>
  <c r="A3064" i="1" s="1"/>
  <c r="AJ3065" i="1"/>
  <c r="A3065" i="1" s="1"/>
  <c r="AJ3066" i="1"/>
  <c r="A3066" i="1" s="1"/>
  <c r="AJ3067" i="1"/>
  <c r="A3067" i="1" s="1"/>
  <c r="AJ3068" i="1"/>
  <c r="A3068" i="1" s="1"/>
  <c r="AJ3069" i="1"/>
  <c r="A3069" i="1" s="1"/>
  <c r="AJ3070" i="1"/>
  <c r="A3070" i="1" s="1"/>
  <c r="AJ3071" i="1"/>
  <c r="A3071" i="1" s="1"/>
  <c r="AJ3072" i="1"/>
  <c r="A3072" i="1" s="1"/>
  <c r="AJ3073" i="1"/>
  <c r="A3073" i="1" s="1"/>
  <c r="AJ3074" i="1"/>
  <c r="A3074" i="1" s="1"/>
  <c r="AJ3075" i="1"/>
  <c r="A3075" i="1" s="1"/>
  <c r="AJ3076" i="1"/>
  <c r="A3076" i="1" s="1"/>
  <c r="AJ3077" i="1"/>
  <c r="A3077" i="1" s="1"/>
  <c r="AJ3078" i="1"/>
  <c r="A3078" i="1" s="1"/>
  <c r="AJ3079" i="1"/>
  <c r="A3079" i="1" s="1"/>
  <c r="AJ3080" i="1"/>
  <c r="A3080" i="1" s="1"/>
  <c r="AJ3081" i="1"/>
  <c r="A3081" i="1" s="1"/>
  <c r="AJ3082" i="1"/>
  <c r="A3082" i="1" s="1"/>
  <c r="AJ3083" i="1"/>
  <c r="A3083" i="1" s="1"/>
  <c r="AJ3084" i="1"/>
  <c r="A3084" i="1" s="1"/>
  <c r="AJ3085" i="1"/>
  <c r="A3085" i="1" s="1"/>
  <c r="AJ3086" i="1"/>
  <c r="A3086" i="1" s="1"/>
  <c r="AJ3087" i="1"/>
  <c r="A3087" i="1" s="1"/>
  <c r="AJ3088" i="1"/>
  <c r="A3088" i="1" s="1"/>
  <c r="AJ3089" i="1"/>
  <c r="A3089" i="1" s="1"/>
  <c r="AJ3090" i="1"/>
  <c r="A3090" i="1" s="1"/>
  <c r="AJ3091" i="1"/>
  <c r="A3091" i="1" s="1"/>
  <c r="AJ3092" i="1"/>
  <c r="A3092" i="1" s="1"/>
  <c r="AJ3093" i="1"/>
  <c r="A3093" i="1" s="1"/>
  <c r="AJ3094" i="1"/>
  <c r="A3094" i="1" s="1"/>
  <c r="AJ3095" i="1"/>
  <c r="A3095" i="1" s="1"/>
  <c r="AJ3096" i="1"/>
  <c r="A3096" i="1" s="1"/>
  <c r="AJ3097" i="1"/>
  <c r="A3097" i="1" s="1"/>
  <c r="AJ3098" i="1"/>
  <c r="A3098" i="1" s="1"/>
  <c r="AJ3099" i="1"/>
  <c r="A3099" i="1" s="1"/>
  <c r="AJ3100" i="1"/>
  <c r="A3100" i="1" s="1"/>
  <c r="AJ3101" i="1"/>
  <c r="A3101" i="1" s="1"/>
  <c r="AJ3102" i="1"/>
  <c r="A3102" i="1" s="1"/>
  <c r="AJ3103" i="1"/>
  <c r="A3103" i="1" s="1"/>
  <c r="AJ3104" i="1"/>
  <c r="A3104" i="1" s="1"/>
  <c r="AJ3105" i="1"/>
  <c r="A3105" i="1" s="1"/>
  <c r="AJ3106" i="1"/>
  <c r="A3106" i="1" s="1"/>
  <c r="AJ3107" i="1"/>
  <c r="A3107" i="1" s="1"/>
  <c r="AJ3108" i="1"/>
  <c r="A3108" i="1" s="1"/>
  <c r="AJ3109" i="1"/>
  <c r="A3109" i="1" s="1"/>
  <c r="AJ3110" i="1"/>
  <c r="A3110" i="1" s="1"/>
  <c r="AJ3111" i="1"/>
  <c r="A3111" i="1" s="1"/>
  <c r="AJ3112" i="1"/>
  <c r="A3112" i="1" s="1"/>
  <c r="AJ3113" i="1"/>
  <c r="A3113" i="1" s="1"/>
  <c r="AJ3114" i="1"/>
  <c r="A3114" i="1" s="1"/>
  <c r="AJ3115" i="1"/>
  <c r="A3115" i="1" s="1"/>
  <c r="AJ3116" i="1"/>
  <c r="A3116" i="1" s="1"/>
  <c r="AJ3117" i="1"/>
  <c r="A3117" i="1" s="1"/>
  <c r="AJ3118" i="1"/>
  <c r="A3118" i="1" s="1"/>
  <c r="AJ3119" i="1"/>
  <c r="A3119" i="1" s="1"/>
  <c r="AJ3120" i="1"/>
  <c r="A3120" i="1" s="1"/>
  <c r="AJ3121" i="1"/>
  <c r="A3121" i="1" s="1"/>
  <c r="AJ3122" i="1"/>
  <c r="A3122" i="1" s="1"/>
  <c r="AJ3123" i="1"/>
  <c r="A3123" i="1" s="1"/>
  <c r="AJ3124" i="1"/>
  <c r="A3124" i="1" s="1"/>
  <c r="AJ3125" i="1"/>
  <c r="A3125" i="1" s="1"/>
  <c r="AJ3126" i="1"/>
  <c r="A3126" i="1" s="1"/>
  <c r="AJ3127" i="1"/>
  <c r="A3127" i="1" s="1"/>
  <c r="AJ3128" i="1"/>
  <c r="A3128" i="1" s="1"/>
  <c r="AJ3129" i="1"/>
  <c r="A3129" i="1" s="1"/>
  <c r="AJ3130" i="1"/>
  <c r="A3130" i="1" s="1"/>
  <c r="AJ3131" i="1"/>
  <c r="A3131" i="1" s="1"/>
  <c r="AJ3132" i="1"/>
  <c r="A3132" i="1" s="1"/>
  <c r="AJ3133" i="1"/>
  <c r="A3133" i="1" s="1"/>
  <c r="AJ3134" i="1"/>
  <c r="A3134" i="1" s="1"/>
  <c r="AJ3135" i="1"/>
  <c r="A3135" i="1" s="1"/>
  <c r="AJ3136" i="1"/>
  <c r="A3136" i="1" s="1"/>
  <c r="AJ3137" i="1"/>
  <c r="A3137" i="1" s="1"/>
  <c r="AJ3138" i="1"/>
  <c r="A3138" i="1" s="1"/>
  <c r="AJ3139" i="1"/>
  <c r="A3139" i="1" s="1"/>
  <c r="AJ3140" i="1"/>
  <c r="A3140" i="1" s="1"/>
  <c r="AJ3141" i="1"/>
  <c r="A3141" i="1" s="1"/>
  <c r="AJ3142" i="1"/>
  <c r="A3142" i="1" s="1"/>
  <c r="AJ3143" i="1"/>
  <c r="A3143" i="1" s="1"/>
  <c r="AJ3144" i="1"/>
  <c r="A3144" i="1" s="1"/>
  <c r="AJ3145" i="1"/>
  <c r="A3145" i="1" s="1"/>
  <c r="AJ3146" i="1"/>
  <c r="A3146" i="1" s="1"/>
  <c r="AJ3147" i="1"/>
  <c r="A3147" i="1" s="1"/>
  <c r="AJ3148" i="1"/>
  <c r="A3148" i="1" s="1"/>
  <c r="AJ3149" i="1"/>
  <c r="A3149" i="1" s="1"/>
  <c r="AJ3150" i="1"/>
  <c r="A3150" i="1" s="1"/>
  <c r="AJ3151" i="1"/>
  <c r="A3151" i="1" s="1"/>
  <c r="AJ3152" i="1"/>
  <c r="A3152" i="1" s="1"/>
  <c r="AJ3153" i="1"/>
  <c r="A3153" i="1" s="1"/>
  <c r="AJ3154" i="1"/>
  <c r="A3154" i="1" s="1"/>
  <c r="AJ3155" i="1"/>
  <c r="A3155" i="1" s="1"/>
  <c r="AJ3156" i="1"/>
  <c r="A3156" i="1" s="1"/>
  <c r="AJ3157" i="1"/>
  <c r="A3157" i="1" s="1"/>
  <c r="AJ3158" i="1"/>
  <c r="A3158" i="1" s="1"/>
  <c r="AJ3159" i="1"/>
  <c r="A3159" i="1" s="1"/>
  <c r="AJ3160" i="1"/>
  <c r="A3160" i="1" s="1"/>
  <c r="AJ3161" i="1"/>
  <c r="A3161" i="1" s="1"/>
  <c r="AJ3162" i="1"/>
  <c r="A3162" i="1" s="1"/>
  <c r="AJ3163" i="1"/>
  <c r="A3163" i="1" s="1"/>
  <c r="AJ3164" i="1"/>
  <c r="A3164" i="1" s="1"/>
  <c r="AJ3165" i="1"/>
  <c r="A3165" i="1" s="1"/>
  <c r="AJ3166" i="1"/>
  <c r="A3166" i="1" s="1"/>
  <c r="AJ3167" i="1"/>
  <c r="A3167" i="1" s="1"/>
  <c r="AJ3168" i="1"/>
  <c r="A3168" i="1" s="1"/>
  <c r="AJ3169" i="1"/>
  <c r="A3169" i="1" s="1"/>
  <c r="AJ3170" i="1"/>
  <c r="A3170" i="1" s="1"/>
  <c r="AJ3171" i="1"/>
  <c r="A3171" i="1" s="1"/>
  <c r="AJ3172" i="1"/>
  <c r="A3172" i="1" s="1"/>
  <c r="AJ3173" i="1"/>
  <c r="A3173" i="1" s="1"/>
  <c r="AJ3174" i="1"/>
  <c r="A3174" i="1" s="1"/>
  <c r="AJ3175" i="1"/>
  <c r="A3175" i="1" s="1"/>
  <c r="AJ3176" i="1"/>
  <c r="A3176" i="1" s="1"/>
  <c r="AJ3177" i="1"/>
  <c r="A3177" i="1" s="1"/>
  <c r="AJ3178" i="1"/>
  <c r="A3178" i="1" s="1"/>
  <c r="AJ3179" i="1"/>
  <c r="A3179" i="1" s="1"/>
  <c r="AJ3180" i="1"/>
  <c r="A3180" i="1" s="1"/>
  <c r="AJ3181" i="1"/>
  <c r="A3181" i="1" s="1"/>
  <c r="AJ3182" i="1"/>
  <c r="A3182" i="1" s="1"/>
  <c r="AJ3183" i="1"/>
  <c r="A3183" i="1" s="1"/>
  <c r="AJ2358" i="1"/>
  <c r="A2358" i="1" s="1"/>
  <c r="AJ2359" i="1"/>
  <c r="A2359" i="1" s="1"/>
  <c r="AJ2360" i="1"/>
  <c r="A2360" i="1" s="1"/>
  <c r="AJ2361" i="1"/>
  <c r="A2361" i="1" s="1"/>
  <c r="AJ2362" i="1"/>
  <c r="A2362" i="1" s="1"/>
  <c r="AJ2363" i="1"/>
  <c r="A2363" i="1" s="1"/>
  <c r="AJ2364" i="1"/>
  <c r="A2364" i="1" s="1"/>
  <c r="AJ2365" i="1"/>
  <c r="A2365" i="1" s="1"/>
  <c r="AJ2366" i="1"/>
  <c r="A2366" i="1" s="1"/>
  <c r="AJ2367" i="1"/>
  <c r="A2367" i="1" s="1"/>
  <c r="AJ2368" i="1"/>
  <c r="A2368" i="1" s="1"/>
  <c r="AJ2369" i="1"/>
  <c r="A2369" i="1" s="1"/>
  <c r="AJ2370" i="1"/>
  <c r="A2370" i="1" s="1"/>
  <c r="AJ2371" i="1"/>
  <c r="A2371" i="1" s="1"/>
  <c r="AJ2372" i="1"/>
  <c r="A2372" i="1" s="1"/>
  <c r="AJ2373" i="1"/>
  <c r="A2373" i="1" s="1"/>
  <c r="AJ2374" i="1"/>
  <c r="A2374" i="1" s="1"/>
  <c r="AJ2375" i="1"/>
  <c r="A2375" i="1" s="1"/>
  <c r="AJ2376" i="1"/>
  <c r="A2376" i="1" s="1"/>
  <c r="AJ2377" i="1"/>
  <c r="A2377" i="1" s="1"/>
  <c r="AJ2378" i="1"/>
  <c r="A2378" i="1" s="1"/>
  <c r="AJ2379" i="1"/>
  <c r="A2379" i="1" s="1"/>
  <c r="AJ2380" i="1"/>
  <c r="A2380" i="1" s="1"/>
  <c r="AJ2381" i="1"/>
  <c r="A2381" i="1" s="1"/>
  <c r="AJ2382" i="1"/>
  <c r="A2382" i="1" s="1"/>
  <c r="AJ2383" i="1"/>
  <c r="A2383" i="1" s="1"/>
  <c r="AJ2384" i="1"/>
  <c r="A2384" i="1" s="1"/>
  <c r="AJ2385" i="1"/>
  <c r="A2385" i="1" s="1"/>
  <c r="AJ2386" i="1"/>
  <c r="A2386" i="1" s="1"/>
  <c r="AJ2387" i="1"/>
  <c r="A2387" i="1" s="1"/>
  <c r="AJ2388" i="1"/>
  <c r="A2388" i="1" s="1"/>
  <c r="AJ2389" i="1"/>
  <c r="A2389" i="1" s="1"/>
  <c r="AJ2390" i="1"/>
  <c r="A2390" i="1" s="1"/>
  <c r="AJ2391" i="1"/>
  <c r="A2391" i="1" s="1"/>
  <c r="AJ2392" i="1"/>
  <c r="A2392" i="1" s="1"/>
  <c r="AJ2393" i="1"/>
  <c r="A2393" i="1" s="1"/>
  <c r="AJ2394" i="1"/>
  <c r="A2394" i="1" s="1"/>
  <c r="AJ2395" i="1"/>
  <c r="A2395" i="1" s="1"/>
  <c r="AJ2396" i="1"/>
  <c r="A2396" i="1" s="1"/>
  <c r="AJ2397" i="1"/>
  <c r="A2397" i="1" s="1"/>
  <c r="AJ2398" i="1"/>
  <c r="A2398" i="1" s="1"/>
  <c r="AJ2399" i="1"/>
  <c r="A2399" i="1" s="1"/>
  <c r="AJ2400" i="1"/>
  <c r="A2400" i="1" s="1"/>
  <c r="AJ2401" i="1"/>
  <c r="A2401" i="1" s="1"/>
  <c r="AJ2402" i="1"/>
  <c r="A2402" i="1" s="1"/>
  <c r="AJ2403" i="1"/>
  <c r="A2403" i="1" s="1"/>
  <c r="AJ2404" i="1"/>
  <c r="A2404" i="1" s="1"/>
  <c r="AJ2405" i="1"/>
  <c r="A2405" i="1" s="1"/>
  <c r="AJ2406" i="1"/>
  <c r="A2406" i="1" s="1"/>
  <c r="AJ2407" i="1"/>
  <c r="A2407" i="1" s="1"/>
  <c r="AJ2408" i="1"/>
  <c r="A2408" i="1" s="1"/>
  <c r="I2268" i="1"/>
  <c r="J2268" i="1"/>
  <c r="K2268" i="1"/>
  <c r="H2268" i="1"/>
  <c r="Q3182" i="1"/>
  <c r="Q3143" i="1"/>
  <c r="Q3108" i="1"/>
  <c r="Q3106" i="1"/>
  <c r="Q3105" i="1"/>
  <c r="Q3100" i="1"/>
  <c r="Q3073" i="1"/>
  <c r="Q3072" i="1"/>
  <c r="Q3056" i="1"/>
  <c r="Q3051" i="1"/>
  <c r="Q3049" i="1"/>
  <c r="Q3041" i="1"/>
  <c r="Q3037" i="1"/>
  <c r="Q3033" i="1"/>
  <c r="Q3029" i="1"/>
  <c r="Q3003" i="1"/>
  <c r="Q3001" i="1"/>
  <c r="Q2991" i="1"/>
  <c r="Q2981" i="1"/>
  <c r="Q2970" i="1"/>
  <c r="Q2951" i="1"/>
  <c r="Q2944" i="1"/>
  <c r="Q2943" i="1"/>
  <c r="Q2938" i="1"/>
  <c r="Q2937" i="1"/>
  <c r="Q2882" i="1"/>
  <c r="Q2863" i="1"/>
  <c r="Q2851" i="1"/>
  <c r="Q2848" i="1"/>
  <c r="Q2835" i="1"/>
  <c r="Q2822" i="1"/>
  <c r="Q2815" i="1"/>
  <c r="Q2814" i="1"/>
  <c r="Q2804" i="1"/>
  <c r="Q2801" i="1"/>
  <c r="Q2790" i="1"/>
  <c r="Q2761" i="1"/>
  <c r="Q2750" i="1"/>
  <c r="Q2725" i="1"/>
  <c r="Q2706" i="1"/>
  <c r="Q2700" i="1"/>
  <c r="Q2686" i="1"/>
  <c r="Q2670" i="1"/>
  <c r="Q2620" i="1"/>
  <c r="Q2612" i="1"/>
  <c r="Q2607" i="1"/>
  <c r="Q2571" i="1"/>
  <c r="Q2568" i="1"/>
  <c r="Q2560" i="1"/>
  <c r="Q2540" i="1"/>
  <c r="Q2539" i="1"/>
  <c r="Q2538" i="1"/>
  <c r="Q2536" i="1"/>
  <c r="Q2534" i="1"/>
  <c r="Q2532" i="1"/>
  <c r="Q2521" i="1"/>
  <c r="Q2509" i="1"/>
  <c r="Q2498" i="1"/>
  <c r="Q2462" i="1"/>
  <c r="Q2440" i="1"/>
  <c r="Q2431" i="1"/>
  <c r="Q2427" i="1"/>
  <c r="Q2412" i="1"/>
  <c r="Q2253" i="1"/>
  <c r="Q2229" i="1" s="1"/>
  <c r="Q2210" i="1"/>
  <c r="Q2156" i="1"/>
  <c r="Q2150" i="1"/>
  <c r="Q2149" i="1"/>
  <c r="Q2125" i="1"/>
  <c r="Q2117" i="1"/>
  <c r="Q2114" i="1"/>
  <c r="Q2105" i="1"/>
  <c r="Q2094" i="1"/>
  <c r="Q2029" i="1"/>
  <c r="Q2025" i="1"/>
  <c r="Q2016" i="1"/>
  <c r="Q2014" i="1"/>
  <c r="Q2011" i="1"/>
  <c r="Q2001" i="1"/>
  <c r="Q1994" i="1"/>
  <c r="Q1993" i="1"/>
  <c r="Q1967" i="1"/>
  <c r="Q1947" i="1"/>
  <c r="Q1928" i="1"/>
  <c r="Q1921" i="1"/>
  <c r="Q1908" i="1"/>
  <c r="Q1900" i="1"/>
  <c r="Q1873" i="1"/>
  <c r="Q1843" i="1"/>
  <c r="Q1837" i="1"/>
  <c r="Q1834" i="1"/>
  <c r="Q1982" i="1" l="1"/>
  <c r="Q2080" i="1"/>
  <c r="Q2409" i="1"/>
  <c r="Q1810" i="1"/>
  <c r="Q1800" i="1"/>
  <c r="Q1798" i="1"/>
  <c r="Q1796" i="1"/>
  <c r="Q1764" i="1"/>
  <c r="Q1736" i="1"/>
  <c r="Q1724" i="1"/>
  <c r="Q1703" i="1"/>
  <c r="Q1641" i="1"/>
  <c r="Q1598" i="1" s="1"/>
  <c r="Q1564" i="1"/>
  <c r="Q1469" i="1"/>
  <c r="Q1437" i="1"/>
  <c r="Q1433" i="1"/>
  <c r="Q1432" i="1"/>
  <c r="Q1365" i="1"/>
  <c r="Q1356" i="1"/>
  <c r="Q1271" i="1"/>
  <c r="Q1234" i="1"/>
  <c r="Q1232" i="1"/>
  <c r="Q1231" i="1"/>
  <c r="Q1226" i="1"/>
  <c r="Q1213" i="1"/>
  <c r="Q1212" i="1"/>
  <c r="Q1169" i="1"/>
  <c r="Q1465" i="1" l="1"/>
  <c r="Q1407" i="1"/>
  <c r="Q1260" i="1"/>
  <c r="Q1688" i="1"/>
  <c r="Q1161" i="1"/>
  <c r="Q1160" i="1"/>
  <c r="Q1153" i="1"/>
  <c r="Q1151" i="1"/>
  <c r="Q1147" i="1"/>
  <c r="Q1142" i="1"/>
  <c r="Q1136" i="1"/>
  <c r="Q1135" i="1"/>
  <c r="Q1122" i="1"/>
  <c r="Q1120" i="1"/>
  <c r="Q1115" i="1"/>
  <c r="Q1110" i="1"/>
  <c r="Q1109" i="1"/>
  <c r="Q1105" i="1"/>
  <c r="Q1103" i="1"/>
  <c r="Q1100" i="1"/>
  <c r="Q1083" i="1"/>
  <c r="Q1051" i="1"/>
  <c r="Q1050" i="1" l="1"/>
  <c r="Q1044" i="1"/>
  <c r="Q1031" i="1"/>
  <c r="Q1028" i="1"/>
  <c r="Q1011" i="1"/>
  <c r="Q1000" i="1"/>
  <c r="Q986" i="1" s="1"/>
  <c r="Q976" i="1"/>
  <c r="Q969" i="1" s="1"/>
  <c r="Q19" i="1" s="1"/>
  <c r="Q920" i="1"/>
  <c r="Q918" i="1"/>
  <c r="Q915" i="1"/>
  <c r="Q905" i="1"/>
  <c r="Q902" i="1"/>
  <c r="Q901" i="1"/>
  <c r="Q887" i="1"/>
  <c r="Q885" i="1"/>
  <c r="Q882" i="1"/>
  <c r="Q880" i="1"/>
  <c r="Q879" i="1"/>
  <c r="Q878" i="1"/>
  <c r="Q876" i="1"/>
  <c r="Q875" i="1"/>
  <c r="Q873" i="1"/>
  <c r="Q872" i="1"/>
  <c r="Q871" i="1"/>
  <c r="Q870" i="1"/>
  <c r="Q869" i="1"/>
  <c r="Q866" i="1"/>
  <c r="Q859" i="1"/>
  <c r="Q851" i="1"/>
  <c r="Q836" i="1"/>
  <c r="Q827" i="1"/>
  <c r="Q821" i="1"/>
  <c r="Q820" i="1"/>
  <c r="Q818" i="1"/>
  <c r="Q802" i="1"/>
  <c r="Q758" i="1" s="1"/>
  <c r="Q714" i="1"/>
  <c r="Q697" i="1" s="1"/>
  <c r="Q620" i="1"/>
  <c r="Q602" i="1"/>
  <c r="Q580" i="1"/>
  <c r="Q577" i="1"/>
  <c r="Q570" i="1"/>
  <c r="Q568" i="1"/>
  <c r="Q565" i="1"/>
  <c r="Q562" i="1"/>
  <c r="Q557" i="1"/>
  <c r="Q554" i="1"/>
  <c r="Q553" i="1"/>
  <c r="Q549" i="1"/>
  <c r="Q546" i="1"/>
  <c r="Q542" i="1"/>
  <c r="Q532" i="1"/>
  <c r="Q528" i="1"/>
  <c r="Q525" i="1"/>
  <c r="Q519" i="1"/>
  <c r="Q512" i="1"/>
  <c r="Q510" i="1"/>
  <c r="Q509" i="1"/>
  <c r="Q498" i="1"/>
  <c r="Q456" i="1"/>
  <c r="Q373" i="1"/>
  <c r="Q347" i="1"/>
  <c r="Q331" i="1"/>
  <c r="Q304" i="1"/>
  <c r="Q288" i="1"/>
  <c r="Q280" i="1"/>
  <c r="Q279" i="1"/>
  <c r="Q241" i="1"/>
  <c r="Q211" i="1"/>
  <c r="Q207" i="1"/>
  <c r="Q205" i="1"/>
  <c r="Q201" i="1"/>
  <c r="Q1006" i="1" l="1"/>
  <c r="Q20" i="1"/>
  <c r="Q495" i="1"/>
  <c r="Q814" i="1"/>
  <c r="Q180" i="1"/>
  <c r="L180" i="1" s="1"/>
  <c r="Q118" i="1"/>
  <c r="L118" i="1" s="1"/>
  <c r="Q112" i="1"/>
  <c r="L112" i="1" s="1"/>
  <c r="Q102" i="1"/>
  <c r="L102" i="1" s="1"/>
  <c r="Q91" i="1"/>
  <c r="L3182" i="1"/>
  <c r="L3178" i="1"/>
  <c r="L3175" i="1"/>
  <c r="L3169" i="1"/>
  <c r="L3165" i="1"/>
  <c r="L3161" i="1"/>
  <c r="L3158" i="1"/>
  <c r="L3157" i="1"/>
  <c r="L3154" i="1"/>
  <c r="L3153" i="1"/>
  <c r="L3150" i="1"/>
  <c r="L3149" i="1"/>
  <c r="L3146" i="1"/>
  <c r="L3145" i="1"/>
  <c r="L3142" i="1"/>
  <c r="L3141" i="1"/>
  <c r="L3138" i="1"/>
  <c r="L3133" i="1"/>
  <c r="L3131" i="1"/>
  <c r="L3129" i="1"/>
  <c r="L3127" i="1"/>
  <c r="L3125" i="1"/>
  <c r="L3123" i="1"/>
  <c r="L3121" i="1"/>
  <c r="L3119" i="1"/>
  <c r="L3117" i="1"/>
  <c r="L3115" i="1"/>
  <c r="L3113" i="1"/>
  <c r="L3109" i="1"/>
  <c r="L3105" i="1"/>
  <c r="L3101" i="1"/>
  <c r="L3094" i="1"/>
  <c r="L3093" i="1"/>
  <c r="L3090" i="1"/>
  <c r="L3089" i="1"/>
  <c r="L3086" i="1"/>
  <c r="L3082" i="1"/>
  <c r="L3078" i="1"/>
  <c r="L3075" i="1"/>
  <c r="L3073" i="1"/>
  <c r="L3071" i="1"/>
  <c r="L3069" i="1"/>
  <c r="L3067" i="1"/>
  <c r="L3065" i="1"/>
  <c r="L3063" i="1"/>
  <c r="L3061" i="1"/>
  <c r="L3060" i="1"/>
  <c r="L3057" i="1"/>
  <c r="L3056" i="1"/>
  <c r="L3053" i="1"/>
  <c r="L3052" i="1"/>
  <c r="L3049" i="1"/>
  <c r="L3048" i="1"/>
  <c r="L3045" i="1"/>
  <c r="L3044" i="1"/>
  <c r="L3041" i="1"/>
  <c r="L3040" i="1"/>
  <c r="L3037" i="1"/>
  <c r="L3036" i="1"/>
  <c r="L3033" i="1"/>
  <c r="L3029" i="1"/>
  <c r="L3025" i="1"/>
  <c r="L3021" i="1"/>
  <c r="L3017" i="1"/>
  <c r="L3013" i="1"/>
  <c r="L3009" i="1"/>
  <c r="L3005" i="1"/>
  <c r="L3001" i="1"/>
  <c r="L2997" i="1"/>
  <c r="L2993" i="1"/>
  <c r="L2989" i="1"/>
  <c r="L2985" i="1"/>
  <c r="L2981" i="1"/>
  <c r="L2977" i="1"/>
  <c r="L2973" i="1"/>
  <c r="L2969" i="1"/>
  <c r="L2965" i="1"/>
  <c r="L2961" i="1"/>
  <c r="L2958" i="1"/>
  <c r="L2956" i="1"/>
  <c r="L2954" i="1"/>
  <c r="L2952" i="1"/>
  <c r="L2950" i="1"/>
  <c r="L2948" i="1"/>
  <c r="L2946" i="1"/>
  <c r="L2944" i="1"/>
  <c r="L2942" i="1"/>
  <c r="L2940" i="1"/>
  <c r="L2938" i="1"/>
  <c r="L2936" i="1"/>
  <c r="L2934" i="1"/>
  <c r="L2932" i="1"/>
  <c r="L2930" i="1"/>
  <c r="L2928" i="1"/>
  <c r="L2926" i="1"/>
  <c r="L2924" i="1"/>
  <c r="L2921" i="1"/>
  <c r="L2919" i="1"/>
  <c r="L2917" i="1"/>
  <c r="L2915" i="1"/>
  <c r="L2913" i="1"/>
  <c r="L2911" i="1"/>
  <c r="L2909" i="1"/>
  <c r="L2907" i="1"/>
  <c r="L2905" i="1"/>
  <c r="L2903" i="1"/>
  <c r="L2901" i="1"/>
  <c r="L2899" i="1"/>
  <c r="L2897" i="1"/>
  <c r="L2895" i="1"/>
  <c r="L2893" i="1"/>
  <c r="L2891" i="1"/>
  <c r="L2889" i="1"/>
  <c r="L2887" i="1"/>
  <c r="L2885" i="1"/>
  <c r="L2883" i="1"/>
  <c r="L2881" i="1"/>
  <c r="L2879" i="1"/>
  <c r="L2877" i="1"/>
  <c r="L2875" i="1"/>
  <c r="L2873" i="1"/>
  <c r="L2871" i="1"/>
  <c r="L2870" i="1"/>
  <c r="L2868" i="1"/>
  <c r="L2867" i="1"/>
  <c r="L2866" i="1"/>
  <c r="L2863" i="1"/>
  <c r="L2862" i="1"/>
  <c r="L2859" i="1"/>
  <c r="L2855" i="1"/>
  <c r="L2854" i="1"/>
  <c r="L2852" i="1"/>
  <c r="L2851" i="1"/>
  <c r="L2850" i="1"/>
  <c r="L2847" i="1"/>
  <c r="L2846" i="1"/>
  <c r="L2843" i="1"/>
  <c r="L2839" i="1"/>
  <c r="L2838" i="1"/>
  <c r="L2836" i="1"/>
  <c r="L2835" i="1"/>
  <c r="L2834" i="1"/>
  <c r="L2831" i="1"/>
  <c r="L2830" i="1"/>
  <c r="L2827" i="1"/>
  <c r="L2823" i="1"/>
  <c r="L2822" i="1"/>
  <c r="L2820" i="1"/>
  <c r="L2819" i="1"/>
  <c r="L2818" i="1"/>
  <c r="L2815" i="1"/>
  <c r="L2814" i="1"/>
  <c r="L2811" i="1"/>
  <c r="L2807" i="1"/>
  <c r="L2806" i="1"/>
  <c r="L2804" i="1"/>
  <c r="L2803" i="1"/>
  <c r="L2802" i="1"/>
  <c r="L2799" i="1"/>
  <c r="L2798" i="1"/>
  <c r="L2795" i="1"/>
  <c r="L2791" i="1"/>
  <c r="L2787" i="1"/>
  <c r="L2783" i="1"/>
  <c r="L2779" i="1"/>
  <c r="L2774" i="1"/>
  <c r="L2772" i="1"/>
  <c r="L2770" i="1"/>
  <c r="L2769" i="1"/>
  <c r="L2768" i="1"/>
  <c r="L2766" i="1"/>
  <c r="L2764" i="1"/>
  <c r="L2762" i="1"/>
  <c r="L2761" i="1"/>
  <c r="L2760" i="1"/>
  <c r="L2758" i="1"/>
  <c r="L2756" i="1"/>
  <c r="L2754" i="1"/>
  <c r="L2753" i="1"/>
  <c r="L2752" i="1"/>
  <c r="L2750" i="1"/>
  <c r="L2748" i="1"/>
  <c r="L2746" i="1"/>
  <c r="L2745" i="1"/>
  <c r="L2744" i="1"/>
  <c r="L2742" i="1"/>
  <c r="L2740" i="1"/>
  <c r="L2738" i="1"/>
  <c r="L2737" i="1"/>
  <c r="L2736" i="1"/>
  <c r="L2734" i="1"/>
  <c r="L2732" i="1"/>
  <c r="L2730" i="1"/>
  <c r="L2729" i="1"/>
  <c r="L2728" i="1"/>
  <c r="L2726" i="1"/>
  <c r="L2723" i="1"/>
  <c r="L2721" i="1"/>
  <c r="L2719" i="1"/>
  <c r="L2717" i="1"/>
  <c r="L2715" i="1"/>
  <c r="L2713" i="1"/>
  <c r="L2711" i="1"/>
  <c r="L2709" i="1"/>
  <c r="L2707" i="1"/>
  <c r="L2705" i="1"/>
  <c r="L2703" i="1"/>
  <c r="L2701" i="1"/>
  <c r="L2699" i="1"/>
  <c r="L2697" i="1"/>
  <c r="L2695" i="1"/>
  <c r="L2693" i="1"/>
  <c r="L2691" i="1"/>
  <c r="L2688" i="1"/>
  <c r="L2687" i="1"/>
  <c r="L2684" i="1"/>
  <c r="L2682" i="1"/>
  <c r="L2675" i="1"/>
  <c r="L2671" i="1"/>
  <c r="L2667" i="1"/>
  <c r="L2660" i="1"/>
  <c r="L2656" i="1"/>
  <c r="L2652" i="1"/>
  <c r="L2648" i="1"/>
  <c r="L2644" i="1"/>
  <c r="L2640" i="1"/>
  <c r="L2636" i="1"/>
  <c r="L2632" i="1"/>
  <c r="L2628" i="1"/>
  <c r="L2624" i="1"/>
  <c r="L2620" i="1"/>
  <c r="L2618" i="1"/>
  <c r="L2617" i="1"/>
  <c r="L2614" i="1"/>
  <c r="L2613" i="1"/>
  <c r="L2610" i="1"/>
  <c r="L2606" i="1"/>
  <c r="L2603" i="1"/>
  <c r="L2602" i="1"/>
  <c r="L2599" i="1"/>
  <c r="L2598" i="1"/>
  <c r="L2595" i="1"/>
  <c r="L2593" i="1"/>
  <c r="L2592" i="1"/>
  <c r="L2591" i="1"/>
  <c r="L2589" i="1"/>
  <c r="L2587" i="1"/>
  <c r="L2585" i="1"/>
  <c r="L2584" i="1"/>
  <c r="L2583" i="1"/>
  <c r="L2581" i="1"/>
  <c r="L2579" i="1"/>
  <c r="L2577" i="1"/>
  <c r="L2576" i="1"/>
  <c r="L2575" i="1"/>
  <c r="L2573" i="1"/>
  <c r="L2571" i="1"/>
  <c r="L2569" i="1"/>
  <c r="L2568" i="1"/>
  <c r="L2567" i="1"/>
  <c r="L2565" i="1"/>
  <c r="L2563" i="1"/>
  <c r="L2561" i="1"/>
  <c r="L2560" i="1"/>
  <c r="L2559" i="1"/>
  <c r="L2557" i="1"/>
  <c r="L2553" i="1"/>
  <c r="L2549" i="1"/>
  <c r="L2545" i="1"/>
  <c r="L2541" i="1"/>
  <c r="L2534" i="1"/>
  <c r="L2531" i="1"/>
  <c r="L2527" i="1"/>
  <c r="L2524" i="1"/>
  <c r="L2520" i="1"/>
  <c r="L2516" i="1"/>
  <c r="L2513" i="1"/>
  <c r="L2509" i="1"/>
  <c r="L2505" i="1"/>
  <c r="L2501" i="1"/>
  <c r="L2497" i="1"/>
  <c r="L2493" i="1"/>
  <c r="L2491" i="1"/>
  <c r="L2487" i="1"/>
  <c r="L2483" i="1"/>
  <c r="L2479" i="1"/>
  <c r="L2475" i="1"/>
  <c r="L2471" i="1"/>
  <c r="L2467" i="1"/>
  <c r="L2465" i="1"/>
  <c r="L2461" i="1"/>
  <c r="L2458" i="1"/>
  <c r="L2454" i="1"/>
  <c r="L2451" i="1"/>
  <c r="L2450" i="1"/>
  <c r="L2447" i="1"/>
  <c r="L2446" i="1"/>
  <c r="L2445" i="1"/>
  <c r="L2443" i="1"/>
  <c r="L2437" i="1"/>
  <c r="L2436" i="1"/>
  <c r="L2434" i="1"/>
  <c r="L2433" i="1"/>
  <c r="L2432" i="1"/>
  <c r="L2429" i="1"/>
  <c r="L2428" i="1"/>
  <c r="L2425" i="1"/>
  <c r="L2421" i="1"/>
  <c r="L2420" i="1"/>
  <c r="L2418" i="1"/>
  <c r="L2417" i="1"/>
  <c r="L2416" i="1"/>
  <c r="L2413" i="1"/>
  <c r="L2412" i="1"/>
  <c r="L2408" i="1"/>
  <c r="L2404" i="1"/>
  <c r="L2403" i="1"/>
  <c r="L2399" i="1"/>
  <c r="L2398" i="1"/>
  <c r="L2394" i="1"/>
  <c r="L2390" i="1"/>
  <c r="L2386" i="1"/>
  <c r="L2383" i="1"/>
  <c r="L2382" i="1"/>
  <c r="L2378" i="1"/>
  <c r="L2374" i="1"/>
  <c r="L2370" i="1"/>
  <c r="L2367" i="1"/>
  <c r="L2366" i="1"/>
  <c r="L2362" i="1"/>
  <c r="L2358" i="1"/>
  <c r="L2353" i="1"/>
  <c r="L2349" i="1"/>
  <c r="L2345" i="1"/>
  <c r="L2342" i="1"/>
  <c r="L2338" i="1"/>
  <c r="L2334" i="1"/>
  <c r="L2330" i="1"/>
  <c r="L2326" i="1"/>
  <c r="L2322" i="1"/>
  <c r="L2318" i="1"/>
  <c r="L2314" i="1"/>
  <c r="L2310" i="1"/>
  <c r="L2306" i="1"/>
  <c r="L2302" i="1"/>
  <c r="L2298" i="1"/>
  <c r="L2294" i="1"/>
  <c r="L2290" i="1"/>
  <c r="L2285" i="1"/>
  <c r="L2281" i="1"/>
  <c r="L2277" i="1"/>
  <c r="L2266" i="1"/>
  <c r="L2262" i="1"/>
  <c r="L2245" i="1"/>
  <c r="L2241" i="1"/>
  <c r="L2237" i="1"/>
  <c r="L2233" i="1"/>
  <c r="L2217" i="1"/>
  <c r="L2216" i="1"/>
  <c r="L2213" i="1"/>
  <c r="L2212" i="1"/>
  <c r="L2206" i="1"/>
  <c r="L2202" i="1"/>
  <c r="L2198" i="1"/>
  <c r="L2194" i="1"/>
  <c r="L2190" i="1"/>
  <c r="L2186" i="1"/>
  <c r="L2179" i="1"/>
  <c r="L2172" i="1"/>
  <c r="L2169" i="1"/>
  <c r="L2168" i="1"/>
  <c r="L2166" i="1"/>
  <c r="L2162" i="1"/>
  <c r="L2159" i="1"/>
  <c r="L2155" i="1"/>
  <c r="L2152" i="1"/>
  <c r="L2148" i="1"/>
  <c r="L2143" i="1"/>
  <c r="L2139" i="1"/>
  <c r="L2135" i="1"/>
  <c r="L2131" i="1"/>
  <c r="L2127" i="1"/>
  <c r="L2123" i="1"/>
  <c r="L2114" i="1"/>
  <c r="L2108" i="1"/>
  <c r="L2104" i="1"/>
  <c r="L2100" i="1"/>
  <c r="L2096" i="1"/>
  <c r="L2079" i="1"/>
  <c r="L2071" i="1"/>
  <c r="L2070" i="1"/>
  <c r="L2067" i="1"/>
  <c r="L2066" i="1"/>
  <c r="L2063" i="1"/>
  <c r="L2057" i="1"/>
  <c r="L2054" i="1"/>
  <c r="L2053" i="1"/>
  <c r="L2049" i="1"/>
  <c r="L2040" i="1"/>
  <c r="L2037" i="1"/>
  <c r="L2026" i="1"/>
  <c r="L2022" i="1"/>
  <c r="L2018" i="1"/>
  <c r="L2014" i="1"/>
  <c r="L2010" i="1"/>
  <c r="L2006" i="1"/>
  <c r="L1996" i="1"/>
  <c r="L1993" i="1"/>
  <c r="L1989" i="1"/>
  <c r="L1973" i="1"/>
  <c r="L1969" i="1"/>
  <c r="L1965" i="1"/>
  <c r="L1961" i="1"/>
  <c r="L1957" i="1"/>
  <c r="L1953" i="1"/>
  <c r="L1949" i="1"/>
  <c r="L1946" i="1"/>
  <c r="L1942" i="1"/>
  <c r="L1938" i="1"/>
  <c r="L1931" i="1"/>
  <c r="L1927" i="1"/>
  <c r="L1923" i="1"/>
  <c r="L1919" i="1"/>
  <c r="L1915" i="1"/>
  <c r="L1911" i="1"/>
  <c r="L1907" i="1"/>
  <c r="L1903" i="1"/>
  <c r="L1899" i="1"/>
  <c r="L1895" i="1"/>
  <c r="L1891" i="1"/>
  <c r="L1887" i="1"/>
  <c r="L1883" i="1"/>
  <c r="L1879" i="1"/>
  <c r="L1875" i="1"/>
  <c r="L1871" i="1"/>
  <c r="L1867" i="1"/>
  <c r="L1863" i="1"/>
  <c r="L1859" i="1"/>
  <c r="L1855" i="1"/>
  <c r="L1851" i="1"/>
  <c r="L1846" i="1"/>
  <c r="L1842" i="1"/>
  <c r="L1838" i="1"/>
  <c r="L1834" i="1"/>
  <c r="L1830" i="1"/>
  <c r="L1826" i="1"/>
  <c r="L1822" i="1"/>
  <c r="L1818" i="1"/>
  <c r="L1814" i="1"/>
  <c r="L1810" i="1"/>
  <c r="L1806" i="1"/>
  <c r="L1802" i="1"/>
  <c r="L1798" i="1"/>
  <c r="L1794" i="1"/>
  <c r="L1790" i="1"/>
  <c r="L1786" i="1"/>
  <c r="L1782" i="1"/>
  <c r="L1778" i="1"/>
  <c r="L1774" i="1"/>
  <c r="L1770" i="1"/>
  <c r="L1763" i="1"/>
  <c r="L1759" i="1"/>
  <c r="L1752" i="1"/>
  <c r="L1748" i="1"/>
  <c r="L1744" i="1"/>
  <c r="L1740" i="1"/>
  <c r="L1736" i="1"/>
  <c r="L1732" i="1"/>
  <c r="L1728" i="1"/>
  <c r="L1724" i="1"/>
  <c r="L1720" i="1"/>
  <c r="L1716" i="1"/>
  <c r="L1712" i="1"/>
  <c r="L1708" i="1"/>
  <c r="L1704" i="1"/>
  <c r="L1700" i="1"/>
  <c r="L1684" i="1"/>
  <c r="L1680" i="1"/>
  <c r="L1677" i="1"/>
  <c r="L1673" i="1"/>
  <c r="L1669" i="1"/>
  <c r="L1661" i="1"/>
  <c r="L1624" i="1"/>
  <c r="L1613" i="1"/>
  <c r="L1609" i="1"/>
  <c r="L1605" i="1"/>
  <c r="L1583" i="1"/>
  <c r="L1579" i="1"/>
  <c r="L1578" i="1"/>
  <c r="L1576" i="1"/>
  <c r="L1575" i="1"/>
  <c r="L1574" i="1"/>
  <c r="L1572" i="1"/>
  <c r="L1569" i="1"/>
  <c r="L1563" i="1"/>
  <c r="L1560" i="1"/>
  <c r="L1558" i="1"/>
  <c r="L1556" i="1"/>
  <c r="L1555" i="1"/>
  <c r="L1554" i="1"/>
  <c r="L1552" i="1"/>
  <c r="L1548" i="1"/>
  <c r="L1545" i="1"/>
  <c r="L1544" i="1"/>
  <c r="L1541" i="1"/>
  <c r="L1540" i="1"/>
  <c r="L1536" i="1"/>
  <c r="L1532" i="1"/>
  <c r="L1529" i="1"/>
  <c r="L1528" i="1"/>
  <c r="L1525" i="1"/>
  <c r="L1522" i="1"/>
  <c r="L1519" i="1"/>
  <c r="L1518" i="1"/>
  <c r="L1517" i="1"/>
  <c r="L1515" i="1"/>
  <c r="L1514" i="1"/>
  <c r="L1513" i="1"/>
  <c r="L1511" i="1"/>
  <c r="L1510" i="1"/>
  <c r="L1505" i="1"/>
  <c r="L1501" i="1"/>
  <c r="L1497" i="1"/>
  <c r="L1493" i="1"/>
  <c r="L1488" i="1"/>
  <c r="L1485" i="1"/>
  <c r="L1481" i="1"/>
  <c r="L1477" i="1"/>
  <c r="L1475" i="1"/>
  <c r="L1474" i="1"/>
  <c r="L1473" i="1"/>
  <c r="L1471" i="1"/>
  <c r="L1469" i="1"/>
  <c r="L1467" i="1"/>
  <c r="L1464" i="1"/>
  <c r="L1461" i="1"/>
  <c r="L1444" i="1"/>
  <c r="L1440" i="1"/>
  <c r="L1436" i="1"/>
  <c r="L1432" i="1"/>
  <c r="L1428" i="1"/>
  <c r="L1424" i="1"/>
  <c r="L1417" i="1"/>
  <c r="L1401" i="1"/>
  <c r="L1397" i="1"/>
  <c r="L1393" i="1"/>
  <c r="L1389" i="1"/>
  <c r="L1385" i="1"/>
  <c r="L1381" i="1"/>
  <c r="L1377" i="1"/>
  <c r="L1373" i="1"/>
  <c r="L1369" i="1"/>
  <c r="L1365" i="1"/>
  <c r="L1361" i="1"/>
  <c r="L1357" i="1"/>
  <c r="L1353" i="1"/>
  <c r="L1349" i="1"/>
  <c r="L1347" i="1"/>
  <c r="L1346" i="1"/>
  <c r="L1343" i="1"/>
  <c r="L1339" i="1"/>
  <c r="L1335" i="1"/>
  <c r="L1331" i="1"/>
  <c r="L1330" i="1"/>
  <c r="L1327" i="1"/>
  <c r="L1323" i="1"/>
  <c r="L1319" i="1"/>
  <c r="L1315" i="1"/>
  <c r="L1314" i="1"/>
  <c r="L1311" i="1"/>
  <c r="L1303" i="1"/>
  <c r="L1299" i="1"/>
  <c r="L1295" i="1"/>
  <c r="L1291" i="1"/>
  <c r="L1288" i="1"/>
  <c r="L1284" i="1"/>
  <c r="L1280" i="1"/>
  <c r="L1276" i="1"/>
  <c r="L1272" i="1"/>
  <c r="L1257" i="1"/>
  <c r="L1250" i="1"/>
  <c r="L1248" i="1"/>
  <c r="L1246" i="1"/>
  <c r="L1244" i="1"/>
  <c r="L1242" i="1"/>
  <c r="L1240" i="1"/>
  <c r="L1238" i="1"/>
  <c r="L1236" i="1"/>
  <c r="L1234" i="1"/>
  <c r="L1232" i="1"/>
  <c r="L1230" i="1"/>
  <c r="L1228" i="1"/>
  <c r="L1226" i="1"/>
  <c r="L1224" i="1"/>
  <c r="L1222" i="1"/>
  <c r="L1220" i="1"/>
  <c r="L1217" i="1"/>
  <c r="L1213" i="1"/>
  <c r="L1209" i="1"/>
  <c r="L1205" i="1"/>
  <c r="L1198" i="1"/>
  <c r="L1196" i="1"/>
  <c r="L1194" i="1"/>
  <c r="L1192" i="1"/>
  <c r="L1190" i="1"/>
  <c r="L1188" i="1"/>
  <c r="L1186" i="1"/>
  <c r="L1184" i="1"/>
  <c r="L1182" i="1"/>
  <c r="L1178" i="1"/>
  <c r="L1176" i="1"/>
  <c r="L1173" i="1"/>
  <c r="L1172" i="1"/>
  <c r="L1166" i="1"/>
  <c r="L1162" i="1"/>
  <c r="L1160" i="1"/>
  <c r="L1158" i="1"/>
  <c r="L1154" i="1"/>
  <c r="L1150" i="1"/>
  <c r="L1146" i="1"/>
  <c r="L1143" i="1"/>
  <c r="L1139" i="1"/>
  <c r="L1135" i="1"/>
  <c r="L1132" i="1"/>
  <c r="L1113" i="1"/>
  <c r="L1111" i="1"/>
  <c r="L1109" i="1"/>
  <c r="L1107" i="1"/>
  <c r="L1105" i="1"/>
  <c r="L1103" i="1"/>
  <c r="L1101" i="1"/>
  <c r="L1099" i="1"/>
  <c r="L1097" i="1"/>
  <c r="L1095" i="1"/>
  <c r="L1093" i="1"/>
  <c r="L1091" i="1"/>
  <c r="L1089" i="1"/>
  <c r="L1087" i="1"/>
  <c r="L1085" i="1"/>
  <c r="L1083" i="1"/>
  <c r="L1081" i="1"/>
  <c r="L1079" i="1"/>
  <c r="L1076" i="1"/>
  <c r="L1072" i="1"/>
  <c r="L1068" i="1"/>
  <c r="L1064" i="1"/>
  <c r="L1060" i="1"/>
  <c r="L1056" i="1"/>
  <c r="L1046" i="1"/>
  <c r="L1044" i="1"/>
  <c r="L1042" i="1"/>
  <c r="L1040" i="1"/>
  <c r="L1038" i="1"/>
  <c r="L1036" i="1"/>
  <c r="L1004" i="1"/>
  <c r="L999" i="1"/>
  <c r="L995" i="1"/>
  <c r="L991" i="1"/>
  <c r="L965" i="1"/>
  <c r="L962" i="1"/>
  <c r="L961" i="1"/>
  <c r="L928" i="1"/>
  <c r="L924" i="1"/>
  <c r="L920" i="1"/>
  <c r="L916" i="1"/>
  <c r="L912" i="1"/>
  <c r="L908" i="1"/>
  <c r="L892" i="1"/>
  <c r="L891" i="1"/>
  <c r="L885" i="1"/>
  <c r="L881" i="1"/>
  <c r="L877" i="1"/>
  <c r="L873" i="1"/>
  <c r="L869" i="1"/>
  <c r="L865" i="1"/>
  <c r="L861" i="1"/>
  <c r="L857" i="1"/>
  <c r="L851" i="1"/>
  <c r="L847" i="1"/>
  <c r="L844" i="1"/>
  <c r="L843" i="1"/>
  <c r="L840" i="1"/>
  <c r="L826" i="1"/>
  <c r="L825" i="1"/>
  <c r="L820" i="1"/>
  <c r="L809" i="1"/>
  <c r="L802" i="1"/>
  <c r="L798" i="1"/>
  <c r="L794" i="1"/>
  <c r="L790" i="1"/>
  <c r="L786" i="1"/>
  <c r="L782" i="1"/>
  <c r="L778" i="1"/>
  <c r="L774" i="1"/>
  <c r="L769" i="1"/>
  <c r="L765" i="1"/>
  <c r="L751" i="1"/>
  <c r="L731" i="1"/>
  <c r="L727" i="1"/>
  <c r="L723" i="1"/>
  <c r="L719" i="1"/>
  <c r="L708" i="1"/>
  <c r="L704" i="1"/>
  <c r="L700" i="1"/>
  <c r="L688" i="1"/>
  <c r="L679" i="1"/>
  <c r="L675" i="1"/>
  <c r="L671" i="1"/>
  <c r="L656" i="1"/>
  <c r="L653" i="1"/>
  <c r="L641" i="1"/>
  <c r="L626" i="1"/>
  <c r="L620" i="1"/>
  <c r="L619" i="1"/>
  <c r="L616" i="1"/>
  <c r="L615" i="1"/>
  <c r="L612" i="1"/>
  <c r="L608" i="1"/>
  <c r="L607" i="1"/>
  <c r="L604" i="1"/>
  <c r="L603" i="1"/>
  <c r="L600" i="1"/>
  <c r="L599" i="1"/>
  <c r="L596" i="1"/>
  <c r="L589" i="1"/>
  <c r="L586" i="1"/>
  <c r="L585" i="1"/>
  <c r="L582" i="1"/>
  <c r="L581" i="1"/>
  <c r="L578" i="1"/>
  <c r="L572" i="1"/>
  <c r="L568" i="1"/>
  <c r="L559" i="1"/>
  <c r="L555" i="1"/>
  <c r="L548" i="1"/>
  <c r="L541" i="1"/>
  <c r="L537" i="1"/>
  <c r="L534" i="1"/>
  <c r="L533" i="1"/>
  <c r="L529" i="1"/>
  <c r="L525" i="1"/>
  <c r="L522" i="1"/>
  <c r="L519" i="1"/>
  <c r="L518" i="1"/>
  <c r="L515" i="1"/>
  <c r="L510" i="1"/>
  <c r="L503" i="1"/>
  <c r="L499" i="1"/>
  <c r="L493" i="1"/>
  <c r="L489" i="1"/>
  <c r="L485" i="1"/>
  <c r="L481" i="1"/>
  <c r="L477" i="1"/>
  <c r="L473" i="1"/>
  <c r="L465" i="1"/>
  <c r="L463" i="1"/>
  <c r="L461" i="1"/>
  <c r="L459" i="1"/>
  <c r="L457" i="1"/>
  <c r="L453" i="1"/>
  <c r="L449" i="1"/>
  <c r="L442" i="1"/>
  <c r="L438" i="1"/>
  <c r="L434" i="1"/>
  <c r="L430" i="1"/>
  <c r="L426" i="1"/>
  <c r="L422" i="1"/>
  <c r="L418" i="1"/>
  <c r="L414" i="1"/>
  <c r="L410" i="1"/>
  <c r="L406" i="1"/>
  <c r="L402" i="1"/>
  <c r="L397" i="1"/>
  <c r="L395" i="1"/>
  <c r="L393" i="1"/>
  <c r="L391" i="1"/>
  <c r="L389" i="1"/>
  <c r="L387" i="1"/>
  <c r="L384" i="1"/>
  <c r="L380" i="1"/>
  <c r="L376" i="1"/>
  <c r="L372" i="1"/>
  <c r="L368" i="1"/>
  <c r="L364" i="1"/>
  <c r="L360" i="1"/>
  <c r="L356" i="1"/>
  <c r="L352" i="1"/>
  <c r="L350" i="1"/>
  <c r="L349" i="1"/>
  <c r="L346" i="1"/>
  <c r="L342" i="1"/>
  <c r="L339" i="1"/>
  <c r="L335" i="1"/>
  <c r="L333" i="1"/>
  <c r="L332" i="1"/>
  <c r="L328" i="1"/>
  <c r="L327" i="1"/>
  <c r="L325" i="1"/>
  <c r="L324" i="1"/>
  <c r="L323" i="1"/>
  <c r="L320" i="1"/>
  <c r="L319" i="1"/>
  <c r="L317" i="1"/>
  <c r="L316" i="1"/>
  <c r="L315" i="1"/>
  <c r="L312" i="1"/>
  <c r="L311" i="1"/>
  <c r="L308" i="1"/>
  <c r="L304" i="1"/>
  <c r="L299" i="1"/>
  <c r="L297" i="1"/>
  <c r="L224" i="1"/>
  <c r="L220" i="1"/>
  <c r="L219" i="1"/>
  <c r="L217" i="1"/>
  <c r="L216" i="1"/>
  <c r="L212" i="1"/>
  <c r="L211" i="1"/>
  <c r="L209" i="1"/>
  <c r="L208" i="1"/>
  <c r="L207" i="1"/>
  <c r="L204" i="1"/>
  <c r="L203" i="1"/>
  <c r="L201" i="1"/>
  <c r="L200" i="1"/>
  <c r="L199" i="1"/>
  <c r="L196" i="1"/>
  <c r="L195" i="1"/>
  <c r="L192" i="1"/>
  <c r="L188" i="1"/>
  <c r="L186" i="1"/>
  <c r="L184" i="1"/>
  <c r="L182" i="1"/>
  <c r="L178" i="1"/>
  <c r="L176" i="1"/>
  <c r="L174" i="1"/>
  <c r="L172" i="1"/>
  <c r="L170" i="1"/>
  <c r="L168" i="1"/>
  <c r="L166" i="1"/>
  <c r="L164" i="1"/>
  <c r="L162" i="1"/>
  <c r="L160" i="1"/>
  <c r="L158" i="1"/>
  <c r="L156" i="1"/>
  <c r="L154" i="1"/>
  <c r="L152" i="1"/>
  <c r="L150" i="1"/>
  <c r="L148" i="1"/>
  <c r="L144" i="1"/>
  <c r="L142" i="1"/>
  <c r="L140" i="1"/>
  <c r="L138" i="1"/>
  <c r="L136" i="1"/>
  <c r="L134" i="1"/>
  <c r="L132" i="1"/>
  <c r="L130" i="1"/>
  <c r="L128" i="1"/>
  <c r="L126" i="1"/>
  <c r="L124" i="1"/>
  <c r="L122" i="1"/>
  <c r="L120" i="1"/>
  <c r="L116" i="1"/>
  <c r="L114" i="1"/>
  <c r="L110" i="1"/>
  <c r="L108" i="1"/>
  <c r="L106" i="1"/>
  <c r="L104" i="1"/>
  <c r="L100" i="1"/>
  <c r="L98" i="1"/>
  <c r="L96" i="1"/>
  <c r="L94" i="1"/>
  <c r="L92" i="1"/>
  <c r="L90" i="1"/>
  <c r="L88" i="1"/>
  <c r="L86" i="1"/>
  <c r="L84" i="1"/>
  <c r="L82" i="1"/>
  <c r="L80" i="1"/>
  <c r="L78" i="1"/>
  <c r="L76" i="1"/>
  <c r="L74" i="1"/>
  <c r="L72" i="1"/>
  <c r="L70" i="1"/>
  <c r="L68" i="1"/>
  <c r="L66" i="1"/>
  <c r="L53" i="1"/>
  <c r="L50" i="1"/>
  <c r="L37" i="1"/>
  <c r="L35" i="1"/>
  <c r="L31" i="1"/>
  <c r="L30" i="1"/>
  <c r="L29" i="1"/>
  <c r="L27" i="1"/>
  <c r="I24" i="1"/>
  <c r="J24" i="1"/>
  <c r="K24" i="1"/>
  <c r="AJ25" i="1"/>
  <c r="A25" i="1" s="1"/>
  <c r="AJ26" i="1"/>
  <c r="A26" i="1" s="1"/>
  <c r="AJ27" i="1"/>
  <c r="A27" i="1" s="1"/>
  <c r="L28" i="1"/>
  <c r="AJ28" i="1"/>
  <c r="A28" i="1" s="1"/>
  <c r="AJ29" i="1"/>
  <c r="A29" i="1" s="1"/>
  <c r="AJ30" i="1"/>
  <c r="A30" i="1" s="1"/>
  <c r="AJ31" i="1"/>
  <c r="A31" i="1" s="1"/>
  <c r="L32" i="1"/>
  <c r="AJ32" i="1"/>
  <c r="A32" i="1" s="1"/>
  <c r="H33" i="1"/>
  <c r="J33" i="1"/>
  <c r="K33" i="1"/>
  <c r="AJ34" i="1"/>
  <c r="A34" i="1" s="1"/>
  <c r="AJ35" i="1"/>
  <c r="A35" i="1" s="1"/>
  <c r="L36" i="1"/>
  <c r="AJ36" i="1"/>
  <c r="A36" i="1" s="1"/>
  <c r="AJ37" i="1"/>
  <c r="A37" i="1" s="1"/>
  <c r="L38" i="1"/>
  <c r="AJ38" i="1"/>
  <c r="A38" i="1" s="1"/>
  <c r="L39" i="1"/>
  <c r="AJ39" i="1"/>
  <c r="A39" i="1" s="1"/>
  <c r="I40" i="1"/>
  <c r="L40" i="1"/>
  <c r="AJ40" i="1"/>
  <c r="A40" i="1" s="1"/>
  <c r="I41" i="1"/>
  <c r="L41" i="1"/>
  <c r="AJ41" i="1"/>
  <c r="A41" i="1" s="1"/>
  <c r="L42" i="1"/>
  <c r="AJ42" i="1"/>
  <c r="A42" i="1" s="1"/>
  <c r="I43" i="1"/>
  <c r="L43" i="1"/>
  <c r="AJ43" i="1"/>
  <c r="A43" i="1" s="1"/>
  <c r="L44" i="1"/>
  <c r="AJ44" i="1"/>
  <c r="A44" i="1" s="1"/>
  <c r="I45" i="1"/>
  <c r="L45" i="1"/>
  <c r="AJ45" i="1"/>
  <c r="A45" i="1" s="1"/>
  <c r="L46" i="1"/>
  <c r="AJ46" i="1"/>
  <c r="A46" i="1" s="1"/>
  <c r="I47" i="1"/>
  <c r="L47" i="1"/>
  <c r="AJ47" i="1"/>
  <c r="A47" i="1" s="1"/>
  <c r="L48" i="1"/>
  <c r="AJ48" i="1"/>
  <c r="A48" i="1" s="1"/>
  <c r="I49" i="1"/>
  <c r="L49" i="1"/>
  <c r="AJ49" i="1"/>
  <c r="A49" i="1" s="1"/>
  <c r="I50" i="1"/>
  <c r="AJ50" i="1"/>
  <c r="A50" i="1" s="1"/>
  <c r="I51" i="1"/>
  <c r="L51" i="1"/>
  <c r="AJ51" i="1"/>
  <c r="A51" i="1" s="1"/>
  <c r="L52" i="1"/>
  <c r="AJ52" i="1"/>
  <c r="A52" i="1" s="1"/>
  <c r="I53" i="1"/>
  <c r="AJ53" i="1"/>
  <c r="A53" i="1" s="1"/>
  <c r="H55" i="1"/>
  <c r="I55" i="1"/>
  <c r="J55" i="1"/>
  <c r="K55" i="1"/>
  <c r="AJ56" i="1"/>
  <c r="A56" i="1" s="1"/>
  <c r="L57" i="1"/>
  <c r="AJ57" i="1"/>
  <c r="A57" i="1" s="1"/>
  <c r="L58" i="1"/>
  <c r="AJ58" i="1"/>
  <c r="A58" i="1" s="1"/>
  <c r="L59" i="1"/>
  <c r="AJ59" i="1"/>
  <c r="A59" i="1" s="1"/>
  <c r="L60" i="1"/>
  <c r="AJ60" i="1"/>
  <c r="A60" i="1" s="1"/>
  <c r="AJ61" i="1"/>
  <c r="A61" i="1" s="1"/>
  <c r="H63" i="1"/>
  <c r="I63" i="1"/>
  <c r="J63" i="1"/>
  <c r="K63" i="1"/>
  <c r="AJ64" i="1"/>
  <c r="A64" i="1" s="1"/>
  <c r="L65" i="1"/>
  <c r="AJ65" i="1"/>
  <c r="A65" i="1" s="1"/>
  <c r="AJ66" i="1"/>
  <c r="A66" i="1" s="1"/>
  <c r="L67" i="1"/>
  <c r="AJ67" i="1"/>
  <c r="A67" i="1" s="1"/>
  <c r="AJ68" i="1"/>
  <c r="A68" i="1" s="1"/>
  <c r="L69" i="1"/>
  <c r="AJ69" i="1"/>
  <c r="A69" i="1" s="1"/>
  <c r="AJ70" i="1"/>
  <c r="A70" i="1" s="1"/>
  <c r="L71" i="1"/>
  <c r="AJ71" i="1"/>
  <c r="A71" i="1" s="1"/>
  <c r="AJ72" i="1"/>
  <c r="A72" i="1" s="1"/>
  <c r="L73" i="1"/>
  <c r="AJ73" i="1"/>
  <c r="A73" i="1" s="1"/>
  <c r="AJ74" i="1"/>
  <c r="A74" i="1" s="1"/>
  <c r="L75" i="1"/>
  <c r="AJ75" i="1"/>
  <c r="A75" i="1" s="1"/>
  <c r="AJ76" i="1"/>
  <c r="A76" i="1" s="1"/>
  <c r="L77" i="1"/>
  <c r="AJ77" i="1"/>
  <c r="A77" i="1" s="1"/>
  <c r="AJ78" i="1"/>
  <c r="A78" i="1" s="1"/>
  <c r="L79" i="1"/>
  <c r="AJ79" i="1"/>
  <c r="A79" i="1" s="1"/>
  <c r="AJ80" i="1"/>
  <c r="A80" i="1" s="1"/>
  <c r="L81" i="1"/>
  <c r="AJ81" i="1"/>
  <c r="A81" i="1" s="1"/>
  <c r="AJ82" i="1"/>
  <c r="A82" i="1" s="1"/>
  <c r="L83" i="1"/>
  <c r="AJ83" i="1"/>
  <c r="A83" i="1" s="1"/>
  <c r="AJ84" i="1"/>
  <c r="A84" i="1" s="1"/>
  <c r="L85" i="1"/>
  <c r="AJ85" i="1"/>
  <c r="A85" i="1" s="1"/>
  <c r="AJ86" i="1"/>
  <c r="A86" i="1" s="1"/>
  <c r="L87" i="1"/>
  <c r="AJ87" i="1"/>
  <c r="A87" i="1" s="1"/>
  <c r="AJ88" i="1"/>
  <c r="A88" i="1" s="1"/>
  <c r="L89" i="1"/>
  <c r="AJ89" i="1"/>
  <c r="A89" i="1" s="1"/>
  <c r="AJ90" i="1"/>
  <c r="A90" i="1" s="1"/>
  <c r="AJ91" i="1"/>
  <c r="A91" i="1" s="1"/>
  <c r="AJ92" i="1"/>
  <c r="A92" i="1" s="1"/>
  <c r="L93" i="1"/>
  <c r="AJ93" i="1"/>
  <c r="A93" i="1" s="1"/>
  <c r="AJ94" i="1"/>
  <c r="A94" i="1" s="1"/>
  <c r="L95" i="1"/>
  <c r="AJ95" i="1"/>
  <c r="A95" i="1" s="1"/>
  <c r="AJ96" i="1"/>
  <c r="A96" i="1" s="1"/>
  <c r="L97" i="1"/>
  <c r="AJ97" i="1"/>
  <c r="A97" i="1" s="1"/>
  <c r="AJ98" i="1"/>
  <c r="A98" i="1" s="1"/>
  <c r="L99" i="1"/>
  <c r="AJ99" i="1"/>
  <c r="A99" i="1" s="1"/>
  <c r="AJ100" i="1"/>
  <c r="A100" i="1" s="1"/>
  <c r="L101" i="1"/>
  <c r="AJ101" i="1"/>
  <c r="A101" i="1" s="1"/>
  <c r="AJ102" i="1"/>
  <c r="A102" i="1" s="1"/>
  <c r="L103" i="1"/>
  <c r="AJ103" i="1"/>
  <c r="A103" i="1" s="1"/>
  <c r="AJ104" i="1"/>
  <c r="A104" i="1" s="1"/>
  <c r="L105" i="1"/>
  <c r="AJ105" i="1"/>
  <c r="A105" i="1" s="1"/>
  <c r="AJ106" i="1"/>
  <c r="A106" i="1" s="1"/>
  <c r="L107" i="1"/>
  <c r="AJ107" i="1"/>
  <c r="A107" i="1" s="1"/>
  <c r="AJ108" i="1"/>
  <c r="A108" i="1" s="1"/>
  <c r="L109" i="1"/>
  <c r="AJ109" i="1"/>
  <c r="A109" i="1" s="1"/>
  <c r="AJ110" i="1"/>
  <c r="A110" i="1" s="1"/>
  <c r="L111" i="1"/>
  <c r="AJ111" i="1"/>
  <c r="A111" i="1" s="1"/>
  <c r="AJ112" i="1"/>
  <c r="A112" i="1" s="1"/>
  <c r="L113" i="1"/>
  <c r="AJ113" i="1"/>
  <c r="A113" i="1" s="1"/>
  <c r="AJ114" i="1"/>
  <c r="A114" i="1" s="1"/>
  <c r="L115" i="1"/>
  <c r="AJ115" i="1"/>
  <c r="A115" i="1" s="1"/>
  <c r="AJ116" i="1"/>
  <c r="A116" i="1" s="1"/>
  <c r="L117" i="1"/>
  <c r="AJ117" i="1"/>
  <c r="A117" i="1" s="1"/>
  <c r="AJ118" i="1"/>
  <c r="A118" i="1" s="1"/>
  <c r="L119" i="1"/>
  <c r="AJ119" i="1"/>
  <c r="A119" i="1" s="1"/>
  <c r="AJ120" i="1"/>
  <c r="A120" i="1" s="1"/>
  <c r="L121" i="1"/>
  <c r="AJ121" i="1"/>
  <c r="A121" i="1" s="1"/>
  <c r="AJ122" i="1"/>
  <c r="A122" i="1" s="1"/>
  <c r="L123" i="1"/>
  <c r="AJ123" i="1"/>
  <c r="A123" i="1" s="1"/>
  <c r="AJ124" i="1"/>
  <c r="A124" i="1" s="1"/>
  <c r="L125" i="1"/>
  <c r="AJ125" i="1"/>
  <c r="A125" i="1" s="1"/>
  <c r="AJ126" i="1"/>
  <c r="A126" i="1" s="1"/>
  <c r="L127" i="1"/>
  <c r="AJ127" i="1"/>
  <c r="A127" i="1" s="1"/>
  <c r="AJ128" i="1"/>
  <c r="A128" i="1" s="1"/>
  <c r="L129" i="1"/>
  <c r="AJ129" i="1"/>
  <c r="A129" i="1" s="1"/>
  <c r="AJ130" i="1"/>
  <c r="A130" i="1" s="1"/>
  <c r="L131" i="1"/>
  <c r="AJ131" i="1"/>
  <c r="A131" i="1" s="1"/>
  <c r="AJ132" i="1"/>
  <c r="A132" i="1" s="1"/>
  <c r="L133" i="1"/>
  <c r="AJ133" i="1"/>
  <c r="A133" i="1" s="1"/>
  <c r="AJ134" i="1"/>
  <c r="A134" i="1" s="1"/>
  <c r="L135" i="1"/>
  <c r="AJ135" i="1"/>
  <c r="A135" i="1" s="1"/>
  <c r="AJ136" i="1"/>
  <c r="A136" i="1" s="1"/>
  <c r="L137" i="1"/>
  <c r="AJ137" i="1"/>
  <c r="A137" i="1" s="1"/>
  <c r="AJ138" i="1"/>
  <c r="A138" i="1" s="1"/>
  <c r="L139" i="1"/>
  <c r="AJ139" i="1"/>
  <c r="A139" i="1" s="1"/>
  <c r="AJ140" i="1"/>
  <c r="A140" i="1" s="1"/>
  <c r="L141" i="1"/>
  <c r="AJ141" i="1"/>
  <c r="A141" i="1" s="1"/>
  <c r="AJ142" i="1"/>
  <c r="A142" i="1" s="1"/>
  <c r="L143" i="1"/>
  <c r="AJ143" i="1"/>
  <c r="A143" i="1" s="1"/>
  <c r="AJ144" i="1"/>
  <c r="A144" i="1" s="1"/>
  <c r="L145" i="1"/>
  <c r="AJ145" i="1"/>
  <c r="A145" i="1" s="1"/>
  <c r="AJ146" i="1"/>
  <c r="A146" i="1" s="1"/>
  <c r="L147" i="1"/>
  <c r="AJ147" i="1"/>
  <c r="A147" i="1" s="1"/>
  <c r="AJ148" i="1"/>
  <c r="A148" i="1" s="1"/>
  <c r="L149" i="1"/>
  <c r="AJ149" i="1"/>
  <c r="A149" i="1" s="1"/>
  <c r="AJ150" i="1"/>
  <c r="A150" i="1" s="1"/>
  <c r="L151" i="1"/>
  <c r="AJ151" i="1"/>
  <c r="A151" i="1" s="1"/>
  <c r="AJ152" i="1"/>
  <c r="A152" i="1" s="1"/>
  <c r="L153" i="1"/>
  <c r="AJ153" i="1"/>
  <c r="A153" i="1" s="1"/>
  <c r="AJ154" i="1"/>
  <c r="A154" i="1" s="1"/>
  <c r="L155" i="1"/>
  <c r="AJ155" i="1"/>
  <c r="A155" i="1" s="1"/>
  <c r="AJ156" i="1"/>
  <c r="A156" i="1" s="1"/>
  <c r="L157" i="1"/>
  <c r="AJ157" i="1"/>
  <c r="A157" i="1" s="1"/>
  <c r="AJ158" i="1"/>
  <c r="A158" i="1" s="1"/>
  <c r="L159" i="1"/>
  <c r="AJ159" i="1"/>
  <c r="A159" i="1" s="1"/>
  <c r="AJ160" i="1"/>
  <c r="A160" i="1" s="1"/>
  <c r="L161" i="1"/>
  <c r="AJ161" i="1"/>
  <c r="A161" i="1" s="1"/>
  <c r="AJ162" i="1"/>
  <c r="A162" i="1" s="1"/>
  <c r="L163" i="1"/>
  <c r="AJ163" i="1"/>
  <c r="A163" i="1" s="1"/>
  <c r="AJ164" i="1"/>
  <c r="A164" i="1" s="1"/>
  <c r="L165" i="1"/>
  <c r="AJ165" i="1"/>
  <c r="A165" i="1" s="1"/>
  <c r="AJ166" i="1"/>
  <c r="A166" i="1" s="1"/>
  <c r="L167" i="1"/>
  <c r="AJ167" i="1"/>
  <c r="A167" i="1" s="1"/>
  <c r="AJ168" i="1"/>
  <c r="A168" i="1" s="1"/>
  <c r="L169" i="1"/>
  <c r="AJ169" i="1"/>
  <c r="A169" i="1" s="1"/>
  <c r="AJ170" i="1"/>
  <c r="A170" i="1" s="1"/>
  <c r="L171" i="1"/>
  <c r="AJ171" i="1"/>
  <c r="A171" i="1" s="1"/>
  <c r="AJ172" i="1"/>
  <c r="A172" i="1" s="1"/>
  <c r="L173" i="1"/>
  <c r="AJ173" i="1"/>
  <c r="A173" i="1" s="1"/>
  <c r="AJ174" i="1"/>
  <c r="A174" i="1" s="1"/>
  <c r="L175" i="1"/>
  <c r="AJ175" i="1"/>
  <c r="A175" i="1" s="1"/>
  <c r="AJ176" i="1"/>
  <c r="A176" i="1" s="1"/>
  <c r="L177" i="1"/>
  <c r="AJ177" i="1"/>
  <c r="A177" i="1" s="1"/>
  <c r="AJ178" i="1"/>
  <c r="A178" i="1" s="1"/>
  <c r="L179" i="1"/>
  <c r="AJ179" i="1"/>
  <c r="A179" i="1" s="1"/>
  <c r="AJ180" i="1"/>
  <c r="A180" i="1" s="1"/>
  <c r="L181" i="1"/>
  <c r="AJ181" i="1"/>
  <c r="A181" i="1" s="1"/>
  <c r="AJ182" i="1"/>
  <c r="A182" i="1" s="1"/>
  <c r="L183" i="1"/>
  <c r="AJ183" i="1"/>
  <c r="A183" i="1" s="1"/>
  <c r="AJ184" i="1"/>
  <c r="A184" i="1" s="1"/>
  <c r="L185" i="1"/>
  <c r="AJ185" i="1"/>
  <c r="A185" i="1" s="1"/>
  <c r="AJ186" i="1"/>
  <c r="A186" i="1" s="1"/>
  <c r="L187" i="1"/>
  <c r="AJ187" i="1"/>
  <c r="A187" i="1" s="1"/>
  <c r="AJ188" i="1"/>
  <c r="A188" i="1" s="1"/>
  <c r="L189" i="1"/>
  <c r="AJ189" i="1"/>
  <c r="A189" i="1" s="1"/>
  <c r="L190" i="1"/>
  <c r="AJ190" i="1"/>
  <c r="A190" i="1" s="1"/>
  <c r="L191" i="1"/>
  <c r="AJ191" i="1"/>
  <c r="A191" i="1" s="1"/>
  <c r="AJ192" i="1"/>
  <c r="A192" i="1" s="1"/>
  <c r="L193" i="1"/>
  <c r="AJ193" i="1"/>
  <c r="A193" i="1" s="1"/>
  <c r="L194" i="1"/>
  <c r="AJ194" i="1"/>
  <c r="A194" i="1" s="1"/>
  <c r="AJ195" i="1"/>
  <c r="A195" i="1" s="1"/>
  <c r="AJ196" i="1"/>
  <c r="A196" i="1" s="1"/>
  <c r="L197" i="1"/>
  <c r="AJ197" i="1"/>
  <c r="A197" i="1" s="1"/>
  <c r="L198" i="1"/>
  <c r="AJ198" i="1"/>
  <c r="A198" i="1" s="1"/>
  <c r="AJ199" i="1"/>
  <c r="A199" i="1" s="1"/>
  <c r="AJ200" i="1"/>
  <c r="A200" i="1" s="1"/>
  <c r="AJ201" i="1"/>
  <c r="A201" i="1" s="1"/>
  <c r="L202" i="1"/>
  <c r="AJ202" i="1"/>
  <c r="A202" i="1" s="1"/>
  <c r="AJ203" i="1"/>
  <c r="A203" i="1" s="1"/>
  <c r="AJ204" i="1"/>
  <c r="A204" i="1" s="1"/>
  <c r="L205" i="1"/>
  <c r="AJ205" i="1"/>
  <c r="A205" i="1" s="1"/>
  <c r="L206" i="1"/>
  <c r="AJ206" i="1"/>
  <c r="A206" i="1" s="1"/>
  <c r="AJ207" i="1"/>
  <c r="A207" i="1" s="1"/>
  <c r="AJ208" i="1"/>
  <c r="A208" i="1" s="1"/>
  <c r="AJ209" i="1"/>
  <c r="A209" i="1" s="1"/>
  <c r="L210" i="1"/>
  <c r="AJ210" i="1"/>
  <c r="A210" i="1" s="1"/>
  <c r="AJ211" i="1"/>
  <c r="A211" i="1" s="1"/>
  <c r="AJ212" i="1"/>
  <c r="A212" i="1" s="1"/>
  <c r="L213" i="1"/>
  <c r="AJ213" i="1"/>
  <c r="A213" i="1" s="1"/>
  <c r="L214" i="1"/>
  <c r="AJ214" i="1"/>
  <c r="A214" i="1" s="1"/>
  <c r="L215" i="1"/>
  <c r="AJ215" i="1"/>
  <c r="A215" i="1" s="1"/>
  <c r="AJ216" i="1"/>
  <c r="A216" i="1" s="1"/>
  <c r="AJ217" i="1"/>
  <c r="A217" i="1" s="1"/>
  <c r="L218" i="1"/>
  <c r="AJ218" i="1"/>
  <c r="A218" i="1" s="1"/>
  <c r="AJ219" i="1"/>
  <c r="A219" i="1" s="1"/>
  <c r="AJ220" i="1"/>
  <c r="A220" i="1" s="1"/>
  <c r="L221" i="1"/>
  <c r="AJ221" i="1"/>
  <c r="A221" i="1" s="1"/>
  <c r="L222" i="1"/>
  <c r="AJ222" i="1"/>
  <c r="A222" i="1" s="1"/>
  <c r="L223" i="1"/>
  <c r="AJ223" i="1"/>
  <c r="A223" i="1" s="1"/>
  <c r="AJ224" i="1"/>
  <c r="A224" i="1" s="1"/>
  <c r="L225" i="1"/>
  <c r="AJ225" i="1"/>
  <c r="A225" i="1" s="1"/>
  <c r="AJ226" i="1"/>
  <c r="A226" i="1" s="1"/>
  <c r="L227" i="1"/>
  <c r="AJ227" i="1"/>
  <c r="A227" i="1" s="1"/>
  <c r="L228" i="1"/>
  <c r="AJ228" i="1"/>
  <c r="A228" i="1" s="1"/>
  <c r="L229" i="1"/>
  <c r="AJ229" i="1"/>
  <c r="A229" i="1" s="1"/>
  <c r="L230" i="1"/>
  <c r="AJ230" i="1"/>
  <c r="A230" i="1" s="1"/>
  <c r="L231" i="1"/>
  <c r="AJ231" i="1"/>
  <c r="A231" i="1" s="1"/>
  <c r="L232" i="1"/>
  <c r="AJ232" i="1"/>
  <c r="A232" i="1" s="1"/>
  <c r="L233" i="1"/>
  <c r="AJ233" i="1"/>
  <c r="A233" i="1" s="1"/>
  <c r="L234" i="1"/>
  <c r="AJ234" i="1"/>
  <c r="A234" i="1" s="1"/>
  <c r="L235" i="1"/>
  <c r="AJ235" i="1"/>
  <c r="A235" i="1" s="1"/>
  <c r="L236" i="1"/>
  <c r="AJ236" i="1"/>
  <c r="A236" i="1" s="1"/>
  <c r="L237" i="1"/>
  <c r="AJ237" i="1"/>
  <c r="A237" i="1" s="1"/>
  <c r="L238" i="1"/>
  <c r="AJ238" i="1"/>
  <c r="A238" i="1" s="1"/>
  <c r="L239" i="1"/>
  <c r="AJ239" i="1"/>
  <c r="A239" i="1" s="1"/>
  <c r="L240" i="1"/>
  <c r="AJ240" i="1"/>
  <c r="A240" i="1" s="1"/>
  <c r="L241" i="1"/>
  <c r="AJ241" i="1"/>
  <c r="A241" i="1" s="1"/>
  <c r="L242" i="1"/>
  <c r="AJ242" i="1"/>
  <c r="A242" i="1" s="1"/>
  <c r="L243" i="1"/>
  <c r="AJ243" i="1"/>
  <c r="A243" i="1" s="1"/>
  <c r="L244" i="1"/>
  <c r="AJ244" i="1"/>
  <c r="A244" i="1" s="1"/>
  <c r="L245" i="1"/>
  <c r="AJ245" i="1"/>
  <c r="A245" i="1" s="1"/>
  <c r="L246" i="1"/>
  <c r="AJ246" i="1"/>
  <c r="A246" i="1" s="1"/>
  <c r="L247" i="1"/>
  <c r="AJ247" i="1"/>
  <c r="A247" i="1" s="1"/>
  <c r="L248" i="1"/>
  <c r="AJ248" i="1"/>
  <c r="A248" i="1" s="1"/>
  <c r="L249" i="1"/>
  <c r="AJ249" i="1"/>
  <c r="A249" i="1" s="1"/>
  <c r="L250" i="1"/>
  <c r="AJ250" i="1"/>
  <c r="A250" i="1" s="1"/>
  <c r="L251" i="1"/>
  <c r="AJ251" i="1"/>
  <c r="A251" i="1" s="1"/>
  <c r="L252" i="1"/>
  <c r="AJ252" i="1"/>
  <c r="A252" i="1" s="1"/>
  <c r="L253" i="1"/>
  <c r="AJ253" i="1"/>
  <c r="A253" i="1" s="1"/>
  <c r="L254" i="1"/>
  <c r="AJ254" i="1"/>
  <c r="A254" i="1" s="1"/>
  <c r="L255" i="1"/>
  <c r="AJ255" i="1"/>
  <c r="A255" i="1" s="1"/>
  <c r="L256" i="1"/>
  <c r="AJ256" i="1"/>
  <c r="A256" i="1" s="1"/>
  <c r="L257" i="1"/>
  <c r="AJ257" i="1"/>
  <c r="A257" i="1" s="1"/>
  <c r="L258" i="1"/>
  <c r="AJ258" i="1"/>
  <c r="A258" i="1" s="1"/>
  <c r="L259" i="1"/>
  <c r="AJ259" i="1"/>
  <c r="A259" i="1" s="1"/>
  <c r="L260" i="1"/>
  <c r="AJ260" i="1"/>
  <c r="A260" i="1" s="1"/>
  <c r="L261" i="1"/>
  <c r="AJ261" i="1"/>
  <c r="A261" i="1" s="1"/>
  <c r="L262" i="1"/>
  <c r="AJ262" i="1"/>
  <c r="A262" i="1" s="1"/>
  <c r="L263" i="1"/>
  <c r="AJ263" i="1"/>
  <c r="A263" i="1" s="1"/>
  <c r="L264" i="1"/>
  <c r="AJ264" i="1"/>
  <c r="A264" i="1" s="1"/>
  <c r="L265" i="1"/>
  <c r="AJ265" i="1"/>
  <c r="A265" i="1" s="1"/>
  <c r="L266" i="1"/>
  <c r="AJ266" i="1"/>
  <c r="A266" i="1" s="1"/>
  <c r="L267" i="1"/>
  <c r="AJ267" i="1"/>
  <c r="A267" i="1" s="1"/>
  <c r="L268" i="1"/>
  <c r="AJ268" i="1"/>
  <c r="A268" i="1" s="1"/>
  <c r="L269" i="1"/>
  <c r="AJ269" i="1"/>
  <c r="A269" i="1" s="1"/>
  <c r="L270" i="1"/>
  <c r="AJ270" i="1"/>
  <c r="A270" i="1" s="1"/>
  <c r="L271" i="1"/>
  <c r="AJ271" i="1"/>
  <c r="A271" i="1" s="1"/>
  <c r="L272" i="1"/>
  <c r="AJ272" i="1"/>
  <c r="A272" i="1" s="1"/>
  <c r="L273" i="1"/>
  <c r="AJ273" i="1"/>
  <c r="A273" i="1" s="1"/>
  <c r="L274" i="1"/>
  <c r="AJ274" i="1"/>
  <c r="A274" i="1" s="1"/>
  <c r="L275" i="1"/>
  <c r="AJ275" i="1"/>
  <c r="A275" i="1" s="1"/>
  <c r="L276" i="1"/>
  <c r="AJ276" i="1"/>
  <c r="A276" i="1" s="1"/>
  <c r="L277" i="1"/>
  <c r="AJ277" i="1"/>
  <c r="A277" i="1" s="1"/>
  <c r="L278" i="1"/>
  <c r="AJ278" i="1"/>
  <c r="A278" i="1" s="1"/>
  <c r="L279" i="1"/>
  <c r="AJ279" i="1"/>
  <c r="A279" i="1" s="1"/>
  <c r="L280" i="1"/>
  <c r="AJ280" i="1"/>
  <c r="A280" i="1" s="1"/>
  <c r="L281" i="1"/>
  <c r="AJ281" i="1"/>
  <c r="A281" i="1" s="1"/>
  <c r="L282" i="1"/>
  <c r="AJ282" i="1"/>
  <c r="A282" i="1" s="1"/>
  <c r="L283" i="1"/>
  <c r="AJ283" i="1"/>
  <c r="A283" i="1" s="1"/>
  <c r="L284" i="1"/>
  <c r="AJ284" i="1"/>
  <c r="A284" i="1" s="1"/>
  <c r="L285" i="1"/>
  <c r="AJ285" i="1"/>
  <c r="A285" i="1" s="1"/>
  <c r="L286" i="1"/>
  <c r="AJ286" i="1"/>
  <c r="A286" i="1" s="1"/>
  <c r="L287" i="1"/>
  <c r="AJ287" i="1"/>
  <c r="A287" i="1" s="1"/>
  <c r="L288" i="1"/>
  <c r="AJ288" i="1"/>
  <c r="A288" i="1" s="1"/>
  <c r="L289" i="1"/>
  <c r="AJ289" i="1"/>
  <c r="A289" i="1" s="1"/>
  <c r="L290" i="1"/>
  <c r="AJ290" i="1"/>
  <c r="A290" i="1" s="1"/>
  <c r="L291" i="1"/>
  <c r="AJ291" i="1"/>
  <c r="A291" i="1" s="1"/>
  <c r="L292" i="1"/>
  <c r="AJ292" i="1"/>
  <c r="A292" i="1" s="1"/>
  <c r="L293" i="1"/>
  <c r="AJ293" i="1"/>
  <c r="A293" i="1" s="1"/>
  <c r="L294" i="1"/>
  <c r="AJ294" i="1"/>
  <c r="A294" i="1" s="1"/>
  <c r="L295" i="1"/>
  <c r="AJ295" i="1"/>
  <c r="A295" i="1" s="1"/>
  <c r="AJ296" i="1"/>
  <c r="A296" i="1" s="1"/>
  <c r="AJ297" i="1"/>
  <c r="A297" i="1" s="1"/>
  <c r="L298" i="1"/>
  <c r="AJ298" i="1"/>
  <c r="A298" i="1" s="1"/>
  <c r="AJ299" i="1"/>
  <c r="A299" i="1" s="1"/>
  <c r="L300" i="1"/>
  <c r="AJ300" i="1"/>
  <c r="A300" i="1" s="1"/>
  <c r="AJ301" i="1"/>
  <c r="A301" i="1" s="1"/>
  <c r="L302" i="1"/>
  <c r="AJ302" i="1"/>
  <c r="A302" i="1" s="1"/>
  <c r="AJ303" i="1"/>
  <c r="A303" i="1" s="1"/>
  <c r="AJ304" i="1"/>
  <c r="A304" i="1" s="1"/>
  <c r="L305" i="1"/>
  <c r="AJ305" i="1"/>
  <c r="A305" i="1" s="1"/>
  <c r="L306" i="1"/>
  <c r="AJ306" i="1"/>
  <c r="A306" i="1" s="1"/>
  <c r="L307" i="1"/>
  <c r="AJ307" i="1"/>
  <c r="A307" i="1" s="1"/>
  <c r="AJ308" i="1"/>
  <c r="A308" i="1" s="1"/>
  <c r="L309" i="1"/>
  <c r="AJ309" i="1"/>
  <c r="A309" i="1" s="1"/>
  <c r="L310" i="1"/>
  <c r="AJ310" i="1"/>
  <c r="A310" i="1" s="1"/>
  <c r="AJ311" i="1"/>
  <c r="A311" i="1" s="1"/>
  <c r="AJ312" i="1"/>
  <c r="A312" i="1" s="1"/>
  <c r="L313" i="1"/>
  <c r="AJ313" i="1"/>
  <c r="A313" i="1" s="1"/>
  <c r="L314" i="1"/>
  <c r="AJ314" i="1"/>
  <c r="A314" i="1" s="1"/>
  <c r="AJ315" i="1"/>
  <c r="A315" i="1" s="1"/>
  <c r="AJ316" i="1"/>
  <c r="A316" i="1" s="1"/>
  <c r="AJ317" i="1"/>
  <c r="A317" i="1" s="1"/>
  <c r="L318" i="1"/>
  <c r="AJ318" i="1"/>
  <c r="A318" i="1" s="1"/>
  <c r="AJ319" i="1"/>
  <c r="A319" i="1" s="1"/>
  <c r="AJ320" i="1"/>
  <c r="A320" i="1" s="1"/>
  <c r="L321" i="1"/>
  <c r="AJ321" i="1"/>
  <c r="A321" i="1" s="1"/>
  <c r="L322" i="1"/>
  <c r="AJ322" i="1"/>
  <c r="A322" i="1" s="1"/>
  <c r="AJ323" i="1"/>
  <c r="A323" i="1" s="1"/>
  <c r="AJ324" i="1"/>
  <c r="A324" i="1" s="1"/>
  <c r="AJ325" i="1"/>
  <c r="A325" i="1" s="1"/>
  <c r="L326" i="1"/>
  <c r="AJ326" i="1"/>
  <c r="A326" i="1" s="1"/>
  <c r="AJ327" i="1"/>
  <c r="A327" i="1" s="1"/>
  <c r="AJ328" i="1"/>
  <c r="A328" i="1" s="1"/>
  <c r="L329" i="1"/>
  <c r="AJ329" i="1"/>
  <c r="A329" i="1" s="1"/>
  <c r="L330" i="1"/>
  <c r="AJ330" i="1"/>
  <c r="A330" i="1" s="1"/>
  <c r="L331" i="1"/>
  <c r="AJ331" i="1"/>
  <c r="A331" i="1" s="1"/>
  <c r="AJ332" i="1"/>
  <c r="A332" i="1" s="1"/>
  <c r="AJ333" i="1"/>
  <c r="A333" i="1" s="1"/>
  <c r="L334" i="1"/>
  <c r="AJ334" i="1"/>
  <c r="A334" i="1" s="1"/>
  <c r="AJ335" i="1"/>
  <c r="A335" i="1" s="1"/>
  <c r="AJ336" i="1"/>
  <c r="A336" i="1" s="1"/>
  <c r="AJ337" i="1"/>
  <c r="A337" i="1" s="1"/>
  <c r="AJ338" i="1"/>
  <c r="A338" i="1" s="1"/>
  <c r="AJ339" i="1"/>
  <c r="A339" i="1" s="1"/>
  <c r="AJ340" i="1"/>
  <c r="A340" i="1" s="1"/>
  <c r="L341" i="1"/>
  <c r="AJ341" i="1"/>
  <c r="A341" i="1" s="1"/>
  <c r="AJ342" i="1"/>
  <c r="A342" i="1" s="1"/>
  <c r="L343" i="1"/>
  <c r="AJ343" i="1"/>
  <c r="A343" i="1" s="1"/>
  <c r="L344" i="1"/>
  <c r="AJ344" i="1"/>
  <c r="A344" i="1" s="1"/>
  <c r="L345" i="1"/>
  <c r="AJ345" i="1"/>
  <c r="A345" i="1" s="1"/>
  <c r="AJ346" i="1"/>
  <c r="A346" i="1" s="1"/>
  <c r="L347" i="1"/>
  <c r="AJ347" i="1"/>
  <c r="A347" i="1" s="1"/>
  <c r="L348" i="1"/>
  <c r="AJ348" i="1"/>
  <c r="A348" i="1" s="1"/>
  <c r="AJ349" i="1"/>
  <c r="A349" i="1" s="1"/>
  <c r="AJ350" i="1"/>
  <c r="A350" i="1" s="1"/>
  <c r="AJ351" i="1"/>
  <c r="A351" i="1" s="1"/>
  <c r="AJ352" i="1"/>
  <c r="A352" i="1" s="1"/>
  <c r="L353" i="1"/>
  <c r="AJ353" i="1"/>
  <c r="A353" i="1" s="1"/>
  <c r="L354" i="1"/>
  <c r="AJ354" i="1"/>
  <c r="A354" i="1" s="1"/>
  <c r="L355" i="1"/>
  <c r="AJ355" i="1"/>
  <c r="A355" i="1" s="1"/>
  <c r="AJ356" i="1"/>
  <c r="A356" i="1" s="1"/>
  <c r="L357" i="1"/>
  <c r="AJ357" i="1"/>
  <c r="A357" i="1" s="1"/>
  <c r="L358" i="1"/>
  <c r="AJ358" i="1"/>
  <c r="A358" i="1" s="1"/>
  <c r="L359" i="1"/>
  <c r="AJ359" i="1"/>
  <c r="A359" i="1" s="1"/>
  <c r="AJ360" i="1"/>
  <c r="A360" i="1" s="1"/>
  <c r="L361" i="1"/>
  <c r="AJ361" i="1"/>
  <c r="A361" i="1" s="1"/>
  <c r="L362" i="1"/>
  <c r="AJ362" i="1"/>
  <c r="A362" i="1" s="1"/>
  <c r="L363" i="1"/>
  <c r="AJ363" i="1"/>
  <c r="A363" i="1" s="1"/>
  <c r="AJ364" i="1"/>
  <c r="A364" i="1" s="1"/>
  <c r="L365" i="1"/>
  <c r="AJ365" i="1"/>
  <c r="A365" i="1" s="1"/>
  <c r="L366" i="1"/>
  <c r="AJ366" i="1"/>
  <c r="A366" i="1" s="1"/>
  <c r="L367" i="1"/>
  <c r="AJ367" i="1"/>
  <c r="A367" i="1" s="1"/>
  <c r="AJ368" i="1"/>
  <c r="A368" i="1" s="1"/>
  <c r="L369" i="1"/>
  <c r="AJ369" i="1"/>
  <c r="A369" i="1" s="1"/>
  <c r="L370" i="1"/>
  <c r="AJ370" i="1"/>
  <c r="A370" i="1" s="1"/>
  <c r="L371" i="1"/>
  <c r="AJ371" i="1"/>
  <c r="A371" i="1" s="1"/>
  <c r="AJ372" i="1"/>
  <c r="A372" i="1" s="1"/>
  <c r="L373" i="1"/>
  <c r="AJ373" i="1"/>
  <c r="A373" i="1" s="1"/>
  <c r="L374" i="1"/>
  <c r="AJ374" i="1"/>
  <c r="A374" i="1" s="1"/>
  <c r="L375" i="1"/>
  <c r="AJ375" i="1"/>
  <c r="A375" i="1" s="1"/>
  <c r="AJ376" i="1"/>
  <c r="A376" i="1" s="1"/>
  <c r="L377" i="1"/>
  <c r="AJ377" i="1"/>
  <c r="A377" i="1" s="1"/>
  <c r="L378" i="1"/>
  <c r="AJ378" i="1"/>
  <c r="A378" i="1" s="1"/>
  <c r="L379" i="1"/>
  <c r="AJ379" i="1"/>
  <c r="A379" i="1" s="1"/>
  <c r="AJ380" i="1"/>
  <c r="A380" i="1" s="1"/>
  <c r="L381" i="1"/>
  <c r="AJ381" i="1"/>
  <c r="A381" i="1" s="1"/>
  <c r="L382" i="1"/>
  <c r="AJ382" i="1"/>
  <c r="A382" i="1" s="1"/>
  <c r="L383" i="1"/>
  <c r="AJ383" i="1"/>
  <c r="A383" i="1" s="1"/>
  <c r="AJ384" i="1"/>
  <c r="A384" i="1" s="1"/>
  <c r="L385" i="1"/>
  <c r="AJ385" i="1"/>
  <c r="A385" i="1" s="1"/>
  <c r="AJ386" i="1"/>
  <c r="A386" i="1" s="1"/>
  <c r="AJ387" i="1"/>
  <c r="A387" i="1" s="1"/>
  <c r="L388" i="1"/>
  <c r="AJ388" i="1"/>
  <c r="A388" i="1" s="1"/>
  <c r="AJ389" i="1"/>
  <c r="A389" i="1" s="1"/>
  <c r="L390" i="1"/>
  <c r="AJ390" i="1"/>
  <c r="A390" i="1" s="1"/>
  <c r="AJ391" i="1"/>
  <c r="A391" i="1" s="1"/>
  <c r="L392" i="1"/>
  <c r="AJ392" i="1"/>
  <c r="A392" i="1" s="1"/>
  <c r="AJ393" i="1"/>
  <c r="A393" i="1" s="1"/>
  <c r="L394" i="1"/>
  <c r="AJ394" i="1"/>
  <c r="A394" i="1" s="1"/>
  <c r="AJ395" i="1"/>
  <c r="A395" i="1" s="1"/>
  <c r="L396" i="1"/>
  <c r="AJ396" i="1"/>
  <c r="A396" i="1" s="1"/>
  <c r="AJ397" i="1"/>
  <c r="A397" i="1" s="1"/>
  <c r="L398" i="1"/>
  <c r="AJ398" i="1"/>
  <c r="A398" i="1" s="1"/>
  <c r="AJ399" i="1"/>
  <c r="A399" i="1" s="1"/>
  <c r="L400" i="1"/>
  <c r="AJ400" i="1"/>
  <c r="A400" i="1" s="1"/>
  <c r="L401" i="1"/>
  <c r="AJ401" i="1"/>
  <c r="A401" i="1" s="1"/>
  <c r="AJ402" i="1"/>
  <c r="A402" i="1" s="1"/>
  <c r="L403" i="1"/>
  <c r="AJ403" i="1"/>
  <c r="A403" i="1" s="1"/>
  <c r="L404" i="1"/>
  <c r="AJ404" i="1"/>
  <c r="A404" i="1" s="1"/>
  <c r="L405" i="1"/>
  <c r="AJ405" i="1"/>
  <c r="A405" i="1" s="1"/>
  <c r="AJ406" i="1"/>
  <c r="A406" i="1" s="1"/>
  <c r="L407" i="1"/>
  <c r="AJ407" i="1"/>
  <c r="A407" i="1" s="1"/>
  <c r="L408" i="1"/>
  <c r="AJ408" i="1"/>
  <c r="A408" i="1" s="1"/>
  <c r="L409" i="1"/>
  <c r="AJ409" i="1"/>
  <c r="A409" i="1" s="1"/>
  <c r="AJ410" i="1"/>
  <c r="A410" i="1" s="1"/>
  <c r="L411" i="1"/>
  <c r="AJ411" i="1"/>
  <c r="A411" i="1" s="1"/>
  <c r="L412" i="1"/>
  <c r="AJ412" i="1"/>
  <c r="A412" i="1" s="1"/>
  <c r="L413" i="1"/>
  <c r="AJ413" i="1"/>
  <c r="A413" i="1" s="1"/>
  <c r="AJ414" i="1"/>
  <c r="A414" i="1" s="1"/>
  <c r="L415" i="1"/>
  <c r="AJ415" i="1"/>
  <c r="A415" i="1" s="1"/>
  <c r="L416" i="1"/>
  <c r="AJ416" i="1"/>
  <c r="A416" i="1" s="1"/>
  <c r="L417" i="1"/>
  <c r="AJ417" i="1"/>
  <c r="A417" i="1" s="1"/>
  <c r="AJ418" i="1"/>
  <c r="A418" i="1" s="1"/>
  <c r="L419" i="1"/>
  <c r="AJ419" i="1"/>
  <c r="A419" i="1" s="1"/>
  <c r="L420" i="1"/>
  <c r="AJ420" i="1"/>
  <c r="A420" i="1" s="1"/>
  <c r="L421" i="1"/>
  <c r="AJ421" i="1"/>
  <c r="A421" i="1" s="1"/>
  <c r="AJ422" i="1"/>
  <c r="A422" i="1" s="1"/>
  <c r="L423" i="1"/>
  <c r="AJ423" i="1"/>
  <c r="A423" i="1" s="1"/>
  <c r="L424" i="1"/>
  <c r="AJ424" i="1"/>
  <c r="A424" i="1" s="1"/>
  <c r="L425" i="1"/>
  <c r="AJ425" i="1"/>
  <c r="A425" i="1" s="1"/>
  <c r="AJ426" i="1"/>
  <c r="A426" i="1" s="1"/>
  <c r="L427" i="1"/>
  <c r="AJ427" i="1"/>
  <c r="A427" i="1" s="1"/>
  <c r="L428" i="1"/>
  <c r="AJ428" i="1"/>
  <c r="A428" i="1" s="1"/>
  <c r="L429" i="1"/>
  <c r="AJ429" i="1"/>
  <c r="A429" i="1" s="1"/>
  <c r="AJ430" i="1"/>
  <c r="A430" i="1" s="1"/>
  <c r="L431" i="1"/>
  <c r="AJ431" i="1"/>
  <c r="A431" i="1" s="1"/>
  <c r="L432" i="1"/>
  <c r="AJ432" i="1"/>
  <c r="A432" i="1" s="1"/>
  <c r="L433" i="1"/>
  <c r="AJ433" i="1"/>
  <c r="A433" i="1" s="1"/>
  <c r="AJ434" i="1"/>
  <c r="A434" i="1" s="1"/>
  <c r="L435" i="1"/>
  <c r="AJ435" i="1"/>
  <c r="A435" i="1" s="1"/>
  <c r="L436" i="1"/>
  <c r="AJ436" i="1"/>
  <c r="A436" i="1" s="1"/>
  <c r="L437" i="1"/>
  <c r="AJ437" i="1"/>
  <c r="A437" i="1" s="1"/>
  <c r="AJ438" i="1"/>
  <c r="A438" i="1" s="1"/>
  <c r="L439" i="1"/>
  <c r="AJ439" i="1"/>
  <c r="A439" i="1" s="1"/>
  <c r="L440" i="1"/>
  <c r="AJ440" i="1"/>
  <c r="A440" i="1" s="1"/>
  <c r="L441" i="1"/>
  <c r="AJ441" i="1"/>
  <c r="A441" i="1" s="1"/>
  <c r="AJ442" i="1"/>
  <c r="A442" i="1" s="1"/>
  <c r="L443" i="1"/>
  <c r="AJ443" i="1"/>
  <c r="A443" i="1" s="1"/>
  <c r="AJ444" i="1"/>
  <c r="A444" i="1" s="1"/>
  <c r="L445" i="1"/>
  <c r="AJ445" i="1"/>
  <c r="A445" i="1" s="1"/>
  <c r="AJ446" i="1"/>
  <c r="A446" i="1" s="1"/>
  <c r="L447" i="1"/>
  <c r="AJ447" i="1"/>
  <c r="A447" i="1" s="1"/>
  <c r="L448" i="1"/>
  <c r="AJ448" i="1"/>
  <c r="A448" i="1" s="1"/>
  <c r="AJ449" i="1"/>
  <c r="A449" i="1" s="1"/>
  <c r="L450" i="1"/>
  <c r="AJ450" i="1"/>
  <c r="A450" i="1" s="1"/>
  <c r="L451" i="1"/>
  <c r="AJ451" i="1"/>
  <c r="A451" i="1" s="1"/>
  <c r="L452" i="1"/>
  <c r="AJ452" i="1"/>
  <c r="A452" i="1" s="1"/>
  <c r="AJ453" i="1"/>
  <c r="A453" i="1" s="1"/>
  <c r="AJ454" i="1"/>
  <c r="A454" i="1" s="1"/>
  <c r="AJ455" i="1"/>
  <c r="A455" i="1" s="1"/>
  <c r="L456" i="1"/>
  <c r="AJ456" i="1"/>
  <c r="A456" i="1" s="1"/>
  <c r="AJ457" i="1"/>
  <c r="A457" i="1" s="1"/>
  <c r="L458" i="1"/>
  <c r="AJ458" i="1"/>
  <c r="A458" i="1" s="1"/>
  <c r="AJ459" i="1"/>
  <c r="A459" i="1" s="1"/>
  <c r="L460" i="1"/>
  <c r="AJ460" i="1"/>
  <c r="A460" i="1" s="1"/>
  <c r="AJ461" i="1"/>
  <c r="A461" i="1" s="1"/>
  <c r="L462" i="1"/>
  <c r="AJ462" i="1"/>
  <c r="A462" i="1" s="1"/>
  <c r="AJ463" i="1"/>
  <c r="A463" i="1" s="1"/>
  <c r="L464" i="1"/>
  <c r="AJ464" i="1"/>
  <c r="A464" i="1" s="1"/>
  <c r="AJ465" i="1"/>
  <c r="A465" i="1" s="1"/>
  <c r="L466" i="1"/>
  <c r="AJ466" i="1"/>
  <c r="A466" i="1" s="1"/>
  <c r="AJ467" i="1"/>
  <c r="A467" i="1" s="1"/>
  <c r="H468" i="1"/>
  <c r="I468" i="1"/>
  <c r="J468" i="1"/>
  <c r="K468" i="1"/>
  <c r="AJ468" i="1"/>
  <c r="A468" i="1" s="1"/>
  <c r="AJ469" i="1"/>
  <c r="A469" i="1" s="1"/>
  <c r="L470" i="1"/>
  <c r="AJ470" i="1"/>
  <c r="A470" i="1" s="1"/>
  <c r="L471" i="1"/>
  <c r="AJ471" i="1"/>
  <c r="A471" i="1" s="1"/>
  <c r="L472" i="1"/>
  <c r="AJ472" i="1"/>
  <c r="A472" i="1" s="1"/>
  <c r="AJ473" i="1"/>
  <c r="A473" i="1" s="1"/>
  <c r="L474" i="1"/>
  <c r="AJ474" i="1"/>
  <c r="A474" i="1" s="1"/>
  <c r="L475" i="1"/>
  <c r="AJ475" i="1"/>
  <c r="A475" i="1" s="1"/>
  <c r="L476" i="1"/>
  <c r="AJ476" i="1"/>
  <c r="A476" i="1" s="1"/>
  <c r="AJ477" i="1"/>
  <c r="A477" i="1" s="1"/>
  <c r="L478" i="1"/>
  <c r="AJ478" i="1"/>
  <c r="A478" i="1" s="1"/>
  <c r="L479" i="1"/>
  <c r="AJ479" i="1"/>
  <c r="A479" i="1" s="1"/>
  <c r="L480" i="1"/>
  <c r="AJ480" i="1"/>
  <c r="A480" i="1" s="1"/>
  <c r="AJ481" i="1"/>
  <c r="A481" i="1" s="1"/>
  <c r="L482" i="1"/>
  <c r="AJ482" i="1"/>
  <c r="A482" i="1" s="1"/>
  <c r="L483" i="1"/>
  <c r="AJ483" i="1"/>
  <c r="A483" i="1" s="1"/>
  <c r="L484" i="1"/>
  <c r="AJ484" i="1"/>
  <c r="A484" i="1" s="1"/>
  <c r="AJ485" i="1"/>
  <c r="A485" i="1" s="1"/>
  <c r="L486" i="1"/>
  <c r="AJ486" i="1"/>
  <c r="A486" i="1" s="1"/>
  <c r="L487" i="1"/>
  <c r="AJ487" i="1"/>
  <c r="A487" i="1" s="1"/>
  <c r="L488" i="1"/>
  <c r="AJ488" i="1"/>
  <c r="A488" i="1" s="1"/>
  <c r="AJ489" i="1"/>
  <c r="A489" i="1" s="1"/>
  <c r="L490" i="1"/>
  <c r="AJ490" i="1"/>
  <c r="A490" i="1" s="1"/>
  <c r="L491" i="1"/>
  <c r="AJ491" i="1"/>
  <c r="A491" i="1" s="1"/>
  <c r="L492" i="1"/>
  <c r="AJ492" i="1"/>
  <c r="A492" i="1" s="1"/>
  <c r="AJ493" i="1"/>
  <c r="A493" i="1" s="1"/>
  <c r="H495" i="1"/>
  <c r="I495" i="1"/>
  <c r="J495" i="1"/>
  <c r="K495" i="1"/>
  <c r="AJ496" i="1"/>
  <c r="A496" i="1" s="1"/>
  <c r="AJ497" i="1"/>
  <c r="A497" i="1" s="1"/>
  <c r="L498" i="1"/>
  <c r="AJ498" i="1"/>
  <c r="A498" i="1" s="1"/>
  <c r="AJ499" i="1"/>
  <c r="A499" i="1" s="1"/>
  <c r="AJ500" i="1"/>
  <c r="A500" i="1" s="1"/>
  <c r="L501" i="1"/>
  <c r="AJ501" i="1"/>
  <c r="A501" i="1" s="1"/>
  <c r="AJ502" i="1"/>
  <c r="A502" i="1" s="1"/>
  <c r="AJ503" i="1"/>
  <c r="A503" i="1" s="1"/>
  <c r="L504" i="1"/>
  <c r="AJ504" i="1"/>
  <c r="A504" i="1" s="1"/>
  <c r="L505" i="1"/>
  <c r="AJ505" i="1"/>
  <c r="A505" i="1" s="1"/>
  <c r="AJ506" i="1"/>
  <c r="A506" i="1" s="1"/>
  <c r="L507" i="1"/>
  <c r="AJ507" i="1"/>
  <c r="A507" i="1" s="1"/>
  <c r="L508" i="1"/>
  <c r="AJ508" i="1"/>
  <c r="A508" i="1" s="1"/>
  <c r="L509" i="1"/>
  <c r="AJ509" i="1"/>
  <c r="A509" i="1" s="1"/>
  <c r="AJ510" i="1"/>
  <c r="A510" i="1" s="1"/>
  <c r="L511" i="1"/>
  <c r="AJ511" i="1"/>
  <c r="A511" i="1" s="1"/>
  <c r="L512" i="1"/>
  <c r="AJ512" i="1"/>
  <c r="A512" i="1" s="1"/>
  <c r="L513" i="1"/>
  <c r="AJ513" i="1"/>
  <c r="A513" i="1" s="1"/>
  <c r="AJ514" i="1"/>
  <c r="A514" i="1" s="1"/>
  <c r="AJ515" i="1"/>
  <c r="A515" i="1" s="1"/>
  <c r="L516" i="1"/>
  <c r="AJ516" i="1"/>
  <c r="A516" i="1" s="1"/>
  <c r="L517" i="1"/>
  <c r="AJ517" i="1"/>
  <c r="A517" i="1" s="1"/>
  <c r="AJ518" i="1"/>
  <c r="A518" i="1" s="1"/>
  <c r="AJ519" i="1"/>
  <c r="A519" i="1" s="1"/>
  <c r="L520" i="1"/>
  <c r="AJ520" i="1"/>
  <c r="A520" i="1" s="1"/>
  <c r="L521" i="1"/>
  <c r="AJ521" i="1"/>
  <c r="A521" i="1" s="1"/>
  <c r="AJ522" i="1"/>
  <c r="A522" i="1" s="1"/>
  <c r="AJ523" i="1"/>
  <c r="A523" i="1" s="1"/>
  <c r="L524" i="1"/>
  <c r="AJ524" i="1"/>
  <c r="A524" i="1" s="1"/>
  <c r="AJ525" i="1"/>
  <c r="A525" i="1" s="1"/>
  <c r="L526" i="1"/>
  <c r="AJ526" i="1"/>
  <c r="A526" i="1" s="1"/>
  <c r="L527" i="1"/>
  <c r="AJ527" i="1"/>
  <c r="A527" i="1" s="1"/>
  <c r="L528" i="1"/>
  <c r="AJ528" i="1"/>
  <c r="A528" i="1" s="1"/>
  <c r="AJ529" i="1"/>
  <c r="A529" i="1" s="1"/>
  <c r="L530" i="1"/>
  <c r="AJ530" i="1"/>
  <c r="A530" i="1" s="1"/>
  <c r="L531" i="1"/>
  <c r="AJ531" i="1"/>
  <c r="A531" i="1" s="1"/>
  <c r="L532" i="1"/>
  <c r="AJ532" i="1"/>
  <c r="A532" i="1" s="1"/>
  <c r="AJ533" i="1"/>
  <c r="A533" i="1" s="1"/>
  <c r="AJ534" i="1"/>
  <c r="A534" i="1" s="1"/>
  <c r="L535" i="1"/>
  <c r="AJ535" i="1"/>
  <c r="A535" i="1" s="1"/>
  <c r="L536" i="1"/>
  <c r="AJ536" i="1"/>
  <c r="A536" i="1" s="1"/>
  <c r="AJ537" i="1"/>
  <c r="A537" i="1" s="1"/>
  <c r="L538" i="1"/>
  <c r="AJ538" i="1"/>
  <c r="A538" i="1" s="1"/>
  <c r="L539" i="1"/>
  <c r="AJ539" i="1"/>
  <c r="A539" i="1" s="1"/>
  <c r="L540" i="1"/>
  <c r="AJ540" i="1"/>
  <c r="A540" i="1" s="1"/>
  <c r="AJ541" i="1"/>
  <c r="A541" i="1" s="1"/>
  <c r="L542" i="1"/>
  <c r="AJ542" i="1"/>
  <c r="A542" i="1" s="1"/>
  <c r="L543" i="1"/>
  <c r="AJ543" i="1"/>
  <c r="A543" i="1" s="1"/>
  <c r="L544" i="1"/>
  <c r="AJ544" i="1"/>
  <c r="A544" i="1" s="1"/>
  <c r="AJ545" i="1"/>
  <c r="A545" i="1" s="1"/>
  <c r="L546" i="1"/>
  <c r="AJ546" i="1"/>
  <c r="A546" i="1" s="1"/>
  <c r="L547" i="1"/>
  <c r="AJ547" i="1"/>
  <c r="A547" i="1" s="1"/>
  <c r="AJ548" i="1"/>
  <c r="A548" i="1" s="1"/>
  <c r="L549" i="1"/>
  <c r="AJ549" i="1"/>
  <c r="A549" i="1" s="1"/>
  <c r="L550" i="1"/>
  <c r="AJ550" i="1"/>
  <c r="A550" i="1" s="1"/>
  <c r="L551" i="1"/>
  <c r="AJ551" i="1"/>
  <c r="A551" i="1" s="1"/>
  <c r="AJ552" i="1"/>
  <c r="A552" i="1" s="1"/>
  <c r="L553" i="1"/>
  <c r="AJ553" i="1"/>
  <c r="A553" i="1" s="1"/>
  <c r="L554" i="1"/>
  <c r="AJ554" i="1"/>
  <c r="A554" i="1" s="1"/>
  <c r="AJ555" i="1"/>
  <c r="A555" i="1" s="1"/>
  <c r="AJ556" i="1"/>
  <c r="A556" i="1" s="1"/>
  <c r="L557" i="1"/>
  <c r="AJ557" i="1"/>
  <c r="A557" i="1" s="1"/>
  <c r="L558" i="1"/>
  <c r="AJ558" i="1"/>
  <c r="A558" i="1" s="1"/>
  <c r="AJ559" i="1"/>
  <c r="A559" i="1" s="1"/>
  <c r="L560" i="1"/>
  <c r="AJ560" i="1"/>
  <c r="A560" i="1" s="1"/>
  <c r="L561" i="1"/>
  <c r="AJ561" i="1"/>
  <c r="A561" i="1" s="1"/>
  <c r="L562" i="1"/>
  <c r="AJ562" i="1"/>
  <c r="A562" i="1" s="1"/>
  <c r="AJ563" i="1"/>
  <c r="A563" i="1" s="1"/>
  <c r="AJ564" i="1"/>
  <c r="A564" i="1" s="1"/>
  <c r="L565" i="1"/>
  <c r="AJ565" i="1"/>
  <c r="A565" i="1" s="1"/>
  <c r="L566" i="1"/>
  <c r="AJ566" i="1"/>
  <c r="A566" i="1" s="1"/>
  <c r="L567" i="1"/>
  <c r="AJ567" i="1"/>
  <c r="A567" i="1" s="1"/>
  <c r="AJ568" i="1"/>
  <c r="A568" i="1" s="1"/>
  <c r="L569" i="1"/>
  <c r="AJ569" i="1"/>
  <c r="A569" i="1" s="1"/>
  <c r="L570" i="1"/>
  <c r="AJ570" i="1"/>
  <c r="A570" i="1" s="1"/>
  <c r="L571" i="1"/>
  <c r="AJ571" i="1"/>
  <c r="A571" i="1" s="1"/>
  <c r="AJ572" i="1"/>
  <c r="A572" i="1" s="1"/>
  <c r="L573" i="1"/>
  <c r="AJ573" i="1"/>
  <c r="A573" i="1" s="1"/>
  <c r="AJ574" i="1"/>
  <c r="A574" i="1" s="1"/>
  <c r="L575" i="1"/>
  <c r="AJ575" i="1"/>
  <c r="A575" i="1" s="1"/>
  <c r="L576" i="1"/>
  <c r="AJ576" i="1"/>
  <c r="A576" i="1" s="1"/>
  <c r="L577" i="1"/>
  <c r="AJ577" i="1"/>
  <c r="A577" i="1" s="1"/>
  <c r="AJ578" i="1"/>
  <c r="A578" i="1" s="1"/>
  <c r="AJ579" i="1"/>
  <c r="A579" i="1" s="1"/>
  <c r="L580" i="1"/>
  <c r="AJ580" i="1"/>
  <c r="A580" i="1" s="1"/>
  <c r="AJ581" i="1"/>
  <c r="A581" i="1" s="1"/>
  <c r="AJ582" i="1"/>
  <c r="A582" i="1" s="1"/>
  <c r="L583" i="1"/>
  <c r="AJ583" i="1"/>
  <c r="A583" i="1" s="1"/>
  <c r="L584" i="1"/>
  <c r="AJ584" i="1"/>
  <c r="A584" i="1" s="1"/>
  <c r="AJ585" i="1"/>
  <c r="A585" i="1" s="1"/>
  <c r="AJ586" i="1"/>
  <c r="A586" i="1" s="1"/>
  <c r="L587" i="1"/>
  <c r="AJ587" i="1"/>
  <c r="A587" i="1" s="1"/>
  <c r="L588" i="1"/>
  <c r="AJ588" i="1"/>
  <c r="A588" i="1" s="1"/>
  <c r="AJ589" i="1"/>
  <c r="A589" i="1" s="1"/>
  <c r="L590" i="1"/>
  <c r="AJ590" i="1"/>
  <c r="A590" i="1" s="1"/>
  <c r="AJ591" i="1"/>
  <c r="A591" i="1" s="1"/>
  <c r="AJ592" i="1"/>
  <c r="A592" i="1" s="1"/>
  <c r="L593" i="1"/>
  <c r="AJ593" i="1"/>
  <c r="A593" i="1" s="1"/>
  <c r="L594" i="1"/>
  <c r="AJ594" i="1"/>
  <c r="A594" i="1" s="1"/>
  <c r="L595" i="1"/>
  <c r="AJ595" i="1"/>
  <c r="A595" i="1" s="1"/>
  <c r="AJ596" i="1"/>
  <c r="A596" i="1" s="1"/>
  <c r="L597" i="1"/>
  <c r="AJ597" i="1"/>
  <c r="A597" i="1" s="1"/>
  <c r="L598" i="1"/>
  <c r="AJ598" i="1"/>
  <c r="A598" i="1" s="1"/>
  <c r="AJ599" i="1"/>
  <c r="A599" i="1" s="1"/>
  <c r="AJ600" i="1"/>
  <c r="A600" i="1" s="1"/>
  <c r="L601" i="1"/>
  <c r="AJ601" i="1"/>
  <c r="A601" i="1" s="1"/>
  <c r="L602" i="1"/>
  <c r="AJ602" i="1"/>
  <c r="A602" i="1" s="1"/>
  <c r="AJ603" i="1"/>
  <c r="A603" i="1" s="1"/>
  <c r="AJ604" i="1"/>
  <c r="A604" i="1" s="1"/>
  <c r="L605" i="1"/>
  <c r="AJ605" i="1"/>
  <c r="A605" i="1" s="1"/>
  <c r="L606" i="1"/>
  <c r="AJ606" i="1"/>
  <c r="A606" i="1" s="1"/>
  <c r="AJ607" i="1"/>
  <c r="A607" i="1" s="1"/>
  <c r="AJ608" i="1"/>
  <c r="A608" i="1" s="1"/>
  <c r="L609" i="1"/>
  <c r="AJ609" i="1"/>
  <c r="A609" i="1" s="1"/>
  <c r="L610" i="1"/>
  <c r="AJ610" i="1"/>
  <c r="A610" i="1" s="1"/>
  <c r="L611" i="1"/>
  <c r="AJ611" i="1"/>
  <c r="A611" i="1" s="1"/>
  <c r="AJ612" i="1"/>
  <c r="A612" i="1" s="1"/>
  <c r="L613" i="1"/>
  <c r="AJ613" i="1"/>
  <c r="A613" i="1" s="1"/>
  <c r="L614" i="1"/>
  <c r="AJ614" i="1"/>
  <c r="A614" i="1" s="1"/>
  <c r="AJ615" i="1"/>
  <c r="A615" i="1" s="1"/>
  <c r="AJ616" i="1"/>
  <c r="A616" i="1" s="1"/>
  <c r="L617" i="1"/>
  <c r="AJ617" i="1"/>
  <c r="A617" i="1" s="1"/>
  <c r="L618" i="1"/>
  <c r="AJ618" i="1"/>
  <c r="A618" i="1" s="1"/>
  <c r="AJ619" i="1"/>
  <c r="A619" i="1" s="1"/>
  <c r="AJ620" i="1"/>
  <c r="A620" i="1" s="1"/>
  <c r="AJ621" i="1"/>
  <c r="A621" i="1" s="1"/>
  <c r="AJ622" i="1"/>
  <c r="A622" i="1" s="1"/>
  <c r="H623" i="1"/>
  <c r="I623" i="1"/>
  <c r="J623" i="1"/>
  <c r="K623" i="1"/>
  <c r="AJ624" i="1"/>
  <c r="A624" i="1" s="1"/>
  <c r="L625" i="1"/>
  <c r="AJ625" i="1"/>
  <c r="A625" i="1" s="1"/>
  <c r="AJ626" i="1"/>
  <c r="A626" i="1" s="1"/>
  <c r="L627" i="1"/>
  <c r="AJ627" i="1"/>
  <c r="A627" i="1" s="1"/>
  <c r="H628" i="1"/>
  <c r="I628" i="1"/>
  <c r="J628" i="1"/>
  <c r="K628" i="1"/>
  <c r="AJ629" i="1"/>
  <c r="A629" i="1" s="1"/>
  <c r="L630" i="1"/>
  <c r="AJ630" i="1"/>
  <c r="A630" i="1" s="1"/>
  <c r="AJ631" i="1"/>
  <c r="A631" i="1" s="1"/>
  <c r="AJ632" i="1"/>
  <c r="A632" i="1" s="1"/>
  <c r="L633" i="1"/>
  <c r="AJ633" i="1"/>
  <c r="A633" i="1" s="1"/>
  <c r="L634" i="1"/>
  <c r="AJ634" i="1"/>
  <c r="A634" i="1" s="1"/>
  <c r="AJ635" i="1"/>
  <c r="A635" i="1" s="1"/>
  <c r="AJ636" i="1"/>
  <c r="A636" i="1" s="1"/>
  <c r="H637" i="1"/>
  <c r="I637" i="1"/>
  <c r="J637" i="1"/>
  <c r="K637" i="1"/>
  <c r="AJ638" i="1"/>
  <c r="A638" i="1" s="1"/>
  <c r="L639" i="1"/>
  <c r="AJ639" i="1"/>
  <c r="A639" i="1" s="1"/>
  <c r="L640" i="1"/>
  <c r="AJ640" i="1"/>
  <c r="A640" i="1" s="1"/>
  <c r="AJ641" i="1"/>
  <c r="A641" i="1" s="1"/>
  <c r="L642" i="1"/>
  <c r="AJ642" i="1"/>
  <c r="A642" i="1" s="1"/>
  <c r="L643" i="1"/>
  <c r="AJ643" i="1"/>
  <c r="A643" i="1" s="1"/>
  <c r="AJ644" i="1"/>
  <c r="A644" i="1" s="1"/>
  <c r="AJ645" i="1"/>
  <c r="A645" i="1" s="1"/>
  <c r="L646" i="1"/>
  <c r="AJ646" i="1"/>
  <c r="A646" i="1" s="1"/>
  <c r="AJ647" i="1"/>
  <c r="A647" i="1" s="1"/>
  <c r="AJ648" i="1"/>
  <c r="A648" i="1" s="1"/>
  <c r="AJ649" i="1"/>
  <c r="A649" i="1" s="1"/>
  <c r="L650" i="1"/>
  <c r="AJ650" i="1"/>
  <c r="A650" i="1" s="1"/>
  <c r="L651" i="1"/>
  <c r="AJ651" i="1"/>
  <c r="A651" i="1" s="1"/>
  <c r="L652" i="1"/>
  <c r="AJ652" i="1"/>
  <c r="A652" i="1" s="1"/>
  <c r="AJ653" i="1"/>
  <c r="A653" i="1" s="1"/>
  <c r="AJ654" i="1"/>
  <c r="A654" i="1" s="1"/>
  <c r="AJ655" i="1"/>
  <c r="A655" i="1" s="1"/>
  <c r="AJ656" i="1"/>
  <c r="A656" i="1" s="1"/>
  <c r="H657" i="1"/>
  <c r="I657" i="1"/>
  <c r="J657" i="1"/>
  <c r="K657" i="1"/>
  <c r="L658" i="1"/>
  <c r="AJ658" i="1"/>
  <c r="A658" i="1" s="1"/>
  <c r="L659" i="1"/>
  <c r="AJ659" i="1"/>
  <c r="A659" i="1" s="1"/>
  <c r="AJ660" i="1"/>
  <c r="A660" i="1" s="1"/>
  <c r="L661" i="1"/>
  <c r="AJ661" i="1"/>
  <c r="A661" i="1" s="1"/>
  <c r="AJ662" i="1"/>
  <c r="A662" i="1" s="1"/>
  <c r="L663" i="1"/>
  <c r="AJ663" i="1"/>
  <c r="A663" i="1" s="1"/>
  <c r="AJ664" i="1"/>
  <c r="A664" i="1" s="1"/>
  <c r="AJ665" i="1"/>
  <c r="A665" i="1" s="1"/>
  <c r="AJ666" i="1"/>
  <c r="A666" i="1" s="1"/>
  <c r="AJ667" i="1"/>
  <c r="A667" i="1" s="1"/>
  <c r="AJ668" i="1"/>
  <c r="A668" i="1" s="1"/>
  <c r="L669" i="1"/>
  <c r="AJ669" i="1"/>
  <c r="A669" i="1" s="1"/>
  <c r="L670" i="1"/>
  <c r="AJ670" i="1"/>
  <c r="A670" i="1" s="1"/>
  <c r="AJ671" i="1"/>
  <c r="A671" i="1" s="1"/>
  <c r="L672" i="1"/>
  <c r="AJ672" i="1"/>
  <c r="A672" i="1" s="1"/>
  <c r="L673" i="1"/>
  <c r="AJ673" i="1"/>
  <c r="A673" i="1" s="1"/>
  <c r="L674" i="1"/>
  <c r="AJ674" i="1"/>
  <c r="A674" i="1" s="1"/>
  <c r="AJ675" i="1"/>
  <c r="A675" i="1" s="1"/>
  <c r="L676" i="1"/>
  <c r="AJ676" i="1"/>
  <c r="A676" i="1" s="1"/>
  <c r="L677" i="1"/>
  <c r="AJ677" i="1"/>
  <c r="A677" i="1" s="1"/>
  <c r="L678" i="1"/>
  <c r="AJ678" i="1"/>
  <c r="A678" i="1" s="1"/>
  <c r="AJ679" i="1"/>
  <c r="A679" i="1" s="1"/>
  <c r="AJ680" i="1"/>
  <c r="A680" i="1" s="1"/>
  <c r="AJ681" i="1"/>
  <c r="A681" i="1" s="1"/>
  <c r="L682" i="1"/>
  <c r="AJ682" i="1"/>
  <c r="A682" i="1" s="1"/>
  <c r="L683" i="1"/>
  <c r="AJ683" i="1"/>
  <c r="A683" i="1" s="1"/>
  <c r="AJ684" i="1"/>
  <c r="A684" i="1" s="1"/>
  <c r="L685" i="1"/>
  <c r="AJ685" i="1"/>
  <c r="A685" i="1" s="1"/>
  <c r="L686" i="1"/>
  <c r="AJ686" i="1"/>
  <c r="A686" i="1" s="1"/>
  <c r="L687" i="1"/>
  <c r="AJ687" i="1"/>
  <c r="A687" i="1" s="1"/>
  <c r="AJ688" i="1"/>
  <c r="A688" i="1" s="1"/>
  <c r="AJ689" i="1"/>
  <c r="A689" i="1" s="1"/>
  <c r="AJ690" i="1"/>
  <c r="A690" i="1" s="1"/>
  <c r="AJ691" i="1"/>
  <c r="A691" i="1" s="1"/>
  <c r="L692" i="1"/>
  <c r="AJ692" i="1"/>
  <c r="A692" i="1" s="1"/>
  <c r="L693" i="1"/>
  <c r="AJ693" i="1"/>
  <c r="A693" i="1" s="1"/>
  <c r="AJ694" i="1"/>
  <c r="A694" i="1" s="1"/>
  <c r="AJ695" i="1"/>
  <c r="A695" i="1" s="1"/>
  <c r="AJ696" i="1"/>
  <c r="A696" i="1" s="1"/>
  <c r="H697" i="1"/>
  <c r="I697" i="1"/>
  <c r="J697" i="1"/>
  <c r="K697" i="1"/>
  <c r="AJ698" i="1"/>
  <c r="A698" i="1" s="1"/>
  <c r="L699" i="1"/>
  <c r="AJ699" i="1"/>
  <c r="A699" i="1" s="1"/>
  <c r="AJ700" i="1"/>
  <c r="A700" i="1" s="1"/>
  <c r="L701" i="1"/>
  <c r="AJ701" i="1"/>
  <c r="A701" i="1" s="1"/>
  <c r="AJ702" i="1"/>
  <c r="A702" i="1" s="1"/>
  <c r="L703" i="1"/>
  <c r="AJ703" i="1"/>
  <c r="A703" i="1" s="1"/>
  <c r="AJ704" i="1"/>
  <c r="A704" i="1" s="1"/>
  <c r="L705" i="1"/>
  <c r="AJ705" i="1"/>
  <c r="A705" i="1" s="1"/>
  <c r="L706" i="1"/>
  <c r="AJ706" i="1"/>
  <c r="A706" i="1" s="1"/>
  <c r="L707" i="1"/>
  <c r="AJ707" i="1"/>
  <c r="A707" i="1" s="1"/>
  <c r="AJ708" i="1"/>
  <c r="A708" i="1" s="1"/>
  <c r="L709" i="1"/>
  <c r="AJ709" i="1"/>
  <c r="A709" i="1" s="1"/>
  <c r="L710" i="1"/>
  <c r="AJ710" i="1"/>
  <c r="A710" i="1" s="1"/>
  <c r="L711" i="1"/>
  <c r="AJ711" i="1"/>
  <c r="A711" i="1" s="1"/>
  <c r="L712" i="1"/>
  <c r="AJ712" i="1"/>
  <c r="A712" i="1" s="1"/>
  <c r="L713" i="1"/>
  <c r="AJ713" i="1"/>
  <c r="A713" i="1" s="1"/>
  <c r="L714" i="1"/>
  <c r="AJ714" i="1"/>
  <c r="A714" i="1" s="1"/>
  <c r="H715" i="1"/>
  <c r="I715" i="1"/>
  <c r="J715" i="1"/>
  <c r="K715" i="1"/>
  <c r="AJ716" i="1"/>
  <c r="A716" i="1" s="1"/>
  <c r="L717" i="1"/>
  <c r="AJ717" i="1"/>
  <c r="A717" i="1" s="1"/>
  <c r="L718" i="1"/>
  <c r="AJ718" i="1"/>
  <c r="A718" i="1" s="1"/>
  <c r="AJ719" i="1"/>
  <c r="A719" i="1" s="1"/>
  <c r="L720" i="1"/>
  <c r="AJ720" i="1"/>
  <c r="A720" i="1" s="1"/>
  <c r="L721" i="1"/>
  <c r="AJ721" i="1"/>
  <c r="A721" i="1" s="1"/>
  <c r="L722" i="1"/>
  <c r="AJ722" i="1"/>
  <c r="A722" i="1" s="1"/>
  <c r="AJ723" i="1"/>
  <c r="A723" i="1" s="1"/>
  <c r="L724" i="1"/>
  <c r="AJ724" i="1"/>
  <c r="A724" i="1" s="1"/>
  <c r="L725" i="1"/>
  <c r="AJ725" i="1"/>
  <c r="A725" i="1" s="1"/>
  <c r="L726" i="1"/>
  <c r="AJ726" i="1"/>
  <c r="A726" i="1" s="1"/>
  <c r="AJ727" i="1"/>
  <c r="A727" i="1" s="1"/>
  <c r="L728" i="1"/>
  <c r="AJ728" i="1"/>
  <c r="A728" i="1" s="1"/>
  <c r="L729" i="1"/>
  <c r="AJ729" i="1"/>
  <c r="A729" i="1" s="1"/>
  <c r="L730" i="1"/>
  <c r="AJ730" i="1"/>
  <c r="A730" i="1" s="1"/>
  <c r="AJ731" i="1"/>
  <c r="A731" i="1" s="1"/>
  <c r="L732" i="1"/>
  <c r="AJ732" i="1"/>
  <c r="A732" i="1" s="1"/>
  <c r="L733" i="1"/>
  <c r="AJ733" i="1"/>
  <c r="A733" i="1" s="1"/>
  <c r="L734" i="1"/>
  <c r="AJ734" i="1"/>
  <c r="A734" i="1" s="1"/>
  <c r="AJ735" i="1"/>
  <c r="A735" i="1" s="1"/>
  <c r="L736" i="1"/>
  <c r="AJ736" i="1"/>
  <c r="A736" i="1" s="1"/>
  <c r="L737" i="1"/>
  <c r="AJ737" i="1"/>
  <c r="A737" i="1" s="1"/>
  <c r="L738" i="1"/>
  <c r="AJ738" i="1"/>
  <c r="A738" i="1" s="1"/>
  <c r="AJ739" i="1"/>
  <c r="A739" i="1" s="1"/>
  <c r="L740" i="1"/>
  <c r="AJ740" i="1"/>
  <c r="A740" i="1" s="1"/>
  <c r="L741" i="1"/>
  <c r="AJ741" i="1"/>
  <c r="A741" i="1" s="1"/>
  <c r="L742" i="1"/>
  <c r="AJ742" i="1"/>
  <c r="A742" i="1" s="1"/>
  <c r="L743" i="1"/>
  <c r="AJ743" i="1"/>
  <c r="A743" i="1" s="1"/>
  <c r="L744" i="1"/>
  <c r="AJ744" i="1"/>
  <c r="A744" i="1" s="1"/>
  <c r="L745" i="1"/>
  <c r="AJ745" i="1"/>
  <c r="A745" i="1" s="1"/>
  <c r="L746" i="1"/>
  <c r="AJ746" i="1"/>
  <c r="A746" i="1" s="1"/>
  <c r="L747" i="1"/>
  <c r="AJ747" i="1"/>
  <c r="A747" i="1" s="1"/>
  <c r="L748" i="1"/>
  <c r="AJ748" i="1"/>
  <c r="A748" i="1" s="1"/>
  <c r="AJ749" i="1"/>
  <c r="A749" i="1" s="1"/>
  <c r="AJ750" i="1"/>
  <c r="A750" i="1" s="1"/>
  <c r="AJ751" i="1"/>
  <c r="A751" i="1" s="1"/>
  <c r="L752" i="1"/>
  <c r="AJ752" i="1"/>
  <c r="A752" i="1" s="1"/>
  <c r="L753" i="1"/>
  <c r="AJ753" i="1"/>
  <c r="A753" i="1" s="1"/>
  <c r="AJ754" i="1"/>
  <c r="A754" i="1" s="1"/>
  <c r="H755" i="1"/>
  <c r="I755" i="1"/>
  <c r="J755" i="1"/>
  <c r="K755" i="1"/>
  <c r="AJ755" i="1"/>
  <c r="A755" i="1" s="1"/>
  <c r="L756" i="1"/>
  <c r="AJ756" i="1"/>
  <c r="A756" i="1" s="1"/>
  <c r="H758" i="1"/>
  <c r="I758" i="1"/>
  <c r="J758" i="1"/>
  <c r="K758" i="1"/>
  <c r="AJ759" i="1"/>
  <c r="A759" i="1" s="1"/>
  <c r="L760" i="1"/>
  <c r="AJ760" i="1"/>
  <c r="A760" i="1" s="1"/>
  <c r="AJ761" i="1"/>
  <c r="A761" i="1" s="1"/>
  <c r="L762" i="1"/>
  <c r="AJ762" i="1"/>
  <c r="A762" i="1" s="1"/>
  <c r="L763" i="1"/>
  <c r="AJ763" i="1"/>
  <c r="A763" i="1" s="1"/>
  <c r="L764" i="1"/>
  <c r="AJ764" i="1"/>
  <c r="A764" i="1" s="1"/>
  <c r="AJ765" i="1"/>
  <c r="A765" i="1" s="1"/>
  <c r="L766" i="1"/>
  <c r="AJ766" i="1"/>
  <c r="A766" i="1" s="1"/>
  <c r="L767" i="1"/>
  <c r="AJ767" i="1"/>
  <c r="A767" i="1" s="1"/>
  <c r="L768" i="1"/>
  <c r="AJ768" i="1"/>
  <c r="A768" i="1" s="1"/>
  <c r="AJ769" i="1"/>
  <c r="A769" i="1" s="1"/>
  <c r="L770" i="1"/>
  <c r="AJ770" i="1"/>
  <c r="A770" i="1" s="1"/>
  <c r="L771" i="1"/>
  <c r="AJ771" i="1"/>
  <c r="A771" i="1" s="1"/>
  <c r="L772" i="1"/>
  <c r="AJ772" i="1"/>
  <c r="A772" i="1" s="1"/>
  <c r="AJ773" i="1"/>
  <c r="A773" i="1" s="1"/>
  <c r="AJ774" i="1"/>
  <c r="A774" i="1" s="1"/>
  <c r="L775" i="1"/>
  <c r="AJ775" i="1"/>
  <c r="A775" i="1" s="1"/>
  <c r="L776" i="1"/>
  <c r="AJ776" i="1"/>
  <c r="A776" i="1" s="1"/>
  <c r="L777" i="1"/>
  <c r="AJ777" i="1"/>
  <c r="A777" i="1" s="1"/>
  <c r="AJ778" i="1"/>
  <c r="A778" i="1" s="1"/>
  <c r="L779" i="1"/>
  <c r="AJ779" i="1"/>
  <c r="A779" i="1" s="1"/>
  <c r="L780" i="1"/>
  <c r="AJ780" i="1"/>
  <c r="A780" i="1" s="1"/>
  <c r="L781" i="1"/>
  <c r="AJ781" i="1"/>
  <c r="A781" i="1" s="1"/>
  <c r="AJ782" i="1"/>
  <c r="A782" i="1" s="1"/>
  <c r="L783" i="1"/>
  <c r="AJ783" i="1"/>
  <c r="A783" i="1" s="1"/>
  <c r="L784" i="1"/>
  <c r="AJ784" i="1"/>
  <c r="A784" i="1" s="1"/>
  <c r="L785" i="1"/>
  <c r="AJ785" i="1"/>
  <c r="A785" i="1" s="1"/>
  <c r="AJ786" i="1"/>
  <c r="A786" i="1" s="1"/>
  <c r="L787" i="1"/>
  <c r="AJ787" i="1"/>
  <c r="A787" i="1" s="1"/>
  <c r="L788" i="1"/>
  <c r="AJ788" i="1"/>
  <c r="A788" i="1" s="1"/>
  <c r="L789" i="1"/>
  <c r="AJ789" i="1"/>
  <c r="A789" i="1" s="1"/>
  <c r="AJ790" i="1"/>
  <c r="A790" i="1" s="1"/>
  <c r="L791" i="1"/>
  <c r="AJ791" i="1"/>
  <c r="A791" i="1" s="1"/>
  <c r="L792" i="1"/>
  <c r="AJ792" i="1"/>
  <c r="A792" i="1" s="1"/>
  <c r="L793" i="1"/>
  <c r="AJ793" i="1"/>
  <c r="A793" i="1" s="1"/>
  <c r="AJ794" i="1"/>
  <c r="A794" i="1" s="1"/>
  <c r="L795" i="1"/>
  <c r="AJ795" i="1"/>
  <c r="A795" i="1" s="1"/>
  <c r="L796" i="1"/>
  <c r="AJ796" i="1"/>
  <c r="A796" i="1" s="1"/>
  <c r="L797" i="1"/>
  <c r="AJ797" i="1"/>
  <c r="A797" i="1" s="1"/>
  <c r="AJ798" i="1"/>
  <c r="A798" i="1" s="1"/>
  <c r="L799" i="1"/>
  <c r="AJ799" i="1"/>
  <c r="A799" i="1" s="1"/>
  <c r="L800" i="1"/>
  <c r="AJ800" i="1"/>
  <c r="A800" i="1" s="1"/>
  <c r="L801" i="1"/>
  <c r="AJ801" i="1"/>
  <c r="A801" i="1" s="1"/>
  <c r="AJ802" i="1"/>
  <c r="A802" i="1" s="1"/>
  <c r="L803" i="1"/>
  <c r="AJ803" i="1"/>
  <c r="A803" i="1" s="1"/>
  <c r="AJ804" i="1"/>
  <c r="A804" i="1" s="1"/>
  <c r="H805" i="1"/>
  <c r="I805" i="1"/>
  <c r="J805" i="1"/>
  <c r="K805" i="1"/>
  <c r="AJ805" i="1"/>
  <c r="A805" i="1" s="1"/>
  <c r="AJ806" i="1"/>
  <c r="A806" i="1" s="1"/>
  <c r="L807" i="1"/>
  <c r="AJ807" i="1"/>
  <c r="A807" i="1" s="1"/>
  <c r="L808" i="1"/>
  <c r="AJ808" i="1"/>
  <c r="A808" i="1" s="1"/>
  <c r="AJ809" i="1"/>
  <c r="A809" i="1" s="1"/>
  <c r="H810" i="1"/>
  <c r="I810" i="1"/>
  <c r="J810" i="1"/>
  <c r="K810" i="1"/>
  <c r="L811" i="1"/>
  <c r="AJ811" i="1"/>
  <c r="A811" i="1" s="1"/>
  <c r="L812" i="1"/>
  <c r="AJ812" i="1"/>
  <c r="A812" i="1" s="1"/>
  <c r="AJ813" i="1"/>
  <c r="A813" i="1" s="1"/>
  <c r="H814" i="1"/>
  <c r="I814" i="1"/>
  <c r="J814" i="1"/>
  <c r="K814" i="1"/>
  <c r="AJ815" i="1"/>
  <c r="A815" i="1" s="1"/>
  <c r="L816" i="1"/>
  <c r="AJ816" i="1"/>
  <c r="A816" i="1" s="1"/>
  <c r="AJ817" i="1"/>
  <c r="A817" i="1" s="1"/>
  <c r="L818" i="1"/>
  <c r="AJ818" i="1"/>
  <c r="A818" i="1" s="1"/>
  <c r="L819" i="1"/>
  <c r="AJ819" i="1"/>
  <c r="A819" i="1" s="1"/>
  <c r="AJ820" i="1"/>
  <c r="A820" i="1" s="1"/>
  <c r="L821" i="1"/>
  <c r="AJ821" i="1"/>
  <c r="A821" i="1" s="1"/>
  <c r="AJ822" i="1"/>
  <c r="A822" i="1" s="1"/>
  <c r="L823" i="1"/>
  <c r="AJ823" i="1"/>
  <c r="A823" i="1" s="1"/>
  <c r="AJ824" i="1"/>
  <c r="A824" i="1" s="1"/>
  <c r="AJ825" i="1"/>
  <c r="A825" i="1" s="1"/>
  <c r="AJ826" i="1"/>
  <c r="A826" i="1" s="1"/>
  <c r="AJ827" i="1"/>
  <c r="A827" i="1" s="1"/>
  <c r="L828" i="1"/>
  <c r="AJ828" i="1"/>
  <c r="A828" i="1" s="1"/>
  <c r="AJ829" i="1"/>
  <c r="A829" i="1" s="1"/>
  <c r="AJ830" i="1"/>
  <c r="A830" i="1" s="1"/>
  <c r="AJ831" i="1"/>
  <c r="A831" i="1" s="1"/>
  <c r="L832" i="1"/>
  <c r="AJ832" i="1"/>
  <c r="A832" i="1" s="1"/>
  <c r="AJ833" i="1"/>
  <c r="A833" i="1" s="1"/>
  <c r="AJ834" i="1"/>
  <c r="A834" i="1" s="1"/>
  <c r="AJ835" i="1"/>
  <c r="A835" i="1" s="1"/>
  <c r="L836" i="1"/>
  <c r="AJ836" i="1"/>
  <c r="A836" i="1" s="1"/>
  <c r="L837" i="1"/>
  <c r="AJ837" i="1"/>
  <c r="A837" i="1" s="1"/>
  <c r="AJ838" i="1"/>
  <c r="A838" i="1" s="1"/>
  <c r="AJ839" i="1"/>
  <c r="A839" i="1" s="1"/>
  <c r="AJ840" i="1"/>
  <c r="A840" i="1" s="1"/>
  <c r="L841" i="1"/>
  <c r="AJ841" i="1"/>
  <c r="A841" i="1" s="1"/>
  <c r="L842" i="1"/>
  <c r="AJ842" i="1"/>
  <c r="A842" i="1" s="1"/>
  <c r="AJ843" i="1"/>
  <c r="A843" i="1" s="1"/>
  <c r="AJ844" i="1"/>
  <c r="A844" i="1" s="1"/>
  <c r="L845" i="1"/>
  <c r="AJ845" i="1"/>
  <c r="A845" i="1" s="1"/>
  <c r="L846" i="1"/>
  <c r="AJ846" i="1"/>
  <c r="A846" i="1" s="1"/>
  <c r="AJ847" i="1"/>
  <c r="A847" i="1" s="1"/>
  <c r="AJ848" i="1"/>
  <c r="A848" i="1" s="1"/>
  <c r="L849" i="1"/>
  <c r="AJ849" i="1"/>
  <c r="A849" i="1" s="1"/>
  <c r="L850" i="1"/>
  <c r="AJ850" i="1"/>
  <c r="A850" i="1" s="1"/>
  <c r="AJ851" i="1"/>
  <c r="A851" i="1" s="1"/>
  <c r="AJ852" i="1"/>
  <c r="A852" i="1" s="1"/>
  <c r="AJ853" i="1"/>
  <c r="A853" i="1" s="1"/>
  <c r="L854" i="1"/>
  <c r="AJ854" i="1"/>
  <c r="A854" i="1" s="1"/>
  <c r="L855" i="1"/>
  <c r="AJ855" i="1"/>
  <c r="A855" i="1" s="1"/>
  <c r="L856" i="1"/>
  <c r="AJ856" i="1"/>
  <c r="A856" i="1" s="1"/>
  <c r="AJ857" i="1"/>
  <c r="A857" i="1" s="1"/>
  <c r="L858" i="1"/>
  <c r="AJ858" i="1"/>
  <c r="A858" i="1" s="1"/>
  <c r="L859" i="1"/>
  <c r="AJ859" i="1"/>
  <c r="A859" i="1" s="1"/>
  <c r="L860" i="1"/>
  <c r="AJ860" i="1"/>
  <c r="A860" i="1" s="1"/>
  <c r="AJ861" i="1"/>
  <c r="A861" i="1" s="1"/>
  <c r="L862" i="1"/>
  <c r="AJ862" i="1"/>
  <c r="A862" i="1" s="1"/>
  <c r="L863" i="1"/>
  <c r="AJ863" i="1"/>
  <c r="A863" i="1" s="1"/>
  <c r="L864" i="1"/>
  <c r="AJ864" i="1"/>
  <c r="A864" i="1" s="1"/>
  <c r="AJ865" i="1"/>
  <c r="A865" i="1" s="1"/>
  <c r="L866" i="1"/>
  <c r="AJ866" i="1"/>
  <c r="A866" i="1" s="1"/>
  <c r="L867" i="1"/>
  <c r="AJ867" i="1"/>
  <c r="A867" i="1" s="1"/>
  <c r="L868" i="1"/>
  <c r="AJ868" i="1"/>
  <c r="A868" i="1" s="1"/>
  <c r="AJ869" i="1"/>
  <c r="A869" i="1" s="1"/>
  <c r="L870" i="1"/>
  <c r="AJ870" i="1"/>
  <c r="A870" i="1" s="1"/>
  <c r="L871" i="1"/>
  <c r="AJ871" i="1"/>
  <c r="A871" i="1" s="1"/>
  <c r="L872" i="1"/>
  <c r="AJ872" i="1"/>
  <c r="A872" i="1" s="1"/>
  <c r="AJ873" i="1"/>
  <c r="A873" i="1" s="1"/>
  <c r="L874" i="1"/>
  <c r="AJ874" i="1"/>
  <c r="A874" i="1" s="1"/>
  <c r="L875" i="1"/>
  <c r="AJ875" i="1"/>
  <c r="A875" i="1" s="1"/>
  <c r="L876" i="1"/>
  <c r="AJ876" i="1"/>
  <c r="A876" i="1" s="1"/>
  <c r="AJ877" i="1"/>
  <c r="A877" i="1" s="1"/>
  <c r="L878" i="1"/>
  <c r="AJ878" i="1"/>
  <c r="A878" i="1" s="1"/>
  <c r="L879" i="1"/>
  <c r="AJ879" i="1"/>
  <c r="A879" i="1" s="1"/>
  <c r="L880" i="1"/>
  <c r="AJ880" i="1"/>
  <c r="A880" i="1" s="1"/>
  <c r="AJ881" i="1"/>
  <c r="A881" i="1" s="1"/>
  <c r="L882" i="1"/>
  <c r="AJ882" i="1"/>
  <c r="A882" i="1" s="1"/>
  <c r="L883" i="1"/>
  <c r="AJ883" i="1"/>
  <c r="A883" i="1" s="1"/>
  <c r="L884" i="1"/>
  <c r="AJ884" i="1"/>
  <c r="A884" i="1" s="1"/>
  <c r="AJ885" i="1"/>
  <c r="A885" i="1" s="1"/>
  <c r="L886" i="1"/>
  <c r="AJ886" i="1"/>
  <c r="A886" i="1" s="1"/>
  <c r="L887" i="1"/>
  <c r="AJ887" i="1"/>
  <c r="A887" i="1" s="1"/>
  <c r="AJ888" i="1"/>
  <c r="A888" i="1" s="1"/>
  <c r="L889" i="1"/>
  <c r="AJ889" i="1"/>
  <c r="A889" i="1" s="1"/>
  <c r="L890" i="1"/>
  <c r="AJ890" i="1"/>
  <c r="A890" i="1" s="1"/>
  <c r="AJ891" i="1"/>
  <c r="A891" i="1" s="1"/>
  <c r="AJ892" i="1"/>
  <c r="A892" i="1" s="1"/>
  <c r="L893" i="1"/>
  <c r="AJ893" i="1"/>
  <c r="A893" i="1" s="1"/>
  <c r="AJ894" i="1"/>
  <c r="A894" i="1" s="1"/>
  <c r="L895" i="1"/>
  <c r="AJ895" i="1"/>
  <c r="A895" i="1" s="1"/>
  <c r="L896" i="1"/>
  <c r="AJ896" i="1"/>
  <c r="A896" i="1" s="1"/>
  <c r="L897" i="1"/>
  <c r="AJ897" i="1"/>
  <c r="A897" i="1" s="1"/>
  <c r="L898" i="1"/>
  <c r="AJ898" i="1"/>
  <c r="A898" i="1" s="1"/>
  <c r="L899" i="1"/>
  <c r="AJ899" i="1"/>
  <c r="A899" i="1" s="1"/>
  <c r="L900" i="1"/>
  <c r="AJ900" i="1"/>
  <c r="A900" i="1" s="1"/>
  <c r="L901" i="1"/>
  <c r="AJ901" i="1"/>
  <c r="A901" i="1" s="1"/>
  <c r="L902" i="1"/>
  <c r="AJ902" i="1"/>
  <c r="A902" i="1" s="1"/>
  <c r="L903" i="1"/>
  <c r="AJ903" i="1"/>
  <c r="A903" i="1" s="1"/>
  <c r="L904" i="1"/>
  <c r="AJ904" i="1"/>
  <c r="A904" i="1" s="1"/>
  <c r="L905" i="1"/>
  <c r="AJ905" i="1"/>
  <c r="A905" i="1" s="1"/>
  <c r="L906" i="1"/>
  <c r="AJ906" i="1"/>
  <c r="A906" i="1" s="1"/>
  <c r="L907" i="1"/>
  <c r="AJ907" i="1"/>
  <c r="A907" i="1" s="1"/>
  <c r="AJ908" i="1"/>
  <c r="A908" i="1" s="1"/>
  <c r="L909" i="1"/>
  <c r="AJ909" i="1"/>
  <c r="A909" i="1" s="1"/>
  <c r="L910" i="1"/>
  <c r="AJ910" i="1"/>
  <c r="A910" i="1" s="1"/>
  <c r="L911" i="1"/>
  <c r="AJ911" i="1"/>
  <c r="A911" i="1" s="1"/>
  <c r="AJ912" i="1"/>
  <c r="A912" i="1" s="1"/>
  <c r="L913" i="1"/>
  <c r="AJ913" i="1"/>
  <c r="A913" i="1" s="1"/>
  <c r="L914" i="1"/>
  <c r="AJ914" i="1"/>
  <c r="A914" i="1" s="1"/>
  <c r="L915" i="1"/>
  <c r="AJ915" i="1"/>
  <c r="A915" i="1" s="1"/>
  <c r="AJ916" i="1"/>
  <c r="A916" i="1" s="1"/>
  <c r="L917" i="1"/>
  <c r="AJ917" i="1"/>
  <c r="A917" i="1" s="1"/>
  <c r="L918" i="1"/>
  <c r="AJ918" i="1"/>
  <c r="A918" i="1" s="1"/>
  <c r="L919" i="1"/>
  <c r="AJ919" i="1"/>
  <c r="A919" i="1" s="1"/>
  <c r="AJ920" i="1"/>
  <c r="A920" i="1" s="1"/>
  <c r="L921" i="1"/>
  <c r="AJ921" i="1"/>
  <c r="A921" i="1" s="1"/>
  <c r="L922" i="1"/>
  <c r="AJ922" i="1"/>
  <c r="A922" i="1" s="1"/>
  <c r="L923" i="1"/>
  <c r="AJ923" i="1"/>
  <c r="A923" i="1" s="1"/>
  <c r="AJ924" i="1"/>
  <c r="A924" i="1" s="1"/>
  <c r="L925" i="1"/>
  <c r="AJ925" i="1"/>
  <c r="A925" i="1" s="1"/>
  <c r="L926" i="1"/>
  <c r="AJ926" i="1"/>
  <c r="A926" i="1" s="1"/>
  <c r="L927" i="1"/>
  <c r="AJ927" i="1"/>
  <c r="A927" i="1" s="1"/>
  <c r="AJ928" i="1"/>
  <c r="A928" i="1" s="1"/>
  <c r="L929" i="1"/>
  <c r="AJ929" i="1"/>
  <c r="A929" i="1" s="1"/>
  <c r="L930" i="1"/>
  <c r="AJ930" i="1"/>
  <c r="A930" i="1" s="1"/>
  <c r="AJ931" i="1"/>
  <c r="A931" i="1" s="1"/>
  <c r="AJ932" i="1"/>
  <c r="A932" i="1" s="1"/>
  <c r="H934" i="1"/>
  <c r="H931" i="1" s="1"/>
  <c r="I934" i="1"/>
  <c r="I931" i="1" s="1"/>
  <c r="J934" i="1"/>
  <c r="J931" i="1" s="1"/>
  <c r="K934" i="1"/>
  <c r="K931" i="1" s="1"/>
  <c r="L935" i="1"/>
  <c r="AJ935" i="1"/>
  <c r="A935" i="1" s="1"/>
  <c r="L936" i="1"/>
  <c r="AJ936" i="1"/>
  <c r="A936" i="1" s="1"/>
  <c r="AJ937" i="1"/>
  <c r="A937" i="1" s="1"/>
  <c r="L938" i="1"/>
  <c r="AJ938" i="1"/>
  <c r="A938" i="1" s="1"/>
  <c r="L939" i="1"/>
  <c r="AJ939" i="1"/>
  <c r="A939" i="1" s="1"/>
  <c r="AJ940" i="1"/>
  <c r="A940" i="1" s="1"/>
  <c r="L941" i="1"/>
  <c r="AJ941" i="1"/>
  <c r="A941" i="1" s="1"/>
  <c r="L942" i="1"/>
  <c r="AJ942" i="1"/>
  <c r="A942" i="1" s="1"/>
  <c r="L943" i="1"/>
  <c r="AJ943" i="1"/>
  <c r="A943" i="1" s="1"/>
  <c r="L944" i="1"/>
  <c r="AJ944" i="1"/>
  <c r="A944" i="1" s="1"/>
  <c r="L945" i="1"/>
  <c r="AJ945" i="1"/>
  <c r="A945" i="1" s="1"/>
  <c r="L946" i="1"/>
  <c r="AJ946" i="1"/>
  <c r="A946" i="1" s="1"/>
  <c r="L947" i="1"/>
  <c r="AJ947" i="1"/>
  <c r="A947" i="1" s="1"/>
  <c r="AJ948" i="1"/>
  <c r="A948" i="1" s="1"/>
  <c r="L949" i="1"/>
  <c r="AJ949" i="1"/>
  <c r="A949" i="1" s="1"/>
  <c r="AJ950" i="1"/>
  <c r="A950" i="1" s="1"/>
  <c r="H951" i="1"/>
  <c r="I951" i="1"/>
  <c r="J951" i="1"/>
  <c r="K951" i="1"/>
  <c r="AJ951" i="1"/>
  <c r="A951" i="1" s="1"/>
  <c r="L952" i="1"/>
  <c r="AJ952" i="1"/>
  <c r="A952" i="1" s="1"/>
  <c r="H954" i="1"/>
  <c r="I954" i="1"/>
  <c r="J954" i="1"/>
  <c r="K954" i="1"/>
  <c r="AJ955" i="1"/>
  <c r="A955" i="1" s="1"/>
  <c r="AJ956" i="1"/>
  <c r="A956" i="1" s="1"/>
  <c r="AJ957" i="1"/>
  <c r="A957" i="1" s="1"/>
  <c r="AJ958" i="1"/>
  <c r="A958" i="1" s="1"/>
  <c r="AJ959" i="1"/>
  <c r="A959" i="1" s="1"/>
  <c r="AJ960" i="1"/>
  <c r="A960" i="1" s="1"/>
  <c r="AJ961" i="1"/>
  <c r="A961" i="1" s="1"/>
  <c r="AJ962" i="1"/>
  <c r="A962" i="1" s="1"/>
  <c r="L963" i="1"/>
  <c r="AJ963" i="1"/>
  <c r="A963" i="1" s="1"/>
  <c r="L964" i="1"/>
  <c r="AJ964" i="1"/>
  <c r="A964" i="1" s="1"/>
  <c r="AJ965" i="1"/>
  <c r="A965" i="1" s="1"/>
  <c r="L966" i="1"/>
  <c r="AJ966" i="1"/>
  <c r="A966" i="1" s="1"/>
  <c r="L967" i="1"/>
  <c r="AJ967" i="1"/>
  <c r="A967" i="1" s="1"/>
  <c r="H969" i="1"/>
  <c r="I969" i="1"/>
  <c r="J969" i="1"/>
  <c r="K969" i="1"/>
  <c r="L970" i="1"/>
  <c r="AJ970" i="1"/>
  <c r="A970" i="1" s="1"/>
  <c r="AJ971" i="1"/>
  <c r="A971" i="1" s="1"/>
  <c r="L972" i="1"/>
  <c r="AJ972" i="1"/>
  <c r="A972" i="1" s="1"/>
  <c r="L973" i="1"/>
  <c r="AJ973" i="1"/>
  <c r="A973" i="1" s="1"/>
  <c r="L974" i="1"/>
  <c r="AJ974" i="1"/>
  <c r="A974" i="1" s="1"/>
  <c r="L975" i="1"/>
  <c r="AJ975" i="1"/>
  <c r="A975" i="1" s="1"/>
  <c r="L976" i="1"/>
  <c r="AJ976" i="1"/>
  <c r="A976" i="1" s="1"/>
  <c r="L977" i="1"/>
  <c r="AJ977" i="1"/>
  <c r="A977" i="1" s="1"/>
  <c r="L978" i="1"/>
  <c r="AJ978" i="1"/>
  <c r="A978" i="1" s="1"/>
  <c r="L979" i="1"/>
  <c r="AJ979" i="1"/>
  <c r="A979" i="1" s="1"/>
  <c r="L980" i="1"/>
  <c r="AJ980" i="1"/>
  <c r="A980" i="1" s="1"/>
  <c r="L981" i="1"/>
  <c r="AJ981" i="1"/>
  <c r="A981" i="1" s="1"/>
  <c r="L982" i="1"/>
  <c r="AJ982" i="1"/>
  <c r="A982" i="1" s="1"/>
  <c r="L983" i="1"/>
  <c r="AJ983" i="1"/>
  <c r="A983" i="1" s="1"/>
  <c r="L984" i="1"/>
  <c r="AJ984" i="1"/>
  <c r="A984" i="1" s="1"/>
  <c r="L985" i="1"/>
  <c r="AJ985" i="1"/>
  <c r="A985" i="1" s="1"/>
  <c r="H986" i="1"/>
  <c r="I986" i="1"/>
  <c r="J986" i="1"/>
  <c r="K986" i="1"/>
  <c r="L987" i="1"/>
  <c r="AJ987" i="1"/>
  <c r="A987" i="1" s="1"/>
  <c r="AJ988" i="1"/>
  <c r="A988" i="1" s="1"/>
  <c r="AJ989" i="1"/>
  <c r="A989" i="1" s="1"/>
  <c r="L990" i="1"/>
  <c r="AJ990" i="1"/>
  <c r="A990" i="1" s="1"/>
  <c r="AJ991" i="1"/>
  <c r="A991" i="1" s="1"/>
  <c r="L992" i="1"/>
  <c r="AJ992" i="1"/>
  <c r="A992" i="1" s="1"/>
  <c r="L993" i="1"/>
  <c r="AJ993" i="1"/>
  <c r="A993" i="1" s="1"/>
  <c r="L994" i="1"/>
  <c r="AJ994" i="1"/>
  <c r="A994" i="1" s="1"/>
  <c r="AJ995" i="1"/>
  <c r="A995" i="1" s="1"/>
  <c r="L996" i="1"/>
  <c r="AJ996" i="1"/>
  <c r="A996" i="1" s="1"/>
  <c r="L997" i="1"/>
  <c r="AJ997" i="1"/>
  <c r="A997" i="1" s="1"/>
  <c r="L998" i="1"/>
  <c r="AJ998" i="1"/>
  <c r="A998" i="1" s="1"/>
  <c r="AJ999" i="1"/>
  <c r="A999" i="1" s="1"/>
  <c r="L1000" i="1"/>
  <c r="AJ1000" i="1"/>
  <c r="A1000" i="1" s="1"/>
  <c r="L1001" i="1"/>
  <c r="AJ1001" i="1"/>
  <c r="A1001" i="1" s="1"/>
  <c r="AJ1002" i="1"/>
  <c r="A1002" i="1" s="1"/>
  <c r="L1003" i="1"/>
  <c r="AJ1003" i="1"/>
  <c r="A1003" i="1" s="1"/>
  <c r="AJ1004" i="1"/>
  <c r="A1004" i="1" s="1"/>
  <c r="L1005" i="1"/>
  <c r="AJ1005" i="1"/>
  <c r="A1005" i="1" s="1"/>
  <c r="H1006" i="1"/>
  <c r="I1006" i="1"/>
  <c r="J1006" i="1"/>
  <c r="K1006" i="1"/>
  <c r="L1007" i="1"/>
  <c r="AJ1007" i="1"/>
  <c r="A1007" i="1" s="1"/>
  <c r="L1008" i="1"/>
  <c r="AJ1008" i="1"/>
  <c r="A1008" i="1" s="1"/>
  <c r="L1009" i="1"/>
  <c r="AJ1009" i="1"/>
  <c r="A1009" i="1" s="1"/>
  <c r="L1010" i="1"/>
  <c r="AJ1010" i="1"/>
  <c r="A1010" i="1" s="1"/>
  <c r="L1011" i="1"/>
  <c r="AJ1011" i="1"/>
  <c r="A1011" i="1" s="1"/>
  <c r="AJ1012" i="1"/>
  <c r="A1012" i="1" s="1"/>
  <c r="AJ1013" i="1"/>
  <c r="A1013" i="1" s="1"/>
  <c r="AJ1014" i="1"/>
  <c r="A1014" i="1" s="1"/>
  <c r="AJ1015" i="1"/>
  <c r="A1015" i="1" s="1"/>
  <c r="AJ1016" i="1"/>
  <c r="A1016" i="1" s="1"/>
  <c r="L1017" i="1"/>
  <c r="AJ1017" i="1"/>
  <c r="A1017" i="1" s="1"/>
  <c r="L1018" i="1"/>
  <c r="AJ1018" i="1"/>
  <c r="A1018" i="1" s="1"/>
  <c r="L1019" i="1"/>
  <c r="AJ1019" i="1"/>
  <c r="A1019" i="1" s="1"/>
  <c r="L1020" i="1"/>
  <c r="AJ1020" i="1"/>
  <c r="A1020" i="1" s="1"/>
  <c r="L1021" i="1"/>
  <c r="AJ1021" i="1"/>
  <c r="A1021" i="1" s="1"/>
  <c r="L1022" i="1"/>
  <c r="AJ1022" i="1"/>
  <c r="A1022" i="1" s="1"/>
  <c r="L1023" i="1"/>
  <c r="AJ1023" i="1"/>
  <c r="A1023" i="1" s="1"/>
  <c r="L1024" i="1"/>
  <c r="AJ1024" i="1"/>
  <c r="A1024" i="1" s="1"/>
  <c r="L1025" i="1"/>
  <c r="AJ1025" i="1"/>
  <c r="A1025" i="1" s="1"/>
  <c r="L1026" i="1"/>
  <c r="AJ1026" i="1"/>
  <c r="A1026" i="1" s="1"/>
  <c r="L1027" i="1"/>
  <c r="AJ1027" i="1"/>
  <c r="A1027" i="1" s="1"/>
  <c r="L1028" i="1"/>
  <c r="AJ1028" i="1"/>
  <c r="A1028" i="1" s="1"/>
  <c r="L1029" i="1"/>
  <c r="AJ1029" i="1"/>
  <c r="A1029" i="1" s="1"/>
  <c r="L1030" i="1"/>
  <c r="AJ1030" i="1"/>
  <c r="A1030" i="1" s="1"/>
  <c r="L1031" i="1"/>
  <c r="AJ1031" i="1"/>
  <c r="A1031" i="1" s="1"/>
  <c r="L1032" i="1"/>
  <c r="AJ1032" i="1"/>
  <c r="A1032" i="1" s="1"/>
  <c r="L1033" i="1"/>
  <c r="AJ1033" i="1"/>
  <c r="A1033" i="1" s="1"/>
  <c r="L1034" i="1"/>
  <c r="AJ1034" i="1"/>
  <c r="A1034" i="1" s="1"/>
  <c r="AJ1035" i="1"/>
  <c r="A1035" i="1" s="1"/>
  <c r="AJ1036" i="1"/>
  <c r="A1036" i="1" s="1"/>
  <c r="L1037" i="1"/>
  <c r="AJ1037" i="1"/>
  <c r="A1037" i="1" s="1"/>
  <c r="AJ1038" i="1"/>
  <c r="A1038" i="1" s="1"/>
  <c r="L1039" i="1"/>
  <c r="AJ1039" i="1"/>
  <c r="A1039" i="1" s="1"/>
  <c r="AJ1040" i="1"/>
  <c r="A1040" i="1" s="1"/>
  <c r="L1041" i="1"/>
  <c r="AJ1041" i="1"/>
  <c r="A1041" i="1" s="1"/>
  <c r="AJ1042" i="1"/>
  <c r="A1042" i="1" s="1"/>
  <c r="L1043" i="1"/>
  <c r="AJ1043" i="1"/>
  <c r="A1043" i="1" s="1"/>
  <c r="AJ1044" i="1"/>
  <c r="A1044" i="1" s="1"/>
  <c r="L1045" i="1"/>
  <c r="AJ1045" i="1"/>
  <c r="A1045" i="1" s="1"/>
  <c r="AJ1046" i="1"/>
  <c r="A1046" i="1" s="1"/>
  <c r="AJ1047" i="1"/>
  <c r="A1047" i="1" s="1"/>
  <c r="L1048" i="1"/>
  <c r="AJ1048" i="1"/>
  <c r="A1048" i="1" s="1"/>
  <c r="L1049" i="1"/>
  <c r="AJ1049" i="1"/>
  <c r="A1049" i="1" s="1"/>
  <c r="L1050" i="1"/>
  <c r="AJ1050" i="1"/>
  <c r="A1050" i="1" s="1"/>
  <c r="L1051" i="1"/>
  <c r="AJ1051" i="1"/>
  <c r="A1051" i="1" s="1"/>
  <c r="L1052" i="1"/>
  <c r="AJ1052" i="1"/>
  <c r="A1052" i="1" s="1"/>
  <c r="L1053" i="1"/>
  <c r="AJ1053" i="1"/>
  <c r="A1053" i="1" s="1"/>
  <c r="L1054" i="1"/>
  <c r="AJ1054" i="1"/>
  <c r="A1054" i="1" s="1"/>
  <c r="AJ1055" i="1"/>
  <c r="A1055" i="1" s="1"/>
  <c r="AJ1056" i="1"/>
  <c r="A1056" i="1" s="1"/>
  <c r="L1057" i="1"/>
  <c r="AJ1057" i="1"/>
  <c r="A1057" i="1" s="1"/>
  <c r="L1058" i="1"/>
  <c r="AJ1058" i="1"/>
  <c r="A1058" i="1" s="1"/>
  <c r="L1059" i="1"/>
  <c r="AJ1059" i="1"/>
  <c r="A1059" i="1" s="1"/>
  <c r="AJ1060" i="1"/>
  <c r="A1060" i="1" s="1"/>
  <c r="L1061" i="1"/>
  <c r="AJ1061" i="1"/>
  <c r="A1061" i="1" s="1"/>
  <c r="L1062" i="1"/>
  <c r="AJ1062" i="1"/>
  <c r="A1062" i="1" s="1"/>
  <c r="L1063" i="1"/>
  <c r="AJ1063" i="1"/>
  <c r="A1063" i="1" s="1"/>
  <c r="AJ1064" i="1"/>
  <c r="A1064" i="1" s="1"/>
  <c r="L1065" i="1"/>
  <c r="AJ1065" i="1"/>
  <c r="A1065" i="1" s="1"/>
  <c r="L1066" i="1"/>
  <c r="AJ1066" i="1"/>
  <c r="A1066" i="1" s="1"/>
  <c r="L1067" i="1"/>
  <c r="AJ1067" i="1"/>
  <c r="A1067" i="1" s="1"/>
  <c r="AJ1068" i="1"/>
  <c r="A1068" i="1" s="1"/>
  <c r="L1069" i="1"/>
  <c r="AJ1069" i="1"/>
  <c r="A1069" i="1" s="1"/>
  <c r="L1070" i="1"/>
  <c r="AJ1070" i="1"/>
  <c r="A1070" i="1" s="1"/>
  <c r="L1071" i="1"/>
  <c r="AJ1071" i="1"/>
  <c r="A1071" i="1" s="1"/>
  <c r="AJ1072" i="1"/>
  <c r="A1072" i="1" s="1"/>
  <c r="L1073" i="1"/>
  <c r="AJ1073" i="1"/>
  <c r="A1073" i="1" s="1"/>
  <c r="L1074" i="1"/>
  <c r="AJ1074" i="1"/>
  <c r="A1074" i="1" s="1"/>
  <c r="L1075" i="1"/>
  <c r="AJ1075" i="1"/>
  <c r="A1075" i="1" s="1"/>
  <c r="AJ1076" i="1"/>
  <c r="A1076" i="1" s="1"/>
  <c r="L1077" i="1"/>
  <c r="AJ1077" i="1"/>
  <c r="A1077" i="1" s="1"/>
  <c r="L1078" i="1"/>
  <c r="AJ1078" i="1"/>
  <c r="A1078" i="1" s="1"/>
  <c r="AJ1079" i="1"/>
  <c r="A1079" i="1" s="1"/>
  <c r="L1080" i="1"/>
  <c r="AJ1080" i="1"/>
  <c r="A1080" i="1" s="1"/>
  <c r="AJ1081" i="1"/>
  <c r="A1081" i="1" s="1"/>
  <c r="L1082" i="1"/>
  <c r="AJ1082" i="1"/>
  <c r="A1082" i="1" s="1"/>
  <c r="AJ1083" i="1"/>
  <c r="A1083" i="1" s="1"/>
  <c r="L1084" i="1"/>
  <c r="AJ1084" i="1"/>
  <c r="A1084" i="1" s="1"/>
  <c r="AJ1085" i="1"/>
  <c r="A1085" i="1" s="1"/>
  <c r="L1086" i="1"/>
  <c r="AJ1086" i="1"/>
  <c r="A1086" i="1" s="1"/>
  <c r="AJ1087" i="1"/>
  <c r="A1087" i="1" s="1"/>
  <c r="L1088" i="1"/>
  <c r="AJ1088" i="1"/>
  <c r="A1088" i="1" s="1"/>
  <c r="AJ1089" i="1"/>
  <c r="A1089" i="1" s="1"/>
  <c r="L1090" i="1"/>
  <c r="AJ1090" i="1"/>
  <c r="A1090" i="1" s="1"/>
  <c r="AJ1091" i="1"/>
  <c r="A1091" i="1" s="1"/>
  <c r="L1092" i="1"/>
  <c r="AJ1092" i="1"/>
  <c r="A1092" i="1" s="1"/>
  <c r="AJ1093" i="1"/>
  <c r="A1093" i="1" s="1"/>
  <c r="L1094" i="1"/>
  <c r="AJ1094" i="1"/>
  <c r="A1094" i="1" s="1"/>
  <c r="AJ1095" i="1"/>
  <c r="A1095" i="1" s="1"/>
  <c r="L1096" i="1"/>
  <c r="AJ1096" i="1"/>
  <c r="A1096" i="1" s="1"/>
  <c r="AJ1097" i="1"/>
  <c r="A1097" i="1" s="1"/>
  <c r="L1098" i="1"/>
  <c r="AJ1098" i="1"/>
  <c r="A1098" i="1" s="1"/>
  <c r="AJ1099" i="1"/>
  <c r="A1099" i="1" s="1"/>
  <c r="L1100" i="1"/>
  <c r="AJ1100" i="1"/>
  <c r="A1100" i="1" s="1"/>
  <c r="AJ1101" i="1"/>
  <c r="A1101" i="1" s="1"/>
  <c r="L1102" i="1"/>
  <c r="AJ1102" i="1"/>
  <c r="A1102" i="1" s="1"/>
  <c r="AJ1103" i="1"/>
  <c r="A1103" i="1" s="1"/>
  <c r="L1104" i="1"/>
  <c r="AJ1104" i="1"/>
  <c r="A1104" i="1" s="1"/>
  <c r="AJ1105" i="1"/>
  <c r="A1105" i="1" s="1"/>
  <c r="L1106" i="1"/>
  <c r="AJ1106" i="1"/>
  <c r="A1106" i="1" s="1"/>
  <c r="AJ1107" i="1"/>
  <c r="A1107" i="1" s="1"/>
  <c r="L1108" i="1"/>
  <c r="AJ1108" i="1"/>
  <c r="A1108" i="1" s="1"/>
  <c r="AJ1109" i="1"/>
  <c r="A1109" i="1" s="1"/>
  <c r="L1110" i="1"/>
  <c r="AJ1110" i="1"/>
  <c r="A1110" i="1" s="1"/>
  <c r="AJ1111" i="1"/>
  <c r="A1111" i="1" s="1"/>
  <c r="L1112" i="1"/>
  <c r="AJ1112" i="1"/>
  <c r="A1112" i="1" s="1"/>
  <c r="AJ1113" i="1"/>
  <c r="A1113" i="1" s="1"/>
  <c r="L1114" i="1"/>
  <c r="AJ1114" i="1"/>
  <c r="A1114" i="1" s="1"/>
  <c r="L1115" i="1"/>
  <c r="AJ1115" i="1"/>
  <c r="A1115" i="1" s="1"/>
  <c r="L1116" i="1"/>
  <c r="AJ1116" i="1"/>
  <c r="A1116" i="1" s="1"/>
  <c r="L1117" i="1"/>
  <c r="AJ1117" i="1"/>
  <c r="A1117" i="1" s="1"/>
  <c r="L1118" i="1"/>
  <c r="AJ1118" i="1"/>
  <c r="A1118" i="1" s="1"/>
  <c r="L1119" i="1"/>
  <c r="AJ1119" i="1"/>
  <c r="A1119" i="1" s="1"/>
  <c r="AJ1120" i="1"/>
  <c r="A1120" i="1" s="1"/>
  <c r="L1121" i="1"/>
  <c r="AJ1121" i="1"/>
  <c r="A1121" i="1" s="1"/>
  <c r="L1122" i="1"/>
  <c r="AJ1122" i="1"/>
  <c r="A1122" i="1" s="1"/>
  <c r="L1123" i="1"/>
  <c r="AJ1123" i="1"/>
  <c r="A1123" i="1" s="1"/>
  <c r="L1124" i="1"/>
  <c r="AJ1124" i="1"/>
  <c r="A1124" i="1" s="1"/>
  <c r="L1125" i="1"/>
  <c r="AJ1125" i="1"/>
  <c r="A1125" i="1" s="1"/>
  <c r="L1126" i="1"/>
  <c r="AJ1126" i="1"/>
  <c r="A1126" i="1" s="1"/>
  <c r="L1127" i="1"/>
  <c r="AJ1127" i="1"/>
  <c r="A1127" i="1" s="1"/>
  <c r="L1128" i="1"/>
  <c r="AJ1128" i="1"/>
  <c r="A1128" i="1" s="1"/>
  <c r="L1129" i="1"/>
  <c r="AJ1129" i="1"/>
  <c r="A1129" i="1" s="1"/>
  <c r="L1130" i="1"/>
  <c r="AJ1130" i="1"/>
  <c r="A1130" i="1" s="1"/>
  <c r="AJ1131" i="1"/>
  <c r="A1131" i="1" s="1"/>
  <c r="AJ1132" i="1"/>
  <c r="A1132" i="1" s="1"/>
  <c r="AJ1133" i="1"/>
  <c r="A1133" i="1" s="1"/>
  <c r="L1134" i="1"/>
  <c r="AJ1134" i="1"/>
  <c r="A1134" i="1" s="1"/>
  <c r="AJ1135" i="1"/>
  <c r="A1135" i="1" s="1"/>
  <c r="L1136" i="1"/>
  <c r="AJ1136" i="1"/>
  <c r="A1136" i="1" s="1"/>
  <c r="L1137" i="1"/>
  <c r="AJ1137" i="1"/>
  <c r="A1137" i="1" s="1"/>
  <c r="L1138" i="1"/>
  <c r="AJ1138" i="1"/>
  <c r="A1138" i="1" s="1"/>
  <c r="AJ1139" i="1"/>
  <c r="A1139" i="1" s="1"/>
  <c r="L1140" i="1"/>
  <c r="AJ1140" i="1"/>
  <c r="A1140" i="1" s="1"/>
  <c r="L1141" i="1"/>
  <c r="AJ1141" i="1"/>
  <c r="A1141" i="1" s="1"/>
  <c r="L1142" i="1"/>
  <c r="AJ1142" i="1"/>
  <c r="A1142" i="1" s="1"/>
  <c r="AJ1143" i="1"/>
  <c r="A1143" i="1" s="1"/>
  <c r="L1144" i="1"/>
  <c r="AJ1144" i="1"/>
  <c r="A1144" i="1" s="1"/>
  <c r="AJ1145" i="1"/>
  <c r="A1145" i="1" s="1"/>
  <c r="AJ1146" i="1"/>
  <c r="A1146" i="1" s="1"/>
  <c r="L1147" i="1"/>
  <c r="AJ1147" i="1"/>
  <c r="A1147" i="1" s="1"/>
  <c r="L1148" i="1"/>
  <c r="AJ1148" i="1"/>
  <c r="A1148" i="1" s="1"/>
  <c r="L1149" i="1"/>
  <c r="AJ1149" i="1"/>
  <c r="A1149" i="1" s="1"/>
  <c r="AJ1150" i="1"/>
  <c r="A1150" i="1" s="1"/>
  <c r="L1151" i="1"/>
  <c r="AJ1151" i="1"/>
  <c r="A1151" i="1" s="1"/>
  <c r="L1152" i="1"/>
  <c r="AJ1152" i="1"/>
  <c r="A1152" i="1" s="1"/>
  <c r="L1153" i="1"/>
  <c r="AJ1153" i="1"/>
  <c r="A1153" i="1" s="1"/>
  <c r="AJ1154" i="1"/>
  <c r="A1154" i="1" s="1"/>
  <c r="AJ1155" i="1"/>
  <c r="A1155" i="1" s="1"/>
  <c r="L1156" i="1"/>
  <c r="AJ1156" i="1"/>
  <c r="A1156" i="1" s="1"/>
  <c r="AJ1157" i="1"/>
  <c r="A1157" i="1" s="1"/>
  <c r="AJ1158" i="1"/>
  <c r="A1158" i="1" s="1"/>
  <c r="L1159" i="1"/>
  <c r="AJ1159" i="1"/>
  <c r="A1159" i="1" s="1"/>
  <c r="AJ1160" i="1"/>
  <c r="A1160" i="1" s="1"/>
  <c r="L1161" i="1"/>
  <c r="AJ1161" i="1"/>
  <c r="A1161" i="1" s="1"/>
  <c r="AJ1162" i="1"/>
  <c r="A1162" i="1" s="1"/>
  <c r="L1163" i="1"/>
  <c r="AJ1163" i="1"/>
  <c r="A1163" i="1" s="1"/>
  <c r="L1164" i="1"/>
  <c r="AJ1164" i="1"/>
  <c r="A1164" i="1" s="1"/>
  <c r="L1165" i="1"/>
  <c r="AJ1165" i="1"/>
  <c r="A1165" i="1" s="1"/>
  <c r="AJ1166" i="1"/>
  <c r="A1166" i="1" s="1"/>
  <c r="AJ1167" i="1"/>
  <c r="A1167" i="1" s="1"/>
  <c r="AJ1168" i="1"/>
  <c r="A1168" i="1" s="1"/>
  <c r="L1169" i="1"/>
  <c r="AJ1169" i="1"/>
  <c r="A1169" i="1" s="1"/>
  <c r="AJ1170" i="1"/>
  <c r="A1170" i="1" s="1"/>
  <c r="AJ1171" i="1"/>
  <c r="A1171" i="1" s="1"/>
  <c r="AJ1172" i="1"/>
  <c r="A1172" i="1" s="1"/>
  <c r="AJ1173" i="1"/>
  <c r="A1173" i="1" s="1"/>
  <c r="L1174" i="1"/>
  <c r="AJ1174" i="1"/>
  <c r="A1174" i="1" s="1"/>
  <c r="AJ1175" i="1"/>
  <c r="A1175" i="1" s="1"/>
  <c r="AJ1176" i="1"/>
  <c r="A1176" i="1" s="1"/>
  <c r="AJ1177" i="1"/>
  <c r="A1177" i="1" s="1"/>
  <c r="AJ1178" i="1"/>
  <c r="A1178" i="1" s="1"/>
  <c r="L1179" i="1"/>
  <c r="AJ1179" i="1"/>
  <c r="A1179" i="1" s="1"/>
  <c r="AJ1180" i="1"/>
  <c r="A1180" i="1" s="1"/>
  <c r="AJ1181" i="1"/>
  <c r="A1181" i="1" s="1"/>
  <c r="AJ1182" i="1"/>
  <c r="A1182" i="1" s="1"/>
  <c r="L1183" i="1"/>
  <c r="AJ1183" i="1"/>
  <c r="A1183" i="1" s="1"/>
  <c r="AJ1184" i="1"/>
  <c r="A1184" i="1" s="1"/>
  <c r="L1185" i="1"/>
  <c r="AJ1185" i="1"/>
  <c r="A1185" i="1" s="1"/>
  <c r="AJ1186" i="1"/>
  <c r="A1186" i="1" s="1"/>
  <c r="L1187" i="1"/>
  <c r="AJ1187" i="1"/>
  <c r="A1187" i="1" s="1"/>
  <c r="AJ1188" i="1"/>
  <c r="A1188" i="1" s="1"/>
  <c r="L1189" i="1"/>
  <c r="AJ1189" i="1"/>
  <c r="A1189" i="1" s="1"/>
  <c r="AJ1190" i="1"/>
  <c r="A1190" i="1" s="1"/>
  <c r="L1191" i="1"/>
  <c r="AJ1191" i="1"/>
  <c r="A1191" i="1" s="1"/>
  <c r="AJ1192" i="1"/>
  <c r="A1192" i="1" s="1"/>
  <c r="L1193" i="1"/>
  <c r="AJ1193" i="1"/>
  <c r="A1193" i="1" s="1"/>
  <c r="AJ1194" i="1"/>
  <c r="A1194" i="1" s="1"/>
  <c r="L1195" i="1"/>
  <c r="AJ1195" i="1"/>
  <c r="A1195" i="1" s="1"/>
  <c r="AJ1196" i="1"/>
  <c r="A1196" i="1" s="1"/>
  <c r="L1197" i="1"/>
  <c r="AJ1197" i="1"/>
  <c r="A1197" i="1" s="1"/>
  <c r="AJ1198" i="1"/>
  <c r="A1198" i="1" s="1"/>
  <c r="L1199" i="1"/>
  <c r="AJ1199" i="1"/>
  <c r="A1199" i="1" s="1"/>
  <c r="AJ1200" i="1"/>
  <c r="A1200" i="1" s="1"/>
  <c r="AJ1201" i="1"/>
  <c r="A1201" i="1" s="1"/>
  <c r="AJ1202" i="1"/>
  <c r="A1202" i="1" s="1"/>
  <c r="L1203" i="1"/>
  <c r="AJ1203" i="1"/>
  <c r="A1203" i="1" s="1"/>
  <c r="L1204" i="1"/>
  <c r="AJ1204" i="1"/>
  <c r="A1204" i="1" s="1"/>
  <c r="AJ1205" i="1"/>
  <c r="A1205" i="1" s="1"/>
  <c r="L1206" i="1"/>
  <c r="AJ1206" i="1"/>
  <c r="A1206" i="1" s="1"/>
  <c r="L1207" i="1"/>
  <c r="AJ1207" i="1"/>
  <c r="A1207" i="1" s="1"/>
  <c r="L1208" i="1"/>
  <c r="AJ1208" i="1"/>
  <c r="A1208" i="1" s="1"/>
  <c r="AJ1209" i="1"/>
  <c r="A1209" i="1" s="1"/>
  <c r="L1210" i="1"/>
  <c r="AJ1210" i="1"/>
  <c r="A1210" i="1" s="1"/>
  <c r="L1211" i="1"/>
  <c r="AJ1211" i="1"/>
  <c r="A1211" i="1" s="1"/>
  <c r="L1212" i="1"/>
  <c r="AJ1212" i="1"/>
  <c r="A1212" i="1" s="1"/>
  <c r="AJ1213" i="1"/>
  <c r="A1213" i="1" s="1"/>
  <c r="L1214" i="1"/>
  <c r="AJ1214" i="1"/>
  <c r="A1214" i="1" s="1"/>
  <c r="L1215" i="1"/>
  <c r="AJ1215" i="1"/>
  <c r="A1215" i="1" s="1"/>
  <c r="L1216" i="1"/>
  <c r="AJ1216" i="1"/>
  <c r="A1216" i="1" s="1"/>
  <c r="AJ1217" i="1"/>
  <c r="A1217" i="1" s="1"/>
  <c r="AJ1218" i="1"/>
  <c r="A1218" i="1" s="1"/>
  <c r="L1219" i="1"/>
  <c r="AJ1219" i="1"/>
  <c r="A1219" i="1" s="1"/>
  <c r="AJ1220" i="1"/>
  <c r="A1220" i="1" s="1"/>
  <c r="L1221" i="1"/>
  <c r="AJ1221" i="1"/>
  <c r="A1221" i="1" s="1"/>
  <c r="AJ1222" i="1"/>
  <c r="A1222" i="1" s="1"/>
  <c r="L1223" i="1"/>
  <c r="AJ1223" i="1"/>
  <c r="A1223" i="1" s="1"/>
  <c r="AJ1224" i="1"/>
  <c r="A1224" i="1" s="1"/>
  <c r="L1225" i="1"/>
  <c r="AJ1225" i="1"/>
  <c r="A1225" i="1" s="1"/>
  <c r="AJ1226" i="1"/>
  <c r="A1226" i="1" s="1"/>
  <c r="L1227" i="1"/>
  <c r="AJ1227" i="1"/>
  <c r="A1227" i="1" s="1"/>
  <c r="AJ1228" i="1"/>
  <c r="A1228" i="1" s="1"/>
  <c r="L1229" i="1"/>
  <c r="AJ1229" i="1"/>
  <c r="A1229" i="1" s="1"/>
  <c r="AJ1230" i="1"/>
  <c r="A1230" i="1" s="1"/>
  <c r="L1231" i="1"/>
  <c r="AJ1231" i="1"/>
  <c r="A1231" i="1" s="1"/>
  <c r="AJ1232" i="1"/>
  <c r="A1232" i="1" s="1"/>
  <c r="L1233" i="1"/>
  <c r="AJ1233" i="1"/>
  <c r="A1233" i="1" s="1"/>
  <c r="AJ1234" i="1"/>
  <c r="A1234" i="1" s="1"/>
  <c r="L1235" i="1"/>
  <c r="AJ1235" i="1"/>
  <c r="A1235" i="1" s="1"/>
  <c r="AJ1236" i="1"/>
  <c r="A1236" i="1" s="1"/>
  <c r="L1237" i="1"/>
  <c r="AJ1237" i="1"/>
  <c r="A1237" i="1" s="1"/>
  <c r="AJ1238" i="1"/>
  <c r="A1238" i="1" s="1"/>
  <c r="L1239" i="1"/>
  <c r="AJ1239" i="1"/>
  <c r="A1239" i="1" s="1"/>
  <c r="AJ1240" i="1"/>
  <c r="A1240" i="1" s="1"/>
  <c r="L1241" i="1"/>
  <c r="AJ1241" i="1"/>
  <c r="A1241" i="1" s="1"/>
  <c r="AJ1242" i="1"/>
  <c r="A1242" i="1" s="1"/>
  <c r="L1243" i="1"/>
  <c r="AJ1243" i="1"/>
  <c r="A1243" i="1" s="1"/>
  <c r="AJ1244" i="1"/>
  <c r="A1244" i="1" s="1"/>
  <c r="L1245" i="1"/>
  <c r="AJ1245" i="1"/>
  <c r="A1245" i="1" s="1"/>
  <c r="AJ1246" i="1"/>
  <c r="A1246" i="1" s="1"/>
  <c r="L1247" i="1"/>
  <c r="AJ1247" i="1"/>
  <c r="A1247" i="1" s="1"/>
  <c r="AJ1248" i="1"/>
  <c r="A1248" i="1" s="1"/>
  <c r="L1249" i="1"/>
  <c r="AJ1249" i="1"/>
  <c r="A1249" i="1" s="1"/>
  <c r="AJ1250" i="1"/>
  <c r="A1250" i="1" s="1"/>
  <c r="L1251" i="1"/>
  <c r="AJ1251" i="1"/>
  <c r="A1251" i="1" s="1"/>
  <c r="H1253" i="1"/>
  <c r="I1253" i="1"/>
  <c r="J1253" i="1"/>
  <c r="K1253" i="1"/>
  <c r="AJ1254" i="1"/>
  <c r="A1254" i="1" s="1"/>
  <c r="H1255" i="1"/>
  <c r="I1255" i="1"/>
  <c r="J1255" i="1"/>
  <c r="K1255" i="1"/>
  <c r="L1256" i="1"/>
  <c r="AJ1256" i="1"/>
  <c r="A1256" i="1" s="1"/>
  <c r="AJ1257" i="1"/>
  <c r="A1257" i="1" s="1"/>
  <c r="L1258" i="1"/>
  <c r="AJ1258" i="1"/>
  <c r="A1258" i="1" s="1"/>
  <c r="AJ1259" i="1"/>
  <c r="A1259" i="1" s="1"/>
  <c r="H1260" i="1"/>
  <c r="I1260" i="1"/>
  <c r="J1260" i="1"/>
  <c r="K1260" i="1"/>
  <c r="AJ1261" i="1"/>
  <c r="A1261" i="1" s="1"/>
  <c r="L1262" i="1"/>
  <c r="AJ1262" i="1"/>
  <c r="A1262" i="1" s="1"/>
  <c r="AJ1263" i="1"/>
  <c r="A1263" i="1" s="1"/>
  <c r="L1264" i="1"/>
  <c r="AJ1264" i="1"/>
  <c r="A1264" i="1" s="1"/>
  <c r="L1265" i="1"/>
  <c r="AJ1265" i="1"/>
  <c r="A1265" i="1" s="1"/>
  <c r="L1266" i="1"/>
  <c r="AJ1266" i="1"/>
  <c r="A1266" i="1" s="1"/>
  <c r="L1267" i="1"/>
  <c r="AJ1267" i="1"/>
  <c r="A1267" i="1" s="1"/>
  <c r="L1268" i="1"/>
  <c r="AJ1268" i="1"/>
  <c r="A1268" i="1" s="1"/>
  <c r="L1269" i="1"/>
  <c r="AJ1269" i="1"/>
  <c r="A1269" i="1" s="1"/>
  <c r="L1270" i="1"/>
  <c r="AJ1270" i="1"/>
  <c r="A1270" i="1" s="1"/>
  <c r="AJ1271" i="1"/>
  <c r="A1271" i="1" s="1"/>
  <c r="AJ1272" i="1"/>
  <c r="A1272" i="1" s="1"/>
  <c r="L1273" i="1"/>
  <c r="AJ1273" i="1"/>
  <c r="A1273" i="1" s="1"/>
  <c r="L1274" i="1"/>
  <c r="AJ1274" i="1"/>
  <c r="A1274" i="1" s="1"/>
  <c r="L1275" i="1"/>
  <c r="AJ1275" i="1"/>
  <c r="A1275" i="1" s="1"/>
  <c r="AJ1276" i="1"/>
  <c r="A1276" i="1" s="1"/>
  <c r="L1277" i="1"/>
  <c r="AJ1277" i="1"/>
  <c r="A1277" i="1" s="1"/>
  <c r="L1278" i="1"/>
  <c r="AJ1278" i="1"/>
  <c r="A1278" i="1" s="1"/>
  <c r="L1279" i="1"/>
  <c r="AJ1279" i="1"/>
  <c r="A1279" i="1" s="1"/>
  <c r="AJ1280" i="1"/>
  <c r="A1280" i="1" s="1"/>
  <c r="L1281" i="1"/>
  <c r="AJ1281" i="1"/>
  <c r="A1281" i="1" s="1"/>
  <c r="L1282" i="1"/>
  <c r="AJ1282" i="1"/>
  <c r="A1282" i="1" s="1"/>
  <c r="L1283" i="1"/>
  <c r="AJ1283" i="1"/>
  <c r="A1283" i="1" s="1"/>
  <c r="AJ1284" i="1"/>
  <c r="A1284" i="1" s="1"/>
  <c r="L1285" i="1"/>
  <c r="AJ1285" i="1"/>
  <c r="A1285" i="1" s="1"/>
  <c r="L1286" i="1"/>
  <c r="AJ1286" i="1"/>
  <c r="A1286" i="1" s="1"/>
  <c r="L1287" i="1"/>
  <c r="AJ1287" i="1"/>
  <c r="A1287" i="1" s="1"/>
  <c r="AJ1288" i="1"/>
  <c r="A1288" i="1" s="1"/>
  <c r="L1289" i="1"/>
  <c r="AJ1289" i="1"/>
  <c r="A1289" i="1" s="1"/>
  <c r="AJ1290" i="1"/>
  <c r="A1290" i="1" s="1"/>
  <c r="AJ1291" i="1"/>
  <c r="A1291" i="1" s="1"/>
  <c r="L1292" i="1"/>
  <c r="AJ1292" i="1"/>
  <c r="A1292" i="1" s="1"/>
  <c r="L1293" i="1"/>
  <c r="AJ1293" i="1"/>
  <c r="A1293" i="1" s="1"/>
  <c r="L1294" i="1"/>
  <c r="AJ1294" i="1"/>
  <c r="A1294" i="1" s="1"/>
  <c r="AJ1295" i="1"/>
  <c r="A1295" i="1" s="1"/>
  <c r="L1296" i="1"/>
  <c r="AJ1296" i="1"/>
  <c r="A1296" i="1" s="1"/>
  <c r="L1297" i="1"/>
  <c r="AJ1297" i="1"/>
  <c r="A1297" i="1" s="1"/>
  <c r="L1298" i="1"/>
  <c r="AJ1298" i="1"/>
  <c r="A1298" i="1" s="1"/>
  <c r="AJ1299" i="1"/>
  <c r="A1299" i="1" s="1"/>
  <c r="L1300" i="1"/>
  <c r="AJ1300" i="1"/>
  <c r="A1300" i="1" s="1"/>
  <c r="L1301" i="1"/>
  <c r="AJ1301" i="1"/>
  <c r="A1301" i="1" s="1"/>
  <c r="L1302" i="1"/>
  <c r="AJ1302" i="1"/>
  <c r="A1302" i="1" s="1"/>
  <c r="AJ1303" i="1"/>
  <c r="A1303" i="1" s="1"/>
  <c r="L1304" i="1"/>
  <c r="AJ1304" i="1"/>
  <c r="A1304" i="1" s="1"/>
  <c r="L1305" i="1"/>
  <c r="AJ1305" i="1"/>
  <c r="A1305" i="1" s="1"/>
  <c r="L1306" i="1"/>
  <c r="AJ1306" i="1"/>
  <c r="A1306" i="1" s="1"/>
  <c r="AJ1307" i="1"/>
  <c r="A1307" i="1" s="1"/>
  <c r="L1308" i="1"/>
  <c r="AJ1308" i="1"/>
  <c r="A1308" i="1" s="1"/>
  <c r="L1309" i="1"/>
  <c r="AJ1309" i="1"/>
  <c r="A1309" i="1" s="1"/>
  <c r="L1310" i="1"/>
  <c r="AJ1310" i="1"/>
  <c r="A1310" i="1" s="1"/>
  <c r="AJ1311" i="1"/>
  <c r="A1311" i="1" s="1"/>
  <c r="L1312" i="1"/>
  <c r="AJ1312" i="1"/>
  <c r="A1312" i="1" s="1"/>
  <c r="L1313" i="1"/>
  <c r="AJ1313" i="1"/>
  <c r="A1313" i="1" s="1"/>
  <c r="AJ1314" i="1"/>
  <c r="A1314" i="1" s="1"/>
  <c r="AJ1315" i="1"/>
  <c r="A1315" i="1" s="1"/>
  <c r="L1316" i="1"/>
  <c r="AJ1316" i="1"/>
  <c r="A1316" i="1" s="1"/>
  <c r="L1317" i="1"/>
  <c r="AJ1317" i="1"/>
  <c r="A1317" i="1" s="1"/>
  <c r="L1318" i="1"/>
  <c r="AJ1318" i="1"/>
  <c r="A1318" i="1" s="1"/>
  <c r="AJ1319" i="1"/>
  <c r="A1319" i="1" s="1"/>
  <c r="L1320" i="1"/>
  <c r="AJ1320" i="1"/>
  <c r="A1320" i="1" s="1"/>
  <c r="L1321" i="1"/>
  <c r="AJ1321" i="1"/>
  <c r="A1321" i="1" s="1"/>
  <c r="L1322" i="1"/>
  <c r="AJ1322" i="1"/>
  <c r="A1322" i="1" s="1"/>
  <c r="AJ1323" i="1"/>
  <c r="A1323" i="1" s="1"/>
  <c r="L1324" i="1"/>
  <c r="AJ1324" i="1"/>
  <c r="A1324" i="1" s="1"/>
  <c r="L1325" i="1"/>
  <c r="AJ1325" i="1"/>
  <c r="A1325" i="1" s="1"/>
  <c r="L1326" i="1"/>
  <c r="AJ1326" i="1"/>
  <c r="A1326" i="1" s="1"/>
  <c r="AJ1327" i="1"/>
  <c r="A1327" i="1" s="1"/>
  <c r="L1328" i="1"/>
  <c r="AJ1328" i="1"/>
  <c r="A1328" i="1" s="1"/>
  <c r="L1329" i="1"/>
  <c r="AJ1329" i="1"/>
  <c r="A1329" i="1" s="1"/>
  <c r="AJ1330" i="1"/>
  <c r="A1330" i="1" s="1"/>
  <c r="AJ1331" i="1"/>
  <c r="A1331" i="1" s="1"/>
  <c r="L1332" i="1"/>
  <c r="AJ1332" i="1"/>
  <c r="A1332" i="1" s="1"/>
  <c r="L1333" i="1"/>
  <c r="AJ1333" i="1"/>
  <c r="A1333" i="1" s="1"/>
  <c r="L1334" i="1"/>
  <c r="AJ1334" i="1"/>
  <c r="A1334" i="1" s="1"/>
  <c r="AJ1335" i="1"/>
  <c r="A1335" i="1" s="1"/>
  <c r="L1336" i="1"/>
  <c r="AJ1336" i="1"/>
  <c r="A1336" i="1" s="1"/>
  <c r="L1337" i="1"/>
  <c r="AJ1337" i="1"/>
  <c r="A1337" i="1" s="1"/>
  <c r="L1338" i="1"/>
  <c r="AJ1338" i="1"/>
  <c r="A1338" i="1" s="1"/>
  <c r="AJ1339" i="1"/>
  <c r="A1339" i="1" s="1"/>
  <c r="L1340" i="1"/>
  <c r="AJ1340" i="1"/>
  <c r="A1340" i="1" s="1"/>
  <c r="L1341" i="1"/>
  <c r="AJ1341" i="1"/>
  <c r="A1341" i="1" s="1"/>
  <c r="L1342" i="1"/>
  <c r="AJ1342" i="1"/>
  <c r="A1342" i="1" s="1"/>
  <c r="AJ1343" i="1"/>
  <c r="A1343" i="1" s="1"/>
  <c r="L1344" i="1"/>
  <c r="AJ1344" i="1"/>
  <c r="A1344" i="1" s="1"/>
  <c r="L1345" i="1"/>
  <c r="AJ1345" i="1"/>
  <c r="A1345" i="1" s="1"/>
  <c r="AJ1346" i="1"/>
  <c r="A1346" i="1" s="1"/>
  <c r="AJ1347" i="1"/>
  <c r="A1347" i="1" s="1"/>
  <c r="AJ1348" i="1"/>
  <c r="A1348" i="1" s="1"/>
  <c r="AJ1349" i="1"/>
  <c r="A1349" i="1" s="1"/>
  <c r="L1350" i="1"/>
  <c r="AJ1350" i="1"/>
  <c r="A1350" i="1" s="1"/>
  <c r="L1351" i="1"/>
  <c r="AJ1351" i="1"/>
  <c r="A1351" i="1" s="1"/>
  <c r="L1352" i="1"/>
  <c r="AJ1352" i="1"/>
  <c r="A1352" i="1" s="1"/>
  <c r="AJ1353" i="1"/>
  <c r="A1353" i="1" s="1"/>
  <c r="L1354" i="1"/>
  <c r="AJ1354" i="1"/>
  <c r="A1354" i="1" s="1"/>
  <c r="L1355" i="1"/>
  <c r="AJ1355" i="1"/>
  <c r="A1355" i="1" s="1"/>
  <c r="L1356" i="1"/>
  <c r="AJ1356" i="1"/>
  <c r="A1356" i="1" s="1"/>
  <c r="AJ1357" i="1"/>
  <c r="A1357" i="1" s="1"/>
  <c r="L1358" i="1"/>
  <c r="AJ1358" i="1"/>
  <c r="A1358" i="1" s="1"/>
  <c r="L1359" i="1"/>
  <c r="AJ1359" i="1"/>
  <c r="A1359" i="1" s="1"/>
  <c r="L1360" i="1"/>
  <c r="AJ1360" i="1"/>
  <c r="A1360" i="1" s="1"/>
  <c r="AJ1361" i="1"/>
  <c r="A1361" i="1" s="1"/>
  <c r="L1362" i="1"/>
  <c r="AJ1362" i="1"/>
  <c r="A1362" i="1" s="1"/>
  <c r="L1363" i="1"/>
  <c r="AJ1363" i="1"/>
  <c r="A1363" i="1" s="1"/>
  <c r="L1364" i="1"/>
  <c r="AJ1364" i="1"/>
  <c r="A1364" i="1" s="1"/>
  <c r="AJ1365" i="1"/>
  <c r="A1365" i="1" s="1"/>
  <c r="L1366" i="1"/>
  <c r="AJ1366" i="1"/>
  <c r="A1366" i="1" s="1"/>
  <c r="L1367" i="1"/>
  <c r="AJ1367" i="1"/>
  <c r="A1367" i="1" s="1"/>
  <c r="L1368" i="1"/>
  <c r="AJ1368" i="1"/>
  <c r="A1368" i="1" s="1"/>
  <c r="AJ1369" i="1"/>
  <c r="A1369" i="1" s="1"/>
  <c r="L1370" i="1"/>
  <c r="AJ1370" i="1"/>
  <c r="A1370" i="1" s="1"/>
  <c r="L1371" i="1"/>
  <c r="AJ1371" i="1"/>
  <c r="A1371" i="1" s="1"/>
  <c r="L1372" i="1"/>
  <c r="AJ1372" i="1"/>
  <c r="A1372" i="1" s="1"/>
  <c r="AJ1373" i="1"/>
  <c r="A1373" i="1" s="1"/>
  <c r="L1374" i="1"/>
  <c r="AJ1374" i="1"/>
  <c r="A1374" i="1" s="1"/>
  <c r="L1375" i="1"/>
  <c r="AJ1375" i="1"/>
  <c r="A1375" i="1" s="1"/>
  <c r="L1376" i="1"/>
  <c r="AJ1376" i="1"/>
  <c r="A1376" i="1" s="1"/>
  <c r="AJ1377" i="1"/>
  <c r="A1377" i="1" s="1"/>
  <c r="L1378" i="1"/>
  <c r="AJ1378" i="1"/>
  <c r="A1378" i="1" s="1"/>
  <c r="L1379" i="1"/>
  <c r="AJ1379" i="1"/>
  <c r="A1379" i="1" s="1"/>
  <c r="L1380" i="1"/>
  <c r="AJ1380" i="1"/>
  <c r="A1380" i="1" s="1"/>
  <c r="AJ1381" i="1"/>
  <c r="A1381" i="1" s="1"/>
  <c r="L1382" i="1"/>
  <c r="AJ1382" i="1"/>
  <c r="A1382" i="1" s="1"/>
  <c r="L1383" i="1"/>
  <c r="AJ1383" i="1"/>
  <c r="A1383" i="1" s="1"/>
  <c r="L1384" i="1"/>
  <c r="AJ1384" i="1"/>
  <c r="A1384" i="1" s="1"/>
  <c r="AJ1385" i="1"/>
  <c r="A1385" i="1" s="1"/>
  <c r="L1386" i="1"/>
  <c r="AJ1386" i="1"/>
  <c r="A1386" i="1" s="1"/>
  <c r="L1387" i="1"/>
  <c r="AJ1387" i="1"/>
  <c r="A1387" i="1" s="1"/>
  <c r="L1388" i="1"/>
  <c r="AJ1388" i="1"/>
  <c r="A1388" i="1" s="1"/>
  <c r="AJ1389" i="1"/>
  <c r="A1389" i="1" s="1"/>
  <c r="L1390" i="1"/>
  <c r="AJ1390" i="1"/>
  <c r="A1390" i="1" s="1"/>
  <c r="L1391" i="1"/>
  <c r="AJ1391" i="1"/>
  <c r="A1391" i="1" s="1"/>
  <c r="L1392" i="1"/>
  <c r="AJ1392" i="1"/>
  <c r="A1392" i="1" s="1"/>
  <c r="AJ1393" i="1"/>
  <c r="A1393" i="1" s="1"/>
  <c r="L1394" i="1"/>
  <c r="AJ1394" i="1"/>
  <c r="A1394" i="1" s="1"/>
  <c r="L1395" i="1"/>
  <c r="AJ1395" i="1"/>
  <c r="A1395" i="1" s="1"/>
  <c r="L1396" i="1"/>
  <c r="AJ1396" i="1"/>
  <c r="A1396" i="1" s="1"/>
  <c r="AJ1397" i="1"/>
  <c r="A1397" i="1" s="1"/>
  <c r="L1398" i="1"/>
  <c r="AJ1398" i="1"/>
  <c r="A1398" i="1" s="1"/>
  <c r="L1399" i="1"/>
  <c r="AJ1399" i="1"/>
  <c r="A1399" i="1" s="1"/>
  <c r="L1400" i="1"/>
  <c r="AJ1400" i="1"/>
  <c r="A1400" i="1" s="1"/>
  <c r="AJ1401" i="1"/>
  <c r="A1401" i="1" s="1"/>
  <c r="L1402" i="1"/>
  <c r="AJ1402" i="1"/>
  <c r="A1402" i="1" s="1"/>
  <c r="L1403" i="1"/>
  <c r="AJ1403" i="1"/>
  <c r="A1403" i="1" s="1"/>
  <c r="AJ1404" i="1"/>
  <c r="A1404" i="1" s="1"/>
  <c r="AJ1405" i="1"/>
  <c r="A1405" i="1" s="1"/>
  <c r="H1407" i="1"/>
  <c r="H1404" i="1" s="1"/>
  <c r="I1407" i="1"/>
  <c r="I1404" i="1" s="1"/>
  <c r="J1407" i="1"/>
  <c r="J1404" i="1" s="1"/>
  <c r="K1407" i="1"/>
  <c r="K1404" i="1" s="1"/>
  <c r="L1408" i="1"/>
  <c r="AJ1408" i="1"/>
  <c r="A1408" i="1" s="1"/>
  <c r="AJ1409" i="1"/>
  <c r="A1409" i="1" s="1"/>
  <c r="L1410" i="1"/>
  <c r="AJ1410" i="1"/>
  <c r="A1410" i="1" s="1"/>
  <c r="L1411" i="1"/>
  <c r="AJ1411" i="1"/>
  <c r="A1411" i="1" s="1"/>
  <c r="L1412" i="1"/>
  <c r="AJ1412" i="1"/>
  <c r="A1412" i="1" s="1"/>
  <c r="AJ1413" i="1"/>
  <c r="A1413" i="1" s="1"/>
  <c r="L1414" i="1"/>
  <c r="AJ1414" i="1"/>
  <c r="A1414" i="1" s="1"/>
  <c r="L1415" i="1"/>
  <c r="AJ1415" i="1"/>
  <c r="A1415" i="1" s="1"/>
  <c r="L1416" i="1"/>
  <c r="AJ1416" i="1"/>
  <c r="A1416" i="1" s="1"/>
  <c r="AJ1417" i="1"/>
  <c r="A1417" i="1" s="1"/>
  <c r="L1418" i="1"/>
  <c r="AJ1418" i="1"/>
  <c r="A1418" i="1" s="1"/>
  <c r="AJ1419" i="1"/>
  <c r="A1419" i="1" s="1"/>
  <c r="L1420" i="1"/>
  <c r="AJ1420" i="1"/>
  <c r="A1420" i="1" s="1"/>
  <c r="AJ1421" i="1"/>
  <c r="A1421" i="1" s="1"/>
  <c r="L1422" i="1"/>
  <c r="AJ1422" i="1"/>
  <c r="A1422" i="1" s="1"/>
  <c r="L1423" i="1"/>
  <c r="AJ1423" i="1"/>
  <c r="A1423" i="1" s="1"/>
  <c r="AJ1424" i="1"/>
  <c r="A1424" i="1" s="1"/>
  <c r="L1425" i="1"/>
  <c r="AJ1425" i="1"/>
  <c r="A1425" i="1" s="1"/>
  <c r="L1426" i="1"/>
  <c r="AJ1426" i="1"/>
  <c r="A1426" i="1" s="1"/>
  <c r="L1427" i="1"/>
  <c r="AJ1427" i="1"/>
  <c r="A1427" i="1" s="1"/>
  <c r="AJ1428" i="1"/>
  <c r="A1428" i="1" s="1"/>
  <c r="L1429" i="1"/>
  <c r="AJ1429" i="1"/>
  <c r="A1429" i="1" s="1"/>
  <c r="L1430" i="1"/>
  <c r="AJ1430" i="1"/>
  <c r="A1430" i="1" s="1"/>
  <c r="L1431" i="1"/>
  <c r="AJ1431" i="1"/>
  <c r="A1431" i="1" s="1"/>
  <c r="AJ1432" i="1"/>
  <c r="A1432" i="1" s="1"/>
  <c r="L1433" i="1"/>
  <c r="AJ1433" i="1"/>
  <c r="A1433" i="1" s="1"/>
  <c r="L1434" i="1"/>
  <c r="AJ1434" i="1"/>
  <c r="A1434" i="1" s="1"/>
  <c r="L1435" i="1"/>
  <c r="AJ1435" i="1"/>
  <c r="A1435" i="1" s="1"/>
  <c r="AJ1436" i="1"/>
  <c r="A1436" i="1" s="1"/>
  <c r="L1437" i="1"/>
  <c r="AJ1437" i="1"/>
  <c r="A1437" i="1" s="1"/>
  <c r="L1438" i="1"/>
  <c r="AJ1438" i="1"/>
  <c r="A1438" i="1" s="1"/>
  <c r="L1439" i="1"/>
  <c r="AJ1439" i="1"/>
  <c r="A1439" i="1" s="1"/>
  <c r="AJ1440" i="1"/>
  <c r="A1440" i="1" s="1"/>
  <c r="L1441" i="1"/>
  <c r="AJ1441" i="1"/>
  <c r="A1441" i="1" s="1"/>
  <c r="L1442" i="1"/>
  <c r="AJ1442" i="1"/>
  <c r="A1442" i="1" s="1"/>
  <c r="L1443" i="1"/>
  <c r="AJ1443" i="1"/>
  <c r="A1443" i="1" s="1"/>
  <c r="AJ1444" i="1"/>
  <c r="A1444" i="1" s="1"/>
  <c r="AJ1445" i="1"/>
  <c r="A1445" i="1" s="1"/>
  <c r="L1446" i="1"/>
  <c r="AJ1446" i="1"/>
  <c r="A1446" i="1" s="1"/>
  <c r="L1447" i="1"/>
  <c r="AJ1447" i="1"/>
  <c r="A1447" i="1" s="1"/>
  <c r="L1448" i="1"/>
  <c r="AJ1448" i="1"/>
  <c r="A1448" i="1" s="1"/>
  <c r="L1449" i="1"/>
  <c r="AJ1449" i="1"/>
  <c r="A1449" i="1" s="1"/>
  <c r="L1450" i="1"/>
  <c r="AJ1450" i="1"/>
  <c r="A1450" i="1" s="1"/>
  <c r="L1451" i="1"/>
  <c r="AJ1451" i="1"/>
  <c r="A1451" i="1" s="1"/>
  <c r="L1452" i="1"/>
  <c r="AJ1452" i="1"/>
  <c r="A1452" i="1" s="1"/>
  <c r="L1453" i="1"/>
  <c r="AJ1453" i="1"/>
  <c r="A1453" i="1" s="1"/>
  <c r="L1454" i="1"/>
  <c r="AJ1454" i="1"/>
  <c r="A1454" i="1" s="1"/>
  <c r="L1455" i="1"/>
  <c r="AJ1455" i="1"/>
  <c r="A1455" i="1" s="1"/>
  <c r="L1456" i="1"/>
  <c r="AJ1456" i="1"/>
  <c r="A1456" i="1" s="1"/>
  <c r="L1457" i="1"/>
  <c r="AJ1457" i="1"/>
  <c r="A1457" i="1" s="1"/>
  <c r="AJ1458" i="1"/>
  <c r="A1458" i="1" s="1"/>
  <c r="H1459" i="1"/>
  <c r="I1459" i="1"/>
  <c r="J1459" i="1"/>
  <c r="K1459" i="1"/>
  <c r="AJ1459" i="1"/>
  <c r="A1459" i="1" s="1"/>
  <c r="L1460" i="1"/>
  <c r="AJ1460" i="1"/>
  <c r="A1460" i="1" s="1"/>
  <c r="AJ1461" i="1"/>
  <c r="A1461" i="1" s="1"/>
  <c r="L1462" i="1"/>
  <c r="AJ1462" i="1"/>
  <c r="A1462" i="1" s="1"/>
  <c r="H1463" i="1"/>
  <c r="I1463" i="1"/>
  <c r="J1463" i="1"/>
  <c r="K1463" i="1"/>
  <c r="AJ1464" i="1"/>
  <c r="A1464" i="1" s="1"/>
  <c r="H1465" i="1"/>
  <c r="I1465" i="1"/>
  <c r="J1465" i="1"/>
  <c r="K1465" i="1"/>
  <c r="AJ1466" i="1"/>
  <c r="A1466" i="1" s="1"/>
  <c r="AJ1467" i="1"/>
  <c r="A1467" i="1" s="1"/>
  <c r="L1468" i="1"/>
  <c r="AJ1468" i="1"/>
  <c r="A1468" i="1" s="1"/>
  <c r="AJ1469" i="1"/>
  <c r="A1469" i="1" s="1"/>
  <c r="L1470" i="1"/>
  <c r="AJ1470" i="1"/>
  <c r="A1470" i="1" s="1"/>
  <c r="AJ1471" i="1"/>
  <c r="A1471" i="1" s="1"/>
  <c r="L1472" i="1"/>
  <c r="AJ1472" i="1"/>
  <c r="A1472" i="1" s="1"/>
  <c r="AJ1473" i="1"/>
  <c r="A1473" i="1" s="1"/>
  <c r="AJ1474" i="1"/>
  <c r="A1474" i="1" s="1"/>
  <c r="AJ1475" i="1"/>
  <c r="A1475" i="1" s="1"/>
  <c r="L1476" i="1"/>
  <c r="AJ1476" i="1"/>
  <c r="A1476" i="1" s="1"/>
  <c r="AJ1477" i="1"/>
  <c r="A1477" i="1" s="1"/>
  <c r="AJ1478" i="1"/>
  <c r="A1478" i="1" s="1"/>
  <c r="L1479" i="1"/>
  <c r="AJ1479" i="1"/>
  <c r="A1479" i="1" s="1"/>
  <c r="L1480" i="1"/>
  <c r="AJ1480" i="1"/>
  <c r="A1480" i="1" s="1"/>
  <c r="AJ1481" i="1"/>
  <c r="A1481" i="1" s="1"/>
  <c r="L1482" i="1"/>
  <c r="AJ1482" i="1"/>
  <c r="A1482" i="1" s="1"/>
  <c r="L1483" i="1"/>
  <c r="AJ1483" i="1"/>
  <c r="A1483" i="1" s="1"/>
  <c r="L1484" i="1"/>
  <c r="AJ1484" i="1"/>
  <c r="A1484" i="1" s="1"/>
  <c r="AJ1485" i="1"/>
  <c r="A1485" i="1" s="1"/>
  <c r="AJ1486" i="1"/>
  <c r="A1486" i="1" s="1"/>
  <c r="L1487" i="1"/>
  <c r="AJ1487" i="1"/>
  <c r="A1487" i="1" s="1"/>
  <c r="AJ1488" i="1"/>
  <c r="A1488" i="1" s="1"/>
  <c r="AJ1489" i="1"/>
  <c r="A1489" i="1" s="1"/>
  <c r="L1490" i="1"/>
  <c r="AJ1490" i="1"/>
  <c r="A1490" i="1" s="1"/>
  <c r="L1491" i="1"/>
  <c r="AJ1491" i="1"/>
  <c r="A1491" i="1" s="1"/>
  <c r="L1492" i="1"/>
  <c r="AJ1492" i="1"/>
  <c r="A1492" i="1" s="1"/>
  <c r="AJ1493" i="1"/>
  <c r="A1493" i="1" s="1"/>
  <c r="L1494" i="1"/>
  <c r="AJ1494" i="1"/>
  <c r="A1494" i="1" s="1"/>
  <c r="L1495" i="1"/>
  <c r="AJ1495" i="1"/>
  <c r="A1495" i="1" s="1"/>
  <c r="L1496" i="1"/>
  <c r="AJ1496" i="1"/>
  <c r="A1496" i="1" s="1"/>
  <c r="AJ1497" i="1"/>
  <c r="A1497" i="1" s="1"/>
  <c r="L1498" i="1"/>
  <c r="AJ1498" i="1"/>
  <c r="A1498" i="1" s="1"/>
  <c r="L1499" i="1"/>
  <c r="AJ1499" i="1"/>
  <c r="A1499" i="1" s="1"/>
  <c r="L1500" i="1"/>
  <c r="AJ1500" i="1"/>
  <c r="A1500" i="1" s="1"/>
  <c r="AJ1501" i="1"/>
  <c r="A1501" i="1" s="1"/>
  <c r="L1502" i="1"/>
  <c r="AJ1502" i="1"/>
  <c r="A1502" i="1" s="1"/>
  <c r="L1503" i="1"/>
  <c r="AJ1503" i="1"/>
  <c r="A1503" i="1" s="1"/>
  <c r="L1504" i="1"/>
  <c r="AJ1504" i="1"/>
  <c r="A1504" i="1" s="1"/>
  <c r="AJ1505" i="1"/>
  <c r="A1505" i="1" s="1"/>
  <c r="L1506" i="1"/>
  <c r="AJ1506" i="1"/>
  <c r="A1506" i="1" s="1"/>
  <c r="AJ1507" i="1"/>
  <c r="A1507" i="1" s="1"/>
  <c r="L1508" i="1"/>
  <c r="AJ1508" i="1"/>
  <c r="A1508" i="1" s="1"/>
  <c r="L1509" i="1"/>
  <c r="AJ1509" i="1"/>
  <c r="A1509" i="1" s="1"/>
  <c r="AJ1510" i="1"/>
  <c r="A1510" i="1" s="1"/>
  <c r="AJ1511" i="1"/>
  <c r="A1511" i="1" s="1"/>
  <c r="L1512" i="1"/>
  <c r="AJ1512" i="1"/>
  <c r="A1512" i="1" s="1"/>
  <c r="AJ1513" i="1"/>
  <c r="A1513" i="1" s="1"/>
  <c r="AJ1514" i="1"/>
  <c r="A1514" i="1" s="1"/>
  <c r="AJ1515" i="1"/>
  <c r="A1515" i="1" s="1"/>
  <c r="L1516" i="1"/>
  <c r="AJ1516" i="1"/>
  <c r="A1516" i="1" s="1"/>
  <c r="AJ1517" i="1"/>
  <c r="A1517" i="1" s="1"/>
  <c r="AJ1518" i="1"/>
  <c r="A1518" i="1" s="1"/>
  <c r="AJ1519" i="1"/>
  <c r="A1519" i="1" s="1"/>
  <c r="L1520" i="1"/>
  <c r="AJ1520" i="1"/>
  <c r="A1520" i="1" s="1"/>
  <c r="AJ1521" i="1"/>
  <c r="A1521" i="1" s="1"/>
  <c r="AJ1522" i="1"/>
  <c r="A1522" i="1" s="1"/>
  <c r="L1523" i="1"/>
  <c r="AJ1523" i="1"/>
  <c r="A1523" i="1" s="1"/>
  <c r="AJ1524" i="1"/>
  <c r="A1524" i="1" s="1"/>
  <c r="AJ1525" i="1"/>
  <c r="A1525" i="1" s="1"/>
  <c r="L1526" i="1"/>
  <c r="AJ1526" i="1"/>
  <c r="A1526" i="1" s="1"/>
  <c r="L1527" i="1"/>
  <c r="AJ1527" i="1"/>
  <c r="A1527" i="1" s="1"/>
  <c r="AJ1528" i="1"/>
  <c r="A1528" i="1" s="1"/>
  <c r="AJ1529" i="1"/>
  <c r="A1529" i="1" s="1"/>
  <c r="L1530" i="1"/>
  <c r="AJ1530" i="1"/>
  <c r="A1530" i="1" s="1"/>
  <c r="L1531" i="1"/>
  <c r="AJ1531" i="1"/>
  <c r="A1531" i="1" s="1"/>
  <c r="AJ1532" i="1"/>
  <c r="A1532" i="1" s="1"/>
  <c r="L1533" i="1"/>
  <c r="AJ1533" i="1"/>
  <c r="A1533" i="1" s="1"/>
  <c r="L1534" i="1"/>
  <c r="AJ1534" i="1"/>
  <c r="A1534" i="1" s="1"/>
  <c r="L1535" i="1"/>
  <c r="AJ1535" i="1"/>
  <c r="A1535" i="1" s="1"/>
  <c r="AJ1536" i="1"/>
  <c r="A1536" i="1" s="1"/>
  <c r="L1537" i="1"/>
  <c r="AJ1537" i="1"/>
  <c r="A1537" i="1" s="1"/>
  <c r="L1538" i="1"/>
  <c r="AJ1538" i="1"/>
  <c r="A1538" i="1" s="1"/>
  <c r="L1539" i="1"/>
  <c r="AJ1539" i="1"/>
  <c r="A1539" i="1" s="1"/>
  <c r="AJ1540" i="1"/>
  <c r="A1540" i="1" s="1"/>
  <c r="AJ1541" i="1"/>
  <c r="A1541" i="1" s="1"/>
  <c r="L1542" i="1"/>
  <c r="AJ1542" i="1"/>
  <c r="A1542" i="1" s="1"/>
  <c r="L1543" i="1"/>
  <c r="AJ1543" i="1"/>
  <c r="A1543" i="1" s="1"/>
  <c r="AJ1544" i="1"/>
  <c r="A1544" i="1" s="1"/>
  <c r="AJ1545" i="1"/>
  <c r="A1545" i="1" s="1"/>
  <c r="L1546" i="1"/>
  <c r="AJ1546" i="1"/>
  <c r="A1546" i="1" s="1"/>
  <c r="L1547" i="1"/>
  <c r="AJ1547" i="1"/>
  <c r="A1547" i="1" s="1"/>
  <c r="AJ1548" i="1"/>
  <c r="A1548" i="1" s="1"/>
  <c r="L1549" i="1"/>
  <c r="AJ1549" i="1"/>
  <c r="A1549" i="1" s="1"/>
  <c r="L1550" i="1"/>
  <c r="AJ1550" i="1"/>
  <c r="A1550" i="1" s="1"/>
  <c r="L1551" i="1"/>
  <c r="AJ1551" i="1"/>
  <c r="A1551" i="1" s="1"/>
  <c r="AJ1552" i="1"/>
  <c r="A1552" i="1" s="1"/>
  <c r="L1553" i="1"/>
  <c r="AJ1553" i="1"/>
  <c r="A1553" i="1" s="1"/>
  <c r="AJ1554" i="1"/>
  <c r="A1554" i="1" s="1"/>
  <c r="AJ1555" i="1"/>
  <c r="A1555" i="1" s="1"/>
  <c r="AJ1556" i="1"/>
  <c r="A1556" i="1" s="1"/>
  <c r="L1557" i="1"/>
  <c r="AJ1557" i="1"/>
  <c r="A1557" i="1" s="1"/>
  <c r="AJ1558" i="1"/>
  <c r="A1558" i="1" s="1"/>
  <c r="L1559" i="1"/>
  <c r="AJ1559" i="1"/>
  <c r="A1559" i="1" s="1"/>
  <c r="AJ1560" i="1"/>
  <c r="A1560" i="1" s="1"/>
  <c r="AJ1561" i="1"/>
  <c r="A1561" i="1" s="1"/>
  <c r="L1562" i="1"/>
  <c r="AJ1562" i="1"/>
  <c r="A1562" i="1" s="1"/>
  <c r="AJ1563" i="1"/>
  <c r="A1563" i="1" s="1"/>
  <c r="L1564" i="1"/>
  <c r="AJ1564" i="1"/>
  <c r="A1564" i="1" s="1"/>
  <c r="L1565" i="1"/>
  <c r="AJ1565" i="1"/>
  <c r="A1565" i="1" s="1"/>
  <c r="L1566" i="1"/>
  <c r="AJ1566" i="1"/>
  <c r="A1566" i="1" s="1"/>
  <c r="AJ1567" i="1"/>
  <c r="A1567" i="1" s="1"/>
  <c r="L1568" i="1"/>
  <c r="AJ1568" i="1"/>
  <c r="A1568" i="1" s="1"/>
  <c r="AJ1569" i="1"/>
  <c r="A1569" i="1" s="1"/>
  <c r="AJ1570" i="1"/>
  <c r="A1570" i="1" s="1"/>
  <c r="L1571" i="1"/>
  <c r="AJ1571" i="1"/>
  <c r="A1571" i="1" s="1"/>
  <c r="AJ1572" i="1"/>
  <c r="A1572" i="1" s="1"/>
  <c r="AJ1573" i="1"/>
  <c r="A1573" i="1" s="1"/>
  <c r="AJ1574" i="1"/>
  <c r="A1574" i="1" s="1"/>
  <c r="AJ1575" i="1"/>
  <c r="A1575" i="1" s="1"/>
  <c r="AJ1576" i="1"/>
  <c r="A1576" i="1" s="1"/>
  <c r="L1577" i="1"/>
  <c r="AJ1577" i="1"/>
  <c r="A1577" i="1" s="1"/>
  <c r="AJ1578" i="1"/>
  <c r="A1578" i="1" s="1"/>
  <c r="AJ1579" i="1"/>
  <c r="A1579" i="1" s="1"/>
  <c r="AJ1580" i="1"/>
  <c r="A1580" i="1" s="1"/>
  <c r="H1581" i="1"/>
  <c r="I1581" i="1"/>
  <c r="J1581" i="1"/>
  <c r="K1581" i="1"/>
  <c r="AJ1581" i="1"/>
  <c r="A1581" i="1" s="1"/>
  <c r="L1582" i="1"/>
  <c r="AJ1582" i="1"/>
  <c r="A1582" i="1" s="1"/>
  <c r="AJ1583" i="1"/>
  <c r="A1583" i="1" s="1"/>
  <c r="H1584" i="1"/>
  <c r="I1584" i="1"/>
  <c r="J1584" i="1"/>
  <c r="K1584" i="1"/>
  <c r="L1585" i="1"/>
  <c r="AJ1585" i="1"/>
  <c r="A1585" i="1" s="1"/>
  <c r="AJ1586" i="1"/>
  <c r="A1586" i="1" s="1"/>
  <c r="H1587" i="1"/>
  <c r="I1587" i="1"/>
  <c r="J1587" i="1"/>
  <c r="K1587" i="1"/>
  <c r="AJ1588" i="1"/>
  <c r="A1588" i="1" s="1"/>
  <c r="AJ1589" i="1"/>
  <c r="A1589" i="1" s="1"/>
  <c r="AJ1590" i="1"/>
  <c r="A1590" i="1" s="1"/>
  <c r="AJ1591" i="1"/>
  <c r="A1591" i="1" s="1"/>
  <c r="H1592" i="1"/>
  <c r="I1592" i="1"/>
  <c r="J1592" i="1"/>
  <c r="K1592" i="1"/>
  <c r="AJ1593" i="1"/>
  <c r="A1593" i="1" s="1"/>
  <c r="AJ1594" i="1"/>
  <c r="A1594" i="1" s="1"/>
  <c r="L1595" i="1"/>
  <c r="AJ1595" i="1"/>
  <c r="A1595" i="1" s="1"/>
  <c r="L1596" i="1"/>
  <c r="AJ1596" i="1"/>
  <c r="A1596" i="1" s="1"/>
  <c r="L1597" i="1"/>
  <c r="AJ1597" i="1"/>
  <c r="A1597" i="1" s="1"/>
  <c r="H1598" i="1"/>
  <c r="I1598" i="1"/>
  <c r="J1598" i="1"/>
  <c r="K1598" i="1"/>
  <c r="K1590" i="1" s="1"/>
  <c r="L1599" i="1"/>
  <c r="AJ1599" i="1"/>
  <c r="A1599" i="1" s="1"/>
  <c r="L1600" i="1"/>
  <c r="AJ1600" i="1"/>
  <c r="A1600" i="1" s="1"/>
  <c r="AJ1601" i="1"/>
  <c r="A1601" i="1" s="1"/>
  <c r="L1602" i="1"/>
  <c r="AJ1602" i="1"/>
  <c r="A1602" i="1" s="1"/>
  <c r="L1603" i="1"/>
  <c r="AJ1603" i="1"/>
  <c r="A1603" i="1" s="1"/>
  <c r="L1604" i="1"/>
  <c r="AJ1604" i="1"/>
  <c r="A1604" i="1" s="1"/>
  <c r="AJ1605" i="1"/>
  <c r="A1605" i="1" s="1"/>
  <c r="AJ1606" i="1"/>
  <c r="A1606" i="1" s="1"/>
  <c r="L1607" i="1"/>
  <c r="AJ1607" i="1"/>
  <c r="A1607" i="1" s="1"/>
  <c r="L1608" i="1"/>
  <c r="AJ1608" i="1"/>
  <c r="A1608" i="1" s="1"/>
  <c r="AJ1609" i="1"/>
  <c r="A1609" i="1" s="1"/>
  <c r="L1610" i="1"/>
  <c r="AJ1610" i="1"/>
  <c r="A1610" i="1" s="1"/>
  <c r="L1611" i="1"/>
  <c r="AJ1611" i="1"/>
  <c r="A1611" i="1" s="1"/>
  <c r="L1612" i="1"/>
  <c r="AJ1612" i="1"/>
  <c r="A1612" i="1" s="1"/>
  <c r="AJ1613" i="1"/>
  <c r="A1613" i="1" s="1"/>
  <c r="L1614" i="1"/>
  <c r="AJ1614" i="1"/>
  <c r="A1614" i="1" s="1"/>
  <c r="L1615" i="1"/>
  <c r="AJ1615" i="1"/>
  <c r="A1615" i="1" s="1"/>
  <c r="AJ1616" i="1"/>
  <c r="A1616" i="1" s="1"/>
  <c r="L1617" i="1"/>
  <c r="AJ1617" i="1"/>
  <c r="A1617" i="1" s="1"/>
  <c r="L1618" i="1"/>
  <c r="AJ1618" i="1"/>
  <c r="A1618" i="1" s="1"/>
  <c r="L1619" i="1"/>
  <c r="AJ1619" i="1"/>
  <c r="A1619" i="1" s="1"/>
  <c r="AJ1620" i="1"/>
  <c r="A1620" i="1" s="1"/>
  <c r="L1621" i="1"/>
  <c r="AJ1621" i="1"/>
  <c r="A1621" i="1" s="1"/>
  <c r="L1622" i="1"/>
  <c r="AJ1622" i="1"/>
  <c r="A1622" i="1" s="1"/>
  <c r="L1623" i="1"/>
  <c r="AJ1623" i="1"/>
  <c r="A1623" i="1" s="1"/>
  <c r="AJ1624" i="1"/>
  <c r="A1624" i="1" s="1"/>
  <c r="L1625" i="1"/>
  <c r="AJ1625" i="1"/>
  <c r="A1625" i="1" s="1"/>
  <c r="AJ1626" i="1"/>
  <c r="A1626" i="1" s="1"/>
  <c r="AJ1627" i="1"/>
  <c r="A1627" i="1" s="1"/>
  <c r="L1628" i="1"/>
  <c r="AJ1628" i="1"/>
  <c r="A1628" i="1" s="1"/>
  <c r="L1629" i="1"/>
  <c r="AJ1629" i="1"/>
  <c r="A1629" i="1" s="1"/>
  <c r="L1630" i="1"/>
  <c r="AJ1630" i="1"/>
  <c r="A1630" i="1" s="1"/>
  <c r="L1631" i="1"/>
  <c r="AJ1631" i="1"/>
  <c r="A1631" i="1" s="1"/>
  <c r="L1632" i="1"/>
  <c r="AJ1632" i="1"/>
  <c r="A1632" i="1" s="1"/>
  <c r="L1633" i="1"/>
  <c r="AJ1633" i="1"/>
  <c r="A1633" i="1" s="1"/>
  <c r="L1634" i="1"/>
  <c r="AJ1634" i="1"/>
  <c r="A1634" i="1" s="1"/>
  <c r="L1635" i="1"/>
  <c r="AJ1635" i="1"/>
  <c r="A1635" i="1" s="1"/>
  <c r="L1636" i="1"/>
  <c r="AJ1636" i="1"/>
  <c r="A1636" i="1" s="1"/>
  <c r="L1637" i="1"/>
  <c r="AJ1637" i="1"/>
  <c r="A1637" i="1" s="1"/>
  <c r="L1638" i="1"/>
  <c r="AJ1638" i="1"/>
  <c r="A1638" i="1" s="1"/>
  <c r="L1639" i="1"/>
  <c r="AJ1639" i="1"/>
  <c r="A1639" i="1" s="1"/>
  <c r="L1640" i="1"/>
  <c r="AJ1640" i="1"/>
  <c r="A1640" i="1" s="1"/>
  <c r="L1641" i="1"/>
  <c r="AJ1641" i="1"/>
  <c r="A1641" i="1" s="1"/>
  <c r="L1642" i="1"/>
  <c r="AJ1642" i="1"/>
  <c r="A1642" i="1" s="1"/>
  <c r="L1643" i="1"/>
  <c r="AJ1643" i="1"/>
  <c r="A1643" i="1" s="1"/>
  <c r="L1644" i="1"/>
  <c r="AJ1644" i="1"/>
  <c r="A1644" i="1" s="1"/>
  <c r="L1645" i="1"/>
  <c r="AJ1645" i="1"/>
  <c r="A1645" i="1" s="1"/>
  <c r="L1646" i="1"/>
  <c r="AJ1646" i="1"/>
  <c r="A1646" i="1" s="1"/>
  <c r="L1647" i="1"/>
  <c r="AJ1647" i="1"/>
  <c r="A1647" i="1" s="1"/>
  <c r="L1648" i="1"/>
  <c r="AJ1648" i="1"/>
  <c r="A1648" i="1" s="1"/>
  <c r="L1649" i="1"/>
  <c r="AJ1649" i="1"/>
  <c r="A1649" i="1" s="1"/>
  <c r="L1650" i="1"/>
  <c r="AJ1650" i="1"/>
  <c r="A1650" i="1" s="1"/>
  <c r="L1651" i="1"/>
  <c r="AJ1651" i="1"/>
  <c r="A1651" i="1" s="1"/>
  <c r="L1652" i="1"/>
  <c r="AJ1652" i="1"/>
  <c r="A1652" i="1" s="1"/>
  <c r="L1653" i="1"/>
  <c r="AJ1653" i="1"/>
  <c r="A1653" i="1" s="1"/>
  <c r="L1654" i="1"/>
  <c r="AJ1654" i="1"/>
  <c r="A1654" i="1" s="1"/>
  <c r="L1655" i="1"/>
  <c r="AJ1655" i="1"/>
  <c r="A1655" i="1" s="1"/>
  <c r="L1656" i="1"/>
  <c r="AJ1656" i="1"/>
  <c r="A1656" i="1" s="1"/>
  <c r="L1657" i="1"/>
  <c r="AJ1657" i="1"/>
  <c r="A1657" i="1" s="1"/>
  <c r="L1658" i="1"/>
  <c r="AJ1658" i="1"/>
  <c r="A1658" i="1" s="1"/>
  <c r="L1659" i="1"/>
  <c r="AJ1659" i="1"/>
  <c r="A1659" i="1" s="1"/>
  <c r="AJ1660" i="1"/>
  <c r="A1660" i="1" s="1"/>
  <c r="AJ1661" i="1"/>
  <c r="A1661" i="1" s="1"/>
  <c r="L1662" i="1"/>
  <c r="AJ1662" i="1"/>
  <c r="A1662" i="1" s="1"/>
  <c r="L1663" i="1"/>
  <c r="AJ1663" i="1"/>
  <c r="A1663" i="1" s="1"/>
  <c r="L1664" i="1"/>
  <c r="AJ1664" i="1"/>
  <c r="A1664" i="1" s="1"/>
  <c r="AJ1665" i="1"/>
  <c r="A1665" i="1" s="1"/>
  <c r="H1666" i="1"/>
  <c r="I1666" i="1"/>
  <c r="J1666" i="1"/>
  <c r="K1666" i="1"/>
  <c r="AJ1666" i="1"/>
  <c r="A1666" i="1" s="1"/>
  <c r="AJ1667" i="1"/>
  <c r="A1667" i="1" s="1"/>
  <c r="L1668" i="1"/>
  <c r="AJ1668" i="1"/>
  <c r="A1668" i="1" s="1"/>
  <c r="AJ1669" i="1"/>
  <c r="A1669" i="1" s="1"/>
  <c r="L1670" i="1"/>
  <c r="AJ1670" i="1"/>
  <c r="A1670" i="1" s="1"/>
  <c r="L1671" i="1"/>
  <c r="AJ1671" i="1"/>
  <c r="A1671" i="1" s="1"/>
  <c r="L1672" i="1"/>
  <c r="AJ1672" i="1"/>
  <c r="A1672" i="1" s="1"/>
  <c r="AJ1673" i="1"/>
  <c r="A1673" i="1" s="1"/>
  <c r="L1674" i="1"/>
  <c r="AJ1674" i="1"/>
  <c r="A1674" i="1" s="1"/>
  <c r="L1675" i="1"/>
  <c r="AJ1675" i="1"/>
  <c r="A1675" i="1" s="1"/>
  <c r="L1676" i="1"/>
  <c r="AJ1676" i="1"/>
  <c r="A1676" i="1" s="1"/>
  <c r="AJ1677" i="1"/>
  <c r="A1677" i="1" s="1"/>
  <c r="H1678" i="1"/>
  <c r="I1678" i="1"/>
  <c r="J1678" i="1"/>
  <c r="K1678" i="1"/>
  <c r="L1679" i="1"/>
  <c r="AJ1679" i="1"/>
  <c r="A1679" i="1" s="1"/>
  <c r="AJ1680" i="1"/>
  <c r="A1680" i="1" s="1"/>
  <c r="L1681" i="1"/>
  <c r="AJ1681" i="1"/>
  <c r="A1681" i="1" s="1"/>
  <c r="L1682" i="1"/>
  <c r="AJ1682" i="1"/>
  <c r="A1682" i="1" s="1"/>
  <c r="L1683" i="1"/>
  <c r="AJ1683" i="1"/>
  <c r="A1683" i="1" s="1"/>
  <c r="AJ1684" i="1"/>
  <c r="A1684" i="1" s="1"/>
  <c r="L1685" i="1"/>
  <c r="AJ1685" i="1"/>
  <c r="A1685" i="1" s="1"/>
  <c r="L1686" i="1"/>
  <c r="AJ1686" i="1"/>
  <c r="A1686" i="1" s="1"/>
  <c r="L1687" i="1"/>
  <c r="AJ1687" i="1"/>
  <c r="A1687" i="1" s="1"/>
  <c r="H1688" i="1"/>
  <c r="I1688" i="1"/>
  <c r="J1688" i="1"/>
  <c r="K1688" i="1"/>
  <c r="L1689" i="1"/>
  <c r="AJ1689" i="1"/>
  <c r="A1689" i="1" s="1"/>
  <c r="L1690" i="1"/>
  <c r="AJ1690" i="1"/>
  <c r="A1690" i="1" s="1"/>
  <c r="AJ1691" i="1"/>
  <c r="A1691" i="1" s="1"/>
  <c r="AJ1692" i="1"/>
  <c r="A1692" i="1" s="1"/>
  <c r="L1693" i="1"/>
  <c r="AJ1693" i="1"/>
  <c r="A1693" i="1" s="1"/>
  <c r="L1694" i="1"/>
  <c r="AJ1694" i="1"/>
  <c r="A1694" i="1" s="1"/>
  <c r="L1695" i="1"/>
  <c r="AJ1695" i="1"/>
  <c r="A1695" i="1" s="1"/>
  <c r="AJ1696" i="1"/>
  <c r="A1696" i="1" s="1"/>
  <c r="L1697" i="1"/>
  <c r="AJ1697" i="1"/>
  <c r="A1697" i="1" s="1"/>
  <c r="L1698" i="1"/>
  <c r="AJ1698" i="1"/>
  <c r="A1698" i="1" s="1"/>
  <c r="AJ1699" i="1"/>
  <c r="A1699" i="1" s="1"/>
  <c r="AJ1700" i="1"/>
  <c r="A1700" i="1" s="1"/>
  <c r="L1701" i="1"/>
  <c r="AJ1701" i="1"/>
  <c r="A1701" i="1" s="1"/>
  <c r="L1702" i="1"/>
  <c r="AJ1702" i="1"/>
  <c r="A1702" i="1" s="1"/>
  <c r="L1703" i="1"/>
  <c r="AJ1703" i="1"/>
  <c r="A1703" i="1" s="1"/>
  <c r="AJ1704" i="1"/>
  <c r="A1704" i="1" s="1"/>
  <c r="L1705" i="1"/>
  <c r="AJ1705" i="1"/>
  <c r="A1705" i="1" s="1"/>
  <c r="L1706" i="1"/>
  <c r="AJ1706" i="1"/>
  <c r="A1706" i="1" s="1"/>
  <c r="L1707" i="1"/>
  <c r="AJ1707" i="1"/>
  <c r="A1707" i="1" s="1"/>
  <c r="AJ1708" i="1"/>
  <c r="A1708" i="1" s="1"/>
  <c r="L1709" i="1"/>
  <c r="AJ1709" i="1"/>
  <c r="A1709" i="1" s="1"/>
  <c r="L1710" i="1"/>
  <c r="AJ1710" i="1"/>
  <c r="A1710" i="1" s="1"/>
  <c r="L1711" i="1"/>
  <c r="AJ1711" i="1"/>
  <c r="A1711" i="1" s="1"/>
  <c r="AJ1712" i="1"/>
  <c r="A1712" i="1" s="1"/>
  <c r="L1713" i="1"/>
  <c r="AJ1713" i="1"/>
  <c r="A1713" i="1" s="1"/>
  <c r="L1714" i="1"/>
  <c r="AJ1714" i="1"/>
  <c r="A1714" i="1" s="1"/>
  <c r="L1715" i="1"/>
  <c r="AJ1715" i="1"/>
  <c r="A1715" i="1" s="1"/>
  <c r="AJ1716" i="1"/>
  <c r="A1716" i="1" s="1"/>
  <c r="L1717" i="1"/>
  <c r="AJ1717" i="1"/>
  <c r="A1717" i="1" s="1"/>
  <c r="L1718" i="1"/>
  <c r="AJ1718" i="1"/>
  <c r="A1718" i="1" s="1"/>
  <c r="L1719" i="1"/>
  <c r="AJ1719" i="1"/>
  <c r="A1719" i="1" s="1"/>
  <c r="AJ1720" i="1"/>
  <c r="A1720" i="1" s="1"/>
  <c r="L1721" i="1"/>
  <c r="AJ1721" i="1"/>
  <c r="A1721" i="1" s="1"/>
  <c r="L1722" i="1"/>
  <c r="AJ1722" i="1"/>
  <c r="A1722" i="1" s="1"/>
  <c r="AJ1723" i="1"/>
  <c r="A1723" i="1" s="1"/>
  <c r="AJ1724" i="1"/>
  <c r="A1724" i="1" s="1"/>
  <c r="L1725" i="1"/>
  <c r="AJ1725" i="1"/>
  <c r="A1725" i="1" s="1"/>
  <c r="L1726" i="1"/>
  <c r="AJ1726" i="1"/>
  <c r="A1726" i="1" s="1"/>
  <c r="L1727" i="1"/>
  <c r="AJ1727" i="1"/>
  <c r="A1727" i="1" s="1"/>
  <c r="AJ1728" i="1"/>
  <c r="A1728" i="1" s="1"/>
  <c r="L1729" i="1"/>
  <c r="AJ1729" i="1"/>
  <c r="A1729" i="1" s="1"/>
  <c r="L1730" i="1"/>
  <c r="AJ1730" i="1"/>
  <c r="A1730" i="1" s="1"/>
  <c r="L1731" i="1"/>
  <c r="AJ1731" i="1"/>
  <c r="A1731" i="1" s="1"/>
  <c r="AJ1732" i="1"/>
  <c r="A1732" i="1" s="1"/>
  <c r="L1733" i="1"/>
  <c r="AJ1733" i="1"/>
  <c r="A1733" i="1" s="1"/>
  <c r="L1734" i="1"/>
  <c r="AJ1734" i="1"/>
  <c r="A1734" i="1" s="1"/>
  <c r="L1735" i="1"/>
  <c r="AJ1735" i="1"/>
  <c r="A1735" i="1" s="1"/>
  <c r="AJ1736" i="1"/>
  <c r="A1736" i="1" s="1"/>
  <c r="L1737" i="1"/>
  <c r="AJ1737" i="1"/>
  <c r="A1737" i="1" s="1"/>
  <c r="L1738" i="1"/>
  <c r="AJ1738" i="1"/>
  <c r="A1738" i="1" s="1"/>
  <c r="L1739" i="1"/>
  <c r="AJ1739" i="1"/>
  <c r="A1739" i="1" s="1"/>
  <c r="AJ1740" i="1"/>
  <c r="A1740" i="1" s="1"/>
  <c r="L1741" i="1"/>
  <c r="AJ1741" i="1"/>
  <c r="A1741" i="1" s="1"/>
  <c r="L1742" i="1"/>
  <c r="AJ1742" i="1"/>
  <c r="A1742" i="1" s="1"/>
  <c r="L1743" i="1"/>
  <c r="AJ1743" i="1"/>
  <c r="A1743" i="1" s="1"/>
  <c r="AJ1744" i="1"/>
  <c r="A1744" i="1" s="1"/>
  <c r="L1745" i="1"/>
  <c r="AJ1745" i="1"/>
  <c r="A1745" i="1" s="1"/>
  <c r="L1746" i="1"/>
  <c r="AJ1746" i="1"/>
  <c r="A1746" i="1" s="1"/>
  <c r="L1747" i="1"/>
  <c r="AJ1747" i="1"/>
  <c r="A1747" i="1" s="1"/>
  <c r="AJ1748" i="1"/>
  <c r="A1748" i="1" s="1"/>
  <c r="L1749" i="1"/>
  <c r="AJ1749" i="1"/>
  <c r="A1749" i="1" s="1"/>
  <c r="L1750" i="1"/>
  <c r="AJ1750" i="1"/>
  <c r="A1750" i="1" s="1"/>
  <c r="L1751" i="1"/>
  <c r="AJ1751" i="1"/>
  <c r="A1751" i="1" s="1"/>
  <c r="AJ1752" i="1"/>
  <c r="A1752" i="1" s="1"/>
  <c r="L1753" i="1"/>
  <c r="AJ1753" i="1"/>
  <c r="A1753" i="1" s="1"/>
  <c r="L1754" i="1"/>
  <c r="AJ1754" i="1"/>
  <c r="A1754" i="1" s="1"/>
  <c r="AJ1755" i="1"/>
  <c r="A1755" i="1" s="1"/>
  <c r="L1756" i="1"/>
  <c r="AJ1756" i="1"/>
  <c r="A1756" i="1" s="1"/>
  <c r="L1757" i="1"/>
  <c r="AJ1757" i="1"/>
  <c r="A1757" i="1" s="1"/>
  <c r="L1758" i="1"/>
  <c r="AJ1758" i="1"/>
  <c r="A1758" i="1" s="1"/>
  <c r="AJ1759" i="1"/>
  <c r="A1759" i="1" s="1"/>
  <c r="L1760" i="1"/>
  <c r="AJ1760" i="1"/>
  <c r="A1760" i="1" s="1"/>
  <c r="L1761" i="1"/>
  <c r="AJ1761" i="1"/>
  <c r="A1761" i="1" s="1"/>
  <c r="L1762" i="1"/>
  <c r="AJ1762" i="1"/>
  <c r="A1762" i="1" s="1"/>
  <c r="AJ1763" i="1"/>
  <c r="A1763" i="1" s="1"/>
  <c r="L1764" i="1"/>
  <c r="AJ1764" i="1"/>
  <c r="A1764" i="1" s="1"/>
  <c r="L1765" i="1"/>
  <c r="AJ1765" i="1"/>
  <c r="A1765" i="1" s="1"/>
  <c r="L1766" i="1"/>
  <c r="AJ1766" i="1"/>
  <c r="A1766" i="1" s="1"/>
  <c r="AJ1767" i="1"/>
  <c r="A1767" i="1" s="1"/>
  <c r="L1768" i="1"/>
  <c r="AJ1768" i="1"/>
  <c r="A1768" i="1" s="1"/>
  <c r="L1769" i="1"/>
  <c r="AJ1769" i="1"/>
  <c r="A1769" i="1" s="1"/>
  <c r="AJ1770" i="1"/>
  <c r="A1770" i="1" s="1"/>
  <c r="L1771" i="1"/>
  <c r="AJ1771" i="1"/>
  <c r="A1771" i="1" s="1"/>
  <c r="L1772" i="1"/>
  <c r="AJ1772" i="1"/>
  <c r="A1772" i="1" s="1"/>
  <c r="L1773" i="1"/>
  <c r="AJ1773" i="1"/>
  <c r="A1773" i="1" s="1"/>
  <c r="AJ1774" i="1"/>
  <c r="A1774" i="1" s="1"/>
  <c r="L1775" i="1"/>
  <c r="AJ1775" i="1"/>
  <c r="A1775" i="1" s="1"/>
  <c r="L1776" i="1"/>
  <c r="AJ1776" i="1"/>
  <c r="A1776" i="1" s="1"/>
  <c r="L1777" i="1"/>
  <c r="AJ1777" i="1"/>
  <c r="A1777" i="1" s="1"/>
  <c r="AJ1778" i="1"/>
  <c r="A1778" i="1" s="1"/>
  <c r="L1779" i="1"/>
  <c r="AJ1779" i="1"/>
  <c r="A1779" i="1" s="1"/>
  <c r="L1780" i="1"/>
  <c r="AJ1780" i="1"/>
  <c r="A1780" i="1" s="1"/>
  <c r="L1781" i="1"/>
  <c r="AJ1781" i="1"/>
  <c r="A1781" i="1" s="1"/>
  <c r="AJ1782" i="1"/>
  <c r="A1782" i="1" s="1"/>
  <c r="L1783" i="1"/>
  <c r="AJ1783" i="1"/>
  <c r="A1783" i="1" s="1"/>
  <c r="L1784" i="1"/>
  <c r="AJ1784" i="1"/>
  <c r="A1784" i="1" s="1"/>
  <c r="L1785" i="1"/>
  <c r="AJ1785" i="1"/>
  <c r="A1785" i="1" s="1"/>
  <c r="AJ1786" i="1"/>
  <c r="A1786" i="1" s="1"/>
  <c r="AJ1787" i="1"/>
  <c r="A1787" i="1" s="1"/>
  <c r="L1788" i="1"/>
  <c r="AJ1788" i="1"/>
  <c r="A1788" i="1" s="1"/>
  <c r="L1789" i="1"/>
  <c r="AJ1789" i="1"/>
  <c r="A1789" i="1" s="1"/>
  <c r="AJ1790" i="1"/>
  <c r="A1790" i="1" s="1"/>
  <c r="L1791" i="1"/>
  <c r="AJ1791" i="1"/>
  <c r="A1791" i="1" s="1"/>
  <c r="L1792" i="1"/>
  <c r="AJ1792" i="1"/>
  <c r="A1792" i="1" s="1"/>
  <c r="L1793" i="1"/>
  <c r="AJ1793" i="1"/>
  <c r="A1793" i="1" s="1"/>
  <c r="AJ1794" i="1"/>
  <c r="A1794" i="1" s="1"/>
  <c r="L1795" i="1"/>
  <c r="AJ1795" i="1"/>
  <c r="A1795" i="1" s="1"/>
  <c r="L1796" i="1"/>
  <c r="AJ1796" i="1"/>
  <c r="A1796" i="1" s="1"/>
  <c r="L1797" i="1"/>
  <c r="AJ1797" i="1"/>
  <c r="A1797" i="1" s="1"/>
  <c r="AJ1798" i="1"/>
  <c r="A1798" i="1" s="1"/>
  <c r="L1799" i="1"/>
  <c r="AJ1799" i="1"/>
  <c r="A1799" i="1" s="1"/>
  <c r="L1800" i="1"/>
  <c r="AJ1800" i="1"/>
  <c r="A1800" i="1" s="1"/>
  <c r="L1801" i="1"/>
  <c r="AJ1801" i="1"/>
  <c r="A1801" i="1" s="1"/>
  <c r="AJ1802" i="1"/>
  <c r="A1802" i="1" s="1"/>
  <c r="L1803" i="1"/>
  <c r="AJ1803" i="1"/>
  <c r="A1803" i="1" s="1"/>
  <c r="L1804" i="1"/>
  <c r="AJ1804" i="1"/>
  <c r="A1804" i="1" s="1"/>
  <c r="L1805" i="1"/>
  <c r="AJ1805" i="1"/>
  <c r="A1805" i="1" s="1"/>
  <c r="AJ1806" i="1"/>
  <c r="A1806" i="1" s="1"/>
  <c r="L1807" i="1"/>
  <c r="AJ1807" i="1"/>
  <c r="A1807" i="1" s="1"/>
  <c r="L1808" i="1"/>
  <c r="AJ1808" i="1"/>
  <c r="A1808" i="1" s="1"/>
  <c r="L1809" i="1"/>
  <c r="AJ1809" i="1"/>
  <c r="A1809" i="1" s="1"/>
  <c r="AJ1810" i="1"/>
  <c r="A1810" i="1" s="1"/>
  <c r="L1811" i="1"/>
  <c r="AJ1811" i="1"/>
  <c r="A1811" i="1" s="1"/>
  <c r="L1812" i="1"/>
  <c r="AJ1812" i="1"/>
  <c r="A1812" i="1" s="1"/>
  <c r="L1813" i="1"/>
  <c r="AJ1813" i="1"/>
  <c r="A1813" i="1" s="1"/>
  <c r="AJ1814" i="1"/>
  <c r="A1814" i="1" s="1"/>
  <c r="L1815" i="1"/>
  <c r="AJ1815" i="1"/>
  <c r="A1815" i="1" s="1"/>
  <c r="L1816" i="1"/>
  <c r="AJ1816" i="1"/>
  <c r="A1816" i="1" s="1"/>
  <c r="L1817" i="1"/>
  <c r="AJ1817" i="1"/>
  <c r="A1817" i="1" s="1"/>
  <c r="AJ1818" i="1"/>
  <c r="A1818" i="1" s="1"/>
  <c r="L1819" i="1"/>
  <c r="AJ1819" i="1"/>
  <c r="A1819" i="1" s="1"/>
  <c r="L1820" i="1"/>
  <c r="AJ1820" i="1"/>
  <c r="A1820" i="1" s="1"/>
  <c r="L1821" i="1"/>
  <c r="AJ1821" i="1"/>
  <c r="A1821" i="1" s="1"/>
  <c r="AJ1822" i="1"/>
  <c r="A1822" i="1" s="1"/>
  <c r="L1823" i="1"/>
  <c r="AJ1823" i="1"/>
  <c r="A1823" i="1" s="1"/>
  <c r="L1824" i="1"/>
  <c r="AJ1824" i="1"/>
  <c r="A1824" i="1" s="1"/>
  <c r="L1825" i="1"/>
  <c r="AJ1825" i="1"/>
  <c r="A1825" i="1" s="1"/>
  <c r="AJ1826" i="1"/>
  <c r="A1826" i="1" s="1"/>
  <c r="L1827" i="1"/>
  <c r="AJ1827" i="1"/>
  <c r="A1827" i="1" s="1"/>
  <c r="L1828" i="1"/>
  <c r="AJ1828" i="1"/>
  <c r="A1828" i="1" s="1"/>
  <c r="L1829" i="1"/>
  <c r="AJ1829" i="1"/>
  <c r="A1829" i="1" s="1"/>
  <c r="AJ1830" i="1"/>
  <c r="A1830" i="1" s="1"/>
  <c r="L1831" i="1"/>
  <c r="AJ1831" i="1"/>
  <c r="A1831" i="1" s="1"/>
  <c r="L1832" i="1"/>
  <c r="AJ1832" i="1"/>
  <c r="A1832" i="1" s="1"/>
  <c r="L1833" i="1"/>
  <c r="AJ1833" i="1"/>
  <c r="A1833" i="1" s="1"/>
  <c r="AJ1834" i="1"/>
  <c r="A1834" i="1" s="1"/>
  <c r="L1835" i="1"/>
  <c r="AJ1835" i="1"/>
  <c r="A1835" i="1" s="1"/>
  <c r="L1836" i="1"/>
  <c r="AJ1836" i="1"/>
  <c r="A1836" i="1" s="1"/>
  <c r="L1837" i="1"/>
  <c r="AJ1837" i="1"/>
  <c r="A1837" i="1" s="1"/>
  <c r="AJ1838" i="1"/>
  <c r="A1838" i="1" s="1"/>
  <c r="L1839" i="1"/>
  <c r="AJ1839" i="1"/>
  <c r="A1839" i="1" s="1"/>
  <c r="L1840" i="1"/>
  <c r="AJ1840" i="1"/>
  <c r="A1840" i="1" s="1"/>
  <c r="L1841" i="1"/>
  <c r="AJ1841" i="1"/>
  <c r="A1841" i="1" s="1"/>
  <c r="AJ1842" i="1"/>
  <c r="A1842" i="1" s="1"/>
  <c r="L1843" i="1"/>
  <c r="AJ1843" i="1"/>
  <c r="A1843" i="1" s="1"/>
  <c r="L1844" i="1"/>
  <c r="AJ1844" i="1"/>
  <c r="A1844" i="1" s="1"/>
  <c r="L1845" i="1"/>
  <c r="AJ1845" i="1"/>
  <c r="A1845" i="1" s="1"/>
  <c r="AJ1846" i="1"/>
  <c r="A1846" i="1" s="1"/>
  <c r="AJ1847" i="1"/>
  <c r="A1847" i="1" s="1"/>
  <c r="AJ1848" i="1"/>
  <c r="A1848" i="1" s="1"/>
  <c r="L1849" i="1"/>
  <c r="AJ1849" i="1"/>
  <c r="A1849" i="1" s="1"/>
  <c r="L1850" i="1"/>
  <c r="AJ1850" i="1"/>
  <c r="A1850" i="1" s="1"/>
  <c r="AJ1851" i="1"/>
  <c r="A1851" i="1" s="1"/>
  <c r="L1852" i="1"/>
  <c r="AJ1852" i="1"/>
  <c r="A1852" i="1" s="1"/>
  <c r="L1853" i="1"/>
  <c r="AJ1853" i="1"/>
  <c r="A1853" i="1" s="1"/>
  <c r="L1854" i="1"/>
  <c r="AJ1854" i="1"/>
  <c r="A1854" i="1" s="1"/>
  <c r="AJ1855" i="1"/>
  <c r="A1855" i="1" s="1"/>
  <c r="L1856" i="1"/>
  <c r="AJ1856" i="1"/>
  <c r="A1856" i="1" s="1"/>
  <c r="L1857" i="1"/>
  <c r="AJ1857" i="1"/>
  <c r="A1857" i="1" s="1"/>
  <c r="L1858" i="1"/>
  <c r="AJ1858" i="1"/>
  <c r="A1858" i="1" s="1"/>
  <c r="AJ1859" i="1"/>
  <c r="A1859" i="1" s="1"/>
  <c r="L1860" i="1"/>
  <c r="AJ1860" i="1"/>
  <c r="A1860" i="1" s="1"/>
  <c r="L1861" i="1"/>
  <c r="AJ1861" i="1"/>
  <c r="A1861" i="1" s="1"/>
  <c r="L1862" i="1"/>
  <c r="AJ1862" i="1"/>
  <c r="A1862" i="1" s="1"/>
  <c r="AJ1863" i="1"/>
  <c r="A1863" i="1" s="1"/>
  <c r="L1864" i="1"/>
  <c r="AJ1864" i="1"/>
  <c r="A1864" i="1" s="1"/>
  <c r="L1865" i="1"/>
  <c r="AJ1865" i="1"/>
  <c r="A1865" i="1" s="1"/>
  <c r="L1866" i="1"/>
  <c r="AJ1866" i="1"/>
  <c r="A1866" i="1" s="1"/>
  <c r="AJ1867" i="1"/>
  <c r="A1867" i="1" s="1"/>
  <c r="L1868" i="1"/>
  <c r="AJ1868" i="1"/>
  <c r="A1868" i="1" s="1"/>
  <c r="L1869" i="1"/>
  <c r="AJ1869" i="1"/>
  <c r="A1869" i="1" s="1"/>
  <c r="L1870" i="1"/>
  <c r="AJ1870" i="1"/>
  <c r="A1870" i="1" s="1"/>
  <c r="AJ1871" i="1"/>
  <c r="A1871" i="1" s="1"/>
  <c r="L1872" i="1"/>
  <c r="AJ1872" i="1"/>
  <c r="A1872" i="1" s="1"/>
  <c r="L1873" i="1"/>
  <c r="AJ1873" i="1"/>
  <c r="A1873" i="1" s="1"/>
  <c r="L1874" i="1"/>
  <c r="AJ1874" i="1"/>
  <c r="A1874" i="1" s="1"/>
  <c r="AJ1875" i="1"/>
  <c r="A1875" i="1" s="1"/>
  <c r="L1876" i="1"/>
  <c r="AJ1876" i="1"/>
  <c r="A1876" i="1" s="1"/>
  <c r="L1877" i="1"/>
  <c r="AJ1877" i="1"/>
  <c r="A1877" i="1" s="1"/>
  <c r="L1878" i="1"/>
  <c r="AJ1878" i="1"/>
  <c r="A1878" i="1" s="1"/>
  <c r="AJ1879" i="1"/>
  <c r="A1879" i="1" s="1"/>
  <c r="L1880" i="1"/>
  <c r="AJ1880" i="1"/>
  <c r="A1880" i="1" s="1"/>
  <c r="L1881" i="1"/>
  <c r="AJ1881" i="1"/>
  <c r="A1881" i="1" s="1"/>
  <c r="L1882" i="1"/>
  <c r="AJ1882" i="1"/>
  <c r="A1882" i="1" s="1"/>
  <c r="AJ1883" i="1"/>
  <c r="A1883" i="1" s="1"/>
  <c r="L1884" i="1"/>
  <c r="AJ1884" i="1"/>
  <c r="A1884" i="1" s="1"/>
  <c r="L1885" i="1"/>
  <c r="AJ1885" i="1"/>
  <c r="A1885" i="1" s="1"/>
  <c r="L1886" i="1"/>
  <c r="AJ1886" i="1"/>
  <c r="A1886" i="1" s="1"/>
  <c r="AJ1887" i="1"/>
  <c r="A1887" i="1" s="1"/>
  <c r="L1888" i="1"/>
  <c r="AJ1888" i="1"/>
  <c r="A1888" i="1" s="1"/>
  <c r="L1889" i="1"/>
  <c r="AJ1889" i="1"/>
  <c r="A1889" i="1" s="1"/>
  <c r="L1890" i="1"/>
  <c r="AJ1890" i="1"/>
  <c r="A1890" i="1" s="1"/>
  <c r="AJ1891" i="1"/>
  <c r="A1891" i="1" s="1"/>
  <c r="L1892" i="1"/>
  <c r="AJ1892" i="1"/>
  <c r="A1892" i="1" s="1"/>
  <c r="L1893" i="1"/>
  <c r="AJ1893" i="1"/>
  <c r="A1893" i="1" s="1"/>
  <c r="L1894" i="1"/>
  <c r="AJ1894" i="1"/>
  <c r="A1894" i="1" s="1"/>
  <c r="AJ1895" i="1"/>
  <c r="A1895" i="1" s="1"/>
  <c r="L1896" i="1"/>
  <c r="AJ1896" i="1"/>
  <c r="A1896" i="1" s="1"/>
  <c r="L1897" i="1"/>
  <c r="AJ1897" i="1"/>
  <c r="A1897" i="1" s="1"/>
  <c r="L1898" i="1"/>
  <c r="AJ1898" i="1"/>
  <c r="A1898" i="1" s="1"/>
  <c r="AJ1899" i="1"/>
  <c r="A1899" i="1" s="1"/>
  <c r="L1900" i="1"/>
  <c r="AJ1900" i="1"/>
  <c r="A1900" i="1" s="1"/>
  <c r="L1901" i="1"/>
  <c r="AJ1901" i="1"/>
  <c r="A1901" i="1" s="1"/>
  <c r="L1902" i="1"/>
  <c r="AJ1902" i="1"/>
  <c r="A1902" i="1" s="1"/>
  <c r="AJ1903" i="1"/>
  <c r="A1903" i="1" s="1"/>
  <c r="L1904" i="1"/>
  <c r="AJ1904" i="1"/>
  <c r="A1904" i="1" s="1"/>
  <c r="L1905" i="1"/>
  <c r="AJ1905" i="1"/>
  <c r="A1905" i="1" s="1"/>
  <c r="L1906" i="1"/>
  <c r="AJ1906" i="1"/>
  <c r="A1906" i="1" s="1"/>
  <c r="AJ1907" i="1"/>
  <c r="A1907" i="1" s="1"/>
  <c r="L1908" i="1"/>
  <c r="AJ1908" i="1"/>
  <c r="A1908" i="1" s="1"/>
  <c r="L1909" i="1"/>
  <c r="AJ1909" i="1"/>
  <c r="A1909" i="1" s="1"/>
  <c r="L1910" i="1"/>
  <c r="AJ1910" i="1"/>
  <c r="A1910" i="1" s="1"/>
  <c r="AJ1911" i="1"/>
  <c r="A1911" i="1" s="1"/>
  <c r="L1912" i="1"/>
  <c r="AJ1912" i="1"/>
  <c r="A1912" i="1" s="1"/>
  <c r="L1913" i="1"/>
  <c r="AJ1913" i="1"/>
  <c r="A1913" i="1" s="1"/>
  <c r="L1914" i="1"/>
  <c r="AJ1914" i="1"/>
  <c r="A1914" i="1" s="1"/>
  <c r="AJ1915" i="1"/>
  <c r="A1915" i="1" s="1"/>
  <c r="L1916" i="1"/>
  <c r="AJ1916" i="1"/>
  <c r="A1916" i="1" s="1"/>
  <c r="L1917" i="1"/>
  <c r="AJ1917" i="1"/>
  <c r="A1917" i="1" s="1"/>
  <c r="L1918" i="1"/>
  <c r="AJ1918" i="1"/>
  <c r="A1918" i="1" s="1"/>
  <c r="AJ1919" i="1"/>
  <c r="A1919" i="1" s="1"/>
  <c r="L1920" i="1"/>
  <c r="AJ1920" i="1"/>
  <c r="A1920" i="1" s="1"/>
  <c r="L1921" i="1"/>
  <c r="AJ1921" i="1"/>
  <c r="A1921" i="1" s="1"/>
  <c r="L1922" i="1"/>
  <c r="AJ1922" i="1"/>
  <c r="A1922" i="1" s="1"/>
  <c r="AJ1923" i="1"/>
  <c r="A1923" i="1" s="1"/>
  <c r="L1924" i="1"/>
  <c r="AJ1924" i="1"/>
  <c r="A1924" i="1" s="1"/>
  <c r="L1925" i="1"/>
  <c r="AJ1925" i="1"/>
  <c r="A1925" i="1" s="1"/>
  <c r="L1926" i="1"/>
  <c r="AJ1926" i="1"/>
  <c r="A1926" i="1" s="1"/>
  <c r="AJ1927" i="1"/>
  <c r="A1927" i="1" s="1"/>
  <c r="L1928" i="1"/>
  <c r="AJ1928" i="1"/>
  <c r="A1928" i="1" s="1"/>
  <c r="L1929" i="1"/>
  <c r="AJ1929" i="1"/>
  <c r="A1929" i="1" s="1"/>
  <c r="L1930" i="1"/>
  <c r="AJ1930" i="1"/>
  <c r="A1930" i="1" s="1"/>
  <c r="AJ1931" i="1"/>
  <c r="A1931" i="1" s="1"/>
  <c r="L1932" i="1"/>
  <c r="AJ1932" i="1"/>
  <c r="A1932" i="1" s="1"/>
  <c r="L1933" i="1"/>
  <c r="AJ1933" i="1"/>
  <c r="A1933" i="1" s="1"/>
  <c r="AJ1934" i="1"/>
  <c r="A1934" i="1" s="1"/>
  <c r="L1935" i="1"/>
  <c r="AJ1935" i="1"/>
  <c r="A1935" i="1" s="1"/>
  <c r="L1936" i="1"/>
  <c r="AJ1936" i="1"/>
  <c r="A1936" i="1" s="1"/>
  <c r="L1937" i="1"/>
  <c r="AJ1937" i="1"/>
  <c r="A1937" i="1" s="1"/>
  <c r="AJ1938" i="1"/>
  <c r="A1938" i="1" s="1"/>
  <c r="L1939" i="1"/>
  <c r="AJ1939" i="1"/>
  <c r="A1939" i="1" s="1"/>
  <c r="L1940" i="1"/>
  <c r="AJ1940" i="1"/>
  <c r="A1940" i="1" s="1"/>
  <c r="L1941" i="1"/>
  <c r="AJ1941" i="1"/>
  <c r="A1941" i="1" s="1"/>
  <c r="AJ1942" i="1"/>
  <c r="A1942" i="1" s="1"/>
  <c r="L1943" i="1"/>
  <c r="AJ1943" i="1"/>
  <c r="A1943" i="1" s="1"/>
  <c r="L1944" i="1"/>
  <c r="AJ1944" i="1"/>
  <c r="A1944" i="1" s="1"/>
  <c r="L1945" i="1"/>
  <c r="AJ1945" i="1"/>
  <c r="A1945" i="1" s="1"/>
  <c r="AJ1946" i="1"/>
  <c r="A1946" i="1" s="1"/>
  <c r="L1947" i="1"/>
  <c r="AJ1947" i="1"/>
  <c r="A1947" i="1" s="1"/>
  <c r="L1948" i="1"/>
  <c r="AJ1948" i="1"/>
  <c r="A1948" i="1" s="1"/>
  <c r="AJ1949" i="1"/>
  <c r="A1949" i="1" s="1"/>
  <c r="L1950" i="1"/>
  <c r="AJ1950" i="1"/>
  <c r="A1950" i="1" s="1"/>
  <c r="L1951" i="1"/>
  <c r="AJ1951" i="1"/>
  <c r="A1951" i="1" s="1"/>
  <c r="L1952" i="1"/>
  <c r="AJ1952" i="1"/>
  <c r="A1952" i="1" s="1"/>
  <c r="AJ1953" i="1"/>
  <c r="A1953" i="1" s="1"/>
  <c r="L1954" i="1"/>
  <c r="AJ1954" i="1"/>
  <c r="A1954" i="1" s="1"/>
  <c r="L1955" i="1"/>
  <c r="AJ1955" i="1"/>
  <c r="A1955" i="1" s="1"/>
  <c r="L1956" i="1"/>
  <c r="AJ1956" i="1"/>
  <c r="A1956" i="1" s="1"/>
  <c r="AJ1957" i="1"/>
  <c r="A1957" i="1" s="1"/>
  <c r="L1958" i="1"/>
  <c r="AJ1958" i="1"/>
  <c r="A1958" i="1" s="1"/>
  <c r="L1959" i="1"/>
  <c r="AJ1959" i="1"/>
  <c r="A1959" i="1" s="1"/>
  <c r="L1960" i="1"/>
  <c r="AJ1960" i="1"/>
  <c r="A1960" i="1" s="1"/>
  <c r="AJ1961" i="1"/>
  <c r="A1961" i="1" s="1"/>
  <c r="L1962" i="1"/>
  <c r="AJ1962" i="1"/>
  <c r="A1962" i="1" s="1"/>
  <c r="L1963" i="1"/>
  <c r="AJ1963" i="1"/>
  <c r="A1963" i="1" s="1"/>
  <c r="L1964" i="1"/>
  <c r="AJ1964" i="1"/>
  <c r="A1964" i="1" s="1"/>
  <c r="AJ1965" i="1"/>
  <c r="A1965" i="1" s="1"/>
  <c r="L1966" i="1"/>
  <c r="AJ1966" i="1"/>
  <c r="A1966" i="1" s="1"/>
  <c r="L1967" i="1"/>
  <c r="AJ1967" i="1"/>
  <c r="A1967" i="1" s="1"/>
  <c r="L1968" i="1"/>
  <c r="AJ1968" i="1"/>
  <c r="A1968" i="1" s="1"/>
  <c r="AJ1969" i="1"/>
  <c r="A1969" i="1" s="1"/>
  <c r="L1970" i="1"/>
  <c r="AJ1970" i="1"/>
  <c r="A1970" i="1" s="1"/>
  <c r="L1971" i="1"/>
  <c r="AJ1971" i="1"/>
  <c r="A1971" i="1" s="1"/>
  <c r="L1972" i="1"/>
  <c r="AJ1972" i="1"/>
  <c r="A1972" i="1" s="1"/>
  <c r="AJ1973" i="1"/>
  <c r="A1973" i="1" s="1"/>
  <c r="L1974" i="1"/>
  <c r="AJ1974" i="1"/>
  <c r="A1974" i="1" s="1"/>
  <c r="L1975" i="1"/>
  <c r="AJ1975" i="1"/>
  <c r="A1975" i="1" s="1"/>
  <c r="AJ1976" i="1"/>
  <c r="A1976" i="1" s="1"/>
  <c r="H1977" i="1"/>
  <c r="I1977" i="1"/>
  <c r="J1977" i="1"/>
  <c r="K1977" i="1"/>
  <c r="AJ1977" i="1"/>
  <c r="A1977" i="1" s="1"/>
  <c r="AJ1978" i="1"/>
  <c r="A1978" i="1" s="1"/>
  <c r="H1979" i="1"/>
  <c r="I1979" i="1"/>
  <c r="J1979" i="1"/>
  <c r="K1979" i="1"/>
  <c r="L1980" i="1"/>
  <c r="AJ1980" i="1"/>
  <c r="A1980" i="1" s="1"/>
  <c r="L1981" i="1"/>
  <c r="AJ1981" i="1"/>
  <c r="A1981" i="1" s="1"/>
  <c r="H1982" i="1"/>
  <c r="I1982" i="1"/>
  <c r="J1982" i="1"/>
  <c r="K1982" i="1"/>
  <c r="L1983" i="1"/>
  <c r="AJ1983" i="1"/>
  <c r="A1983" i="1" s="1"/>
  <c r="L1984" i="1"/>
  <c r="AJ1984" i="1"/>
  <c r="A1984" i="1" s="1"/>
  <c r="AJ1985" i="1"/>
  <c r="A1985" i="1" s="1"/>
  <c r="L1986" i="1"/>
  <c r="AJ1986" i="1"/>
  <c r="A1986" i="1" s="1"/>
  <c r="L1987" i="1"/>
  <c r="AJ1987" i="1"/>
  <c r="A1987" i="1" s="1"/>
  <c r="L1988" i="1"/>
  <c r="AJ1988" i="1"/>
  <c r="A1988" i="1" s="1"/>
  <c r="AJ1989" i="1"/>
  <c r="A1989" i="1" s="1"/>
  <c r="L1990" i="1"/>
  <c r="AJ1990" i="1"/>
  <c r="A1990" i="1" s="1"/>
  <c r="L1991" i="1"/>
  <c r="AJ1991" i="1"/>
  <c r="A1991" i="1" s="1"/>
  <c r="L1992" i="1"/>
  <c r="AJ1992" i="1"/>
  <c r="A1992" i="1" s="1"/>
  <c r="AJ1993" i="1"/>
  <c r="A1993" i="1" s="1"/>
  <c r="L1994" i="1"/>
  <c r="AJ1994" i="1"/>
  <c r="A1994" i="1" s="1"/>
  <c r="L1995" i="1"/>
  <c r="AJ1995" i="1"/>
  <c r="A1995" i="1" s="1"/>
  <c r="AJ1996" i="1"/>
  <c r="A1996" i="1" s="1"/>
  <c r="AJ1997" i="1"/>
  <c r="A1997" i="1" s="1"/>
  <c r="L1998" i="1"/>
  <c r="AJ1998" i="1"/>
  <c r="A1998" i="1" s="1"/>
  <c r="L1999" i="1"/>
  <c r="AJ1999" i="1"/>
  <c r="A1999" i="1" s="1"/>
  <c r="L2000" i="1"/>
  <c r="AJ2000" i="1"/>
  <c r="A2000" i="1" s="1"/>
  <c r="L2001" i="1"/>
  <c r="AJ2001" i="1"/>
  <c r="A2001" i="1" s="1"/>
  <c r="AJ2002" i="1"/>
  <c r="A2002" i="1" s="1"/>
  <c r="L2003" i="1"/>
  <c r="AJ2003" i="1"/>
  <c r="A2003" i="1" s="1"/>
  <c r="L2004" i="1"/>
  <c r="AJ2004" i="1"/>
  <c r="A2004" i="1" s="1"/>
  <c r="L2005" i="1"/>
  <c r="AJ2005" i="1"/>
  <c r="A2005" i="1" s="1"/>
  <c r="AJ2006" i="1"/>
  <c r="A2006" i="1" s="1"/>
  <c r="L2007" i="1"/>
  <c r="AJ2007" i="1"/>
  <c r="A2007" i="1" s="1"/>
  <c r="L2008" i="1"/>
  <c r="AJ2008" i="1"/>
  <c r="A2008" i="1" s="1"/>
  <c r="L2009" i="1"/>
  <c r="AJ2009" i="1"/>
  <c r="A2009" i="1" s="1"/>
  <c r="AJ2010" i="1"/>
  <c r="A2010" i="1" s="1"/>
  <c r="L2011" i="1"/>
  <c r="AJ2011" i="1"/>
  <c r="A2011" i="1" s="1"/>
  <c r="L2012" i="1"/>
  <c r="AJ2012" i="1"/>
  <c r="A2012" i="1" s="1"/>
  <c r="L2013" i="1"/>
  <c r="AJ2013" i="1"/>
  <c r="A2013" i="1" s="1"/>
  <c r="AJ2014" i="1"/>
  <c r="A2014" i="1" s="1"/>
  <c r="L2015" i="1"/>
  <c r="AJ2015" i="1"/>
  <c r="A2015" i="1" s="1"/>
  <c r="L2016" i="1"/>
  <c r="AJ2016" i="1"/>
  <c r="A2016" i="1" s="1"/>
  <c r="L2017" i="1"/>
  <c r="AJ2017" i="1"/>
  <c r="A2017" i="1" s="1"/>
  <c r="AJ2018" i="1"/>
  <c r="A2018" i="1" s="1"/>
  <c r="L2019" i="1"/>
  <c r="AJ2019" i="1"/>
  <c r="A2019" i="1" s="1"/>
  <c r="L2020" i="1"/>
  <c r="AJ2020" i="1"/>
  <c r="A2020" i="1" s="1"/>
  <c r="L2021" i="1"/>
  <c r="AJ2021" i="1"/>
  <c r="A2021" i="1" s="1"/>
  <c r="AJ2022" i="1"/>
  <c r="A2022" i="1" s="1"/>
  <c r="L2023" i="1"/>
  <c r="AJ2023" i="1"/>
  <c r="A2023" i="1" s="1"/>
  <c r="L2024" i="1"/>
  <c r="AJ2024" i="1"/>
  <c r="A2024" i="1" s="1"/>
  <c r="L2025" i="1"/>
  <c r="AJ2025" i="1"/>
  <c r="A2025" i="1" s="1"/>
  <c r="AJ2026" i="1"/>
  <c r="A2026" i="1" s="1"/>
  <c r="L2027" i="1"/>
  <c r="AJ2027" i="1"/>
  <c r="A2027" i="1" s="1"/>
  <c r="L2028" i="1"/>
  <c r="AJ2028" i="1"/>
  <c r="A2028" i="1" s="1"/>
  <c r="L2029" i="1"/>
  <c r="AJ2029" i="1"/>
  <c r="A2029" i="1" s="1"/>
  <c r="AJ2030" i="1"/>
  <c r="A2030" i="1" s="1"/>
  <c r="L2031" i="1"/>
  <c r="AJ2031" i="1"/>
  <c r="A2031" i="1" s="1"/>
  <c r="L2032" i="1"/>
  <c r="AJ2032" i="1"/>
  <c r="A2032" i="1" s="1"/>
  <c r="L2033" i="1"/>
  <c r="AJ2033" i="1"/>
  <c r="A2033" i="1" s="1"/>
  <c r="AJ2034" i="1"/>
  <c r="A2034" i="1" s="1"/>
  <c r="L2035" i="1"/>
  <c r="AJ2035" i="1"/>
  <c r="A2035" i="1" s="1"/>
  <c r="L2036" i="1"/>
  <c r="AJ2036" i="1"/>
  <c r="A2036" i="1" s="1"/>
  <c r="AJ2037" i="1"/>
  <c r="A2037" i="1" s="1"/>
  <c r="L2038" i="1"/>
  <c r="AJ2038" i="1"/>
  <c r="A2038" i="1" s="1"/>
  <c r="AJ2039" i="1"/>
  <c r="A2039" i="1" s="1"/>
  <c r="AJ2040" i="1"/>
  <c r="A2040" i="1" s="1"/>
  <c r="L2041" i="1"/>
  <c r="AJ2041" i="1"/>
  <c r="A2041" i="1" s="1"/>
  <c r="AJ2042" i="1"/>
  <c r="A2042" i="1" s="1"/>
  <c r="AJ2043" i="1"/>
  <c r="A2043" i="1" s="1"/>
  <c r="H2045" i="1"/>
  <c r="H2042" i="1" s="1"/>
  <c r="I2045" i="1"/>
  <c r="I2042" i="1" s="1"/>
  <c r="J2045" i="1"/>
  <c r="J2042" i="1" s="1"/>
  <c r="K2045" i="1"/>
  <c r="K2042" i="1" s="1"/>
  <c r="L2046" i="1"/>
  <c r="AJ2046" i="1"/>
  <c r="A2046" i="1" s="1"/>
  <c r="L2047" i="1"/>
  <c r="AJ2047" i="1"/>
  <c r="A2047" i="1" s="1"/>
  <c r="L2048" i="1"/>
  <c r="AJ2048" i="1"/>
  <c r="A2048" i="1" s="1"/>
  <c r="AJ2049" i="1"/>
  <c r="A2049" i="1" s="1"/>
  <c r="L2050" i="1"/>
  <c r="AJ2050" i="1"/>
  <c r="A2050" i="1" s="1"/>
  <c r="AJ2051" i="1"/>
  <c r="A2051" i="1" s="1"/>
  <c r="L2052" i="1"/>
  <c r="AJ2052" i="1"/>
  <c r="A2052" i="1" s="1"/>
  <c r="AJ2053" i="1"/>
  <c r="A2053" i="1" s="1"/>
  <c r="AJ2054" i="1"/>
  <c r="A2054" i="1" s="1"/>
  <c r="L2055" i="1"/>
  <c r="AJ2055" i="1"/>
  <c r="A2055" i="1" s="1"/>
  <c r="L2056" i="1"/>
  <c r="AJ2056" i="1"/>
  <c r="A2056" i="1" s="1"/>
  <c r="AJ2057" i="1"/>
  <c r="A2057" i="1" s="1"/>
  <c r="L2058" i="1"/>
  <c r="AJ2058" i="1"/>
  <c r="A2058" i="1" s="1"/>
  <c r="L2059" i="1"/>
  <c r="AJ2059" i="1"/>
  <c r="A2059" i="1" s="1"/>
  <c r="L2060" i="1"/>
  <c r="AJ2060" i="1"/>
  <c r="A2060" i="1" s="1"/>
  <c r="H2062" i="1"/>
  <c r="I2062" i="1"/>
  <c r="J2062" i="1"/>
  <c r="K2062" i="1"/>
  <c r="AJ2063" i="1"/>
  <c r="A2063" i="1" s="1"/>
  <c r="L2064" i="1"/>
  <c r="AJ2064" i="1"/>
  <c r="A2064" i="1" s="1"/>
  <c r="L2065" i="1"/>
  <c r="AJ2065" i="1"/>
  <c r="A2065" i="1" s="1"/>
  <c r="AJ2066" i="1"/>
  <c r="A2066" i="1" s="1"/>
  <c r="AJ2067" i="1"/>
  <c r="A2067" i="1" s="1"/>
  <c r="L2068" i="1"/>
  <c r="AJ2068" i="1"/>
  <c r="A2068" i="1" s="1"/>
  <c r="L2069" i="1"/>
  <c r="AJ2069" i="1"/>
  <c r="A2069" i="1" s="1"/>
  <c r="AJ2070" i="1"/>
  <c r="A2070" i="1" s="1"/>
  <c r="AJ2071" i="1"/>
  <c r="A2071" i="1" s="1"/>
  <c r="H2072" i="1"/>
  <c r="I2072" i="1"/>
  <c r="J2072" i="1"/>
  <c r="K2072" i="1"/>
  <c r="AJ2073" i="1"/>
  <c r="A2073" i="1" s="1"/>
  <c r="L2074" i="1"/>
  <c r="AJ2074" i="1"/>
  <c r="A2074" i="1" s="1"/>
  <c r="L2075" i="1"/>
  <c r="AJ2075" i="1"/>
  <c r="A2075" i="1" s="1"/>
  <c r="AJ2076" i="1"/>
  <c r="A2076" i="1" s="1"/>
  <c r="AJ2077" i="1"/>
  <c r="A2077" i="1" s="1"/>
  <c r="L2078" i="1"/>
  <c r="AJ2078" i="1"/>
  <c r="A2078" i="1" s="1"/>
  <c r="AJ2079" i="1"/>
  <c r="A2079" i="1" s="1"/>
  <c r="H2080" i="1"/>
  <c r="I2080" i="1"/>
  <c r="J2080" i="1"/>
  <c r="K2080" i="1"/>
  <c r="AJ2081" i="1"/>
  <c r="A2081" i="1" s="1"/>
  <c r="AJ2082" i="1"/>
  <c r="A2082" i="1" s="1"/>
  <c r="L2083" i="1"/>
  <c r="AJ2083" i="1"/>
  <c r="A2083" i="1" s="1"/>
  <c r="L2084" i="1"/>
  <c r="AJ2084" i="1"/>
  <c r="A2084" i="1" s="1"/>
  <c r="L2085" i="1"/>
  <c r="AJ2085" i="1"/>
  <c r="A2085" i="1" s="1"/>
  <c r="L2086" i="1"/>
  <c r="AJ2086" i="1"/>
  <c r="A2086" i="1" s="1"/>
  <c r="L2087" i="1"/>
  <c r="AJ2087" i="1"/>
  <c r="A2087" i="1" s="1"/>
  <c r="L2088" i="1"/>
  <c r="AJ2088" i="1"/>
  <c r="A2088" i="1" s="1"/>
  <c r="AJ2089" i="1"/>
  <c r="A2089" i="1" s="1"/>
  <c r="AJ2090" i="1"/>
  <c r="A2090" i="1" s="1"/>
  <c r="AJ2091" i="1"/>
  <c r="A2091" i="1" s="1"/>
  <c r="AJ2092" i="1"/>
  <c r="A2092" i="1" s="1"/>
  <c r="AJ2093" i="1"/>
  <c r="A2093" i="1" s="1"/>
  <c r="L2094" i="1"/>
  <c r="AJ2094" i="1"/>
  <c r="A2094" i="1" s="1"/>
  <c r="L2095" i="1"/>
  <c r="AJ2095" i="1"/>
  <c r="A2095" i="1" s="1"/>
  <c r="AJ2096" i="1"/>
  <c r="A2096" i="1" s="1"/>
  <c r="AJ2097" i="1"/>
  <c r="A2097" i="1" s="1"/>
  <c r="L2098" i="1"/>
  <c r="AJ2098" i="1"/>
  <c r="A2098" i="1" s="1"/>
  <c r="L2099" i="1"/>
  <c r="AJ2099" i="1"/>
  <c r="A2099" i="1" s="1"/>
  <c r="AJ2100" i="1"/>
  <c r="A2100" i="1" s="1"/>
  <c r="L2101" i="1"/>
  <c r="AJ2101" i="1"/>
  <c r="A2101" i="1" s="1"/>
  <c r="L2102" i="1"/>
  <c r="AJ2102" i="1"/>
  <c r="A2102" i="1" s="1"/>
  <c r="L2103" i="1"/>
  <c r="AJ2103" i="1"/>
  <c r="A2103" i="1" s="1"/>
  <c r="AJ2104" i="1"/>
  <c r="A2104" i="1" s="1"/>
  <c r="L2105" i="1"/>
  <c r="AJ2105" i="1"/>
  <c r="A2105" i="1" s="1"/>
  <c r="L2106" i="1"/>
  <c r="AJ2106" i="1"/>
  <c r="A2106" i="1" s="1"/>
  <c r="L2107" i="1"/>
  <c r="AJ2107" i="1"/>
  <c r="A2107" i="1" s="1"/>
  <c r="AJ2108" i="1"/>
  <c r="A2108" i="1" s="1"/>
  <c r="AJ2109" i="1"/>
  <c r="A2109" i="1" s="1"/>
  <c r="AJ2110" i="1"/>
  <c r="A2110" i="1" s="1"/>
  <c r="L2111" i="1"/>
  <c r="AJ2111" i="1"/>
  <c r="A2111" i="1" s="1"/>
  <c r="L2112" i="1"/>
  <c r="AJ2112" i="1"/>
  <c r="A2112" i="1" s="1"/>
  <c r="L2113" i="1"/>
  <c r="AJ2113" i="1"/>
  <c r="A2113" i="1" s="1"/>
  <c r="AJ2114" i="1"/>
  <c r="A2114" i="1" s="1"/>
  <c r="L2115" i="1"/>
  <c r="AJ2115" i="1"/>
  <c r="A2115" i="1" s="1"/>
  <c r="AJ2116" i="1"/>
  <c r="A2116" i="1" s="1"/>
  <c r="AJ2117" i="1"/>
  <c r="A2117" i="1" s="1"/>
  <c r="L2118" i="1"/>
  <c r="AJ2118" i="1"/>
  <c r="A2118" i="1" s="1"/>
  <c r="AJ2119" i="1"/>
  <c r="A2119" i="1" s="1"/>
  <c r="L2120" i="1"/>
  <c r="AJ2120" i="1"/>
  <c r="A2120" i="1" s="1"/>
  <c r="L2121" i="1"/>
  <c r="AJ2121" i="1"/>
  <c r="A2121" i="1" s="1"/>
  <c r="L2122" i="1"/>
  <c r="AJ2122" i="1"/>
  <c r="A2122" i="1" s="1"/>
  <c r="AJ2123" i="1"/>
  <c r="A2123" i="1" s="1"/>
  <c r="L2124" i="1"/>
  <c r="AJ2124" i="1"/>
  <c r="A2124" i="1" s="1"/>
  <c r="L2125" i="1"/>
  <c r="AJ2125" i="1"/>
  <c r="A2125" i="1" s="1"/>
  <c r="L2126" i="1"/>
  <c r="AJ2126" i="1"/>
  <c r="A2126" i="1" s="1"/>
  <c r="AJ2127" i="1"/>
  <c r="A2127" i="1" s="1"/>
  <c r="L2128" i="1"/>
  <c r="AJ2128" i="1"/>
  <c r="A2128" i="1" s="1"/>
  <c r="L2129" i="1"/>
  <c r="AJ2129" i="1"/>
  <c r="A2129" i="1" s="1"/>
  <c r="L2130" i="1"/>
  <c r="AJ2130" i="1"/>
  <c r="A2130" i="1" s="1"/>
  <c r="AJ2131" i="1"/>
  <c r="A2131" i="1" s="1"/>
  <c r="L2132" i="1"/>
  <c r="AJ2132" i="1"/>
  <c r="A2132" i="1" s="1"/>
  <c r="L2133" i="1"/>
  <c r="AJ2133" i="1"/>
  <c r="A2133" i="1" s="1"/>
  <c r="L2134" i="1"/>
  <c r="AJ2134" i="1"/>
  <c r="A2134" i="1" s="1"/>
  <c r="AJ2135" i="1"/>
  <c r="A2135" i="1" s="1"/>
  <c r="AJ2136" i="1"/>
  <c r="A2136" i="1" s="1"/>
  <c r="L2137" i="1"/>
  <c r="AJ2137" i="1"/>
  <c r="A2137" i="1" s="1"/>
  <c r="L2138" i="1"/>
  <c r="AJ2138" i="1"/>
  <c r="A2138" i="1" s="1"/>
  <c r="AJ2139" i="1"/>
  <c r="A2139" i="1" s="1"/>
  <c r="L2140" i="1"/>
  <c r="AJ2140" i="1"/>
  <c r="A2140" i="1" s="1"/>
  <c r="L2141" i="1"/>
  <c r="AJ2141" i="1"/>
  <c r="A2141" i="1" s="1"/>
  <c r="L2142" i="1"/>
  <c r="AJ2142" i="1"/>
  <c r="A2142" i="1" s="1"/>
  <c r="AJ2143" i="1"/>
  <c r="A2143" i="1" s="1"/>
  <c r="AJ2144" i="1"/>
  <c r="A2144" i="1" s="1"/>
  <c r="L2145" i="1"/>
  <c r="AJ2145" i="1"/>
  <c r="A2145" i="1" s="1"/>
  <c r="AJ2146" i="1"/>
  <c r="A2146" i="1" s="1"/>
  <c r="L2147" i="1"/>
  <c r="AJ2147" i="1"/>
  <c r="A2147" i="1" s="1"/>
  <c r="AJ2148" i="1"/>
  <c r="A2148" i="1" s="1"/>
  <c r="L2149" i="1"/>
  <c r="AJ2149" i="1"/>
  <c r="A2149" i="1" s="1"/>
  <c r="L2150" i="1"/>
  <c r="AJ2150" i="1"/>
  <c r="A2150" i="1" s="1"/>
  <c r="L2151" i="1"/>
  <c r="AJ2151" i="1"/>
  <c r="A2151" i="1" s="1"/>
  <c r="AJ2152" i="1"/>
  <c r="A2152" i="1" s="1"/>
  <c r="AJ2153" i="1"/>
  <c r="A2153" i="1" s="1"/>
  <c r="L2154" i="1"/>
  <c r="AJ2154" i="1"/>
  <c r="A2154" i="1" s="1"/>
  <c r="AJ2155" i="1"/>
  <c r="A2155" i="1" s="1"/>
  <c r="L2156" i="1"/>
  <c r="AJ2156" i="1"/>
  <c r="A2156" i="1" s="1"/>
  <c r="L2157" i="1"/>
  <c r="AJ2157" i="1"/>
  <c r="A2157" i="1" s="1"/>
  <c r="L2158" i="1"/>
  <c r="AJ2158" i="1"/>
  <c r="A2158" i="1" s="1"/>
  <c r="AJ2159" i="1"/>
  <c r="A2159" i="1" s="1"/>
  <c r="L2160" i="1"/>
  <c r="AJ2160" i="1"/>
  <c r="A2160" i="1" s="1"/>
  <c r="AJ2161" i="1"/>
  <c r="A2161" i="1" s="1"/>
  <c r="AJ2162" i="1"/>
  <c r="A2162" i="1" s="1"/>
  <c r="L2163" i="1"/>
  <c r="AJ2163" i="1"/>
  <c r="A2163" i="1" s="1"/>
  <c r="L2164" i="1"/>
  <c r="AJ2164" i="1"/>
  <c r="A2164" i="1" s="1"/>
  <c r="L2165" i="1"/>
  <c r="AJ2165" i="1"/>
  <c r="A2165" i="1" s="1"/>
  <c r="AJ2166" i="1"/>
  <c r="A2166" i="1" s="1"/>
  <c r="AJ2167" i="1"/>
  <c r="A2167" i="1" s="1"/>
  <c r="AJ2168" i="1"/>
  <c r="A2168" i="1" s="1"/>
  <c r="AJ2169" i="1"/>
  <c r="A2169" i="1" s="1"/>
  <c r="L2170" i="1"/>
  <c r="AJ2170" i="1"/>
  <c r="A2170" i="1" s="1"/>
  <c r="L2171" i="1"/>
  <c r="AJ2171" i="1"/>
  <c r="A2171" i="1" s="1"/>
  <c r="AJ2172" i="1"/>
  <c r="A2172" i="1" s="1"/>
  <c r="L2173" i="1"/>
  <c r="AJ2173" i="1"/>
  <c r="A2173" i="1" s="1"/>
  <c r="L2174" i="1"/>
  <c r="AJ2174" i="1"/>
  <c r="A2174" i="1" s="1"/>
  <c r="AJ2175" i="1"/>
  <c r="A2175" i="1" s="1"/>
  <c r="AJ2176" i="1"/>
  <c r="A2176" i="1" s="1"/>
  <c r="L2177" i="1"/>
  <c r="AJ2177" i="1"/>
  <c r="A2177" i="1" s="1"/>
  <c r="L2178" i="1"/>
  <c r="AJ2178" i="1"/>
  <c r="A2178" i="1" s="1"/>
  <c r="AJ2179" i="1"/>
  <c r="A2179" i="1" s="1"/>
  <c r="L2180" i="1"/>
  <c r="AJ2180" i="1"/>
  <c r="A2180" i="1" s="1"/>
  <c r="L2181" i="1"/>
  <c r="AJ2181" i="1"/>
  <c r="A2181" i="1" s="1"/>
  <c r="AJ2182" i="1"/>
  <c r="A2182" i="1" s="1"/>
  <c r="L2183" i="1"/>
  <c r="AJ2183" i="1"/>
  <c r="A2183" i="1" s="1"/>
  <c r="L2184" i="1"/>
  <c r="AJ2184" i="1"/>
  <c r="A2184" i="1" s="1"/>
  <c r="L2185" i="1"/>
  <c r="AJ2185" i="1"/>
  <c r="A2185" i="1" s="1"/>
  <c r="AJ2186" i="1"/>
  <c r="A2186" i="1" s="1"/>
  <c r="L2187" i="1"/>
  <c r="AJ2187" i="1"/>
  <c r="A2187" i="1" s="1"/>
  <c r="L2188" i="1"/>
  <c r="AJ2188" i="1"/>
  <c r="A2188" i="1" s="1"/>
  <c r="L2189" i="1"/>
  <c r="AJ2189" i="1"/>
  <c r="A2189" i="1" s="1"/>
  <c r="AJ2190" i="1"/>
  <c r="A2190" i="1" s="1"/>
  <c r="L2191" i="1"/>
  <c r="AJ2191" i="1"/>
  <c r="A2191" i="1" s="1"/>
  <c r="L2192" i="1"/>
  <c r="AJ2192" i="1"/>
  <c r="A2192" i="1" s="1"/>
  <c r="L2193" i="1"/>
  <c r="AJ2193" i="1"/>
  <c r="A2193" i="1" s="1"/>
  <c r="AJ2194" i="1"/>
  <c r="A2194" i="1" s="1"/>
  <c r="L2195" i="1"/>
  <c r="AJ2195" i="1"/>
  <c r="A2195" i="1" s="1"/>
  <c r="L2196" i="1"/>
  <c r="AJ2196" i="1"/>
  <c r="A2196" i="1" s="1"/>
  <c r="L2197" i="1"/>
  <c r="AJ2197" i="1"/>
  <c r="A2197" i="1" s="1"/>
  <c r="AJ2198" i="1"/>
  <c r="A2198" i="1" s="1"/>
  <c r="L2199" i="1"/>
  <c r="AJ2199" i="1"/>
  <c r="A2199" i="1" s="1"/>
  <c r="L2200" i="1"/>
  <c r="AJ2200" i="1"/>
  <c r="A2200" i="1" s="1"/>
  <c r="L2201" i="1"/>
  <c r="AJ2201" i="1"/>
  <c r="A2201" i="1" s="1"/>
  <c r="AJ2202" i="1"/>
  <c r="A2202" i="1" s="1"/>
  <c r="L2203" i="1"/>
  <c r="AJ2203" i="1"/>
  <c r="A2203" i="1" s="1"/>
  <c r="L2204" i="1"/>
  <c r="AJ2204" i="1"/>
  <c r="A2204" i="1" s="1"/>
  <c r="L2205" i="1"/>
  <c r="AJ2205" i="1"/>
  <c r="A2205" i="1" s="1"/>
  <c r="AJ2206" i="1"/>
  <c r="A2206" i="1" s="1"/>
  <c r="L2207" i="1"/>
  <c r="AJ2207" i="1"/>
  <c r="A2207" i="1" s="1"/>
  <c r="L2208" i="1"/>
  <c r="AJ2208" i="1"/>
  <c r="A2208" i="1" s="1"/>
  <c r="AJ2209" i="1"/>
  <c r="A2209" i="1" s="1"/>
  <c r="L2210" i="1"/>
  <c r="AJ2210" i="1"/>
  <c r="A2210" i="1" s="1"/>
  <c r="L2211" i="1"/>
  <c r="AJ2211" i="1"/>
  <c r="A2211" i="1" s="1"/>
  <c r="AJ2212" i="1"/>
  <c r="A2212" i="1" s="1"/>
  <c r="AJ2213" i="1"/>
  <c r="A2213" i="1" s="1"/>
  <c r="L2214" i="1"/>
  <c r="AJ2214" i="1"/>
  <c r="A2214" i="1" s="1"/>
  <c r="L2215" i="1"/>
  <c r="AJ2215" i="1"/>
  <c r="A2215" i="1" s="1"/>
  <c r="AJ2216" i="1"/>
  <c r="A2216" i="1" s="1"/>
  <c r="AJ2217" i="1"/>
  <c r="A2217" i="1" s="1"/>
  <c r="AJ2218" i="1"/>
  <c r="A2218" i="1" s="1"/>
  <c r="H2219" i="1"/>
  <c r="I2219" i="1"/>
  <c r="J2219" i="1"/>
  <c r="K2219" i="1"/>
  <c r="AJ2219" i="1"/>
  <c r="A2219" i="1" s="1"/>
  <c r="L2220" i="1"/>
  <c r="AJ2220" i="1"/>
  <c r="A2220" i="1" s="1"/>
  <c r="AJ2221" i="1"/>
  <c r="A2221" i="1" s="1"/>
  <c r="L2222" i="1"/>
  <c r="AJ2222" i="1"/>
  <c r="A2222" i="1" s="1"/>
  <c r="L2223" i="1"/>
  <c r="AJ2223" i="1"/>
  <c r="A2223" i="1" s="1"/>
  <c r="L2224" i="1"/>
  <c r="AJ2224" i="1"/>
  <c r="A2224" i="1" s="1"/>
  <c r="H2225" i="1"/>
  <c r="I2225" i="1"/>
  <c r="J2225" i="1"/>
  <c r="K2225" i="1"/>
  <c r="AJ2226" i="1"/>
  <c r="A2226" i="1" s="1"/>
  <c r="AJ2227" i="1"/>
  <c r="A2227" i="1" s="1"/>
  <c r="L2228" i="1"/>
  <c r="AJ2228" i="1"/>
  <c r="A2228" i="1" s="1"/>
  <c r="H2229" i="1"/>
  <c r="I2229" i="1"/>
  <c r="J2229" i="1"/>
  <c r="K2229" i="1"/>
  <c r="AJ2230" i="1"/>
  <c r="A2230" i="1" s="1"/>
  <c r="L2231" i="1"/>
  <c r="AJ2231" i="1"/>
  <c r="A2231" i="1" s="1"/>
  <c r="L2232" i="1"/>
  <c r="AJ2232" i="1"/>
  <c r="A2232" i="1" s="1"/>
  <c r="AJ2233" i="1"/>
  <c r="A2233" i="1" s="1"/>
  <c r="AJ2234" i="1"/>
  <c r="A2234" i="1" s="1"/>
  <c r="L2235" i="1"/>
  <c r="AJ2235" i="1"/>
  <c r="A2235" i="1" s="1"/>
  <c r="L2236" i="1"/>
  <c r="AJ2236" i="1"/>
  <c r="A2236" i="1" s="1"/>
  <c r="AJ2237" i="1"/>
  <c r="A2237" i="1" s="1"/>
  <c r="L2238" i="1"/>
  <c r="AJ2238" i="1"/>
  <c r="A2238" i="1" s="1"/>
  <c r="L2239" i="1"/>
  <c r="AJ2239" i="1"/>
  <c r="A2239" i="1" s="1"/>
  <c r="L2240" i="1"/>
  <c r="AJ2240" i="1"/>
  <c r="A2240" i="1" s="1"/>
  <c r="AJ2241" i="1"/>
  <c r="A2241" i="1" s="1"/>
  <c r="L2242" i="1"/>
  <c r="AJ2242" i="1"/>
  <c r="A2242" i="1" s="1"/>
  <c r="L2243" i="1"/>
  <c r="AJ2243" i="1"/>
  <c r="A2243" i="1" s="1"/>
  <c r="L2244" i="1"/>
  <c r="AJ2244" i="1"/>
  <c r="A2244" i="1" s="1"/>
  <c r="AJ2245" i="1"/>
  <c r="A2245" i="1" s="1"/>
  <c r="L2246" i="1"/>
  <c r="AJ2246" i="1"/>
  <c r="A2246" i="1" s="1"/>
  <c r="L2247" i="1"/>
  <c r="AJ2247" i="1"/>
  <c r="A2247" i="1" s="1"/>
  <c r="L2248" i="1"/>
  <c r="AJ2248" i="1"/>
  <c r="A2248" i="1" s="1"/>
  <c r="AJ2249" i="1"/>
  <c r="A2249" i="1" s="1"/>
  <c r="L2250" i="1"/>
  <c r="AJ2250" i="1"/>
  <c r="A2250" i="1" s="1"/>
  <c r="L2251" i="1"/>
  <c r="AJ2251" i="1"/>
  <c r="A2251" i="1" s="1"/>
  <c r="L2252" i="1"/>
  <c r="AJ2252" i="1"/>
  <c r="A2252" i="1" s="1"/>
  <c r="L2253" i="1"/>
  <c r="AJ2253" i="1"/>
  <c r="A2253" i="1" s="1"/>
  <c r="L2254" i="1"/>
  <c r="AJ2254" i="1"/>
  <c r="A2254" i="1" s="1"/>
  <c r="L2255" i="1"/>
  <c r="AJ2255" i="1"/>
  <c r="A2255" i="1" s="1"/>
  <c r="L2256" i="1"/>
  <c r="AJ2256" i="1"/>
  <c r="A2256" i="1" s="1"/>
  <c r="L2257" i="1"/>
  <c r="AJ2257" i="1"/>
  <c r="A2257" i="1" s="1"/>
  <c r="L2258" i="1"/>
  <c r="AJ2258" i="1"/>
  <c r="A2258" i="1" s="1"/>
  <c r="L2259" i="1"/>
  <c r="AJ2259" i="1"/>
  <c r="A2259" i="1" s="1"/>
  <c r="AJ2260" i="1"/>
  <c r="A2260" i="1" s="1"/>
  <c r="AJ2261" i="1"/>
  <c r="A2261" i="1" s="1"/>
  <c r="AJ2262" i="1"/>
  <c r="A2262" i="1" s="1"/>
  <c r="L2263" i="1"/>
  <c r="AJ2263" i="1"/>
  <c r="A2263" i="1" s="1"/>
  <c r="L2264" i="1"/>
  <c r="AJ2264" i="1"/>
  <c r="A2264" i="1" s="1"/>
  <c r="L2265" i="1"/>
  <c r="AJ2265" i="1"/>
  <c r="A2265" i="1" s="1"/>
  <c r="AJ2266" i="1"/>
  <c r="A2266" i="1" s="1"/>
  <c r="AJ2267" i="1"/>
  <c r="A2267" i="1" s="1"/>
  <c r="AJ2268" i="1"/>
  <c r="L2269" i="1"/>
  <c r="AJ2269" i="1"/>
  <c r="A2269" i="1" s="1"/>
  <c r="L2270" i="1"/>
  <c r="L2272" i="1"/>
  <c r="L2274" i="1"/>
  <c r="L2275" i="1"/>
  <c r="L2276" i="1"/>
  <c r="L2278" i="1"/>
  <c r="L2279" i="1"/>
  <c r="L2280" i="1"/>
  <c r="L2282" i="1"/>
  <c r="L2283" i="1"/>
  <c r="L2284" i="1"/>
  <c r="L2286" i="1"/>
  <c r="L2288" i="1"/>
  <c r="L2289" i="1"/>
  <c r="L2291" i="1"/>
  <c r="L2292" i="1"/>
  <c r="L2293" i="1"/>
  <c r="L2295" i="1"/>
  <c r="L2296" i="1"/>
  <c r="L2297" i="1"/>
  <c r="L2299" i="1"/>
  <c r="L2300" i="1"/>
  <c r="L2301" i="1"/>
  <c r="L2303" i="1"/>
  <c r="L2304" i="1"/>
  <c r="L2305" i="1"/>
  <c r="L2307" i="1"/>
  <c r="L2308" i="1"/>
  <c r="L2309" i="1"/>
  <c r="L2311" i="1"/>
  <c r="L2312" i="1"/>
  <c r="L2313" i="1"/>
  <c r="L2315" i="1"/>
  <c r="L2316" i="1"/>
  <c r="L2317" i="1"/>
  <c r="L2319" i="1"/>
  <c r="L2320" i="1"/>
  <c r="L2321" i="1"/>
  <c r="L2323" i="1"/>
  <c r="L2324" i="1"/>
  <c r="L2325" i="1"/>
  <c r="L2327" i="1"/>
  <c r="L2328" i="1"/>
  <c r="L2329" i="1"/>
  <c r="L2331" i="1"/>
  <c r="L2332" i="1"/>
  <c r="L2333" i="1"/>
  <c r="L2335" i="1"/>
  <c r="L2336" i="1"/>
  <c r="L2337" i="1"/>
  <c r="L2339" i="1"/>
  <c r="L2340" i="1"/>
  <c r="L2341" i="1"/>
  <c r="L2343" i="1"/>
  <c r="L2344" i="1"/>
  <c r="L2346" i="1"/>
  <c r="L2347" i="1"/>
  <c r="L2348" i="1"/>
  <c r="L2350" i="1"/>
  <c r="L2351" i="1"/>
  <c r="L2352" i="1"/>
  <c r="L2354" i="1"/>
  <c r="L2355" i="1"/>
  <c r="H2356" i="1"/>
  <c r="I2356" i="1"/>
  <c r="J2356" i="1"/>
  <c r="K2356" i="1"/>
  <c r="AD20" i="1"/>
  <c r="AD18" i="1" s="1"/>
  <c r="L2357" i="1"/>
  <c r="AJ2357" i="1"/>
  <c r="A2357" i="1" s="1"/>
  <c r="L2359" i="1"/>
  <c r="L2360" i="1"/>
  <c r="L2361" i="1"/>
  <c r="L2363" i="1"/>
  <c r="L2365" i="1"/>
  <c r="L2368" i="1"/>
  <c r="L2369" i="1"/>
  <c r="L2371" i="1"/>
  <c r="L2372" i="1"/>
  <c r="L2373" i="1"/>
  <c r="L2375" i="1"/>
  <c r="L2376" i="1"/>
  <c r="L2377" i="1"/>
  <c r="L2379" i="1"/>
  <c r="L2380" i="1"/>
  <c r="L2381" i="1"/>
  <c r="L2384" i="1"/>
  <c r="L2385" i="1"/>
  <c r="L2387" i="1"/>
  <c r="L2388" i="1"/>
  <c r="L2389" i="1"/>
  <c r="L2391" i="1"/>
  <c r="L2392" i="1"/>
  <c r="L2393" i="1"/>
  <c r="L2395" i="1"/>
  <c r="L2396" i="1"/>
  <c r="L2397" i="1"/>
  <c r="L2400" i="1"/>
  <c r="L2401" i="1"/>
  <c r="L2402" i="1"/>
  <c r="L2405" i="1"/>
  <c r="L2406" i="1"/>
  <c r="L2407" i="1"/>
  <c r="AJ2410" i="1"/>
  <c r="A2410" i="1" s="1"/>
  <c r="L2411" i="1"/>
  <c r="L2414" i="1"/>
  <c r="L2415" i="1"/>
  <c r="L2419" i="1"/>
  <c r="L2422" i="1"/>
  <c r="L2423" i="1"/>
  <c r="L2424" i="1"/>
  <c r="L2426" i="1"/>
  <c r="L2427" i="1"/>
  <c r="L2430" i="1"/>
  <c r="L2431" i="1"/>
  <c r="L2435" i="1"/>
  <c r="L2438" i="1"/>
  <c r="L2439" i="1"/>
  <c r="L2440" i="1"/>
  <c r="L2442" i="1"/>
  <c r="L2444" i="1"/>
  <c r="L2448" i="1"/>
  <c r="L2449" i="1"/>
  <c r="L2452" i="1"/>
  <c r="L2453" i="1"/>
  <c r="L2456" i="1"/>
  <c r="L2457" i="1"/>
  <c r="L2460" i="1"/>
  <c r="L2462" i="1"/>
  <c r="L2464" i="1"/>
  <c r="L2466" i="1"/>
  <c r="L2469" i="1"/>
  <c r="L2470" i="1"/>
  <c r="L2472" i="1"/>
  <c r="L2473" i="1"/>
  <c r="L2474" i="1"/>
  <c r="L2476" i="1"/>
  <c r="L2477" i="1"/>
  <c r="L2478" i="1"/>
  <c r="L2480" i="1"/>
  <c r="L2481" i="1"/>
  <c r="L2482" i="1"/>
  <c r="L2484" i="1"/>
  <c r="L2485" i="1"/>
  <c r="L2486" i="1"/>
  <c r="L2488" i="1"/>
  <c r="L2489" i="1"/>
  <c r="L2490" i="1"/>
  <c r="L2492" i="1"/>
  <c r="L2494" i="1"/>
  <c r="L2495" i="1"/>
  <c r="L2496" i="1"/>
  <c r="L2498" i="1"/>
  <c r="L2499" i="1"/>
  <c r="L2500" i="1"/>
  <c r="L2502" i="1"/>
  <c r="L2503" i="1"/>
  <c r="L2504" i="1"/>
  <c r="L2506" i="1"/>
  <c r="L2507" i="1"/>
  <c r="L2508" i="1"/>
  <c r="L2510" i="1"/>
  <c r="L2511" i="1"/>
  <c r="L2512" i="1"/>
  <c r="L2514" i="1"/>
  <c r="L2515" i="1"/>
  <c r="L2287" i="1"/>
  <c r="L2517" i="1"/>
  <c r="L2518" i="1"/>
  <c r="L2519" i="1"/>
  <c r="L2521" i="1"/>
  <c r="L2522" i="1"/>
  <c r="L2523" i="1"/>
  <c r="L2525" i="1"/>
  <c r="L2528" i="1"/>
  <c r="L2529" i="1"/>
  <c r="L2530" i="1"/>
  <c r="L2532" i="1"/>
  <c r="L2533" i="1"/>
  <c r="L2536" i="1"/>
  <c r="L2539" i="1"/>
  <c r="L2540" i="1"/>
  <c r="L2542" i="1"/>
  <c r="L2543" i="1"/>
  <c r="L2544" i="1"/>
  <c r="L2546" i="1"/>
  <c r="L2547" i="1"/>
  <c r="L2548" i="1"/>
  <c r="L2550" i="1"/>
  <c r="L2551" i="1"/>
  <c r="L2552" i="1"/>
  <c r="L2554" i="1"/>
  <c r="L2555" i="1"/>
  <c r="L2556" i="1"/>
  <c r="L2562" i="1"/>
  <c r="L2564" i="1"/>
  <c r="L2566" i="1"/>
  <c r="L2570" i="1"/>
  <c r="L2572" i="1"/>
  <c r="L2574" i="1"/>
  <c r="L2578" i="1"/>
  <c r="L2580" i="1"/>
  <c r="L2582" i="1"/>
  <c r="L2586" i="1"/>
  <c r="L2588" i="1"/>
  <c r="L2590" i="1"/>
  <c r="L2594" i="1"/>
  <c r="L2596" i="1"/>
  <c r="L2600" i="1"/>
  <c r="L2601" i="1"/>
  <c r="L2604" i="1"/>
  <c r="L2605" i="1"/>
  <c r="L2608" i="1"/>
  <c r="L2609" i="1"/>
  <c r="L2611" i="1"/>
  <c r="L2612" i="1"/>
  <c r="L2615" i="1"/>
  <c r="L2616" i="1"/>
  <c r="L2621" i="1"/>
  <c r="L2622" i="1"/>
  <c r="L2623" i="1"/>
  <c r="L2625" i="1"/>
  <c r="L2626" i="1"/>
  <c r="L2627" i="1"/>
  <c r="L2629" i="1"/>
  <c r="L2630" i="1"/>
  <c r="L2631" i="1"/>
  <c r="L2633" i="1"/>
  <c r="L2634" i="1"/>
  <c r="L2635" i="1"/>
  <c r="L2637" i="1"/>
  <c r="L2638" i="1"/>
  <c r="L2639" i="1"/>
  <c r="L2641" i="1"/>
  <c r="L2642" i="1"/>
  <c r="L2643" i="1"/>
  <c r="L2645" i="1"/>
  <c r="L2646" i="1"/>
  <c r="L2647" i="1"/>
  <c r="L2649" i="1"/>
  <c r="L2650" i="1"/>
  <c r="L2651" i="1"/>
  <c r="L2653" i="1"/>
  <c r="L2654" i="1"/>
  <c r="L2655" i="1"/>
  <c r="L2657" i="1"/>
  <c r="L2658" i="1"/>
  <c r="L2659" i="1"/>
  <c r="L2661" i="1"/>
  <c r="L2662" i="1"/>
  <c r="L2663" i="1"/>
  <c r="L2665" i="1"/>
  <c r="L2668" i="1"/>
  <c r="L2669" i="1"/>
  <c r="L2670" i="1"/>
  <c r="L2672" i="1"/>
  <c r="L2673" i="1"/>
  <c r="L2676" i="1"/>
  <c r="L2677" i="1"/>
  <c r="L2679" i="1"/>
  <c r="L2680" i="1"/>
  <c r="L2683" i="1"/>
  <c r="L2686" i="1"/>
  <c r="L2692" i="1"/>
  <c r="L2694" i="1"/>
  <c r="L2696" i="1"/>
  <c r="L2698" i="1"/>
  <c r="L2700" i="1"/>
  <c r="L2702" i="1"/>
  <c r="L2704" i="1"/>
  <c r="L2706" i="1"/>
  <c r="L2708" i="1"/>
  <c r="L2710" i="1"/>
  <c r="L2712" i="1"/>
  <c r="L2714" i="1"/>
  <c r="L2716" i="1"/>
  <c r="L2718" i="1"/>
  <c r="L2720" i="1"/>
  <c r="L2722" i="1"/>
  <c r="L2724" i="1"/>
  <c r="L2727" i="1"/>
  <c r="L2731" i="1"/>
  <c r="L2733" i="1"/>
  <c r="L2735" i="1"/>
  <c r="L2739" i="1"/>
  <c r="L2741" i="1"/>
  <c r="L2743" i="1"/>
  <c r="L2747" i="1"/>
  <c r="L2749" i="1"/>
  <c r="L2751" i="1"/>
  <c r="L2755" i="1"/>
  <c r="L2757" i="1"/>
  <c r="L2759" i="1"/>
  <c r="L2763" i="1"/>
  <c r="L2765" i="1"/>
  <c r="L2767" i="1"/>
  <c r="L2771" i="1"/>
  <c r="L2773" i="1"/>
  <c r="L2776" i="1"/>
  <c r="L2777" i="1"/>
  <c r="L2778" i="1"/>
  <c r="L2780" i="1"/>
  <c r="L2781" i="1"/>
  <c r="L2782" i="1"/>
  <c r="L2784" i="1"/>
  <c r="L2785" i="1"/>
  <c r="L2786" i="1"/>
  <c r="L2788" i="1"/>
  <c r="L2789" i="1"/>
  <c r="L2790" i="1"/>
  <c r="L2792" i="1"/>
  <c r="L2793" i="1"/>
  <c r="L2794" i="1"/>
  <c r="L2796" i="1"/>
  <c r="L2800" i="1"/>
  <c r="L2801" i="1"/>
  <c r="L2805" i="1"/>
  <c r="L2808" i="1"/>
  <c r="L2809" i="1"/>
  <c r="L2810" i="1"/>
  <c r="L2812" i="1"/>
  <c r="L2813" i="1"/>
  <c r="L2816" i="1"/>
  <c r="L2817" i="1"/>
  <c r="L2821" i="1"/>
  <c r="L2824" i="1"/>
  <c r="L2825" i="1"/>
  <c r="L2826" i="1"/>
  <c r="L2828" i="1"/>
  <c r="L2829" i="1"/>
  <c r="L2832" i="1"/>
  <c r="L2833" i="1"/>
  <c r="L2837" i="1"/>
  <c r="L2840" i="1"/>
  <c r="L2841" i="1"/>
  <c r="L2842" i="1"/>
  <c r="L2844" i="1"/>
  <c r="L2845" i="1"/>
  <c r="L2848" i="1"/>
  <c r="L2849" i="1"/>
  <c r="L2853" i="1"/>
  <c r="L2856" i="1"/>
  <c r="L2857" i="1"/>
  <c r="L2858" i="1"/>
  <c r="L2860" i="1"/>
  <c r="L2861" i="1"/>
  <c r="L2864" i="1"/>
  <c r="L2865" i="1"/>
  <c r="L2869" i="1"/>
  <c r="L2874" i="1"/>
  <c r="L2876" i="1"/>
  <c r="L2878" i="1"/>
  <c r="L2880" i="1"/>
  <c r="L2882" i="1"/>
  <c r="L2884" i="1"/>
  <c r="L2886" i="1"/>
  <c r="L2888" i="1"/>
  <c r="L2890" i="1"/>
  <c r="L2892" i="1"/>
  <c r="L2894" i="1"/>
  <c r="L2896" i="1"/>
  <c r="L2898" i="1"/>
  <c r="L2900" i="1"/>
  <c r="L2902" i="1"/>
  <c r="L2904" i="1"/>
  <c r="L2906" i="1"/>
  <c r="L2908" i="1"/>
  <c r="L2910" i="1"/>
  <c r="L2912" i="1"/>
  <c r="L2914" i="1"/>
  <c r="L2916" i="1"/>
  <c r="L2918" i="1"/>
  <c r="L2920" i="1"/>
  <c r="L2923" i="1"/>
  <c r="L2925" i="1"/>
  <c r="L2927" i="1"/>
  <c r="L2929" i="1"/>
  <c r="L2931" i="1"/>
  <c r="L2933" i="1"/>
  <c r="L2935" i="1"/>
  <c r="L2937" i="1"/>
  <c r="L2939" i="1"/>
  <c r="L2941" i="1"/>
  <c r="L2943" i="1"/>
  <c r="L2945" i="1"/>
  <c r="L2947" i="1"/>
  <c r="L2949" i="1"/>
  <c r="L2951" i="1"/>
  <c r="L2953" i="1"/>
  <c r="L2955" i="1"/>
  <c r="L2957" i="1"/>
  <c r="L2959" i="1"/>
  <c r="L2962" i="1"/>
  <c r="L2963" i="1"/>
  <c r="L2964" i="1"/>
  <c r="L2966" i="1"/>
  <c r="L2967" i="1"/>
  <c r="L2968" i="1"/>
  <c r="L2970" i="1"/>
  <c r="L2971" i="1"/>
  <c r="L2972" i="1"/>
  <c r="L2974" i="1"/>
  <c r="L2975" i="1"/>
  <c r="L2976" i="1"/>
  <c r="L2978" i="1"/>
  <c r="L2979" i="1"/>
  <c r="L2980" i="1"/>
  <c r="L2982" i="1"/>
  <c r="L2983" i="1"/>
  <c r="L2984" i="1"/>
  <c r="L2986" i="1"/>
  <c r="L2987" i="1"/>
  <c r="L2988" i="1"/>
  <c r="L2990" i="1"/>
  <c r="L2991" i="1"/>
  <c r="L2992" i="1"/>
  <c r="L2994" i="1"/>
  <c r="L2995" i="1"/>
  <c r="L2996" i="1"/>
  <c r="L2998" i="1"/>
  <c r="L2999" i="1"/>
  <c r="L3000" i="1"/>
  <c r="L3002" i="1"/>
  <c r="L3003" i="1"/>
  <c r="L3004" i="1"/>
  <c r="L3006" i="1"/>
  <c r="L3007" i="1"/>
  <c r="L3008" i="1"/>
  <c r="L3010" i="1"/>
  <c r="L3011" i="1"/>
  <c r="L3012" i="1"/>
  <c r="L3014" i="1"/>
  <c r="L3015" i="1"/>
  <c r="L3016" i="1"/>
  <c r="L3018" i="1"/>
  <c r="L3019" i="1"/>
  <c r="L3020" i="1"/>
  <c r="L3022" i="1"/>
  <c r="L3023" i="1"/>
  <c r="L3024" i="1"/>
  <c r="L3026" i="1"/>
  <c r="L3027" i="1"/>
  <c r="L3028" i="1"/>
  <c r="L3030" i="1"/>
  <c r="L3031" i="1"/>
  <c r="L3034" i="1"/>
  <c r="L3035" i="1"/>
  <c r="L3038" i="1"/>
  <c r="L3039" i="1"/>
  <c r="L3042" i="1"/>
  <c r="L3043" i="1"/>
  <c r="L3046" i="1"/>
  <c r="L3047" i="1"/>
  <c r="L3050" i="1"/>
  <c r="L3051" i="1"/>
  <c r="L3054" i="1"/>
  <c r="L3055" i="1"/>
  <c r="L3058" i="1"/>
  <c r="L3059" i="1"/>
  <c r="L3062" i="1"/>
  <c r="L3064" i="1"/>
  <c r="L3066" i="1"/>
  <c r="L3068" i="1"/>
  <c r="L3070" i="1"/>
  <c r="L3072" i="1"/>
  <c r="L3074" i="1"/>
  <c r="L3076" i="1"/>
  <c r="L3079" i="1"/>
  <c r="L3080" i="1"/>
  <c r="L3081" i="1"/>
  <c r="L3083" i="1"/>
  <c r="L3084" i="1"/>
  <c r="L3087" i="1"/>
  <c r="L3088" i="1"/>
  <c r="L3091" i="1"/>
  <c r="L3092" i="1"/>
  <c r="L3095" i="1"/>
  <c r="L3096" i="1"/>
  <c r="L3098" i="1"/>
  <c r="L3099" i="1"/>
  <c r="L3100" i="1"/>
  <c r="L3102" i="1"/>
  <c r="L3103" i="1"/>
  <c r="L3104" i="1"/>
  <c r="L3106" i="1"/>
  <c r="L3107" i="1"/>
  <c r="L3108" i="1"/>
  <c r="L3110" i="1"/>
  <c r="L3111" i="1"/>
  <c r="L3114" i="1"/>
  <c r="L3116" i="1"/>
  <c r="L3118" i="1"/>
  <c r="L3120" i="1"/>
  <c r="L3122" i="1"/>
  <c r="L3124" i="1"/>
  <c r="L3126" i="1"/>
  <c r="L3128" i="1"/>
  <c r="L3130" i="1"/>
  <c r="L3132" i="1"/>
  <c r="L3134" i="1"/>
  <c r="L3136" i="1"/>
  <c r="L3137" i="1"/>
  <c r="L3139" i="1"/>
  <c r="L3143" i="1"/>
  <c r="L3144" i="1"/>
  <c r="L3147" i="1"/>
  <c r="L3148" i="1"/>
  <c r="L3151" i="1"/>
  <c r="L3152" i="1"/>
  <c r="L3155" i="1"/>
  <c r="L3156" i="1"/>
  <c r="L3159" i="1"/>
  <c r="L3160" i="1"/>
  <c r="L3163" i="1"/>
  <c r="L3164" i="1"/>
  <c r="L3166" i="1"/>
  <c r="L3167" i="1"/>
  <c r="L3168" i="1"/>
  <c r="L3170" i="1"/>
  <c r="L3171" i="1"/>
  <c r="L3172" i="1"/>
  <c r="L3174" i="1"/>
  <c r="L3177" i="1"/>
  <c r="L3179" i="1"/>
  <c r="L3180" i="1"/>
  <c r="L3181" i="1"/>
  <c r="L3183" i="1"/>
  <c r="Q63" i="1" l="1"/>
  <c r="Q21" i="1" s="1"/>
  <c r="Q18" i="1" s="1"/>
  <c r="L91" i="1"/>
  <c r="P91" i="1" s="1"/>
  <c r="P2007" i="1"/>
  <c r="P112" i="1"/>
  <c r="P3177" i="1"/>
  <c r="P3130" i="1"/>
  <c r="P3114" i="1"/>
  <c r="P3102" i="1"/>
  <c r="P3092" i="1"/>
  <c r="P3084" i="1"/>
  <c r="P3066" i="1"/>
  <c r="P3050" i="1"/>
  <c r="P3042" i="1"/>
  <c r="P3034" i="1"/>
  <c r="P3022" i="1"/>
  <c r="P3006" i="1"/>
  <c r="P2990" i="1"/>
  <c r="P2974" i="1"/>
  <c r="P2949" i="1"/>
  <c r="P2925" i="1"/>
  <c r="P2916" i="1"/>
  <c r="P2908" i="1"/>
  <c r="P2892" i="1"/>
  <c r="P2884" i="1"/>
  <c r="P2864" i="1"/>
  <c r="P2845" i="1"/>
  <c r="P2832" i="1"/>
  <c r="P2816" i="1"/>
  <c r="P2800" i="1"/>
  <c r="P2794" i="1"/>
  <c r="P2778" i="1"/>
  <c r="P2747" i="1"/>
  <c r="P2710" i="1"/>
  <c r="P2659" i="1"/>
  <c r="P2643" i="1"/>
  <c r="P2625" i="1"/>
  <c r="P2604" i="1"/>
  <c r="P2572" i="1"/>
  <c r="P2566" i="1"/>
  <c r="P2552" i="1"/>
  <c r="P2550" i="1"/>
  <c r="P2543" i="1"/>
  <c r="P2528" i="1"/>
  <c r="P2512" i="1"/>
  <c r="P2496" i="1"/>
  <c r="P2480" i="1"/>
  <c r="P2457" i="1"/>
  <c r="P2452" i="1"/>
  <c r="P2427" i="1"/>
  <c r="P2411" i="1"/>
  <c r="P2402" i="1"/>
  <c r="P2397" i="1"/>
  <c r="P2388" i="1"/>
  <c r="P2347" i="1"/>
  <c r="P2301" i="1"/>
  <c r="P2284" i="1"/>
  <c r="P2275" i="1"/>
  <c r="P2270" i="1"/>
  <c r="P2259" i="1"/>
  <c r="P2255" i="1"/>
  <c r="P2244" i="1"/>
  <c r="P2232" i="1"/>
  <c r="P2214" i="1"/>
  <c r="P2197" i="1"/>
  <c r="P2181" i="1"/>
  <c r="P2171" i="1"/>
  <c r="P2165" i="1"/>
  <c r="P2160" i="1"/>
  <c r="P2150" i="1"/>
  <c r="P2145" i="1"/>
  <c r="P2140" i="1"/>
  <c r="P2128" i="1"/>
  <c r="P2069" i="1"/>
  <c r="P2064" i="1"/>
  <c r="P2055" i="1"/>
  <c r="P2047" i="1"/>
  <c r="P2032" i="1"/>
  <c r="P2025" i="1"/>
  <c r="P2023" i="1"/>
  <c r="P2009" i="1"/>
  <c r="P1928" i="1"/>
  <c r="P1914" i="1"/>
  <c r="P1850" i="1"/>
  <c r="P1808" i="1"/>
  <c r="P3179" i="1"/>
  <c r="P3164" i="1"/>
  <c r="P3156" i="1"/>
  <c r="P3151" i="1"/>
  <c r="P3106" i="1"/>
  <c r="P3076" i="1"/>
  <c r="P3028" i="1"/>
  <c r="P3010" i="1"/>
  <c r="P3003" i="1"/>
  <c r="P2996" i="1"/>
  <c r="P2978" i="1"/>
  <c r="P2951" i="1"/>
  <c r="P2943" i="1"/>
  <c r="P2918" i="1"/>
  <c r="P2902" i="1"/>
  <c r="P2894" i="1"/>
  <c r="P2886" i="1"/>
  <c r="P2878" i="1"/>
  <c r="P2858" i="1"/>
  <c r="P2853" i="1"/>
  <c r="P2840" i="1"/>
  <c r="P2824" i="1"/>
  <c r="P2808" i="1"/>
  <c r="P2796" i="1"/>
  <c r="P2789" i="1"/>
  <c r="P2782" i="1"/>
  <c r="P2743" i="1"/>
  <c r="P2720" i="1"/>
  <c r="P2712" i="1"/>
  <c r="P2696" i="1"/>
  <c r="P2676" i="1"/>
  <c r="P2661" i="1"/>
  <c r="P2654" i="1"/>
  <c r="P2645" i="1"/>
  <c r="P2638" i="1"/>
  <c r="P2629" i="1"/>
  <c r="P2622" i="1"/>
  <c r="P2556" i="1"/>
  <c r="P2287" i="1"/>
  <c r="P2498" i="1"/>
  <c r="P2486" i="1"/>
  <c r="P2470" i="1"/>
  <c r="P2462" i="1"/>
  <c r="P2438" i="1"/>
  <c r="P2419" i="1"/>
  <c r="P2392" i="1"/>
  <c r="P2380" i="1"/>
  <c r="P2373" i="1"/>
  <c r="P2363" i="1"/>
  <c r="P2337" i="1"/>
  <c r="P2328" i="1"/>
  <c r="P2305" i="1"/>
  <c r="P2224" i="1"/>
  <c r="P2222" i="1"/>
  <c r="P2201" i="1"/>
  <c r="P2183" i="1"/>
  <c r="P2178" i="1"/>
  <c r="P2118" i="1"/>
  <c r="P2095" i="1"/>
  <c r="P2075" i="1"/>
  <c r="P2059" i="1"/>
  <c r="P2013" i="1"/>
  <c r="P2004" i="1"/>
  <c r="P1992" i="1"/>
  <c r="P1964" i="1"/>
  <c r="P1902" i="1"/>
  <c r="P1900" i="1"/>
  <c r="P1886" i="1"/>
  <c r="P1854" i="1"/>
  <c r="P1805" i="1"/>
  <c r="P1789" i="1"/>
  <c r="P1768" i="1"/>
  <c r="P1729" i="1"/>
  <c r="P1703" i="1"/>
  <c r="P1701" i="1"/>
  <c r="P1698" i="1"/>
  <c r="P1681" i="1"/>
  <c r="P1543" i="1"/>
  <c r="P1531" i="1"/>
  <c r="P1526" i="1"/>
  <c r="P1520" i="1"/>
  <c r="P1508" i="1"/>
  <c r="P1503" i="1"/>
  <c r="P1462" i="1"/>
  <c r="P1392" i="1"/>
  <c r="P1358" i="1"/>
  <c r="P1336" i="1"/>
  <c r="P1324" i="1"/>
  <c r="P1296" i="1"/>
  <c r="P1219" i="1"/>
  <c r="P1156" i="1"/>
  <c r="P1151" i="1"/>
  <c r="P1141" i="1"/>
  <c r="P1118" i="1"/>
  <c r="P1061" i="1"/>
  <c r="P994" i="1"/>
  <c r="P992" i="1"/>
  <c r="P947" i="1"/>
  <c r="P941" i="1"/>
  <c r="P913" i="1"/>
  <c r="P902" i="1"/>
  <c r="P898" i="1"/>
  <c r="P896" i="1"/>
  <c r="P870" i="1"/>
  <c r="P776" i="1"/>
  <c r="P771" i="1"/>
  <c r="P736" i="1"/>
  <c r="P722" i="1"/>
  <c r="P720" i="1"/>
  <c r="P714" i="1"/>
  <c r="P710" i="1"/>
  <c r="P693" i="1"/>
  <c r="P677" i="1"/>
  <c r="P602" i="1"/>
  <c r="P597" i="1"/>
  <c r="P584" i="1"/>
  <c r="P538" i="1"/>
  <c r="P508" i="1"/>
  <c r="P476" i="1"/>
  <c r="P450" i="1"/>
  <c r="P371" i="1"/>
  <c r="P353" i="1"/>
  <c r="P347" i="1"/>
  <c r="P310" i="1"/>
  <c r="P300" i="1"/>
  <c r="P202" i="1"/>
  <c r="P173" i="1"/>
  <c r="P149" i="1"/>
  <c r="P141" i="1"/>
  <c r="P46" i="1"/>
  <c r="P29" i="1"/>
  <c r="P68" i="1"/>
  <c r="P92" i="1"/>
  <c r="P122" i="1"/>
  <c r="P138" i="1"/>
  <c r="P164" i="1"/>
  <c r="P180" i="1"/>
  <c r="P204" i="1"/>
  <c r="P219" i="1"/>
  <c r="P312" i="1"/>
  <c r="P333" i="1"/>
  <c r="P356" i="1"/>
  <c r="P387" i="1"/>
  <c r="P426" i="1"/>
  <c r="P459" i="1"/>
  <c r="P510" i="1"/>
  <c r="P555" i="1"/>
  <c r="P586" i="1"/>
  <c r="P608" i="1"/>
  <c r="P653" i="1"/>
  <c r="P731" i="1"/>
  <c r="P809" i="1"/>
  <c r="P869" i="1"/>
  <c r="P912" i="1"/>
  <c r="P991" i="1"/>
  <c r="P1064" i="1"/>
  <c r="P1095" i="1"/>
  <c r="P1111" i="1"/>
  <c r="P1166" i="1"/>
  <c r="P1196" i="1"/>
  <c r="P1224" i="1"/>
  <c r="P1240" i="1"/>
  <c r="P1291" i="1"/>
  <c r="P1323" i="1"/>
  <c r="P1361" i="1"/>
  <c r="P1393" i="1"/>
  <c r="P1467" i="1"/>
  <c r="P1485" i="1"/>
  <c r="P1518" i="1"/>
  <c r="P1548" i="1"/>
  <c r="P1569" i="1"/>
  <c r="P1661" i="1"/>
  <c r="P1708" i="1"/>
  <c r="P1759" i="1"/>
  <c r="P1810" i="1"/>
  <c r="P1842" i="1"/>
  <c r="P1875" i="1"/>
  <c r="P1923" i="1"/>
  <c r="P1973" i="1"/>
  <c r="P2049" i="1"/>
  <c r="P2104" i="1"/>
  <c r="P2159" i="1"/>
  <c r="P2217" i="1"/>
  <c r="P2298" i="1"/>
  <c r="P2330" i="1"/>
  <c r="P2412" i="1"/>
  <c r="P2434" i="1"/>
  <c r="P2451" i="1"/>
  <c r="P2479" i="1"/>
  <c r="P2524" i="1"/>
  <c r="P2563" i="1"/>
  <c r="P2576" i="1"/>
  <c r="P2595" i="1"/>
  <c r="P2614" i="1"/>
  <c r="P2656" i="1"/>
  <c r="P2688" i="1"/>
  <c r="P2705" i="1"/>
  <c r="P2721" i="1"/>
  <c r="P2742" i="1"/>
  <c r="P2754" i="1"/>
  <c r="P2774" i="1"/>
  <c r="P2818" i="1"/>
  <c r="P2839" i="1"/>
  <c r="P2866" i="1"/>
  <c r="P2887" i="1"/>
  <c r="P2903" i="1"/>
  <c r="P2928" i="1"/>
  <c r="P2952" i="1"/>
  <c r="P2977" i="1"/>
  <c r="P3025" i="1"/>
  <c r="P3045" i="1"/>
  <c r="P3069" i="1"/>
  <c r="P3105" i="1"/>
  <c r="P3178" i="1"/>
  <c r="P3168" i="1"/>
  <c r="P3166" i="1"/>
  <c r="P3139" i="1"/>
  <c r="P3126" i="1"/>
  <c r="P3118" i="1"/>
  <c r="P3096" i="1"/>
  <c r="P3091" i="1"/>
  <c r="P3083" i="1"/>
  <c r="P3070" i="1"/>
  <c r="P3059" i="1"/>
  <c r="P3051" i="1"/>
  <c r="P3043" i="1"/>
  <c r="P3038" i="1"/>
  <c r="P3014" i="1"/>
  <c r="P3007" i="1"/>
  <c r="P2998" i="1"/>
  <c r="P2984" i="1"/>
  <c r="P2975" i="1"/>
  <c r="P2968" i="1"/>
  <c r="P2953" i="1"/>
  <c r="P2929" i="1"/>
  <c r="P2920" i="1"/>
  <c r="P2912" i="1"/>
  <c r="P2904" i="1"/>
  <c r="P2896" i="1"/>
  <c r="P2888" i="1"/>
  <c r="P2880" i="1"/>
  <c r="P2865" i="1"/>
  <c r="P2860" i="1"/>
  <c r="P2849" i="1"/>
  <c r="P2844" i="1"/>
  <c r="P2833" i="1"/>
  <c r="P2828" i="1"/>
  <c r="P2817" i="1"/>
  <c r="P2812" i="1"/>
  <c r="P2801" i="1"/>
  <c r="P2793" i="1"/>
  <c r="P2786" i="1"/>
  <c r="P2784" i="1"/>
  <c r="P2777" i="1"/>
  <c r="P2763" i="1"/>
  <c r="P2757" i="1"/>
  <c r="P2751" i="1"/>
  <c r="P2731" i="1"/>
  <c r="P2722" i="1"/>
  <c r="P2714" i="1"/>
  <c r="P2706" i="1"/>
  <c r="P2698" i="1"/>
  <c r="P2686" i="1"/>
  <c r="P2683" i="1"/>
  <c r="P2680" i="1"/>
  <c r="P2670" i="1"/>
  <c r="P2668" i="1"/>
  <c r="P2665" i="1"/>
  <c r="P2658" i="1"/>
  <c r="P2651" i="1"/>
  <c r="P2649" i="1"/>
  <c r="P2642" i="1"/>
  <c r="P2635" i="1"/>
  <c r="P2633" i="1"/>
  <c r="P2626" i="1"/>
  <c r="P2608" i="1"/>
  <c r="P2605" i="1"/>
  <c r="P2600" i="1"/>
  <c r="P2594" i="1"/>
  <c r="P2588" i="1"/>
  <c r="P2582" i="1"/>
  <c r="P2562" i="1"/>
  <c r="P2551" i="1"/>
  <c r="P2544" i="1"/>
  <c r="P2542" i="1"/>
  <c r="P2529" i="1"/>
  <c r="P2519" i="1"/>
  <c r="P2517" i="1"/>
  <c r="P2511" i="1"/>
  <c r="P2504" i="1"/>
  <c r="P2502" i="1"/>
  <c r="P2495" i="1"/>
  <c r="P2490" i="1"/>
  <c r="P2488" i="1"/>
  <c r="P2481" i="1"/>
  <c r="P2474" i="1"/>
  <c r="P2472" i="1"/>
  <c r="P2464" i="1"/>
  <c r="P2456" i="1"/>
  <c r="P2453" i="1"/>
  <c r="P2448" i="1"/>
  <c r="P2442" i="1"/>
  <c r="P2431" i="1"/>
  <c r="P2426" i="1"/>
  <c r="P2415" i="1"/>
  <c r="P2406" i="1"/>
  <c r="P2401" i="1"/>
  <c r="P2396" i="1"/>
  <c r="P2389" i="1"/>
  <c r="P2387" i="1"/>
  <c r="P2377" i="1"/>
  <c r="P2375" i="1"/>
  <c r="P2368" i="1"/>
  <c r="P2365" i="1"/>
  <c r="P2360" i="1"/>
  <c r="P2355" i="1"/>
  <c r="P2348" i="1"/>
  <c r="P2346" i="1"/>
  <c r="P2341" i="1"/>
  <c r="P2339" i="1"/>
  <c r="P2332" i="1"/>
  <c r="P2325" i="1"/>
  <c r="P2323" i="1"/>
  <c r="P2316" i="1"/>
  <c r="P2309" i="1"/>
  <c r="P2307" i="1"/>
  <c r="P2300" i="1"/>
  <c r="P2293" i="1"/>
  <c r="P2291" i="1"/>
  <c r="P2283" i="1"/>
  <c r="P2276" i="1"/>
  <c r="P2274" i="1"/>
  <c r="P2258" i="1"/>
  <c r="P2256" i="1"/>
  <c r="P2254" i="1"/>
  <c r="P2252" i="1"/>
  <c r="P2250" i="1"/>
  <c r="P2243" i="1"/>
  <c r="P2236" i="1"/>
  <c r="P2231" i="1"/>
  <c r="P2215" i="1"/>
  <c r="P2210" i="1"/>
  <c r="P2205" i="1"/>
  <c r="P2203" i="1"/>
  <c r="P2196" i="1"/>
  <c r="P2189" i="1"/>
  <c r="P2187" i="1"/>
  <c r="P2180" i="1"/>
  <c r="P2170" i="1"/>
  <c r="P2164" i="1"/>
  <c r="P2154" i="1"/>
  <c r="P2151" i="1"/>
  <c r="P2149" i="1"/>
  <c r="P2141" i="1"/>
  <c r="P2129" i="1"/>
  <c r="P2122" i="1"/>
  <c r="P2120" i="1"/>
  <c r="P2112" i="1"/>
  <c r="P2102" i="1"/>
  <c r="P2088" i="1"/>
  <c r="P2086" i="1"/>
  <c r="P2084" i="1"/>
  <c r="P2068" i="1"/>
  <c r="P2065" i="1"/>
  <c r="P2056" i="1"/>
  <c r="P2048" i="1"/>
  <c r="P2041" i="1"/>
  <c r="P2038" i="1"/>
  <c r="P2033" i="1"/>
  <c r="P2031" i="1"/>
  <c r="P2024" i="1"/>
  <c r="P2017" i="1"/>
  <c r="P2015" i="1"/>
  <c r="P2008" i="1"/>
  <c r="P2001" i="1"/>
  <c r="P1999" i="1"/>
  <c r="P1994" i="1"/>
  <c r="P1987" i="1"/>
  <c r="P1975" i="1"/>
  <c r="P1968" i="1"/>
  <c r="P1966" i="1"/>
  <c r="P1959" i="1"/>
  <c r="P3174" i="1"/>
  <c r="P3167" i="1"/>
  <c r="P3122" i="1"/>
  <c r="P3111" i="1"/>
  <c r="P3104" i="1"/>
  <c r="P3095" i="1"/>
  <c r="P3087" i="1"/>
  <c r="P3074" i="1"/>
  <c r="P3058" i="1"/>
  <c r="P3055" i="1"/>
  <c r="P3047" i="1"/>
  <c r="P3039" i="1"/>
  <c r="P3031" i="1"/>
  <c r="P3024" i="1"/>
  <c r="P3015" i="1"/>
  <c r="P3008" i="1"/>
  <c r="P2999" i="1"/>
  <c r="P2992" i="1"/>
  <c r="P2983" i="1"/>
  <c r="P2976" i="1"/>
  <c r="P2967" i="1"/>
  <c r="P2957" i="1"/>
  <c r="P2941" i="1"/>
  <c r="P2933" i="1"/>
  <c r="P2900" i="1"/>
  <c r="P2876" i="1"/>
  <c r="P2861" i="1"/>
  <c r="P2848" i="1"/>
  <c r="P2829" i="1"/>
  <c r="P2813" i="1"/>
  <c r="P2792" i="1"/>
  <c r="P2785" i="1"/>
  <c r="P2776" i="1"/>
  <c r="P2773" i="1"/>
  <c r="P2767" i="1"/>
  <c r="P2741" i="1"/>
  <c r="P2735" i="1"/>
  <c r="P2718" i="1"/>
  <c r="P2702" i="1"/>
  <c r="P2694" i="1"/>
  <c r="P2679" i="1"/>
  <c r="P2669" i="1"/>
  <c r="P2657" i="1"/>
  <c r="P2650" i="1"/>
  <c r="P2641" i="1"/>
  <c r="P2634" i="1"/>
  <c r="P2627" i="1"/>
  <c r="P2609" i="1"/>
  <c r="P2601" i="1"/>
  <c r="P2578" i="1"/>
  <c r="P2530" i="1"/>
  <c r="P2525" i="1"/>
  <c r="P2518" i="1"/>
  <c r="P2510" i="1"/>
  <c r="P2503" i="1"/>
  <c r="P2494" i="1"/>
  <c r="P2489" i="1"/>
  <c r="P2482" i="1"/>
  <c r="P2473" i="1"/>
  <c r="P2460" i="1"/>
  <c r="P2449" i="1"/>
  <c r="P2430" i="1"/>
  <c r="P2414" i="1"/>
  <c r="P2407" i="1"/>
  <c r="P2405" i="1"/>
  <c r="P2400" i="1"/>
  <c r="P2395" i="1"/>
  <c r="P2376" i="1"/>
  <c r="P2369" i="1"/>
  <c r="P2361" i="1"/>
  <c r="P2359" i="1"/>
  <c r="P2354" i="1"/>
  <c r="P2340" i="1"/>
  <c r="P2333" i="1"/>
  <c r="P2331" i="1"/>
  <c r="P2324" i="1"/>
  <c r="P2317" i="1"/>
  <c r="P2315" i="1"/>
  <c r="P2308" i="1"/>
  <c r="P2299" i="1"/>
  <c r="P2292" i="1"/>
  <c r="P2282" i="1"/>
  <c r="P2257" i="1"/>
  <c r="P2253" i="1"/>
  <c r="P2251" i="1"/>
  <c r="P2242" i="1"/>
  <c r="P2235" i="1"/>
  <c r="P2220" i="1"/>
  <c r="P2211" i="1"/>
  <c r="P2204" i="1"/>
  <c r="P2195" i="1"/>
  <c r="P2188" i="1"/>
  <c r="P2163" i="1"/>
  <c r="P2142" i="1"/>
  <c r="P2130" i="1"/>
  <c r="P2121" i="1"/>
  <c r="P2113" i="1"/>
  <c r="P2111" i="1"/>
  <c r="P2103" i="1"/>
  <c r="P2101" i="1"/>
  <c r="P2087" i="1"/>
  <c r="P2085" i="1"/>
  <c r="P2083" i="1"/>
  <c r="P2052" i="1"/>
  <c r="P2016" i="1"/>
  <c r="P2000" i="1"/>
  <c r="P1998" i="1"/>
  <c r="P1995" i="1"/>
  <c r="P1988" i="1"/>
  <c r="P1986" i="1"/>
  <c r="P1974" i="1"/>
  <c r="P1967" i="1"/>
  <c r="P1960" i="1"/>
  <c r="P1958" i="1"/>
  <c r="P1951" i="1"/>
  <c r="P1944" i="1"/>
  <c r="P1937" i="1"/>
  <c r="P1935" i="1"/>
  <c r="P1930" i="1"/>
  <c r="P1921" i="1"/>
  <c r="P1912" i="1"/>
  <c r="P1905" i="1"/>
  <c r="P1898" i="1"/>
  <c r="P1896" i="1"/>
  <c r="P1889" i="1"/>
  <c r="P1882" i="1"/>
  <c r="P1880" i="1"/>
  <c r="P1873" i="1"/>
  <c r="P1866" i="1"/>
  <c r="P1864" i="1"/>
  <c r="P1857" i="1"/>
  <c r="P1840" i="1"/>
  <c r="P1833" i="1"/>
  <c r="P1831" i="1"/>
  <c r="P1824" i="1"/>
  <c r="P1817" i="1"/>
  <c r="P1815" i="1"/>
  <c r="P1801" i="1"/>
  <c r="P1799" i="1"/>
  <c r="P1792" i="1"/>
  <c r="P1780" i="1"/>
  <c r="P1773" i="1"/>
  <c r="P1771" i="1"/>
  <c r="P1766" i="1"/>
  <c r="P1764" i="1"/>
  <c r="P1757" i="1"/>
  <c r="P1750" i="1"/>
  <c r="P1743" i="1"/>
  <c r="P1741" i="1"/>
  <c r="P1734" i="1"/>
  <c r="P1727" i="1"/>
  <c r="P1725" i="1"/>
  <c r="P1722" i="1"/>
  <c r="P1715" i="1"/>
  <c r="P1713" i="1"/>
  <c r="P3181" i="1"/>
  <c r="P3171" i="1"/>
  <c r="P3159" i="1"/>
  <c r="P3148" i="1"/>
  <c r="P3143" i="1"/>
  <c r="P3137" i="1"/>
  <c r="P3132" i="1"/>
  <c r="P3124" i="1"/>
  <c r="P3116" i="1"/>
  <c r="P3108" i="1"/>
  <c r="P3099" i="1"/>
  <c r="P3081" i="1"/>
  <c r="P3079" i="1"/>
  <c r="P3068" i="1"/>
  <c r="P3026" i="1"/>
  <c r="P3019" i="1"/>
  <c r="P3012" i="1"/>
  <c r="P2994" i="1"/>
  <c r="P2987" i="1"/>
  <c r="P2980" i="1"/>
  <c r="P2971" i="1"/>
  <c r="P2964" i="1"/>
  <c r="P2962" i="1"/>
  <c r="P2959" i="1"/>
  <c r="P2935" i="1"/>
  <c r="P2927" i="1"/>
  <c r="P2910" i="1"/>
  <c r="P2869" i="1"/>
  <c r="P2856" i="1"/>
  <c r="P2842" i="1"/>
  <c r="P2837" i="1"/>
  <c r="P2826" i="1"/>
  <c r="P2821" i="1"/>
  <c r="P2810" i="1"/>
  <c r="P2805" i="1"/>
  <c r="P2780" i="1"/>
  <c r="P2755" i="1"/>
  <c r="P2749" i="1"/>
  <c r="P2704" i="1"/>
  <c r="P2673" i="1"/>
  <c r="P2663" i="1"/>
  <c r="P2647" i="1"/>
  <c r="P2631" i="1"/>
  <c r="P2616" i="1"/>
  <c r="P2611" i="1"/>
  <c r="P2586" i="1"/>
  <c r="P2580" i="1"/>
  <c r="P2574" i="1"/>
  <c r="P2554" i="1"/>
  <c r="P2547" i="1"/>
  <c r="P2540" i="1"/>
  <c r="P2532" i="1"/>
  <c r="P2522" i="1"/>
  <c r="P2514" i="1"/>
  <c r="P2507" i="1"/>
  <c r="P2500" i="1"/>
  <c r="P2484" i="1"/>
  <c r="P2477" i="1"/>
  <c r="P2440" i="1"/>
  <c r="P2435" i="1"/>
  <c r="P2424" i="1"/>
  <c r="P2422" i="1"/>
  <c r="P2385" i="1"/>
  <c r="P2371" i="1"/>
  <c r="P2351" i="1"/>
  <c r="P2344" i="1"/>
  <c r="P2335" i="1"/>
  <c r="P2321" i="1"/>
  <c r="P2319" i="1"/>
  <c r="P2312" i="1"/>
  <c r="P2303" i="1"/>
  <c r="P2296" i="1"/>
  <c r="P2289" i="1"/>
  <c r="P2286" i="1"/>
  <c r="P2279" i="1"/>
  <c r="P2272" i="1"/>
  <c r="P2264" i="1"/>
  <c r="P2248" i="1"/>
  <c r="P2246" i="1"/>
  <c r="P2239" i="1"/>
  <c r="P2228" i="1"/>
  <c r="P2208" i="1"/>
  <c r="P2199" i="1"/>
  <c r="P2192" i="1"/>
  <c r="P2185" i="1"/>
  <c r="P2173" i="1"/>
  <c r="P2157" i="1"/>
  <c r="P2147" i="1"/>
  <c r="P2137" i="1"/>
  <c r="P2134" i="1"/>
  <c r="P2132" i="1"/>
  <c r="P2125" i="1"/>
  <c r="P2115" i="1"/>
  <c r="P2107" i="1"/>
  <c r="P2105" i="1"/>
  <c r="P2098" i="1"/>
  <c r="P2078" i="1"/>
  <c r="P2036" i="1"/>
  <c r="P2029" i="1"/>
  <c r="P2027" i="1"/>
  <c r="P2020" i="1"/>
  <c r="P2011" i="1"/>
  <c r="P1990" i="1"/>
  <c r="P1983" i="1"/>
  <c r="P1971" i="1"/>
  <c r="P1962" i="1"/>
  <c r="P1955" i="1"/>
  <c r="P1948" i="1"/>
  <c r="P1941" i="1"/>
  <c r="P1939" i="1"/>
  <c r="P1932" i="1"/>
  <c r="P1925" i="1"/>
  <c r="P1918" i="1"/>
  <c r="P1916" i="1"/>
  <c r="P1909" i="1"/>
  <c r="P1893" i="1"/>
  <c r="P1884" i="1"/>
  <c r="P1877" i="1"/>
  <c r="P1870" i="1"/>
  <c r="P1868" i="1"/>
  <c r="P1861" i="1"/>
  <c r="P1852" i="1"/>
  <c r="P1844" i="1"/>
  <c r="P1837" i="1"/>
  <c r="P1835" i="1"/>
  <c r="P1828" i="1"/>
  <c r="P1821" i="1"/>
  <c r="P1819" i="1"/>
  <c r="P1812" i="1"/>
  <c r="P1803" i="1"/>
  <c r="P1796" i="1"/>
  <c r="P1784" i="1"/>
  <c r="P1777" i="1"/>
  <c r="P1775" i="1"/>
  <c r="P1761" i="1"/>
  <c r="P1754" i="1"/>
  <c r="P1747" i="1"/>
  <c r="P1745" i="1"/>
  <c r="P1738" i="1"/>
  <c r="P1731" i="1"/>
  <c r="P1719" i="1"/>
  <c r="P1717" i="1"/>
  <c r="P1710" i="1"/>
  <c r="P1683" i="1"/>
  <c r="P1675" i="1"/>
  <c r="P1668" i="1"/>
  <c r="P1622" i="1"/>
  <c r="P1615" i="1"/>
  <c r="P1608" i="1"/>
  <c r="P1603" i="1"/>
  <c r="P1562" i="1"/>
  <c r="P1559" i="1"/>
  <c r="P1553" i="1"/>
  <c r="P1546" i="1"/>
  <c r="P1538" i="1"/>
  <c r="P1523" i="1"/>
  <c r="P1496" i="1"/>
  <c r="P1494" i="1"/>
  <c r="P1479" i="1"/>
  <c r="P1476" i="1"/>
  <c r="P1470" i="1"/>
  <c r="P1439" i="1"/>
  <c r="P1437" i="1"/>
  <c r="P1430" i="1"/>
  <c r="P1423" i="1"/>
  <c r="P1418" i="1"/>
  <c r="P1411" i="1"/>
  <c r="P1399" i="1"/>
  <c r="P1390" i="1"/>
  <c r="P1383" i="1"/>
  <c r="P1376" i="1"/>
  <c r="P1374" i="1"/>
  <c r="P1367" i="1"/>
  <c r="P1360" i="1"/>
  <c r="P1351" i="1"/>
  <c r="P1345" i="1"/>
  <c r="P1338" i="1"/>
  <c r="P1326" i="1"/>
  <c r="P1317" i="1"/>
  <c r="P1312" i="1"/>
  <c r="P1305" i="1"/>
  <c r="P1298" i="1"/>
  <c r="P1286" i="1"/>
  <c r="P1279" i="1"/>
  <c r="P1277" i="1"/>
  <c r="P1251" i="1"/>
  <c r="P1243" i="1"/>
  <c r="P1235" i="1"/>
  <c r="P1227" i="1"/>
  <c r="P1216" i="1"/>
  <c r="P1214" i="1"/>
  <c r="P1207" i="1"/>
  <c r="P1199" i="1"/>
  <c r="P1191" i="1"/>
  <c r="P1183" i="1"/>
  <c r="P1164" i="1"/>
  <c r="P1159" i="1"/>
  <c r="P1153" i="1"/>
  <c r="P1134" i="1"/>
  <c r="P1116" i="1"/>
  <c r="P1114" i="1"/>
  <c r="P1106" i="1"/>
  <c r="P1098" i="1"/>
  <c r="P1090" i="1"/>
  <c r="P1082" i="1"/>
  <c r="P1077" i="1"/>
  <c r="P1070" i="1"/>
  <c r="P1063" i="1"/>
  <c r="P1039" i="1"/>
  <c r="P1011" i="1"/>
  <c r="P1009" i="1"/>
  <c r="P1007" i="1"/>
  <c r="P1001" i="1"/>
  <c r="P967" i="1"/>
  <c r="P945" i="1"/>
  <c r="P943" i="1"/>
  <c r="P936" i="1"/>
  <c r="P929" i="1"/>
  <c r="P922" i="1"/>
  <c r="P915" i="1"/>
  <c r="P906" i="1"/>
  <c r="P904" i="1"/>
  <c r="P900" i="1"/>
  <c r="P886" i="1"/>
  <c r="P879" i="1"/>
  <c r="P872" i="1"/>
  <c r="P863" i="1"/>
  <c r="P856" i="1"/>
  <c r="P854" i="1"/>
  <c r="P837" i="1"/>
  <c r="P828" i="1"/>
  <c r="P819" i="1"/>
  <c r="P807" i="1"/>
  <c r="P801" i="1"/>
  <c r="P799" i="1"/>
  <c r="P792" i="1"/>
  <c r="P785" i="1"/>
  <c r="P783" i="1"/>
  <c r="P764" i="1"/>
  <c r="P762" i="1"/>
  <c r="P752" i="1"/>
  <c r="P738" i="1"/>
  <c r="P729" i="1"/>
  <c r="P712" i="1"/>
  <c r="P703" i="1"/>
  <c r="P687" i="1"/>
  <c r="P685" i="1"/>
  <c r="P670" i="1"/>
  <c r="P661" i="1"/>
  <c r="P646" i="1"/>
  <c r="P643" i="1"/>
  <c r="P634" i="1"/>
  <c r="P625" i="1"/>
  <c r="P610" i="1"/>
  <c r="P605" i="1"/>
  <c r="P587" i="1"/>
  <c r="P576" i="1"/>
  <c r="P571" i="1"/>
  <c r="P569" i="1"/>
  <c r="P557" i="1"/>
  <c r="P554" i="1"/>
  <c r="P547" i="1"/>
  <c r="P540" i="1"/>
  <c r="P528" i="1"/>
  <c r="P526" i="1"/>
  <c r="P492" i="1"/>
  <c r="P490" i="1"/>
  <c r="P483" i="1"/>
  <c r="P474" i="1"/>
  <c r="P466" i="1"/>
  <c r="P458" i="1"/>
  <c r="P452" i="1"/>
  <c r="P445" i="1"/>
  <c r="P440" i="1"/>
  <c r="P433" i="1"/>
  <c r="P431" i="1"/>
  <c r="P424" i="1"/>
  <c r="P417" i="1"/>
  <c r="P415" i="1"/>
  <c r="P408" i="1"/>
  <c r="P401" i="1"/>
  <c r="P396" i="1"/>
  <c r="P388" i="1"/>
  <c r="P385" i="1"/>
  <c r="P378" i="1"/>
  <c r="P369" i="1"/>
  <c r="P362" i="1"/>
  <c r="P355" i="1"/>
  <c r="P330" i="1"/>
  <c r="P313" i="1"/>
  <c r="P205" i="1"/>
  <c r="P191" i="1"/>
  <c r="P189" i="1"/>
  <c r="P181" i="1"/>
  <c r="P165" i="1"/>
  <c r="P157" i="1"/>
  <c r="P133" i="1"/>
  <c r="P125" i="1"/>
  <c r="P117" i="1"/>
  <c r="P109" i="1"/>
  <c r="P101" i="1"/>
  <c r="P93" i="1"/>
  <c r="P85" i="1"/>
  <c r="P77" i="1"/>
  <c r="P69" i="1"/>
  <c r="P59" i="1"/>
  <c r="P57" i="1"/>
  <c r="P49" i="1"/>
  <c r="P41" i="1"/>
  <c r="P38" i="1"/>
  <c r="P37" i="1"/>
  <c r="P76" i="1"/>
  <c r="P84" i="1"/>
  <c r="P100" i="1"/>
  <c r="P110" i="1"/>
  <c r="P130" i="1"/>
  <c r="P148" i="1"/>
  <c r="P156" i="1"/>
  <c r="P172" i="1"/>
  <c r="P188" i="1"/>
  <c r="P199" i="1"/>
  <c r="P211" i="1"/>
  <c r="P299" i="1"/>
  <c r="P319" i="1"/>
  <c r="P325" i="1"/>
  <c r="P346" i="1"/>
  <c r="P372" i="1"/>
  <c r="P395" i="1"/>
  <c r="P410" i="1"/>
  <c r="P442" i="1"/>
  <c r="P473" i="1"/>
  <c r="P489" i="1"/>
  <c r="P522" i="1"/>
  <c r="P534" i="1"/>
  <c r="P578" i="1"/>
  <c r="P600" i="1"/>
  <c r="P619" i="1"/>
  <c r="P679" i="1"/>
  <c r="P708" i="1"/>
  <c r="P774" i="1"/>
  <c r="P790" i="1"/>
  <c r="P840" i="1"/>
  <c r="P851" i="1"/>
  <c r="P885" i="1"/>
  <c r="P928" i="1"/>
  <c r="P1036" i="1"/>
  <c r="P1044" i="1"/>
  <c r="P1079" i="1"/>
  <c r="P1087" i="1"/>
  <c r="P1103" i="1"/>
  <c r="P1139" i="1"/>
  <c r="P1154" i="1"/>
  <c r="P1178" i="1"/>
  <c r="P1188" i="1"/>
  <c r="P1213" i="1"/>
  <c r="P1232" i="1"/>
  <c r="P1248" i="1"/>
  <c r="P1276" i="1"/>
  <c r="P1311" i="1"/>
  <c r="P1335" i="1"/>
  <c r="P1347" i="1"/>
  <c r="P1377" i="1"/>
  <c r="P1424" i="1"/>
  <c r="P1440" i="1"/>
  <c r="P1474" i="1"/>
  <c r="P1501" i="1"/>
  <c r="P1513" i="1"/>
  <c r="P1528" i="1"/>
  <c r="P1540" i="1"/>
  <c r="P1556" i="1"/>
  <c r="P1576" i="1"/>
  <c r="P1605" i="1"/>
  <c r="P1680" i="1"/>
  <c r="P1724" i="1"/>
  <c r="P1740" i="1"/>
  <c r="P1778" i="1"/>
  <c r="P1794" i="1"/>
  <c r="P1826" i="1"/>
  <c r="P1859" i="1"/>
  <c r="P1891" i="1"/>
  <c r="P1907" i="1"/>
  <c r="P1942" i="1"/>
  <c r="P1957" i="1"/>
  <c r="P2006" i="1"/>
  <c r="P2022" i="1"/>
  <c r="P2063" i="1"/>
  <c r="P2071" i="1"/>
  <c r="P2127" i="1"/>
  <c r="P2143" i="1"/>
  <c r="P2169" i="1"/>
  <c r="P2190" i="1"/>
  <c r="P2206" i="1"/>
  <c r="P2245" i="1"/>
  <c r="P2281" i="1"/>
  <c r="P2314" i="1"/>
  <c r="P2345" i="1"/>
  <c r="P2362" i="1"/>
  <c r="P2374" i="1"/>
  <c r="P2386" i="1"/>
  <c r="P2399" i="1"/>
  <c r="P2418" i="1"/>
  <c r="P2428" i="1"/>
  <c r="P2445" i="1"/>
  <c r="P2465" i="1"/>
  <c r="P2493" i="1"/>
  <c r="P2509" i="1"/>
  <c r="P2541" i="1"/>
  <c r="P2557" i="1"/>
  <c r="P2569" i="1"/>
  <c r="P2583" i="1"/>
  <c r="P2589" i="1"/>
  <c r="P2603" i="1"/>
  <c r="P2624" i="1"/>
  <c r="P2640" i="1"/>
  <c r="P2675" i="1"/>
  <c r="P2697" i="1"/>
  <c r="P2713" i="1"/>
  <c r="P2729" i="1"/>
  <c r="P2736" i="1"/>
  <c r="P2748" i="1"/>
  <c r="P2761" i="1"/>
  <c r="P2768" i="1"/>
  <c r="P2791" i="1"/>
  <c r="P2802" i="1"/>
  <c r="P2807" i="1"/>
  <c r="P2823" i="1"/>
  <c r="P2834" i="1"/>
  <c r="P2850" i="1"/>
  <c r="P2855" i="1"/>
  <c r="P2871" i="1"/>
  <c r="P2879" i="1"/>
  <c r="P2895" i="1"/>
  <c r="P2911" i="1"/>
  <c r="P2919" i="1"/>
  <c r="P2936" i="1"/>
  <c r="P2944" i="1"/>
  <c r="P2961" i="1"/>
  <c r="P2993" i="1"/>
  <c r="P3009" i="1"/>
  <c r="P3037" i="1"/>
  <c r="P3053" i="1"/>
  <c r="P3061" i="1"/>
  <c r="P3078" i="1"/>
  <c r="P3090" i="1"/>
  <c r="P3117" i="1"/>
  <c r="P3125" i="1"/>
  <c r="P3133" i="1"/>
  <c r="P3145" i="1"/>
  <c r="P3153" i="1"/>
  <c r="P3161" i="1"/>
  <c r="P3183" i="1"/>
  <c r="P3134" i="1"/>
  <c r="P3110" i="1"/>
  <c r="P3103" i="1"/>
  <c r="P3088" i="1"/>
  <c r="P3062" i="1"/>
  <c r="P3054" i="1"/>
  <c r="P3046" i="1"/>
  <c r="P3035" i="1"/>
  <c r="P3030" i="1"/>
  <c r="P3023" i="1"/>
  <c r="P3016" i="1"/>
  <c r="P3000" i="1"/>
  <c r="P2991" i="1"/>
  <c r="P2982" i="1"/>
  <c r="P2966" i="1"/>
  <c r="P2945" i="1"/>
  <c r="P2937" i="1"/>
  <c r="P3180" i="1"/>
  <c r="P3172" i="1"/>
  <c r="P3170" i="1"/>
  <c r="P3163" i="1"/>
  <c r="P3160" i="1"/>
  <c r="P3155" i="1"/>
  <c r="P3152" i="1"/>
  <c r="P3147" i="1"/>
  <c r="P3144" i="1"/>
  <c r="P3136" i="1"/>
  <c r="P3128" i="1"/>
  <c r="P3120" i="1"/>
  <c r="P3107" i="1"/>
  <c r="P3100" i="1"/>
  <c r="P3098" i="1"/>
  <c r="P3080" i="1"/>
  <c r="P3072" i="1"/>
  <c r="P3064" i="1"/>
  <c r="P3027" i="1"/>
  <c r="P3020" i="1"/>
  <c r="P3018" i="1"/>
  <c r="P3011" i="1"/>
  <c r="P3004" i="1"/>
  <c r="P3002" i="1"/>
  <c r="P2995" i="1"/>
  <c r="P2988" i="1"/>
  <c r="P2986" i="1"/>
  <c r="P2979" i="1"/>
  <c r="P2972" i="1"/>
  <c r="P2970" i="1"/>
  <c r="P2963" i="1"/>
  <c r="P2955" i="1"/>
  <c r="P2947" i="1"/>
  <c r="P2939" i="1"/>
  <c r="P2931" i="1"/>
  <c r="P2923" i="1"/>
  <c r="P2914" i="1"/>
  <c r="P2906" i="1"/>
  <c r="P2898" i="1"/>
  <c r="P2890" i="1"/>
  <c r="P2882" i="1"/>
  <c r="P2874" i="1"/>
  <c r="P2857" i="1"/>
  <c r="P2841" i="1"/>
  <c r="P2825" i="1"/>
  <c r="P2809" i="1"/>
  <c r="P2790" i="1"/>
  <c r="P2788" i="1"/>
  <c r="P2781" i="1"/>
  <c r="P2771" i="1"/>
  <c r="P2765" i="1"/>
  <c r="P2759" i="1"/>
  <c r="P2739" i="1"/>
  <c r="P2733" i="1"/>
  <c r="P2727" i="1"/>
  <c r="P2724" i="1"/>
  <c r="P2716" i="1"/>
  <c r="P2708" i="1"/>
  <c r="P2700" i="1"/>
  <c r="P2692" i="1"/>
  <c r="P2677" i="1"/>
  <c r="P2672" i="1"/>
  <c r="P2662" i="1"/>
  <c r="P2655" i="1"/>
  <c r="P2653" i="1"/>
  <c r="P2646" i="1"/>
  <c r="P2639" i="1"/>
  <c r="P2637" i="1"/>
  <c r="P2630" i="1"/>
  <c r="P2623" i="1"/>
  <c r="P2621" i="1"/>
  <c r="P2615" i="1"/>
  <c r="P2612" i="1"/>
  <c r="P2596" i="1"/>
  <c r="P2590" i="1"/>
  <c r="P2570" i="1"/>
  <c r="P2564" i="1"/>
  <c r="P2555" i="1"/>
  <c r="P2548" i="1"/>
  <c r="P2546" i="1"/>
  <c r="P2539" i="1"/>
  <c r="P2536" i="1"/>
  <c r="P2533" i="1"/>
  <c r="P2523" i="1"/>
  <c r="P2521" i="1"/>
  <c r="P2515" i="1"/>
  <c r="P2508" i="1"/>
  <c r="P2506" i="1"/>
  <c r="P2499" i="1"/>
  <c r="P2492" i="1"/>
  <c r="P2485" i="1"/>
  <c r="P2478" i="1"/>
  <c r="P2476" i="1"/>
  <c r="P2469" i="1"/>
  <c r="P2466" i="1"/>
  <c r="P2444" i="1"/>
  <c r="P2439" i="1"/>
  <c r="P2423" i="1"/>
  <c r="P2393" i="1"/>
  <c r="P2391" i="1"/>
  <c r="P2384" i="1"/>
  <c r="P2381" i="1"/>
  <c r="P2379" i="1"/>
  <c r="P2372" i="1"/>
  <c r="P2357" i="1"/>
  <c r="P2352" i="1"/>
  <c r="P2350" i="1"/>
  <c r="P2343" i="1"/>
  <c r="P2336" i="1"/>
  <c r="P2329" i="1"/>
  <c r="P2327" i="1"/>
  <c r="P2320" i="1"/>
  <c r="P2313" i="1"/>
  <c r="P2311" i="1"/>
  <c r="P2304" i="1"/>
  <c r="P2297" i="1"/>
  <c r="P2295" i="1"/>
  <c r="P2288" i="1"/>
  <c r="P2280" i="1"/>
  <c r="P2278" i="1"/>
  <c r="P2265" i="1"/>
  <c r="P2263" i="1"/>
  <c r="P2247" i="1"/>
  <c r="P2240" i="1"/>
  <c r="P2238" i="1"/>
  <c r="P2223" i="1"/>
  <c r="P2207" i="1"/>
  <c r="P2200" i="1"/>
  <c r="P2193" i="1"/>
  <c r="P2191" i="1"/>
  <c r="P2184" i="1"/>
  <c r="P2177" i="1"/>
  <c r="P2174" i="1"/>
  <c r="P2158" i="1"/>
  <c r="P2156" i="1"/>
  <c r="P2138" i="1"/>
  <c r="P2133" i="1"/>
  <c r="P2126" i="1"/>
  <c r="P2124" i="1"/>
  <c r="P2106" i="1"/>
  <c r="P2099" i="1"/>
  <c r="P2094" i="1"/>
  <c r="P2074" i="1"/>
  <c r="P2060" i="1"/>
  <c r="P2058" i="1"/>
  <c r="P2050" i="1"/>
  <c r="P2035" i="1"/>
  <c r="P2028" i="1"/>
  <c r="P2021" i="1"/>
  <c r="P2019" i="1"/>
  <c r="P2012" i="1"/>
  <c r="P2005" i="1"/>
  <c r="P2003" i="1"/>
  <c r="P1991" i="1"/>
  <c r="P1984" i="1"/>
  <c r="P1981" i="1"/>
  <c r="P1972" i="1"/>
  <c r="P1970" i="1"/>
  <c r="P1963" i="1"/>
  <c r="P1956" i="1"/>
  <c r="P1954" i="1"/>
  <c r="P1706" i="1"/>
  <c r="P1694" i="1"/>
  <c r="P1689" i="1"/>
  <c r="P1686" i="1"/>
  <c r="P1671" i="1"/>
  <c r="P1663" i="1"/>
  <c r="P1658" i="1"/>
  <c r="P1656" i="1"/>
  <c r="P1654" i="1"/>
  <c r="P1652" i="1"/>
  <c r="P1650" i="1"/>
  <c r="P1648" i="1"/>
  <c r="P1646" i="1"/>
  <c r="P1644" i="1"/>
  <c r="P1642" i="1"/>
  <c r="P1640" i="1"/>
  <c r="P1638" i="1"/>
  <c r="P1636" i="1"/>
  <c r="P1634" i="1"/>
  <c r="P1632" i="1"/>
  <c r="P1630" i="1"/>
  <c r="P1628" i="1"/>
  <c r="P1625" i="1"/>
  <c r="P1618" i="1"/>
  <c r="P1611" i="1"/>
  <c r="P1596" i="1"/>
  <c r="P1577" i="1"/>
  <c r="P1565" i="1"/>
  <c r="P1557" i="1"/>
  <c r="P1551" i="1"/>
  <c r="P1549" i="1"/>
  <c r="P1534" i="1"/>
  <c r="P1506" i="1"/>
  <c r="P1499" i="1"/>
  <c r="P1492" i="1"/>
  <c r="P1490" i="1"/>
  <c r="P1487" i="1"/>
  <c r="P1484" i="1"/>
  <c r="P1482" i="1"/>
  <c r="P1468" i="1"/>
  <c r="P1457" i="1"/>
  <c r="P1455" i="1"/>
  <c r="P1453" i="1"/>
  <c r="P1451" i="1"/>
  <c r="P1449" i="1"/>
  <c r="P1447" i="1"/>
  <c r="P1442" i="1"/>
  <c r="P1435" i="1"/>
  <c r="P1433" i="1"/>
  <c r="P1426" i="1"/>
  <c r="P1416" i="1"/>
  <c r="P1414" i="1"/>
  <c r="P1402" i="1"/>
  <c r="P1395" i="1"/>
  <c r="P1388" i="1"/>
  <c r="P1386" i="1"/>
  <c r="P1379" i="1"/>
  <c r="P1372" i="1"/>
  <c r="P1370" i="1"/>
  <c r="P1363" i="1"/>
  <c r="P1356" i="1"/>
  <c r="P1354" i="1"/>
  <c r="P1341" i="1"/>
  <c r="P1334" i="1"/>
  <c r="P1332" i="1"/>
  <c r="P1329" i="1"/>
  <c r="P1322" i="1"/>
  <c r="P1320" i="1"/>
  <c r="P1310" i="1"/>
  <c r="P1308" i="1"/>
  <c r="P1301" i="1"/>
  <c r="P1294" i="1"/>
  <c r="P1292" i="1"/>
  <c r="P1289" i="1"/>
  <c r="P1282" i="1"/>
  <c r="P1275" i="1"/>
  <c r="P1273" i="1"/>
  <c r="P1270" i="1"/>
  <c r="P1268" i="1"/>
  <c r="P1266" i="1"/>
  <c r="P1264" i="1"/>
  <c r="P1249" i="1"/>
  <c r="P1241" i="1"/>
  <c r="P1233" i="1"/>
  <c r="P1225" i="1"/>
  <c r="P1212" i="1"/>
  <c r="P1210" i="1"/>
  <c r="P1203" i="1"/>
  <c r="P1197" i="1"/>
  <c r="P1189" i="1"/>
  <c r="P1174" i="1"/>
  <c r="P1149" i="1"/>
  <c r="P1147" i="1"/>
  <c r="P1144" i="1"/>
  <c r="P1137" i="1"/>
  <c r="P1129" i="1"/>
  <c r="P1127" i="1"/>
  <c r="P1125" i="1"/>
  <c r="P1123" i="1"/>
  <c r="P1121" i="1"/>
  <c r="P1112" i="1"/>
  <c r="P1104" i="1"/>
  <c r="P1096" i="1"/>
  <c r="P1088" i="1"/>
  <c r="P1080" i="1"/>
  <c r="P1075" i="1"/>
  <c r="P1073" i="1"/>
  <c r="P1066" i="1"/>
  <c r="P1059" i="1"/>
  <c r="P1057" i="1"/>
  <c r="P1054" i="1"/>
  <c r="P1052" i="1"/>
  <c r="P1050" i="1"/>
  <c r="P1048" i="1"/>
  <c r="P1045" i="1"/>
  <c r="P1037" i="1"/>
  <c r="P1034" i="1"/>
  <c r="P1032" i="1"/>
  <c r="P1030" i="1"/>
  <c r="P1028" i="1"/>
  <c r="P1026" i="1"/>
  <c r="P1024" i="1"/>
  <c r="P1022" i="1"/>
  <c r="P1020" i="1"/>
  <c r="P1018" i="1"/>
  <c r="P997" i="1"/>
  <c r="P990" i="1"/>
  <c r="P987" i="1"/>
  <c r="P984" i="1"/>
  <c r="P982" i="1"/>
  <c r="P980" i="1"/>
  <c r="P978" i="1"/>
  <c r="P976" i="1"/>
  <c r="P974" i="1"/>
  <c r="P972" i="1"/>
  <c r="P963" i="1"/>
  <c r="P939" i="1"/>
  <c r="P927" i="1"/>
  <c r="P925" i="1"/>
  <c r="P918" i="1"/>
  <c r="P911" i="1"/>
  <c r="P909" i="1"/>
  <c r="P889" i="1"/>
  <c r="P884" i="1"/>
  <c r="P882" i="1"/>
  <c r="P875" i="1"/>
  <c r="P868" i="1"/>
  <c r="P866" i="1"/>
  <c r="P859" i="1"/>
  <c r="P849" i="1"/>
  <c r="P846" i="1"/>
  <c r="P841" i="1"/>
  <c r="P832" i="1"/>
  <c r="P811" i="1"/>
  <c r="P797" i="1"/>
  <c r="P795" i="1"/>
  <c r="P788" i="1"/>
  <c r="P781" i="1"/>
  <c r="P779" i="1"/>
  <c r="P767" i="1"/>
  <c r="P760" i="1"/>
  <c r="P747" i="1"/>
  <c r="P745" i="1"/>
  <c r="P743" i="1"/>
  <c r="P741" i="1"/>
  <c r="P734" i="1"/>
  <c r="P732" i="1"/>
  <c r="P725" i="1"/>
  <c r="P718" i="1"/>
  <c r="P706" i="1"/>
  <c r="P701" i="1"/>
  <c r="P683" i="1"/>
  <c r="P673" i="1"/>
  <c r="P659" i="1"/>
  <c r="P652" i="1"/>
  <c r="P650" i="1"/>
  <c r="P639" i="1"/>
  <c r="P618" i="1"/>
  <c r="P613" i="1"/>
  <c r="P595" i="1"/>
  <c r="P593" i="1"/>
  <c r="P590" i="1"/>
  <c r="P567" i="1"/>
  <c r="P565" i="1"/>
  <c r="P562" i="1"/>
  <c r="P560" i="1"/>
  <c r="P550" i="1"/>
  <c r="P543" i="1"/>
  <c r="P536" i="1"/>
  <c r="P531" i="1"/>
  <c r="P524" i="1"/>
  <c r="P521" i="1"/>
  <c r="P516" i="1"/>
  <c r="P513" i="1"/>
  <c r="P511" i="1"/>
  <c r="P504" i="1"/>
  <c r="P501" i="1"/>
  <c r="P498" i="1"/>
  <c r="P488" i="1"/>
  <c r="P486" i="1"/>
  <c r="P479" i="1"/>
  <c r="P472" i="1"/>
  <c r="P470" i="1"/>
  <c r="P464" i="1"/>
  <c r="P456" i="1"/>
  <c r="P448" i="1"/>
  <c r="P443" i="1"/>
  <c r="P436" i="1"/>
  <c r="P429" i="1"/>
  <c r="P427" i="1"/>
  <c r="P420" i="1"/>
  <c r="P413" i="1"/>
  <c r="P411" i="1"/>
  <c r="P404" i="1"/>
  <c r="P394" i="1"/>
  <c r="P383" i="1"/>
  <c r="P381" i="1"/>
  <c r="P374" i="1"/>
  <c r="P367" i="1"/>
  <c r="P365" i="1"/>
  <c r="P358" i="1"/>
  <c r="P345" i="1"/>
  <c r="P343" i="1"/>
  <c r="P322" i="1"/>
  <c r="P306" i="1"/>
  <c r="P298" i="1"/>
  <c r="P295" i="1"/>
  <c r="P293" i="1"/>
  <c r="P291" i="1"/>
  <c r="P289" i="1"/>
  <c r="P287" i="1"/>
  <c r="P285" i="1"/>
  <c r="P283" i="1"/>
  <c r="P281" i="1"/>
  <c r="P279" i="1"/>
  <c r="P277" i="1"/>
  <c r="P275" i="1"/>
  <c r="P273" i="1"/>
  <c r="P271" i="1"/>
  <c r="P269" i="1"/>
  <c r="P267" i="1"/>
  <c r="P265" i="1"/>
  <c r="P263" i="1"/>
  <c r="P261" i="1"/>
  <c r="P259" i="1"/>
  <c r="P257" i="1"/>
  <c r="P255" i="1"/>
  <c r="P253" i="1"/>
  <c r="P251" i="1"/>
  <c r="P249" i="1"/>
  <c r="P247" i="1"/>
  <c r="P245" i="1"/>
  <c r="P243" i="1"/>
  <c r="P241" i="1"/>
  <c r="P239" i="1"/>
  <c r="P237" i="1"/>
  <c r="P235" i="1"/>
  <c r="P233" i="1"/>
  <c r="P231" i="1"/>
  <c r="P229" i="1"/>
  <c r="P227" i="1"/>
  <c r="P222" i="1"/>
  <c r="P214" i="1"/>
  <c r="P197" i="1"/>
  <c r="P194" i="1"/>
  <c r="P187" i="1"/>
  <c r="P179" i="1"/>
  <c r="P171" i="1"/>
  <c r="P163" i="1"/>
  <c r="P155" i="1"/>
  <c r="P147" i="1"/>
  <c r="P139" i="1"/>
  <c r="P131" i="1"/>
  <c r="P123" i="1"/>
  <c r="P115" i="1"/>
  <c r="P107" i="1"/>
  <c r="P99" i="1"/>
  <c r="P83" i="1"/>
  <c r="P75" i="1"/>
  <c r="P67" i="1"/>
  <c r="P51" i="1"/>
  <c r="P48" i="1"/>
  <c r="P43" i="1"/>
  <c r="P40" i="1"/>
  <c r="P36" i="1"/>
  <c r="P28" i="1"/>
  <c r="P27" i="1"/>
  <c r="P35" i="1"/>
  <c r="P66" i="1"/>
  <c r="P74" i="1"/>
  <c r="P82" i="1"/>
  <c r="P90" i="1"/>
  <c r="P98" i="1"/>
  <c r="P108" i="1"/>
  <c r="P120" i="1"/>
  <c r="P128" i="1"/>
  <c r="P136" i="1"/>
  <c r="P144" i="1"/>
  <c r="P154" i="1"/>
  <c r="P162" i="1"/>
  <c r="P170" i="1"/>
  <c r="P178" i="1"/>
  <c r="P186" i="1"/>
  <c r="P196" i="1"/>
  <c r="P203" i="1"/>
  <c r="P209" i="1"/>
  <c r="P217" i="1"/>
  <c r="P297" i="1"/>
  <c r="P311" i="1"/>
  <c r="P317" i="1"/>
  <c r="P324" i="1"/>
  <c r="P332" i="1"/>
  <c r="P342" i="1"/>
  <c r="P352" i="1"/>
  <c r="P368" i="1"/>
  <c r="P384" i="1"/>
  <c r="P393" i="1"/>
  <c r="P406" i="1"/>
  <c r="P422" i="1"/>
  <c r="P438" i="1"/>
  <c r="P457" i="1"/>
  <c r="P465" i="1"/>
  <c r="P485" i="1"/>
  <c r="P503" i="1"/>
  <c r="P519" i="1"/>
  <c r="P533" i="1"/>
  <c r="P548" i="1"/>
  <c r="P572" i="1"/>
  <c r="P585" i="1"/>
  <c r="P599" i="1"/>
  <c r="P607" i="1"/>
  <c r="P616" i="1"/>
  <c r="P641" i="1"/>
  <c r="P675" i="1"/>
  <c r="P704" i="1"/>
  <c r="P727" i="1"/>
  <c r="P769" i="1"/>
  <c r="P786" i="1"/>
  <c r="P802" i="1"/>
  <c r="P826" i="1"/>
  <c r="P847" i="1"/>
  <c r="P865" i="1"/>
  <c r="P881" i="1"/>
  <c r="P908" i="1"/>
  <c r="P924" i="1"/>
  <c r="P965" i="1"/>
  <c r="P1004" i="1"/>
  <c r="P1042" i="1"/>
  <c r="P1060" i="1"/>
  <c r="P1076" i="1"/>
  <c r="P1085" i="1"/>
  <c r="P1093" i="1"/>
  <c r="P1101" i="1"/>
  <c r="P1109" i="1"/>
  <c r="P1135" i="1"/>
  <c r="P1150" i="1"/>
  <c r="P1162" i="1"/>
  <c r="P1176" i="1"/>
  <c r="P1186" i="1"/>
  <c r="P1194" i="1"/>
  <c r="P1209" i="1"/>
  <c r="P1222" i="1"/>
  <c r="P1230" i="1"/>
  <c r="P1238" i="1"/>
  <c r="P1246" i="1"/>
  <c r="P1272" i="1"/>
  <c r="P1288" i="1"/>
  <c r="P1303" i="1"/>
  <c r="P1319" i="1"/>
  <c r="P1331" i="1"/>
  <c r="P1346" i="1"/>
  <c r="P1357" i="1"/>
  <c r="P1373" i="1"/>
  <c r="P1389" i="1"/>
  <c r="P1417" i="1"/>
  <c r="P1436" i="1"/>
  <c r="P1473" i="1"/>
  <c r="P1481" i="1"/>
  <c r="P1497" i="1"/>
  <c r="P1511" i="1"/>
  <c r="P1517" i="1"/>
  <c r="P1525" i="1"/>
  <c r="P1536" i="1"/>
  <c r="P1545" i="1"/>
  <c r="P1555" i="1"/>
  <c r="P1563" i="1"/>
  <c r="P1575" i="1"/>
  <c r="P1583" i="1"/>
  <c r="P1624" i="1"/>
  <c r="P1677" i="1"/>
  <c r="P1704" i="1"/>
  <c r="P1720" i="1"/>
  <c r="P1736" i="1"/>
  <c r="P1752" i="1"/>
  <c r="P1774" i="1"/>
  <c r="P1790" i="1"/>
  <c r="P1806" i="1"/>
  <c r="P1822" i="1"/>
  <c r="P1838" i="1"/>
  <c r="P1855" i="1"/>
  <c r="P1871" i="1"/>
  <c r="P1887" i="1"/>
  <c r="P1903" i="1"/>
  <c r="P1919" i="1"/>
  <c r="P1938" i="1"/>
  <c r="P1953" i="1"/>
  <c r="P1969" i="1"/>
  <c r="P1996" i="1"/>
  <c r="P2018" i="1"/>
  <c r="P2040" i="1"/>
  <c r="P2057" i="1"/>
  <c r="P2070" i="1"/>
  <c r="P2100" i="1"/>
  <c r="P2123" i="1"/>
  <c r="P2139" i="1"/>
  <c r="P2155" i="1"/>
  <c r="P2168" i="1"/>
  <c r="P2186" i="1"/>
  <c r="P2202" i="1"/>
  <c r="P2216" i="1"/>
  <c r="P2241" i="1"/>
  <c r="P2277" i="1"/>
  <c r="P2294" i="1"/>
  <c r="P2310" i="1"/>
  <c r="P2326" i="1"/>
  <c r="P2342" i="1"/>
  <c r="P2370" i="1"/>
  <c r="P2383" i="1"/>
  <c r="P2398" i="1"/>
  <c r="P2408" i="1"/>
  <c r="P2417" i="1"/>
  <c r="P2425" i="1"/>
  <c r="P2433" i="1"/>
  <c r="P2443" i="1"/>
  <c r="P2450" i="1"/>
  <c r="P2461" i="1"/>
  <c r="P2475" i="1"/>
  <c r="P2491" i="1"/>
  <c r="P2505" i="1"/>
  <c r="P2520" i="1"/>
  <c r="P2534" i="1"/>
  <c r="P2553" i="1"/>
  <c r="P2561" i="1"/>
  <c r="P2568" i="1"/>
  <c r="P2575" i="1"/>
  <c r="P2581" i="1"/>
  <c r="P2587" i="1"/>
  <c r="P2593" i="1"/>
  <c r="P2602" i="1"/>
  <c r="P2613" i="1"/>
  <c r="P2620" i="1"/>
  <c r="P2636" i="1"/>
  <c r="P2652" i="1"/>
  <c r="P2671" i="1"/>
  <c r="P2687" i="1"/>
  <c r="P2695" i="1"/>
  <c r="P2703" i="1"/>
  <c r="P2711" i="1"/>
  <c r="P2719" i="1"/>
  <c r="P2728" i="1"/>
  <c r="P2734" i="1"/>
  <c r="P2740" i="1"/>
  <c r="P2746" i="1"/>
  <c r="P2753" i="1"/>
  <c r="P2760" i="1"/>
  <c r="P2766" i="1"/>
  <c r="P2772" i="1"/>
  <c r="P2787" i="1"/>
  <c r="P2799" i="1"/>
  <c r="P2806" i="1"/>
  <c r="P2815" i="1"/>
  <c r="P2822" i="1"/>
  <c r="P2831" i="1"/>
  <c r="P2838" i="1"/>
  <c r="P2847" i="1"/>
  <c r="P2854" i="1"/>
  <c r="P2863" i="1"/>
  <c r="P2870" i="1"/>
  <c r="P2877" i="1"/>
  <c r="P2885" i="1"/>
  <c r="P2893" i="1"/>
  <c r="P2901" i="1"/>
  <c r="P2909" i="1"/>
  <c r="P2917" i="1"/>
  <c r="P2926" i="1"/>
  <c r="P2934" i="1"/>
  <c r="P2942" i="1"/>
  <c r="P2950" i="1"/>
  <c r="P2958" i="1"/>
  <c r="P2973" i="1"/>
  <c r="P2989" i="1"/>
  <c r="P3005" i="1"/>
  <c r="P3021" i="1"/>
  <c r="P3036" i="1"/>
  <c r="P3044" i="1"/>
  <c r="P3052" i="1"/>
  <c r="P3060" i="1"/>
  <c r="P3067" i="1"/>
  <c r="P3075" i="1"/>
  <c r="P3089" i="1"/>
  <c r="P3101" i="1"/>
  <c r="P3115" i="1"/>
  <c r="P3123" i="1"/>
  <c r="P3131" i="1"/>
  <c r="P3142" i="1"/>
  <c r="P3150" i="1"/>
  <c r="P3158" i="1"/>
  <c r="P3175" i="1"/>
  <c r="P102" i="1"/>
  <c r="P1952" i="1"/>
  <c r="P1950" i="1"/>
  <c r="P1945" i="1"/>
  <c r="P1943" i="1"/>
  <c r="P1936" i="1"/>
  <c r="P1929" i="1"/>
  <c r="P1922" i="1"/>
  <c r="P1920" i="1"/>
  <c r="P1913" i="1"/>
  <c r="P1906" i="1"/>
  <c r="P1904" i="1"/>
  <c r="P1897" i="1"/>
  <c r="P1890" i="1"/>
  <c r="P1888" i="1"/>
  <c r="P1881" i="1"/>
  <c r="P1874" i="1"/>
  <c r="P1872" i="1"/>
  <c r="P1865" i="1"/>
  <c r="P1858" i="1"/>
  <c r="P1856" i="1"/>
  <c r="P1849" i="1"/>
  <c r="P1841" i="1"/>
  <c r="P1839" i="1"/>
  <c r="P1832" i="1"/>
  <c r="P1825" i="1"/>
  <c r="P1823" i="1"/>
  <c r="P1816" i="1"/>
  <c r="P1809" i="1"/>
  <c r="P1807" i="1"/>
  <c r="P1800" i="1"/>
  <c r="P1793" i="1"/>
  <c r="P1791" i="1"/>
  <c r="P1781" i="1"/>
  <c r="P1779" i="1"/>
  <c r="P1772" i="1"/>
  <c r="P1765" i="1"/>
  <c r="P1758" i="1"/>
  <c r="P1756" i="1"/>
  <c r="P1751" i="1"/>
  <c r="P1749" i="1"/>
  <c r="P1742" i="1"/>
  <c r="P1735" i="1"/>
  <c r="P1733" i="1"/>
  <c r="P1726" i="1"/>
  <c r="P1721" i="1"/>
  <c r="P1714" i="1"/>
  <c r="P1707" i="1"/>
  <c r="P1705" i="1"/>
  <c r="P1695" i="1"/>
  <c r="P1693" i="1"/>
  <c r="P1690" i="1"/>
  <c r="P1687" i="1"/>
  <c r="P1685" i="1"/>
  <c r="P1672" i="1"/>
  <c r="P1670" i="1"/>
  <c r="P1664" i="1"/>
  <c r="P1662" i="1"/>
  <c r="P1659" i="1"/>
  <c r="P1657" i="1"/>
  <c r="P1655" i="1"/>
  <c r="P1653" i="1"/>
  <c r="P1651" i="1"/>
  <c r="P1649" i="1"/>
  <c r="P1647" i="1"/>
  <c r="P1645" i="1"/>
  <c r="P1643" i="1"/>
  <c r="P1641" i="1"/>
  <c r="P1639" i="1"/>
  <c r="P1637" i="1"/>
  <c r="P1635" i="1"/>
  <c r="P1633" i="1"/>
  <c r="P1631" i="1"/>
  <c r="P1629" i="1"/>
  <c r="P1619" i="1"/>
  <c r="P1617" i="1"/>
  <c r="P1612" i="1"/>
  <c r="P1610" i="1"/>
  <c r="P1600" i="1"/>
  <c r="P1597" i="1"/>
  <c r="P1595" i="1"/>
  <c r="P1582" i="1"/>
  <c r="P1566" i="1"/>
  <c r="P1564" i="1"/>
  <c r="P1550" i="1"/>
  <c r="P1535" i="1"/>
  <c r="P1533" i="1"/>
  <c r="P1516" i="1"/>
  <c r="P1500" i="1"/>
  <c r="P1498" i="1"/>
  <c r="P1491" i="1"/>
  <c r="P1483" i="1"/>
  <c r="P1472" i="1"/>
  <c r="P1456" i="1"/>
  <c r="P1454" i="1"/>
  <c r="P1452" i="1"/>
  <c r="P1450" i="1"/>
  <c r="P1448" i="1"/>
  <c r="P1446" i="1"/>
  <c r="P1443" i="1"/>
  <c r="P1441" i="1"/>
  <c r="P1434" i="1"/>
  <c r="P1427" i="1"/>
  <c r="P1425" i="1"/>
  <c r="P1420" i="1"/>
  <c r="P1415" i="1"/>
  <c r="P1408" i="1"/>
  <c r="P1403" i="1"/>
  <c r="P1396" i="1"/>
  <c r="P1394" i="1"/>
  <c r="P1387" i="1"/>
  <c r="P1380" i="1"/>
  <c r="P1378" i="1"/>
  <c r="P1371" i="1"/>
  <c r="P1364" i="1"/>
  <c r="P1362" i="1"/>
  <c r="P1355" i="1"/>
  <c r="P1342" i="1"/>
  <c r="P1340" i="1"/>
  <c r="P1333" i="1"/>
  <c r="P1328" i="1"/>
  <c r="P1321" i="1"/>
  <c r="P1309" i="1"/>
  <c r="P1302" i="1"/>
  <c r="P1300" i="1"/>
  <c r="P1293" i="1"/>
  <c r="P1283" i="1"/>
  <c r="P1281" i="1"/>
  <c r="P1274" i="1"/>
  <c r="P1269" i="1"/>
  <c r="P1267" i="1"/>
  <c r="P1265" i="1"/>
  <c r="P1245" i="1"/>
  <c r="P1237" i="1"/>
  <c r="P1229" i="1"/>
  <c r="P1221" i="1"/>
  <c r="P1211" i="1"/>
  <c r="P1204" i="1"/>
  <c r="P1193" i="1"/>
  <c r="P1185" i="1"/>
  <c r="P1179" i="1"/>
  <c r="P1169" i="1"/>
  <c r="P1161" i="1"/>
  <c r="P1148" i="1"/>
  <c r="P1138" i="1"/>
  <c r="P1136" i="1"/>
  <c r="P1130" i="1"/>
  <c r="P1128" i="1"/>
  <c r="P1126" i="1"/>
  <c r="P1124" i="1"/>
  <c r="P1122" i="1"/>
  <c r="P1108" i="1"/>
  <c r="P1100" i="1"/>
  <c r="P1092" i="1"/>
  <c r="P1084" i="1"/>
  <c r="P1074" i="1"/>
  <c r="P1067" i="1"/>
  <c r="P1065" i="1"/>
  <c r="P1058" i="1"/>
  <c r="P1053" i="1"/>
  <c r="P1051" i="1"/>
  <c r="P1049" i="1"/>
  <c r="P1041" i="1"/>
  <c r="P1033" i="1"/>
  <c r="P1031" i="1"/>
  <c r="P1029" i="1"/>
  <c r="P1027" i="1"/>
  <c r="P1025" i="1"/>
  <c r="P1023" i="1"/>
  <c r="P1021" i="1"/>
  <c r="P1019" i="1"/>
  <c r="P1017" i="1"/>
  <c r="P1003" i="1"/>
  <c r="P998" i="1"/>
  <c r="P996" i="1"/>
  <c r="P985" i="1"/>
  <c r="P983" i="1"/>
  <c r="P981" i="1"/>
  <c r="P979" i="1"/>
  <c r="P977" i="1"/>
  <c r="P975" i="1"/>
  <c r="P973" i="1"/>
  <c r="P964" i="1"/>
  <c r="P949" i="1"/>
  <c r="P938" i="1"/>
  <c r="P926" i="1"/>
  <c r="P919" i="1"/>
  <c r="P917" i="1"/>
  <c r="P910" i="1"/>
  <c r="P893" i="1"/>
  <c r="P890" i="1"/>
  <c r="P883" i="1"/>
  <c r="P876" i="1"/>
  <c r="P874" i="1"/>
  <c r="P867" i="1"/>
  <c r="P860" i="1"/>
  <c r="P858" i="1"/>
  <c r="P850" i="1"/>
  <c r="P845" i="1"/>
  <c r="P842" i="1"/>
  <c r="P821" i="1"/>
  <c r="P816" i="1"/>
  <c r="P812" i="1"/>
  <c r="P803" i="1"/>
  <c r="P796" i="1"/>
  <c r="P789" i="1"/>
  <c r="P787" i="1"/>
  <c r="P780" i="1"/>
  <c r="P768" i="1"/>
  <c r="P766" i="1"/>
  <c r="P748" i="1"/>
  <c r="P746" i="1"/>
  <c r="P744" i="1"/>
  <c r="P742" i="1"/>
  <c r="P740" i="1"/>
  <c r="P733" i="1"/>
  <c r="P726" i="1"/>
  <c r="P724" i="1"/>
  <c r="P717" i="1"/>
  <c r="P707" i="1"/>
  <c r="P705" i="1"/>
  <c r="P682" i="1"/>
  <c r="P674" i="1"/>
  <c r="P672" i="1"/>
  <c r="P663" i="1"/>
  <c r="P651" i="1"/>
  <c r="P640" i="1"/>
  <c r="P627" i="1"/>
  <c r="P617" i="1"/>
  <c r="P614" i="1"/>
  <c r="P594" i="1"/>
  <c r="P573" i="1"/>
  <c r="P566" i="1"/>
  <c r="P561" i="1"/>
  <c r="P551" i="1"/>
  <c r="P549" i="1"/>
  <c r="P544" i="1"/>
  <c r="P542" i="1"/>
  <c r="P535" i="1"/>
  <c r="P532" i="1"/>
  <c r="P530" i="1"/>
  <c r="P520" i="1"/>
  <c r="P517" i="1"/>
  <c r="P512" i="1"/>
  <c r="P505" i="1"/>
  <c r="P487" i="1"/>
  <c r="P480" i="1"/>
  <c r="P478" i="1"/>
  <c r="P471" i="1"/>
  <c r="P460" i="1"/>
  <c r="P447" i="1"/>
  <c r="P437" i="1"/>
  <c r="P435" i="1"/>
  <c r="P428" i="1"/>
  <c r="P421" i="1"/>
  <c r="P419" i="1"/>
  <c r="P412" i="1"/>
  <c r="P405" i="1"/>
  <c r="P403" i="1"/>
  <c r="P398" i="1"/>
  <c r="P390" i="1"/>
  <c r="P382" i="1"/>
  <c r="P375" i="1"/>
  <c r="P373" i="1"/>
  <c r="P366" i="1"/>
  <c r="P359" i="1"/>
  <c r="P357" i="1"/>
  <c r="P344" i="1"/>
  <c r="P321" i="1"/>
  <c r="P318" i="1"/>
  <c r="P307" i="1"/>
  <c r="P305" i="1"/>
  <c r="P302" i="1"/>
  <c r="P294" i="1"/>
  <c r="P292" i="1"/>
  <c r="P290" i="1"/>
  <c r="P288" i="1"/>
  <c r="P286" i="1"/>
  <c r="P284" i="1"/>
  <c r="P282" i="1"/>
  <c r="P280" i="1"/>
  <c r="P278" i="1"/>
  <c r="P276" i="1"/>
  <c r="P274" i="1"/>
  <c r="P272" i="1"/>
  <c r="P270" i="1"/>
  <c r="P268" i="1"/>
  <c r="P266" i="1"/>
  <c r="P264" i="1"/>
  <c r="P262" i="1"/>
  <c r="P260" i="1"/>
  <c r="P258" i="1"/>
  <c r="P256" i="1"/>
  <c r="P254" i="1"/>
  <c r="P252" i="1"/>
  <c r="P250" i="1"/>
  <c r="P248" i="1"/>
  <c r="P246" i="1"/>
  <c r="P244" i="1"/>
  <c r="P242" i="1"/>
  <c r="P240" i="1"/>
  <c r="P238" i="1"/>
  <c r="P236" i="1"/>
  <c r="P234" i="1"/>
  <c r="P232" i="1"/>
  <c r="P230" i="1"/>
  <c r="P228" i="1"/>
  <c r="P223" i="1"/>
  <c r="P221" i="1"/>
  <c r="P218" i="1"/>
  <c r="P215" i="1"/>
  <c r="P213" i="1"/>
  <c r="P210" i="1"/>
  <c r="P198" i="1"/>
  <c r="P193" i="1"/>
  <c r="P183" i="1"/>
  <c r="P175" i="1"/>
  <c r="P167" i="1"/>
  <c r="P159" i="1"/>
  <c r="P151" i="1"/>
  <c r="P143" i="1"/>
  <c r="P135" i="1"/>
  <c r="P127" i="1"/>
  <c r="P119" i="1"/>
  <c r="P111" i="1"/>
  <c r="P103" i="1"/>
  <c r="P95" i="1"/>
  <c r="P87" i="1"/>
  <c r="P79" i="1"/>
  <c r="P71" i="1"/>
  <c r="P52" i="1"/>
  <c r="P47" i="1"/>
  <c r="P44" i="1"/>
  <c r="P30" i="1"/>
  <c r="P50" i="1"/>
  <c r="P70" i="1"/>
  <c r="P78" i="1"/>
  <c r="P86" i="1"/>
  <c r="P94" i="1"/>
  <c r="P104" i="1"/>
  <c r="P114" i="1"/>
  <c r="P124" i="1"/>
  <c r="P132" i="1"/>
  <c r="P140" i="1"/>
  <c r="P150" i="1"/>
  <c r="P158" i="1"/>
  <c r="P166" i="1"/>
  <c r="P174" i="1"/>
  <c r="P182" i="1"/>
  <c r="P192" i="1"/>
  <c r="P200" i="1"/>
  <c r="P207" i="1"/>
  <c r="P212" i="1"/>
  <c r="P220" i="1"/>
  <c r="P304" i="1"/>
  <c r="P315" i="1"/>
  <c r="P320" i="1"/>
  <c r="P327" i="1"/>
  <c r="P335" i="1"/>
  <c r="P349" i="1"/>
  <c r="P360" i="1"/>
  <c r="P376" i="1"/>
  <c r="P389" i="1"/>
  <c r="P397" i="1"/>
  <c r="P414" i="1"/>
  <c r="P430" i="1"/>
  <c r="P449" i="1"/>
  <c r="P461" i="1"/>
  <c r="P477" i="1"/>
  <c r="P493" i="1"/>
  <c r="P515" i="1"/>
  <c r="P525" i="1"/>
  <c r="P537" i="1"/>
  <c r="P559" i="1"/>
  <c r="P581" i="1"/>
  <c r="P589" i="1"/>
  <c r="P603" i="1"/>
  <c r="P612" i="1"/>
  <c r="P620" i="1"/>
  <c r="P656" i="1"/>
  <c r="P688" i="1"/>
  <c r="P719" i="1"/>
  <c r="P751" i="1"/>
  <c r="P778" i="1"/>
  <c r="P794" i="1"/>
  <c r="P820" i="1"/>
  <c r="P843" i="1"/>
  <c r="P857" i="1"/>
  <c r="P873" i="1"/>
  <c r="P891" i="1"/>
  <c r="P916" i="1"/>
  <c r="P961" i="1"/>
  <c r="P995" i="1"/>
  <c r="P1038" i="1"/>
  <c r="P1046" i="1"/>
  <c r="P1068" i="1"/>
  <c r="P1081" i="1"/>
  <c r="P1089" i="1"/>
  <c r="P1097" i="1"/>
  <c r="P1105" i="1"/>
  <c r="P1113" i="1"/>
  <c r="P1143" i="1"/>
  <c r="P1158" i="1"/>
  <c r="P1172" i="1"/>
  <c r="P1182" i="1"/>
  <c r="P1190" i="1"/>
  <c r="P1198" i="1"/>
  <c r="P1217" i="1"/>
  <c r="P1226" i="1"/>
  <c r="P1234" i="1"/>
  <c r="P1242" i="1"/>
  <c r="P1250" i="1"/>
  <c r="P1280" i="1"/>
  <c r="P1295" i="1"/>
  <c r="P1314" i="1"/>
  <c r="P1327" i="1"/>
  <c r="P1339" i="1"/>
  <c r="P1349" i="1"/>
  <c r="P1365" i="1"/>
  <c r="P1381" i="1"/>
  <c r="P1397" i="1"/>
  <c r="P1428" i="1"/>
  <c r="P1444" i="1"/>
  <c r="P1469" i="1"/>
  <c r="P1475" i="1"/>
  <c r="P1488" i="1"/>
  <c r="P1505" i="1"/>
  <c r="P1514" i="1"/>
  <c r="P1519" i="1"/>
  <c r="P1529" i="1"/>
  <c r="P1541" i="1"/>
  <c r="P1552" i="1"/>
  <c r="P1558" i="1"/>
  <c r="P1572" i="1"/>
  <c r="P1578" i="1"/>
  <c r="P1609" i="1"/>
  <c r="P1669" i="1"/>
  <c r="P1684" i="1"/>
  <c r="P1712" i="1"/>
  <c r="P1728" i="1"/>
  <c r="P1744" i="1"/>
  <c r="P1763" i="1"/>
  <c r="P1782" i="1"/>
  <c r="P1798" i="1"/>
  <c r="P1814" i="1"/>
  <c r="P1830" i="1"/>
  <c r="P1846" i="1"/>
  <c r="P1863" i="1"/>
  <c r="P1879" i="1"/>
  <c r="P1895" i="1"/>
  <c r="P1911" i="1"/>
  <c r="P1927" i="1"/>
  <c r="P1946" i="1"/>
  <c r="P1961" i="1"/>
  <c r="P1989" i="1"/>
  <c r="P2010" i="1"/>
  <c r="P2026" i="1"/>
  <c r="P2053" i="1"/>
  <c r="P2066" i="1"/>
  <c r="P2079" i="1"/>
  <c r="P2108" i="1"/>
  <c r="P2131" i="1"/>
  <c r="P2148" i="1"/>
  <c r="P2162" i="1"/>
  <c r="P2172" i="1"/>
  <c r="P2194" i="1"/>
  <c r="P2212" i="1"/>
  <c r="P2233" i="1"/>
  <c r="P2262" i="1"/>
  <c r="P2285" i="1"/>
  <c r="P2302" i="1"/>
  <c r="P2318" i="1"/>
  <c r="P2334" i="1"/>
  <c r="P2349" i="1"/>
  <c r="P2366" i="1"/>
  <c r="P2378" i="1"/>
  <c r="P2390" i="1"/>
  <c r="P2403" i="1"/>
  <c r="P2413" i="1"/>
  <c r="P2420" i="1"/>
  <c r="P2429" i="1"/>
  <c r="P2436" i="1"/>
  <c r="P2446" i="1"/>
  <c r="P2454" i="1"/>
  <c r="P2467" i="1"/>
  <c r="P2483" i="1"/>
  <c r="P2497" i="1"/>
  <c r="P2513" i="1"/>
  <c r="P2527" i="1"/>
  <c r="P2545" i="1"/>
  <c r="P2559" i="1"/>
  <c r="P2565" i="1"/>
  <c r="P2571" i="1"/>
  <c r="P2577" i="1"/>
  <c r="P2584" i="1"/>
  <c r="P2591" i="1"/>
  <c r="P2598" i="1"/>
  <c r="P2606" i="1"/>
  <c r="P2617" i="1"/>
  <c r="P2628" i="1"/>
  <c r="P2644" i="1"/>
  <c r="P2660" i="1"/>
  <c r="P2682" i="1"/>
  <c r="P2691" i="1"/>
  <c r="P2699" i="1"/>
  <c r="P2707" i="1"/>
  <c r="P2715" i="1"/>
  <c r="P2723" i="1"/>
  <c r="P2730" i="1"/>
  <c r="P2737" i="1"/>
  <c r="P2744" i="1"/>
  <c r="P2750" i="1"/>
  <c r="P2756" i="1"/>
  <c r="P2762" i="1"/>
  <c r="P2769" i="1"/>
  <c r="P2779" i="1"/>
  <c r="P2795" i="1"/>
  <c r="P2803" i="1"/>
  <c r="P2811" i="1"/>
  <c r="P2819" i="1"/>
  <c r="P2827" i="1"/>
  <c r="P2835" i="1"/>
  <c r="P2843" i="1"/>
  <c r="P2851" i="1"/>
  <c r="P2859" i="1"/>
  <c r="P2867" i="1"/>
  <c r="P2873" i="1"/>
  <c r="P2881" i="1"/>
  <c r="P2889" i="1"/>
  <c r="P2897" i="1"/>
  <c r="P2905" i="1"/>
  <c r="P2913" i="1"/>
  <c r="P2921" i="1"/>
  <c r="P2930" i="1"/>
  <c r="P2938" i="1"/>
  <c r="P2946" i="1"/>
  <c r="P2954" i="1"/>
  <c r="P2965" i="1"/>
  <c r="P2981" i="1"/>
  <c r="P2997" i="1"/>
  <c r="P3013" i="1"/>
  <c r="P3029" i="1"/>
  <c r="P3040" i="1"/>
  <c r="P3048" i="1"/>
  <c r="P3056" i="1"/>
  <c r="P3063" i="1"/>
  <c r="P3071" i="1"/>
  <c r="P3082" i="1"/>
  <c r="P3093" i="1"/>
  <c r="P3109" i="1"/>
  <c r="P3119" i="1"/>
  <c r="P3127" i="1"/>
  <c r="P3138" i="1"/>
  <c r="P3146" i="1"/>
  <c r="P3154" i="1"/>
  <c r="P3165" i="1"/>
  <c r="P3182" i="1"/>
  <c r="P118" i="1"/>
  <c r="P1947" i="1"/>
  <c r="P1940" i="1"/>
  <c r="P1933" i="1"/>
  <c r="P1926" i="1"/>
  <c r="P1924" i="1"/>
  <c r="P1917" i="1"/>
  <c r="P1910" i="1"/>
  <c r="P1908" i="1"/>
  <c r="P1901" i="1"/>
  <c r="P1894" i="1"/>
  <c r="P1892" i="1"/>
  <c r="P1885" i="1"/>
  <c r="P1878" i="1"/>
  <c r="P1876" i="1"/>
  <c r="P1869" i="1"/>
  <c r="P1862" i="1"/>
  <c r="P1860" i="1"/>
  <c r="P1853" i="1"/>
  <c r="P1845" i="1"/>
  <c r="P1843" i="1"/>
  <c r="P1836" i="1"/>
  <c r="P1829" i="1"/>
  <c r="P1827" i="1"/>
  <c r="P1820" i="1"/>
  <c r="P1813" i="1"/>
  <c r="P1811" i="1"/>
  <c r="P1804" i="1"/>
  <c r="P1797" i="1"/>
  <c r="P1795" i="1"/>
  <c r="P1788" i="1"/>
  <c r="P1785" i="1"/>
  <c r="P1783" i="1"/>
  <c r="P1776" i="1"/>
  <c r="P1769" i="1"/>
  <c r="P1762" i="1"/>
  <c r="P1760" i="1"/>
  <c r="P1753" i="1"/>
  <c r="P1746" i="1"/>
  <c r="P1739" i="1"/>
  <c r="P1737" i="1"/>
  <c r="P1730" i="1"/>
  <c r="P1718" i="1"/>
  <c r="P1711" i="1"/>
  <c r="P1709" i="1"/>
  <c r="P1702" i="1"/>
  <c r="P1697" i="1"/>
  <c r="P1682" i="1"/>
  <c r="P1676" i="1"/>
  <c r="P1674" i="1"/>
  <c r="P1623" i="1"/>
  <c r="P1621" i="1"/>
  <c r="P1614" i="1"/>
  <c r="P1607" i="1"/>
  <c r="P1604" i="1"/>
  <c r="P1602" i="1"/>
  <c r="P1571" i="1"/>
  <c r="P1568" i="1"/>
  <c r="P1547" i="1"/>
  <c r="P1542" i="1"/>
  <c r="P1539" i="1"/>
  <c r="P1537" i="1"/>
  <c r="P1530" i="1"/>
  <c r="P1527" i="1"/>
  <c r="P1512" i="1"/>
  <c r="P1509" i="1"/>
  <c r="P1504" i="1"/>
  <c r="P1502" i="1"/>
  <c r="P1495" i="1"/>
  <c r="P1480" i="1"/>
  <c r="P1438" i="1"/>
  <c r="P1431" i="1"/>
  <c r="P1429" i="1"/>
  <c r="P1422" i="1"/>
  <c r="P1412" i="1"/>
  <c r="P1410" i="1"/>
  <c r="P1400" i="1"/>
  <c r="P1398" i="1"/>
  <c r="P1391" i="1"/>
  <c r="P1384" i="1"/>
  <c r="P1382" i="1"/>
  <c r="P1375" i="1"/>
  <c r="P1368" i="1"/>
  <c r="P1366" i="1"/>
  <c r="P1359" i="1"/>
  <c r="P1352" i="1"/>
  <c r="P1350" i="1"/>
  <c r="P1344" i="1"/>
  <c r="P1337" i="1"/>
  <c r="P1325" i="1"/>
  <c r="P1318" i="1"/>
  <c r="P1316" i="1"/>
  <c r="P1313" i="1"/>
  <c r="P1306" i="1"/>
  <c r="P1304" i="1"/>
  <c r="P1297" i="1"/>
  <c r="P1287" i="1"/>
  <c r="P1285" i="1"/>
  <c r="P1278" i="1"/>
  <c r="P1262" i="1"/>
  <c r="P1258" i="1"/>
  <c r="P1247" i="1"/>
  <c r="P1239" i="1"/>
  <c r="P1231" i="1"/>
  <c r="P1223" i="1"/>
  <c r="P1215" i="1"/>
  <c r="P1208" i="1"/>
  <c r="P1206" i="1"/>
  <c r="P1195" i="1"/>
  <c r="P1187" i="1"/>
  <c r="P1165" i="1"/>
  <c r="P1163" i="1"/>
  <c r="P1152" i="1"/>
  <c r="P1142" i="1"/>
  <c r="P1140" i="1"/>
  <c r="P1119" i="1"/>
  <c r="P1117" i="1"/>
  <c r="P1115" i="1"/>
  <c r="P1110" i="1"/>
  <c r="P1102" i="1"/>
  <c r="P1094" i="1"/>
  <c r="P1086" i="1"/>
  <c r="P1078" i="1"/>
  <c r="P1071" i="1"/>
  <c r="P1069" i="1"/>
  <c r="P1062" i="1"/>
  <c r="P1043" i="1"/>
  <c r="P1010" i="1"/>
  <c r="P1008" i="1"/>
  <c r="P1005" i="1"/>
  <c r="P1000" i="1"/>
  <c r="P993" i="1"/>
  <c r="P970" i="1"/>
  <c r="P966" i="1"/>
  <c r="P946" i="1"/>
  <c r="P944" i="1"/>
  <c r="P942" i="1"/>
  <c r="P935" i="1"/>
  <c r="P930" i="1"/>
  <c r="P923" i="1"/>
  <c r="P921" i="1"/>
  <c r="P914" i="1"/>
  <c r="P907" i="1"/>
  <c r="P905" i="1"/>
  <c r="P903" i="1"/>
  <c r="P901" i="1"/>
  <c r="P899" i="1"/>
  <c r="P897" i="1"/>
  <c r="P895" i="1"/>
  <c r="P887" i="1"/>
  <c r="P880" i="1"/>
  <c r="P878" i="1"/>
  <c r="P871" i="1"/>
  <c r="P864" i="1"/>
  <c r="P862" i="1"/>
  <c r="P855" i="1"/>
  <c r="P836" i="1"/>
  <c r="P823" i="1"/>
  <c r="P818" i="1"/>
  <c r="P808" i="1"/>
  <c r="P800" i="1"/>
  <c r="P793" i="1"/>
  <c r="P791" i="1"/>
  <c r="P784" i="1"/>
  <c r="P777" i="1"/>
  <c r="P775" i="1"/>
  <c r="P772" i="1"/>
  <c r="P770" i="1"/>
  <c r="P763" i="1"/>
  <c r="L755" i="1"/>
  <c r="P755" i="1" s="1"/>
  <c r="P753" i="1"/>
  <c r="P737" i="1"/>
  <c r="P730" i="1"/>
  <c r="P728" i="1"/>
  <c r="P721" i="1"/>
  <c r="P713" i="1"/>
  <c r="P711" i="1"/>
  <c r="P709" i="1"/>
  <c r="P699" i="1"/>
  <c r="P692" i="1"/>
  <c r="P686" i="1"/>
  <c r="P678" i="1"/>
  <c r="P676" i="1"/>
  <c r="P669" i="1"/>
  <c r="P642" i="1"/>
  <c r="P633" i="1"/>
  <c r="P630" i="1"/>
  <c r="P611" i="1"/>
  <c r="P609" i="1"/>
  <c r="P606" i="1"/>
  <c r="P601" i="1"/>
  <c r="P598" i="1"/>
  <c r="P588" i="1"/>
  <c r="P583" i="1"/>
  <c r="P580" i="1"/>
  <c r="P577" i="1"/>
  <c r="P575" i="1"/>
  <c r="P570" i="1"/>
  <c r="P558" i="1"/>
  <c r="P553" i="1"/>
  <c r="P546" i="1"/>
  <c r="P539" i="1"/>
  <c r="P527" i="1"/>
  <c r="P509" i="1"/>
  <c r="P507" i="1"/>
  <c r="P491" i="1"/>
  <c r="P484" i="1"/>
  <c r="P482" i="1"/>
  <c r="P475" i="1"/>
  <c r="P462" i="1"/>
  <c r="P451" i="1"/>
  <c r="P441" i="1"/>
  <c r="P439" i="1"/>
  <c r="P432" i="1"/>
  <c r="P425" i="1"/>
  <c r="P423" i="1"/>
  <c r="P416" i="1"/>
  <c r="P409" i="1"/>
  <c r="P407" i="1"/>
  <c r="P400" i="1"/>
  <c r="P392" i="1"/>
  <c r="P379" i="1"/>
  <c r="P377" i="1"/>
  <c r="P370" i="1"/>
  <c r="P363" i="1"/>
  <c r="P361" i="1"/>
  <c r="P354" i="1"/>
  <c r="P348" i="1"/>
  <c r="P341" i="1"/>
  <c r="P334" i="1"/>
  <c r="P331" i="1"/>
  <c r="P329" i="1"/>
  <c r="P326" i="1"/>
  <c r="P314" i="1"/>
  <c r="P309" i="1"/>
  <c r="P225" i="1"/>
  <c r="P206" i="1"/>
  <c r="P190" i="1"/>
  <c r="P185" i="1"/>
  <c r="P177" i="1"/>
  <c r="P169" i="1"/>
  <c r="P161" i="1"/>
  <c r="P153" i="1"/>
  <c r="P145" i="1"/>
  <c r="P137" i="1"/>
  <c r="P129" i="1"/>
  <c r="P121" i="1"/>
  <c r="P113" i="1"/>
  <c r="P105" i="1"/>
  <c r="P97" i="1"/>
  <c r="P89" i="1"/>
  <c r="P81" i="1"/>
  <c r="P73" i="1"/>
  <c r="P65" i="1"/>
  <c r="P60" i="1"/>
  <c r="P58" i="1"/>
  <c r="P45" i="1"/>
  <c r="P42" i="1"/>
  <c r="P39" i="1"/>
  <c r="P32" i="1"/>
  <c r="P31" i="1"/>
  <c r="P53" i="1"/>
  <c r="P72" i="1"/>
  <c r="P80" i="1"/>
  <c r="P88" i="1"/>
  <c r="P96" i="1"/>
  <c r="P106" i="1"/>
  <c r="P116" i="1"/>
  <c r="P126" i="1"/>
  <c r="P134" i="1"/>
  <c r="P142" i="1"/>
  <c r="P152" i="1"/>
  <c r="P160" i="1"/>
  <c r="P168" i="1"/>
  <c r="P176" i="1"/>
  <c r="P184" i="1"/>
  <c r="P195" i="1"/>
  <c r="P201" i="1"/>
  <c r="P208" i="1"/>
  <c r="P216" i="1"/>
  <c r="P224" i="1"/>
  <c r="P308" i="1"/>
  <c r="P316" i="1"/>
  <c r="P323" i="1"/>
  <c r="P328" i="1"/>
  <c r="P339" i="1"/>
  <c r="P350" i="1"/>
  <c r="P364" i="1"/>
  <c r="P380" i="1"/>
  <c r="P391" i="1"/>
  <c r="P402" i="1"/>
  <c r="P418" i="1"/>
  <c r="P434" i="1"/>
  <c r="P453" i="1"/>
  <c r="P463" i="1"/>
  <c r="P481" i="1"/>
  <c r="P499" i="1"/>
  <c r="P518" i="1"/>
  <c r="P529" i="1"/>
  <c r="P541" i="1"/>
  <c r="P568" i="1"/>
  <c r="P582" i="1"/>
  <c r="P596" i="1"/>
  <c r="P604" i="1"/>
  <c r="P615" i="1"/>
  <c r="P626" i="1"/>
  <c r="P671" i="1"/>
  <c r="P700" i="1"/>
  <c r="P723" i="1"/>
  <c r="P765" i="1"/>
  <c r="P782" i="1"/>
  <c r="P798" i="1"/>
  <c r="P825" i="1"/>
  <c r="P844" i="1"/>
  <c r="P861" i="1"/>
  <c r="P877" i="1"/>
  <c r="P892" i="1"/>
  <c r="P920" i="1"/>
  <c r="P962" i="1"/>
  <c r="P999" i="1"/>
  <c r="P1040" i="1"/>
  <c r="P1056" i="1"/>
  <c r="P1072" i="1"/>
  <c r="P1083" i="1"/>
  <c r="P1091" i="1"/>
  <c r="P1099" i="1"/>
  <c r="P1107" i="1"/>
  <c r="P1132" i="1"/>
  <c r="P1146" i="1"/>
  <c r="P1160" i="1"/>
  <c r="P1173" i="1"/>
  <c r="P1184" i="1"/>
  <c r="P1192" i="1"/>
  <c r="P1205" i="1"/>
  <c r="P1220" i="1"/>
  <c r="P1228" i="1"/>
  <c r="P1236" i="1"/>
  <c r="P1244" i="1"/>
  <c r="P1257" i="1"/>
  <c r="P1284" i="1"/>
  <c r="P1299" i="1"/>
  <c r="P1315" i="1"/>
  <c r="P1330" i="1"/>
  <c r="P1343" i="1"/>
  <c r="P1353" i="1"/>
  <c r="P1369" i="1"/>
  <c r="P1385" i="1"/>
  <c r="P1401" i="1"/>
  <c r="P1432" i="1"/>
  <c r="P1461" i="1"/>
  <c r="P1471" i="1"/>
  <c r="P1477" i="1"/>
  <c r="P1493" i="1"/>
  <c r="P1510" i="1"/>
  <c r="P1515" i="1"/>
  <c r="P1522" i="1"/>
  <c r="P1532" i="1"/>
  <c r="P1544" i="1"/>
  <c r="P1554" i="1"/>
  <c r="P1560" i="1"/>
  <c r="P1574" i="1"/>
  <c r="P1579" i="1"/>
  <c r="P1613" i="1"/>
  <c r="P1673" i="1"/>
  <c r="P1700" i="1"/>
  <c r="P1716" i="1"/>
  <c r="P1732" i="1"/>
  <c r="P1748" i="1"/>
  <c r="P1770" i="1"/>
  <c r="P1786" i="1"/>
  <c r="P1802" i="1"/>
  <c r="P1818" i="1"/>
  <c r="P1834" i="1"/>
  <c r="P1851" i="1"/>
  <c r="P1867" i="1"/>
  <c r="P1883" i="1"/>
  <c r="P1899" i="1"/>
  <c r="P1915" i="1"/>
  <c r="P1931" i="1"/>
  <c r="P1949" i="1"/>
  <c r="P1965" i="1"/>
  <c r="P1993" i="1"/>
  <c r="P2014" i="1"/>
  <c r="P2037" i="1"/>
  <c r="P2054" i="1"/>
  <c r="P2067" i="1"/>
  <c r="P2096" i="1"/>
  <c r="P2114" i="1"/>
  <c r="P2135" i="1"/>
  <c r="P2152" i="1"/>
  <c r="P2166" i="1"/>
  <c r="P2179" i="1"/>
  <c r="P2198" i="1"/>
  <c r="P2213" i="1"/>
  <c r="P2237" i="1"/>
  <c r="P2266" i="1"/>
  <c r="P2290" i="1"/>
  <c r="P2306" i="1"/>
  <c r="P2322" i="1"/>
  <c r="P2338" i="1"/>
  <c r="P2353" i="1"/>
  <c r="P2367" i="1"/>
  <c r="P2382" i="1"/>
  <c r="P2394" i="1"/>
  <c r="P2404" i="1"/>
  <c r="P2416" i="1"/>
  <c r="P2421" i="1"/>
  <c r="P2432" i="1"/>
  <c r="P2437" i="1"/>
  <c r="P2447" i="1"/>
  <c r="P2458" i="1"/>
  <c r="P2471" i="1"/>
  <c r="P2487" i="1"/>
  <c r="P2501" i="1"/>
  <c r="P2516" i="1"/>
  <c r="P2531" i="1"/>
  <c r="P2549" i="1"/>
  <c r="P2560" i="1"/>
  <c r="P2567" i="1"/>
  <c r="P2573" i="1"/>
  <c r="P2579" i="1"/>
  <c r="P2585" i="1"/>
  <c r="P2592" i="1"/>
  <c r="P2599" i="1"/>
  <c r="P2610" i="1"/>
  <c r="P2618" i="1"/>
  <c r="P2632" i="1"/>
  <c r="P2648" i="1"/>
  <c r="P2667" i="1"/>
  <c r="P2684" i="1"/>
  <c r="P2693" i="1"/>
  <c r="P2701" i="1"/>
  <c r="P2709" i="1"/>
  <c r="P2717" i="1"/>
  <c r="P2726" i="1"/>
  <c r="P2732" i="1"/>
  <c r="P2738" i="1"/>
  <c r="P2745" i="1"/>
  <c r="P2752" i="1"/>
  <c r="P2758" i="1"/>
  <c r="P2764" i="1"/>
  <c r="P2770" i="1"/>
  <c r="P2783" i="1"/>
  <c r="P2798" i="1"/>
  <c r="P2804" i="1"/>
  <c r="P2814" i="1"/>
  <c r="P2820" i="1"/>
  <c r="P2830" i="1"/>
  <c r="P2836" i="1"/>
  <c r="P2846" i="1"/>
  <c r="P2852" i="1"/>
  <c r="P2862" i="1"/>
  <c r="P2868" i="1"/>
  <c r="P2875" i="1"/>
  <c r="P2883" i="1"/>
  <c r="P2891" i="1"/>
  <c r="P2899" i="1"/>
  <c r="P2907" i="1"/>
  <c r="P2915" i="1"/>
  <c r="P2924" i="1"/>
  <c r="P2932" i="1"/>
  <c r="P2940" i="1"/>
  <c r="P2948" i="1"/>
  <c r="P2956" i="1"/>
  <c r="P2969" i="1"/>
  <c r="P2985" i="1"/>
  <c r="P3001" i="1"/>
  <c r="P3017" i="1"/>
  <c r="P3033" i="1"/>
  <c r="P3041" i="1"/>
  <c r="P3049" i="1"/>
  <c r="P3057" i="1"/>
  <c r="P3065" i="1"/>
  <c r="P3073" i="1"/>
  <c r="P3086" i="1"/>
  <c r="P3094" i="1"/>
  <c r="P3113" i="1"/>
  <c r="P3121" i="1"/>
  <c r="P3129" i="1"/>
  <c r="P3141" i="1"/>
  <c r="P3149" i="1"/>
  <c r="P3157" i="1"/>
  <c r="P3169" i="1"/>
  <c r="L146" i="1"/>
  <c r="L506" i="1"/>
  <c r="L514" i="1"/>
  <c r="L662" i="1"/>
  <c r="L2674" i="1"/>
  <c r="L1413" i="1"/>
  <c r="L1409" i="1"/>
  <c r="L957" i="1"/>
  <c r="L761" i="1"/>
  <c r="L958" i="1"/>
  <c r="L1696" i="1"/>
  <c r="L1692" i="1"/>
  <c r="L1620" i="1"/>
  <c r="L1466" i="1"/>
  <c r="L647" i="1"/>
  <c r="L469" i="1"/>
  <c r="L64" i="1"/>
  <c r="L2221" i="1"/>
  <c r="L2666" i="1"/>
  <c r="L2273" i="1"/>
  <c r="L813" i="1"/>
  <c r="L735" i="1"/>
  <c r="L698" i="1"/>
  <c r="L833" i="1"/>
  <c r="L1261" i="1"/>
  <c r="J804" i="1"/>
  <c r="J950" i="1"/>
  <c r="J54" i="1"/>
  <c r="K1580" i="1"/>
  <c r="J621" i="1"/>
  <c r="L3135" i="1"/>
  <c r="L2002" i="1"/>
  <c r="J1590" i="1"/>
  <c r="L853" i="1"/>
  <c r="L1627" i="1"/>
  <c r="H1580" i="1"/>
  <c r="I1252" i="1"/>
  <c r="L2261" i="1"/>
  <c r="L2039" i="1"/>
  <c r="L835" i="1"/>
  <c r="L3097" i="1"/>
  <c r="L2685" i="1"/>
  <c r="L2664" i="1"/>
  <c r="L1593" i="1"/>
  <c r="L1586" i="1"/>
  <c r="L2109" i="1"/>
  <c r="L2463" i="1"/>
  <c r="L2209" i="1"/>
  <c r="L2117" i="1"/>
  <c r="J1976" i="1"/>
  <c r="H1590" i="1"/>
  <c r="L1616" i="1"/>
  <c r="L1171" i="1"/>
  <c r="L1168" i="1"/>
  <c r="L1055" i="1"/>
  <c r="L888" i="1"/>
  <c r="L852" i="1"/>
  <c r="L834" i="1"/>
  <c r="L822" i="1"/>
  <c r="L592" i="1"/>
  <c r="L1016" i="1"/>
  <c r="H804" i="1"/>
  <c r="H635" i="1"/>
  <c r="L564" i="1"/>
  <c r="L502" i="1"/>
  <c r="L337" i="1"/>
  <c r="L296" i="1"/>
  <c r="L226" i="1"/>
  <c r="L3032" i="1"/>
  <c r="L1254" i="1"/>
  <c r="L3112" i="1"/>
  <c r="H2061" i="1"/>
  <c r="L959" i="1"/>
  <c r="L3085" i="1"/>
  <c r="L2872" i="1"/>
  <c r="L2681" i="1"/>
  <c r="L2678" i="1"/>
  <c r="L2597" i="1"/>
  <c r="L2558" i="1"/>
  <c r="L2459" i="1"/>
  <c r="L2167" i="1"/>
  <c r="L2153" i="1"/>
  <c r="J2061" i="1"/>
  <c r="L2725" i="1"/>
  <c r="L2690" i="1"/>
  <c r="L2526" i="1"/>
  <c r="L2146" i="1"/>
  <c r="L2092" i="1"/>
  <c r="L1934" i="1"/>
  <c r="L1419" i="1"/>
  <c r="L1177" i="1"/>
  <c r="L1170" i="1"/>
  <c r="L1120" i="1"/>
  <c r="L894" i="1"/>
  <c r="L773" i="1"/>
  <c r="L1524" i="1"/>
  <c r="L1521" i="1"/>
  <c r="L1507" i="1"/>
  <c r="L1478" i="1"/>
  <c r="L1307" i="1"/>
  <c r="L1290" i="1"/>
  <c r="L1175" i="1"/>
  <c r="L1145" i="1"/>
  <c r="L1131" i="1"/>
  <c r="L839" i="1"/>
  <c r="L632" i="1"/>
  <c r="L591" i="1"/>
  <c r="L574" i="1"/>
  <c r="L386" i="1"/>
  <c r="L303" i="1"/>
  <c r="L830" i="1"/>
  <c r="L545" i="1"/>
  <c r="L455" i="1"/>
  <c r="L446" i="1"/>
  <c r="J1458" i="1"/>
  <c r="P1464" i="1"/>
  <c r="L1463" i="1"/>
  <c r="P1463" i="1" s="1"/>
  <c r="L3176" i="1"/>
  <c r="L2091" i="1"/>
  <c r="L1847" i="1"/>
  <c r="L1755" i="1"/>
  <c r="L1660" i="1"/>
  <c r="L444" i="1"/>
  <c r="L351" i="1"/>
  <c r="L3077" i="1"/>
  <c r="L2689" i="1"/>
  <c r="L2468" i="1"/>
  <c r="K2267" i="1"/>
  <c r="P1980" i="1"/>
  <c r="L1979" i="1"/>
  <c r="P1979" i="1" s="1"/>
  <c r="I1580" i="1"/>
  <c r="P756" i="1"/>
  <c r="J754" i="1"/>
  <c r="L3162" i="1"/>
  <c r="L2607" i="1"/>
  <c r="L2538" i="1"/>
  <c r="L2227" i="1"/>
  <c r="L2093" i="1"/>
  <c r="L2089" i="1"/>
  <c r="L2034" i="1"/>
  <c r="L1767" i="1"/>
  <c r="L1626" i="1"/>
  <c r="K1458" i="1"/>
  <c r="L1445" i="1"/>
  <c r="L1259" i="1"/>
  <c r="L1200" i="1"/>
  <c r="L1013" i="1"/>
  <c r="H968" i="1"/>
  <c r="I804" i="1"/>
  <c r="H2267" i="1"/>
  <c r="I2218" i="1"/>
  <c r="L2176" i="1"/>
  <c r="L2161" i="1"/>
  <c r="L2119" i="1"/>
  <c r="H1976" i="1"/>
  <c r="J1665" i="1"/>
  <c r="L1180" i="1"/>
  <c r="L960" i="1"/>
  <c r="I754" i="1"/>
  <c r="L496" i="1"/>
  <c r="H467" i="1"/>
  <c r="L454" i="1"/>
  <c r="L301" i="1"/>
  <c r="L1002" i="1"/>
  <c r="L829" i="1"/>
  <c r="J695" i="1"/>
  <c r="L684" i="1"/>
  <c r="L399" i="1"/>
  <c r="I1976" i="1"/>
  <c r="L749" i="1"/>
  <c r="L3140" i="1"/>
  <c r="L2260" i="1"/>
  <c r="L2144" i="1"/>
  <c r="L2076" i="1"/>
  <c r="L815" i="1"/>
  <c r="J2267" i="1"/>
  <c r="L1588" i="1"/>
  <c r="L1489" i="1"/>
  <c r="I1458" i="1"/>
  <c r="L2797" i="1"/>
  <c r="L2619" i="1"/>
  <c r="J2218" i="1"/>
  <c r="L2110" i="1"/>
  <c r="L2030" i="1"/>
  <c r="L1601" i="1"/>
  <c r="L1594" i="1"/>
  <c r="L988" i="1"/>
  <c r="L955" i="1"/>
  <c r="H1252" i="1"/>
  <c r="H54" i="1"/>
  <c r="L3173" i="1"/>
  <c r="L2960" i="1"/>
  <c r="L2775" i="1"/>
  <c r="I2267" i="1"/>
  <c r="L2175" i="1"/>
  <c r="L2136" i="1"/>
  <c r="L2073" i="1"/>
  <c r="L2051" i="1"/>
  <c r="I1665" i="1"/>
  <c r="L1606" i="1"/>
  <c r="L989" i="1"/>
  <c r="L956" i="1"/>
  <c r="L631" i="1"/>
  <c r="L1589" i="1"/>
  <c r="L1570" i="1"/>
  <c r="H1458" i="1"/>
  <c r="L1201" i="1"/>
  <c r="J467" i="1"/>
  <c r="J22" i="1"/>
  <c r="L1997" i="1"/>
  <c r="I1590" i="1"/>
  <c r="L1561" i="1"/>
  <c r="K1252" i="1"/>
  <c r="L1181" i="1"/>
  <c r="L1014" i="1"/>
  <c r="I950" i="1"/>
  <c r="L694" i="1"/>
  <c r="K635" i="1"/>
  <c r="K2218" i="1"/>
  <c r="H2218" i="1"/>
  <c r="L2116" i="1"/>
  <c r="L2097" i="1"/>
  <c r="L2090" i="1"/>
  <c r="L2082" i="1"/>
  <c r="K1665" i="1"/>
  <c r="J1580" i="1"/>
  <c r="L1486" i="1"/>
  <c r="J1252" i="1"/>
  <c r="L1202" i="1"/>
  <c r="L1167" i="1"/>
  <c r="L1157" i="1"/>
  <c r="H950" i="1"/>
  <c r="K754" i="1"/>
  <c r="L624" i="1"/>
  <c r="K467" i="1"/>
  <c r="I54" i="1"/>
  <c r="L827" i="1"/>
  <c r="H695" i="1"/>
  <c r="L691" i="1"/>
  <c r="L497" i="1"/>
  <c r="L1047" i="1"/>
  <c r="L1035" i="1"/>
  <c r="L1015" i="1"/>
  <c r="J968" i="1"/>
  <c r="K950" i="1"/>
  <c r="L831" i="1"/>
  <c r="H754" i="1"/>
  <c r="J635" i="1"/>
  <c r="I635" i="1"/>
  <c r="L523" i="1"/>
  <c r="I467" i="1"/>
  <c r="I33" i="1"/>
  <c r="I21" i="1" s="1"/>
  <c r="P2358" i="1"/>
  <c r="L2219" i="1"/>
  <c r="P2219" i="1" s="1"/>
  <c r="P2269" i="1"/>
  <c r="L1978" i="1"/>
  <c r="L1691" i="1"/>
  <c r="L806" i="1"/>
  <c r="L660" i="1"/>
  <c r="L2537" i="1"/>
  <c r="L2535" i="1"/>
  <c r="L2441" i="1"/>
  <c r="L2364" i="1"/>
  <c r="L2356" i="1" s="1"/>
  <c r="P2356" i="1" s="1"/>
  <c r="L2271" i="1"/>
  <c r="L2268" i="1" s="1"/>
  <c r="L2234" i="1"/>
  <c r="L2081" i="1"/>
  <c r="H1665" i="1"/>
  <c r="L1459" i="1"/>
  <c r="P1459" i="1" s="1"/>
  <c r="P1460" i="1"/>
  <c r="L1421" i="1"/>
  <c r="K1976" i="1"/>
  <c r="L1787" i="1"/>
  <c r="L1699" i="1"/>
  <c r="P1679" i="1"/>
  <c r="L1678" i="1"/>
  <c r="P1678" i="1" s="1"/>
  <c r="L1667" i="1"/>
  <c r="P1585" i="1"/>
  <c r="L1581" i="1"/>
  <c r="P1581" i="1" s="1"/>
  <c r="K804" i="1"/>
  <c r="P658" i="1"/>
  <c r="L552" i="1"/>
  <c r="L500" i="1"/>
  <c r="L2455" i="1"/>
  <c r="L2410" i="1"/>
  <c r="L2249" i="1"/>
  <c r="L2182" i="1"/>
  <c r="L2077" i="1"/>
  <c r="P2046" i="1"/>
  <c r="L1723" i="1"/>
  <c r="P1599" i="1"/>
  <c r="L948" i="1"/>
  <c r="AD2267" i="1"/>
  <c r="L2062" i="1"/>
  <c r="P2062" i="1" s="1"/>
  <c r="K2061" i="1"/>
  <c r="L1848" i="1"/>
  <c r="L1573" i="1"/>
  <c r="L1348" i="1"/>
  <c r="L1012" i="1"/>
  <c r="L951" i="1"/>
  <c r="P951" i="1" s="1"/>
  <c r="P952" i="1"/>
  <c r="L940" i="1"/>
  <c r="J20" i="1"/>
  <c r="L2230" i="1"/>
  <c r="L2226" i="1"/>
  <c r="I2061" i="1"/>
  <c r="L1567" i="1"/>
  <c r="P1256" i="1"/>
  <c r="L971" i="1"/>
  <c r="L702" i="1"/>
  <c r="L638" i="1"/>
  <c r="H20" i="1"/>
  <c r="H621" i="1"/>
  <c r="L1218" i="1"/>
  <c r="K968" i="1"/>
  <c r="H22" i="1"/>
  <c r="H21" i="1"/>
  <c r="L26" i="1"/>
  <c r="L1985" i="1"/>
  <c r="L1271" i="1"/>
  <c r="L1155" i="1"/>
  <c r="L1133" i="1"/>
  <c r="I968" i="1"/>
  <c r="L739" i="1"/>
  <c r="L34" i="1"/>
  <c r="K21" i="1"/>
  <c r="L1263" i="1"/>
  <c r="L937" i="1"/>
  <c r="L848" i="1"/>
  <c r="L838" i="1"/>
  <c r="L824" i="1"/>
  <c r="K695" i="1"/>
  <c r="K621" i="1"/>
  <c r="I695" i="1"/>
  <c r="I621" i="1"/>
  <c r="L579" i="1"/>
  <c r="L563" i="1"/>
  <c r="L556" i="1"/>
  <c r="L817" i="1"/>
  <c r="L759" i="1"/>
  <c r="L716" i="1"/>
  <c r="L629" i="1"/>
  <c r="L750" i="1"/>
  <c r="L338" i="1"/>
  <c r="L340" i="1"/>
  <c r="L336" i="1"/>
  <c r="L61" i="1"/>
  <c r="K54" i="1"/>
  <c r="K19" i="1"/>
  <c r="K20" i="1"/>
  <c r="K22" i="1"/>
  <c r="J21" i="1"/>
  <c r="I20" i="1"/>
  <c r="I19" i="1"/>
  <c r="J19" i="1"/>
  <c r="H19" i="1"/>
  <c r="L25" i="1"/>
  <c r="L56" i="1"/>
  <c r="H18" i="1" l="1"/>
  <c r="P2268" i="1"/>
  <c r="L495" i="1"/>
  <c r="P495" i="1" s="1"/>
  <c r="P336" i="1"/>
  <c r="P1985" i="1"/>
  <c r="P1567" i="1"/>
  <c r="P2077" i="1"/>
  <c r="P660" i="1"/>
  <c r="P1015" i="1"/>
  <c r="P1486" i="1"/>
  <c r="P1201" i="1"/>
  <c r="P2175" i="1"/>
  <c r="P988" i="1"/>
  <c r="P684" i="1"/>
  <c r="P2089" i="1"/>
  <c r="P2468" i="1"/>
  <c r="P2091" i="1"/>
  <c r="P591" i="1"/>
  <c r="P1478" i="1"/>
  <c r="P1177" i="1"/>
  <c r="P3112" i="1"/>
  <c r="P1055" i="1"/>
  <c r="P2664" i="1"/>
  <c r="P1627" i="1"/>
  <c r="P2666" i="1"/>
  <c r="P1696" i="1"/>
  <c r="P514" i="1"/>
  <c r="P340" i="1"/>
  <c r="P848" i="1"/>
  <c r="P1133" i="1"/>
  <c r="P1218" i="1"/>
  <c r="P1012" i="1"/>
  <c r="P500" i="1"/>
  <c r="P1421" i="1"/>
  <c r="P523" i="1"/>
  <c r="P624" i="1"/>
  <c r="P1997" i="1"/>
  <c r="P956" i="1"/>
  <c r="P749" i="1"/>
  <c r="P960" i="1"/>
  <c r="P2093" i="1"/>
  <c r="P1660" i="1"/>
  <c r="P303" i="1"/>
  <c r="P894" i="1"/>
  <c r="P2526" i="1"/>
  <c r="P2597" i="1"/>
  <c r="P337" i="1"/>
  <c r="P834" i="1"/>
  <c r="P853" i="1"/>
  <c r="P735" i="1"/>
  <c r="P1466" i="1"/>
  <c r="P506" i="1"/>
  <c r="P556" i="1"/>
  <c r="P838" i="1"/>
  <c r="P1848" i="1"/>
  <c r="P948" i="1"/>
  <c r="P2455" i="1"/>
  <c r="P2364" i="1"/>
  <c r="P691" i="1"/>
  <c r="P1157" i="1"/>
  <c r="P2090" i="1"/>
  <c r="P1014" i="1"/>
  <c r="P631" i="1"/>
  <c r="P3173" i="1"/>
  <c r="P2110" i="1"/>
  <c r="P815" i="1"/>
  <c r="P3140" i="1"/>
  <c r="P301" i="1"/>
  <c r="P1013" i="1"/>
  <c r="P2607" i="1"/>
  <c r="P444" i="1"/>
  <c r="P830" i="1"/>
  <c r="P1145" i="1"/>
  <c r="P773" i="1"/>
  <c r="P2146" i="1"/>
  <c r="P2558" i="1"/>
  <c r="P2872" i="1"/>
  <c r="P296" i="1"/>
  <c r="P822" i="1"/>
  <c r="P2463" i="1"/>
  <c r="P2039" i="1"/>
  <c r="P3135" i="1"/>
  <c r="P698" i="1"/>
  <c r="P647" i="1"/>
  <c r="P1409" i="1"/>
  <c r="P563" i="1"/>
  <c r="P26" i="1"/>
  <c r="P702" i="1"/>
  <c r="P2182" i="1"/>
  <c r="P2441" i="1"/>
  <c r="P831" i="1"/>
  <c r="P1035" i="1"/>
  <c r="P1167" i="1"/>
  <c r="P2097" i="1"/>
  <c r="P1181" i="1"/>
  <c r="P2051" i="1"/>
  <c r="P1594" i="1"/>
  <c r="P1489" i="1"/>
  <c r="P2076" i="1"/>
  <c r="P454" i="1"/>
  <c r="P2119" i="1"/>
  <c r="P1200" i="1"/>
  <c r="P1626" i="1"/>
  <c r="P3162" i="1"/>
  <c r="P2689" i="1"/>
  <c r="P3176" i="1"/>
  <c r="P446" i="1"/>
  <c r="P632" i="1"/>
  <c r="P1175" i="1"/>
  <c r="P1507" i="1"/>
  <c r="P1419" i="1"/>
  <c r="P2153" i="1"/>
  <c r="P3085" i="1"/>
  <c r="P1254" i="1"/>
  <c r="P1168" i="1"/>
  <c r="P2109" i="1"/>
  <c r="P2685" i="1"/>
  <c r="P2261" i="1"/>
  <c r="P2221" i="1"/>
  <c r="P958" i="1"/>
  <c r="P1413" i="1"/>
  <c r="P338" i="1"/>
  <c r="P579" i="1"/>
  <c r="P937" i="1"/>
  <c r="P739" i="1"/>
  <c r="P1155" i="1"/>
  <c r="P971" i="1"/>
  <c r="P940" i="1"/>
  <c r="P1348" i="1"/>
  <c r="P1723" i="1"/>
  <c r="P2249" i="1"/>
  <c r="P552" i="1"/>
  <c r="P1699" i="1"/>
  <c r="P2234" i="1"/>
  <c r="P2535" i="1"/>
  <c r="P1691" i="1"/>
  <c r="P1047" i="1"/>
  <c r="P827" i="1"/>
  <c r="P1202" i="1"/>
  <c r="P2116" i="1"/>
  <c r="P694" i="1"/>
  <c r="P1570" i="1"/>
  <c r="P989" i="1"/>
  <c r="P2073" i="1"/>
  <c r="P2775" i="1"/>
  <c r="P1601" i="1"/>
  <c r="P2619" i="1"/>
  <c r="P1588" i="1"/>
  <c r="P2144" i="1"/>
  <c r="P829" i="1"/>
  <c r="P1180" i="1"/>
  <c r="P2161" i="1"/>
  <c r="P1259" i="1"/>
  <c r="P1767" i="1"/>
  <c r="P2227" i="1"/>
  <c r="P3077" i="1"/>
  <c r="P1755" i="1"/>
  <c r="P455" i="1"/>
  <c r="P386" i="1"/>
  <c r="P839" i="1"/>
  <c r="P1290" i="1"/>
  <c r="P1521" i="1"/>
  <c r="P1120" i="1"/>
  <c r="P1934" i="1"/>
  <c r="P2690" i="1"/>
  <c r="P2167" i="1"/>
  <c r="P2678" i="1"/>
  <c r="P959" i="1"/>
  <c r="P3032" i="1"/>
  <c r="P502" i="1"/>
  <c r="P1016" i="1"/>
  <c r="P852" i="1"/>
  <c r="P1171" i="1"/>
  <c r="P2117" i="1"/>
  <c r="P1586" i="1"/>
  <c r="P3097" i="1"/>
  <c r="P1261" i="1"/>
  <c r="P813" i="1"/>
  <c r="P64" i="1"/>
  <c r="P1620" i="1"/>
  <c r="P761" i="1"/>
  <c r="P2674" i="1"/>
  <c r="P146" i="1"/>
  <c r="P61" i="1"/>
  <c r="P750" i="1"/>
  <c r="P817" i="1"/>
  <c r="P824" i="1"/>
  <c r="P1263" i="1"/>
  <c r="L810" i="1"/>
  <c r="P810" i="1" s="1"/>
  <c r="P1271" i="1"/>
  <c r="P1573" i="1"/>
  <c r="L2409" i="1"/>
  <c r="P2409" i="1" s="1"/>
  <c r="P1787" i="1"/>
  <c r="P2271" i="1"/>
  <c r="P2537" i="1"/>
  <c r="P497" i="1"/>
  <c r="P2082" i="1"/>
  <c r="P1561" i="1"/>
  <c r="P1589" i="1"/>
  <c r="P1606" i="1"/>
  <c r="P2136" i="1"/>
  <c r="P2960" i="1"/>
  <c r="P955" i="1"/>
  <c r="P2030" i="1"/>
  <c r="P2797" i="1"/>
  <c r="P2260" i="1"/>
  <c r="P399" i="1"/>
  <c r="P1002" i="1"/>
  <c r="P496" i="1"/>
  <c r="P2176" i="1"/>
  <c r="P1445" i="1"/>
  <c r="P2034" i="1"/>
  <c r="P2538" i="1"/>
  <c r="P351" i="1"/>
  <c r="P1847" i="1"/>
  <c r="P545" i="1"/>
  <c r="P574" i="1"/>
  <c r="P1131" i="1"/>
  <c r="P1307" i="1"/>
  <c r="P1524" i="1"/>
  <c r="P1170" i="1"/>
  <c r="P2092" i="1"/>
  <c r="P2725" i="1"/>
  <c r="P2459" i="1"/>
  <c r="P2681" i="1"/>
  <c r="P226" i="1"/>
  <c r="P564" i="1"/>
  <c r="P592" i="1"/>
  <c r="P888" i="1"/>
  <c r="P1616" i="1"/>
  <c r="P2209" i="1"/>
  <c r="P1593" i="1"/>
  <c r="P835" i="1"/>
  <c r="P2002" i="1"/>
  <c r="P833" i="1"/>
  <c r="P2273" i="1"/>
  <c r="P469" i="1"/>
  <c r="P1692" i="1"/>
  <c r="P957" i="1"/>
  <c r="P662" i="1"/>
  <c r="L468" i="1"/>
  <c r="P468" i="1" s="1"/>
  <c r="L1255" i="1"/>
  <c r="P1255" i="1" s="1"/>
  <c r="L1584" i="1"/>
  <c r="P1584" i="1" s="1"/>
  <c r="L1253" i="1"/>
  <c r="P1253" i="1" s="1"/>
  <c r="L1592" i="1"/>
  <c r="P1592" i="1" s="1"/>
  <c r="I22" i="1"/>
  <c r="L969" i="1"/>
  <c r="P969" i="1" s="1"/>
  <c r="L2045" i="1"/>
  <c r="P2045" i="1" s="1"/>
  <c r="L1982" i="1"/>
  <c r="P1982" i="1" s="1"/>
  <c r="L954" i="1"/>
  <c r="P954" i="1" s="1"/>
  <c r="L986" i="1"/>
  <c r="P986" i="1" s="1"/>
  <c r="L1587" i="1"/>
  <c r="P1587" i="1" s="1"/>
  <c r="L623" i="1"/>
  <c r="P623" i="1" s="1"/>
  <c r="L1598" i="1"/>
  <c r="P1598" i="1" s="1"/>
  <c r="L2072" i="1"/>
  <c r="P2072" i="1" s="1"/>
  <c r="L934" i="1"/>
  <c r="P934" i="1" s="1"/>
  <c r="L1465" i="1"/>
  <c r="P1465" i="1" s="1"/>
  <c r="P638" i="1"/>
  <c r="L637" i="1"/>
  <c r="P637" i="1" s="1"/>
  <c r="P2410" i="1"/>
  <c r="L1006" i="1"/>
  <c r="P1006" i="1" s="1"/>
  <c r="L24" i="1"/>
  <c r="P24" i="1" s="1"/>
  <c r="P25" i="1"/>
  <c r="I18" i="1"/>
  <c r="L758" i="1"/>
  <c r="P758" i="1" s="1"/>
  <c r="P759" i="1"/>
  <c r="P34" i="1"/>
  <c r="L33" i="1"/>
  <c r="P33" i="1" s="1"/>
  <c r="L1407" i="1"/>
  <c r="P1407" i="1" s="1"/>
  <c r="P2081" i="1"/>
  <c r="L2080" i="1"/>
  <c r="P2080" i="1" s="1"/>
  <c r="L814" i="1"/>
  <c r="P814" i="1" s="1"/>
  <c r="L55" i="1"/>
  <c r="P55" i="1" s="1"/>
  <c r="P56" i="1"/>
  <c r="K18" i="1"/>
  <c r="L63" i="1"/>
  <c r="P63" i="1" s="1"/>
  <c r="L628" i="1"/>
  <c r="P628" i="1" s="1"/>
  <c r="P629" i="1"/>
  <c r="L2225" i="1"/>
  <c r="P2225" i="1" s="1"/>
  <c r="P2226" i="1"/>
  <c r="L1260" i="1"/>
  <c r="P1260" i="1" s="1"/>
  <c r="L1688" i="1"/>
  <c r="P1688" i="1" s="1"/>
  <c r="L1666" i="1"/>
  <c r="P1666" i="1" s="1"/>
  <c r="P1667" i="1"/>
  <c r="P1978" i="1"/>
  <c r="L1977" i="1"/>
  <c r="P1977" i="1" s="1"/>
  <c r="J18" i="1"/>
  <c r="L715" i="1"/>
  <c r="P715" i="1" s="1"/>
  <c r="P716" i="1"/>
  <c r="L697" i="1"/>
  <c r="P697" i="1" s="1"/>
  <c r="L2229" i="1"/>
  <c r="P2229" i="1" s="1"/>
  <c r="P2230" i="1"/>
  <c r="L657" i="1"/>
  <c r="P657" i="1" s="1"/>
  <c r="P806" i="1"/>
  <c r="L805" i="1"/>
  <c r="P805" i="1" s="1"/>
  <c r="P1458" i="1" l="1"/>
  <c r="L19" i="1"/>
  <c r="P2042" i="1"/>
  <c r="L931" i="1"/>
  <c r="L21" i="1"/>
  <c r="P21" i="1" s="1"/>
  <c r="L2267" i="1"/>
  <c r="L950" i="1"/>
  <c r="L2042" i="1"/>
  <c r="L1590" i="1"/>
  <c r="L621" i="1"/>
  <c r="L467" i="1"/>
  <c r="L2061" i="1"/>
  <c r="L1580" i="1"/>
  <c r="L1458" i="1"/>
  <c r="L2218" i="1"/>
  <c r="L1252" i="1"/>
  <c r="L1665" i="1"/>
  <c r="L54" i="1"/>
  <c r="L1404" i="1"/>
  <c r="L754" i="1"/>
  <c r="L968" i="1"/>
  <c r="L1976" i="1"/>
  <c r="L20" i="1"/>
  <c r="P20" i="1" s="1"/>
  <c r="L22" i="1"/>
  <c r="L635" i="1"/>
  <c r="L804" i="1"/>
  <c r="L695" i="1"/>
  <c r="L18" i="1" l="1"/>
  <c r="P18" i="1" s="1"/>
  <c r="P19" i="1"/>
  <c r="P1252" i="1"/>
  <c r="P2061" i="1"/>
  <c r="P931" i="1"/>
  <c r="P804" i="1"/>
  <c r="P2218" i="1"/>
  <c r="P1590" i="1"/>
  <c r="P22" i="1"/>
  <c r="P968" i="1"/>
  <c r="P1404" i="1"/>
  <c r="P467" i="1"/>
  <c r="P1976" i="1"/>
  <c r="P54" i="1"/>
  <c r="P2267" i="1"/>
  <c r="P695" i="1"/>
  <c r="P635" i="1"/>
  <c r="P754" i="1"/>
  <c r="P1665" i="1"/>
  <c r="P1580" i="1"/>
  <c r="P621" i="1"/>
  <c r="P950" i="1"/>
  <c r="L29" i="3" l="1"/>
  <c r="K29" i="3"/>
  <c r="L24" i="3"/>
  <c r="K24" i="3"/>
  <c r="L17" i="3"/>
  <c r="K17" i="3"/>
  <c r="K23" i="3" l="1"/>
  <c r="L23" i="3"/>
  <c r="G25" i="3" l="1"/>
  <c r="H15" i="3" l="1"/>
  <c r="H32" i="3" l="1"/>
  <c r="G32" i="3"/>
  <c r="L32" i="3"/>
  <c r="K32" i="3"/>
  <c r="D32" i="3"/>
  <c r="C32" i="3"/>
  <c r="H31" i="3"/>
  <c r="G31" i="3"/>
  <c r="L31" i="3"/>
  <c r="K31" i="3"/>
  <c r="D31" i="3"/>
  <c r="C31" i="3"/>
  <c r="H30" i="3"/>
  <c r="G30" i="3"/>
  <c r="L30" i="3"/>
  <c r="D30" i="3"/>
  <c r="C30" i="3"/>
  <c r="H29" i="3"/>
  <c r="G29" i="3"/>
  <c r="H28" i="3"/>
  <c r="G28" i="3"/>
  <c r="D28" i="3"/>
  <c r="H27" i="3"/>
  <c r="G27" i="3"/>
  <c r="L27" i="3"/>
  <c r="D27" i="3"/>
  <c r="C27" i="3"/>
  <c r="H25" i="3"/>
  <c r="C25" i="3"/>
  <c r="H24" i="3"/>
  <c r="G24" i="3"/>
  <c r="H23" i="3"/>
  <c r="G23" i="3"/>
  <c r="H22" i="3"/>
  <c r="L22" i="3"/>
  <c r="K22" i="3"/>
  <c r="C21" i="3"/>
  <c r="H20" i="3"/>
  <c r="G20" i="3"/>
  <c r="H19" i="3"/>
  <c r="G19" i="3"/>
  <c r="H18" i="3"/>
  <c r="G18" i="3"/>
  <c r="H17" i="3"/>
  <c r="G17" i="3"/>
  <c r="C16" i="3"/>
  <c r="G15" i="3"/>
  <c r="H14" i="3"/>
  <c r="G14" i="3"/>
  <c r="J13" i="3"/>
  <c r="H13" i="3"/>
  <c r="G13" i="3"/>
  <c r="K30" i="3" l="1"/>
  <c r="K27" i="3"/>
  <c r="O27" i="3" s="1"/>
  <c r="C22" i="3"/>
  <c r="C28" i="3"/>
  <c r="D24" i="3"/>
  <c r="C18" i="3"/>
  <c r="C24" i="3"/>
  <c r="C19" i="3"/>
  <c r="C20" i="3"/>
  <c r="L13" i="3" l="1"/>
  <c r="K13" i="3"/>
  <c r="J12" i="3"/>
  <c r="H12" i="3"/>
  <c r="G12" i="3"/>
  <c r="K12" i="3"/>
  <c r="H11" i="3"/>
  <c r="G11" i="3"/>
  <c r="F11" i="3"/>
  <c r="D11" i="3"/>
  <c r="C11" i="3"/>
  <c r="L12" i="3" l="1"/>
  <c r="D12" i="3"/>
  <c r="C13" i="3"/>
  <c r="C12" i="3"/>
  <c r="F18" i="3" l="1"/>
  <c r="F16" i="3" l="1"/>
  <c r="E10" i="3" l="1"/>
  <c r="I10" i="3"/>
  <c r="M10" i="3"/>
  <c r="Q10" i="3" l="1"/>
  <c r="C14" i="3"/>
  <c r="C10" i="4" l="1"/>
  <c r="L11" i="4" l="1"/>
  <c r="J11" i="3" l="1"/>
  <c r="T11" i="4"/>
  <c r="D11" i="4"/>
  <c r="Z18" i="4"/>
  <c r="J31" i="3" l="1"/>
  <c r="N31" i="3"/>
  <c r="F31" i="3"/>
  <c r="F24" i="3" l="1"/>
  <c r="N24" i="3" l="1"/>
  <c r="J24" i="3"/>
  <c r="D24" i="4"/>
  <c r="F21" i="3" l="1"/>
  <c r="L29" i="4" l="1"/>
  <c r="T29" i="4"/>
  <c r="N29" i="3" l="1"/>
  <c r="J29" i="3"/>
  <c r="D29" i="4"/>
  <c r="V28" i="4" l="1"/>
  <c r="J28" i="3" l="1"/>
  <c r="F28" i="3"/>
  <c r="J25" i="3" l="1"/>
  <c r="F25" i="3"/>
  <c r="R20" i="4" l="1"/>
  <c r="N20" i="4"/>
  <c r="V20" i="4" l="1"/>
  <c r="F20" i="4" l="1"/>
  <c r="V26" i="4" l="1"/>
  <c r="F20" i="3"/>
  <c r="J20" i="3"/>
  <c r="T19" i="4" l="1"/>
  <c r="L19" i="4"/>
  <c r="J19" i="3" l="1"/>
  <c r="F19" i="3"/>
  <c r="D19" i="4"/>
  <c r="X12" i="4"/>
  <c r="R12" i="4" l="1"/>
  <c r="F12" i="3" l="1"/>
  <c r="N12" i="3"/>
  <c r="L12" i="4" l="1"/>
  <c r="D12" i="4"/>
  <c r="T17" i="4"/>
  <c r="R23" i="4" l="1"/>
  <c r="J23" i="4"/>
  <c r="J27" i="3" l="1"/>
  <c r="N27" i="3"/>
  <c r="F27" i="3"/>
  <c r="R27" i="3" l="1"/>
  <c r="N23" i="3"/>
  <c r="N17" i="3"/>
  <c r="J23" i="3"/>
  <c r="J17" i="3"/>
  <c r="L17" i="4"/>
  <c r="F17" i="4"/>
  <c r="N13" i="4"/>
  <c r="H13" i="4"/>
  <c r="F13" i="4"/>
  <c r="L14" i="4" l="1"/>
  <c r="T14" i="4"/>
  <c r="J14" i="3" l="1"/>
  <c r="D14" i="4"/>
  <c r="F13" i="3" l="1"/>
  <c r="N13" i="3"/>
  <c r="T13" i="4"/>
  <c r="J32" i="3" l="1"/>
  <c r="F32" i="3"/>
  <c r="N32" i="3"/>
  <c r="AC12" i="4"/>
  <c r="AD12" i="4"/>
  <c r="AE12" i="4"/>
  <c r="AF12" i="4"/>
  <c r="AG12" i="4"/>
  <c r="AH12" i="4"/>
  <c r="AC13" i="4"/>
  <c r="AD13" i="4"/>
  <c r="AE13" i="4"/>
  <c r="AF13" i="4"/>
  <c r="AC16" i="4"/>
  <c r="AD16" i="4"/>
  <c r="AE16" i="4"/>
  <c r="AF16" i="4"/>
  <c r="AG16" i="4"/>
  <c r="AH16" i="4"/>
  <c r="AC17" i="4"/>
  <c r="AD17" i="4"/>
  <c r="AC20" i="4"/>
  <c r="AD20" i="4"/>
  <c r="AG20" i="4"/>
  <c r="AH20" i="4"/>
  <c r="AC21" i="4"/>
  <c r="AD21" i="4"/>
  <c r="AE21" i="4"/>
  <c r="AF21" i="4"/>
  <c r="AG21" i="4"/>
  <c r="AH21" i="4"/>
  <c r="AC22" i="4"/>
  <c r="AD22" i="4"/>
  <c r="AE22" i="4"/>
  <c r="AF22" i="4"/>
  <c r="AG22" i="4"/>
  <c r="AH22" i="4"/>
  <c r="AC23" i="4"/>
  <c r="AD23" i="4"/>
  <c r="AE23" i="4"/>
  <c r="AF23" i="4"/>
  <c r="AG23" i="4"/>
  <c r="AH23" i="4"/>
  <c r="AC24" i="4"/>
  <c r="AD24" i="4"/>
  <c r="AG24" i="4"/>
  <c r="AH24" i="4"/>
  <c r="AC25" i="4"/>
  <c r="AC26" i="4"/>
  <c r="AD26" i="4"/>
  <c r="AE26" i="4"/>
  <c r="AF26" i="4"/>
  <c r="AC27" i="4"/>
  <c r="AE27" i="4"/>
  <c r="AG27" i="4"/>
  <c r="AH27" i="4"/>
  <c r="AC28" i="4"/>
  <c r="AD28" i="4"/>
  <c r="AC30" i="4"/>
  <c r="AD30" i="4"/>
  <c r="AE30" i="4"/>
  <c r="AF30" i="4"/>
  <c r="AG30" i="4"/>
  <c r="AH30" i="4"/>
  <c r="AC31" i="4"/>
  <c r="AD31" i="4"/>
  <c r="AE31" i="4"/>
  <c r="AF31" i="4"/>
  <c r="AG31" i="4"/>
  <c r="AH31" i="4"/>
  <c r="AC32" i="4"/>
  <c r="AD32" i="4"/>
  <c r="AE32" i="4"/>
  <c r="AF32" i="4"/>
  <c r="AG32" i="4"/>
  <c r="AH32" i="4"/>
  <c r="AB12" i="4"/>
  <c r="AB13" i="4"/>
  <c r="AB14" i="4"/>
  <c r="AB16" i="4"/>
  <c r="AB17" i="4"/>
  <c r="AB19" i="4"/>
  <c r="AB20" i="4"/>
  <c r="AB21" i="4"/>
  <c r="AB22" i="4"/>
  <c r="AB23" i="4"/>
  <c r="AB24" i="4"/>
  <c r="AB26" i="4"/>
  <c r="AB28" i="4"/>
  <c r="AB29" i="4"/>
  <c r="AB30" i="4"/>
  <c r="AB31" i="4"/>
  <c r="AB32" i="4"/>
  <c r="AB11" i="4"/>
  <c r="AA11" i="4" l="1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E10" i="4"/>
  <c r="G10" i="4"/>
  <c r="H10" i="4"/>
  <c r="I10" i="4"/>
  <c r="J10" i="4"/>
  <c r="K10" i="4"/>
  <c r="M10" i="4"/>
  <c r="N10" i="4"/>
  <c r="O10" i="4"/>
  <c r="P10" i="4"/>
  <c r="Q10" i="4"/>
  <c r="R10" i="4"/>
  <c r="S10" i="4"/>
  <c r="U10" i="4"/>
  <c r="V10" i="4"/>
  <c r="W10" i="4"/>
  <c r="X10" i="4"/>
  <c r="Y10" i="4"/>
  <c r="Z10" i="4"/>
  <c r="AA10" i="4" l="1"/>
  <c r="AF10" i="4"/>
  <c r="AH10" i="4"/>
  <c r="AG10" i="4"/>
  <c r="AE10" i="4"/>
  <c r="AC10" i="4"/>
  <c r="J15" i="3" l="1"/>
  <c r="D15" i="4"/>
  <c r="J18" i="3" l="1"/>
  <c r="L18" i="4"/>
  <c r="D18" i="4" l="1"/>
  <c r="D10" i="4" s="1"/>
  <c r="L15" i="4" l="1"/>
  <c r="T15" i="4" l="1"/>
  <c r="T10" i="4" s="1"/>
  <c r="L10" i="4"/>
  <c r="AB15" i="4" l="1"/>
  <c r="AB10" i="4"/>
  <c r="Q32" i="3" l="1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J30" i="3" l="1"/>
  <c r="F30" i="3"/>
  <c r="N22" i="3"/>
  <c r="F22" i="3"/>
  <c r="J22" i="3" l="1"/>
  <c r="N30" i="3"/>
  <c r="D29" i="3"/>
  <c r="G22" i="3"/>
  <c r="C29" i="3" l="1"/>
  <c r="D23" i="3"/>
  <c r="D22" i="3" l="1"/>
  <c r="D13" i="3"/>
  <c r="D20" i="3"/>
  <c r="D19" i="3" l="1"/>
  <c r="F29" i="3"/>
  <c r="R13" i="3" l="1"/>
  <c r="R31" i="3"/>
  <c r="R12" i="3"/>
  <c r="R22" i="3"/>
  <c r="F17" i="3"/>
  <c r="D18" i="3"/>
  <c r="F14" i="3"/>
  <c r="F15" i="3"/>
  <c r="F23" i="3"/>
  <c r="D17" i="3" l="1"/>
  <c r="C17" i="3" l="1"/>
  <c r="C23" i="3" l="1"/>
  <c r="D15" i="3"/>
  <c r="C15" i="3" l="1"/>
  <c r="D14" i="3"/>
  <c r="O13" i="3" l="1"/>
  <c r="P27" i="3" l="1"/>
  <c r="P13" i="3"/>
  <c r="O22" i="3"/>
  <c r="O12" i="3"/>
  <c r="O31" i="3"/>
  <c r="P31" i="3"/>
  <c r="P22" i="3"/>
  <c r="P12" i="3"/>
  <c r="D21" i="3" l="1"/>
  <c r="G21" i="3" l="1"/>
  <c r="H21" i="3"/>
  <c r="J21" i="3"/>
  <c r="O30" i="3" l="1"/>
  <c r="R30" i="3" l="1"/>
  <c r="P30" i="3"/>
  <c r="D16" i="3" l="1"/>
  <c r="F25" i="4" l="1"/>
  <c r="AD25" i="4" s="1"/>
  <c r="D25" i="3"/>
  <c r="L25" i="4"/>
  <c r="P32" i="3" l="1"/>
  <c r="R32" i="3"/>
  <c r="O32" i="3"/>
  <c r="F10" i="4"/>
  <c r="AD10" i="4" s="1"/>
  <c r="K11" i="3" l="1"/>
  <c r="O11" i="3" s="1"/>
  <c r="L11" i="3"/>
  <c r="P11" i="3" s="1"/>
  <c r="N11" i="3"/>
  <c r="R11" i="3" s="1"/>
  <c r="K14" i="3"/>
  <c r="O14" i="3" s="1"/>
  <c r="N14" i="3"/>
  <c r="R14" i="3" s="1"/>
  <c r="L14" i="3"/>
  <c r="P14" i="3" s="1"/>
  <c r="K15" i="3"/>
  <c r="O15" i="3" s="1"/>
  <c r="N15" i="3"/>
  <c r="R15" i="3" s="1"/>
  <c r="L15" i="3"/>
  <c r="P15" i="3" s="1"/>
  <c r="G16" i="3" l="1"/>
  <c r="H16" i="3"/>
  <c r="J16" i="3"/>
  <c r="K16" i="3"/>
  <c r="N16" i="3"/>
  <c r="L16" i="3"/>
  <c r="R16" i="3" l="1"/>
  <c r="O16" i="3"/>
  <c r="P16" i="3"/>
  <c r="O17" i="3"/>
  <c r="P17" i="3"/>
  <c r="R17" i="3"/>
  <c r="K18" i="3"/>
  <c r="N18" i="3"/>
  <c r="T18" i="4"/>
  <c r="AB18" i="4" s="1"/>
  <c r="L18" i="3"/>
  <c r="P18" i="3" s="1"/>
  <c r="O18" i="3" l="1"/>
  <c r="R18" i="3"/>
  <c r="K19" i="3"/>
  <c r="O19" i="3" s="1"/>
  <c r="L19" i="3" l="1"/>
  <c r="N19" i="3"/>
  <c r="R19" i="3" s="1"/>
  <c r="P19" i="3" l="1"/>
  <c r="R23" i="3" l="1"/>
  <c r="O23" i="3" l="1"/>
  <c r="P23" i="3"/>
  <c r="O24" i="3" l="1"/>
  <c r="P24" i="3"/>
  <c r="R24" i="3"/>
  <c r="D26" i="3"/>
  <c r="D10" i="3" s="1"/>
  <c r="F26" i="3"/>
  <c r="F10" i="3" s="1"/>
  <c r="C26" i="3"/>
  <c r="C10" i="3" s="1"/>
  <c r="G26" i="3" l="1"/>
  <c r="G10" i="3" s="1"/>
  <c r="J26" i="3"/>
  <c r="H26" i="3"/>
  <c r="H10" i="3" l="1"/>
  <c r="J10" i="3"/>
  <c r="K26" i="3"/>
  <c r="O26" i="3" s="1"/>
  <c r="N26" i="3" l="1"/>
  <c r="R26" i="3" s="1"/>
  <c r="L26" i="3"/>
  <c r="P26" i="3" s="1"/>
  <c r="K28" i="3"/>
  <c r="O28" i="3" s="1"/>
  <c r="L28" i="3" l="1"/>
  <c r="N28" i="3"/>
  <c r="R28" i="3" l="1"/>
  <c r="P28" i="3"/>
  <c r="P29" i="3"/>
  <c r="R29" i="3"/>
  <c r="O29" i="3" l="1"/>
  <c r="K25" i="3" l="1"/>
  <c r="O25" i="3" s="1"/>
  <c r="N25" i="3"/>
  <c r="L25" i="3"/>
  <c r="P25" i="3" s="1"/>
  <c r="T25" i="4"/>
  <c r="AB25" i="4" s="1"/>
  <c r="R25" i="3" l="1"/>
  <c r="K20" i="3"/>
  <c r="O20" i="3" s="1"/>
  <c r="N20" i="3" l="1"/>
  <c r="L20" i="3"/>
  <c r="P20" i="3" s="1"/>
  <c r="R20" i="3" l="1"/>
  <c r="K21" i="3" l="1"/>
  <c r="O21" i="3" s="1"/>
  <c r="L21" i="3"/>
  <c r="P21" i="3" s="1"/>
  <c r="N21" i="3"/>
  <c r="N10" i="3" s="1"/>
  <c r="R10" i="3" s="1"/>
  <c r="R21" i="3" l="1"/>
  <c r="L10" i="3"/>
  <c r="P10" i="3" s="1"/>
  <c r="K10" i="3"/>
  <c r="O10" i="3" s="1"/>
</calcChain>
</file>

<file path=xl/sharedStrings.xml><?xml version="1.0" encoding="utf-8"?>
<sst xmlns="http://schemas.openxmlformats.org/spreadsheetml/2006/main" count="12649" uniqueCount="3149">
  <si>
    <t>Правительства Новгородской области</t>
  </si>
  <si>
    <t>№ п/п</t>
  </si>
  <si>
    <r>
      <t>Общая площадь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всего</t>
    </r>
  </si>
  <si>
    <r>
      <t>Площадь помещений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</si>
  <si>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Количество жителей, зарегистрированных в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на дату утверждения краткосрочного плана</t>
    </r>
  </si>
  <si>
    <t>Плановая дата завершения работ</t>
  </si>
  <si>
    <r>
      <t>за счет средств Фонда</t>
    </r>
    <r>
      <rPr>
        <vertAlign val="superscript"/>
        <sz val="12"/>
        <rFont val="Times New Roman"/>
        <family val="1"/>
        <charset val="204"/>
      </rPr>
      <t>2</t>
    </r>
  </si>
  <si>
    <t>за счет средств областного бюджета</t>
  </si>
  <si>
    <t>за счет средств местного бюджета</t>
  </si>
  <si>
    <r>
      <t>за счет средств собственников МКД</t>
    </r>
    <r>
      <rPr>
        <vertAlign val="superscript"/>
        <sz val="12"/>
        <rFont val="Times New Roman"/>
        <family val="1"/>
        <charset val="204"/>
      </rPr>
      <t>1</t>
    </r>
  </si>
  <si>
    <t>кв.м</t>
  </si>
  <si>
    <t>чел.</t>
  </si>
  <si>
    <t>руб.</t>
  </si>
  <si>
    <t>Итого по Новгородской области</t>
  </si>
  <si>
    <t>Батецкий муниципальный район</t>
  </si>
  <si>
    <t>Боровичский муниципальный район</t>
  </si>
  <si>
    <t>п.Прогресс, Новый пер., д.4</t>
  </si>
  <si>
    <t>п.Прогресс, ул.Строителей, д.12</t>
  </si>
  <si>
    <t>г.Боровичи, пер.Чайковского, д.12</t>
  </si>
  <si>
    <t>д.Починная Сопка, ул.Совхозная, д.8</t>
  </si>
  <si>
    <t>г.Боровичи, пл.1 Мая, д.1</t>
  </si>
  <si>
    <t>г.Боровичи, пл.1 Мая, д.3</t>
  </si>
  <si>
    <t>г.Боровичи, проезд Титова, д.1</t>
  </si>
  <si>
    <t>г.Боровичи, проезд Титова, д.5</t>
  </si>
  <si>
    <t>г.Боровичи, ул.Боровая, д.73а</t>
  </si>
  <si>
    <t>г.Боровичи, ул.Гоголя, д.20</t>
  </si>
  <si>
    <t>г.Боровичи, ул.Загородная, д.47</t>
  </si>
  <si>
    <t>г.Боровичи, ул.Загородная, д.49</t>
  </si>
  <si>
    <t>г.Боровичи, ул.Загородная, д.55</t>
  </si>
  <si>
    <t>г.Боровичи, ул.Загородная, д.61</t>
  </si>
  <si>
    <t>г.Боровичи, ул.Ленинградская, д.43</t>
  </si>
  <si>
    <t>г.Боровичи, ул.Ленинградская, д.93</t>
  </si>
  <si>
    <t>г.Боровичи, ул.Некрасовская, д.4</t>
  </si>
  <si>
    <t>г.Боровичи, ул.Парковая, д.5</t>
  </si>
  <si>
    <t>г.Боровичи, ул.Песочная, д.6</t>
  </si>
  <si>
    <t>г.Боровичи, ул.Пушкинская, д.74</t>
  </si>
  <si>
    <t>г.Боровичи, ул.Рабочая, д.32</t>
  </si>
  <si>
    <t>г.Боровичи, ул.Рабочая, д.33</t>
  </si>
  <si>
    <t>г.Боровичи, ул.Революции, д.4а</t>
  </si>
  <si>
    <t>г.Боровичи, ул.Реппо, д.4</t>
  </si>
  <si>
    <t>г.Боровичи, ул.Фрунзе, д.14</t>
  </si>
  <si>
    <t>г.Боровичи, ул.Южная, д.1а</t>
  </si>
  <si>
    <t>д.Ёгла, ул.Советская, д.217</t>
  </si>
  <si>
    <t>д.Перёдки, ул.Молодежная, д.1</t>
  </si>
  <si>
    <t>Валдайский муниципальный район</t>
  </si>
  <si>
    <t>Демянский муниципальный район</t>
  </si>
  <si>
    <t>р.п.Демянск, ул.1 Мая, д.23</t>
  </si>
  <si>
    <t>р.п.Демянск, ул.Энергетиков, д.29</t>
  </si>
  <si>
    <t>Любытинский муниципальный район</t>
  </si>
  <si>
    <t>р.п.Любытино, ул.Советов, д.137</t>
  </si>
  <si>
    <t>Маловишерский муниципальный район</t>
  </si>
  <si>
    <t>г.Малая Вишера, ул.50 лет Октября, д.5</t>
  </si>
  <si>
    <t>г.Малая Вишера, ул.Лесная, д.26</t>
  </si>
  <si>
    <t>г.Малая Вишера, ул.Лесная, д.30</t>
  </si>
  <si>
    <t>г.Малая Вишера, ул.Лесная, д.42</t>
  </si>
  <si>
    <t>г.Малая Вишера, ул.Лесозаготовителей, д.26</t>
  </si>
  <si>
    <t>г.Малая Вишера, ул.Мерецкова, д.10</t>
  </si>
  <si>
    <t>г.Малая Вишера, ул.Пушкинская, д.50</t>
  </si>
  <si>
    <t>г.Малая Вишера, ул.Лесная, д.32</t>
  </si>
  <si>
    <t>г.Малая Вишера, ул.Лесная, д.36</t>
  </si>
  <si>
    <t>г.Малая Вишера, ул.Красноармейская, д.9</t>
  </si>
  <si>
    <t>г.Малая Вишера, ул.Пушкинская, д.48</t>
  </si>
  <si>
    <t>Мошенской муниципальный район</t>
  </si>
  <si>
    <t>Новгородский муниципальный район</t>
  </si>
  <si>
    <t>Окуловский муниципальный район</t>
  </si>
  <si>
    <t>г.Окуловка, ул.Грибоедова, д.34</t>
  </si>
  <si>
    <t>г.Окуловка, ул.Заводская, д.2</t>
  </si>
  <si>
    <t>г.Окуловка, ул.Заводская, д.4</t>
  </si>
  <si>
    <t>г.Окуловка, ул.Кирова, д.14</t>
  </si>
  <si>
    <t>г.Окуловка, ул.Кирова, д.16</t>
  </si>
  <si>
    <t>г.Окуловка, ул.Розы Люксембург, д.23</t>
  </si>
  <si>
    <t>г.Окуловка, ул.Николая Николаева, д.55, корп.1</t>
  </si>
  <si>
    <t>г.Окуловка, ул.Ленина, д.19в</t>
  </si>
  <si>
    <t>г.Окуловка, ул.Стрельцова, д.1</t>
  </si>
  <si>
    <t>г.Окуловка, ул.Правды, д.6</t>
  </si>
  <si>
    <t>г.Окуловка, ул.Грибоедова, д.32</t>
  </si>
  <si>
    <t>г.Окуловка, пер.Парковый, д.3</t>
  </si>
  <si>
    <t>г.Окуловка, ул.Зорге, д.26</t>
  </si>
  <si>
    <t>г.Окуловка, ул.Карла Маркса, д.40</t>
  </si>
  <si>
    <t>г.Окуловка, ул.Калинина, д.1</t>
  </si>
  <si>
    <t>г.Окуловка, ул.Кирова, д.10</t>
  </si>
  <si>
    <t>г.Окуловка, ул.Кирова, д.22</t>
  </si>
  <si>
    <t>г.Окуловка, ул.Кирова, д.24</t>
  </si>
  <si>
    <t>г.Окуловка, ул.Кирова, д.26</t>
  </si>
  <si>
    <t>г.Окуловка, ул.Космонавтов, д.2</t>
  </si>
  <si>
    <t>г.Окуловка, ул.Космонавтов, д.4</t>
  </si>
  <si>
    <t>г.Окуловка, ул.Парфенова, д.6</t>
  </si>
  <si>
    <t>р.п.Кулотино, ул.Кирова, д.9</t>
  </si>
  <si>
    <t>р.п.Угловка, ул.Центральная, д.13</t>
  </si>
  <si>
    <t>г.Окуловка, ул.Грибоедова, д.26</t>
  </si>
  <si>
    <t>г.Окуловка, ул.Островского, д.38</t>
  </si>
  <si>
    <t>г.Окуловка, ул.Островского, д.42, корп.1</t>
  </si>
  <si>
    <t>г.Окуловка, ул.Парфенова, д.2</t>
  </si>
  <si>
    <t>г.Окуловка, ул.Парфенова, д.4а</t>
  </si>
  <si>
    <t>Парфинский муниципальный район</t>
  </si>
  <si>
    <t>Пестовский муниципальный район</t>
  </si>
  <si>
    <t>Поддорский муниципальный район</t>
  </si>
  <si>
    <t>г.Сольцы, просп.Советский, д.12</t>
  </si>
  <si>
    <t>г.Сольцы, просп.Советский, д.44</t>
  </si>
  <si>
    <t>д.Каменка, ул.Шелонская, д.3</t>
  </si>
  <si>
    <t>Старорусский муниципальный район</t>
  </si>
  <si>
    <t>г.Старая Русса, ул.Возрождения, д.168</t>
  </si>
  <si>
    <t>г.Старая Русса, ул.Александровская, д.5</t>
  </si>
  <si>
    <t>г.Старая Русса, микрорайон Городок, д.2</t>
  </si>
  <si>
    <t>г.Старая Русса, ул.Крестецкая, д.22</t>
  </si>
  <si>
    <t>г.Старая Русса, ул.Минеральная, д.29</t>
  </si>
  <si>
    <t>г.Старая Русса, ул.Гостинодворская, д.16</t>
  </si>
  <si>
    <t>г.Старая Русса, ул.Правосудия, д.13</t>
  </si>
  <si>
    <t>г.Старая Русса, микрорайон Городок, д.6</t>
  </si>
  <si>
    <t>д.Большая Козона, ул.Мира, д.2</t>
  </si>
  <si>
    <t>г.Старая Русса, микрорайон Городок, д.15</t>
  </si>
  <si>
    <t>г.Старая Русса, Советская набережная, д.18</t>
  </si>
  <si>
    <t>г.Старая Русса, ул.Александровская, д.35</t>
  </si>
  <si>
    <t>г.Старая Русса, ул.Восстания, д.14</t>
  </si>
  <si>
    <t>г.Старая Русса, ул.Гостинодворская, д.22</t>
  </si>
  <si>
    <t>г.Старая Русса, ул.Латышских Гвардейцев, д.13</t>
  </si>
  <si>
    <t>г.Старая Русса, ул.Строителей, д.7</t>
  </si>
  <si>
    <t>г.Старая Русса, ул.Тимура Фрунзе, д.4</t>
  </si>
  <si>
    <t>г.Старая Русса, ул.Якутских Стрелков, д.57</t>
  </si>
  <si>
    <t>р.п.Хвойная, ул.Мира, д.4</t>
  </si>
  <si>
    <t>р.п.Хвойная, ул.Пушкинская, д.3а</t>
  </si>
  <si>
    <t>п.Юбилейный, ул.Юности, д.2</t>
  </si>
  <si>
    <t>Холмский муниципальный район</t>
  </si>
  <si>
    <t>Чудовский муниципальный район</t>
  </si>
  <si>
    <t>г.Чудово, ул.Октябрьская, д.1а</t>
  </si>
  <si>
    <t>п.Краснофарфорный, ул.Пятилетка, д.17</t>
  </si>
  <si>
    <t>г.Чудово, ул.Титова, д.11</t>
  </si>
  <si>
    <t>г.Чудово, ул.Титова, д.9</t>
  </si>
  <si>
    <t>г.Чудово, ул.Молодогвардейская, д.8</t>
  </si>
  <si>
    <t>г.Чудово, ул.Некрасова, д.22</t>
  </si>
  <si>
    <t>г.Чудово, ул.Октябрьская, д.11</t>
  </si>
  <si>
    <t>г.Чудово, ул.Оплеснина, д.12</t>
  </si>
  <si>
    <t>г.Чудово, ул.Парайненская, д.3а</t>
  </si>
  <si>
    <t>г.Чудово, ул.Радищева, д.6а</t>
  </si>
  <si>
    <t>п.Краснофарфорный, ул.Октябрьская, д.9</t>
  </si>
  <si>
    <t>г.Чудово, ул.Губина, д.10</t>
  </si>
  <si>
    <t>г.Чудово, ул.Губина, д.12</t>
  </si>
  <si>
    <t>г.Чудово, ул.Губина, д.8</t>
  </si>
  <si>
    <t>г.Чудово, ул.Некрасова, д.7</t>
  </si>
  <si>
    <t>г.Чудово, ул.Оплеснина, д.10</t>
  </si>
  <si>
    <t>г.Чудово, ул.Сергея Кузнецова, д.6</t>
  </si>
  <si>
    <t>д.Карловка, ул.Центральная, д.7</t>
  </si>
  <si>
    <t>п.Краснофарфорный, ул.Октябрьская, д.8</t>
  </si>
  <si>
    <t>с.Успенское, ул.Коммунарная, д.1</t>
  </si>
  <si>
    <t>Шимский муниципальный район</t>
  </si>
  <si>
    <t>ул.Ломоносова, д.6/2</t>
  </si>
  <si>
    <t>РО</t>
  </si>
  <si>
    <t>с.Зарубино, ул.Пролетарская, д.3а</t>
  </si>
  <si>
    <t>с.Марёво, ул.Советов, д.90</t>
  </si>
  <si>
    <t>г.Пестово, ул.Набережная Реки Меглинки, д.35</t>
  </si>
  <si>
    <t>г.Старая Русса, Советская набережная, д.3а</t>
  </si>
  <si>
    <t>г.Старая Русса, ул.Воскресенская, д.1</t>
  </si>
  <si>
    <t>г.Старая Русса, ул.Воскресенская, д.4</t>
  </si>
  <si>
    <t>г.Старая Русса, ул.Гостинодворская, д.9</t>
  </si>
  <si>
    <t>г.Старая Русса, ул.Крестецкая, д.10</t>
  </si>
  <si>
    <t>.</t>
  </si>
  <si>
    <t xml:space="preserve"> общего имущества  многоквартирных домов, включенных в краткосрочный план                 </t>
  </si>
  <si>
    <t xml:space="preserve">реализации региональной программы капитального ремонта общего имущества                   </t>
  </si>
  <si>
    <t>ВСЕГО</t>
  </si>
  <si>
    <t>Наименование муниципального образования</t>
  </si>
  <si>
    <r>
      <t>Общая площадь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>, всего</t>
    </r>
  </si>
  <si>
    <r>
      <t>Количество жителей, зарегистри-рованных в МКД</t>
    </r>
    <r>
      <rPr>
        <vertAlign val="superscript"/>
        <sz val="14"/>
        <rFont val="Times New Roman"/>
        <family val="1"/>
        <charset val="204"/>
      </rPr>
      <t>1</t>
    </r>
    <r>
      <rPr>
        <sz val="14"/>
        <rFont val="Times New Roman"/>
        <family val="1"/>
        <charset val="204"/>
      </rPr>
      <t xml:space="preserve"> на дату утверждения краткосроч-ного плана</t>
    </r>
  </si>
  <si>
    <t>Количество МКД</t>
  </si>
  <si>
    <t>ед.</t>
  </si>
  <si>
    <t>1.</t>
  </si>
  <si>
    <t>2.</t>
  </si>
  <si>
    <t>3.</t>
  </si>
  <si>
    <t>4.</t>
  </si>
  <si>
    <t>5.</t>
  </si>
  <si>
    <t>6.</t>
  </si>
  <si>
    <t>7.</t>
  </si>
  <si>
    <t>8.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</si>
  <si>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</si>
  <si>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</si>
  <si>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</si>
  <si>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</si>
  <si>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</si>
  <si>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</si>
  <si>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</si>
  <si>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</si>
  <si>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</si>
  <si>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</si>
  <si>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</si>
  <si>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</si>
  <si>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</si>
  <si>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r>
      <t>1</t>
    </r>
    <r>
      <rPr>
        <sz val="12"/>
        <color theme="1"/>
        <rFont val="Times New Roman"/>
        <family val="1"/>
        <charset val="204"/>
      </rPr>
      <t xml:space="preserve"> –  многоквартирный дом.</t>
    </r>
  </si>
  <si>
    <r>
      <t>2</t>
    </r>
    <r>
      <rPr>
        <sz val="12"/>
        <color theme="1"/>
        <rFont val="Times New Roman"/>
        <family val="1"/>
        <charset val="204"/>
      </rPr>
      <t xml:space="preserve"> –  Фонд содействия реформированию жилищно-коммунального хозяйства.</t>
    </r>
  </si>
  <si>
    <r>
      <t>3</t>
    </r>
    <r>
      <rPr>
        <sz val="12"/>
        <color theme="1"/>
        <rFont val="Times New Roman"/>
        <family val="1"/>
        <charset val="204"/>
      </rPr>
      <t xml:space="preserve"> –  прибор учета.</t>
    </r>
  </si>
  <si>
    <r>
      <t>4</t>
    </r>
    <r>
      <rPr>
        <sz val="12"/>
        <color theme="1"/>
        <rFont val="Times New Roman"/>
        <family val="1"/>
        <charset val="204"/>
      </rPr>
      <t xml:space="preserve"> –  узел управления.</t>
    </r>
  </si>
  <si>
    <t xml:space="preserve"> Планируемые показатели выполнения работ по капитальному ремонту</t>
  </si>
  <si>
    <t>Крестецкий муниципальный район</t>
  </si>
  <si>
    <t>Утвержден</t>
  </si>
  <si>
    <t>распоряжением</t>
  </si>
  <si>
    <t>от______________________№_________</t>
  </si>
  <si>
    <t xml:space="preserve">Краткосрочный план реализации  региональной программы капитального ремонта общего имущества                   </t>
  </si>
  <si>
    <r>
      <t>Адрес МКД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и плановый год проведения работ</t>
    </r>
  </si>
  <si>
    <r>
      <t xml:space="preserve">Общая стоимость капитального ремонта общего имущества в МКД </t>
    </r>
    <r>
      <rPr>
        <vertAlign val="superscript"/>
        <sz val="12"/>
        <rFont val="Times New Roman"/>
        <family val="1"/>
        <charset val="204"/>
      </rPr>
      <t>1</t>
    </r>
  </si>
  <si>
    <t>д.Новое Овсино, ул.Совхозная, д.6</t>
  </si>
  <si>
    <t>п.Батецкий, ул.Советская, д.39</t>
  </si>
  <si>
    <t>д.Вольная Горка, д.88</t>
  </si>
  <si>
    <t>п.Батецкий, ул.Зосимова, д.25</t>
  </si>
  <si>
    <t>п.Батецкий, ул.Лужская, д.2</t>
  </si>
  <si>
    <t>п.Батецкий, ул.Школьная, д.3</t>
  </si>
  <si>
    <t>п.Батецкий, ул.Школьная, д.5</t>
  </si>
  <si>
    <t>д.Вольная Горка, д.84</t>
  </si>
  <si>
    <t>д.Озерёво, д.30</t>
  </si>
  <si>
    <t>д.Озерёво, д.32</t>
  </si>
  <si>
    <t>г.Боровичи, ул.В. Бианки, д.45</t>
  </si>
  <si>
    <t>г.Боровичи, ул.Гоголя, д.129</t>
  </si>
  <si>
    <t>г.Боровичи, ул.Горького, д.18</t>
  </si>
  <si>
    <t>г.Боровичи, ул.Загородная, д.51</t>
  </si>
  <si>
    <t>г.Боровичи, ул.Загородная, д.65</t>
  </si>
  <si>
    <t>г.Боровичи, ул.К. Либкнехта, д.38а</t>
  </si>
  <si>
    <t>г.Боровичи, ул.Коммунарная, д.63</t>
  </si>
  <si>
    <t>г.Боровичи, ул.Кропоткина, д.3</t>
  </si>
  <si>
    <t>г.Боровичи, ул.Ленинградская, д.17</t>
  </si>
  <si>
    <t>г.Боровичи, ул.Ленинградская, д.23</t>
  </si>
  <si>
    <t>г.Боровичи, ул.Ленинградская, д.6</t>
  </si>
  <si>
    <t>г.Боровичи, ул.Ломоносовская, д.44</t>
  </si>
  <si>
    <t>г.Боровичи, ул.Некрасовская, д.14</t>
  </si>
  <si>
    <t>г.Боровичи, ул.Парковая, д.25</t>
  </si>
  <si>
    <t>г.Боровичи, ул.Парковая, д.7</t>
  </si>
  <si>
    <t>г.Боровичи, ул.Парковая, д.9</t>
  </si>
  <si>
    <t>г.Боровичи, ул.Советская, д.32</t>
  </si>
  <si>
    <t>г.Боровичи, ул.Советская, д.39</t>
  </si>
  <si>
    <t>г.Боровичи, ул.Речная, д.21</t>
  </si>
  <si>
    <t>г.Боровичи, ул.Подбельского, д.4</t>
  </si>
  <si>
    <t>г.Боровичи, ул.9 Января, д.22</t>
  </si>
  <si>
    <t>п.Кировский, ул.Боровая, д.4</t>
  </si>
  <si>
    <t>п.Кировский, ул.Боровая, д.6</t>
  </si>
  <si>
    <t>с.Опеченский Посад, линия 2-я, д.68</t>
  </si>
  <si>
    <t>г.Боровичи, микрорайон Комбикормовый завод, д.5</t>
  </si>
  <si>
    <t>г.Боровичи, наб.Октябрьской революции, д.20</t>
  </si>
  <si>
    <t>г.Боровичи, пер.Реппо, д.6</t>
  </si>
  <si>
    <t>г.Боровичи, ул.А. Кузнецова, д.2</t>
  </si>
  <si>
    <t>г.Боровичи, ул.Вышневолоцкая, д.39а</t>
  </si>
  <si>
    <t>г.Боровичи, ул.Гоголя, д.115</t>
  </si>
  <si>
    <t>г.Боровичи, ул.Гоголя, д.170</t>
  </si>
  <si>
    <t>г.Боровичи, ул.Гончарная, д.50</t>
  </si>
  <si>
    <t>г.Боровичи, ул.Загородная, д.28</t>
  </si>
  <si>
    <t>г.Боровичи, ул.Загородная, д.41</t>
  </si>
  <si>
    <t>г.Боровичи, ул.Обжигальщиков, д.22</t>
  </si>
  <si>
    <t>г.Боровичи, ул.Парковая, д.15</t>
  </si>
  <si>
    <t>г.Боровичи, ул.Парковая, д.17</t>
  </si>
  <si>
    <t>г.Боровичи, ул.Порожская, д.1</t>
  </si>
  <si>
    <t>г.Боровичи, ул.Советская, д.183</t>
  </si>
  <si>
    <t>г.Боровичи, ул.Советская, д.27</t>
  </si>
  <si>
    <t>г.Боровичи, ул.Советская, д.33</t>
  </si>
  <si>
    <t>г.Боровичи, ул.Ф. Энгельса, д.11</t>
  </si>
  <si>
    <t>г.Боровичи, ул.Ф. Энгельса, д.19</t>
  </si>
  <si>
    <t>г.Боровичи, ул.Ф. Энгельса, д.4</t>
  </si>
  <si>
    <t>г.Боровичи, пл.Володарского, д.5</t>
  </si>
  <si>
    <t>г.Боровичи, пл.Володарского, д.7</t>
  </si>
  <si>
    <t>г.Боровичи, пер.Реппо, д.5/7</t>
  </si>
  <si>
    <t>г.Боровичи, ул.Гоголя, д.164</t>
  </si>
  <si>
    <t>г.Боровичи, ул.Коммунарная, д.1а</t>
  </si>
  <si>
    <t>г.Боровичи, ул.Л. Толстого, д.43</t>
  </si>
  <si>
    <t>г.Боровичи, ул.Пушкинская, д.57а</t>
  </si>
  <si>
    <t>м.Гверстянка, д.9</t>
  </si>
  <si>
    <t>п.Прогресс, ул.Строителей, д.14</t>
  </si>
  <si>
    <t>г.Боровичи, ул.Боровая, д.77а</t>
  </si>
  <si>
    <t>г.Боровичи, ул.Гоголя, д.131</t>
  </si>
  <si>
    <t>г.Боровичи, ул.Декабристов, д.3</t>
  </si>
  <si>
    <t>г.Боровичи, ул.Л. Павлова, д.22</t>
  </si>
  <si>
    <t>г.Боровичи, ул.Ленинградская, д.47</t>
  </si>
  <si>
    <t>г.Боровичи, ул.Ленинградская, д.9а</t>
  </si>
  <si>
    <t>г.Боровичи, ул.Новоселицкая, д.23</t>
  </si>
  <si>
    <t>г.Боровичи, ул.Парковая, д.19</t>
  </si>
  <si>
    <t>г.Боровичи, ул.Парковая, д.27</t>
  </si>
  <si>
    <t>г.Боровичи, ул.Парковая, д.29</t>
  </si>
  <si>
    <t>г.Боровичи, ул.Парковая, д.31</t>
  </si>
  <si>
    <t>г.Боровичи, ул.Парковая, д.35</t>
  </si>
  <si>
    <t>г.Боровичи, ул.Пушкинская, д.7</t>
  </si>
  <si>
    <t>г.Боровичи, ул.Ф. Энгельса, д.9</t>
  </si>
  <si>
    <t>г.Боровичи, ул.Энтузиастов, д.11</t>
  </si>
  <si>
    <t>г.Боровичи, бульвар Школьный, д.9</t>
  </si>
  <si>
    <t>г.Боровичи, микрорайон 1 Раздолье, д.1</t>
  </si>
  <si>
    <t>г.Боровичи, микрорайон 1 Раздолье, д.3</t>
  </si>
  <si>
    <t>г.Боровичи, ул.Гоголя, д.156а</t>
  </si>
  <si>
    <t>г.Боровичи, ул.Колхозная, д.5</t>
  </si>
  <si>
    <t>г.Боровичи, ул.Коммунарная, д.41</t>
  </si>
  <si>
    <t>г.Боровичи, ул.Л. Толстого, д.46</t>
  </si>
  <si>
    <t>д.Волок, ул.Молодежная, д.6</t>
  </si>
  <si>
    <t>д.Перёдки, д.2</t>
  </si>
  <si>
    <t>г.Боровичи, ул.Советская, д.130б</t>
  </si>
  <si>
    <t>п.Волгино, ул.Центральная, д.21</t>
  </si>
  <si>
    <t>п.Прогресс, ул.Строителей, д.8</t>
  </si>
  <si>
    <t>г.Боровичи, ул.Парковая, д.7а</t>
  </si>
  <si>
    <t>г.Боровичи, ул.А. Кузнецова, д.93а</t>
  </si>
  <si>
    <t>г.Боровичи, ул.Пушкинская, д.1а</t>
  </si>
  <si>
    <t>п.Волот, ул.Строителей, д.15</t>
  </si>
  <si>
    <t>п.Волот, ул.Заречная, д.7</t>
  </si>
  <si>
    <t>д.Жирково, пер.Молодежный, д.2</t>
  </si>
  <si>
    <t>п.Кневицы, ул.Линейная, д.10</t>
  </si>
  <si>
    <t>п.Кневицы, ул.Центральная, д.42</t>
  </si>
  <si>
    <t>п.Кневицы, ул.Центральная, д.44</t>
  </si>
  <si>
    <t>р.п.Демянск, пер.Молодежный, д.1</t>
  </si>
  <si>
    <t>р.п.Демянск, пер.Молодежный, д.3</t>
  </si>
  <si>
    <t>р.п.Демянск, ул.25 Октября, д.4</t>
  </si>
  <si>
    <t>р.п.Демянск, ул.25 Октября, д.5</t>
  </si>
  <si>
    <t>р.п.Демянск, ул.К. Маркса, д.22</t>
  </si>
  <si>
    <t>р.п.Демянск, ул.25 Октября, д.9</t>
  </si>
  <si>
    <t>р.п.Демянск, ул.Черняховского, д.2</t>
  </si>
  <si>
    <t>р.п.Демянск, ул.Черняховского, д.9</t>
  </si>
  <si>
    <t>с.Лычково, ул.Железнодорожная, д.34</t>
  </si>
  <si>
    <t>п.Кневицы, ул.Линейная, д.6</t>
  </si>
  <si>
    <t>п.Кневицы, ул.Первомайская, д.14</t>
  </si>
  <si>
    <t>р.п.Демянск, ул.Черняховского, д.28</t>
  </si>
  <si>
    <t>р.п.Демянск, ул.1 Мая, д.57</t>
  </si>
  <si>
    <t>р.п.Демянск, ул.25 Октября, д.17</t>
  </si>
  <si>
    <t>р.п.Демянск, ул.25 Октября, д.13</t>
  </si>
  <si>
    <t>р.п.Демянск, ул.Новая, д.2</t>
  </si>
  <si>
    <t>с.Ямская Слобода, ул.Заречная, д.9</t>
  </si>
  <si>
    <t>р.п.Крестцы, ул.Лесная, д.17</t>
  </si>
  <si>
    <t>р.п.Крестцы, ул.Большевиков, д.7</t>
  </si>
  <si>
    <t>р.п.Крестцы, ул.Васильчикова, д.6б</t>
  </si>
  <si>
    <t>р.п.Крестцы, ул.Васильчикова, д.6в</t>
  </si>
  <si>
    <t>р.п.Крестцы, ул.Греськова, д.26</t>
  </si>
  <si>
    <t>р.п.Крестцы, ул.Конева, д.19а</t>
  </si>
  <si>
    <t>д.Большой Городок, ул.Магистральная, д.29</t>
  </si>
  <si>
    <t>р.п.Любытино, ул.В. Иванова, д.45</t>
  </si>
  <si>
    <t>р.п.Любытино, ул.В. Иванова, д.45А</t>
  </si>
  <si>
    <t>р.п.Любытино, ул.Советов, д.127</t>
  </si>
  <si>
    <t>р.п.Любытино, ул.Советов, д.133</t>
  </si>
  <si>
    <t>р.п.Любытино, ул.Советов, д.27</t>
  </si>
  <si>
    <t>р.п.Любытино, ул.Советов, д.125</t>
  </si>
  <si>
    <t>с.Зарубино, ул.1 Мая, д.34</t>
  </si>
  <si>
    <t>с.Зарубино, ул.Артема, д.18</t>
  </si>
  <si>
    <t>с.Зарубино, ул.Пролетарская, д.9</t>
  </si>
  <si>
    <t>с.Шереховичи, ул.Федорковская, д.16</t>
  </si>
  <si>
    <t>р.п.Любытино, ул.Советов, д.101</t>
  </si>
  <si>
    <t>р.п.Неболчи, ул.Гагарина, д.3</t>
  </si>
  <si>
    <t>с.Зарубино, ул.Артема, д.8</t>
  </si>
  <si>
    <t>р.п.Любытино, ул.Речная, д.20а</t>
  </si>
  <si>
    <t>с.Зарубино, ул.Артема, д.10</t>
  </si>
  <si>
    <t>с.Зарубино, ул.Обломовка, д.3</t>
  </si>
  <si>
    <t>г.Малая Вишера, ул.1 Мая, д.17</t>
  </si>
  <si>
    <t>г.Малая Вишера, ул.Володарского, д.22</t>
  </si>
  <si>
    <t>г.Малая Вишера, ул.Володарского, д.4</t>
  </si>
  <si>
    <t>г.Малая Вишера, ул.Лесная, д.20</t>
  </si>
  <si>
    <t>г.Малая Вишера, ул.Лесная, д.29</t>
  </si>
  <si>
    <t>г.Малая Вишера, ул.Некрасова, д.22а</t>
  </si>
  <si>
    <t>г.Малая Вишера, ул.Новгородская, д.21а</t>
  </si>
  <si>
    <t>г.Малая Вишера, ул.Новгородская, д.51</t>
  </si>
  <si>
    <t>г.Малая Вишера, ул.Пушкинская, д.42</t>
  </si>
  <si>
    <t>г.Малая Вишера, ул.Пушкинская, д.46</t>
  </si>
  <si>
    <t>г.Малая Вишера, ул.Школьная, д.14</t>
  </si>
  <si>
    <t>г.Малая Вишера, ул.Школьная, д.16</t>
  </si>
  <si>
    <t>г.Малая Вишера, ул.Школьная, д.2</t>
  </si>
  <si>
    <t>г.Малая Вишера, ул.Школьная, д.22а</t>
  </si>
  <si>
    <t>г.Малая Вишера, ул.Школьная, д.24</t>
  </si>
  <si>
    <t>г.Малая Вишера, ул.Космонавтов, д.16а</t>
  </si>
  <si>
    <t>г.Малая Вишера, ул.Космонавтов, д.4а</t>
  </si>
  <si>
    <t>г.Малая Вишера, ул.Красноармейская, д.25а</t>
  </si>
  <si>
    <t>г.Малая Вишера, ул.Ленина, д.22</t>
  </si>
  <si>
    <t>г.Малая Вишера, ул.Лесная, д.47</t>
  </si>
  <si>
    <t>г.Малая Вишера, ул.Мерецкова, д.11</t>
  </si>
  <si>
    <t>г.Малая Вишера, ул.Московская, д.38</t>
  </si>
  <si>
    <t>г.Малая Вишера, ул.Революции, д.33</t>
  </si>
  <si>
    <t>г.Малая Вишера, ул.Школьная, д.4</t>
  </si>
  <si>
    <t>г.Малая Вишера, ул.1 Мая, д.55</t>
  </si>
  <si>
    <t>г.Малая Вишера, ул.50 лет Октября, д.3</t>
  </si>
  <si>
    <t>г.Малая Вишера, ул.Гоголя, д.28а</t>
  </si>
  <si>
    <t>г.Малая Вишера, ул.Коробача, д.1</t>
  </si>
  <si>
    <t>г.Малая Вишера, ул.Лесная, д.33</t>
  </si>
  <si>
    <t>г.Малая Вишера, ул.Мира, д.1</t>
  </si>
  <si>
    <t>г.Малая Вишера, ул.Некрасова, д.19б</t>
  </si>
  <si>
    <t>г.Малая Вишера, ул.Некрасова, д.8а</t>
  </si>
  <si>
    <t>г.Малая Вишера, ул.Новгородская, д.15а</t>
  </si>
  <si>
    <t>г.Малая Вишера, ул.Новгородская, д.58</t>
  </si>
  <si>
    <t>г.Малая Вишера, ул.Новгородская, д.6</t>
  </si>
  <si>
    <t>г.Малая Вишера, ул.Новгородская, д.6а</t>
  </si>
  <si>
    <t>г.Малая Вишера, ул.Новгородская, д.6б</t>
  </si>
  <si>
    <t>г.Малая Вишера, ул.Труда, д.1</t>
  </si>
  <si>
    <t>г.Малая Вишера, ул.Труда, д.3</t>
  </si>
  <si>
    <t>г.Малая Вишера, ул.Труда, д.5</t>
  </si>
  <si>
    <t>д.Моисеево, ул.Энергетиков, д.1</t>
  </si>
  <si>
    <t>с.Марёво, ул.Комсомольская, д.23</t>
  </si>
  <si>
    <t>с.Марёво, ул.Октябрьская, д.18</t>
  </si>
  <si>
    <t>с.Марёво, ул.Советов, д.3</t>
  </si>
  <si>
    <t>д.Моисеево, ул.Энергетиков, д.2</t>
  </si>
  <si>
    <t>с.Марёво, ул.Советов, д.37</t>
  </si>
  <si>
    <t>с.Марёво, ул.Труда, д.9</t>
  </si>
  <si>
    <t>с.Молвотицы, ул.Зелёная, д.12</t>
  </si>
  <si>
    <t>д.Ореховно, д.2</t>
  </si>
  <si>
    <t>с.Мошенское, ул.Калинина, д.60</t>
  </si>
  <si>
    <t>с.Мошенское, ул.Физкультуры, д.36</t>
  </si>
  <si>
    <t>с.Мошенское, ул.Физкультуры, д.17</t>
  </si>
  <si>
    <t>д.Божонка, ул.Новая, д.1</t>
  </si>
  <si>
    <t>д.Божонка, ул.Новая, д.9</t>
  </si>
  <si>
    <t>д.Болотная, д.19</t>
  </si>
  <si>
    <t>д.Болотная, д.32</t>
  </si>
  <si>
    <t>д.Борки, ул.Заверяжская, д.3</t>
  </si>
  <si>
    <t>д.Борки, ул.Парковая, д.3</t>
  </si>
  <si>
    <t>д.Борки, ул.Парковая, д.7</t>
  </si>
  <si>
    <t>д.Ермолино, д.27</t>
  </si>
  <si>
    <t>д.Ермолино, д.57</t>
  </si>
  <si>
    <t>д.Мясной Бор, ул.Центральная, д.4</t>
  </si>
  <si>
    <t>д.Мясной Бор, ул.Центральная, д.6</t>
  </si>
  <si>
    <t>д.Мясной Бор, ул.Центральная, д.8</t>
  </si>
  <si>
    <t>д.Новая Мельница, д.76а</t>
  </si>
  <si>
    <t>д.Новониколаевское, д.39</t>
  </si>
  <si>
    <t>д.Новоселицы, ул.Армейская, д.100</t>
  </si>
  <si>
    <t>д.Новоселицы, ул.Армейская, д.88</t>
  </si>
  <si>
    <t>д.Новоселицы, ул.Центральная, д.110</t>
  </si>
  <si>
    <t>д.Новоселицы, ул.Центральная, д.112</t>
  </si>
  <si>
    <t>д.Подберезье, ул.Новая, д.3</t>
  </si>
  <si>
    <t>д.Подберезье, ул.Школа-интернат, д.2</t>
  </si>
  <si>
    <t>д.Савино, ул.Центральная, д.2</t>
  </si>
  <si>
    <t>д.Савино, ул.Центральная, д.3</t>
  </si>
  <si>
    <t>д.Савино, ул.Центральная, д.4</t>
  </si>
  <si>
    <t>д.Сергово, д.2</t>
  </si>
  <si>
    <t>д.Старое Ракомо, ул.Петропавловская, д.8</t>
  </si>
  <si>
    <t>д.Сырково, пер.Технический, д.1</t>
  </si>
  <si>
    <t>д.Сырково, ул.Советская, д.1</t>
  </si>
  <si>
    <t>д.Сырково, ул.Советская, д.4</t>
  </si>
  <si>
    <t>д.Сырково, ул.Центральная, д.12</t>
  </si>
  <si>
    <t>д.Чечулино, ул.Воцкая, д.2</t>
  </si>
  <si>
    <t>д.Чечулино, ул.Воцкая, д.3</t>
  </si>
  <si>
    <t>п.Волховец, ул.Пионерская, д.13</t>
  </si>
  <si>
    <t>п.Тёсово-Нетыльский, ул.Матросова, д.1/6</t>
  </si>
  <si>
    <t>п.Тёсово-Нетыльский, ул.Матросова, д.2</t>
  </si>
  <si>
    <t>п.Тёсово-Нетыльский, ул.Матросова, д.4</t>
  </si>
  <si>
    <t>п.Тёсово-Нетыльский, Новый пер., д.2</t>
  </si>
  <si>
    <t>п.Тёсово-Нетыльский, Новый пер., д.4</t>
  </si>
  <si>
    <t>п.Тёсово-Нетыльский, ул.Советская, д.10</t>
  </si>
  <si>
    <t>п.Тёсово-Нетыльский, ул.Советская, д.11</t>
  </si>
  <si>
    <t>п.Тёсово-Нетыльский, ул.Советская, д.2б</t>
  </si>
  <si>
    <t>п.Тёсово-Нетыльский, ул.Советская, д.2г</t>
  </si>
  <si>
    <t>п.Тёсово-Нетыльский, ул.Техническая, д.9</t>
  </si>
  <si>
    <t>п.Тёсовский, ул.Пионерская, д.9</t>
  </si>
  <si>
    <t>п.Тёсовский, ул.Театральная, д.6</t>
  </si>
  <si>
    <t>п.Тёсовский, ул.Центральная, д.3</t>
  </si>
  <si>
    <t>п.Тёсовский, ул.Центральная, д.5</t>
  </si>
  <si>
    <t>п.Тёсовский, ул.Центральная, д.8</t>
  </si>
  <si>
    <t>п.Тёсовский, ул.Центральная, д.2</t>
  </si>
  <si>
    <t>р.п.Панковка, ул.Дорожников, д.6</t>
  </si>
  <si>
    <t>р.п.Панковка, ул.Заводская, д.84</t>
  </si>
  <si>
    <t>р.п.Панковка, ул.Октябрьская, д.2</t>
  </si>
  <si>
    <t>р.п.Панковка, ул.Октябрьская, д.6</t>
  </si>
  <si>
    <t>р.п.Панковка, ул.Пионерская, д.6</t>
  </si>
  <si>
    <t>р.п.Панковка, ул.Пионерская, д.7</t>
  </si>
  <si>
    <t>р.п.Панковка, ул.Советская, д.1</t>
  </si>
  <si>
    <t>р.п.Панковка, ул.Строительная, д.10</t>
  </si>
  <si>
    <t>р.п.Панковка, ул.Строительная, д.7</t>
  </si>
  <si>
    <t>р.п.Панковка, ул.Строительная, д.8</t>
  </si>
  <si>
    <t>р.п.Пролетарий, ул.Ленина, д.6</t>
  </si>
  <si>
    <t>р.п.Пролетарий, ул.Ленина, д.7</t>
  </si>
  <si>
    <t>р.п.Пролетарий, ул.Ленина, д.8</t>
  </si>
  <si>
    <t>р.п.Пролетарий, ул.Октябрьская, д.37</t>
  </si>
  <si>
    <t>р.п.Пролетарий, ул.Пролетарская, д.11</t>
  </si>
  <si>
    <t>с.Бронница, ул.Березки, д.44</t>
  </si>
  <si>
    <t>с.Бронница, ул.Боровская, д.2</t>
  </si>
  <si>
    <t>с.Бронница, ул.Мелиораторов, д.6</t>
  </si>
  <si>
    <t>с.Бронница, ул.Молодежная, д.7</t>
  </si>
  <si>
    <t>д.Божонка, ул.Новая, д.13</t>
  </si>
  <si>
    <t>д.Борки, ул.Заверяжская, д.4</t>
  </si>
  <si>
    <t>д.Борки, ул.Покровского, д.2</t>
  </si>
  <si>
    <t>д.Григорово, ул.Центральная, д.1</t>
  </si>
  <si>
    <t>д.Ермолино, д.57а</t>
  </si>
  <si>
    <t>д.Захарьино, ул.Рахманинова, д.12</t>
  </si>
  <si>
    <t>д.Ильмень, ул.Центральная, д.10</t>
  </si>
  <si>
    <t>д.Лесная, пл.Мира, д.4</t>
  </si>
  <si>
    <t>д.Лесная, ул.60 лет СССР, д.4, корп.2</t>
  </si>
  <si>
    <t>д.Подберезье, ул.Новая, д.1</t>
  </si>
  <si>
    <t>д.Подберезье, ул.Новая, д.2</t>
  </si>
  <si>
    <t>д.Подберезье, ул.Школа-интернат, д.6</t>
  </si>
  <si>
    <t>д.Село-Гора, д.1</t>
  </si>
  <si>
    <t>д.Село-Гора, д.2</t>
  </si>
  <si>
    <t>д.Село-Гора, д.4</t>
  </si>
  <si>
    <t>д.Сырково, пер.Технический, д.2</t>
  </si>
  <si>
    <t>д.Сырково, пер.Технический, д.5</t>
  </si>
  <si>
    <t>д.Сырково, ул.Лесная, д.1</t>
  </si>
  <si>
    <t>д.Сырково, ул.Лесная, д.3</t>
  </si>
  <si>
    <t>д.Сырково, ул.Лесная, д.4</t>
  </si>
  <si>
    <t>д.Чечулино, ул.Воцкая, д.4</t>
  </si>
  <si>
    <t>п.Волховец, ул.Пионерская, д.19</t>
  </si>
  <si>
    <t>р.п.Панковка, ул.Пионерская, д.3</t>
  </si>
  <si>
    <t>п.Тёсово-Нетыльский, ул.Матросова, д.5</t>
  </si>
  <si>
    <t>п.Тёсово-Нетыльский, ул.Матросова, д.6</t>
  </si>
  <si>
    <t>п.Тёсово-Нетыльский, ул.Пионерская, д.1</t>
  </si>
  <si>
    <t>п.Тёсово-Нетыльский, ул.Пионерская, д.6</t>
  </si>
  <si>
    <t>п.Тёсово-Нетыльский, ул.Советская, д.1а</t>
  </si>
  <si>
    <t>п.Тёсово-Нетыльский, ул.Советская, д.2</t>
  </si>
  <si>
    <t>п.Тёсово-Нетыльский, ул.Советская, д.21</t>
  </si>
  <si>
    <t>п.Тёсово-Нетыльский, ул.Советская, д.26</t>
  </si>
  <si>
    <t>п.Тёсово-Нетыльский, ул.Советская, д.2а</t>
  </si>
  <si>
    <t>п.Тёсово-Нетыльский, ул.Советская, д.2в</t>
  </si>
  <si>
    <t>п.Тёсово-Нетыльский, ул.Советская, д.5</t>
  </si>
  <si>
    <t>п.Тёсово-Нетыльский, ул.Техническая, д.7</t>
  </si>
  <si>
    <t>п.Тёсово-Нетыльский, ул.Школьная, д.13</t>
  </si>
  <si>
    <t>п.Тёсовский, ул.Пионерская, д.11</t>
  </si>
  <si>
    <t>п.Тёсовский, ул.Центральная, д.14</t>
  </si>
  <si>
    <t>д.Лесная, ул.60 лет СССР, д.8, корп.2</t>
  </si>
  <si>
    <t>р.п.Панковка, ул.Заводская, д.100</t>
  </si>
  <si>
    <t>р.п.Панковка, ул.Заводская, д.15</t>
  </si>
  <si>
    <t>р.п.Панковка, ул.Индустриальная, д.3</t>
  </si>
  <si>
    <t>р.п.Панковка, ул.Первомайская, д.1</t>
  </si>
  <si>
    <t>р.п.Панковка, ул.Советская, д.6</t>
  </si>
  <si>
    <t>р.п.Пролетарий, ул.Октябрьская, д.41</t>
  </si>
  <si>
    <t>р.п.Пролетарий, ул.Октябрьская, д.12</t>
  </si>
  <si>
    <t>р.п.Пролетарий, ул.Октябрьская, д.39</t>
  </si>
  <si>
    <t>р.п.Пролетарий, ул.Пролетарская, д.13</t>
  </si>
  <si>
    <t>с.Бронница, ул.Березки, д.42</t>
  </si>
  <si>
    <t>с.Бронница, ул.Бронницкая, д.156а</t>
  </si>
  <si>
    <t>с.Бронница, ул.Бронницкая, д.156г</t>
  </si>
  <si>
    <t>с.Бронница, ул.Мелиораторов, д.5</t>
  </si>
  <si>
    <t>с.Бронница, ул.Мелиораторов, д.7</t>
  </si>
  <si>
    <t>с.Бронница, ул.Молодежная, д.1</t>
  </si>
  <si>
    <t>с.Бронница, ул.Молодежная, д.6</t>
  </si>
  <si>
    <t>д.Борки, пер.Борковский, д.1</t>
  </si>
  <si>
    <t>д.Борки, ул.Школьная, д.1</t>
  </si>
  <si>
    <t>д.Григорово, ул.Центральная, д.3</t>
  </si>
  <si>
    <t>д.Захарьино, ул.Рахманинова, д.10</t>
  </si>
  <si>
    <t>д.Подберезье, ул.Школа-интернат, д.1</t>
  </si>
  <si>
    <t>д.Савино, ул.Центральная, д.1</t>
  </si>
  <si>
    <t>д.Сергово, д.1</t>
  </si>
  <si>
    <t>д.Чечулино, ул.Воцкая, д.1</t>
  </si>
  <si>
    <t>д.Чечулино, ул.Воцкая, д.14</t>
  </si>
  <si>
    <t>д.Шолохово, д.2</t>
  </si>
  <si>
    <t>п.Волховец, ул.Пионерская, д.17</t>
  </si>
  <si>
    <t>п.Тёсово-Нетыльский, ул.Советская, д.29</t>
  </si>
  <si>
    <t>п.Тёсовский, ул.Пионерская, д.13</t>
  </si>
  <si>
    <t>п.Тёсовский, ул.Театральная, д.4</t>
  </si>
  <si>
    <t>р.п.Панковка, ул.Дорожников, д.4</t>
  </si>
  <si>
    <t>р.п.Панковка, ул.Заводская, д.91</t>
  </si>
  <si>
    <t>р.п.Панковка, ул.Заводская, д.92</t>
  </si>
  <si>
    <t>р.п.Панковка, ул.Октябрьская, д.4</t>
  </si>
  <si>
    <t>р.п.Панковка, ул.Пионерская, д.5</t>
  </si>
  <si>
    <t>р.п.Панковка, ул.Строительная, д.11</t>
  </si>
  <si>
    <t>р.п.Панковка, ул.Строительная, д.5</t>
  </si>
  <si>
    <t xml:space="preserve">р.п.Пролетарий, ул.Молодежная, д.5  </t>
  </si>
  <si>
    <t>г.Окуловка, ул.Глинки, д.4</t>
  </si>
  <si>
    <t>г.Окуловка, ул.1-я Железнодорожная, д.5</t>
  </si>
  <si>
    <t>г.Окуловка, ул.2-я Железнодорожная, д.4</t>
  </si>
  <si>
    <t>г.Окуловка, ул.Кирова, д.13</t>
  </si>
  <si>
    <t>г.Окуловка, ул.Коммунаров, д.29</t>
  </si>
  <si>
    <t>г.Окуловка, ул.Ломоносова, д.4</t>
  </si>
  <si>
    <t>г.Окуловка, ул.Миклухо-Маклая, д.39</t>
  </si>
  <si>
    <t>г.Окуловка, ул.Островского, д.42, корп.2</t>
  </si>
  <si>
    <t>г.Окуловка, ул.Островского, д.44</t>
  </si>
  <si>
    <t>г.Окуловка, ул.Парфенова, д.14</t>
  </si>
  <si>
    <t>г.Окуловка, ул.Правды, д.8</t>
  </si>
  <si>
    <t>г.Окуловка, ул.Чайковского, д.1</t>
  </si>
  <si>
    <t>р.п.Кулотино, ул.Карла Маркса, д.29</t>
  </si>
  <si>
    <t>д.Полищи, ул.Молодежная, д.1</t>
  </si>
  <si>
    <t>д.Полищи, ул.Молодежная, д.2</t>
  </si>
  <si>
    <t>р.п.Угловка, ул.Центральная, д.19</t>
  </si>
  <si>
    <t>р.п.Угловка, ул.Центральная, д.9а</t>
  </si>
  <si>
    <t>г.Окуловка, ул.Белинского, д.10</t>
  </si>
  <si>
    <t>г.Окуловка, ул.Космонавтов, д.3</t>
  </si>
  <si>
    <t>г.Окуловка, ул.Крупской, д.7</t>
  </si>
  <si>
    <t>г.Окуловка, ул.Крупской, д.9</t>
  </si>
  <si>
    <t>г.Окуловка, ул.Миклухо-Маклая, д.9</t>
  </si>
  <si>
    <t>г.Окуловка, ул.Николая Николаева, д.55, корп.3</t>
  </si>
  <si>
    <t>г.Окуловка, ул.Островского, д.34</t>
  </si>
  <si>
    <t>г.Окуловка, ул.Островского, д.38а</t>
  </si>
  <si>
    <t>г.Окуловка, ул.Правды, д.1</t>
  </si>
  <si>
    <t>г.Окуловка, ул.Правды, д.3</t>
  </si>
  <si>
    <t>р.п.Угловка, ул.Советская, д.17</t>
  </si>
  <si>
    <t>г.Окуловка, ул.Стрельцова, д.18</t>
  </si>
  <si>
    <t>г.Окуловка, ул.Трычкова, д.11а</t>
  </si>
  <si>
    <t>д.Озерки, д.7</t>
  </si>
  <si>
    <t>р.п.Кулотино, ул.Ленина, д.3</t>
  </si>
  <si>
    <t>р.п.Кулотино, ул.Набережная, д.11</t>
  </si>
  <si>
    <t>п.Боровёнка, ул.Советов, д.11</t>
  </si>
  <si>
    <t>р.п.Угловка, ул.Центральная, д.14а</t>
  </si>
  <si>
    <t>р.п.Угловка, ул.Центральная, д.2</t>
  </si>
  <si>
    <t>р.п.Угловка, ул.Центральная, д.7</t>
  </si>
  <si>
    <t>г.Окуловка, ул.Глинки, д.2</t>
  </si>
  <si>
    <t>г.Окуловка, ул.Гоголя, д.1а</t>
  </si>
  <si>
    <t>г.Окуловка, ул.Заводская, д.13</t>
  </si>
  <si>
    <t>г.Окуловка, ул.Зорге, д.31</t>
  </si>
  <si>
    <t>г.Окуловка, ул.Крупской, д.8</t>
  </si>
  <si>
    <t>г.Окуловка, ул.Ленина, д.19б</t>
  </si>
  <si>
    <t>г.Окуловка, ул.Николая Николаева, д.11</t>
  </si>
  <si>
    <t>г.Окуловка, ул.Островского, д.50</t>
  </si>
  <si>
    <t>г.Окуловка, ул.Правды, д.5</t>
  </si>
  <si>
    <t>г.Окуловка, ул.Уральская, д.23</t>
  </si>
  <si>
    <t>д.Озерки, д.9</t>
  </si>
  <si>
    <t>д.Шуркино, ул.Мира, д.2</t>
  </si>
  <si>
    <t>р.п.Кулотино, ул.Кооперативная, д.2</t>
  </si>
  <si>
    <t>р.п.Угловка, ул.Ленинградская, д.11</t>
  </si>
  <si>
    <t>р.п.Угловка, ул.Центральная, д.15</t>
  </si>
  <si>
    <t>р.п.Угловка, ул.Центральная, д.5</t>
  </si>
  <si>
    <t>д.Сергеево, пер.Советский, д.1</t>
  </si>
  <si>
    <t>д.Федорково, ул.Советская, д.52</t>
  </si>
  <si>
    <t>п.Пола, ул.Пионерская, д.46</t>
  </si>
  <si>
    <t>п.Пола, ул.Советская, д.49</t>
  </si>
  <si>
    <t>р.п.Парфино, ул.Карла Маркса, д.38</t>
  </si>
  <si>
    <t>р.п.Парфино, ул.Карла Маркса, д.67</t>
  </si>
  <si>
    <t xml:space="preserve">р.п.Парфино, ул.Мира, д.17а </t>
  </si>
  <si>
    <t>р.п.Парфино, ул.Мира, д.43</t>
  </si>
  <si>
    <t>р.п.Парфино, ул.Строительная, д.12</t>
  </si>
  <si>
    <t xml:space="preserve">р.п.Парфино, ул.Строительная, д.8 </t>
  </si>
  <si>
    <t>р.п.Парфино, ул.Чапаева, д.2</t>
  </si>
  <si>
    <t>п.Пола, ул.Каштановая, д.6</t>
  </si>
  <si>
    <t>п.Пола, ул.Мира, д.6</t>
  </si>
  <si>
    <t xml:space="preserve">р.п.Парфино, ул.Мира, д.15а </t>
  </si>
  <si>
    <t xml:space="preserve">р.п.Парфино, ул.Мира, д.3а </t>
  </si>
  <si>
    <t>р.п.Парфино, ул.Строительная, д.12а</t>
  </si>
  <si>
    <t>р.п.Парфино, ул.Строительная, д.20</t>
  </si>
  <si>
    <t>р.п.Парфино, ул.Строительная, д.20а</t>
  </si>
  <si>
    <t>р.п.Парфино, ул.Строительная, д.7</t>
  </si>
  <si>
    <t>р.п.Парфино, ул.Чапаева, д.10</t>
  </si>
  <si>
    <t>п.Пола, ул.Пионерская, д.50</t>
  </si>
  <si>
    <t>г.Пестово, ул.Красных Зорь, д.28а</t>
  </si>
  <si>
    <t>г.Пестово, ул.Мологская, д.20б</t>
  </si>
  <si>
    <t>г.Пестово, ул.Набережная Реки Меглинки, д.29</t>
  </si>
  <si>
    <t>г.Пестово, ул.Октябрьская, д.19</t>
  </si>
  <si>
    <t>г.Пестово, ул.Почтовая, д.5в</t>
  </si>
  <si>
    <t>г.Пестово, ул.Производственная, д.13</t>
  </si>
  <si>
    <t>г.Пестово, ул.Производственная, д.16</t>
  </si>
  <si>
    <t>г.Пестово, ул.Производственная, д.18а</t>
  </si>
  <si>
    <t>г.Пестово, ул.Профсоюзов, д.106</t>
  </si>
  <si>
    <t>г.Пестово, ул.Профсоюзов, д.2</t>
  </si>
  <si>
    <t>г.Пестово, ул.Серова, д.7</t>
  </si>
  <si>
    <t>г.Пестово, ул.Соловьева, д.11</t>
  </si>
  <si>
    <t>г.Пестово, ул.Соловьева, д.15</t>
  </si>
  <si>
    <t>г.Пестово, ул.Соловьева, д.2</t>
  </si>
  <si>
    <t>г.Пестово, ул.Соловьева, д.20</t>
  </si>
  <si>
    <t>г.Пестово, ул.Соловьева, д.22</t>
  </si>
  <si>
    <t>г.Пестово, ул.Устюженское шоссе, д.14</t>
  </si>
  <si>
    <t>г.Пестово, ул.Устюженское шоссе, д.9</t>
  </si>
  <si>
    <t>г.Пестово, ул.Фабричная, д.15</t>
  </si>
  <si>
    <t>г.Пестово, ул.Чапаева, д.13</t>
  </si>
  <si>
    <t>г.Пестово, ул.Чапаева, д.14</t>
  </si>
  <si>
    <t>г.Пестово, ул.Чапаева, д.15</t>
  </si>
  <si>
    <t>г.Пестово, ул.Чапаева, д.16</t>
  </si>
  <si>
    <t>г.Пестово, пер.Кленовый, д.3</t>
  </si>
  <si>
    <t>г.Пестово, ул.Заводская, д.9</t>
  </si>
  <si>
    <t>г.Пестово, ул.Красных Зорь, д.60</t>
  </si>
  <si>
    <t>г.Пестово, ул.Набережная Реки Меглинки, д.39</t>
  </si>
  <si>
    <t>г.Пестово, ул.Пионеров, д.40</t>
  </si>
  <si>
    <t>г.Пестово, ул.Производственная, д.16а</t>
  </si>
  <si>
    <t>г.Пестово, ул.Производственная, д.21</t>
  </si>
  <si>
    <t>г.Пестово, ул.Славная, д.12</t>
  </si>
  <si>
    <t>г.Пестово, ул.Славная, д.17</t>
  </si>
  <si>
    <t>г.Пестово, ул.Советская, д.30</t>
  </si>
  <si>
    <t>г.Пестово, ул.Соловьева, д.38а</t>
  </si>
  <si>
    <t>г.Пестово, ул.Устюженское шоссе, д.16</t>
  </si>
  <si>
    <t>г.Пестово, ул.Устюженское шоссе, д.18</t>
  </si>
  <si>
    <t>г.Пестово, ул.Устюженское шоссе, д.7</t>
  </si>
  <si>
    <t>д.Быково, ул.Нефтянников, д.1</t>
  </si>
  <si>
    <t>г.Пестово, ул.Гагарина, д.22а</t>
  </si>
  <si>
    <t>г.Пестово, ул.Гоголя, д.3</t>
  </si>
  <si>
    <t>г.Пестово, ул.Заводская, д.11</t>
  </si>
  <si>
    <t>г.Пестово, ул.Красных Зорь, д.77</t>
  </si>
  <si>
    <t>г.Пестово, ул.Набережная Реки Меглинки, д.37</t>
  </si>
  <si>
    <t>г.Пестово, ул.Октябрьская, д.17</t>
  </si>
  <si>
    <t>г.Пестово, ул.Октябрьская, д.23</t>
  </si>
  <si>
    <t>г.Пестово, ул.Пионеров, д.13</t>
  </si>
  <si>
    <t>г.Пестово, ул.Пионеров, д.33</t>
  </si>
  <si>
    <t>г.Пестово, ул.Пионеров, д.41</t>
  </si>
  <si>
    <t>г.Пестово, ул.Пионеров, д.47</t>
  </si>
  <si>
    <t>г.Пестово, ул.Почтовая, д.14</t>
  </si>
  <si>
    <t>г.Пестово, ул.Пролетарская, д.17</t>
  </si>
  <si>
    <t>г.Пестово, ул.Профсоюзов, д.102</t>
  </si>
  <si>
    <t>г.Пестово, ул.Профсоюзов, д.105</t>
  </si>
  <si>
    <t>г.Пестово, ул.Профсоюзов, д.56</t>
  </si>
  <si>
    <t>г.Пестово, ул.Профсоюзов, д.98</t>
  </si>
  <si>
    <t>г.Пестово, ул.Серова, д.9</t>
  </si>
  <si>
    <t>г.Пестово, ул.Соловьева, д.27</t>
  </si>
  <si>
    <t>г.Пестово, ул.Соловьева, д.30</t>
  </si>
  <si>
    <t>г.Пестово, ул.Чапаева, д.1</t>
  </si>
  <si>
    <t>д.Быково, ул.Ветеранов, д.10</t>
  </si>
  <si>
    <t xml:space="preserve">д.Быково, ул.Нефтянников, д.2 </t>
  </si>
  <si>
    <t>д.Быково, ул.Нефтянников, д.3</t>
  </si>
  <si>
    <t>с.Поддорье, ул.Октябрьская, д.4</t>
  </si>
  <si>
    <t>с.Поддорье, ул.Октябрьская, д.64</t>
  </si>
  <si>
    <t>с.Поддорье, ул.Октябрьская, д.13</t>
  </si>
  <si>
    <t>г.Сольцы, просп.Советский, д.27</t>
  </si>
  <si>
    <t>г.Сольцы, ул.Курорт, д.6</t>
  </si>
  <si>
    <t>г.Сольцы, ул.Ленина, д.2</t>
  </si>
  <si>
    <t>г.Сольцы, ул.Матросова, д.35</t>
  </si>
  <si>
    <t>г.Сольцы, ул.Новгородская, д.36</t>
  </si>
  <si>
    <t>г.Сольцы-2, ДОС 39</t>
  </si>
  <si>
    <t>г.Сольцы, наб.7 Ноября, д.4</t>
  </si>
  <si>
    <t>г.Сольцы, просп.Советский, д.16</t>
  </si>
  <si>
    <t>д.Каменка, ул.Шелонская, д.1</t>
  </si>
  <si>
    <t>г.Сольцы, наб.7 Ноября, д.5</t>
  </si>
  <si>
    <t>г.Сольцы, наб.7 Ноября, д.7</t>
  </si>
  <si>
    <t>г.Сольцы, просп.Советский, д.32а</t>
  </si>
  <si>
    <t>г.Сольцы, ул.Загородная, д.1а</t>
  </si>
  <si>
    <t>г.Сольцы, ул.Ленина, д.8</t>
  </si>
  <si>
    <t>г.Сольцы, ул.Псковская, д.17</t>
  </si>
  <si>
    <t>д.Выбити, ул.Центральная, д.114</t>
  </si>
  <si>
    <t>д.Выбити, ул.Центральная, д.118</t>
  </si>
  <si>
    <t>д.Выбити, ул.Центральная, д.129</t>
  </si>
  <si>
    <t>г.Сольцы, ул.Красных партизан, д.3а</t>
  </si>
  <si>
    <t>г.Сольцы, ул.Ленинградская, д.3</t>
  </si>
  <si>
    <t>г.Сольцы, ул.Лермонтова, д.4</t>
  </si>
  <si>
    <t>г.Сольцы, ул.Лермонтова, д.8</t>
  </si>
  <si>
    <t>г.Сольцы, ул.Матросова, д.56</t>
  </si>
  <si>
    <t>г.Сольцы, ул.Псковская, д.25</t>
  </si>
  <si>
    <t>г.Сольцы, ул.Чернышевского, д.17</t>
  </si>
  <si>
    <t>г.Сольцы, ул.Чернышевского, д.19</t>
  </si>
  <si>
    <t>г.Сольцы, ул.Чернышевского, д.23</t>
  </si>
  <si>
    <t>д.Дуброво, пер.Белодомовский, д.4</t>
  </si>
  <si>
    <t>г.Старая Русса, микрорайон Городок, д.3</t>
  </si>
  <si>
    <t>г.Старая Русса, микрорайон Городок, д.8</t>
  </si>
  <si>
    <t>г.Старая Русса, Советская набережная, д.13</t>
  </si>
  <si>
    <t>г.Старая Русса, ул.Александровская, д.13</t>
  </si>
  <si>
    <t>г.Старая Русса, ул.Александровская, д.17</t>
  </si>
  <si>
    <t>г.Старая Русса, ул.Александровская, д.20</t>
  </si>
  <si>
    <t>г.Старая Русса, ул.Александровская, д.28</t>
  </si>
  <si>
    <t>г.Старая Русса, ул.Александровская, д.6/10</t>
  </si>
  <si>
    <t>г.Старая Русса, ул.Восстания, д.10</t>
  </si>
  <si>
    <t>г.Старая Русса, ул.Возрождения, д.174</t>
  </si>
  <si>
    <t>г.Старая Русса, ул.Дзержинского, д.4</t>
  </si>
  <si>
    <t>г.Старая Русса, ул.Крестецкая, д.12</t>
  </si>
  <si>
    <t>г.Старая Русса, ул.Крестецкая, д.14</t>
  </si>
  <si>
    <t>г.Старая Русса, ул.Крестецкая, д.17</t>
  </si>
  <si>
    <t>г.Старая Русса, ул.Крестецкая, д.18/14</t>
  </si>
  <si>
    <t>г.Старая Русса, ул.Крестецкая, д.20</t>
  </si>
  <si>
    <t>г.Старая Русса, ул.Крестецкая, д.21</t>
  </si>
  <si>
    <t>г.Старая Русса, ул.Крестецкая, д.23</t>
  </si>
  <si>
    <t>г.Старая Русса, ул.Клубная, д.29</t>
  </si>
  <si>
    <t>г.Старая Русса, ул.Красных Зорь, д.2</t>
  </si>
  <si>
    <t>г.Старая Русса, ул.Красных Зорь, д.4</t>
  </si>
  <si>
    <t>г.Старая Русса, ул.Латышских Гвардейцев, д.14</t>
  </si>
  <si>
    <t>г.Старая Русса, ул.Минеральная, д.1/17</t>
  </si>
  <si>
    <t>г.Старая Русса, ул.Минеральная, д.33</t>
  </si>
  <si>
    <t>г.Старая Русса, ул.Минеральная, д.40</t>
  </si>
  <si>
    <t>г.Старая Русса, ул.Профсоюзная, д.2</t>
  </si>
  <si>
    <t>г.Старая Русса, ул.Радищева, д.2</t>
  </si>
  <si>
    <t>г.Старая Русса, ул.Радищева, д.3</t>
  </si>
  <si>
    <t>г.Старая Русса, ул.Радищева, д.5</t>
  </si>
  <si>
    <t>г.Старая Русса, ул.Радищева, д.6</t>
  </si>
  <si>
    <t>г.Старая Русса, ул.Санкт-Петербургская, д.10</t>
  </si>
  <si>
    <t>г.Старая Русса, ул.Санкт-Петербургская, д.17/1</t>
  </si>
  <si>
    <t>г.Старая Русса, ул.Санкт-Петербургская, д.4</t>
  </si>
  <si>
    <t>г.Старая Русса, ул.Санкт-Петербургская, д.44/1</t>
  </si>
  <si>
    <t>г.Старая Русса, ул.Тимура Фрунзе, д.15</t>
  </si>
  <si>
    <t>г.Старая Русса, ул.Тимура Фрунзе, д.2</t>
  </si>
  <si>
    <t>г.Старая Русса, пл.Монастырская, д.5</t>
  </si>
  <si>
    <t>г.Старая Русса, ул.Введенская, д.3</t>
  </si>
  <si>
    <t>г.Старая Русса, ул.Введенская, д.9</t>
  </si>
  <si>
    <t>г.Старая Русса, ул.Федора Кузьмина, д.33а</t>
  </si>
  <si>
    <t>г.Старая Русса, ул.Яковлева, д.3а</t>
  </si>
  <si>
    <t>г.Старая Русса, ул.Яковлева, д.5а</t>
  </si>
  <si>
    <t>г.Старая Русса, ул.Яковлева, д.63</t>
  </si>
  <si>
    <t>г.Старая Русса, ул.Якутских Стрелков, д.41</t>
  </si>
  <si>
    <t>г.Старая Русса, ул.Якутских Стрелков, д.55</t>
  </si>
  <si>
    <t>д.Астрилово, д.1</t>
  </si>
  <si>
    <t>д.Астрилово, д.2</t>
  </si>
  <si>
    <t>д.Берёзка, д.11</t>
  </si>
  <si>
    <t>д.Большие Боры, д.2</t>
  </si>
  <si>
    <t>д.Великое Село, д.2</t>
  </si>
  <si>
    <t>д.Давыдово, д.42</t>
  </si>
  <si>
    <t>д.Анишино, ул.Коммунальная, д.6</t>
  </si>
  <si>
    <t>д.Дубовицы, ул.Школьная, д.3</t>
  </si>
  <si>
    <t>д.Дубовицы, ул.Школьная, д.7</t>
  </si>
  <si>
    <t>д.Ивановское, ул.Центральная, д.1</t>
  </si>
  <si>
    <t>д.Луньшино, д.57</t>
  </si>
  <si>
    <t>д.Медниково, ул.40 лет Победы, д.2</t>
  </si>
  <si>
    <t>д.Медниково, ул.40 лет Победы, д.28</t>
  </si>
  <si>
    <t>д.Нагово, ул.Придорожная, д.37</t>
  </si>
  <si>
    <t>д.Нагово, ул.Школьная, д.1</t>
  </si>
  <si>
    <t>д.Пинаевы Горки, ул.Центральная, д.24</t>
  </si>
  <si>
    <t>д.Святогорша, д.1</t>
  </si>
  <si>
    <t>д.Святогорша, д.2</t>
  </si>
  <si>
    <t>д.Святогорша, д.3</t>
  </si>
  <si>
    <t>д.Сусолово, д.1</t>
  </si>
  <si>
    <t>д.Сусолово, д.2</t>
  </si>
  <si>
    <t>д.Сусолово, д.4</t>
  </si>
  <si>
    <t>п.Новосельский, ул.Алексеева, д.6</t>
  </si>
  <si>
    <t>с.Залучье, ул.Победы, д.18</t>
  </si>
  <si>
    <t>г.Старая Русса, микрорайон Городок, д.1</t>
  </si>
  <si>
    <t>г.Старая Русса, микрорайон Городок, д.12</t>
  </si>
  <si>
    <t>г.Старая Русса, микрорайон Городок, д.22</t>
  </si>
  <si>
    <t>г.Старая Русса, наб.Достоевского, д.2/1</t>
  </si>
  <si>
    <t>г.Старая Русса, Советская набережная, д.10</t>
  </si>
  <si>
    <t>г.Старая Русса, Советская набережная, д.3</t>
  </si>
  <si>
    <t>г.Старая Русса, Советская набережная, д.9</t>
  </si>
  <si>
    <t>г.Старая Русса, пер.Пищевиков, д.17а</t>
  </si>
  <si>
    <t>д.Нива, д.10</t>
  </si>
  <si>
    <t>д.Нива, д.11</t>
  </si>
  <si>
    <t>п.Юбилейный, ул.Комсомольская, д.4</t>
  </si>
  <si>
    <t>п.Юбилейный, ул.Сосновая, д.2</t>
  </si>
  <si>
    <t>п.Юбилейный, ул.Сосновая, д.5</t>
  </si>
  <si>
    <t>п.Юбилейный, ул.Сосновая, д.6</t>
  </si>
  <si>
    <t>с.Анциферово, ул.Октябрьская, д.37</t>
  </si>
  <si>
    <t>с.Песь, пер.Почтовый, д.6</t>
  </si>
  <si>
    <t>с.Песь, ул.Спорта, д.4</t>
  </si>
  <si>
    <t>с.Песь, ул.Спорта, д.6</t>
  </si>
  <si>
    <t>г.Холм, пер.Советский, д.14</t>
  </si>
  <si>
    <t>г.Холм, ул.Профсоюзная, д.5</t>
  </si>
  <si>
    <t>г.Чудово, пер.Борнвильский, д.13</t>
  </si>
  <si>
    <t>г.Чудово, ул.Большевиков, д.13</t>
  </si>
  <si>
    <t>г.Чудово, ул.Большевиков, д.5</t>
  </si>
  <si>
    <t>г.Чудово, ул.Глеба Успенского, д.5</t>
  </si>
  <si>
    <t>г.Чудово, ул.Губина, д.11а</t>
  </si>
  <si>
    <t>г.Чудово, ул.Дружбы, д.4</t>
  </si>
  <si>
    <t>г.Чудово, ул.Замкова, д.2</t>
  </si>
  <si>
    <t>г.Чудово, ул.Лермонтова, д.15</t>
  </si>
  <si>
    <t>г.Чудово, пер.Малый, д.3</t>
  </si>
  <si>
    <t>г.Чудово, ул.Молодогвардейская, д.13</t>
  </si>
  <si>
    <t>г.Чудово, ул.Некрасова, д.11</t>
  </si>
  <si>
    <t>г.Чудово, ул.Некрасова, д.24</t>
  </si>
  <si>
    <t>г.Чудово, ул.Некрасова, д.9</t>
  </si>
  <si>
    <t>г.Чудово, ул.Октябрьская, д.1</t>
  </si>
  <si>
    <t>г.Чудово, ул.Октябрьская, д.2</t>
  </si>
  <si>
    <t>г.Чудово, ул.Октябрьская, д.3</t>
  </si>
  <si>
    <t>г.Чудово, ул.Октябрьская, д.4/1</t>
  </si>
  <si>
    <t>г.Чудово, ул.Оплеснина, д.4</t>
  </si>
  <si>
    <t>г.Чудово, ул.Оплеснина, д.8</t>
  </si>
  <si>
    <t>г.Чудово, ул.Радищева, д.4</t>
  </si>
  <si>
    <t>г.Чудово, ул.Радищева, д.6</t>
  </si>
  <si>
    <t>г.Чудово, ул.Солдатова, д.6</t>
  </si>
  <si>
    <t>г.Чудово, ул.Титова, д.17</t>
  </si>
  <si>
    <t>д.Карловка, ул.Центральная, д.8</t>
  </si>
  <si>
    <t>с.Оскуй, ул.имени Тони Михеевой, д.11</t>
  </si>
  <si>
    <t>п.Краснофарфорный, ул.Пятилетка, д.6</t>
  </si>
  <si>
    <t>д.Бор, ул.Центральная, д.6</t>
  </si>
  <si>
    <t>ж/д.ст.Уторгош, ул.Пионерская, д.73а</t>
  </si>
  <si>
    <t>ж/д.ст.Уторгош, ул.Советская, д.10</t>
  </si>
  <si>
    <t>ж/д.ст.Уторгош, ул.Спортивная, д.2</t>
  </si>
  <si>
    <t>р.п.Шимск, ул.Ленина, д.29а</t>
  </si>
  <si>
    <t>р.п.Шимск, ул.Новгородская, д.34</t>
  </si>
  <si>
    <t>р.п.Шимск, ул.Ташкентская, д.6</t>
  </si>
  <si>
    <t>с.Подгощи, ул.Школьная, д.33</t>
  </si>
  <si>
    <t>с.Медведь, ул.Путриса, д.17</t>
  </si>
  <si>
    <t>с.Медведь, ул.С. Куликова, д.114</t>
  </si>
  <si>
    <t>с.Медведь, ул.С. Куликова, д.87</t>
  </si>
  <si>
    <t>Большая Московская ул., д.45</t>
  </si>
  <si>
    <t>Большая Московская ул., д.49</t>
  </si>
  <si>
    <t>Большая Московская ул., д.61</t>
  </si>
  <si>
    <t>Большая Московская ул., д.98а</t>
  </si>
  <si>
    <t>Большая Санкт-Петербургская ул., д.24</t>
  </si>
  <si>
    <t>Большая Санкт-Петербургская ул., д.29/1</t>
  </si>
  <si>
    <t>Великолукская ул., д.14/9</t>
  </si>
  <si>
    <t>ул.Германа, д.1</t>
  </si>
  <si>
    <t>ул.Германа, д.4</t>
  </si>
  <si>
    <t>ул.Зелинского, д.32, корп.2</t>
  </si>
  <si>
    <t>Ильина ул., д.19/44</t>
  </si>
  <si>
    <t>ул.Каберова-Власьевская, д.2</t>
  </si>
  <si>
    <t>Козьмодемьянская ул., д.5/5</t>
  </si>
  <si>
    <t>Козьмодемьянская ул., д.6</t>
  </si>
  <si>
    <t>Козьмодемьянская ул., д.9</t>
  </si>
  <si>
    <t>Кооперативная ул., д.15</t>
  </si>
  <si>
    <t>Локомотивная ул., д.8/16</t>
  </si>
  <si>
    <t>ул.Людогоща, д.10</t>
  </si>
  <si>
    <t>ул.Мерецкова-Волосова, д.13</t>
  </si>
  <si>
    <t>г.Боровичи, ул.В. Бианки, д.9</t>
  </si>
  <si>
    <t>ул.Менделеева, д.18</t>
  </si>
  <si>
    <t>Молотковская ул., д.10</t>
  </si>
  <si>
    <t>г.Старая Русса, ул.Александровская, д.15</t>
  </si>
  <si>
    <t>г.Старая Русса, ул.Александровская, д.18</t>
  </si>
  <si>
    <t>г.Старая Русса, ул.Александровская, д.21</t>
  </si>
  <si>
    <t>г.Старая Русса, ул.Александровская, д.37</t>
  </si>
  <si>
    <t>г.Старая Русса, ул.Александровская, д.39</t>
  </si>
  <si>
    <t>г.Старая Русса, ул.Возрождения, д.164а</t>
  </si>
  <si>
    <t>г.Старая Русса, ул.Восстания, д.4</t>
  </si>
  <si>
    <t>г.Старая Русса, ул.Воскресенская, д.3</t>
  </si>
  <si>
    <t>г.Старая Русса, ул.Воскресенская, д.5</t>
  </si>
  <si>
    <t>г.Старая Русса, ул.Воскресенская, д.7</t>
  </si>
  <si>
    <t>г.Старая Русса, ул.Гостинодворская, д.5</t>
  </si>
  <si>
    <t>г.Старая Русса, ул.Красных Зорь, д.12</t>
  </si>
  <si>
    <t>г.Старая Русса, ул.Крестецкая, д.25</t>
  </si>
  <si>
    <t>г.Старая Русса, ул.Крестецкая, д.9</t>
  </si>
  <si>
    <t>г.Старая Русса, ул.Латышских Гвардейцев, д.16</t>
  </si>
  <si>
    <t>г.Старая Русса, ул.Латышских Гвардейцев, д.21</t>
  </si>
  <si>
    <t>г.Старая Русса, ул.Латышских Гвардейцев, д.37</t>
  </si>
  <si>
    <t>г.Старая Русса, ул.Минеральная, д.41</t>
  </si>
  <si>
    <t>г.Старая Русса, ул.Минеральная, д.71/5</t>
  </si>
  <si>
    <t>г.Старая Русса, ул.Поперечная, д.35</t>
  </si>
  <si>
    <t>г.Старая Русса, ул.Профсоюзная, д.10</t>
  </si>
  <si>
    <t>г.Старая Русса, ул.Профсоюзная, д.12</t>
  </si>
  <si>
    <t>г.Старая Русса, ул.Профсоюзная, д.4</t>
  </si>
  <si>
    <t>г.Старая Русса, ул.Санкт-Петербургская, д.13/63</t>
  </si>
  <si>
    <t>г.Старая Русса, ул.Санкт-Петербургская, д.5а</t>
  </si>
  <si>
    <t>г.Старая Русса, ул.Тахирова, д.4</t>
  </si>
  <si>
    <t>г.Старая Русса, ул.Федора Кузьмина, д.46а</t>
  </si>
  <si>
    <t>г.Старая Русса, ул.Яковлева, д.49</t>
  </si>
  <si>
    <t>г.Старая Русса, ул.Яковлева, д.51</t>
  </si>
  <si>
    <t>г.Старая Русса, ул.Яковлева, д.55</t>
  </si>
  <si>
    <t>г.Старая Русса, ул.Якутских Стрелков, д.35</t>
  </si>
  <si>
    <t>д.Берёзка, д.4</t>
  </si>
  <si>
    <t>д.Давыдово, д.40</t>
  </si>
  <si>
    <t>д.Дубовицы, ул.Школьная, д.2</t>
  </si>
  <si>
    <t>д.Дубовицы, ул.Школьная, д.5</t>
  </si>
  <si>
    <t>д.Медниково, ул.40 лет Победы, д.16</t>
  </si>
  <si>
    <t>д.Медниково, ул.40 лет Победы, д.20</t>
  </si>
  <si>
    <t>д.Медниково, ул.Советская, д.83</t>
  </si>
  <si>
    <t>д.Нагаткино, д.2</t>
  </si>
  <si>
    <t>п.Новосельский, ул.Алексеева, д.13</t>
  </si>
  <si>
    <t>п.Новосельский, ул.Алексеева, д.7</t>
  </si>
  <si>
    <t>п.Новосельский, ул.Алексеева, д.8</t>
  </si>
  <si>
    <t>п.Новосельский, ул.Алексеева, д.9</t>
  </si>
  <si>
    <t>г.Старая Русса, ул.Александровская, д.47</t>
  </si>
  <si>
    <t>г.Старая Русса, микрорайон Городок, д.10</t>
  </si>
  <si>
    <t>г.Старая Русса, микрорайон Городок, д.16</t>
  </si>
  <si>
    <t>г.Старая Русса, микрорайон Городок, д.19</t>
  </si>
  <si>
    <t>г.Старая Русса, ул.Александровская, д.19</t>
  </si>
  <si>
    <t>г.Старая Русса, ул.Александровская, д.36/10</t>
  </si>
  <si>
    <t>г.Старая Русса, ул.Александровская, д.45</t>
  </si>
  <si>
    <t>г.Старая Русса, ул.Возрождения, д.28</t>
  </si>
  <si>
    <t>г.Старая Русса, ул.Гостинодворская, д.11</t>
  </si>
  <si>
    <t>г.Старая Русса, ул.Гостинодворская, д.12</t>
  </si>
  <si>
    <t>г.Старая Русса, ул.Крестецкая, д.11</t>
  </si>
  <si>
    <t>г.Старая Русса, ул.Крестецкая, д.15</t>
  </si>
  <si>
    <t>г.Старая Русса, ул.Латышских Гвардейцев, д.12</t>
  </si>
  <si>
    <t>г.Старая Русса, ул.Минеральная, д.38</t>
  </si>
  <si>
    <t>г.Старая Русса, ул.Некрасова, д.24</t>
  </si>
  <si>
    <t>г.Старая Русса, ул.Поперечная, д.13</t>
  </si>
  <si>
    <t>г.Старая Русса, ул.Поперечная, д.43</t>
  </si>
  <si>
    <t>г.Старая Русса, ул.Радищева, д.4</t>
  </si>
  <si>
    <t>г.Старая Русса, ул.Санкт-Петербургская, д.12</t>
  </si>
  <si>
    <t>г.Старая Русса, ул.Санкт-Петербургская, д.14</t>
  </si>
  <si>
    <t>г.Старая Русса, ул.Санкт-Петербургская, д.18/65</t>
  </si>
  <si>
    <t>г.Старая Русса, ул.Санкт-Петербургская, д.20</t>
  </si>
  <si>
    <t>г.Старая Русса, ул.Санкт-Петербургская, д.7</t>
  </si>
  <si>
    <t>г.Старая Русса, ул.Санкт-Петербургская, д.9</t>
  </si>
  <si>
    <t>г.Старая Русса, ул.Строителей, д.9</t>
  </si>
  <si>
    <t>г.Старая Русса, ул.Тахирова, д.8</t>
  </si>
  <si>
    <t>г.Старая Русса, ул.Яковлева, д.61</t>
  </si>
  <si>
    <t>г.Старая Русса, ул.Яковлева, д.7а</t>
  </si>
  <si>
    <t>д.Астрилово, д.3</t>
  </si>
  <si>
    <t>д.Большая Козона, ул.Мира, д.6</t>
  </si>
  <si>
    <t>д.Медниково, ул.40 лет Победы, д.26</t>
  </si>
  <si>
    <t>д.Медниково, ул.40 лет Победы, д.4а</t>
  </si>
  <si>
    <t>д.Медниково, ул.40 лет Победы, д.6а</t>
  </si>
  <si>
    <t>д.Медниково, ул.40 лет Победы, д.6б</t>
  </si>
  <si>
    <t>д.Медниково, ул.40 лет Победы, д.8</t>
  </si>
  <si>
    <t>д.Сусолово, д.3</t>
  </si>
  <si>
    <t>п.Юбилейный, ул.Набережная, д.3</t>
  </si>
  <si>
    <t>п.Юбилейный, ул.Солнечная, д.1</t>
  </si>
  <si>
    <t>п.Юбилейный, ул.Юности, д.1</t>
  </si>
  <si>
    <t>п.Юбилейный, ул.Юности, д.3</t>
  </si>
  <si>
    <t>п.Юбилейный, ул.Юности, д.5</t>
  </si>
  <si>
    <t>р.п.Хвойная, пер.Сосновый, д.3а</t>
  </si>
  <si>
    <t xml:space="preserve">с.Песь, пер.Почтовый, д.7 </t>
  </si>
  <si>
    <t>с.Песь, ул.Сосновая, д.12</t>
  </si>
  <si>
    <t>р.п.Хвойная, ул.Красноармейская, д.4</t>
  </si>
  <si>
    <t>п.Юбилейный, ул.Набережная, д.5</t>
  </si>
  <si>
    <t>п.Юбилейный, ул.Юности, д.4</t>
  </si>
  <si>
    <t>р.п.Хвойная, ул.Вокзальная, д.22</t>
  </si>
  <si>
    <t>р.п.Хвойная, ул.Заречная, д.12а</t>
  </si>
  <si>
    <t>р.п.Хвойная, ул.Пионерская, д.24</t>
  </si>
  <si>
    <t>р.п.Хвойная, ул.Пионерская, д.26</t>
  </si>
  <si>
    <t>р.п.Хвойная, ул.Пионерская, д.38</t>
  </si>
  <si>
    <t>с.Песь, ул.Сосновая, д.15</t>
  </si>
  <si>
    <t>г.Чудово, пер.Базовский, д.1а</t>
  </si>
  <si>
    <t>г.Чудово, ул.Большевиков, д.7</t>
  </si>
  <si>
    <t>г.Чудово, ул.Губина, д.11</t>
  </si>
  <si>
    <t>г.Чудово, ул.Губина, д.4</t>
  </si>
  <si>
    <t>г.Чудово, ул.Лермонтова, д.10</t>
  </si>
  <si>
    <t>г.Чудово, ул.Лермонтова, д.7</t>
  </si>
  <si>
    <t>г.Чудово, ул.Майская, д.6</t>
  </si>
  <si>
    <t>г.Чудово, ул.Майская, д.9</t>
  </si>
  <si>
    <t>г.Чудово, пер.Малый, д.7</t>
  </si>
  <si>
    <t>г.Чудово, ул.Молодогвардейская, д.4</t>
  </si>
  <si>
    <t>г.Чудово, ул.Некрасова, д.14/9</t>
  </si>
  <si>
    <t>г.Чудово, ул.Оплеснина, д.3</t>
  </si>
  <si>
    <t>г.Чудово, ул.Оплеснина, д.6</t>
  </si>
  <si>
    <t>г.Чудово, ул.Парайненская, д.6</t>
  </si>
  <si>
    <t>п.Краснофарфорный, ул.Октябрьская, д.6</t>
  </si>
  <si>
    <t>с.Грузино, ул.Гречишникова, д.2</t>
  </si>
  <si>
    <t>г.Чудово, пер.Малый, д.5</t>
  </si>
  <si>
    <t>г.Чудово, ул.Большевиков, д.10а</t>
  </si>
  <si>
    <t>г.Чудово, ул.Большевиков, д.30</t>
  </si>
  <si>
    <t>г.Чудово, ул.Восстания, д.29</t>
  </si>
  <si>
    <t>г.Чудово, ул.Гречишникова, д.2</t>
  </si>
  <si>
    <t>г.Чудово, ул.Губина, д.16</t>
  </si>
  <si>
    <t>г.Чудово, ул.Губина, д.6</t>
  </si>
  <si>
    <t>г.Чудово, ул.Ленина, д.8а</t>
  </si>
  <si>
    <t>г.Чудово, ул.Майская, д.13</t>
  </si>
  <si>
    <t>г.Чудово, ул.Мира, д.16</t>
  </si>
  <si>
    <t>г.Чудово, ул.Некрасова, д.22а</t>
  </si>
  <si>
    <t>г.Чудово, ул.Некрасова, д.29</t>
  </si>
  <si>
    <t>г.Чудово, ул.Октябрьская, д.8</t>
  </si>
  <si>
    <t>г.Чудово, ул.Солдатова, д.3</t>
  </si>
  <si>
    <t>г.Чудово, ул.Титова, д.14, корп.1</t>
  </si>
  <si>
    <t>п.Краснофарфорный, пл.Ленина, д.9</t>
  </si>
  <si>
    <t>с.Оскуй, ул.имени Тони Михеевой, д.9</t>
  </si>
  <si>
    <t>д.Городище, ул.Шоссейная, д.7</t>
  </si>
  <si>
    <t>д.Красный Двор, ул.Шелонская, д.4</t>
  </si>
  <si>
    <t>ж/д.ст.Уторгош, ул.Спортивная, д.1</t>
  </si>
  <si>
    <t>р.п.Шимск, ул.Ленина, д.58</t>
  </si>
  <si>
    <t>р.п.Шимск, ул.Новгородская, д.22</t>
  </si>
  <si>
    <t>р.п.Шимск, ул.Новгородская, д.9</t>
  </si>
  <si>
    <t>р.п.Шимск, ул.Шелонская, д.11</t>
  </si>
  <si>
    <t>с.Подгощи, ул.Школьная, д.37</t>
  </si>
  <si>
    <t>д.Водосы, ул.Солецкая, д.5</t>
  </si>
  <si>
    <t>д.Красный Двор, ул.Шелонская, д.2</t>
  </si>
  <si>
    <t>р.п.Шимск, ул.Наманганская, д.6</t>
  </si>
  <si>
    <t>р.п.Шимск, ул.Ташкентская, д.1</t>
  </si>
  <si>
    <t>р.п.Шимск, ул.Ташкентская, д.3</t>
  </si>
  <si>
    <t>Никольская ул., д.18/16</t>
  </si>
  <si>
    <t>Никольская ул., д.24/27</t>
  </si>
  <si>
    <t>Новолучанская ул., д.34</t>
  </si>
  <si>
    <t>ул.Обороны, д.19</t>
  </si>
  <si>
    <t>Октябрьская ул., д.18</t>
  </si>
  <si>
    <t>Октябрьская ул., д.32</t>
  </si>
  <si>
    <t>Октябрьская ул., д.38</t>
  </si>
  <si>
    <t>Предтеченская ул., д.18</t>
  </si>
  <si>
    <t>Предтеченская ул., д.3</t>
  </si>
  <si>
    <t>Псковская ул., д.16, корп.2</t>
  </si>
  <si>
    <t>Псковская ул., д.8</t>
  </si>
  <si>
    <t>Славная ул., д.35/20</t>
  </si>
  <si>
    <t>Студенческая ул., д.17</t>
  </si>
  <si>
    <t>Тихвинская ул., д.14</t>
  </si>
  <si>
    <t>ул.Фёдоровский Ручей, д.7а</t>
  </si>
  <si>
    <t>ул.Химиков, д.4</t>
  </si>
  <si>
    <t>Хутынская ул., д.6а</t>
  </si>
  <si>
    <t>Чудинцева ул., д.5</t>
  </si>
  <si>
    <t>Щитная ул., д.14</t>
  </si>
  <si>
    <t>Яковлева ул., д.5</t>
  </si>
  <si>
    <t>Сырковское шоссе, д.2</t>
  </si>
  <si>
    <t>микрорайон Кречевицы, д.139</t>
  </si>
  <si>
    <t>микрорайон Кречевицы, д.43</t>
  </si>
  <si>
    <t>наб.Александра Невского, д.30/2</t>
  </si>
  <si>
    <t>наб.р.Гзень, д.1</t>
  </si>
  <si>
    <t>Лазаревский пер., д.1</t>
  </si>
  <si>
    <t>Мининский пер., д.3</t>
  </si>
  <si>
    <t>просп.Александра Корсунова, д.29 корп.3</t>
  </si>
  <si>
    <t>просп.Александра Корсунова, д.11</t>
  </si>
  <si>
    <t>просп.Александра Корсунова, д.25</t>
  </si>
  <si>
    <t>просп.Мира, д.27</t>
  </si>
  <si>
    <t>просп.Мира, д.29</t>
  </si>
  <si>
    <t>Технический проезд, д.7</t>
  </si>
  <si>
    <t>просп.Александра Корсунова, д.35, корп.3</t>
  </si>
  <si>
    <t>Андреевская ул., д.5/12</t>
  </si>
  <si>
    <t>Большая Московская ул., д.26</t>
  </si>
  <si>
    <t>Большая Московская ул., д.33</t>
  </si>
  <si>
    <t>Большая Московская ул., д.47</t>
  </si>
  <si>
    <t>Большая Санкт-Петербургская ул., д.28, корп.3</t>
  </si>
  <si>
    <t>Большая Санкт-Петербургская ул., д.28, корп.4</t>
  </si>
  <si>
    <t>ул.Белова, д.14</t>
  </si>
  <si>
    <t>Великая ул., д.15/7</t>
  </si>
  <si>
    <t>Великая ул., д.3</t>
  </si>
  <si>
    <t>Великая ул., д.9/3</t>
  </si>
  <si>
    <t>ул.Газон, д.3/1</t>
  </si>
  <si>
    <t>ул.Газон, д.5/2</t>
  </si>
  <si>
    <t>ул.Германа, д.9</t>
  </si>
  <si>
    <t>Ильина ул., д.13</t>
  </si>
  <si>
    <t>ул.Космонавтов, д.12</t>
  </si>
  <si>
    <t>ул.Красилова, д.47</t>
  </si>
  <si>
    <t>ул.Красилова, д.51/28</t>
  </si>
  <si>
    <t>Локомотивная ул., д.3</t>
  </si>
  <si>
    <t>ул.Ломоносова, д.18, корп.2</t>
  </si>
  <si>
    <t>ул.Ломоносова, д.7</t>
  </si>
  <si>
    <t>ул.Менделеева, д.16</t>
  </si>
  <si>
    <t>Михайлова ул., д.24</t>
  </si>
  <si>
    <t>Михайлова ул., д.34</t>
  </si>
  <si>
    <t>Михайлова ул., д.36</t>
  </si>
  <si>
    <t>Никольская ул., д.15/18</t>
  </si>
  <si>
    <t>Никольская ул., д.26/30</t>
  </si>
  <si>
    <t>Никольская ул., д.27</t>
  </si>
  <si>
    <t>Новолучанская ул., д.3</t>
  </si>
  <si>
    <t>Нутная ул., д.10/13</t>
  </si>
  <si>
    <t>Октябрьская ул., д.28</t>
  </si>
  <si>
    <t>Октябрьская ул., д.36</t>
  </si>
  <si>
    <t>Октябрьская ул., д.42</t>
  </si>
  <si>
    <t>ул.Павла Левитта, д.3</t>
  </si>
  <si>
    <t>ул.Павла Левитта, д.4</t>
  </si>
  <si>
    <t>Предтеченская ул., д.16/5</t>
  </si>
  <si>
    <t>Предтеченская ул., д.9</t>
  </si>
  <si>
    <t>Псковская ул., д.2</t>
  </si>
  <si>
    <t>ул.Радистов, д.2</t>
  </si>
  <si>
    <t>ул.Радистов, д.21</t>
  </si>
  <si>
    <t>ул.Радистов, д.3</t>
  </si>
  <si>
    <t>Студенческая ул., д.11</t>
  </si>
  <si>
    <t>Студенческая ул., д.7</t>
  </si>
  <si>
    <t>ул.Т. Фрунзе-Оловянка, д.14</t>
  </si>
  <si>
    <t>Тихвинская ул., д.2</t>
  </si>
  <si>
    <t>Хутынская ул., д.7</t>
  </si>
  <si>
    <t>наб.Александра Невского, д.27</t>
  </si>
  <si>
    <t>наб.Александра Невского, д.28</t>
  </si>
  <si>
    <t>просп.Александра Корсунова, д.35, корп.1</t>
  </si>
  <si>
    <t>просп.Александра Корсунова, д.35, корп.2</t>
  </si>
  <si>
    <t>ул.Белова, д.4</t>
  </si>
  <si>
    <t>Десятинная ул., д.17, корп.2</t>
  </si>
  <si>
    <t>Десятинная ул., д.20, корп.2</t>
  </si>
  <si>
    <t>Десятинная ул., д.3, корп.1</t>
  </si>
  <si>
    <t>ул.Зелинского, д.8</t>
  </si>
  <si>
    <t>ул.Космонавтов, д.20, корп.2</t>
  </si>
  <si>
    <t>ул.Красилова, д.49</t>
  </si>
  <si>
    <t>ул.Ломоносова, д.3, корп.2</t>
  </si>
  <si>
    <t>ул.Менделеева, д.12</t>
  </si>
  <si>
    <t>Михайлова ул., д.38/18</t>
  </si>
  <si>
    <t>Новолучанская ул., д.14</t>
  </si>
  <si>
    <t>Новолучанская ул., д.16</t>
  </si>
  <si>
    <t>ул.Обороны, д.20</t>
  </si>
  <si>
    <t>Октябрьская ул., д.40</t>
  </si>
  <si>
    <t>ул.Рогатица, д.23</t>
  </si>
  <si>
    <t>ул.Рогатица, д.35</t>
  </si>
  <si>
    <t>Славная ул., д.51</t>
  </si>
  <si>
    <t>ул.Т. Фрунзе-Оловянка, д.3</t>
  </si>
  <si>
    <t>ул.Фёдоровский Ручей, д.27</t>
  </si>
  <si>
    <t>ул.Химиков, д.10</t>
  </si>
  <si>
    <t>Хутынская ул., д.6</t>
  </si>
  <si>
    <t>ул.Черняховского, д.100</t>
  </si>
  <si>
    <t>ул.Черняховского, д.38</t>
  </si>
  <si>
    <t>д.Водосы, ул.Солецкая, д.7</t>
  </si>
  <si>
    <t>д.Новоселицы, ул.Молодежная, д.9</t>
  </si>
  <si>
    <t>с.Опеченский Посад, линия 7-я, д.1</t>
  </si>
  <si>
    <t>ссРО</t>
  </si>
  <si>
    <t>ссРО-</t>
  </si>
  <si>
    <t>ул.Германа, д.22</t>
  </si>
  <si>
    <t>г.Сольцы, ул.Курорт, д.3</t>
  </si>
  <si>
    <t>г.Сольцы, ул.Чернышевского, д.5</t>
  </si>
  <si>
    <t>Большая Санкт-Петербургская ул., д.117</t>
  </si>
  <si>
    <t>всего</t>
  </si>
  <si>
    <t>г.Сольцы-2, ДОС 32</t>
  </si>
  <si>
    <t>в том числе жилых помещений, находящихся в собственности граждан</t>
  </si>
  <si>
    <t>п.Краснофарфорный, ул.Октябрьская, д.7</t>
  </si>
  <si>
    <t>Ильина ул., д.15</t>
  </si>
  <si>
    <t>микрорайон Кречевицы, д.26</t>
  </si>
  <si>
    <t>д.Сушилово, ул.Первомайская, д.1</t>
  </si>
  <si>
    <t>с.Залучье, ул.Рендакова, д.42</t>
  </si>
  <si>
    <t>микрорайон Кречевицы, д.140</t>
  </si>
  <si>
    <t>р.п.Парфино, пер.Строительный, д.8а</t>
  </si>
  <si>
    <t>Генеральный директор СНКО "Региональный фонд"</t>
  </si>
  <si>
    <t>г.Старая Русса, наб.Генерала Штыкова, д.13/2</t>
  </si>
  <si>
    <t>г.Старая Русса, микрорайон Городок, д.9</t>
  </si>
  <si>
    <t>г.Старая Русса, ул.Клубная, д.31</t>
  </si>
  <si>
    <t>г.Старая Русса, ул.Радищева, д.7</t>
  </si>
  <si>
    <t>д.Лесная, ул.60 лет СССР, д.14</t>
  </si>
  <si>
    <t>г.Старая Русса, пл.Монастырская, д.7</t>
  </si>
  <si>
    <t>с.Лычково, пер.Железнодорожный, д.6</t>
  </si>
  <si>
    <t>п.Волот, ул.Старорусская, д.39</t>
  </si>
  <si>
    <t>г.Боровичи, ул.А. Кузнецова, д.97а</t>
  </si>
  <si>
    <t>г.Боровичи, ул.9 Января, д.7</t>
  </si>
  <si>
    <t>г.Боровичи, микрорайон 1 Раздолье, д.2</t>
  </si>
  <si>
    <t>г.Боровичи, ул.9 Января, д.86</t>
  </si>
  <si>
    <t>г.Боровичи, ул.Заводская, д.13</t>
  </si>
  <si>
    <t>с.Лычково, ул.1 Мая, д.15</t>
  </si>
  <si>
    <t>с.Лычково, ул.1 Мая, д.17</t>
  </si>
  <si>
    <t>с.Лычково, ул.Лесная, д.21</t>
  </si>
  <si>
    <t>д.Гостцы, ул.Молодежная, д.3</t>
  </si>
  <si>
    <t>д.Гостцы, ул.Молодежная, д.1</t>
  </si>
  <si>
    <t>д.Новоселицы, ул.Армейская, д.30</t>
  </si>
  <si>
    <t>п.Тёсово-Нетыльский, ул.Тёсовская, д.1</t>
  </si>
  <si>
    <t>ж/д.ст.Подберезье, д.2</t>
  </si>
  <si>
    <t>п.Тёсово-Нетыльский, пер.Технический, д.6</t>
  </si>
  <si>
    <t>д.Лесная, ул.60 лет СССР, д.6, корп.2</t>
  </si>
  <si>
    <t>г.Окуловка, ул.Уральская, д.27</t>
  </si>
  <si>
    <t>п.Топорок, ул.Дзержинского, д.1</t>
  </si>
  <si>
    <t>п.Топорок, ул.Дзержинского, д.5</t>
  </si>
  <si>
    <t>п.Топорок, ул.Дзержинского, д.6</t>
  </si>
  <si>
    <t>р.п.Кулотино, ул.Кирова, д.11</t>
  </si>
  <si>
    <t>г.Сольцы, ул.Курорт, д.4</t>
  </si>
  <si>
    <t>г.Старая Русса, ул.Минеральная, д.34</t>
  </si>
  <si>
    <t>г.Старая Русса, ул.Пролетарской Победы, д.21</t>
  </si>
  <si>
    <t>р.п.Хвойная, ул.Спорта, д.51</t>
  </si>
  <si>
    <t>д.Мшага Ямская, ул.Никольская, д.8</t>
  </si>
  <si>
    <t>ж/д.ст.Уторгош, ул.Пионерская, д.125</t>
  </si>
  <si>
    <t>О.С. Ходкова</t>
  </si>
  <si>
    <t>О.С.Ходкова</t>
  </si>
  <si>
    <t>г.Боровичи, ул.Ф. Энгельса, д.14</t>
  </si>
  <si>
    <t>г.Боровичи, ул.Ф. Энгельса, д.15</t>
  </si>
  <si>
    <t>г.Боровичи, ул.Ф. Энгельса, д.16</t>
  </si>
  <si>
    <t>р.п.Демянск, ул.Халина, д.18а</t>
  </si>
  <si>
    <t>с.Зарубино, ул.Артема, д.10а</t>
  </si>
  <si>
    <t>р.п.Панковка, ул.Строительная, д.8а</t>
  </si>
  <si>
    <t>г.Окуловка, ул.2-я Железнодорожная, д.5</t>
  </si>
  <si>
    <t>г.Окуловка, ул.2-я Красноармейская, д.41</t>
  </si>
  <si>
    <t>г.Окуловка, ул.2-я Комсомольская, д.2а</t>
  </si>
  <si>
    <t>п.Пола, ул.Зеленая, д.8</t>
  </si>
  <si>
    <t>г.Пестово, ул.Чапаева, д.12а</t>
  </si>
  <si>
    <t xml:space="preserve">г.Сольцы, ул.Новгородская, д.7 </t>
  </si>
  <si>
    <t>г.Сольцы, просп.Советский, д.28</t>
  </si>
  <si>
    <t>Воскресенский бульвар, д.13</t>
  </si>
  <si>
    <t>Воскресенский бульвар, д.1</t>
  </si>
  <si>
    <t>г.Боровичи, микрорайон Комбикормовый завод, д.6</t>
  </si>
  <si>
    <t>г.Малая Вишера, ул.Лесная, д.34</t>
  </si>
  <si>
    <t>д.Подберезье, ул.Рабочая, д.2</t>
  </si>
  <si>
    <t>г.Окуловка, ул.Рылеева, д.4</t>
  </si>
  <si>
    <t>г.Старая Русса, ул.Яковлева, д.59</t>
  </si>
  <si>
    <t>г.Чудово, ул.Большевиков, д.26</t>
  </si>
  <si>
    <t>г.Чудово, ул.Замкова, д.7</t>
  </si>
  <si>
    <t>ул.Химиков, д.7</t>
  </si>
  <si>
    <t>просп.Александра Корсунова, д.21/1</t>
  </si>
  <si>
    <t>р.п.Панковка, ул.Строительная, д.13</t>
  </si>
  <si>
    <t>д.Сосновка, ул.Шилова Гора, д.5</t>
  </si>
  <si>
    <t>с.Оскуй, ул.имени Тони Михеевой, д.14</t>
  </si>
  <si>
    <t>с.Опеченский Посад, линия 2-я, д.155</t>
  </si>
  <si>
    <t>д.Трубичино, д.35, корп.1</t>
  </si>
  <si>
    <t>г.Пестово, ул.Производственная, д.10а</t>
  </si>
  <si>
    <t>д.Сосновка, ул.Цветочная, д.1</t>
  </si>
  <si>
    <t>просп.Александра Корсунова, д.7</t>
  </si>
  <si>
    <t>Городской округ Великий Новгород</t>
  </si>
  <si>
    <t>п.Волот, ул.имени Васькина, д.16</t>
  </si>
  <si>
    <t>р.п.Угловка, ул.Советская, д.10</t>
  </si>
  <si>
    <t>г.Старая Русса, ул.Санкт-Петербургская, д.19/2</t>
  </si>
  <si>
    <t>г.Старая Русса, Соборная площадь, д.5/1</t>
  </si>
  <si>
    <t>п.Юбилейный, ул.Молодежная, д.1</t>
  </si>
  <si>
    <t>с.Грузино, ул.Гречишникова, д.5</t>
  </si>
  <si>
    <t>с.Грузино, ул.Гречишникова, д.3</t>
  </si>
  <si>
    <t>д.Коростынь, ул.Озерная, д.47</t>
  </si>
  <si>
    <t>ул.Стратилатовская, д.8</t>
  </si>
  <si>
    <t>Большая Санкт-Петербургская ул., д.91</t>
  </si>
  <si>
    <t>просп.Александра Корсунова, д.9</t>
  </si>
  <si>
    <t>Новгородская ул., д.14</t>
  </si>
  <si>
    <t>Новгородская ул., д.10</t>
  </si>
  <si>
    <t>ул.Герасименко-Маницына, д.10</t>
  </si>
  <si>
    <t>д.Филиппова Гора, ул.Школьная, д.8</t>
  </si>
  <si>
    <t>п.Юбилейный, ул.Сосновая, д.1</t>
  </si>
  <si>
    <t>р.п.Демянск, ул.Школьная, д.15</t>
  </si>
  <si>
    <t>г.Старая Русса, ул.Возрождения д.16/2</t>
  </si>
  <si>
    <t>г.Старая Русса, ул.Крестецкая, д.13</t>
  </si>
  <si>
    <t>д.Борисово, ул.Центральная, д.4</t>
  </si>
  <si>
    <t>д.Медниково, ул.40 лет Победы, д.4</t>
  </si>
  <si>
    <t>д.Медниково, ул.40 лет Победы, д.6</t>
  </si>
  <si>
    <t>г.Старая Русса, ул.Крестецкая, д.6</t>
  </si>
  <si>
    <t>г.Старая Русса, ул.Клубная, д.24</t>
  </si>
  <si>
    <t>р.п.Хвойная, ул.Васильева, д.11</t>
  </si>
  <si>
    <t>г.Чудово, ул.Молодогвардейская, д.20</t>
  </si>
  <si>
    <t>д.Новое Овсино, ул.Совхозная, д.3</t>
  </si>
  <si>
    <t>д.Божонка, ул.Новая, д.27</t>
  </si>
  <si>
    <t>в многоквартирных домах, расположенных  на территории Новгородской области, на 2014-2043 годы, на период 2023-2025 годов</t>
  </si>
  <si>
    <t>2023 год</t>
  </si>
  <si>
    <t>2024 год</t>
  </si>
  <si>
    <t>2025 год</t>
  </si>
  <si>
    <t>п.Батецкий, ул.Комарова, д.25</t>
  </si>
  <si>
    <t>п.Батецкий, ул.Лесная, д.3</t>
  </si>
  <si>
    <t>п.Батецкий, ул.Лесная, д.7</t>
  </si>
  <si>
    <t>п.Батецкий, ул.Первомайская, д.33</t>
  </si>
  <si>
    <t>п.Батецкий, ул.Первомайская, д.45</t>
  </si>
  <si>
    <t>п.Батецкий, ул.Первомайская, д.57а</t>
  </si>
  <si>
    <t>п.Батецкий, ул.Первомайская, д.60</t>
  </si>
  <si>
    <t>п.Батецкий, ул.Школьная, д.6</t>
  </si>
  <si>
    <t>п.Батецкий, ул.Энергетиков, д.24</t>
  </si>
  <si>
    <t>д.Мойка, ул.Центральная, д.23</t>
  </si>
  <si>
    <t>п.Батецкий, ул.Зосимова, д.23</t>
  </si>
  <si>
    <t>п.Батецкий, ул.Первомайская, д.37</t>
  </si>
  <si>
    <t>д.Новое Овсино, ул.Совхозная, д.1</t>
  </si>
  <si>
    <t>д.Новое Овсино, ул.Совхозная, д.4</t>
  </si>
  <si>
    <t>д.Новое Овсино, ул.Совхозная, д.5</t>
  </si>
  <si>
    <t>д.Новое Овсино, ул.Совхозная, д.7</t>
  </si>
  <si>
    <t>п.Волот, ул.Старорусская, д.20</t>
  </si>
  <si>
    <t>п.Волот, ул.Комсомольская, д.26</t>
  </si>
  <si>
    <t>п.Волот, ул.Комсомольская, д.19</t>
  </si>
  <si>
    <t>д.Порожки, ул.Школьная, д.3</t>
  </si>
  <si>
    <t>п.Волот, ул.Школьная, д.6</t>
  </si>
  <si>
    <t>п.Волот, ул.Старорусская, д.16</t>
  </si>
  <si>
    <t>с.Белебёлка, ул.Васильева, д.2</t>
  </si>
  <si>
    <t>с.Поддорье, ул.Октябрьская, д.7</t>
  </si>
  <si>
    <t>с.Поддорье, ул.Октябрьская, д.25</t>
  </si>
  <si>
    <t>с.Марёво, ул.Комсомольская, д.19</t>
  </si>
  <si>
    <t>с.Марёво, ул.Комсомольская, д.21</t>
  </si>
  <si>
    <t>с.Марёво, ул.Советов, д.11</t>
  </si>
  <si>
    <t>с.Марёво, ул.Советов, д.5</t>
  </si>
  <si>
    <t>с.Марёво, ул.Советов, д.7</t>
  </si>
  <si>
    <t>с.Марёво, ул.Труда, д.5</t>
  </si>
  <si>
    <t>д.Мельник, д.54</t>
  </si>
  <si>
    <t xml:space="preserve">д.Ореховно, д.1 </t>
  </si>
  <si>
    <t>п.Октябрьский, д.23</t>
  </si>
  <si>
    <t>п.Октябрьский, д.27</t>
  </si>
  <si>
    <t>с.Мошенское, ул.Физкультуры, д.26</t>
  </si>
  <si>
    <t>с.Мошенское, ул.1 Мая, д.6</t>
  </si>
  <si>
    <t>с.Мошенское, ул.Физкультуры, д.19</t>
  </si>
  <si>
    <t>г.Холм, пер.Советский, д.13</t>
  </si>
  <si>
    <t>г.Холм, пер.Советский, д.16</t>
  </si>
  <si>
    <t>г.Холм, ул.Комсомольская, д.3</t>
  </si>
  <si>
    <t>г.Холм, ул.Профсоюзная, д.7</t>
  </si>
  <si>
    <t>г.Холм, ул.Советская, д.1</t>
  </si>
  <si>
    <t>г.Холм, ул.Советская, д.2/1</t>
  </si>
  <si>
    <t>г.Холм, ул.Советская, д.2а</t>
  </si>
  <si>
    <t>г.Холм, ул.Старорусская, д.47</t>
  </si>
  <si>
    <t>г.Холм, ул.Володарского, д.40</t>
  </si>
  <si>
    <t>п.Первомайский, ул.Молодежная, д.3</t>
  </si>
  <si>
    <t>д.Артём, ул.Центральная, д.36</t>
  </si>
  <si>
    <t>д.Большой Городок, ул.Магистральная, д.21</t>
  </si>
  <si>
    <t>р.п.Любытино, ул.50 лет ВЛКСМ, д.10</t>
  </si>
  <si>
    <t>р.п.Любытино, ул.50 лет ВЛКСМ, д.12</t>
  </si>
  <si>
    <t>р.п.Любытино, ул.50 лет ВЛКСМ, д.2</t>
  </si>
  <si>
    <t>р.п.Любытино, ул.50 лет ВЛКСМ, д.4</t>
  </si>
  <si>
    <t>р.п.Любытино, ул.В. Иванова, д.8</t>
  </si>
  <si>
    <t>р.п.Любытино, ул.Советов, д.129</t>
  </si>
  <si>
    <t>р.п.Любытино, ул.Советов, д.131</t>
  </si>
  <si>
    <t>р.п.Любытино, ул.Советов, д.19</t>
  </si>
  <si>
    <t>р.п.Любытино, ул.Советов, д.38</t>
  </si>
  <si>
    <t>р.п.Любытино, ул.Пушкинская, д.26</t>
  </si>
  <si>
    <t>р.п.Любытино, ул.Речная, д 20</t>
  </si>
  <si>
    <t>р.п.Любытино, ул.Советов, д.135</t>
  </si>
  <si>
    <t>р.п.Неболчи, ул.Комсомольская, д.6</t>
  </si>
  <si>
    <t>р.п.Неболчи, ул.Октябрьская, д.4</t>
  </si>
  <si>
    <t>р.п.Неболчи, ул.Первомайская, д.9</t>
  </si>
  <si>
    <t>р.п.Неболчи, ул.Советская, д.22</t>
  </si>
  <si>
    <t>с.Зарубино, ул.1 Мая, д.13</t>
  </si>
  <si>
    <t>с.Зарубино, ул.1 Мая, д.15</t>
  </si>
  <si>
    <t>с.Зарубино, ул.1 Мая, д.30</t>
  </si>
  <si>
    <t>с.Зарубино, ул.Зеленая, д.12</t>
  </si>
  <si>
    <t>с.Зарубино, ул.Зеленая, д.16</t>
  </si>
  <si>
    <t>с.Зарубино, ул.Коммунарная, д.4</t>
  </si>
  <si>
    <t>с.Зарубино, ул.Труда, д.6</t>
  </si>
  <si>
    <t>с.Шереховичи, ул.Учительская, д.2</t>
  </si>
  <si>
    <t>с.Медведь, ул.С. Куликова, д.5а</t>
  </si>
  <si>
    <t>с.Медведь, ул.С. Куликова, д.6а</t>
  </si>
  <si>
    <t>д.Коростынь, ул.Молодежная, д.2</t>
  </si>
  <si>
    <t>ж/д.ст.Уторгош, ул.Пионерская, д.2а</t>
  </si>
  <si>
    <t>ж/д.ст.Уторгош, ул.Советская, д.8а</t>
  </si>
  <si>
    <t>р.п.Шимск, ул.Коммунальная, д.6</t>
  </si>
  <si>
    <t>р.п.Шимск, ул.Ленина, д.29</t>
  </si>
  <si>
    <t>р.п.Шимск, ул.Ленина, д.31</t>
  </si>
  <si>
    <t>р.п.Шимск, ул.Механизаторов, д.12</t>
  </si>
  <si>
    <t>р.п.Шимск, ул.Наманганская, д.2</t>
  </si>
  <si>
    <t>р.п.Шимск, ул.Новгородская, д.38</t>
  </si>
  <si>
    <t>р.п.Шимск, ул.Ташкентская, д.10</t>
  </si>
  <si>
    <t>р.п.Шимск, ул.Ташкентская, д.7</t>
  </si>
  <si>
    <t>р.п.Шимск, ул.Ташкентская, д.9</t>
  </si>
  <si>
    <t>д.Новая Деревня, ул.Рабочая, д.12</t>
  </si>
  <si>
    <t>д.Новая Деревня, ул.Рабочая, д.7</t>
  </si>
  <si>
    <t>д.Федорково, ул.Лесная, д.1</t>
  </si>
  <si>
    <t>д.Федорково, ул.Трудовая, д.12</t>
  </si>
  <si>
    <t>п.Пола, ул.Зеленая, д.2г</t>
  </si>
  <si>
    <t>п.Пола, ул.Зеленая, д.4</t>
  </si>
  <si>
    <t>п.Пола, ул.Мира, д.10</t>
  </si>
  <si>
    <t>п.Пола, ул.Пионерская, д.44</t>
  </si>
  <si>
    <t>п.Пола, ул.Пионерская, д.46а</t>
  </si>
  <si>
    <t>п.Пола, ул.Пионерская, д.48а</t>
  </si>
  <si>
    <t>п.Пола, ул.Пионерская, д.52</t>
  </si>
  <si>
    <t>п.Пола, ул.Пионерская, д.54</t>
  </si>
  <si>
    <t>р.п.Парфино, пер.Партизанский, д.13</t>
  </si>
  <si>
    <t>р.п.Парфино, пер.Партизанский, д.17</t>
  </si>
  <si>
    <t>р.п.Парфино, пер.Партизанский, д.19</t>
  </si>
  <si>
    <t>р.п.Парфино, ул.Карла Маркса, д.111а</t>
  </si>
  <si>
    <t>р.п.Парфино, ул.Карла Маркса, д.63</t>
  </si>
  <si>
    <t>р.п.Парфино, ул.Космонавтов, д.11</t>
  </si>
  <si>
    <t>р.п.Парфино, ул.Космонавтов, д.4</t>
  </si>
  <si>
    <t>р.п.Парфино, ул.Космонавтов, д.6</t>
  </si>
  <si>
    <t>р.п.Парфино, ул.Космонавтов, д.8</t>
  </si>
  <si>
    <t>р.п.Парфино, ул.Космонавтов, д.9</t>
  </si>
  <si>
    <t>р.п.Парфино, ул.Мира, д.16</t>
  </si>
  <si>
    <t>р.п.Парфино, ул.Строительная, д.14</t>
  </si>
  <si>
    <t>р.п.Парфино, ул.Строительная, д.18</t>
  </si>
  <si>
    <t>р.п.Парфино, ул.Строительная, д.20б</t>
  </si>
  <si>
    <t>д.Ямник, ул.К. Маркса, д.1</t>
  </si>
  <si>
    <t>р.п.Демянск, пер.Молодежный, д.5</t>
  </si>
  <si>
    <t>р.п.Демянск, пер.Молодежный, д.6</t>
  </si>
  <si>
    <t>р.п.Демянск, пер.Молодежный, д.7</t>
  </si>
  <si>
    <t>р.п.Демянск, ул.1 Мая, д.76</t>
  </si>
  <si>
    <t>р.п.Демянск, ул.25 Октября, д.22</t>
  </si>
  <si>
    <t>р.п.Демянск, ул.25 Октября, д.14а</t>
  </si>
  <si>
    <t>р.п.Демянск, ул.25 Октября, д.7</t>
  </si>
  <si>
    <t>р.п.Демянск, ул.Володарского, д.12</t>
  </si>
  <si>
    <t>р.п.Демянск, ул.К.Либкнехта, д.42</t>
  </si>
  <si>
    <t>р.п.Демянск, ул.Новая, д.1</t>
  </si>
  <si>
    <t>р.п.Демянск, ул.Черняховского, д.10</t>
  </si>
  <si>
    <t>р.п.Демянск, ул.Черняховского, д.4</t>
  </si>
  <si>
    <t>р.п.Демянск, ул.Черняховского, д.8</t>
  </si>
  <si>
    <t>р.п.Демянск, ул.Школьная, д.13</t>
  </si>
  <si>
    <t>р.п.Демянск, ул.Школьная, д.7</t>
  </si>
  <si>
    <t>р.п.Демянск, ул.Энергетиков, д.25</t>
  </si>
  <si>
    <t>п.Кневицы, ул.Первомайская, д.6</t>
  </si>
  <si>
    <t>п.Кневицы, ул.Центральная, д.39</t>
  </si>
  <si>
    <t>п.Кневицы, ул.Центральная, д.46</t>
  </si>
  <si>
    <t>п.Кневицы, ул.Центральная, д.52</t>
  </si>
  <si>
    <t>п.Кневицы, ул.Центральная, д.48</t>
  </si>
  <si>
    <t>п.Кневицы, ул.Центральная, д.50</t>
  </si>
  <si>
    <t>п.Кневицы, ул.Школьная, д.12</t>
  </si>
  <si>
    <t>п.Кневицы, ул.Школьная, д.6</t>
  </si>
  <si>
    <t>п.Кневицы, ул.Школьная, д.8</t>
  </si>
  <si>
    <t>с.Лычково, ул.Железнодорожная, д.11</t>
  </si>
  <si>
    <t>д.Усть-Волма, ул.Центральная, д.9</t>
  </si>
  <si>
    <t>р.п.Крестцы, пер.Механизаторов, д.12</t>
  </si>
  <si>
    <t>р.п.Крестцы, ул.Валдайская, д.65</t>
  </si>
  <si>
    <t>р.п.Крестцы, ул.Васильчикова, д.4б</t>
  </si>
  <si>
    <t>р.п.Крестцы, ул.Васильчикова, д.6а</t>
  </si>
  <si>
    <t>с.Ямская Слобода, ул.Заречная, д.5</t>
  </si>
  <si>
    <t>с.Ямская Слобода, ул.Заречная, д.6</t>
  </si>
  <si>
    <t>р.п.Крестцы, ул.Карла Либкнехта, д.11</t>
  </si>
  <si>
    <t>р.п.Крестцы, ул.Некрасова, д.1</t>
  </si>
  <si>
    <t>р.п.Крестцы, ул.Островская, д.21</t>
  </si>
  <si>
    <t>р.п.Крестцы, ул.Павловская, д.37а</t>
  </si>
  <si>
    <t>р.п.Крестцы, ул.Полевая, д.8</t>
  </si>
  <si>
    <t>р.п.Крестцы, ул.Рябошапко, д.32а</t>
  </si>
  <si>
    <t>р.п.Крестцы, ул.Ставского, д.12</t>
  </si>
  <si>
    <t>р.п.Крестцы, ул.Строителей, д.18</t>
  </si>
  <si>
    <t>р.п.Крестцы, ул.Строителей, д.9</t>
  </si>
  <si>
    <t>с.Анциферово, ул.Октябрьская, д.33</t>
  </si>
  <si>
    <t>с.Анциферово, ул.Октябрьская, д.34</t>
  </si>
  <si>
    <t>с.Песь, ул.Лесная, д.9</t>
  </si>
  <si>
    <t>с.Песь, ул.Юбилейная, д.3а</t>
  </si>
  <si>
    <t>с.Песь, ул.Юбилейная, д.4а</t>
  </si>
  <si>
    <t>р.п.Хвойная, ул.Вокзальная, д.17</t>
  </si>
  <si>
    <t>р.п.Хвойная, ул.Заречная, д.10</t>
  </si>
  <si>
    <t>р.п.Хвойная, ул.Комсомольская, д.16а</t>
  </si>
  <si>
    <t>п.Юбилейный, ул.Комсомольская д.2</t>
  </si>
  <si>
    <t xml:space="preserve">п.Юбилейный, ул.Комсомольская, д.3 </t>
  </si>
  <si>
    <t>р.п.Хвойная, ул.Мира, д.6</t>
  </si>
  <si>
    <t>р.п.Хвойная, ул.Печатников, д.16</t>
  </si>
  <si>
    <t>р.п.Хвойная, ул.Пионерская, д.22</t>
  </si>
  <si>
    <t>р.п.Хвойная, ул.Пионерская, д.28</t>
  </si>
  <si>
    <t>р.п.Хвойная, ул.Пионерская, д.3</t>
  </si>
  <si>
    <t>р.п.Хвойная, ул.Пионерская, д.30</t>
  </si>
  <si>
    <t>р.п.Хвойная, ул.Пионерская, д.32</t>
  </si>
  <si>
    <t>р.п.Хвойная, ул.Пионерская, д.34</t>
  </si>
  <si>
    <t>р.п.Хвойная, ул.Советская, д.18</t>
  </si>
  <si>
    <t>п.Юбилейный, ул.Солнечная, д.2</t>
  </si>
  <si>
    <t>п.Юбилейный, ул.Солнечная, д.4</t>
  </si>
  <si>
    <t>р.п.Хвойная, ул.Шоссейная, д.31, корп.8</t>
  </si>
  <si>
    <t>п.Юбилейный, ул.Юности, д.6</t>
  </si>
  <si>
    <t>г.Сольцы, наб.7 Ноября, д.19</t>
  </si>
  <si>
    <t>г.Сольцы, пер.Школьный, д.4</t>
  </si>
  <si>
    <t>г.Сольцы, просп.Советский, д.10</t>
  </si>
  <si>
    <t>г.Сольцы, просп.Советский, д.44а</t>
  </si>
  <si>
    <t>г.Сольцы, ул.Красных партизан, д.4а</t>
  </si>
  <si>
    <t>г.Сольцы, ул.Ленина, д.15</t>
  </si>
  <si>
    <t>г.Сольцы, ул.Лермонтова, д.15</t>
  </si>
  <si>
    <t>г.Сольцы, ул.Лермонтова, д.9</t>
  </si>
  <si>
    <t>г.Сольцы, ул.Новгородская, д.58а</t>
  </si>
  <si>
    <t>г.Сольцы, ул.Новгородская, д.4</t>
  </si>
  <si>
    <t>г.Сольцы, ул.Почтовая, д.18</t>
  </si>
  <si>
    <t>г.Сольцы, ул.Псковская, д.27</t>
  </si>
  <si>
    <t>г.Сольцы, ул.Псковская, д.29</t>
  </si>
  <si>
    <t>г.Сольцы, ул.Псковская, д.33</t>
  </si>
  <si>
    <t>г.Сольцы, ул.Псковская, д.31</t>
  </si>
  <si>
    <t>г.Сольцы, ул.Чернышевского, д.11</t>
  </si>
  <si>
    <t>г.Сольцы-2, ДОС 165</t>
  </si>
  <si>
    <t>г.Сольцы-2, ДОС 186</t>
  </si>
  <si>
    <t>г.Сольцы-2, ДОС 188</t>
  </si>
  <si>
    <t>г.Сольцы-2, ДОС 40</t>
  </si>
  <si>
    <t>д.Выбити, ул.Центральная, д.116</t>
  </si>
  <si>
    <t>д.Дуброво, пер.Белодомовский, д.3</t>
  </si>
  <si>
    <t>д.Ретно, ул.Новая, д.1</t>
  </si>
  <si>
    <t>г.Сольцы, ул.Псковская, д.21а</t>
  </si>
  <si>
    <t>г.Сольцы, пер.Школьный, д.6</t>
  </si>
  <si>
    <t>г.Сольцы, ул.Красных Партизан, д.4б</t>
  </si>
  <si>
    <t>г.Сольцы, пл.Победы, д.1</t>
  </si>
  <si>
    <t>г.Малая Вишера, пер.1 Кузьминский, д.10</t>
  </si>
  <si>
    <t>г.Малая Вишера, ул.1 Мая, д.1</t>
  </si>
  <si>
    <t>г.Малая Вишера, ул.1 Мая, д.57</t>
  </si>
  <si>
    <t>г.Малая Вишера, ул.Балочная, д.38</t>
  </si>
  <si>
    <t>г.Малая Вишера, ул.Железнодорожный Домострой, д.2</t>
  </si>
  <si>
    <t>г.Малая Вишера, ул.Коммунистическая, д.2</t>
  </si>
  <si>
    <t>г.Малая Вишера, ул.Красноармейская, д.19</t>
  </si>
  <si>
    <t>г.Малая Вишера, ул.Кузьминская, д.61</t>
  </si>
  <si>
    <t>г.Малая Вишера, ул.Кузьминская, д.59</t>
  </si>
  <si>
    <t>г.Малая Вишера, ул.Лермонтова, д.4а</t>
  </si>
  <si>
    <t>г.Малая Вишера, ул.Лесная, д.16</t>
  </si>
  <si>
    <t>г.Малая Вишера, ул.Лесная, д.18</t>
  </si>
  <si>
    <t>г.Малая Вишера, ул.Лесная, д.22</t>
  </si>
  <si>
    <t>г.Малая Вишера, ул.Лесная, д.24</t>
  </si>
  <si>
    <t>г.Малая Вишера, ул.Лесная, д.28</t>
  </si>
  <si>
    <t>г.Малая Вишера, ул.Лесная, д.38</t>
  </si>
  <si>
    <t>г.Малая Вишера, ул.Лесная, д.40</t>
  </si>
  <si>
    <t>г.Малая Вишера, ул.Лесная, д.43</t>
  </si>
  <si>
    <t>г.Малая Вишера, ул.Лесная, д.44</t>
  </si>
  <si>
    <t>г.Малая Вишера, ул.Лесная, д.45</t>
  </si>
  <si>
    <t>г.Малая Вишера, ул.Лесная, д.49а</t>
  </si>
  <si>
    <t>г.Малая Вишера, ул.Лесная, д.51</t>
  </si>
  <si>
    <t>г.Малая Вишера, ул.Лесозаготовителей, д.28</t>
  </si>
  <si>
    <t>г.Малая Вишера, ул.Лесозаготовителей, д.30</t>
  </si>
  <si>
    <t>г.Малая Вишера, ул.Мерецкова, д.2</t>
  </si>
  <si>
    <t>г.Малая Вишера, ул.Мерецкова, д.2а</t>
  </si>
  <si>
    <t>г.Малая Вишера, ул.Мерецкова, д.4</t>
  </si>
  <si>
    <t>г.Малая Вишера, ул.Мерецкова, д.6</t>
  </si>
  <si>
    <t>г.Малая Вишера, ул.Набережная, д.7</t>
  </si>
  <si>
    <t>г.Малая Вишера, ул.Новгородская, д.11а</t>
  </si>
  <si>
    <t>г.Малая Вишера, ул.Октябрьская, д.40</t>
  </si>
  <si>
    <t>г.Малая Вишера, ул.Революции, д.31</t>
  </si>
  <si>
    <t>г.Малая Вишера, ул.Революции, д.1</t>
  </si>
  <si>
    <t>г.Малая Вишера, ул.Труда, д.1а</t>
  </si>
  <si>
    <t>г.Малая Вишера, ул.Труда, д.7</t>
  </si>
  <si>
    <t>г.Малая Вишера, ул.Урицкого, д.20</t>
  </si>
  <si>
    <t>г.Малая Вишера, ул.Урицкого, д.68</t>
  </si>
  <si>
    <t>г.Малая Вишера, ул.Школьная, д.15</t>
  </si>
  <si>
    <t>г.Малая Вишера, ул.Школьная, д.2а</t>
  </si>
  <si>
    <t>г.Малая Вишера, ул.Володарского, д.24</t>
  </si>
  <si>
    <t>г.Малая Вишера, ул.Лермонтова, д.6а</t>
  </si>
  <si>
    <t>д.Бурга, ул.Тяговая подстанция, д.1</t>
  </si>
  <si>
    <t>д.Бурга, ул.Тяговая подстанция, д.2</t>
  </si>
  <si>
    <t>д.Веребье, ул.1 Мая, д.14</t>
  </si>
  <si>
    <t>п.Большая Вишера, ул.50 лет 1 КДО, д.39</t>
  </si>
  <si>
    <t>п.Большая Вишера, ул.Первомайская, д.8</t>
  </si>
  <si>
    <t>п.Большая Вишера, ул.Первомайская, д.15</t>
  </si>
  <si>
    <t>п.Большая Вишера, ул.Поболотина, д.1</t>
  </si>
  <si>
    <t>п.Большая Вишера, ул.Революции, д.4</t>
  </si>
  <si>
    <t>г.Пестово, пер.Лесной, д.5</t>
  </si>
  <si>
    <t>г.Пестово, пер.Школьный, д.2</t>
  </si>
  <si>
    <t>г.Пестово, ул.Виноградова, д.17</t>
  </si>
  <si>
    <t>г.Пестово, ул.Вокзальная, д.8в</t>
  </si>
  <si>
    <t>г.Пестово, ул.Гагарина, д.22</t>
  </si>
  <si>
    <t>г.Пестово, ул.Набережная Реки Меглинки, д.31</t>
  </si>
  <si>
    <t>г.Пестово, ул.Набережная Реки Меглинки, д.41</t>
  </si>
  <si>
    <t>г.Пестово, ул.Первомайская, д.12а</t>
  </si>
  <si>
    <t>г.Пестово, ул.Первомайская, д.6</t>
  </si>
  <si>
    <t>г.Пестово, ул.Пионеров, д.1</t>
  </si>
  <si>
    <t>г.Пестово, ул.Почтовая, д.13</t>
  </si>
  <si>
    <t>г.Пестово, ул.Почтовая, д.7</t>
  </si>
  <si>
    <t>г.Пестово, ул.Пролетарская, д.22</t>
  </si>
  <si>
    <t>г.Пестово, ул.Пролетарская, д.24</t>
  </si>
  <si>
    <t>г.Пестово, ул.Профсоюзов, д.80</t>
  </si>
  <si>
    <t>г.Пестово, ул.Профсоюзов, д.99</t>
  </si>
  <si>
    <t>г.Пестово, ул.Соловьева, д.10</t>
  </si>
  <si>
    <t>г.Пестово, ул.Соловьева, д.7</t>
  </si>
  <si>
    <t>г.Пестово, ул.Фабричная, д.16</t>
  </si>
  <si>
    <t>г.Пестово, ул.Чапаева, д.17</t>
  </si>
  <si>
    <t>г.Пестово, ул.Чапаева, д.3</t>
  </si>
  <si>
    <t>г.Пестово, ул.Чапаева, д.4</t>
  </si>
  <si>
    <t>г.Пестово, ул.Чапаева, д.7</t>
  </si>
  <si>
    <t>г.Пестово, ул.Чапаева, д.8</t>
  </si>
  <si>
    <t>г.Пестово, ул.Соловьева, д.18</t>
  </si>
  <si>
    <t>д.Козловка, ул.Новопокровская, д.1</t>
  </si>
  <si>
    <t>д.Козловка, ул.Новопокровская, д.2</t>
  </si>
  <si>
    <t>д.Пузырёво, д.61</t>
  </si>
  <si>
    <t>г.Окуловка, пер.Парковый, д.1</t>
  </si>
  <si>
    <t>г.Окуловка, ул.1 Мая, д.15</t>
  </si>
  <si>
    <t>г.Окуловка, ул.1 Мая, д.6</t>
  </si>
  <si>
    <t>г.Окуловка, ул.2-я Комсомольская, д.4а</t>
  </si>
  <si>
    <t>г.Окуловка, ул.3-я Красноармейская, д.26</t>
  </si>
  <si>
    <t>п. Топорок, ул.Дзержинского, д.2</t>
  </si>
  <si>
    <t>п. Топорок, ул.Дзержинского, д.3</t>
  </si>
  <si>
    <t>п. Топорок, ул.Дзержинского, д.4</t>
  </si>
  <si>
    <t>г.Окуловка, ул.Калинина, д.4</t>
  </si>
  <si>
    <t>п.Боровёнка, ул.Калинина, д.76</t>
  </si>
  <si>
    <t>р.п.Кулотино, ул.Кирова, д.10</t>
  </si>
  <si>
    <t>г.Окуловка, ул.Кирова, д.10а</t>
  </si>
  <si>
    <t>г.Окуловка, ул.Кирова, д.28</t>
  </si>
  <si>
    <t>р.п.Кулотино, ул.Кирова, д.3</t>
  </si>
  <si>
    <t>р.п.Кулотино, ул.Кирова, д.5</t>
  </si>
  <si>
    <t>р.п.Кулотино, ул.Кирова, д.6</t>
  </si>
  <si>
    <t>г.Окуловка, ул.Коммунаров, д.16</t>
  </si>
  <si>
    <t>р.п.Кулотино, просп.Коммунаров, д.4б</t>
  </si>
  <si>
    <t>г.Окуловка, ул.Космонавтов, д.14</t>
  </si>
  <si>
    <t>г.Окуловка, ул.Ленина, д.3а</t>
  </si>
  <si>
    <t>г.Окуловка, ул.Ломоносова, д.6</t>
  </si>
  <si>
    <t>г.Окуловка, ул.Миклухо-Маклая, д.42</t>
  </si>
  <si>
    <t>г.Окуловка, ул.Магистральная, д.56</t>
  </si>
  <si>
    <t>д.Шуркино, ул.Мира, д.10</t>
  </si>
  <si>
    <t>д.Шуркино, ул.Мира, д.8</t>
  </si>
  <si>
    <t>г.Окуловка, ул.Николая Николаева, д.55, корп.2</t>
  </si>
  <si>
    <t>р.п.Кулотино, ул.Набережная, д.5</t>
  </si>
  <si>
    <t>г.Окуловка, ул.Новгородская, д.10</t>
  </si>
  <si>
    <t>г.Окуловка, ул.Новгородская, д.44</t>
  </si>
  <si>
    <t>г.Окуловка, ул.Островского, д.40</t>
  </si>
  <si>
    <t>г.Окуловка, ул.Островского, д.46, корп.1</t>
  </si>
  <si>
    <t>г.Окуловка, ул.Островского, д.46, корп.2</t>
  </si>
  <si>
    <t>г.Окуловка, ул.Островского, д.58</t>
  </si>
  <si>
    <t>г.Окуловка, ул.Островского, д.59</t>
  </si>
  <si>
    <t>г.Окуловка, ул.Правды, д.9</t>
  </si>
  <si>
    <t>р.п.Угловка, ул.Советская, д.19</t>
  </si>
  <si>
    <t>п.Топорок, ул.Советская, д.28</t>
  </si>
  <si>
    <t>г.Окуловка, ул.Стрельцова, д.5</t>
  </si>
  <si>
    <t>р.п.Угловка, ул.Центральная, д.11а</t>
  </si>
  <si>
    <t>р.п.Угловка, ул.Центральная, д.12а</t>
  </si>
  <si>
    <t>р.п.Угловка, ул.Центральная, д.16а</t>
  </si>
  <si>
    <t>р.п.Угловка, ул.Центральная, д.17</t>
  </si>
  <si>
    <t>р.п.Угловка, ул.Центральная, д.21</t>
  </si>
  <si>
    <t>р.п.Угловка, ул.Центральная, д.2а</t>
  </si>
  <si>
    <t>д.Зуево, ул.Ветеранов, д.1</t>
  </si>
  <si>
    <t>д.Зуево, ул.Ветеранов, д.2</t>
  </si>
  <si>
    <t>д.Зуево, ул.Ветеранов, д.3</t>
  </si>
  <si>
    <t>д.Зуево, ул.Парковая, д.1</t>
  </si>
  <si>
    <t>д.Зуево, ул.Центральная, д.6</t>
  </si>
  <si>
    <t>д.Карловка, ул.Центральная, д.11</t>
  </si>
  <si>
    <t>д.Карловка, ул.Центральная, д.5</t>
  </si>
  <si>
    <t>д.Селищи, ул.Лермонтова, д.14</t>
  </si>
  <si>
    <t>д.Селищи, ул.Школьная, д.7</t>
  </si>
  <si>
    <t>д.Трегубово, ул.Школьная, д.1</t>
  </si>
  <si>
    <t>д.Трегубово, ул.Школьная, д.3</t>
  </si>
  <si>
    <t>п.Краснофарфорный, ул.Октябрьская, д.5</t>
  </si>
  <si>
    <t>с.Успенское, ул.Коммунарная, д.3</t>
  </si>
  <si>
    <t>с.Успенское, ул.Коммунарная, д.5</t>
  </si>
  <si>
    <t>с.Успенское, ул.Коммунарная, д.6</t>
  </si>
  <si>
    <t>г.Чудово, ул.2-я Парковая, д.9</t>
  </si>
  <si>
    <t>г.Чудово, ул.5-я Пролетарская, д.2</t>
  </si>
  <si>
    <t>г.Чудово, ул.Большевиков, д.11</t>
  </si>
  <si>
    <t>г.Чудово, ул.Большевиков, д.28</t>
  </si>
  <si>
    <t>г.Чудово, ул.Большевиков, д.8</t>
  </si>
  <si>
    <t>г.Чудово, ул.Губина, д.2</t>
  </si>
  <si>
    <t>г.Чудово, ул.Замкова, д.5</t>
  </si>
  <si>
    <t>г.Чудово, ул.Майская, д.11</t>
  </si>
  <si>
    <t>г.Чудово, ул.Некрасова, д.26</t>
  </si>
  <si>
    <t>г.Чудово, ул.Некрасова, д.28</t>
  </si>
  <si>
    <t>г.Чудово, ул.Некрасова, д.30</t>
  </si>
  <si>
    <t>г.Чудово, ул.Новгородская, д.13</t>
  </si>
  <si>
    <t>г.Чудово, ул.Новгородская, д.8</t>
  </si>
  <si>
    <t>г.Чудово, ул.Новопарковая, д.1</t>
  </si>
  <si>
    <t>г.Чудово, ул.Октябрьская, д.5/2</t>
  </si>
  <si>
    <t>г.Чудово, ул.Оплеснина, д.9</t>
  </si>
  <si>
    <t>г.Чудово, ул.Парайненская, д.11</t>
  </si>
  <si>
    <t>п.Краснофарфорный, ул.Пятилетка, д.13</t>
  </si>
  <si>
    <t>п.Краснофарфорный, ул.Пятилетка, д.7</t>
  </si>
  <si>
    <t>г.Чудово, ул.Сергея Кузнецова, д.2а</t>
  </si>
  <si>
    <t>г.Чудово, ул.Солдатова, д.9</t>
  </si>
  <si>
    <t>г.Чудово, ул.Титова, д.19</t>
  </si>
  <si>
    <t>г.Чудово, ул.Титова, д.21</t>
  </si>
  <si>
    <t>с.Оскуй, ул.имени Тони Михеевой, д.12</t>
  </si>
  <si>
    <t>с.Оскуй, ул.имени Тони Михеевой, д.13</t>
  </si>
  <si>
    <t>г.Чудово, ул.Титова, д.15</t>
  </si>
  <si>
    <t>г.Чудово, ул.Большевиков, д.24</t>
  </si>
  <si>
    <t>г.Чудово, ул.Майская, д.12</t>
  </si>
  <si>
    <t>г.Чудово, ул.Загородная, д.15</t>
  </si>
  <si>
    <t>г.Чудово, ул.Солдатова, д.10</t>
  </si>
  <si>
    <t>д.Божонка, ул.Новая, д.12</t>
  </si>
  <si>
    <t>д.Божонка, ул.Новая, д.1а</t>
  </si>
  <si>
    <t>д.Божонка, ул.Новая, д.26</t>
  </si>
  <si>
    <t>д.Болотная, д.17</t>
  </si>
  <si>
    <t>д.Болотная, д.18</t>
  </si>
  <si>
    <t>д.Болотная, д.21</t>
  </si>
  <si>
    <t>д.Болотная, д.33</t>
  </si>
  <si>
    <t>д.Болотная, д.34</t>
  </si>
  <si>
    <t>д.Борки, ул.Заверяжская, д.2</t>
  </si>
  <si>
    <t>д.Борки, ул.Парковая, д.4</t>
  </si>
  <si>
    <t>д.Борки, ул.Парковая, д.6</t>
  </si>
  <si>
    <t>д.Борки, ул.Парковая, д.8</t>
  </si>
  <si>
    <t>д.Борки, ул.Покровского, д.1</t>
  </si>
  <si>
    <t>д.Григорово, ул.Центральная, д.10</t>
  </si>
  <si>
    <t>д.Григорово, ул.Центральная, д.11</t>
  </si>
  <si>
    <t>д.Григорово, ул.Центральная, д.15</t>
  </si>
  <si>
    <t>д.Григорово, ул.Центральная, д.8</t>
  </si>
  <si>
    <t>д.Григорово, ул.Центральная, д.9</t>
  </si>
  <si>
    <t>д.Дубровка, ул. Центральная,д.1</t>
  </si>
  <si>
    <t>д.Дубровка, ул. Центральная, д.2</t>
  </si>
  <si>
    <t>д.Ермолино, д.11</t>
  </si>
  <si>
    <t>д.Ермолино, д.11а</t>
  </si>
  <si>
    <t>д.Ермолино, д.25б</t>
  </si>
  <si>
    <t>д.Ермолино, д.59а</t>
  </si>
  <si>
    <t>д.Захарьино, ул.Центральная, д.8</t>
  </si>
  <si>
    <t>д.Лесная, пл.Мира, д.1</t>
  </si>
  <si>
    <t>д.Лесная, пл.Мира, д.2</t>
  </si>
  <si>
    <t>д.Лесная, пл.Мира, д.6</t>
  </si>
  <si>
    <t>д.Лесная, ул.60 лет СССР, д.10</t>
  </si>
  <si>
    <t>д.Лесная, ул.60 лет СССР, д.12</t>
  </si>
  <si>
    <t>д.Лесная, ул.60 лет СССР, д.16</t>
  </si>
  <si>
    <t>д.Лесная, ул.60 лет СССР, д.2</t>
  </si>
  <si>
    <t>д.Лесная, ул.60 лет СССР, д.4</t>
  </si>
  <si>
    <t>д.Лесная, ул.60 лет СССР, д.6</t>
  </si>
  <si>
    <t>д.Новая Мельница, д.102б</t>
  </si>
  <si>
    <t>д.Новоселицы, ул.Армейская, д.102</t>
  </si>
  <si>
    <t>д.Новоселицы, ул.Армейская, д.105</t>
  </si>
  <si>
    <t>д.Новоселицы, ул.Армейская, д.106</t>
  </si>
  <si>
    <t>д.Новоселицы, ул.Армейская, д.108</t>
  </si>
  <si>
    <t>д.Новоселицы, ул.Армейская, д.109</t>
  </si>
  <si>
    <t>д.Новоселицы, ул.Армейская, д.99</t>
  </si>
  <si>
    <t>д.Подберезье, ул.Новгородская, д.9</t>
  </si>
  <si>
    <t>д.Село-Гора, д.3</t>
  </si>
  <si>
    <t>д.Слутка, д.36</t>
  </si>
  <si>
    <t>д.Старое Ракомо, ул.Петропавловская, д.10</t>
  </si>
  <si>
    <t>д.Сырково, ул.Лесная, д.2</t>
  </si>
  <si>
    <t>д.Сырково, ул.Пролетарская, д.10</t>
  </si>
  <si>
    <t>д.Сырково, ул.Пролетарская, д.5</t>
  </si>
  <si>
    <t>д.Сырково, ул.Пролетарская, д.8</t>
  </si>
  <si>
    <t>д.Сырково, ул.Пролетарская, д.9</t>
  </si>
  <si>
    <t>д.Сырково, ул.Советская, д.5</t>
  </si>
  <si>
    <t>д.Сырково, ул.Центральная, д.39</t>
  </si>
  <si>
    <t>д.Сырково, ул.Центральная, д.41</t>
  </si>
  <si>
    <t>д.Трубичино, д.184</t>
  </si>
  <si>
    <t>д.Трубичино, д.188</t>
  </si>
  <si>
    <t>д.Трубичино, д.190</t>
  </si>
  <si>
    <t>д.Трубичино, д.35</t>
  </si>
  <si>
    <t>д.Трубичино, д.35, корп.2</t>
  </si>
  <si>
    <t>д.Трубичино, д.37</t>
  </si>
  <si>
    <t>д.Трубичино, д.98</t>
  </si>
  <si>
    <t>д.Чечулино, заезд ДРП, д.1</t>
  </si>
  <si>
    <t>д.Чечулино, заезд ДРП, д.3</t>
  </si>
  <si>
    <t>д.Шолохово, д.1</t>
  </si>
  <si>
    <t>п.Волховец, ул.Пионерская, д.18</t>
  </si>
  <si>
    <t>п.Волховец, ул.Пионерская, д.2</t>
  </si>
  <si>
    <t>п.Волховец, ул.Пионерская, д.11</t>
  </si>
  <si>
    <t>р.п.Панковка, ул.Пионерская, д.4</t>
  </si>
  <si>
    <t>р.п.Панковка, ул.Строительная, д.6</t>
  </si>
  <si>
    <t>р.п.Панковка, ул.Дорожников, д.7</t>
  </si>
  <si>
    <t>р.п.Панковка, ул.Индустриальная, д.1</t>
  </si>
  <si>
    <t>р.п.Панковка, ул.Индустриальная, д.12</t>
  </si>
  <si>
    <t>р.п.Панковка, ул.Индустриальная, д. 26 корп. 2</t>
  </si>
  <si>
    <t>р.п.Панковка, ул.Индустриальная, д.6 корп.1</t>
  </si>
  <si>
    <t>р.п.Панковка, ул.Индустриальная, д.8</t>
  </si>
  <si>
    <t>р.п.Панковка, ул.Октябрьская, д.1</t>
  </si>
  <si>
    <t>р.п.Панковка, ул.Пионерская, д.10</t>
  </si>
  <si>
    <t>р.п.Панковка, ул.Пионерская, д.8</t>
  </si>
  <si>
    <t>р.п.Панковка, ул.Промышленная, д.11а</t>
  </si>
  <si>
    <t>р.п.Панковка, ул.Промышленная, д.7а</t>
  </si>
  <si>
    <t>р.п.Панковка, ул.Советская, д.3</t>
  </si>
  <si>
    <t>р.п.Панковка, ул.Строительная, д.12</t>
  </si>
  <si>
    <t>р.п.Панковка, ул.Строительная, д.3</t>
  </si>
  <si>
    <t>р.п.Пролетарий, пер.Юности, д.1</t>
  </si>
  <si>
    <t>р.п.Пролетарий, пер.Юности, д.2</t>
  </si>
  <si>
    <t>р.п.Пролетарий, ул.Восточная, д.13</t>
  </si>
  <si>
    <t>р.п.Пролетарий, ул.Восточная, д.15</t>
  </si>
  <si>
    <t>р.п.Пролетарий, ул.Железнодорожная, д.22</t>
  </si>
  <si>
    <t>р.п.Пролетарий, ул.Ленинградская, д.17а</t>
  </si>
  <si>
    <t>р.п.Пролетарий, ул.Пролетарская, д.80</t>
  </si>
  <si>
    <t>р.п.Пролетарий, ул.Пролетарская, д.14</t>
  </si>
  <si>
    <t>р.п.Пролетарий, ул.Пролетарская, д.44</t>
  </si>
  <si>
    <t>р.п.Пролетарий, ул.Пролетарская, д.46</t>
  </si>
  <si>
    <t>п.Тёсово-Нетыльский, ул.Возрождения, д.9</t>
  </si>
  <si>
    <t>п.Тёсово-Нетыльский, ул.Матросова, д.14</t>
  </si>
  <si>
    <t>п.Тёсово-Нетыльский, ул.Пионерская, д.1а</t>
  </si>
  <si>
    <t>п.Тёсово-Нетыльский, ул.Пионерская, д.2</t>
  </si>
  <si>
    <t>п.Тёсово-Нетыльский, ул.Пионерская, д.2а</t>
  </si>
  <si>
    <t>п.Тёсово-Нетыльский Пионерский пер., д.2</t>
  </si>
  <si>
    <t>п.Тёсово-Нетыльский, ул.Советская, д.4</t>
  </si>
  <si>
    <t>п.Тёсово-Нетыльский, Малый пер., д.2</t>
  </si>
  <si>
    <t>с.Бронница, ул.Мелиораторов, д.1</t>
  </si>
  <si>
    <t>с.Бронница, ул.Мелиораторов, д.2</t>
  </si>
  <si>
    <t>с.Бронница, ул.Мелиораторов, д.3</t>
  </si>
  <si>
    <t>с.Бронница, ул.Мелиораторов, д.4</t>
  </si>
  <si>
    <t>с.Бронница, ул.Молодежная, д.2</t>
  </si>
  <si>
    <t>с.Бронница, ул.Молодежная, д.4</t>
  </si>
  <si>
    <t>с.Бронница, ул.Молодежная, д.5</t>
  </si>
  <si>
    <t>р.п.Пролетарий, ул.Октябрьская, д.11а</t>
  </si>
  <si>
    <t>д.Чечулино, ул.Воцкая, д.21</t>
  </si>
  <si>
    <t>д.Григорово, ул.Луговая, д.6</t>
  </si>
  <si>
    <t>д.Григорово, ул.Центральная, д.2</t>
  </si>
  <si>
    <t>д.Чайка, д.91</t>
  </si>
  <si>
    <t>г.Боровичи, микрорайон 1 Раздолье, д.4</t>
  </si>
  <si>
    <t>п.Кировский, ул.Молодежная, д.1</t>
  </si>
  <si>
    <t>д.Ёгла, ул.Набережная, д.13</t>
  </si>
  <si>
    <t>д.Ёгла, ул.Советская, д.195</t>
  </si>
  <si>
    <t>г.Боровичи, пер.Ленинградский, д.3</t>
  </si>
  <si>
    <t>г.Боровичи, пер.Чайковского, д.4</t>
  </si>
  <si>
    <t>д.Починная Сопка, ул.Совхозная, д.10</t>
  </si>
  <si>
    <t>д.Починная Сопка, ул.Совхозная, д.6</t>
  </si>
  <si>
    <t>п.Тухун, д.4</t>
  </si>
  <si>
    <t>г.Боровичи, пл.Труда, д.5</t>
  </si>
  <si>
    <t>с.Опеченский Посад, линия 2-я, д.55</t>
  </si>
  <si>
    <t>п.Первое Мая, д.24</t>
  </si>
  <si>
    <t>п.Шахтёрский, ул.Молодежная, д.7</t>
  </si>
  <si>
    <t>п.Шахтёрский, ул.Шахтеров, д.2</t>
  </si>
  <si>
    <t>г.Боровичи, ул.Боровая, д.117</t>
  </si>
  <si>
    <t>г.Боровичи, ул.Бригадная, д.15</t>
  </si>
  <si>
    <t>г.Боровичи, ул.Гоголя, д.133</t>
  </si>
  <si>
    <t>г.Боровичи, ул.Гоголя, д.162</t>
  </si>
  <si>
    <t>г.Боровичи, ул.Гоголя, д.168</t>
  </si>
  <si>
    <t>г.Боровичи, ул.Гончарная, д.2</t>
  </si>
  <si>
    <t>г.Боровичи, ул.Декабристов, д.18</t>
  </si>
  <si>
    <t>г.Боровичи, ул.Декабристов, д.57</t>
  </si>
  <si>
    <t>г.Боровичи, ул.Загородная, д.24</t>
  </si>
  <si>
    <t>г.Боровичи, ул.Загородная, д.4</t>
  </si>
  <si>
    <t>г.Боровичи, ул.Загородная, д.48</t>
  </si>
  <si>
    <t>г.Боровичи, ул.Загородная, д.59</t>
  </si>
  <si>
    <t>г.Боровичи, ул.Загородная, д.73</t>
  </si>
  <si>
    <t>г.Боровичи, ул.Коммунистическая, д.31</t>
  </si>
  <si>
    <t>г.Боровичи, ул.Комсомольская, д.48</t>
  </si>
  <si>
    <t>г.Боровичи, ул.Л. Павлова, д.26</t>
  </si>
  <si>
    <t>г.Боровичи, ул.Л. Павлова, д.27</t>
  </si>
  <si>
    <t>г.Боровичи, ул.Л. Павлова, д.28</t>
  </si>
  <si>
    <t>г.Боровичи, ул.Л. Толстого, д.18</t>
  </si>
  <si>
    <t>г.Боровичи, ул.Ленинградская, д.19</t>
  </si>
  <si>
    <t>г.Боровичи, ул.Ленинградская, д.2</t>
  </si>
  <si>
    <t>г.Боровичи, ул.Ленинградская, д.21</t>
  </si>
  <si>
    <t>г.Боровичи, ул.Ленинградская, д.25</t>
  </si>
  <si>
    <t>г.Боровичи, ул.Ленинградская, д.4</t>
  </si>
  <si>
    <t>г.Боровичи, ул.Ленинградская, д.48</t>
  </si>
  <si>
    <t>г.Боровичи, ул.Парковая, д.11а</t>
  </si>
  <si>
    <t>г.Боровичи, ул.Парковая, д.13</t>
  </si>
  <si>
    <t>г.Боровичи, ул.Пушкинская, д.66</t>
  </si>
  <si>
    <t>г.Боровичи, ул.Рабочая, д.15а</t>
  </si>
  <si>
    <t>г.Боровичи, ул.Рабочая, д.6а</t>
  </si>
  <si>
    <t>г.Боровичи, ул.С. Перовской, д.2/19</t>
  </si>
  <si>
    <t>г.Боровичи, ул.С. Перовской, д.90а</t>
  </si>
  <si>
    <t>г.Боровичи, ул.Советская, д.130а</t>
  </si>
  <si>
    <t>г.Боровичи, ул.Советская, д.19</t>
  </si>
  <si>
    <t>г.Боровичи, ул.Тинская, д.145</t>
  </si>
  <si>
    <t>г.Боровичи, ул.Ткачей, д.10</t>
  </si>
  <si>
    <t>г.Боровичи, ул.Физкультуры, д.16а</t>
  </si>
  <si>
    <t>г.Боровичи, ул.Физкультуры, д.18а</t>
  </si>
  <si>
    <t>г.Боровичи, ул.Ф. Энгельса, д.1</t>
  </si>
  <si>
    <t>г.Боровичи, ул.Ф. Энгельса, д.10</t>
  </si>
  <si>
    <t>г.Боровичи, ул.Ф. Энгельса, д.12</t>
  </si>
  <si>
    <t>г.Боровичи, ул.Ф. Энгельса, д.3</t>
  </si>
  <si>
    <t>г.Боровичи, ул.Ф. Энгельса, д.7</t>
  </si>
  <si>
    <t>г.Боровичи, ул.Ф. Энгельса, д.8</t>
  </si>
  <si>
    <t>г.Боровичи, ул.Энтузиастов, д.16</t>
  </si>
  <si>
    <t>г.Боровичи, ул.Энтузиастов, д.23</t>
  </si>
  <si>
    <t>г.Боровичи, бульвар Школьный, д.16</t>
  </si>
  <si>
    <t>д.Спасское, д.7</t>
  </si>
  <si>
    <t>д.Дубовицы, ул.Школьная, д.4</t>
  </si>
  <si>
    <t>д.Дубовицы, ул.Школьная, д.6</t>
  </si>
  <si>
    <t>г.Старая Русса, микрорайон Городок, д.11</t>
  </si>
  <si>
    <t>г.Старая Русса, микрорайон Городок, д.13</t>
  </si>
  <si>
    <t>г.Старая Русса, микрорайон Городок, д.20 корп.2</t>
  </si>
  <si>
    <t>г.Старая Русса, микрорайон Городок, д.20 корп.3</t>
  </si>
  <si>
    <t>г.Старая Русса, микрорайон Городок, д.20 корп.1</t>
  </si>
  <si>
    <t>г.Старая Русса, микрорайон Городок, д.4</t>
  </si>
  <si>
    <t>г.Старая Русса, Советская набережная, д.10 корп.2</t>
  </si>
  <si>
    <t>г.Старая Русса, Советская набережная, д.11</t>
  </si>
  <si>
    <t>г.Старая Русса, Советская набережная, д.12</t>
  </si>
  <si>
    <t>г.Старая Русса, Советская набережная, д.20</t>
  </si>
  <si>
    <t>г.Старая Русса, ул.Возрождения, д.162</t>
  </si>
  <si>
    <t>г.Старая Русса, ул.Возрождения, д.168а</t>
  </si>
  <si>
    <t>г.Старая Русса, ул.Возрождения, д.172</t>
  </si>
  <si>
    <t>г.Старая Русса, ул.Возрождения, д.176</t>
  </si>
  <si>
    <t>г.Старая Русса, ул.Александровская, д.11</t>
  </si>
  <si>
    <t>г.Старая Русса, ул.Александровская, д.16</t>
  </si>
  <si>
    <t>г.Старая Русса, ул.Александровская, д.30</t>
  </si>
  <si>
    <t>г.Старая Русса, ул.Александровская, д.30а</t>
  </si>
  <si>
    <t>г.Старая Русса, ул.Александровская, д.31</t>
  </si>
  <si>
    <t>г.Старая Русса, ул.Александровская, д.41</t>
  </si>
  <si>
    <t>г.Старая Русса, ул.Александровская, д.43</t>
  </si>
  <si>
    <t>г.Старая Русса, ул.Восстания, д.12</t>
  </si>
  <si>
    <t>г.Старая Русса, ул.Восстания, д.6</t>
  </si>
  <si>
    <t>г.Старая Русса, ул.Георгиевская, д.12</t>
  </si>
  <si>
    <t>г.Старая Русса, ул.Дзержинского, д.26</t>
  </si>
  <si>
    <t>г.Старая Русса, ул.Дзержинского, д.28</t>
  </si>
  <si>
    <t>г.Старая Русса, ул.Дзержинского, д.4а</t>
  </si>
  <si>
    <t>г.Старая Русса, ул.Крестецкая, д.1</t>
  </si>
  <si>
    <t>г.Старая Русса, ул.Крестецкая, д.16</t>
  </si>
  <si>
    <t>г.Старая Русса, ул.Крестецкая, д.18</t>
  </si>
  <si>
    <t>г.Старая Русса, ул.Крестецкая, д.26</t>
  </si>
  <si>
    <t>г.Старая Русса, ул.Кириллова, д.14</t>
  </si>
  <si>
    <t>г.Старая Русса, ул.Поперечная, д.174</t>
  </si>
  <si>
    <t>г.Старая Русса, ул.Поперечная, д.28</t>
  </si>
  <si>
    <t>г.Старая Русса, ул.Поперечная, д.32</t>
  </si>
  <si>
    <t>г.Старая Русса, ул.Поперечная, д.81</t>
  </si>
  <si>
    <t>г.Старая Русса, ул.Красных Командиров, д.100</t>
  </si>
  <si>
    <t>г.Старая Русса, ул.Красных Командиров, д.102</t>
  </si>
  <si>
    <t>г.Старая Русса, ул.Красных Командиров, д.104</t>
  </si>
  <si>
    <t>г.Старая Русса, ул.Красных Командиров, д.106</t>
  </si>
  <si>
    <t>г.Старая Русса, ул.Красных Командиров, д.84</t>
  </si>
  <si>
    <t>г.Старая Русса, ул.Красных Командиров, д.88</t>
  </si>
  <si>
    <t>г.Старая Русса, ул.Красных Командиров, д.92</t>
  </si>
  <si>
    <t>г.Старая Русса, ул.Красных Командиров, д.94</t>
  </si>
  <si>
    <t>г.Старая Русса, ул.Красных Командиров, д.96</t>
  </si>
  <si>
    <t>г.Старая Русса, ул.Красных Командиров, д.98</t>
  </si>
  <si>
    <t>г.Старая Русса, ул.Латышских Гвардейцев, д.49</t>
  </si>
  <si>
    <t>г.Старая Русса, ул.Латышских Гвардейцев, д.11</t>
  </si>
  <si>
    <t>г.Старая Русса, ул.Латышских Гвардейцев, д.6</t>
  </si>
  <si>
    <t>г.Старая Русса, ул.Минеральная, д.27/25</t>
  </si>
  <si>
    <t>г.Старая Русса, ул.Некрасова, д.21</t>
  </si>
  <si>
    <t>г.Старая Русса, ул.Некрасова, д.25</t>
  </si>
  <si>
    <t>г.Старая Русса, ул.Некрасова, д.26</t>
  </si>
  <si>
    <t>г.Старая Русса, ул.Некрасова, д.29</t>
  </si>
  <si>
    <t>г.Старая Русса, ул.Профсоюзная, д.9/45</t>
  </si>
  <si>
    <t>г.Старая Русса, ул.Радищева, д.1</t>
  </si>
  <si>
    <t>г.Старая Русса, ул.Тахирова, д.16</t>
  </si>
  <si>
    <t>г.Старая Русса, ул.Тахирова, д.12</t>
  </si>
  <si>
    <t>г.Старая Русса, ул.Тахирова, д.14</t>
  </si>
  <si>
    <t>г.Старая Русса, ул.Тахирова, д.18</t>
  </si>
  <si>
    <t>г.Старая Русса, ул.Тимура Фрунзе, д.12</t>
  </si>
  <si>
    <t>г.Старая Русса, ул.Тимура Фрунзе, д.3</t>
  </si>
  <si>
    <t>г.Старая Русса, ул.Гостинодворская, д.12а</t>
  </si>
  <si>
    <t>г.Старая Русса, ул.Гостинодворская, д.24</t>
  </si>
  <si>
    <t>г.Старая Русса, ул.Гостинодворская, д.28</t>
  </si>
  <si>
    <t>г.Старая Русса, ул.Гостинодворская, д.3</t>
  </si>
  <si>
    <t>г.Старая Русса, ул.Гостинодворская, д.4/18</t>
  </si>
  <si>
    <t>г.Старая Русса, ул.Яковлева, д.7</t>
  </si>
  <si>
    <t>г.Старая Русса, ул.Якутских Стрелков, д.17б</t>
  </si>
  <si>
    <t>д.Медниково, ул.40 лет Победы, д.24</t>
  </si>
  <si>
    <t>д.Медниково, ул.40 лет Победы, д.8б</t>
  </si>
  <si>
    <t>с.Залучье, ул.Мельничная, д.3</t>
  </si>
  <si>
    <t>д.Нагово, ул.Школьная, д.16</t>
  </si>
  <si>
    <t>п.Новосельский, ул.Алексеева, д.15</t>
  </si>
  <si>
    <t>д.Дубовицы, ул.Старорусская, д.6</t>
  </si>
  <si>
    <t>г.Старая Русса, ул.Сомровая роща, д.2</t>
  </si>
  <si>
    <t>г.Старая Русса, ул.Сомровая роща, д.3</t>
  </si>
  <si>
    <t>г.Старая Русса, ул.Сомровая роща, д.7</t>
  </si>
  <si>
    <t>г.Старая Русса, ул.Сомровая роща, д.8</t>
  </si>
  <si>
    <t>Андреевская ул., д.27</t>
  </si>
  <si>
    <t>Воскресенский бульвар, д.8</t>
  </si>
  <si>
    <t>Заставная ул., д.2, корп.3</t>
  </si>
  <si>
    <t>Знаменская ул., д.20</t>
  </si>
  <si>
    <t>Ильина ул., д.17/37</t>
  </si>
  <si>
    <t>микрорайон Кречевицы, д.164</t>
  </si>
  <si>
    <t>микрорайон Кречевицы, д.51</t>
  </si>
  <si>
    <t>наб.Александра Невского, д.26</t>
  </si>
  <si>
    <t>Октябрьская ул., д.16</t>
  </si>
  <si>
    <t>Парковая ул., д.5</t>
  </si>
  <si>
    <t>Предтеченская ул., д.11</t>
  </si>
  <si>
    <t>Предтеченская ул., д.14</t>
  </si>
  <si>
    <t>Технический проезд, д.3</t>
  </si>
  <si>
    <t>Технический проезд, д.9</t>
  </si>
  <si>
    <t>ул.Бояна, д.5</t>
  </si>
  <si>
    <t>ул.Германа, д.30</t>
  </si>
  <si>
    <t>ул.Германа, д.5</t>
  </si>
  <si>
    <t>ул.Германа, д.7</t>
  </si>
  <si>
    <t>ул.Зелинского, д.4, корп.1</t>
  </si>
  <si>
    <t>ул.Менделеева, д.8</t>
  </si>
  <si>
    <t>ул.Мерецкова-Волосова, д.1/1</t>
  </si>
  <si>
    <t>ул.Радистов, д.1</t>
  </si>
  <si>
    <t>ул.Рогатица, д.33</t>
  </si>
  <si>
    <t>ул.Т. Фрунзе-Оловянка, д.5</t>
  </si>
  <si>
    <t>ул.Химиков, д.15, корп.2</t>
  </si>
  <si>
    <t>ул.Химиков, д.2</t>
  </si>
  <si>
    <t>ул.Щусева, д.9, корп.1</t>
  </si>
  <si>
    <t>Щитная ул., д.20</t>
  </si>
  <si>
    <t>Щитная ул., д.6</t>
  </si>
  <si>
    <t>г.Боровичи, ул.В. Бианки, д.31</t>
  </si>
  <si>
    <t>г.Боровичи, микрорайон Комбикормовый завод, д.7</t>
  </si>
  <si>
    <t>г.Боровичи, микрорайон Комбикормовый завод, д.8</t>
  </si>
  <si>
    <t>г.Малая Вишера, ул.Заводской Домострой, д.16</t>
  </si>
  <si>
    <t>г.Малая Вишера, ул.Заводской Домострой, д.14</t>
  </si>
  <si>
    <t>г.Малая Вишера, ул.Заводской Домострой, д.1а</t>
  </si>
  <si>
    <t>г.Малая Вишера, ул.Заводской Домострой, д.1в</t>
  </si>
  <si>
    <t xml:space="preserve">р.п.Кулотино, ул.Кирова, д.12
</t>
  </si>
  <si>
    <t>р.п.Кулотино, ул.Кирова, д.8а</t>
  </si>
  <si>
    <t>г.Пестово, ул.Заводская, д.5</t>
  </si>
  <si>
    <t>г.Старая Русса, ул.Санкт-Петербургская, д.6</t>
  </si>
  <si>
    <t>г.Старая Русса, ул.Латышских Гвардейцев, д.17</t>
  </si>
  <si>
    <t>г.Старая Русса, ул.Латышских Гвардейцев, д.18</t>
  </si>
  <si>
    <t>г.Старая Русса, ул.Латышских Гвардейцев, д.19</t>
  </si>
  <si>
    <t>р.п.Хвойная, ул.Пионерская, д.1а</t>
  </si>
  <si>
    <t>р.п.Хвойная, ул.Пионерская, д.1б</t>
  </si>
  <si>
    <t>г.Чудово, ул.Молодогвардейская, д.10</t>
  </si>
  <si>
    <t>г.Чудово, ул.Молодогвардейская, д.7</t>
  </si>
  <si>
    <t>г.Чудово, ул.Молодогвардейская, д.11</t>
  </si>
  <si>
    <t>Большая Санкт-Петербургская ул., д.96, корп.1</t>
  </si>
  <si>
    <t>Волотовский муниципальный округ Новгородской области</t>
  </si>
  <si>
    <t>Марёвский муниципальный округ Новгородской области</t>
  </si>
  <si>
    <t>Солецкий муниципальный округ Новгородской области</t>
  </si>
  <si>
    <t>Хвойнинский муниципальный округ Новгородской области</t>
  </si>
  <si>
    <t>р.п.Панковка, ул.Заводская, д.80</t>
  </si>
  <si>
    <t>г.Боровичи, ул.В. Бианки, д.12</t>
  </si>
  <si>
    <t>г.Боровичи, ул.В. Бианки, д.23</t>
  </si>
  <si>
    <t>г.Боровичи, ул.В. Бианки, д.39</t>
  </si>
  <si>
    <t>Стоимость капитального ремонта</t>
  </si>
  <si>
    <t>г.Чудово, ул.Парайненская, д.6 корп.1</t>
  </si>
  <si>
    <t>с.Грузино, ул.Гречишникова, д.6</t>
  </si>
  <si>
    <t>г.Валдай, ул.Реченская, д.3</t>
  </si>
  <si>
    <t>шт.</t>
  </si>
  <si>
    <t xml:space="preserve">в многоквартирных домах, расположенных  на территории Новгородской области, на 2014-2043 годы, на период 2023-2025 годов </t>
  </si>
  <si>
    <t xml:space="preserve">2024 год </t>
  </si>
  <si>
    <t>ссТСЖ/УК</t>
  </si>
  <si>
    <t>д.Великое Село, д.3</t>
  </si>
  <si>
    <t>ул.Павла Левитта, д.9</t>
  </si>
  <si>
    <t>ул.Попова, д.5</t>
  </si>
  <si>
    <t>ул.Свободы, д.1/8</t>
  </si>
  <si>
    <t>ул.Свободы, д.15</t>
  </si>
  <si>
    <t>ул.Свободы, д.3</t>
  </si>
  <si>
    <t>ул.Свободы, д.7</t>
  </si>
  <si>
    <t>ул.Свободы, д.5</t>
  </si>
  <si>
    <t>Большая Московская ул., д.114, корп.1</t>
  </si>
  <si>
    <t>Большая Санкт-Петербургская ул., д.150, корп.2</t>
  </si>
  <si>
    <t>просп.Мира, д.21, корп.2</t>
  </si>
  <si>
    <t>Тихвинская ул., д.1/11</t>
  </si>
  <si>
    <t>ул.Зелинского, д.2</t>
  </si>
  <si>
    <t>ул.Ломоносова, д.20, корп.2</t>
  </si>
  <si>
    <t>ул.Павла Левитта, д.1</t>
  </si>
  <si>
    <t>ул.Попова, д.4, корп.2</t>
  </si>
  <si>
    <t>Большая Московская ул., д.76</t>
  </si>
  <si>
    <t>Воскресенский бульвар, д.1а</t>
  </si>
  <si>
    <t>просп.Мира, д.23, корп.2</t>
  </si>
  <si>
    <t>ул.Зелинского, д.19, корп.1</t>
  </si>
  <si>
    <t>ул.Зелинского, д.19, корп.2</t>
  </si>
  <si>
    <t>ул.Зелинского, д.32, корп.1</t>
  </si>
  <si>
    <t>ул.Зелинского, д.34, корп.1</t>
  </si>
  <si>
    <t>ул.Зелинского, д.21</t>
  </si>
  <si>
    <t>ул.Космонавтов, д.8</t>
  </si>
  <si>
    <t>ул.Космонавтов, д.8а</t>
  </si>
  <si>
    <t>ул.Ломоносова, д.18, корп.1</t>
  </si>
  <si>
    <t>ул.Свободы, д.2/6</t>
  </si>
  <si>
    <t>Бульвар Лёни Голикова, д.8/55</t>
  </si>
  <si>
    <t>микрорайон Кречевицы, д.153</t>
  </si>
  <si>
    <t>Октябрьская ул., д.12, корп.3</t>
  </si>
  <si>
    <t>Псковская ул., д.18</t>
  </si>
  <si>
    <t>Технический проезд, д.4</t>
  </si>
  <si>
    <t>ул.Германа, д.20</t>
  </si>
  <si>
    <t>ул.Зелинского, д.23</t>
  </si>
  <si>
    <t>ул.Космонавтов, д.20, корп.1</t>
  </si>
  <si>
    <t>ул.Попова, д.9/23</t>
  </si>
  <si>
    <t>ул.Щусева, д.5</t>
  </si>
  <si>
    <t>ул.Щусева, д.7</t>
  </si>
  <si>
    <t>Большая Московская ул., д.53, корп.1</t>
  </si>
  <si>
    <t>Большая Санкт-Петербургская ул., д.102</t>
  </si>
  <si>
    <t>Бульвар Лёни Голикова, д.4, корп.3</t>
  </si>
  <si>
    <t>Октябрьская ул., д.10, корп.1</t>
  </si>
  <si>
    <t>Октябрьская ул., д.2, корп.1</t>
  </si>
  <si>
    <t>Октябрьская ул., д.2, корп.2</t>
  </si>
  <si>
    <t>просп.Мира, д.15, корп.2</t>
  </si>
  <si>
    <t>просп.Мира, д.17, корп.2</t>
  </si>
  <si>
    <t>Псковская ул., д.32</t>
  </si>
  <si>
    <t>Псковская ул., д.36</t>
  </si>
  <si>
    <t>ул.Зелинского, д.7</t>
  </si>
  <si>
    <t>ул.Ломоносова, д.12</t>
  </si>
  <si>
    <t>Большая Власьевская ул., д.6</t>
  </si>
  <si>
    <t>Десятинная ул., д.33/8</t>
  </si>
  <si>
    <t>Октябрьская ул., д.12, корп.4</t>
  </si>
  <si>
    <t>просп.Александра Корсунова, д.27</t>
  </si>
  <si>
    <t>просп.Мира, д.40, корп.3</t>
  </si>
  <si>
    <t>Псковская ул., д.18, корп.3</t>
  </si>
  <si>
    <t>ул.Белова, д.5</t>
  </si>
  <si>
    <t>ул.Кочетова, д.43, корп.2</t>
  </si>
  <si>
    <t>ул.Павла Левитта, д.22</t>
  </si>
  <si>
    <t>Нехинская ул., д.22, корп.2</t>
  </si>
  <si>
    <t>Нехинская ул., д.22, корп.3</t>
  </si>
  <si>
    <t>просп.Александра Корсунова, д.39</t>
  </si>
  <si>
    <t>просп.Мира, д.19</t>
  </si>
  <si>
    <t>просп.Мира, д.34, корп.2</t>
  </si>
  <si>
    <t>Псковская ул., д.34</t>
  </si>
  <si>
    <t>ул.Германа, д.13</t>
  </si>
  <si>
    <t>ул.Кочетова, д.35, корп.1</t>
  </si>
  <si>
    <t>ул.Кочетова, д.43, корп.3</t>
  </si>
  <si>
    <t>ул.Черняховского, д.40</t>
  </si>
  <si>
    <t>Дачная ул., д.2</t>
  </si>
  <si>
    <t>Никольская ул., д.20</t>
  </si>
  <si>
    <t>просп.Мира, д.27, корп.4</t>
  </si>
  <si>
    <t>просп.Мира, д.34/11</t>
  </si>
  <si>
    <t>ул.Кочетова, д.45, корп.1</t>
  </si>
  <si>
    <t>ул.Ломоносова, д.13</t>
  </si>
  <si>
    <t>ул.Попова, д.15, корп.1</t>
  </si>
  <si>
    <t>просп.Мира, д.26, корп.4</t>
  </si>
  <si>
    <t>просп.Мира, д.27, корп.3</t>
  </si>
  <si>
    <t>просп.Мира, д.28, корп.4</t>
  </si>
  <si>
    <t>ул.Зелинского, д.31</t>
  </si>
  <si>
    <t>ул.Свободы, д.11а</t>
  </si>
  <si>
    <t>ул.Связи, д.3</t>
  </si>
  <si>
    <t>Хутынская ул., д.21, корп.1</t>
  </si>
  <si>
    <t>Новолучанская ул., д.28</t>
  </si>
  <si>
    <t>просп.Мира, д.26, корп.6</t>
  </si>
  <si>
    <t>ул.Зелинского, д.33</t>
  </si>
  <si>
    <t>ул.Кочетова, д.29, корп.4</t>
  </si>
  <si>
    <t>ул.Попова, д.16, корп.1</t>
  </si>
  <si>
    <t>ул.Черемнова-Конюхова, д.13</t>
  </si>
  <si>
    <t>просп.Мира, д.13, корп.1</t>
  </si>
  <si>
    <t>Псковская ул., д.32, корп.2</t>
  </si>
  <si>
    <t>ул.Попова, д.13, корп.5</t>
  </si>
  <si>
    <t>ул.Щусева, д.7, корп.2</t>
  </si>
  <si>
    <t>Псковская ул., д.42, корп.3</t>
  </si>
  <si>
    <t>Студенческая ул., д.13, корп.2</t>
  </si>
  <si>
    <t>ул.Щусева, д.2, корп.1</t>
  </si>
  <si>
    <t>Новолучанская ул., д.30</t>
  </si>
  <si>
    <t>ул.Щусева, д.4, корп.2</t>
  </si>
  <si>
    <t>просп.Мира, д.10</t>
  </si>
  <si>
    <t>Псковская ул., д.42, корп.4</t>
  </si>
  <si>
    <t>Псковская ул., д.40, корп.2</t>
  </si>
  <si>
    <t>ул.Зелинского, д.40, корп.2</t>
  </si>
  <si>
    <t>ул.Ломоносова, д.4а</t>
  </si>
  <si>
    <t>Псковская ул., д.42, корп.1</t>
  </si>
  <si>
    <t>ул.Кочетова, д.15, корп.1</t>
  </si>
  <si>
    <t>ул.Красилова, д.41/23</t>
  </si>
  <si>
    <t>ул.Фёдоровский Ручей, д.16, корп.2</t>
  </si>
  <si>
    <t>ул.Щусева, д.12, корп.2</t>
  </si>
  <si>
    <t>Московская ул., д.28, корп.3</t>
  </si>
  <si>
    <t>Октябрьская ул., д.14а</t>
  </si>
  <si>
    <t>ул.Кочетова, д.7</t>
  </si>
  <si>
    <t>ул.Красилова, д.44</t>
  </si>
  <si>
    <t>ул.Рахманинова, д.13, корп.1</t>
  </si>
  <si>
    <t>Щитная ул., д.4/9</t>
  </si>
  <si>
    <t>Новгородская ул., д.14, корп.2</t>
  </si>
  <si>
    <t>Московская ул., д.30</t>
  </si>
  <si>
    <t>ул.Герасименко-Маницына, д.24/12</t>
  </si>
  <si>
    <t>ул.Коровникова, д.7, корп.2</t>
  </si>
  <si>
    <t>ул.Кочетова, д.2</t>
  </si>
  <si>
    <t>ул.Кочетова, д.4</t>
  </si>
  <si>
    <t>ул.Кочетова, д.6</t>
  </si>
  <si>
    <t>ул.Кочетова, д.6, корп.3</t>
  </si>
  <si>
    <t>Московская ул., д.26, корп.2</t>
  </si>
  <si>
    <t>Нехинская ул., д.34, корп.1</t>
  </si>
  <si>
    <t>просп.Александра Корсунова, д.47</t>
  </si>
  <si>
    <t>ул.Коровникова, д.3, корп.3</t>
  </si>
  <si>
    <t>ул.Коровникова, д.3, корп.4</t>
  </si>
  <si>
    <t>ул.Коровникова, д.7</t>
  </si>
  <si>
    <t>ул.Коровникова, д.9, корп.2</t>
  </si>
  <si>
    <t>ул.Коровникова, д.9, корп.3</t>
  </si>
  <si>
    <t>ул.Коровникова, д.9, корп.4</t>
  </si>
  <si>
    <t>ул.Кочетова, д.2, корп.2 (квартиры 121-240)</t>
  </si>
  <si>
    <t>Большая Санкт-Петербургская ул., д.110</t>
  </si>
  <si>
    <t>Большая Санкт-Петербургская ул., д.113</t>
  </si>
  <si>
    <t>Нехинская ул., д.30/32</t>
  </si>
  <si>
    <t>Нехинская ул., д.34, корп.2</t>
  </si>
  <si>
    <t>просп.Александра Корсунова, д.47, корп.3</t>
  </si>
  <si>
    <t>просп.Александра Корсунова, д.51</t>
  </si>
  <si>
    <t>просп.Александра Корсунова, д.51, корп.2</t>
  </si>
  <si>
    <t>Псковская ул., д.46, корп.4</t>
  </si>
  <si>
    <t>ул.Коровникова, д.3, корп.2</t>
  </si>
  <si>
    <t>ул.Кочетова, д.13/31</t>
  </si>
  <si>
    <t>ул.Кочетова, д.14, корп.1</t>
  </si>
  <si>
    <t>Андреевская ул., д.10/13</t>
  </si>
  <si>
    <t>Парковая ул., д.15, корп.1</t>
  </si>
  <si>
    <t>просп.Александра Корсунова, д.38, корп.6</t>
  </si>
  <si>
    <t>Псковская ул., д.48, корп.2</t>
  </si>
  <si>
    <t>ул.Коровникова, д.13, корп.3</t>
  </si>
  <si>
    <t>ул.Кочетова, д.12, корп.4</t>
  </si>
  <si>
    <t>ул.Кочетова, д.14, корп.2</t>
  </si>
  <si>
    <t>Большая Санкт-Петербургская ул., д.118, корп.2</t>
  </si>
  <si>
    <t>Парковая ул., д.18, корп.3</t>
  </si>
  <si>
    <t>просп.Александра Корсунова, д.38, корп.5</t>
  </si>
  <si>
    <t>ул.Зелинского, д.52, корп. 2</t>
  </si>
  <si>
    <t>ул.Коровникова, д.13, корп.4</t>
  </si>
  <si>
    <t>ул.Коровникова, д.15, корп.1</t>
  </si>
  <si>
    <t>ул.Кочетова, д.16/46</t>
  </si>
  <si>
    <t>ул.Свободы, д.25, корп.3</t>
  </si>
  <si>
    <t>Чудовская ул., д.2а</t>
  </si>
  <si>
    <t>Большая Московская ул., д.65, корп.2</t>
  </si>
  <si>
    <t>Парковая ул., д.14, корп.1</t>
  </si>
  <si>
    <t>ул.Зелинского, д.48, корп.2</t>
  </si>
  <si>
    <t>ул.Кочетова, д.37, корп.1</t>
  </si>
  <si>
    <t>Андреевская ул., д.18/8</t>
  </si>
  <si>
    <t>Парковая ул., д.18, корп.1</t>
  </si>
  <si>
    <t>Псковская ул., д.42</t>
  </si>
  <si>
    <t>ул.Зелинского, д.54/19</t>
  </si>
  <si>
    <t>ул.Кочетова, д.32</t>
  </si>
  <si>
    <t>ул.Кочетова, д.5</t>
  </si>
  <si>
    <t>ул.Рахманинова, д.4</t>
  </si>
  <si>
    <t>Октябрьская ул., д.2, корп.3</t>
  </si>
  <si>
    <t>Парковая ул., д.18, корп.4</t>
  </si>
  <si>
    <t>ул.Королёва, д.11</t>
  </si>
  <si>
    <t>просп.Александра Корсунова, д.40, корп.4</t>
  </si>
  <si>
    <t>ул.Коровникова, д.17</t>
  </si>
  <si>
    <t>Парковая ул., д.16, корп.2</t>
  </si>
  <si>
    <t>Парковая ул., д.17</t>
  </si>
  <si>
    <t>ул.Белова, д.7</t>
  </si>
  <si>
    <t>ул.Кочетова, д.2, корп.2 (квартиры 1-61)</t>
  </si>
  <si>
    <t>Лазаревская ул., д.7, корп.1</t>
  </si>
  <si>
    <t>Лазаревская ул., д.9, корп.1</t>
  </si>
  <si>
    <t>Воскресенский бульвар, д.7</t>
  </si>
  <si>
    <t>Большая Санкт-Петербургская ул., д.33</t>
  </si>
  <si>
    <t>Новолучанская ул., д.33, корп.2</t>
  </si>
  <si>
    <t>Псковская ул., д.44, корп.4</t>
  </si>
  <si>
    <t>ул.Менделеева, д.6/1</t>
  </si>
  <si>
    <t>просп.Александра Корсунова, д.40, корп.5</t>
  </si>
  <si>
    <t>просп.Александра Корсунова, д.57</t>
  </si>
  <si>
    <t>просп.Мира, д.44/20</t>
  </si>
  <si>
    <t>ул.Державина, д.11, корп.2</t>
  </si>
  <si>
    <t>ул.Т. Фрунзе-Оловянка, д.38</t>
  </si>
  <si>
    <t>Пестовская ул., д.10</t>
  </si>
  <si>
    <t>ул.Державина, д.11, корп.3</t>
  </si>
  <si>
    <t>Лазаревский пер., д.3</t>
  </si>
  <si>
    <t>Лазаревский пер., д.5</t>
  </si>
  <si>
    <t>Парковая ул., д.14, корп.5</t>
  </si>
  <si>
    <t>Пестовская ул., д.6, корп.1</t>
  </si>
  <si>
    <t>Народная ул., д.9</t>
  </si>
  <si>
    <t>Псковская ул., д.46, корп.2</t>
  </si>
  <si>
    <t>Речной пер., д.2</t>
  </si>
  <si>
    <t>ул.Королёва, д.9</t>
  </si>
  <si>
    <t>ул.М. Джалиля-Духовская, д.12</t>
  </si>
  <si>
    <t>ул.М. Джалиля-Духовская, д.14/2</t>
  </si>
  <si>
    <t>Московская ул., д.10</t>
  </si>
  <si>
    <t>Народная ул., д.7</t>
  </si>
  <si>
    <t>Парковая ул., д.14, корп.6</t>
  </si>
  <si>
    <t>Псковская ул., д.48, корп.1</t>
  </si>
  <si>
    <t>ул.Державина, д.11</t>
  </si>
  <si>
    <t>ул.Коровникова, д.4, корп.1</t>
  </si>
  <si>
    <t>ул.Рахманинова, д.8, корп.1</t>
  </si>
  <si>
    <t>пер.Речной, д.6</t>
  </si>
  <si>
    <t>Лазаревская ул., д.10</t>
  </si>
  <si>
    <t>Никольская ул., д.22</t>
  </si>
  <si>
    <t>ул.Рахманинова, д.6, корп.2</t>
  </si>
  <si>
    <t>Никольская ул., д.28</t>
  </si>
  <si>
    <t>Славная ул., д.26</t>
  </si>
  <si>
    <t>Славная ул., д.54/26</t>
  </si>
  <si>
    <t>микрорайон Кречевицы, д.24</t>
  </si>
  <si>
    <t>микрорайон Кречевицы, д.50</t>
  </si>
  <si>
    <t>микрорайон Кречевицы, д.36</t>
  </si>
  <si>
    <t>микрорайон Кречевицы, д.80</t>
  </si>
  <si>
    <t>микрорайон Кречевицы, д.84</t>
  </si>
  <si>
    <t>Ильина ул., д.22/42</t>
  </si>
  <si>
    <t>Никольская ул., д.9</t>
  </si>
  <si>
    <t>Большая Московская ул., д.58/9</t>
  </si>
  <si>
    <t>Ильина ул., д.12/28</t>
  </si>
  <si>
    <t>Тихвинская ул., д.18/13</t>
  </si>
  <si>
    <t>ул.Т. Фрунзе-Оловянка, д.4</t>
  </si>
  <si>
    <t>Михайлова ул., д.20а</t>
  </si>
  <si>
    <t>Никольская ул., д.11</t>
  </si>
  <si>
    <t>ул.Фёдоровский Ручей, д.15</t>
  </si>
  <si>
    <t>Большая Московская ул., д.25</t>
  </si>
  <si>
    <t>Михайлова ул., д.26</t>
  </si>
  <si>
    <t>Славная ул., д.47/25</t>
  </si>
  <si>
    <t>Славная ул., д.49</t>
  </si>
  <si>
    <t>ул.Даньславля, д.9</t>
  </si>
  <si>
    <t>ул.Т. Фрунзе-Оловянка, д.36</t>
  </si>
  <si>
    <t>Большая Московская ул., д.35/10</t>
  </si>
  <si>
    <t>Большая Московская ул., д.54</t>
  </si>
  <si>
    <t>Большая Санкт-Петербургская ул., д.16</t>
  </si>
  <si>
    <t>Локомотивная ул., д.5</t>
  </si>
  <si>
    <t>ул.Даньславля, д.10/20</t>
  </si>
  <si>
    <t>Большая Московская ул., д.31/7</t>
  </si>
  <si>
    <t>Большая Московская ул., д.19</t>
  </si>
  <si>
    <t>Михайлова ул., д.11</t>
  </si>
  <si>
    <t>Яковлева ул., д.7</t>
  </si>
  <si>
    <t>Большая Московская ул., д.66</t>
  </si>
  <si>
    <t>ул.Черняховского, д.72</t>
  </si>
  <si>
    <t>Чудовская ул., д.3</t>
  </si>
  <si>
    <t>Яковлева ул., д.22/1</t>
  </si>
  <si>
    <t>Большая Московская ул., д.74</t>
  </si>
  <si>
    <t>Большая Московская ул., д.88</t>
  </si>
  <si>
    <t>Большая Санкт-Петербургская ул., д.9</t>
  </si>
  <si>
    <t>Молотковская ул., д.15</t>
  </si>
  <si>
    <t>Новолучанская ул., д.39</t>
  </si>
  <si>
    <t>ул.Черняховского, д.76</t>
  </si>
  <si>
    <t>Большая Санкт-Петербургская ул., д.93</t>
  </si>
  <si>
    <t>Великая ул., д.11/10</t>
  </si>
  <si>
    <t>Михайлова ул., д.29</t>
  </si>
  <si>
    <t>ул.Белова, д.10</t>
  </si>
  <si>
    <t>ул.Людогоща, д.8</t>
  </si>
  <si>
    <t>ул.Рогатица, д.22</t>
  </si>
  <si>
    <t>Щитная ул., д.17/1</t>
  </si>
  <si>
    <t>Большая Санкт-Петербургская ул., д.1/7</t>
  </si>
  <si>
    <t>Большая Санкт-Петербургская ул., д.7/2</t>
  </si>
  <si>
    <t>Новолучанская ул., д.6/5</t>
  </si>
  <si>
    <t>ул.Германа, д.6</t>
  </si>
  <si>
    <t>ул.Людогоща, д.8а</t>
  </si>
  <si>
    <t>Большая Московская ул., д.38</t>
  </si>
  <si>
    <t>Воскресенский бульвар, д.10</t>
  </si>
  <si>
    <t>Знаменский пер., д.5</t>
  </si>
  <si>
    <t>Михайлова ул., д.30/11</t>
  </si>
  <si>
    <t>Новолучанская ул., д.32</t>
  </si>
  <si>
    <t>Новолучанская ул., д.33</t>
  </si>
  <si>
    <t>Новолучанская ул., д.35</t>
  </si>
  <si>
    <t>Новолучанская ул., д.38</t>
  </si>
  <si>
    <t>Новолучанская ул., д.42</t>
  </si>
  <si>
    <t>ул.Красилова, д.43</t>
  </si>
  <si>
    <t>ул.Строителей, д.8</t>
  </si>
  <si>
    <t>Большая Московская ул., д.68</t>
  </si>
  <si>
    <t>Большая Московская ул., д.98/19</t>
  </si>
  <si>
    <t>Большая Санкт-Петербургская ул., д.10</t>
  </si>
  <si>
    <t>Большая Санкт-Петербургская ул., д.5/1</t>
  </si>
  <si>
    <t>Большая Санкт-Петербургская ул., д.89а</t>
  </si>
  <si>
    <t>Ильина ул., д.18</t>
  </si>
  <si>
    <t>Лазаревская ул., д.20</t>
  </si>
  <si>
    <t>Михайлова ул., д.12</t>
  </si>
  <si>
    <t>Михайлова ул., д.16а</t>
  </si>
  <si>
    <t>Новолучанская ул., д.40</t>
  </si>
  <si>
    <t>Новолучанская ул., д.41</t>
  </si>
  <si>
    <t>проезд Радистов, д.5</t>
  </si>
  <si>
    <t>просп.Александра Корсунова, д.3</t>
  </si>
  <si>
    <t>ул.Даньславля, д.11</t>
  </si>
  <si>
    <t>ул.Красилова, д.42/25</t>
  </si>
  <si>
    <t>Великая ул., д.5/2</t>
  </si>
  <si>
    <t>Великолукская ул., д.12</t>
  </si>
  <si>
    <t>Воскресенский бульвар, д.12/24</t>
  </si>
  <si>
    <t>Воскресенский бульвар, д.17/22</t>
  </si>
  <si>
    <t>Ильина ул., д.33</t>
  </si>
  <si>
    <t>Михайлова ул., д.23/17</t>
  </si>
  <si>
    <t>Козьмодемьянская ул., д.1</t>
  </si>
  <si>
    <t>Молотковская ул., д.7</t>
  </si>
  <si>
    <t>Парковая ул., д.15</t>
  </si>
  <si>
    <t>проезд Радистов, д.2</t>
  </si>
  <si>
    <t>проезд Радистов, д.3</t>
  </si>
  <si>
    <t>Славная ул., д.39</t>
  </si>
  <si>
    <t>Студенческая ул., д.25</t>
  </si>
  <si>
    <t>ул.Герасименко-Маницына, д.11/7</t>
  </si>
  <si>
    <t>ул.Рогатица, д.21</t>
  </si>
  <si>
    <t>ул.Германа, д.8</t>
  </si>
  <si>
    <t>ул.Черняховского, д.16</t>
  </si>
  <si>
    <t>Андреевская ул., д.3</t>
  </si>
  <si>
    <t>Большая Московская ул., д.92</t>
  </si>
  <si>
    <t>Большая Санкт-Петербургская ул., д.42</t>
  </si>
  <si>
    <t>наб.р.Гзень, д.2а</t>
  </si>
  <si>
    <t>Новолучанская ул., д.5/7</t>
  </si>
  <si>
    <t>Парковая ул., д.15, корп.2</t>
  </si>
  <si>
    <t>Прусская ул., д.20/14</t>
  </si>
  <si>
    <t>Прусская ул., д.22а</t>
  </si>
  <si>
    <t>ул.М. Джалиля-Духовская, д.26/2</t>
  </si>
  <si>
    <t>ул.Радистов, д.27</t>
  </si>
  <si>
    <t>Десятинная ул., д.4</t>
  </si>
  <si>
    <t>наб.Александра Невского, д.22/2</t>
  </si>
  <si>
    <t>Прусская ул., д.3</t>
  </si>
  <si>
    <t>Прусская ул., д.3а</t>
  </si>
  <si>
    <t>Прусская ул., д.7</t>
  </si>
  <si>
    <t>Студенческая ул., д.23</t>
  </si>
  <si>
    <t>ул.Мерецкова-Волосова, д.7/1</t>
  </si>
  <si>
    <t>ул.Панкратова, д.44</t>
  </si>
  <si>
    <t>ул.Радистов, д.23а</t>
  </si>
  <si>
    <t>ул.Радистов, д.5</t>
  </si>
  <si>
    <t>ул.Т. Фрунзе-Оловянка, д.15/4</t>
  </si>
  <si>
    <t>Большая Московская ул., д.86</t>
  </si>
  <si>
    <t>Большая Санкт-Петербургская ул., д.83</t>
  </si>
  <si>
    <t>Большая Санкт-Петербургская ул., д.32</t>
  </si>
  <si>
    <t>Десятинная ул., д.14</t>
  </si>
  <si>
    <t>Десятинная ул., д.31</t>
  </si>
  <si>
    <t>Студенческая ул., д.15/2</t>
  </si>
  <si>
    <t>ул.Мерецкова-Волосова, д.5/2</t>
  </si>
  <si>
    <t>Большая Санкт-Петербургская ул., д.28</t>
  </si>
  <si>
    <t>Псковская ул., д.6</t>
  </si>
  <si>
    <t>ул.Панкратова, д.43/31</t>
  </si>
  <si>
    <t>ул.Радистов, д.31</t>
  </si>
  <si>
    <t>Большая Московская ул., д.82/2</t>
  </si>
  <si>
    <t>Большая Санкт-Петербургская ул., д.26</t>
  </si>
  <si>
    <t>Новолучанская ул., д.26</t>
  </si>
  <si>
    <t>Славная ул., д.60</t>
  </si>
  <si>
    <t>ул.Менделеева, д.10</t>
  </si>
  <si>
    <t>ул.Радистов, д.1/11</t>
  </si>
  <si>
    <t>ул.Черняховского, д.80</t>
  </si>
  <si>
    <t>ул.Черняховского, д.82</t>
  </si>
  <si>
    <t>ул.Черняховского, д.86</t>
  </si>
  <si>
    <t>Большая Санкт-Петербургская ул., д.34</t>
  </si>
  <si>
    <t>Воскресенский бульвар, д.5</t>
  </si>
  <si>
    <t>микрорайон Кречевицы, д.137</t>
  </si>
  <si>
    <t>микрорайон Кречевицы, д.141</t>
  </si>
  <si>
    <t>ул.Стратилатовская, д.10</t>
  </si>
  <si>
    <t>ул.Германа, д.3</t>
  </si>
  <si>
    <t>ул.Черняховского, д.88</t>
  </si>
  <si>
    <t>Большая Санкт-Петербургская ул., д.28, корп.1</t>
  </si>
  <si>
    <t>Большая Санкт-Петербургская ул., д.27</t>
  </si>
  <si>
    <t>наб.Александра Невского, д.29</t>
  </si>
  <si>
    <t>просп.Мира, д.31, корп.1</t>
  </si>
  <si>
    <t>ул.Космонавтов, д.10</t>
  </si>
  <si>
    <t>ул.Рогатица, д.29</t>
  </si>
  <si>
    <t>Великолукская ул., д.15</t>
  </si>
  <si>
    <t>Локомотивная ул., д.1, корп.1</t>
  </si>
  <si>
    <t>Локомотивная ул., д.1, корп.2</t>
  </si>
  <si>
    <t>Прусская ул., д.6</t>
  </si>
  <si>
    <t>ул.Белова, д.8</t>
  </si>
  <si>
    <t>ул.Радистов, д.7</t>
  </si>
  <si>
    <t>Десятинная ул., д.17, корп.1</t>
  </si>
  <si>
    <t>ул.Ломоносова, д.19/19</t>
  </si>
  <si>
    <t>ул.Ломоносова, д.5</t>
  </si>
  <si>
    <t>ул.Попова, д.3</t>
  </si>
  <si>
    <t>ул.Т. Фрунзе-Оловянка, д.7</t>
  </si>
  <si>
    <t>Десятинная ул., д.10</t>
  </si>
  <si>
    <t>Московская ул., д.6</t>
  </si>
  <si>
    <t>Московская ул., д.8</t>
  </si>
  <si>
    <t>просп.Александра Корсунова, д.29, корп.1</t>
  </si>
  <si>
    <t>просп.Мира, д.25, корп.2</t>
  </si>
  <si>
    <t>ул.Ломоносова, д.21</t>
  </si>
  <si>
    <t>ул.Менделеева, д.2</t>
  </si>
  <si>
    <t>ул.Павла Левитта, д.11</t>
  </si>
  <si>
    <t>ул.Павла Левитта, д.7</t>
  </si>
  <si>
    <t>ул.Свободы, д.4</t>
  </si>
  <si>
    <t>Чудинцева ул., д.11/62</t>
  </si>
  <si>
    <t>Заставная ул., д.2, корп.1</t>
  </si>
  <si>
    <t>просп.Александра Корсунова, д.37</t>
  </si>
  <si>
    <t>просп.Мира, д.25, корп.1</t>
  </si>
  <si>
    <t>ул.Стратилатовская, д.25, корп.2</t>
  </si>
  <si>
    <t>ул.Космонавтов, д.16</t>
  </si>
  <si>
    <t>ул.Зелинского, д.16</t>
  </si>
  <si>
    <t>ул.Ломоносова, д.23/18</t>
  </si>
  <si>
    <t>ул.Павла Левитта, д.15</t>
  </si>
  <si>
    <t>Базовый пер., д.2</t>
  </si>
  <si>
    <t>Большая Санкт-Петербургская ул., д.13</t>
  </si>
  <si>
    <t>ул.Ломоносова, д.4</t>
  </si>
  <si>
    <t>Десятинная ул., д.8</t>
  </si>
  <si>
    <t>Новгородская ул., д.9</t>
  </si>
  <si>
    <t>ул.Зелинского, д.10</t>
  </si>
  <si>
    <t>ул.Зелинского, д.17, корп.1</t>
  </si>
  <si>
    <t>Октябрьская ул., д.12, корп.2</t>
  </si>
  <si>
    <t>ул.Зелинского, д.17, корп.2</t>
  </si>
  <si>
    <t>ул.Зелинского, д.17, корп.3</t>
  </si>
  <si>
    <t>ул.Зелинского, д.34, корп.2</t>
  </si>
  <si>
    <t>ул.Ломоносова, д.32, корп.1</t>
  </si>
  <si>
    <t>ул.Попова, д.6, корп.2</t>
  </si>
  <si>
    <t>Большая Санкт-Петербургская ул., д.96, корп.2</t>
  </si>
  <si>
    <t>Октябрьская ул., д.4, корп.1</t>
  </si>
  <si>
    <t>Октябрьская ул., д.6, корп.1</t>
  </si>
  <si>
    <t>Октябрьская ул., д.8</t>
  </si>
  <si>
    <t>Псковская ул., д.28, корп.1</t>
  </si>
  <si>
    <t>Псковская ул., д.28, корп.2</t>
  </si>
  <si>
    <t>ул.Белова, д.11</t>
  </si>
  <si>
    <t>ул.Щусева, д.8, корп.1</t>
  </si>
  <si>
    <t>Большая Московская ул., д.56/12</t>
  </si>
  <si>
    <t>просп.Мира, д.1</t>
  </si>
  <si>
    <t>ул.Павла Левитта, д.24</t>
  </si>
  <si>
    <t>ул.Попова, д.8, корп.2</t>
  </si>
  <si>
    <t>ул.Саши Устинова, д.5</t>
  </si>
  <si>
    <t>ул.Т. Фрунзе-Оловянка, д.18/5</t>
  </si>
  <si>
    <t>ул.Фёдоровский Ручей, д.8/33</t>
  </si>
  <si>
    <t>ул.Черняховского, д.20</t>
  </si>
  <si>
    <t>ул.Ломоносова, д.24/1</t>
  </si>
  <si>
    <t>ул.Рахманинова, д.9</t>
  </si>
  <si>
    <t>Большая Власьевская ул., д.8</t>
  </si>
  <si>
    <t>просп.Мира, д.17</t>
  </si>
  <si>
    <t>ул.Кочетова, д.35, корп.3</t>
  </si>
  <si>
    <t>Большая Санкт-Петербургская ул., д.150</t>
  </si>
  <si>
    <t>Парковая ул., д.2</t>
  </si>
  <si>
    <t>ул.Ломоносова, д.11</t>
  </si>
  <si>
    <t>Хутынская ул., д.27, корп.1</t>
  </si>
  <si>
    <t>Заставная ул., д.2, корп.5</t>
  </si>
  <si>
    <t>Октябрьская ул., д.10, корп.3</t>
  </si>
  <si>
    <t>ул.Кочетова, д.39</t>
  </si>
  <si>
    <t>ул.Ломоносова, д.36</t>
  </si>
  <si>
    <t>ул.Попова, д.13, корп.1</t>
  </si>
  <si>
    <t>ул.Белова, д.13</t>
  </si>
  <si>
    <t>ул.Попова, д.18</t>
  </si>
  <si>
    <t>Московская ул., д.22, корп.2</t>
  </si>
  <si>
    <t>ул.Щусева, д.10, корп.2</t>
  </si>
  <si>
    <t>просп.Мира, д.12</t>
  </si>
  <si>
    <t>Хутынская ул., д.8</t>
  </si>
  <si>
    <t>Московская ул., д.3</t>
  </si>
  <si>
    <t>Московская ул., д.7</t>
  </si>
  <si>
    <t>ул.Фёдоровский Ручей, д.23/1</t>
  </si>
  <si>
    <t>Южная ул., д.5</t>
  </si>
  <si>
    <t>Береговая ул., д.44, корп.2</t>
  </si>
  <si>
    <t>ул.Щусева, д.11</t>
  </si>
  <si>
    <t>просп.Александра Корсунова, д.23/2а</t>
  </si>
  <si>
    <t>ул.20 Января, д.6</t>
  </si>
  <si>
    <t>ул.Кочетова, д.6, корп.2</t>
  </si>
  <si>
    <t>ул.Фёдоровский Ручей, д.25</t>
  </si>
  <si>
    <t>ул.Черняховского, д.44</t>
  </si>
  <si>
    <t>Сырковское шоссе, д.34</t>
  </si>
  <si>
    <t>ул.Королёва, д.5, корп.1</t>
  </si>
  <si>
    <t>Хутынская ул., д.5</t>
  </si>
  <si>
    <t>Береговая ул., д.48, корп.2</t>
  </si>
  <si>
    <t>Большая Санкт-Петербургская ул., д.27а</t>
  </si>
  <si>
    <t>Парковая ул., д.6/2</t>
  </si>
  <si>
    <t>Рейдовая ул., д.1</t>
  </si>
  <si>
    <t>ул.Зелинского, д.48, корп.3</t>
  </si>
  <si>
    <t>ул.Попова, д.10</t>
  </si>
  <si>
    <t>ул.Свободы, д.4, корп.2</t>
  </si>
  <si>
    <t>пер.Юннатов, д.11</t>
  </si>
  <si>
    <t>ул.Коровникова, д.13, корп.1</t>
  </si>
  <si>
    <t>Михайлова ул., д.46</t>
  </si>
  <si>
    <t>Московская ул., д.20/1</t>
  </si>
  <si>
    <t>просп.Александра Корсунова, д.36, корп.6</t>
  </si>
  <si>
    <t>ул.Рахманинова, д.15</t>
  </si>
  <si>
    <t>ул.Рогатица, д.30/54</t>
  </si>
  <si>
    <t>просп.Александра Корсунова, д.40, корп.6</t>
  </si>
  <si>
    <t>просп.Александра Корсунова, д.41/2</t>
  </si>
  <si>
    <t>просп.Александра Корсунова, д.55/2</t>
  </si>
  <si>
    <t>Большая Московская ул., д.63, корп.1</t>
  </si>
  <si>
    <t>микрорайон Кречевицы, д.9</t>
  </si>
  <si>
    <t>Большая Санкт-Петербургская ул., д.108</t>
  </si>
  <si>
    <t>Прусская ул., д.14</t>
  </si>
  <si>
    <t>Парковая ул., д.10а</t>
  </si>
  <si>
    <t>Народная ул., д.4</t>
  </si>
  <si>
    <t>просп.Мира, д.2а</t>
  </si>
  <si>
    <t>наб.р.Гзень, д.6</t>
  </si>
  <si>
    <t>ул.Зелинского, д.50, корп.1</t>
  </si>
  <si>
    <t>Пестовская ул., д.4а</t>
  </si>
  <si>
    <t>Хутынская ул., д.4</t>
  </si>
  <si>
    <t>Парковая ул., д.12а</t>
  </si>
  <si>
    <t>Пестовская ул., д.4, корп.1</t>
  </si>
  <si>
    <t>Псковская ул., д.46, корп.1</t>
  </si>
  <si>
    <t>Андреевская ул., д.11/16</t>
  </si>
  <si>
    <t>Антоново, д.11б</t>
  </si>
  <si>
    <t>Славная ул., д.24</t>
  </si>
  <si>
    <t>ул.Озерная, д.12</t>
  </si>
  <si>
    <t>Знаменская ул., д.7/7</t>
  </si>
  <si>
    <t>Ильина ул., д.11/15</t>
  </si>
  <si>
    <t>микрорайон Кречевицы, д.52</t>
  </si>
  <si>
    <t>микрорайон Кречевицы, д.37</t>
  </si>
  <si>
    <t>Большая Московская ул., д.16</t>
  </si>
  <si>
    <t>ул.Германа, д.12</t>
  </si>
  <si>
    <t>Большая Московская ул., д.11/11</t>
  </si>
  <si>
    <t>Дворцовая ул., д.4</t>
  </si>
  <si>
    <t>Михайлова ул., д.17</t>
  </si>
  <si>
    <t>микрорайон Кречевицы, д.83</t>
  </si>
  <si>
    <t>наб.р.Гзень, д.11/32</t>
  </si>
  <si>
    <t>Большая Московская ул., д.6/12</t>
  </si>
  <si>
    <t>Никольская ул., д.37</t>
  </si>
  <si>
    <t>Никольская ул., д.21/29</t>
  </si>
  <si>
    <t>Большая Московская ул., д.52/9</t>
  </si>
  <si>
    <t>Ильина ул., д.27</t>
  </si>
  <si>
    <t>Яковлева ул., д.12</t>
  </si>
  <si>
    <t>Большая Московская ул., д.48</t>
  </si>
  <si>
    <t>ул.М. Джалиля-Духовская, д.4</t>
  </si>
  <si>
    <t>Большая Власьевская ул., д.3а</t>
  </si>
  <si>
    <t>Новолучанская ул., д.37</t>
  </si>
  <si>
    <t>Славная ул., д.52</t>
  </si>
  <si>
    <t>ул.Т. Фрунзе-Оловянка, д.12/3</t>
  </si>
  <si>
    <t>Новолучанская ул., д.36</t>
  </si>
  <si>
    <t>Большая Санкт-Петербургская ул., д.11/1</t>
  </si>
  <si>
    <t>Козьмодемьянская ул., д.7</t>
  </si>
  <si>
    <t>Новолучанская ул., д.4</t>
  </si>
  <si>
    <t>ул.Людогоща, д.10а</t>
  </si>
  <si>
    <t>ул.Фёдоровский Ручей, д.10/48</t>
  </si>
  <si>
    <t>Щитная ул., д.11/13</t>
  </si>
  <si>
    <t>Большая Московская ул., д.64/11</t>
  </si>
  <si>
    <t>Великая ул., д.19</t>
  </si>
  <si>
    <t>Великолукская ул., д.10</t>
  </si>
  <si>
    <t>Парковая ул., д.15а</t>
  </si>
  <si>
    <t>Большая Санкт-Петербургская ул., д.19</t>
  </si>
  <si>
    <t>Чудинцева ул., д.4</t>
  </si>
  <si>
    <t>наб.р.Гзень, д.4</t>
  </si>
  <si>
    <t>Промышленный пер., д.4</t>
  </si>
  <si>
    <t>ул.Германа, д.24</t>
  </si>
  <si>
    <t>Чудинцева ул., д.2</t>
  </si>
  <si>
    <t>Большая Санкт-Петербургская ул., д.18/98</t>
  </si>
  <si>
    <t>Молотковская ул., д.3</t>
  </si>
  <si>
    <t>Тихвинская ул., д.16</t>
  </si>
  <si>
    <t>ул.Рогатица, д.26а</t>
  </si>
  <si>
    <t>Козьмодемьянская ул., д.3/6</t>
  </si>
  <si>
    <t>ул.Розважа, д.11/1</t>
  </si>
  <si>
    <t>Михайлова ул., д.8/2</t>
  </si>
  <si>
    <t>ул.Каберова-Власьевская, д.21а</t>
  </si>
  <si>
    <t>ул.Т. Фрунзе-Оловянка, д.10/4</t>
  </si>
  <si>
    <t>ул.Черемнова-Конюхова, д.15</t>
  </si>
  <si>
    <t>Большая Санкт-Петербургская ул., д.85</t>
  </si>
  <si>
    <t>Десятинная ул., д.2</t>
  </si>
  <si>
    <t>Промышленный пер., д.6</t>
  </si>
  <si>
    <t>ул.Германа, д.28</t>
  </si>
  <si>
    <t>Псковская ул., д.4</t>
  </si>
  <si>
    <t>ул.Каберова-Власьевская, д.20</t>
  </si>
  <si>
    <t>ул.Фёдоровский Ручей, д.12/57</t>
  </si>
  <si>
    <t>Студенческая ул., д.13</t>
  </si>
  <si>
    <t>Технический проезд, д.5</t>
  </si>
  <si>
    <t>ул.Розважа, д.13</t>
  </si>
  <si>
    <t>Большая Санкт-Петербургская ул., д.35</t>
  </si>
  <si>
    <t>ул.Каберова-Власьевская, д.17</t>
  </si>
  <si>
    <t>Большая Московская ул., д.10а</t>
  </si>
  <si>
    <t>Воскресенский бульвар, д.6</t>
  </si>
  <si>
    <t>Заставная ул., д.2, корп.2</t>
  </si>
  <si>
    <t>наб.Александра Невского, д.25</t>
  </si>
  <si>
    <t>наб.р.Гзень, д.3</t>
  </si>
  <si>
    <t>ул.Космонавтов, д.6</t>
  </si>
  <si>
    <t>Заставная ул., д.2, корп.4</t>
  </si>
  <si>
    <t>ул.Стратилатовская, д.12</t>
  </si>
  <si>
    <t>ул.Зелинского, д.4, корп.2</t>
  </si>
  <si>
    <t>ул.Попова, д.3, корп.3</t>
  </si>
  <si>
    <t>ул.Химиков, д.15</t>
  </si>
  <si>
    <t>Большая Московская ул., д.49, корп.3</t>
  </si>
  <si>
    <t>просп.Александра Корсунова, д.31</t>
  </si>
  <si>
    <t>просп.Александра Корсунова, д.40, корп.2</t>
  </si>
  <si>
    <t>просп.Мира, д.3, корп.1</t>
  </si>
  <si>
    <t>ул.Ломоносова, д.2</t>
  </si>
  <si>
    <t>ул.Ломоносова, д.26</t>
  </si>
  <si>
    <t>ул.Ломоносова, д.3, корп.1</t>
  </si>
  <si>
    <t>Большая Московская ул., д.114, корп.4</t>
  </si>
  <si>
    <t>микрорайон Кречевицы, д.151</t>
  </si>
  <si>
    <t>ул.Ломоносова, д.18, корп.3</t>
  </si>
  <si>
    <t>ул.Попова, д.6, корп.3</t>
  </si>
  <si>
    <t>Большая Московская ул., д.80</t>
  </si>
  <si>
    <t>Большая Санкт-Петербургская ул., д.148, корп.2</t>
  </si>
  <si>
    <t>ул.Космонавтов, д.2</t>
  </si>
  <si>
    <t>ул.Ломоносова, д.20, корп.1</t>
  </si>
  <si>
    <t>ул.Ломоносова, д.32, корп.2</t>
  </si>
  <si>
    <t>ул.Свободы, д.17</t>
  </si>
  <si>
    <t>Большая Санкт-Петербургская ул., д.181а</t>
  </si>
  <si>
    <t>ул.Зелинского, д.22, корп.2</t>
  </si>
  <si>
    <t>ул.Ломоносова, д.8/1</t>
  </si>
  <si>
    <t>ул.Свободы, д.10/5</t>
  </si>
  <si>
    <t>Большая Московская ул., д.53, корп.3</t>
  </si>
  <si>
    <t>Большая Московская ул., д.59, корп.2</t>
  </si>
  <si>
    <t>Бульвар Лёни Голикова, д.4, корп.4</t>
  </si>
  <si>
    <t>просп.Мира, д.23, корп.1</t>
  </si>
  <si>
    <t>ул.Космонавтов, д.22</t>
  </si>
  <si>
    <t>Бульвар Лёни Голикова, д.4, корп.2</t>
  </si>
  <si>
    <t>просп.Мира, д.23/9</t>
  </si>
  <si>
    <t>просп.Мира, д.40, корп.2</t>
  </si>
  <si>
    <t>Псковская ул., д.16</t>
  </si>
  <si>
    <t>ул.Саши Устинова, д.7</t>
  </si>
  <si>
    <t>Хутынская ул., д.21, корп.3</t>
  </si>
  <si>
    <t>просп.Мира, д.7</t>
  </si>
  <si>
    <t>ул.Попова, д.13, корп.2</t>
  </si>
  <si>
    <t>Бульвар Лёни Голикова, д.2</t>
  </si>
  <si>
    <t>ул.Космонавтов, д.24</t>
  </si>
  <si>
    <t>ул.Советской Армии, д.32, корп.3</t>
  </si>
  <si>
    <t>Береговая ул., д.48</t>
  </si>
  <si>
    <t>Десятинная ул., д.22</t>
  </si>
  <si>
    <t>Хутынская ул., д.19, корп.1</t>
  </si>
  <si>
    <t>Московская ул., д.22, корп.1</t>
  </si>
  <si>
    <t>ул.Державина, д.8, корп.1</t>
  </si>
  <si>
    <t>ул.Космонавтов, д.28</t>
  </si>
  <si>
    <t>ул.Панкратова, д.29</t>
  </si>
  <si>
    <t>просп.Мира, д.20/38</t>
  </si>
  <si>
    <t>ул.Черняховского, д.42</t>
  </si>
  <si>
    <t>Заставная ул., д.2, корп.6</t>
  </si>
  <si>
    <t>Октябрьская ул., д.38, корп.2</t>
  </si>
  <si>
    <t>Псковская ул., д.40, корп.1</t>
  </si>
  <si>
    <t>ул.Коровникова, д.5</t>
  </si>
  <si>
    <t>Большая Московская ул., д.116/2</t>
  </si>
  <si>
    <t>Большая Санкт-Петербургская ул., д.138</t>
  </si>
  <si>
    <t>ул.Коровникова, д.3, корп.1</t>
  </si>
  <si>
    <t>ул.Кочетова, д.30</t>
  </si>
  <si>
    <t>ул.Кочетова, д.12, корп.2</t>
  </si>
  <si>
    <t>ул.Кочетова, д.23</t>
  </si>
  <si>
    <t>ул.Рогатица, д.37</t>
  </si>
  <si>
    <t>просп.Александра Корсунова, д.40а</t>
  </si>
  <si>
    <t>Парковая ул., д.18, корп.2</t>
  </si>
  <si>
    <t>ул.Свободы, д.9а</t>
  </si>
  <si>
    <t>Андреевская ул., д.12</t>
  </si>
  <si>
    <t>Большая Санкт-Петербургская ул., д.122</t>
  </si>
  <si>
    <t>Парковая ул., д.14, корп.2</t>
  </si>
  <si>
    <t>микрорайон Кречевицы, д.21</t>
  </si>
  <si>
    <t>Большая Санкт-Петербургская ул., д.111</t>
  </si>
  <si>
    <t>Десятинная ул., д.20/10</t>
  </si>
  <si>
    <t>Андреевская ул., д.9</t>
  </si>
  <si>
    <t>просп.Александра Корсунова, д.40, корп.7</t>
  </si>
  <si>
    <t>Кооперативная ул., д.7</t>
  </si>
  <si>
    <t>Пестовская ул., д.6</t>
  </si>
  <si>
    <t>ул.Мерецкова-Волосова, д.9а</t>
  </si>
  <si>
    <t>ул.Рахманинова, д.17/19</t>
  </si>
  <si>
    <t>ул.Химиков, д.14, корп.1</t>
  </si>
  <si>
    <t>ул.Щусева, д.10, корп.3</t>
  </si>
  <si>
    <t>Михайлова ул., д.2а</t>
  </si>
  <si>
    <t>Нехинская ул., д.26, корп.3</t>
  </si>
  <si>
    <t>ул.Ворошилова, д.2, корп.1</t>
  </si>
  <si>
    <t>Псковская ул., д.42, корп.5</t>
  </si>
  <si>
    <t>Десятинная ул., д.15</t>
  </si>
  <si>
    <t>Московская ул., д.14</t>
  </si>
  <si>
    <t>ул.Речная, д.2</t>
  </si>
  <si>
    <t>Народная ул., д.7, корп.2</t>
  </si>
  <si>
    <t>ул.Советской Армии, д.19</t>
  </si>
  <si>
    <t>ул.Советской Армии, д.19, корп.1</t>
  </si>
  <si>
    <t>ул.8 Марта, д.27</t>
  </si>
  <si>
    <t>Исакиевский пер., д.23</t>
  </si>
  <si>
    <t>ул.Кочетова, д.30, корп.2</t>
  </si>
  <si>
    <t>Нехинская ул., д.36, корп.1</t>
  </si>
  <si>
    <t>ул.Щусева, д.11, корп.2</t>
  </si>
  <si>
    <t>Большая Санкт-Петербургская ул., д.101</t>
  </si>
  <si>
    <t>ул.Щусева, д.8а</t>
  </si>
  <si>
    <t>ул.8 Марта, д.25</t>
  </si>
  <si>
    <t>Воскресенский бульвар, д.11</t>
  </si>
  <si>
    <t>Большая Санкт-Петербургская ул., д.120, корп.2</t>
  </si>
  <si>
    <t>Михайлова ул., д.42</t>
  </si>
  <si>
    <t>ул.Державина, д.12</t>
  </si>
  <si>
    <t>д.Шуя, ул.Центральная, д.37</t>
  </si>
  <si>
    <t>д.Шуя, ул.Центральная, д.39</t>
  </si>
  <si>
    <t>г.Валдай, просп.Васильева, д.9</t>
  </si>
  <si>
    <t>г.Валдай, ул.Мелиораторов, д.5</t>
  </si>
  <si>
    <t>г.Валдай, ул.Студгородок, д.1</t>
  </si>
  <si>
    <t>г.Валдай, просп.Комсомольский, д.39</t>
  </si>
  <si>
    <t>д.Любница, ул.Молодежная, д.1</t>
  </si>
  <si>
    <t>д.Зелёная Роща, д.1</t>
  </si>
  <si>
    <t>п.Короцко, ул.Центральная, д.17</t>
  </si>
  <si>
    <t>п.Короцко, ул.Центральная, д.19</t>
  </si>
  <si>
    <t>д.Ижицы, д.43</t>
  </si>
  <si>
    <t>с.Едрово, ул.Сосновая, д.37</t>
  </si>
  <si>
    <t>с.Едрово, ул.Сосновая, д.40</t>
  </si>
  <si>
    <t>с.Едрово, ул.Сосновая, д.42</t>
  </si>
  <si>
    <t>г.Валдай, просп.Васильева, д.36</t>
  </si>
  <si>
    <t>г.Валдай, просп.Советский, д.37</t>
  </si>
  <si>
    <t xml:space="preserve">г.Валдай, ул.Карла Маркса, д.5 </t>
  </si>
  <si>
    <t>г.Валдай, ул.Луначарского, д.19а</t>
  </si>
  <si>
    <t>г.Валдай, ул.Луначарского, д.23/19</t>
  </si>
  <si>
    <t>г.Валдай, ул.Механизаторов, д.12</t>
  </si>
  <si>
    <t>г.Валдай, ул.Механизаторов, д.17</t>
  </si>
  <si>
    <t>г.Валдай, ул.Механизаторов, д.14</t>
  </si>
  <si>
    <t>г.Валдай, ул.Механизаторов, д.16</t>
  </si>
  <si>
    <t>г.Валдай, ул.Октябрьская, д.20/21</t>
  </si>
  <si>
    <t>г.Валдай, ул.Песчаная, д.15</t>
  </si>
  <si>
    <t>г.Валдай, ул.Песчаная, д.17</t>
  </si>
  <si>
    <t>г.Валдай, ул.Песчаная, д.21</t>
  </si>
  <si>
    <t>г.Валдай, ул.Песчаная, д.8</t>
  </si>
  <si>
    <t>г.Валдай, ул.Победы, д.43</t>
  </si>
  <si>
    <t>г.Валдай, ул.Студгородок, д.3</t>
  </si>
  <si>
    <t>г.Валдай, ул.Труда, д.4</t>
  </si>
  <si>
    <t>г.Валдай, ул.Труда, д.40</t>
  </si>
  <si>
    <t>г.Валдай, ул.Труда, д.62</t>
  </si>
  <si>
    <t>г.Валдай, ул.Труда, д.75</t>
  </si>
  <si>
    <t>г.Валдай, ул.Февральская, д.63б</t>
  </si>
  <si>
    <t>г.Валдай, ул.Энергетиков, д.20</t>
  </si>
  <si>
    <t>п.Короцко, ул.Озерная, д.69а</t>
  </si>
  <si>
    <t>д.Костково, ул.Молодежная, д.1</t>
  </si>
  <si>
    <t>д.Костково, ул.Молодежная, д.2</t>
  </si>
  <si>
    <t>д.Костково, ул.Молодежная, д.3</t>
  </si>
  <si>
    <t>д.Костково, ул.Молодежная, д.4</t>
  </si>
  <si>
    <t>д.Семеновщина, д.91</t>
  </si>
  <si>
    <t>д.Семеновщина, д.92</t>
  </si>
  <si>
    <t>д.Лутовёнка, ул.Школьная, д.4</t>
  </si>
  <si>
    <t>с.Яжелбицы, ул.Усадьба, д.4</t>
  </si>
  <si>
    <t>с.Яжелбицы, ул.Усадьба, д.5</t>
  </si>
  <si>
    <t>с.Яжелбицы, ул.Усадьба, д.1</t>
  </si>
  <si>
    <t xml:space="preserve">д.Ивантеево, ул.Озерная, д.2 </t>
  </si>
  <si>
    <t xml:space="preserve">д.Ивантеево, ул.Озерная, д.3 </t>
  </si>
  <si>
    <t xml:space="preserve">д.Ивантеево, ул.Озерная, д.4 </t>
  </si>
  <si>
    <t xml:space="preserve">д.Ивантеево, ул.Озерная, д.5 </t>
  </si>
  <si>
    <t xml:space="preserve">д.Ивантеево, ул.Озерная, д.6 </t>
  </si>
  <si>
    <t>п.Короцко, ул.Центральная, д.24</t>
  </si>
  <si>
    <t>п.Рощино, д.4</t>
  </si>
  <si>
    <t>п.Рощино, д.3</t>
  </si>
  <si>
    <t>п.Рощино, д.5</t>
  </si>
  <si>
    <t>п.Рощино, д.6</t>
  </si>
  <si>
    <t>п.Рощино, д.7</t>
  </si>
  <si>
    <t>г.Валдай, просп.Васильева, д.16а</t>
  </si>
  <si>
    <t>г.Валдай, просп.Васильева, д.14</t>
  </si>
  <si>
    <t>г.Валдай, просп.Васильева, д.73</t>
  </si>
  <si>
    <t>г.Валдай, ул.Выскодно-2, д.14б</t>
  </si>
  <si>
    <t>г.Валдай, ул.Выскодно-2, д.16а</t>
  </si>
  <si>
    <t>г.Валдай, просп.Комсомольский, д.50</t>
  </si>
  <si>
    <t>г.Валдай, просп.Комсомольский, д.51</t>
  </si>
  <si>
    <t>г.Валдай, просп.Комсомольский, д.51б</t>
  </si>
  <si>
    <t>г.Валдай, просп.Комсомольский, д.51а</t>
  </si>
  <si>
    <t>г.Валдай, просп.Комсомольский, д.61</t>
  </si>
  <si>
    <t>г.Валдай, просп.Советский, д.10</t>
  </si>
  <si>
    <t>г.Валдай, просп.Советский, д.20</t>
  </si>
  <si>
    <t>г.Валдай, просп.Советский, д.35/15</t>
  </si>
  <si>
    <t>с.Едрово, ул.Московская, д.290</t>
  </si>
  <si>
    <t>с.Зимогорье, д.163</t>
  </si>
  <si>
    <t>с.Зимогорье, ул.Ветеранов, д.1</t>
  </si>
  <si>
    <t>с.Зимогорье, ул.Ветеранов, д.7</t>
  </si>
  <si>
    <t>с.Зимогорье, ул.Ветеранов, д.3</t>
  </si>
  <si>
    <t>с.Зимогорье, ул.Ветеранов, д.5</t>
  </si>
  <si>
    <t>г.Валдай, ул.Студгородок, д.11</t>
  </si>
  <si>
    <t>г.Валдай, ул.Гагарина, д.25</t>
  </si>
  <si>
    <t>г.Валдай, ул.Гагарина, д.26</t>
  </si>
  <si>
    <t>г.Валдай, ул.Железнодорожная, д.19</t>
  </si>
  <si>
    <t>г.Валдай, ул.Железнодорожная, д.5а</t>
  </si>
  <si>
    <t>г.Валдай, ул.Карла Маркса, д.6</t>
  </si>
  <si>
    <t>г.Валдай, ул.Карла Маркса, д.9а</t>
  </si>
  <si>
    <t>г.Валдай, ул.Колхозная, д.7</t>
  </si>
  <si>
    <t>г.Валдай, просп.Комсомольский, д.44</t>
  </si>
  <si>
    <t>г.Валдай, ул.Крупской, д.17а</t>
  </si>
  <si>
    <t>г.Валдай, ул.Крупской, д.22</t>
  </si>
  <si>
    <t>г.Валдай, ул.Крупской, д.26</t>
  </si>
  <si>
    <t>г.Валдай, ул.Ленина, д.18а</t>
  </si>
  <si>
    <t>г.Валдай, ул.Ленина, д.20</t>
  </si>
  <si>
    <t>г.Валдай, ул.Ленина, д.30</t>
  </si>
  <si>
    <t>г.Валдай, ул.Ленина, д.8</t>
  </si>
  <si>
    <t>г.Валдай, ул.Ломоносова, д.19</t>
  </si>
  <si>
    <t>г.Валдай, ул.Луначарского, д.28/12</t>
  </si>
  <si>
    <t>г.Валдай, ул.Мелиораторов, д.11</t>
  </si>
  <si>
    <t>г.Валдай, ул.Мелиораторов, д.2</t>
  </si>
  <si>
    <t>г.Валдай, ул.Мелиораторов, д.3</t>
  </si>
  <si>
    <t>г.Валдай, ул.Мелиораторов, д.4</t>
  </si>
  <si>
    <t>г.Валдай, ул.Мелиораторов, д.5а</t>
  </si>
  <si>
    <t>г.Валдай, ул.Мелиораторов, д.7</t>
  </si>
  <si>
    <t>г.Валдай, ул.Мелиораторов, д.6</t>
  </si>
  <si>
    <t>г.Валдай, ул.Мелиораторов, д.8</t>
  </si>
  <si>
    <t>г.Валдай, ул.Мелиораторов, д.10</t>
  </si>
  <si>
    <t>г.Валдай, ул.Мелиораторов, д.9</t>
  </si>
  <si>
    <t>г.Валдай, ул.Механизаторов, д.11</t>
  </si>
  <si>
    <t>г.Валдай, ул.Механизаторов, д.15</t>
  </si>
  <si>
    <t>г.Валдай, ул.Механизаторов, д.7</t>
  </si>
  <si>
    <t>г.Валдай, ул.Молодёжная, д.3</t>
  </si>
  <si>
    <t>г.Валдай, ул.Молодёжная, д.5</t>
  </si>
  <si>
    <t>г.Валдай, ул.Молодёжная, д.6</t>
  </si>
  <si>
    <t>г.Валдай, ул.Молодёжная, д.8</t>
  </si>
  <si>
    <t>г.Валдай, ул.Октябрьская, д.12а</t>
  </si>
  <si>
    <t>г.Валдай, ул.Октябрьская, д.31</t>
  </si>
  <si>
    <t>г.Валдай, ул.Песчаная, д.19</t>
  </si>
  <si>
    <t>г.Валдай, ул.Победы, д.70</t>
  </si>
  <si>
    <t>г.Валдай, ул.Победы, д.82</t>
  </si>
  <si>
    <t>г.Валдай, ул.Радищева, д.4а</t>
  </si>
  <si>
    <t>г.Валдай, ул.Радищева, д.13</t>
  </si>
  <si>
    <t>г.Валдай, ул.Радищева, д.14</t>
  </si>
  <si>
    <t>г.Валдай, ул.Радищева, д.26</t>
  </si>
  <si>
    <t>г.Валдай, ул.Радищева, д.36</t>
  </si>
  <si>
    <t>г.Валдай, ул.Радищева, д.44</t>
  </si>
  <si>
    <t>г.Валдай, ул.Радищева, д.68</t>
  </si>
  <si>
    <t>г.Валдай, ул.Радищева, д.70</t>
  </si>
  <si>
    <t>г.Валдай, пер.Суворова, д.2</t>
  </si>
  <si>
    <t>г.Валдай, ул.Труда, д.15</t>
  </si>
  <si>
    <t>г.Валдай, ул.Труда, д.23</t>
  </si>
  <si>
    <t>г.Валдай, ул.Труда, д.41</t>
  </si>
  <si>
    <t>г.Валдай, ул.Труда, д.41а</t>
  </si>
  <si>
    <t>г.Валдай, ул.Труда, д.57</t>
  </si>
  <si>
    <t>г.Валдай, ул.Труда, д.58/55</t>
  </si>
  <si>
    <t>с.Яжелбицы, ул.Усадьба, д.2</t>
  </si>
  <si>
    <t>с.Яжелбицы, ул.Усадьба, д.3</t>
  </si>
  <si>
    <t>с.Яжелбицы, ул.Усадьба, д.16</t>
  </si>
  <si>
    <t xml:space="preserve">д.Ивантеево, ул.Озерная, д.1 </t>
  </si>
  <si>
    <t>г.Старая Русса, ул.Якутских Стрелков, д.19</t>
  </si>
  <si>
    <t>г.Старая Русса, ул.Некрасова, д.23</t>
  </si>
  <si>
    <t>г.Старая Русса, ул.Гостинодворская, д.10</t>
  </si>
  <si>
    <t>д.Анишино, ул.Коммунальная, д.3</t>
  </si>
  <si>
    <t>г.Старая Русса, ул.Красных Командиров, д.108</t>
  </si>
  <si>
    <t>г.Старая Русса, ул.Возрождения, д.164б</t>
  </si>
  <si>
    <t>г.Старая Русса, ул.Санкт-Петербургская, д.3а</t>
  </si>
  <si>
    <t>г.Старая Русса, микрорайон Городок, д.17</t>
  </si>
  <si>
    <t>г.Старая Русса, ул.Яковлева, д.57</t>
  </si>
  <si>
    <t>д.Федорково, ул.Заводская, д.6</t>
  </si>
  <si>
    <t>г.Старая Русса, ул.Минеральная, д.42</t>
  </si>
  <si>
    <t>г.Старая Русса, ул.Некрасова, д.20</t>
  </si>
  <si>
    <t>ул.Свободы, д.8</t>
  </si>
  <si>
    <t>ж/д.ст.Кабожа, ул.Вокзальная, д.11</t>
  </si>
  <si>
    <t>д.Ручьи, ул.Молодежная, д.4</t>
  </si>
  <si>
    <t>г.Боровичи, ул.В. Бианки, д.29</t>
  </si>
  <si>
    <t>г.Боровичи, ул.Дзержинского, д.31/53</t>
  </si>
  <si>
    <t>д.Круппа, ул.Новая, д.5</t>
  </si>
  <si>
    <t>п.Прогресс, ул.Гагарина, д.12</t>
  </si>
  <si>
    <t>г.Боровичи, ул.Ботаническая, д.4</t>
  </si>
  <si>
    <t>г.Боровичи, ул.Ботаническая, д.8</t>
  </si>
  <si>
    <t>г.Боровичи, ул.Гоголя, д.85</t>
  </si>
  <si>
    <t>г.Боровичи, ул.Окуловская, д.3</t>
  </si>
  <si>
    <t>г.Боровичи, ул.Пушкинская, д.70</t>
  </si>
  <si>
    <t>п.Волгино, ул.Дубовая, д.4</t>
  </si>
  <si>
    <t>п.Травково, ул.Механизаторов, д.2</t>
  </si>
  <si>
    <t>г.Боровичи, ул.Парковая, д.21</t>
  </si>
  <si>
    <t>г.Боровичи, ул.Парковая, д.11</t>
  </si>
  <si>
    <t>г.Боровичи, ул.Свободы, д.16</t>
  </si>
  <si>
    <t>г.Боровичи, ул.Речная, д.19</t>
  </si>
  <si>
    <t>д.Заречная, ул.Мелиораторов, д.2</t>
  </si>
  <si>
    <t>г.Боровичи, ул.А. Кузнецова, д.5</t>
  </si>
  <si>
    <t>г.Боровичи, ул.Коммунарная, д.40</t>
  </si>
  <si>
    <t>г.Боровичи, ул.Красноармейская, д.5</t>
  </si>
  <si>
    <t>г.Боровичи, ул.Парковая, д.23</t>
  </si>
  <si>
    <t>г.Боровичи, ул.Парковая, д.3</t>
  </si>
  <si>
    <t>г.Боровичи, ул.Сушанская, д.10</t>
  </si>
  <si>
    <t>г.Боровичи, ул.Сушанская, д.12</t>
  </si>
  <si>
    <t>г.Боровичи, ул.Фрунзе, д.10</t>
  </si>
  <si>
    <t>г.Боровичи, ул.Ф. Энгельса, д.18</t>
  </si>
  <si>
    <t>г.Боровичи, бульвар Школьный, д.6</t>
  </si>
  <si>
    <t>д.Фаустово, д.6</t>
  </si>
  <si>
    <t>м.Селино, д.1</t>
  </si>
  <si>
    <t>п.Первое Мая, д.26</t>
  </si>
  <si>
    <t>п.Травково, ул.Механизаторов, д.4</t>
  </si>
  <si>
    <t>г.Боровичи, ул.Загородная, д.53а</t>
  </si>
  <si>
    <t>г.Боровичи, ул.Механизаторов, д.4</t>
  </si>
  <si>
    <t>г.Боровичи, ул.Московская, д.30</t>
  </si>
  <si>
    <t>г.Боровичи, ул.Сушанская, д.6</t>
  </si>
  <si>
    <t>г.Боровичи, ул.Сушанская, д.8</t>
  </si>
  <si>
    <t>г.Боровичи, ул.Энтузиастов, д.3</t>
  </si>
  <si>
    <t>г.Боровичи, ул.Энтузиастов, д.8</t>
  </si>
  <si>
    <t>г.Боровичи, бульвар Школьный, д.1</t>
  </si>
  <si>
    <t>г.Боровичи, бульвар Школьный, д.2</t>
  </si>
  <si>
    <t>г.Боровичи, бульвар Школьный, д.3</t>
  </si>
  <si>
    <t>г.Боровичи, бульвар Школьный, д.5</t>
  </si>
  <si>
    <t>г.Боровичи, бульвар Школьный, д.7</t>
  </si>
  <si>
    <t>г.Боровичи, ул.Кропоткина, д.5</t>
  </si>
  <si>
    <t>д.Перёдки, д.4</t>
  </si>
  <si>
    <t>с.Кончанско-Суворовское, ул.Молодёжная, д.3</t>
  </si>
  <si>
    <t>с.Опеченский Посад, линия 2-я, д.157</t>
  </si>
  <si>
    <t>д.Заречная, ул.Мелиораторов, д.1</t>
  </si>
  <si>
    <t>д.Хоромы, д.2</t>
  </si>
  <si>
    <t>г.Боровичи, ул.А. Кузнецова, д.4</t>
  </si>
  <si>
    <t>г.Боровичи, ул.А. Кузнецова, д.6</t>
  </si>
  <si>
    <t>г.Боровичи, ул.Пушкинская, д.5</t>
  </si>
  <si>
    <t>г.Боровичи, ул.Энтузиастов, д.12</t>
  </si>
  <si>
    <t>г.Боровичи, ул.Энтузиастов, д.4</t>
  </si>
  <si>
    <t>г.Боровичи, ул.Энтузиастов, д.5</t>
  </si>
  <si>
    <t>г.Боровичи, ул.Совхозная, д.79</t>
  </si>
  <si>
    <t>п.Волгино, ул.Зеленая, д.7</t>
  </si>
  <si>
    <t>г.Боровичи, ул.Ботаническая, д.10</t>
  </si>
  <si>
    <t>г.Боровичи, ул.Сушанская, д.1</t>
  </si>
  <si>
    <t>г.Боровичи, ул.Сушанская, д.14</t>
  </si>
  <si>
    <t>г.Боровичи, ул.Энтузиастов, д.9</t>
  </si>
  <si>
    <t>г.Боровичи, бульвар Школьный, д.17</t>
  </si>
  <si>
    <t>г.Боровичи, бульвар Школьный, д.4</t>
  </si>
  <si>
    <t>г.Боровичи, проезд Титова, д.5а</t>
  </si>
  <si>
    <t>с.Кончанско-Суворовское, ул.Молодёжная, д.5</t>
  </si>
  <si>
    <t>г.Боровичи, ул.Бригадная, д.17</t>
  </si>
  <si>
    <t>г.Боровичи, ул.Ленинградская, д.91</t>
  </si>
  <si>
    <t>г.Боровичи, ул.Новоселицкая, д.30</t>
  </si>
  <si>
    <t>г.Боровичи, бульвар Школьный, д.13</t>
  </si>
  <si>
    <t>г.Боровичи, бульвар Школьный, д.15</t>
  </si>
  <si>
    <t>г.Боровичи, бульвар Школьный, д.18</t>
  </si>
  <si>
    <t>г.Боровичи, бульвар Школьный, д.19</t>
  </si>
  <si>
    <t>г.Боровичи, микрорайон 1 Раздолье, д.6</t>
  </si>
  <si>
    <t>д.Ёгла, ул.Мстинская, д.44</t>
  </si>
  <si>
    <t>д.Железково, д.33</t>
  </si>
  <si>
    <t>г.Боровичи, микрорайон 1 Цеха, д.6</t>
  </si>
  <si>
    <t>п.Волгино, ул.Зеленая, д.12</t>
  </si>
  <si>
    <t>г.Боровичи, ул.Валдайская, д.16</t>
  </si>
  <si>
    <t>г.Боровичи, ул.Валдайская, д.45</t>
  </si>
  <si>
    <t>г.Боровичи, ул.Вышневолоцкая, д.20</t>
  </si>
  <si>
    <t>г.Боровичи, ул.Ленинградская, д.27</t>
  </si>
  <si>
    <t>г.Боровичи, ул.Рабочая, д.7</t>
  </si>
  <si>
    <t>г.Боровичи, ул.Сушанская, д.16</t>
  </si>
  <si>
    <t>г.Боровичи, бульвар Школьный, д.12</t>
  </si>
  <si>
    <t>г.Боровичи, бульвар Школьный, д.14</t>
  </si>
  <si>
    <t>г.Боровичи, бульвар Школьный, д.20</t>
  </si>
  <si>
    <t>г.Боровичи, бульвар Школьный, д.21</t>
  </si>
  <si>
    <t>г.Боровичи, бульвар Школьный, д.22</t>
  </si>
  <si>
    <t>г.Боровичи, бульвар Школьный, д.23</t>
  </si>
  <si>
    <t>г.Боровичи, бульвар Школьный, д.24</t>
  </si>
  <si>
    <t>д.Железково, д.31</t>
  </si>
  <si>
    <t>г.Боровичи, ул.Вышневолоцкая, д.18</t>
  </si>
  <si>
    <t>г.Боровичи, ул.Гончарная, д.36</t>
  </si>
  <si>
    <t>г.Боровичи, ул.Международная, д.13</t>
  </si>
  <si>
    <t>г.Боровичи, ул.Механизаторов, д.12</t>
  </si>
  <si>
    <t>г.Боровичи, ул.Новоселицкая, д.39</t>
  </si>
  <si>
    <t>г.Боровичи, ул.Революции, д.9</t>
  </si>
  <si>
    <t>г.Боровичи, ул.Сушанская, д.18</t>
  </si>
  <si>
    <t>г.Боровичи, ул.Тухунская, д.17а</t>
  </si>
  <si>
    <t>г.Боровичи, бульвар Школьный, д.37</t>
  </si>
  <si>
    <t>г.Боровичи, бульвар Школьный, д.39</t>
  </si>
  <si>
    <t>г.Боровичи, бульвар Школьный, д.41</t>
  </si>
  <si>
    <t>д.Перелучи, ул.Новая, д.16</t>
  </si>
  <si>
    <t>п.Прогресс, ул.Гагарина д.16</t>
  </si>
  <si>
    <t>с.Опеченский Посад, линия 2-я, д.156</t>
  </si>
  <si>
    <t>г.Боровичи, ул.Бригадная, д.64</t>
  </si>
  <si>
    <t>г.Боровичи, ул.Вышневолоцкая, д.36</t>
  </si>
  <si>
    <t>г.Боровичи, ул.Энтузиастов, д.10</t>
  </si>
  <si>
    <t>г.Боровичи, бульвар Школьный, д.25</t>
  </si>
  <si>
    <t>г.Боровичи, бульвар Школьный, д.27</t>
  </si>
  <si>
    <t>г.Боровичи, бульвар Школьный, д.29</t>
  </si>
  <si>
    <t>г.Боровичи, бульвар Школьный, д.31</t>
  </si>
  <si>
    <t>г.Боровичи, бульвар Школьный, д.43</t>
  </si>
  <si>
    <t>п.Кировский, ул.Центральная, д.5</t>
  </si>
  <si>
    <t>г.Боровичи, ул.А. Кокорина, д.5</t>
  </si>
  <si>
    <t>г.Боровичи, ул.Пушкинская, д.60</t>
  </si>
  <si>
    <t>г.Боровичи, ул.Энтузиастов, д.2</t>
  </si>
  <si>
    <t>г.Боровичи, бульвар Школьный, д.4А</t>
  </si>
  <si>
    <t>д.Ёгла, ул.Мстинская, д.37</t>
  </si>
  <si>
    <t>г.Боровичи, ул.В. Бианки, д.14</t>
  </si>
  <si>
    <t>г.Боровичи, ул.Энтузиастов, д.1</t>
  </si>
  <si>
    <t>г.Боровичи, ул.Энтузиастов, д.1а</t>
  </si>
  <si>
    <t>г.Боровичи, ул.Энтузиастов, д.22</t>
  </si>
  <si>
    <t>г.Боровичи, ул.Энтузиастов, д.1б</t>
  </si>
  <si>
    <t>п.Тухун, д.22</t>
  </si>
  <si>
    <t>г.Боровичи, ул.А. Кузнецова, д.77а</t>
  </si>
  <si>
    <t>г.Боровичи, ул.Ленинградская, д.29</t>
  </si>
  <si>
    <t>г.Боровичи, ул.Подбельского, д.27</t>
  </si>
  <si>
    <t>г.Боровичи, ул.Пушкинская, д.17</t>
  </si>
  <si>
    <t>г.Боровичи, ул.Пушкинская, д.26/71</t>
  </si>
  <si>
    <t>г.Боровичи, ул.Энтузиастов, д.20</t>
  </si>
  <si>
    <t>г.Боровичи, ул.Энтузиастов, д.24</t>
  </si>
  <si>
    <t>г.Боровичи, бульвар Школьный, д.35А</t>
  </si>
  <si>
    <t>д.Починная Сопка, ул.Советская, д.33</t>
  </si>
  <si>
    <t>г.Боровичи, ул.В. Бианки, д.21</t>
  </si>
  <si>
    <t>г.Боровичи, ул.Кокорина, д.56</t>
  </si>
  <si>
    <t>г.Боровичи, ул.Энтузиастов, д.18</t>
  </si>
  <si>
    <t>д.Перелучи, ул.Новая, д.1</t>
  </si>
  <si>
    <t>д.Перелучи, ул.Новая, д.2</t>
  </si>
  <si>
    <t>д.Перелучи, ул.Новая, д.3</t>
  </si>
  <si>
    <t>г.Боровичи, ул.Пуцита, д.3</t>
  </si>
  <si>
    <t>г.Боровичи, ул.Энтузиастов, д.17</t>
  </si>
  <si>
    <t>г.Боровичи, микрорайон 1 Раздолье, д.11</t>
  </si>
  <si>
    <t>д.Волок, ул.Молодежная, д.5</t>
  </si>
  <si>
    <t>д.Перёдки, ул.Молодежная, д.2</t>
  </si>
  <si>
    <t>п.Травково, ул.Новая, д.5</t>
  </si>
  <si>
    <t>п.Травково, ул.Новая, д.6</t>
  </si>
  <si>
    <t>г.Боровичи, ул.В. Бианки, д.32</t>
  </si>
  <si>
    <t>г.Боровичи, ул.Пуцита, д.2</t>
  </si>
  <si>
    <t>г.Боровичи, ул.Пуцита, д.7</t>
  </si>
  <si>
    <t>г.Боровичи, ул.Советская, д.177а</t>
  </si>
  <si>
    <t>г.Боровичи, ул.Энтузиастов, д.19</t>
  </si>
  <si>
    <t>г.Боровичи, ул.Энтузиастов, д.21</t>
  </si>
  <si>
    <t>г.Боровичи, микрорайон 1 Раздолье, д.13</t>
  </si>
  <si>
    <t>д.Волок, ул.Молодежная, д.8</t>
  </si>
  <si>
    <t>с.Кончанско-Суворовское, ул.Молодёжная, д.7</t>
  </si>
  <si>
    <t>г.Боровичи, ул.Кокорина, д.26</t>
  </si>
  <si>
    <t>г.Боровичи, ул.Пушкинская, д.39</t>
  </si>
  <si>
    <t>д.Железково, д.32</t>
  </si>
  <si>
    <t>д.Железково, д.34</t>
  </si>
  <si>
    <t>п.Кировский, ул.Молодежная, д.2</t>
  </si>
  <si>
    <t>п.Кировский, ул.Молодежная, д.3</t>
  </si>
  <si>
    <t>г.Боровичи, наб.60 лет Октября, д.1</t>
  </si>
  <si>
    <t>г.Боровичи, наб.60 лет Октября, д.4</t>
  </si>
  <si>
    <t>г.Боровичи, ул.Новая, д.18а</t>
  </si>
  <si>
    <t>г.Боровичи, микрорайон 1 Раздолье, д.5</t>
  </si>
  <si>
    <t>г.Боровичи, ул.Боровая, д.122</t>
  </si>
  <si>
    <t>г.Боровичи, ул.В. Бианки, д.28</t>
  </si>
  <si>
    <t>г.Боровичи, ул.Московская, д.50</t>
  </si>
  <si>
    <t>г.Боровичи, бульвар Школьный, д.47</t>
  </si>
  <si>
    <t>г.Боровичи, ул.Загородная, д.49а</t>
  </si>
  <si>
    <t>г.Боровичи, наб.60 лет Октября, д.2</t>
  </si>
  <si>
    <t>г.Боровичи, наб.60 лет Октября, д.3</t>
  </si>
  <si>
    <t>г.Боровичи, микрорайон 1 Раздолье, д.19</t>
  </si>
  <si>
    <t>д.Прошково, д.12</t>
  </si>
  <si>
    <t>г.Боровичи, ул.Коммунистическая, д.1а</t>
  </si>
  <si>
    <t>г.Боровичи, ул.Ленинградская, д.12</t>
  </si>
  <si>
    <t>г.Боровичи, наб.60 лет Октября, д.7</t>
  </si>
  <si>
    <t>г.Боровичи, ул.Подбельского, д.20</t>
  </si>
  <si>
    <t>г.Боровичи, ул.Почтовая, д.2</t>
  </si>
  <si>
    <t>г.Боровичи, ул.Устюженская, д.9А</t>
  </si>
  <si>
    <t>г.Боровичи, ул.Южная, д.5</t>
  </si>
  <si>
    <t>г.Боровичи, ул.Сушанская, д.25</t>
  </si>
  <si>
    <t>г.Боровичи, ул.Окуловская, д.29</t>
  </si>
  <si>
    <t>г.Боровичи, проезд Титова, д.3</t>
  </si>
  <si>
    <t>г.Боровичи, ул.Майская, д.6б</t>
  </si>
  <si>
    <t>г.Боровичи, ул.Новоселицкая, д.28</t>
  </si>
  <si>
    <t>г.Боровичи, ул.Солодовниковой, д.19</t>
  </si>
  <si>
    <t>г.Боровичи, ул.Сушанская, д.2а</t>
  </si>
  <si>
    <t>г.Боровичи, ул.Загородная, д.63</t>
  </si>
  <si>
    <t>г.Боровичи, ул.Загородная, д.39</t>
  </si>
  <si>
    <t>г.Боровичи, ул.Новоселицкая, д.47а</t>
  </si>
  <si>
    <t>г.Боровичи, ул.Южная, д.47</t>
  </si>
  <si>
    <t>г.Боровичи, ул.Рабочая, д.1</t>
  </si>
  <si>
    <t>г.Боровичи, ул.Сушанская, д.29</t>
  </si>
  <si>
    <t>г.Боровичи, ул.В. Бианки, д.16а</t>
  </si>
  <si>
    <t xml:space="preserve">г.Боровичи, ул.Потерпелицкая, д.12
</t>
  </si>
  <si>
    <t xml:space="preserve">г.Боровичи, ул.Потерпелицкая, д.14
</t>
  </si>
  <si>
    <t>г.Боровичи, ул.Ботаническая, д.2</t>
  </si>
  <si>
    <t>г.Боровичи, ул.Ботаническая, д.6</t>
  </si>
  <si>
    <t>г.Боровичи, ул.Сушанская, д.4</t>
  </si>
  <si>
    <t>г.Боровичи, ул.Гоголя, д.71</t>
  </si>
  <si>
    <t>г.Боровичи, ул.Гоголя, д.90</t>
  </si>
  <si>
    <t>г.Боровичи, ул.Физкультуры, д.32</t>
  </si>
  <si>
    <t>г.Боровичи, ул.Сушанская, д.21</t>
  </si>
  <si>
    <t>г.Боровичи, ул.Сушанская, д.2</t>
  </si>
  <si>
    <t>г.Боровичи, ул.Сушанская, д.23</t>
  </si>
  <si>
    <t>п.Прогресс, ул.Гагарина д.21</t>
  </si>
  <si>
    <t xml:space="preserve">п.Прогресс, ул.Гагарина, д.18а
</t>
  </si>
  <si>
    <t>г.Боровичи, ул.Южная, д.45</t>
  </si>
  <si>
    <t>г.Боровичи, пер.Реппо, д.7</t>
  </si>
  <si>
    <t>г.Боровичи, ул.Дзержинского, д.59</t>
  </si>
  <si>
    <t>с.Едрово, ул.Щебзавода, д.1</t>
  </si>
  <si>
    <t>с.Едрово, ул.Щебзавода, д.8</t>
  </si>
  <si>
    <t>с.Мошенское, ул.Заводская, д.3</t>
  </si>
  <si>
    <t>с.Зимогорье, ул.Заводская, д.2</t>
  </si>
  <si>
    <t>г.Малая Вишера, ул.Заводской Домострой, д.10а, корп.1</t>
  </si>
  <si>
    <t>г.Малая Вишера, ул.Заводской Домострой, д.10а, корп.2</t>
  </si>
  <si>
    <t>г.Старая Русса, ул.Гостинодворская, д.30/12</t>
  </si>
  <si>
    <t>г.Старая Русса, микрорайон Городок, д.7</t>
  </si>
  <si>
    <t>г.Пестово, ул.Производственная, д.19</t>
  </si>
  <si>
    <t>г.Пестово, ул.Производственная, д.15</t>
  </si>
  <si>
    <t>г.Пестово, ул.Производственная, д.11а</t>
  </si>
  <si>
    <t>г.Пестово, ул.Производственная, д.22</t>
  </si>
  <si>
    <t>г.Пестово, ул.Производственная, д.12</t>
  </si>
  <si>
    <t>г.Пестово, пер.Кленовый, д.1</t>
  </si>
  <si>
    <t>г.Пестово, ул.Гоголя, д.10</t>
  </si>
  <si>
    <t>г.Пестово, ул.Гоголя, д.16</t>
  </si>
  <si>
    <t>г.Пестово, ул.Гоголя, д.14</t>
  </si>
  <si>
    <t>д.Погорелово, д.31</t>
  </si>
  <si>
    <t>г.Пестово, ул.Заводская, д.13</t>
  </si>
  <si>
    <t>г.Пестово, ул.Красных Зорь, д.35</t>
  </si>
  <si>
    <t>г.Пестово, ул.Виноградова, д.16</t>
  </si>
  <si>
    <t>г.Пестово, ул.Складская, д.19</t>
  </si>
  <si>
    <t>г.Пестово, пер.Кленовый, д.5</t>
  </si>
  <si>
    <t>г.Пестово, ул.Производственная, д.10</t>
  </si>
  <si>
    <t>г.Пестово, пер.Кленовый, д.7</t>
  </si>
  <si>
    <t>г.Пестово, ул.Производственная, д.17</t>
  </si>
  <si>
    <t>г.Пестово, ул.Гагарина, д.78</t>
  </si>
  <si>
    <t>г.Пестово, ул.Почтовая, д.11</t>
  </si>
  <si>
    <t>г.Пестово, ул.Чапаева, д.18</t>
  </si>
  <si>
    <t>г.Пестово, ул.Юбилейная, д.6</t>
  </si>
  <si>
    <t>г.Пестово, пер.Кленовый, д.9</t>
  </si>
  <si>
    <t>г.Пестово, ул.Гоголя, д.5</t>
  </si>
  <si>
    <t>г.Пестово, ул.Заводская, д.3</t>
  </si>
  <si>
    <t>р.п.Крестцы, ул.Лесная, д.28</t>
  </si>
  <si>
    <t>р.п.Крестцы, ул.Павловская, д.54а</t>
  </si>
  <si>
    <t>р.п.Крестцы, ул.Лесная, д.26</t>
  </si>
  <si>
    <t>д.Новое Рахино, д.85</t>
  </si>
  <si>
    <t>р.п.Крестцы, пер.Механизаторов, д.11</t>
  </si>
  <si>
    <t>р.п.Крестцы, ул.Краснова, д.2а</t>
  </si>
  <si>
    <t>р.п.Крестцы, ул.Механизаторов, д.10б</t>
  </si>
  <si>
    <t>с.Ямская Слобода, ул.Ямская, д.62</t>
  </si>
  <si>
    <t>р.п.Крестцы, ул.Лесная, д.69</t>
  </si>
  <si>
    <t>р.п.Крестцы, ул.Саши Бородулина, д.53</t>
  </si>
  <si>
    <t>р.п.Крестцы, ул.Железнодорожная, д. 34</t>
  </si>
  <si>
    <t>р.п.Крестцы, ул.Лесная, д.11</t>
  </si>
  <si>
    <t>р.п.Крестцы, ул.Лесная, д.30</t>
  </si>
  <si>
    <t>р.п.Крестцы, ул.Островская, д.27</t>
  </si>
  <si>
    <t>р.п.Крестцы, ул.Механизаторов, д.6</t>
  </si>
  <si>
    <t>р.п.Крестцы, ул.Лесная, д.35</t>
  </si>
  <si>
    <t>р.п.Крестцы, ул.Строителей, д.7а</t>
  </si>
  <si>
    <t>р.п.Крестцы, ул.Новохоловская, д.39</t>
  </si>
  <si>
    <t>с.Ямская Слобода, ул.Ямская, д.158</t>
  </si>
  <si>
    <t>д.Зайцево, ул.Молодёжная, д.4</t>
  </si>
  <si>
    <t>д.Зорька, д.4</t>
  </si>
  <si>
    <t>д.Зорька, д.5</t>
  </si>
  <si>
    <t>р.п.Крестцы, ул.Карла Либкнехта, д.1а</t>
  </si>
  <si>
    <t>с.Ямская Слобода, ул.Заречная, д.11</t>
  </si>
  <si>
    <t>р.п.Крестцы, пер.Механизаторов, д.13</t>
  </si>
  <si>
    <t>р.п.Крестцы, ул.Московская, д.18</t>
  </si>
  <si>
    <t>р.п.Крестцы, ул.Московская, д.37а</t>
  </si>
  <si>
    <t>р.п.Крестцы, ул.Московская, д.39</t>
  </si>
  <si>
    <t>р.п.Крестцы, ул.Московская, д.41</t>
  </si>
  <si>
    <t>г.Чудово, ул.Титова, д.14</t>
  </si>
  <si>
    <t>г.Малая Вишера, ул.Некрасова, д.10</t>
  </si>
  <si>
    <t>г.Малая Вишера, ул.Железнодорожный домострой, д.1</t>
  </si>
  <si>
    <t>г.Малая Вишера, ул.Красноармейская, д.3</t>
  </si>
  <si>
    <t>г.Малая Вишера, ул.Московская, д.40а</t>
  </si>
  <si>
    <t>г.Малая Вишера, ул.Северная, д.3</t>
  </si>
  <si>
    <t>г.Малая Вишера, ул.Урицкого, д.22</t>
  </si>
  <si>
    <t>г.Малая Вишера, ул.Урицкого, д.24</t>
  </si>
  <si>
    <t>п.Большая Вишера, ул.50 лет 1 КДО, д.11</t>
  </si>
  <si>
    <t>п.Большая Вишера, ул.Первомайская, д.14</t>
  </si>
  <si>
    <t xml:space="preserve"> д.Мойка, ул.Ветеранов, д.10</t>
  </si>
  <si>
    <t>д.Сырково, ул.Центральная, д.20</t>
  </si>
  <si>
    <t>п.Тёсово-Нетыльский Пионерский пер., д.1</t>
  </si>
  <si>
    <t>Год</t>
  </si>
  <si>
    <t>Материал стен</t>
  </si>
  <si>
    <t>Количество этажей</t>
  </si>
  <si>
    <t>Количество подъездов</t>
  </si>
  <si>
    <t>ввода в эксплуатацию</t>
  </si>
  <si>
    <t>завершения последнего капитального ремонта</t>
  </si>
  <si>
    <t>-</t>
  </si>
  <si>
    <t>панельные</t>
  </si>
  <si>
    <t>кирпичные</t>
  </si>
  <si>
    <t>деревянные</t>
  </si>
  <si>
    <t>блочные</t>
  </si>
  <si>
    <t>смешанные</t>
  </si>
  <si>
    <t>1962 (1929)</t>
  </si>
  <si>
    <t>сборно-щитовой</t>
  </si>
  <si>
    <t>г.Окуловка, ул.Кирова, д.12 (1959 год ввода в эксплуатацию)</t>
  </si>
  <si>
    <t>крупноблочные</t>
  </si>
  <si>
    <t>Большая Санкт-Петербургская ул., д.124</t>
  </si>
  <si>
    <t>ул.20 Января, д.12</t>
  </si>
  <si>
    <t>до 1917</t>
  </si>
  <si>
    <t>монолитные</t>
  </si>
  <si>
    <t>ул.Южная, д.1</t>
  </si>
  <si>
    <t>ул.Южная, д.8</t>
  </si>
  <si>
    <t>ул.Ветеранов, д.8</t>
  </si>
  <si>
    <t>руб,</t>
  </si>
  <si>
    <t>г.Чудово, ул.Октябрьская, д.1Б</t>
  </si>
  <si>
    <t>п.Тёсово-Нетыльский, ул.Советская, д.1Б</t>
  </si>
  <si>
    <t>р.п.Крестцы, пер.Некрасова, д.12</t>
  </si>
  <si>
    <t>д.Ермолино, д.61</t>
  </si>
  <si>
    <t>д.Новая Мельница, д.100а</t>
  </si>
  <si>
    <t>д.Пузырёво, д.59</t>
  </si>
  <si>
    <t>просп.Мира, д.25, корп.4</t>
  </si>
  <si>
    <t>просп.Мира, д.44</t>
  </si>
  <si>
    <t>просп.Александра Корсунова, д.47, корп.2</t>
  </si>
  <si>
    <t>просп.Александра Корсунова, д.49</t>
  </si>
  <si>
    <t>просп.Мира, д.26, корп.1</t>
  </si>
  <si>
    <t>просп.Александра Корсунова, д.17</t>
  </si>
  <si>
    <t>просп.Мира, д.31, корп.2</t>
  </si>
  <si>
    <t>просп.Мира, д.13, корп.2</t>
  </si>
  <si>
    <t>просп.Мира, д.24, корп.1</t>
  </si>
  <si>
    <t>просп.Мира, д.22/25</t>
  </si>
  <si>
    <t>просп.Мира, д.4</t>
  </si>
  <si>
    <t>Воскресенский бульвар. д.2/2</t>
  </si>
  <si>
    <t>р.п.Панковка, ул.Пионерская, д.9</t>
  </si>
  <si>
    <t>г.Окуловка, ул.Ленина, д.19а</t>
  </si>
  <si>
    <t>г.Окуловка, ул.Островского, д.48</t>
  </si>
  <si>
    <t>г.Окуловка, ул.Стрельцова, д.7</t>
  </si>
  <si>
    <t>г.Пестово, ул.Производственная, д.14а</t>
  </si>
  <si>
    <t>г.Сольцы, ул.Красных партизан, д.2а</t>
  </si>
  <si>
    <t>г.Сольцы, ул.Заречная, д.58а</t>
  </si>
  <si>
    <t>г.Сольцы, ул.Новгородская, д.64</t>
  </si>
  <si>
    <t>г.Сольцы, ул.Псковская, д.27а</t>
  </si>
  <si>
    <t>г.Сольцы, ул.Новгородская, д.6</t>
  </si>
  <si>
    <t>г.Старая Русса, ул.Красных Командиров, д.86</t>
  </si>
  <si>
    <t>г.Старая Русса, ул.Возрождения, д.178</t>
  </si>
  <si>
    <t>г.Старая Русса, ул.Возрождения, д.166б</t>
  </si>
  <si>
    <t>г.Старая Русса, ул.Введенская, д.7б</t>
  </si>
  <si>
    <t>г.Старая Русса, ул.Некрасова, д.23а</t>
  </si>
  <si>
    <t>г.Старая Русса, ул.Правосудия, д.17</t>
  </si>
  <si>
    <t>г.Старая Русса, ул.Поперечная, д.197</t>
  </si>
  <si>
    <t>г.Старая Русса, ул.Красных Командиров, д.110</t>
  </si>
  <si>
    <t>п.Юбилейный, ул.Солнечная, д.3</t>
  </si>
  <si>
    <t>п.Юбилейный, ул.Набережная, д.4</t>
  </si>
  <si>
    <t>с.Успенское, ул.Коммунарная, д.4</t>
  </si>
  <si>
    <t>г.Чудово, ул.Радищева, д.7</t>
  </si>
  <si>
    <t>с.Оскуй, ул.имени Тони Михеевой, д.8</t>
  </si>
  <si>
    <t>г.Чудово, ул.Новгородская, д.4</t>
  </si>
  <si>
    <t>г.Чудово, ул.Парайненская, д.13</t>
  </si>
  <si>
    <t>г.Чудово, ул.Титова, д.12</t>
  </si>
  <si>
    <t>р.п.Шимск, ул.Механизаторов, д.10</t>
  </si>
  <si>
    <t>р.п.Шимск, ул.Механизаторов, д.15</t>
  </si>
  <si>
    <t>р.п.Шимск, ул.Механизаторов, д.17</t>
  </si>
  <si>
    <t>Козьмодемьянская ул., д.4</t>
  </si>
  <si>
    <t>Большая Санкт-Петербургская ул., д.28, корп.2</t>
  </si>
  <si>
    <t>ул.Космонавтов, д.14</t>
  </si>
  <si>
    <t>ул.Химиков, д.5</t>
  </si>
  <si>
    <t>ул.Химиков, д.8</t>
  </si>
  <si>
    <t>ул.Химиков, д.9</t>
  </si>
  <si>
    <t>Большая Московская ул., д.108</t>
  </si>
  <si>
    <t>ул.Рахманинова, д.1</t>
  </si>
  <si>
    <t>ул.Рахманинова, д.11</t>
  </si>
  <si>
    <t>Новгородская ул., д.12</t>
  </si>
  <si>
    <t>Октябрьская ул., д.40а</t>
  </si>
  <si>
    <t>ул.Зелинского, д.27, корп.2</t>
  </si>
  <si>
    <t>ул.Саши Устинова, д.11</t>
  </si>
  <si>
    <t>Нехинская ул., д.28</t>
  </si>
  <si>
    <t>Псковская ул., д.44, корп.3</t>
  </si>
  <si>
    <t>ул.Ломоносова, д.16/13</t>
  </si>
  <si>
    <t>ул.Рахманинова, д.3</t>
  </si>
  <si>
    <t>Псковская ул., д.48, корп.3</t>
  </si>
  <si>
    <t>ул.Коровникова, д.1/53</t>
  </si>
  <si>
    <t>Большая Санкт-Петербургская ул., д.116</t>
  </si>
  <si>
    <t>Большая Санкт-Петербургская ул., д.115</t>
  </si>
  <si>
    <t>ул.Зелинского, д.48, корп.1</t>
  </si>
  <si>
    <t>Новолучанская ул., д.28, корп.1</t>
  </si>
  <si>
    <t>ул.Людогоща, д.12</t>
  </si>
  <si>
    <t>Десятинная ул., д.3</t>
  </si>
  <si>
    <t>Московская ул., д.4</t>
  </si>
  <si>
    <t>ул.Советской Армии, д.30, корп.2</t>
  </si>
  <si>
    <t>ул.Коровникова, д.13, корп.2</t>
  </si>
  <si>
    <t>ул.Кочетова, д.27</t>
  </si>
  <si>
    <t>Псковская ул., д.46, корп.5</t>
  </si>
  <si>
    <t>Большая Санкт-Петербургская ул., д.90</t>
  </si>
  <si>
    <t>Парковая ул., д.14, корп.3</t>
  </si>
  <si>
    <t>Большая Московская ул., д.112</t>
  </si>
  <si>
    <t>ул.Белова, д.12</t>
  </si>
  <si>
    <t>ул.Ломоносова, д.10</t>
  </si>
  <si>
    <t>д.Борки, ул.Заверяжская, д.5</t>
  </si>
  <si>
    <t>Большая Московская ул., д.23/7</t>
  </si>
  <si>
    <t xml:space="preserve">ул.Панкратова, д.30 </t>
  </si>
  <si>
    <t>ул.Панкратова, д.30/1</t>
  </si>
  <si>
    <t>с.Мошенское, ул.Калинина, д.34</t>
  </si>
  <si>
    <t>Виды работ, установленные нормативным правовым актом Новгородской области</t>
  </si>
  <si>
    <t>Виды работ, установленные частью 1 статьи 166 Жилищного кодекса Российской Федерации</t>
  </si>
  <si>
    <t>г.Боровичи, ул.1 Мая, д.52</t>
  </si>
  <si>
    <t>п.Прогресс, ул.Гагарина, д.13</t>
  </si>
  <si>
    <t>г.Боровичи, ул.К. Либкнехта, д.47</t>
  </si>
  <si>
    <t>г.Боровичи, ул.К. Либкнехта, д.51</t>
  </si>
  <si>
    <t>г.Боровичи, ул.1 Мая, д.40</t>
  </si>
  <si>
    <t>с.Мошенское, ул.Калинина, д.38</t>
  </si>
  <si>
    <t>наб.Александра Невского, д.21</t>
  </si>
  <si>
    <t>п.Тёсово-Нетыльский, пер.Советский, д.2</t>
  </si>
  <si>
    <t>п.Тёсово-Нетыльский, пер.Советский, д.3</t>
  </si>
  <si>
    <t>р.п.Кулотино, Советский проспект, д.4</t>
  </si>
  <si>
    <t>р.п.Крестцы, ул.Некрасова, д.8/1</t>
  </si>
  <si>
    <t>г.Старая Русса, наб.Достоевского, д.6</t>
  </si>
  <si>
    <t>р.п.Кулотино, просп.Коммунаров, д.4в</t>
  </si>
  <si>
    <t>г.Холм, ул.Р. Люксембург, д.25</t>
  </si>
  <si>
    <t>г.Холм, ул.Р. Люксембург, д.23</t>
  </si>
  <si>
    <t>г.Холм, ул.Р. Люксембург, д.34</t>
  </si>
  <si>
    <t>ул.Белорусская, д.1</t>
  </si>
  <si>
    <t>ремонт внутридомовых инженерных систем электро-,тепло-, газо-,водоснабжения,водоотведения</t>
  </si>
  <si>
    <t>ремонт,замену,модернизацию лифтов,ремонт лифтовых шахт,машинных и блочных помещений</t>
  </si>
  <si>
    <t>ремонт крыши</t>
  </si>
  <si>
    <r>
      <t>ремонт подвальных помещений,относящихся к общему имуществу в МКД</t>
    </r>
    <r>
      <rPr>
        <vertAlign val="superscript"/>
        <sz val="12"/>
        <rFont val="Times New Roman"/>
        <family val="1"/>
        <charset val="204"/>
      </rPr>
      <t xml:space="preserve">1 </t>
    </r>
  </si>
  <si>
    <t>ремонт фасада</t>
  </si>
  <si>
    <r>
      <t>ремонт фундамента МКД</t>
    </r>
    <r>
      <rPr>
        <vertAlign val="superscript"/>
        <sz val="12"/>
        <rFont val="Times New Roman"/>
        <family val="1"/>
        <charset val="204"/>
      </rPr>
      <t>1</t>
    </r>
  </si>
  <si>
    <t>утепление фасадов</t>
  </si>
  <si>
    <t>переустрой-ство невентили-руемой крыши на вентили-руемую крышу, устройство выходов на кровлю</t>
  </si>
  <si>
    <r>
      <t>установка коллектив-ных (общедо-мовых) ПУ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и УУ</t>
    </r>
    <r>
      <rPr>
        <vertAlign val="superscript"/>
        <sz val="12"/>
        <rFont val="Times New Roman"/>
        <family val="1"/>
        <charset val="204"/>
      </rPr>
      <t>4</t>
    </r>
  </si>
  <si>
    <t>другие виды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</si>
</sst>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0" x14ac:knownFonts="1"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9" tint="0.3999755851924192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1" fillId="0" borderId="0"/>
    <xf numFmtId="164" fontId="12" fillId="0" borderId="0" applyFont="0" applyFill="0" applyBorder="0" applyAlignment="0" applyProtection="0"/>
    <xf numFmtId="0" fontId="12" fillId="0" borderId="0"/>
  </cellStyleXfs>
  <cellXfs count="301">
    <xf numFmtId="0" fontId="0" fillId="0" borderId="0" xfId="0"/>
    <xf numFmtId="2" fontId="10" fillId="0" borderId="7" xfId="2" applyNumberFormat="1" applyFont="1" applyFill="1" applyBorder="1" applyAlignment="1">
      <alignment horizontal="center" vertical="top"/>
    </xf>
    <xf numFmtId="4" fontId="2" fillId="0" borderId="7" xfId="0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top"/>
    </xf>
    <xf numFmtId="2" fontId="2" fillId="0" borderId="7" xfId="0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top" wrapText="1"/>
    </xf>
    <xf numFmtId="2" fontId="2" fillId="0" borderId="7" xfId="1" applyNumberFormat="1" applyFont="1" applyFill="1" applyBorder="1" applyAlignment="1">
      <alignment horizontal="center" vertical="top" wrapText="1"/>
    </xf>
    <xf numFmtId="2" fontId="2" fillId="0" borderId="7" xfId="2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/>
    </xf>
    <xf numFmtId="2" fontId="2" fillId="0" borderId="7" xfId="4" applyNumberFormat="1" applyFont="1" applyFill="1" applyBorder="1" applyAlignment="1">
      <alignment horizontal="center" vertical="top" wrapText="1"/>
    </xf>
    <xf numFmtId="2" fontId="14" fillId="0" borderId="7" xfId="0" applyNumberFormat="1" applyFont="1" applyFill="1" applyBorder="1" applyAlignment="1">
      <alignment horizontal="center" vertical="top" wrapText="1"/>
    </xf>
    <xf numFmtId="2" fontId="15" fillId="0" borderId="7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/>
    </xf>
    <xf numFmtId="49" fontId="2" fillId="0" borderId="7" xfId="1" applyNumberFormat="1" applyFont="1" applyFill="1" applyBorder="1" applyAlignment="1">
      <alignment horizontal="center" vertical="top" wrapText="1"/>
    </xf>
    <xf numFmtId="49" fontId="2" fillId="0" borderId="7" xfId="0" applyNumberFormat="1" applyFont="1" applyFill="1" applyBorder="1" applyAlignment="1">
      <alignment horizontal="center" vertical="top"/>
    </xf>
    <xf numFmtId="49" fontId="10" fillId="0" borderId="7" xfId="2" applyNumberFormat="1" applyFont="1" applyFill="1" applyBorder="1" applyAlignment="1">
      <alignment horizontal="center" vertical="top"/>
    </xf>
    <xf numFmtId="1" fontId="2" fillId="0" borderId="7" xfId="2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4" fontId="2" fillId="0" borderId="7" xfId="2" applyNumberFormat="1" applyFont="1" applyFill="1" applyBorder="1" applyAlignment="1">
      <alignment horizontal="center"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6" fillId="0" borderId="0" xfId="0" applyNumberFormat="1" applyFont="1" applyFill="1" applyBorder="1"/>
    <xf numFmtId="0" fontId="16" fillId="0" borderId="7" xfId="0" applyFont="1" applyFill="1" applyBorder="1"/>
    <xf numFmtId="0" fontId="18" fillId="0" borderId="7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7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4" fontId="6" fillId="0" borderId="0" xfId="0" applyNumberFormat="1" applyFont="1" applyFill="1"/>
    <xf numFmtId="2" fontId="13" fillId="0" borderId="7" xfId="2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 wrapText="1"/>
    </xf>
    <xf numFmtId="1" fontId="17" fillId="0" borderId="0" xfId="0" applyNumberFormat="1" applyFont="1" applyFill="1"/>
    <xf numFmtId="0" fontId="6" fillId="0" borderId="7" xfId="0" applyNumberFormat="1" applyFont="1" applyFill="1" applyBorder="1" applyAlignment="1">
      <alignment horizontal="center" vertical="top"/>
    </xf>
    <xf numFmtId="2" fontId="2" fillId="0" borderId="0" xfId="2" applyNumberFormat="1" applyFont="1" applyFill="1" applyBorder="1" applyAlignment="1">
      <alignment horizontal="center" vertical="top"/>
    </xf>
    <xf numFmtId="0" fontId="2" fillId="0" borderId="0" xfId="1" applyNumberFormat="1" applyFont="1" applyFill="1" applyBorder="1" applyAlignment="1">
      <alignment horizontal="center" vertical="top" wrapText="1"/>
    </xf>
    <xf numFmtId="49" fontId="2" fillId="0" borderId="0" xfId="1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center" wrapText="1"/>
    </xf>
    <xf numFmtId="2" fontId="10" fillId="0" borderId="7" xfId="1" applyNumberFormat="1" applyFont="1" applyFill="1" applyBorder="1" applyAlignment="1">
      <alignment horizontal="center" vertical="top" wrapText="1"/>
    </xf>
    <xf numFmtId="2" fontId="13" fillId="0" borderId="7" xfId="0" applyNumberFormat="1" applyFont="1" applyFill="1" applyBorder="1" applyAlignment="1">
      <alignment horizontal="center" vertical="top"/>
    </xf>
    <xf numFmtId="2" fontId="2" fillId="0" borderId="7" xfId="1" applyNumberFormat="1" applyFont="1" applyFill="1" applyBorder="1" applyAlignment="1" applyProtection="1">
      <alignment horizontal="center" vertical="top" wrapText="1"/>
    </xf>
    <xf numFmtId="2" fontId="6" fillId="0" borderId="7" xfId="0" applyNumberFormat="1" applyFont="1" applyFill="1" applyBorder="1" applyAlignment="1">
      <alignment horizontal="center" vertical="top"/>
    </xf>
    <xf numFmtId="0" fontId="0" fillId="0" borderId="0" xfId="0" applyFill="1"/>
    <xf numFmtId="0" fontId="2" fillId="0" borderId="0" xfId="0" applyFont="1" applyFill="1" applyBorder="1" applyAlignment="1">
      <alignment horizontal="center" vertical="top"/>
    </xf>
    <xf numFmtId="0" fontId="10" fillId="0" borderId="7" xfId="2" applyNumberFormat="1" applyFont="1" applyFill="1" applyBorder="1" applyAlignment="1">
      <alignment horizontal="center" vertical="top"/>
    </xf>
    <xf numFmtId="2" fontId="2" fillId="0" borderId="0" xfId="1" applyNumberFormat="1" applyFont="1" applyFill="1" applyBorder="1" applyAlignment="1">
      <alignment horizontal="center" vertical="top" wrapText="1"/>
    </xf>
    <xf numFmtId="0" fontId="6" fillId="0" borderId="0" xfId="0" applyNumberFormat="1" applyFont="1" applyFill="1"/>
    <xf numFmtId="0" fontId="6" fillId="0" borderId="0" xfId="0" applyNumberFormat="1" applyFont="1" applyFill="1" applyBorder="1"/>
    <xf numFmtId="2" fontId="2" fillId="0" borderId="1" xfId="2" applyNumberFormat="1" applyFont="1" applyFill="1" applyBorder="1" applyAlignment="1">
      <alignment horizontal="center" vertical="top"/>
    </xf>
    <xf numFmtId="2" fontId="2" fillId="0" borderId="1" xfId="0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7" xfId="3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top"/>
    </xf>
    <xf numFmtId="0" fontId="2" fillId="0" borderId="7" xfId="2" applyNumberFormat="1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center"/>
    </xf>
    <xf numFmtId="0" fontId="2" fillId="0" borderId="7" xfId="2" applyNumberFormat="1" applyFont="1" applyFill="1" applyBorder="1" applyAlignment="1">
      <alignment horizontal="center" vertical="top" wrapText="1"/>
    </xf>
    <xf numFmtId="0" fontId="2" fillId="0" borderId="7" xfId="4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/>
    <xf numFmtId="0" fontId="24" fillId="0" borderId="0" xfId="0" applyFont="1" applyFill="1"/>
    <xf numFmtId="0" fontId="2" fillId="0" borderId="0" xfId="0" applyFont="1" applyFill="1" applyBorder="1"/>
    <xf numFmtId="0" fontId="2" fillId="0" borderId="0" xfId="0" applyNumberFormat="1" applyFont="1" applyFill="1"/>
    <xf numFmtId="2" fontId="2" fillId="0" borderId="0" xfId="0" applyNumberFormat="1" applyFont="1" applyFill="1"/>
    <xf numFmtId="0" fontId="6" fillId="0" borderId="0" xfId="0" applyFont="1" applyFill="1" applyAlignment="1">
      <alignment vertical="center"/>
    </xf>
    <xf numFmtId="0" fontId="6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 wrapText="1"/>
    </xf>
    <xf numFmtId="0" fontId="2" fillId="0" borderId="7" xfId="3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0" fontId="13" fillId="0" borderId="7" xfId="3" applyFont="1" applyFill="1" applyBorder="1" applyAlignment="1">
      <alignment vertical="center"/>
    </xf>
    <xf numFmtId="0" fontId="2" fillId="0" borderId="7" xfId="2" applyFont="1" applyFill="1" applyBorder="1" applyAlignment="1">
      <alignment vertical="center" wrapText="1"/>
    </xf>
    <xf numFmtId="0" fontId="2" fillId="0" borderId="7" xfId="2" applyFont="1" applyFill="1" applyBorder="1" applyAlignment="1">
      <alignment vertical="center"/>
    </xf>
    <xf numFmtId="0" fontId="13" fillId="0" borderId="7" xfId="3" applyFont="1" applyFill="1" applyBorder="1" applyAlignment="1">
      <alignment vertical="center" wrapText="1"/>
    </xf>
    <xf numFmtId="0" fontId="13" fillId="0" borderId="7" xfId="0" applyFont="1" applyFill="1" applyBorder="1" applyAlignment="1">
      <alignment vertical="center" wrapText="1"/>
    </xf>
    <xf numFmtId="0" fontId="13" fillId="0" borderId="7" xfId="2" applyFont="1" applyFill="1" applyBorder="1" applyAlignment="1">
      <alignment vertical="center"/>
    </xf>
    <xf numFmtId="0" fontId="14" fillId="0" borderId="7" xfId="0" applyFont="1" applyFill="1" applyBorder="1" applyAlignment="1">
      <alignment vertical="center" wrapText="1"/>
    </xf>
    <xf numFmtId="0" fontId="21" fillId="0" borderId="7" xfId="3" applyFont="1" applyFill="1" applyBorder="1" applyAlignment="1">
      <alignment vertical="center"/>
    </xf>
    <xf numFmtId="0" fontId="6" fillId="0" borderId="7" xfId="3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3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top" wrapText="1"/>
    </xf>
    <xf numFmtId="0" fontId="2" fillId="0" borderId="7" xfId="3" applyFont="1" applyFill="1" applyBorder="1" applyAlignment="1">
      <alignment horizontal="left" vertical="top" wrapText="1"/>
    </xf>
    <xf numFmtId="2" fontId="23" fillId="0" borderId="7" xfId="2" applyNumberFormat="1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center" wrapText="1"/>
    </xf>
    <xf numFmtId="4" fontId="14" fillId="0" borderId="7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vertical="center" wrapText="1"/>
    </xf>
    <xf numFmtId="0" fontId="0" fillId="0" borderId="0" xfId="0" applyNumberFormat="1" applyFill="1"/>
    <xf numFmtId="0" fontId="4" fillId="0" borderId="7" xfId="0" applyNumberFormat="1" applyFont="1" applyFill="1" applyBorder="1" applyAlignment="1">
      <alignment horizontal="left" vertical="top" wrapText="1"/>
    </xf>
    <xf numFmtId="4" fontId="10" fillId="0" borderId="0" xfId="2" applyNumberFormat="1" applyFont="1" applyFill="1" applyBorder="1" applyAlignment="1">
      <alignment horizontal="center" vertical="top"/>
    </xf>
    <xf numFmtId="0" fontId="6" fillId="0" borderId="7" xfId="3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 applyProtection="1">
      <alignment horizontal="center" vertical="top" wrapText="1"/>
    </xf>
    <xf numFmtId="0" fontId="2" fillId="0" borderId="7" xfId="1" applyNumberFormat="1" applyFont="1" applyFill="1" applyBorder="1" applyAlignment="1">
      <alignment horizontal="center" vertical="top" wrapText="1"/>
    </xf>
    <xf numFmtId="0" fontId="13" fillId="0" borderId="7" xfId="2" applyNumberFormat="1" applyFont="1" applyFill="1" applyBorder="1" applyAlignment="1">
      <alignment horizontal="center" vertical="top"/>
    </xf>
    <xf numFmtId="2" fontId="14" fillId="0" borderId="0" xfId="0" applyNumberFormat="1" applyFont="1" applyFill="1" applyBorder="1" applyAlignment="1">
      <alignment horizontal="center" vertical="top" wrapText="1"/>
    </xf>
    <xf numFmtId="2" fontId="6" fillId="0" borderId="0" xfId="0" applyNumberFormat="1" applyFont="1" applyFill="1" applyAlignment="1">
      <alignment wrapText="1"/>
    </xf>
    <xf numFmtId="2" fontId="6" fillId="0" borderId="0" xfId="0" applyNumberFormat="1" applyFont="1" applyFill="1" applyBorder="1"/>
    <xf numFmtId="0" fontId="17" fillId="0" borderId="0" xfId="0" applyNumberFormat="1" applyFont="1" applyFill="1"/>
    <xf numFmtId="0" fontId="10" fillId="0" borderId="7" xfId="0" applyNumberFormat="1" applyFont="1" applyFill="1" applyBorder="1" applyAlignment="1">
      <alignment horizontal="center" vertical="center"/>
    </xf>
    <xf numFmtId="2" fontId="13" fillId="0" borderId="2" xfId="2" applyNumberFormat="1" applyFont="1" applyFill="1" applyBorder="1" applyAlignment="1">
      <alignment horizontal="center" vertical="top"/>
    </xf>
    <xf numFmtId="4" fontId="16" fillId="0" borderId="0" xfId="0" applyNumberFormat="1" applyFont="1" applyFill="1" applyBorder="1"/>
    <xf numFmtId="3" fontId="16" fillId="0" borderId="0" xfId="0" applyNumberFormat="1" applyFont="1" applyFill="1" applyBorder="1"/>
    <xf numFmtId="4" fontId="8" fillId="0" borderId="0" xfId="0" applyNumberFormat="1" applyFont="1" applyFill="1" applyBorder="1"/>
    <xf numFmtId="4" fontId="8" fillId="0" borderId="0" xfId="0" applyNumberFormat="1" applyFont="1" applyFill="1" applyBorder="1" applyAlignment="1">
      <alignment vertical="top"/>
    </xf>
    <xf numFmtId="4" fontId="0" fillId="0" borderId="0" xfId="0" applyNumberFormat="1"/>
    <xf numFmtId="3" fontId="0" fillId="0" borderId="0" xfId="0" applyNumberFormat="1"/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8" xfId="0" applyFont="1" applyFill="1" applyBorder="1"/>
    <xf numFmtId="0" fontId="19" fillId="2" borderId="9" xfId="0" applyNumberFormat="1" applyFont="1" applyFill="1" applyBorder="1" applyAlignment="1">
      <alignment vertical="top" wrapText="1"/>
    </xf>
    <xf numFmtId="3" fontId="10" fillId="0" borderId="9" xfId="2" applyNumberFormat="1" applyFont="1" applyFill="1" applyBorder="1" applyAlignment="1">
      <alignment horizontal="center" vertical="center"/>
    </xf>
    <xf numFmtId="3" fontId="24" fillId="0" borderId="9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top"/>
    </xf>
    <xf numFmtId="4" fontId="3" fillId="0" borderId="5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top" wrapText="1"/>
    </xf>
    <xf numFmtId="4" fontId="0" fillId="0" borderId="0" xfId="0" applyNumberFormat="1" applyFill="1"/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4" fontId="10" fillId="0" borderId="7" xfId="2" applyNumberFormat="1" applyFont="1" applyFill="1" applyBorder="1" applyAlignment="1">
      <alignment horizontal="center" vertical="center"/>
    </xf>
    <xf numFmtId="4" fontId="2" fillId="0" borderId="7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2" applyFont="1" applyFill="1" applyBorder="1" applyAlignment="1">
      <alignment vertical="center"/>
    </xf>
    <xf numFmtId="0" fontId="2" fillId="0" borderId="1" xfId="2" applyNumberFormat="1" applyFont="1" applyFill="1" applyBorder="1" applyAlignment="1">
      <alignment horizontal="center" vertical="top"/>
    </xf>
    <xf numFmtId="2" fontId="10" fillId="0" borderId="1" xfId="2" applyNumberFormat="1" applyFont="1" applyFill="1" applyBorder="1" applyAlignment="1">
      <alignment horizontal="center" vertical="top"/>
    </xf>
    <xf numFmtId="4" fontId="2" fillId="0" borderId="1" xfId="2" applyNumberFormat="1" applyFont="1" applyFill="1" applyBorder="1" applyAlignment="1">
      <alignment horizontal="center" vertical="top"/>
    </xf>
    <xf numFmtId="0" fontId="13" fillId="0" borderId="7" xfId="0" applyFont="1" applyFill="1" applyBorder="1" applyAlignment="1">
      <alignment horizontal="left" vertical="top" wrapText="1"/>
    </xf>
    <xf numFmtId="2" fontId="2" fillId="0" borderId="2" xfId="2" applyNumberFormat="1" applyFont="1" applyFill="1" applyBorder="1" applyAlignment="1">
      <alignment horizontal="center" vertical="top"/>
    </xf>
    <xf numFmtId="2" fontId="2" fillId="0" borderId="2" xfId="1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top"/>
    </xf>
    <xf numFmtId="2" fontId="2" fillId="0" borderId="7" xfId="2" applyNumberFormat="1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top"/>
    </xf>
    <xf numFmtId="0" fontId="24" fillId="0" borderId="0" xfId="0" applyNumberFormat="1" applyFont="1" applyFill="1"/>
    <xf numFmtId="0" fontId="2" fillId="0" borderId="7" xfId="0" applyFont="1" applyFill="1" applyBorder="1" applyAlignment="1">
      <alignment horizontal="left" vertical="top" wrapText="1"/>
    </xf>
    <xf numFmtId="0" fontId="2" fillId="0" borderId="7" xfId="2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center" vertical="top"/>
    </xf>
    <xf numFmtId="0" fontId="4" fillId="3" borderId="7" xfId="0" applyNumberFormat="1" applyFont="1" applyFill="1" applyBorder="1" applyAlignment="1">
      <alignment horizontal="left" vertical="top" wrapText="1"/>
    </xf>
    <xf numFmtId="0" fontId="0" fillId="3" borderId="0" xfId="0" applyFill="1"/>
    <xf numFmtId="0" fontId="2" fillId="0" borderId="7" xfId="0" applyFont="1" applyFill="1" applyBorder="1" applyAlignment="1">
      <alignment horizontal="left" vertical="top"/>
    </xf>
    <xf numFmtId="0" fontId="13" fillId="0" borderId="7" xfId="3" applyFont="1" applyFill="1" applyBorder="1" applyAlignment="1">
      <alignment horizontal="left" vertical="top" wrapText="1"/>
    </xf>
    <xf numFmtId="4" fontId="2" fillId="0" borderId="0" xfId="2" applyNumberFormat="1" applyFont="1" applyFill="1" applyBorder="1" applyAlignment="1">
      <alignment horizontal="center" vertical="top"/>
    </xf>
    <xf numFmtId="4" fontId="2" fillId="0" borderId="3" xfId="2" applyNumberFormat="1" applyFont="1" applyFill="1" applyBorder="1" applyAlignment="1">
      <alignment horizontal="center" vertical="center"/>
    </xf>
    <xf numFmtId="2" fontId="6" fillId="0" borderId="7" xfId="3" applyNumberFormat="1" applyFont="1" applyFill="1" applyBorder="1" applyAlignment="1">
      <alignment horizontal="center" vertical="top"/>
    </xf>
    <xf numFmtId="2" fontId="2" fillId="0" borderId="7" xfId="3" applyNumberFormat="1" applyFont="1" applyFill="1" applyBorder="1" applyAlignment="1">
      <alignment horizontal="center" vertical="top"/>
    </xf>
    <xf numFmtId="2" fontId="10" fillId="0" borderId="7" xfId="0" applyNumberFormat="1" applyFont="1" applyFill="1" applyBorder="1" applyAlignment="1">
      <alignment horizontal="center" vertical="top"/>
    </xf>
    <xf numFmtId="2" fontId="10" fillId="0" borderId="7" xfId="3" applyNumberFormat="1" applyFont="1" applyFill="1" applyBorder="1" applyAlignment="1">
      <alignment horizontal="center" vertical="top"/>
    </xf>
    <xf numFmtId="2" fontId="13" fillId="0" borderId="7" xfId="3" applyNumberFormat="1" applyFont="1" applyFill="1" applyBorder="1" applyAlignment="1">
      <alignment horizontal="center" vertical="top"/>
    </xf>
    <xf numFmtId="4" fontId="6" fillId="0" borderId="7" xfId="0" applyNumberFormat="1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4" fillId="0" borderId="6" xfId="0" applyNumberFormat="1" applyFont="1" applyFill="1" applyBorder="1" applyAlignment="1">
      <alignment horizontal="left" vertical="top" wrapText="1"/>
    </xf>
    <xf numFmtId="3" fontId="2" fillId="0" borderId="6" xfId="2" applyNumberFormat="1" applyFont="1" applyFill="1" applyBorder="1" applyAlignment="1">
      <alignment horizontal="center" vertical="top"/>
    </xf>
    <xf numFmtId="4" fontId="2" fillId="0" borderId="6" xfId="2" applyNumberFormat="1" applyFont="1" applyFill="1" applyBorder="1" applyAlignment="1">
      <alignment horizontal="center" vertical="top"/>
    </xf>
    <xf numFmtId="1" fontId="2" fillId="0" borderId="6" xfId="2" applyNumberFormat="1" applyFont="1" applyFill="1" applyBorder="1" applyAlignment="1">
      <alignment horizontal="center" vertical="top"/>
    </xf>
    <xf numFmtId="1" fontId="2" fillId="0" borderId="6" xfId="0" applyNumberFormat="1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/>
    </xf>
    <xf numFmtId="3" fontId="2" fillId="0" borderId="6" xfId="0" applyNumberFormat="1" applyFont="1" applyFill="1" applyBorder="1" applyAlignment="1">
      <alignment horizontal="center" vertical="top"/>
    </xf>
    <xf numFmtId="3" fontId="6" fillId="0" borderId="6" xfId="0" applyNumberFormat="1" applyFont="1" applyFill="1" applyBorder="1" applyAlignment="1">
      <alignment horizontal="center" vertical="top"/>
    </xf>
    <xf numFmtId="4" fontId="6" fillId="0" borderId="6" xfId="0" applyNumberFormat="1" applyFont="1" applyFill="1" applyBorder="1" applyAlignment="1">
      <alignment horizontal="center" vertical="top"/>
    </xf>
    <xf numFmtId="3" fontId="2" fillId="0" borderId="7" xfId="1" applyNumberFormat="1" applyFont="1" applyFill="1" applyBorder="1" applyAlignment="1">
      <alignment horizontal="center" vertical="top"/>
    </xf>
    <xf numFmtId="3" fontId="2" fillId="0" borderId="7" xfId="0" applyNumberFormat="1" applyFont="1" applyFill="1" applyBorder="1" applyAlignment="1">
      <alignment horizontal="center" vertical="top"/>
    </xf>
    <xf numFmtId="1" fontId="2" fillId="0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center" vertical="top"/>
    </xf>
    <xf numFmtId="3" fontId="2" fillId="0" borderId="7" xfId="2" applyNumberFormat="1" applyFont="1" applyFill="1" applyBorder="1" applyAlignment="1">
      <alignment horizontal="center" vertical="top"/>
    </xf>
    <xf numFmtId="3" fontId="27" fillId="0" borderId="7" xfId="0" applyNumberFormat="1" applyFont="1" applyFill="1" applyBorder="1" applyAlignment="1">
      <alignment horizontal="center" vertical="top"/>
    </xf>
    <xf numFmtId="4" fontId="27" fillId="0" borderId="7" xfId="0" applyNumberFormat="1" applyFont="1" applyFill="1" applyBorder="1" applyAlignment="1">
      <alignment horizontal="center" vertical="top"/>
    </xf>
    <xf numFmtId="1" fontId="27" fillId="0" borderId="7" xfId="0" applyNumberFormat="1" applyFont="1" applyFill="1" applyBorder="1" applyAlignment="1">
      <alignment horizontal="center" vertical="top"/>
    </xf>
    <xf numFmtId="3" fontId="2" fillId="3" borderId="7" xfId="2" applyNumberFormat="1" applyFont="1" applyFill="1" applyBorder="1" applyAlignment="1">
      <alignment horizontal="center" vertical="top"/>
    </xf>
    <xf numFmtId="4" fontId="2" fillId="3" borderId="7" xfId="2" applyNumberFormat="1" applyFont="1" applyFill="1" applyBorder="1" applyAlignment="1">
      <alignment horizontal="center" vertical="top"/>
    </xf>
    <xf numFmtId="1" fontId="2" fillId="3" borderId="7" xfId="2" applyNumberFormat="1" applyFont="1" applyFill="1" applyBorder="1" applyAlignment="1">
      <alignment horizontal="center" vertical="top"/>
    </xf>
    <xf numFmtId="1" fontId="2" fillId="3" borderId="7" xfId="0" applyNumberFormat="1" applyFont="1" applyFill="1" applyBorder="1" applyAlignment="1">
      <alignment horizontal="center" vertical="top"/>
    </xf>
    <xf numFmtId="4" fontId="2" fillId="3" borderId="7" xfId="0" applyNumberFormat="1" applyFont="1" applyFill="1" applyBorder="1" applyAlignment="1">
      <alignment horizontal="center" vertical="top"/>
    </xf>
    <xf numFmtId="3" fontId="2" fillId="3" borderId="7" xfId="0" applyNumberFormat="1" applyFont="1" applyFill="1" applyBorder="1" applyAlignment="1">
      <alignment horizontal="center" vertical="top"/>
    </xf>
    <xf numFmtId="3" fontId="6" fillId="3" borderId="7" xfId="0" applyNumberFormat="1" applyFont="1" applyFill="1" applyBorder="1" applyAlignment="1">
      <alignment horizontal="center" vertical="top"/>
    </xf>
    <xf numFmtId="4" fontId="6" fillId="3" borderId="6" xfId="0" applyNumberFormat="1" applyFont="1" applyFill="1" applyBorder="1" applyAlignment="1">
      <alignment horizontal="center" vertical="top"/>
    </xf>
    <xf numFmtId="3" fontId="6" fillId="3" borderId="6" xfId="0" applyNumberFormat="1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left" vertical="top" wrapText="1"/>
    </xf>
    <xf numFmtId="2" fontId="2" fillId="0" borderId="2" xfId="0" applyNumberFormat="1" applyFont="1" applyFill="1" applyBorder="1" applyAlignment="1">
      <alignment horizontal="center" vertical="top"/>
    </xf>
    <xf numFmtId="2" fontId="17" fillId="0" borderId="0" xfId="0" applyNumberFormat="1" applyFont="1" applyFill="1"/>
    <xf numFmtId="0" fontId="3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24" fillId="0" borderId="7" xfId="0" applyNumberFormat="1" applyFont="1" applyFill="1" applyBorder="1" applyAlignment="1">
      <alignment horizontal="center" vertical="top"/>
    </xf>
    <xf numFmtId="0" fontId="10" fillId="0" borderId="7" xfId="2" applyNumberFormat="1" applyFont="1" applyFill="1" applyBorder="1" applyAlignment="1">
      <alignment horizontal="center" vertical="center"/>
    </xf>
    <xf numFmtId="2" fontId="10" fillId="0" borderId="7" xfId="2" applyNumberFormat="1" applyFont="1" applyFill="1" applyBorder="1" applyAlignment="1">
      <alignment horizontal="center" vertical="top" wrapText="1"/>
    </xf>
    <xf numFmtId="4" fontId="24" fillId="0" borderId="0" xfId="0" applyNumberFormat="1" applyFont="1" applyFill="1"/>
    <xf numFmtId="49" fontId="10" fillId="0" borderId="7" xfId="1" applyNumberFormat="1" applyFont="1" applyFill="1" applyBorder="1" applyAlignment="1">
      <alignment horizontal="center" vertical="top" wrapText="1"/>
    </xf>
    <xf numFmtId="49" fontId="10" fillId="0" borderId="7" xfId="0" applyNumberFormat="1" applyFont="1" applyFill="1" applyBorder="1" applyAlignment="1">
      <alignment horizontal="center" vertical="top"/>
    </xf>
    <xf numFmtId="0" fontId="15" fillId="0" borderId="7" xfId="0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center" vertical="center"/>
    </xf>
    <xf numFmtId="4" fontId="29" fillId="0" borderId="0" xfId="0" applyNumberFormat="1" applyFont="1" applyFill="1"/>
    <xf numFmtId="0" fontId="8" fillId="0" borderId="7" xfId="0" applyFont="1" applyFill="1" applyBorder="1"/>
    <xf numFmtId="0" fontId="28" fillId="0" borderId="0" xfId="0" applyFont="1" applyFill="1"/>
    <xf numFmtId="4" fontId="10" fillId="0" borderId="7" xfId="2" applyNumberFormat="1" applyFont="1" applyFill="1" applyBorder="1" applyAlignment="1">
      <alignment horizontal="center" vertical="top"/>
    </xf>
    <xf numFmtId="4" fontId="2" fillId="0" borderId="2" xfId="0" applyNumberFormat="1" applyFont="1" applyFill="1" applyBorder="1" applyAlignment="1">
      <alignment horizontal="center" vertical="center"/>
    </xf>
    <xf numFmtId="4" fontId="2" fillId="0" borderId="7" xfId="1" applyNumberFormat="1" applyFont="1" applyFill="1" applyBorder="1" applyAlignment="1">
      <alignment horizontal="center" vertical="center"/>
    </xf>
    <xf numFmtId="4" fontId="2" fillId="0" borderId="7" xfId="0" applyNumberFormat="1" applyFont="1" applyFill="1" applyBorder="1" applyAlignment="1">
      <alignment horizontal="center" vertical="center"/>
    </xf>
    <xf numFmtId="4" fontId="2" fillId="0" borderId="3" xfId="1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center" vertical="center"/>
    </xf>
    <xf numFmtId="0" fontId="2" fillId="0" borderId="7" xfId="5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1" xfId="2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top"/>
    </xf>
    <xf numFmtId="0" fontId="2" fillId="0" borderId="6" xfId="2" applyFont="1" applyFill="1" applyBorder="1" applyAlignment="1">
      <alignment vertical="center" wrapText="1"/>
    </xf>
    <xf numFmtId="0" fontId="2" fillId="0" borderId="6" xfId="2" applyNumberFormat="1" applyFont="1" applyFill="1" applyBorder="1" applyAlignment="1">
      <alignment horizontal="center" vertical="top"/>
    </xf>
    <xf numFmtId="2" fontId="2" fillId="0" borderId="6" xfId="2" applyNumberFormat="1" applyFont="1" applyFill="1" applyBorder="1" applyAlignment="1">
      <alignment horizontal="center" vertical="top"/>
    </xf>
    <xf numFmtId="0" fontId="6" fillId="0" borderId="6" xfId="0" applyNumberFormat="1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left" vertical="top" wrapText="1"/>
    </xf>
    <xf numFmtId="4" fontId="2" fillId="0" borderId="7" xfId="0" applyNumberFormat="1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2" fillId="0" borderId="7" xfId="5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2" fontId="2" fillId="0" borderId="7" xfId="4" applyNumberFormat="1" applyFont="1" applyFill="1" applyBorder="1" applyAlignment="1">
      <alignment horizontal="center" vertical="top"/>
    </xf>
    <xf numFmtId="0" fontId="2" fillId="0" borderId="7" xfId="2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center" vertical="top" wrapText="1"/>
    </xf>
    <xf numFmtId="0" fontId="2" fillId="0" borderId="7" xfId="2" applyFont="1" applyFill="1" applyBorder="1" applyAlignment="1">
      <alignment horizontal="center" vertical="top"/>
    </xf>
    <xf numFmtId="0" fontId="24" fillId="0" borderId="7" xfId="0" applyFont="1" applyFill="1" applyBorder="1" applyAlignment="1">
      <alignment horizontal="center" vertical="center"/>
    </xf>
    <xf numFmtId="4" fontId="17" fillId="0" borderId="0" xfId="0" applyNumberFormat="1" applyFont="1" applyFill="1"/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wrapText="1"/>
    </xf>
    <xf numFmtId="4" fontId="2" fillId="0" borderId="0" xfId="0" applyNumberFormat="1" applyFont="1" applyFill="1" applyBorder="1" applyAlignment="1">
      <alignment horizontal="center" wrapText="1"/>
    </xf>
    <xf numFmtId="2" fontId="2" fillId="0" borderId="0" xfId="2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Alignment="1">
      <alignment horizontal="center" wrapText="1"/>
    </xf>
    <xf numFmtId="3" fontId="2" fillId="0" borderId="0" xfId="1" applyNumberFormat="1" applyFont="1" applyFill="1" applyBorder="1" applyAlignment="1">
      <alignment horizontal="center" vertical="top" wrapText="1"/>
    </xf>
    <xf numFmtId="4" fontId="2" fillId="0" borderId="0" xfId="1" applyNumberFormat="1" applyFont="1" applyFill="1" applyBorder="1" applyAlignment="1">
      <alignment horizontal="center" vertical="top" wrapText="1"/>
    </xf>
    <xf numFmtId="4" fontId="10" fillId="0" borderId="0" xfId="1" applyNumberFormat="1" applyFont="1" applyFill="1" applyBorder="1" applyAlignment="1">
      <alignment horizontal="center" vertical="top" wrapText="1"/>
    </xf>
    <xf numFmtId="0" fontId="2" fillId="0" borderId="0" xfId="2" applyNumberFormat="1" applyFont="1" applyFill="1" applyBorder="1" applyAlignment="1">
      <alignment horizontal="center" vertical="center" wrapText="1"/>
    </xf>
    <xf numFmtId="4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wrapText="1"/>
    </xf>
    <xf numFmtId="2" fontId="2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 wrapText="1"/>
    </xf>
    <xf numFmtId="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horizontal="center" vertical="center" textRotation="90" wrapText="1"/>
    </xf>
    <xf numFmtId="4" fontId="2" fillId="0" borderId="7" xfId="0" applyNumberFormat="1" applyFont="1" applyFill="1" applyBorder="1" applyAlignment="1">
      <alignment horizontal="center" vertical="center" textRotation="90" wrapText="1"/>
    </xf>
    <xf numFmtId="1" fontId="2" fillId="0" borderId="7" xfId="0" applyNumberFormat="1" applyFont="1" applyFill="1" applyBorder="1" applyAlignment="1">
      <alignment horizontal="center" vertical="center" textRotation="90" wrapText="1"/>
    </xf>
    <xf numFmtId="0" fontId="2" fillId="0" borderId="7" xfId="0" applyNumberFormat="1" applyFont="1" applyFill="1" applyBorder="1" applyAlignment="1">
      <alignment horizontal="center" vertical="center" textRotation="90" wrapText="1"/>
    </xf>
    <xf numFmtId="4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4" fontId="6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6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/>
    </xf>
  </cellXfs>
  <cellStyles count="6">
    <cellStyle name="Обычный" xfId="0" builtinId="0"/>
    <cellStyle name="Обычный 2" xfId="2"/>
    <cellStyle name="Обычный 2 2" xfId="3"/>
    <cellStyle name="Обычный 3" xfId="5"/>
    <cellStyle name="Финансовый" xfId="1" builtinId="3"/>
    <cellStyle name="Финансовый 2" xfId="4"/>
  </cellStyles>
  <dxfs count="0"/>
  <tableStyles count="0" defaultTableStyle="TableStyleMedium2" defaultPivotStyle="PivotStyleLight16"/>
  <colors>
    <mruColors>
      <color rgb="FFCC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191"/>
  <sheetViews>
    <sheetView tabSelected="1" zoomScale="60" zoomScaleNormal="60" workbookViewId="0">
      <selection activeCell="M20" sqref="M20"/>
    </sheetView>
  </sheetViews>
  <sheetFormatPr defaultRowHeight="22.5" customHeight="1" x14ac:dyDescent="0.25"/>
  <cols>
    <col min="1" max="1" width="9" style="232" customWidth="1"/>
    <col min="2" max="2" width="69" style="69" customWidth="1"/>
    <col min="3" max="3" width="9.5" style="48" hidden="1" customWidth="1"/>
    <col min="4" max="4" width="9.6640625" style="29" hidden="1" customWidth="1"/>
    <col min="5" max="5" width="16.6640625" style="29" hidden="1" customWidth="1"/>
    <col min="6" max="7" width="9.5" style="48" hidden="1" customWidth="1"/>
    <col min="8" max="8" width="21.5" style="30" hidden="1" customWidth="1"/>
    <col min="9" max="9" width="18" style="30" hidden="1" customWidth="1"/>
    <col min="10" max="10" width="18.5" style="30" hidden="1" customWidth="1"/>
    <col min="11" max="11" width="17" style="48" hidden="1" customWidth="1"/>
    <col min="12" max="12" width="28.6640625" style="30" customWidth="1"/>
    <col min="13" max="14" width="18" style="30" customWidth="1"/>
    <col min="15" max="15" width="18.1640625" style="30" customWidth="1"/>
    <col min="16" max="16" width="26" style="30" customWidth="1"/>
    <col min="17" max="17" width="29.33203125" style="30" customWidth="1"/>
    <col min="18" max="18" width="19.5" style="48" customWidth="1"/>
    <col min="19" max="19" width="18.83203125" style="30" customWidth="1"/>
    <col min="20" max="20" width="19.6640625" style="30" customWidth="1"/>
    <col min="21" max="21" width="20.1640625" style="30" customWidth="1"/>
    <col min="22" max="22" width="18.33203125" style="30" customWidth="1"/>
    <col min="23" max="23" width="17.5" style="30" customWidth="1"/>
    <col min="24" max="24" width="21.5" style="30" customWidth="1"/>
    <col min="25" max="25" width="20.33203125" style="30" customWidth="1"/>
    <col min="26" max="26" width="19.1640625" style="30" customWidth="1"/>
    <col min="27" max="27" width="23.33203125" style="30" customWidth="1"/>
    <col min="28" max="28" width="10.1640625" style="30" customWidth="1"/>
    <col min="29" max="29" width="9.5" style="30" customWidth="1"/>
    <col min="30" max="30" width="19.1640625" style="30" customWidth="1"/>
    <col min="31" max="31" width="16.1640625" style="31" customWidth="1"/>
    <col min="32" max="32" width="10" style="29" customWidth="1"/>
    <col min="33" max="33" width="31.1640625" style="252" customWidth="1"/>
    <col min="34" max="34" width="13.83203125" style="29" hidden="1" customWidth="1"/>
    <col min="35" max="35" width="12.5" style="29" hidden="1" customWidth="1"/>
    <col min="36" max="36" width="9.33203125" style="29" hidden="1" customWidth="1"/>
    <col min="37" max="37" width="18.6640625" style="48" customWidth="1"/>
    <col min="38" max="38" width="20.5" style="31" customWidth="1"/>
    <col min="39" max="42" width="9.33203125" style="29" customWidth="1"/>
    <col min="43" max="16384" width="9.33203125" style="29"/>
  </cols>
  <sheetData>
    <row r="1" spans="1:38" ht="19.5" customHeight="1" x14ac:dyDescent="0.25">
      <c r="AA1" s="251"/>
      <c r="AB1" s="251"/>
      <c r="AC1" s="251"/>
      <c r="AD1" s="282" t="s">
        <v>191</v>
      </c>
      <c r="AE1" s="283"/>
      <c r="AF1" s="283"/>
    </row>
    <row r="2" spans="1:38" ht="19.5" customHeight="1" x14ac:dyDescent="0.25">
      <c r="AD2" s="282" t="s">
        <v>192</v>
      </c>
      <c r="AE2" s="283"/>
      <c r="AF2" s="283"/>
      <c r="AL2" s="29"/>
    </row>
    <row r="3" spans="1:38" ht="19.5" customHeight="1" x14ac:dyDescent="0.25">
      <c r="AA3" s="282" t="s">
        <v>0</v>
      </c>
      <c r="AB3" s="283"/>
      <c r="AC3" s="283"/>
      <c r="AD3" s="282"/>
      <c r="AE3" s="283"/>
      <c r="AF3" s="283"/>
      <c r="AG3" s="253"/>
      <c r="AL3" s="29"/>
    </row>
    <row r="4" spans="1:38" ht="14.25" customHeight="1" x14ac:dyDescent="0.25">
      <c r="AA4" s="284" t="s">
        <v>193</v>
      </c>
      <c r="AB4" s="285"/>
      <c r="AC4" s="285"/>
      <c r="AD4" s="284"/>
      <c r="AE4" s="285"/>
      <c r="AF4" s="285"/>
      <c r="AG4" s="254"/>
      <c r="AL4" s="29"/>
    </row>
    <row r="5" spans="1:38" ht="12.75" customHeight="1" x14ac:dyDescent="0.25">
      <c r="L5" s="36"/>
      <c r="Q5" s="103"/>
      <c r="AG5" s="254"/>
      <c r="AL5" s="29"/>
    </row>
    <row r="6" spans="1:38" ht="12" customHeight="1" x14ac:dyDescent="0.25">
      <c r="AG6" s="254"/>
      <c r="AL6" s="29"/>
    </row>
    <row r="7" spans="1:38" ht="12" customHeight="1" x14ac:dyDescent="0.25">
      <c r="AG7" s="255"/>
      <c r="AL7" s="29"/>
    </row>
    <row r="8" spans="1:38" ht="12.75" customHeight="1" x14ac:dyDescent="0.25">
      <c r="AG8" s="255"/>
      <c r="AL8" s="29"/>
    </row>
    <row r="9" spans="1:38" ht="12.75" customHeight="1" x14ac:dyDescent="0.25">
      <c r="AG9" s="255"/>
      <c r="AL9" s="29"/>
    </row>
    <row r="10" spans="1:38" ht="15.75" customHeight="1" x14ac:dyDescent="0.25">
      <c r="A10" s="268" t="s">
        <v>194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9"/>
      <c r="L10" s="270"/>
      <c r="M10" s="268"/>
      <c r="N10" s="268"/>
      <c r="O10" s="268"/>
      <c r="P10" s="268"/>
      <c r="Q10" s="270"/>
      <c r="R10" s="268"/>
      <c r="S10" s="270"/>
      <c r="T10" s="270"/>
      <c r="U10" s="270"/>
      <c r="V10" s="270"/>
      <c r="W10" s="270"/>
      <c r="X10" s="270"/>
      <c r="Y10" s="270"/>
      <c r="Z10" s="270"/>
      <c r="AA10" s="270"/>
      <c r="AB10" s="268"/>
      <c r="AC10" s="268"/>
      <c r="AD10" s="270"/>
      <c r="AE10" s="268"/>
      <c r="AF10" s="268"/>
      <c r="AG10" s="254"/>
      <c r="AL10" s="29"/>
    </row>
    <row r="11" spans="1:38" ht="15.75" customHeight="1" x14ac:dyDescent="0.25">
      <c r="A11" s="268" t="s">
        <v>1212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9"/>
      <c r="L11" s="270"/>
      <c r="M11" s="268"/>
      <c r="N11" s="268"/>
      <c r="O11" s="268"/>
      <c r="P11" s="268"/>
      <c r="Q11" s="270"/>
      <c r="R11" s="268"/>
      <c r="S11" s="270"/>
      <c r="T11" s="270"/>
      <c r="U11" s="270"/>
      <c r="V11" s="270"/>
      <c r="W11" s="270"/>
      <c r="X11" s="270"/>
      <c r="Y11" s="270"/>
      <c r="Z11" s="270"/>
      <c r="AA11" s="270"/>
      <c r="AB11" s="268"/>
      <c r="AC11" s="268"/>
      <c r="AD11" s="270"/>
      <c r="AE11" s="268"/>
      <c r="AF11" s="268"/>
      <c r="AG11" s="256"/>
      <c r="AH11" s="47"/>
      <c r="AI11" s="36"/>
      <c r="AJ11" s="64"/>
      <c r="AK11" s="49"/>
      <c r="AL11" s="29"/>
    </row>
    <row r="12" spans="1:38" ht="11.25" customHeight="1" x14ac:dyDescent="0.25">
      <c r="AL12" s="29"/>
    </row>
    <row r="13" spans="1:38" ht="21" customHeight="1" x14ac:dyDescent="0.25">
      <c r="AH13" s="36"/>
      <c r="AL13" s="29"/>
    </row>
    <row r="14" spans="1:38" ht="69" customHeight="1" x14ac:dyDescent="0.25">
      <c r="A14" s="271" t="s">
        <v>1</v>
      </c>
      <c r="B14" s="272" t="s">
        <v>195</v>
      </c>
      <c r="C14" s="271" t="s">
        <v>3009</v>
      </c>
      <c r="D14" s="271"/>
      <c r="E14" s="286" t="s">
        <v>3010</v>
      </c>
      <c r="F14" s="276" t="s">
        <v>3011</v>
      </c>
      <c r="G14" s="276" t="s">
        <v>3012</v>
      </c>
      <c r="H14" s="273" t="s">
        <v>2</v>
      </c>
      <c r="I14" s="279" t="s">
        <v>3</v>
      </c>
      <c r="J14" s="279"/>
      <c r="K14" s="276" t="s">
        <v>4</v>
      </c>
      <c r="L14" s="279" t="s">
        <v>196</v>
      </c>
      <c r="M14" s="279"/>
      <c r="N14" s="279"/>
      <c r="O14" s="279"/>
      <c r="P14" s="279"/>
      <c r="Q14" s="280" t="s">
        <v>3121</v>
      </c>
      <c r="R14" s="281"/>
      <c r="S14" s="280"/>
      <c r="T14" s="280"/>
      <c r="U14" s="280"/>
      <c r="V14" s="280"/>
      <c r="W14" s="280"/>
      <c r="X14" s="280"/>
      <c r="Y14" s="280"/>
      <c r="Z14" s="280"/>
      <c r="AA14" s="280"/>
      <c r="AB14" s="277" t="s">
        <v>3120</v>
      </c>
      <c r="AC14" s="277"/>
      <c r="AD14" s="278"/>
      <c r="AE14" s="277"/>
      <c r="AF14" s="274" t="s">
        <v>5</v>
      </c>
      <c r="AG14" s="256"/>
      <c r="AH14" s="36"/>
      <c r="AI14" s="36"/>
      <c r="AL14" s="29"/>
    </row>
    <row r="15" spans="1:38" ht="92.25" customHeight="1" x14ac:dyDescent="0.25">
      <c r="A15" s="271"/>
      <c r="B15" s="272"/>
      <c r="C15" s="276" t="s">
        <v>3013</v>
      </c>
      <c r="D15" s="287" t="s">
        <v>3014</v>
      </c>
      <c r="E15" s="286"/>
      <c r="F15" s="276"/>
      <c r="G15" s="276"/>
      <c r="H15" s="273"/>
      <c r="I15" s="248" t="s">
        <v>1104</v>
      </c>
      <c r="J15" s="248" t="s">
        <v>1106</v>
      </c>
      <c r="K15" s="276"/>
      <c r="L15" s="248" t="s">
        <v>1104</v>
      </c>
      <c r="M15" s="248" t="s">
        <v>6</v>
      </c>
      <c r="N15" s="248" t="s">
        <v>7</v>
      </c>
      <c r="O15" s="248" t="s">
        <v>8</v>
      </c>
      <c r="P15" s="248" t="s">
        <v>9</v>
      </c>
      <c r="Q15" s="248" t="s">
        <v>3139</v>
      </c>
      <c r="R15" s="275" t="s">
        <v>3140</v>
      </c>
      <c r="S15" s="273"/>
      <c r="T15" s="273" t="s">
        <v>3141</v>
      </c>
      <c r="U15" s="273"/>
      <c r="V15" s="276" t="s">
        <v>3142</v>
      </c>
      <c r="W15" s="276"/>
      <c r="X15" s="273" t="s">
        <v>3143</v>
      </c>
      <c r="Y15" s="273"/>
      <c r="Z15" s="273" t="s">
        <v>3144</v>
      </c>
      <c r="AA15" s="273"/>
      <c r="AB15" s="248" t="s">
        <v>3145</v>
      </c>
      <c r="AC15" s="248" t="s">
        <v>3146</v>
      </c>
      <c r="AD15" s="248" t="s">
        <v>3147</v>
      </c>
      <c r="AE15" s="249" t="s">
        <v>3148</v>
      </c>
      <c r="AF15" s="274"/>
      <c r="AG15" s="253"/>
      <c r="AH15" s="36"/>
    </row>
    <row r="16" spans="1:38" ht="18.75" customHeight="1" x14ac:dyDescent="0.25">
      <c r="A16" s="271"/>
      <c r="B16" s="272"/>
      <c r="C16" s="276"/>
      <c r="D16" s="288"/>
      <c r="E16" s="286"/>
      <c r="F16" s="276"/>
      <c r="G16" s="276"/>
      <c r="H16" s="250" t="s">
        <v>10</v>
      </c>
      <c r="I16" s="250" t="s">
        <v>10</v>
      </c>
      <c r="J16" s="250" t="s">
        <v>10</v>
      </c>
      <c r="K16" s="26" t="s">
        <v>11</v>
      </c>
      <c r="L16" s="250" t="s">
        <v>3032</v>
      </c>
      <c r="M16" s="250" t="s">
        <v>12</v>
      </c>
      <c r="N16" s="250" t="s">
        <v>12</v>
      </c>
      <c r="O16" s="250" t="s">
        <v>12</v>
      </c>
      <c r="P16" s="250" t="s">
        <v>3032</v>
      </c>
      <c r="Q16" s="250" t="s">
        <v>12</v>
      </c>
      <c r="R16" s="26" t="s">
        <v>1905</v>
      </c>
      <c r="S16" s="250" t="s">
        <v>12</v>
      </c>
      <c r="T16" s="250" t="s">
        <v>10</v>
      </c>
      <c r="U16" s="250" t="s">
        <v>12</v>
      </c>
      <c r="V16" s="250" t="s">
        <v>10</v>
      </c>
      <c r="W16" s="250" t="s">
        <v>12</v>
      </c>
      <c r="X16" s="250" t="s">
        <v>10</v>
      </c>
      <c r="Y16" s="250" t="s">
        <v>12</v>
      </c>
      <c r="Z16" s="250" t="s">
        <v>10</v>
      </c>
      <c r="AA16" s="250" t="s">
        <v>12</v>
      </c>
      <c r="AB16" s="250" t="s">
        <v>12</v>
      </c>
      <c r="AC16" s="250" t="s">
        <v>12</v>
      </c>
      <c r="AD16" s="250" t="s">
        <v>12</v>
      </c>
      <c r="AE16" s="228" t="s">
        <v>12</v>
      </c>
      <c r="AF16" s="274"/>
    </row>
    <row r="17" spans="1:38" s="48" customFormat="1" ht="21" customHeight="1" x14ac:dyDescent="0.25">
      <c r="A17" s="52">
        <v>1</v>
      </c>
      <c r="B17" s="60">
        <v>2</v>
      </c>
      <c r="C17" s="60">
        <v>3</v>
      </c>
      <c r="D17" s="60">
        <v>4</v>
      </c>
      <c r="E17" s="60">
        <v>5</v>
      </c>
      <c r="F17" s="60">
        <v>6</v>
      </c>
      <c r="G17" s="60">
        <v>7</v>
      </c>
      <c r="H17" s="60">
        <v>8</v>
      </c>
      <c r="I17" s="60">
        <v>9</v>
      </c>
      <c r="J17" s="60">
        <v>10</v>
      </c>
      <c r="K17" s="60">
        <v>11</v>
      </c>
      <c r="L17" s="60">
        <v>3</v>
      </c>
      <c r="M17" s="60">
        <v>4</v>
      </c>
      <c r="N17" s="60">
        <v>5</v>
      </c>
      <c r="O17" s="60">
        <v>6</v>
      </c>
      <c r="P17" s="60">
        <v>7</v>
      </c>
      <c r="Q17" s="60">
        <v>8</v>
      </c>
      <c r="R17" s="60">
        <v>9</v>
      </c>
      <c r="S17" s="60">
        <v>10</v>
      </c>
      <c r="T17" s="60">
        <v>11</v>
      </c>
      <c r="U17" s="60">
        <v>12</v>
      </c>
      <c r="V17" s="60">
        <v>13</v>
      </c>
      <c r="W17" s="60">
        <v>14</v>
      </c>
      <c r="X17" s="60">
        <v>15</v>
      </c>
      <c r="Y17" s="60">
        <v>16</v>
      </c>
      <c r="Z17" s="60">
        <v>17</v>
      </c>
      <c r="AA17" s="60">
        <v>18</v>
      </c>
      <c r="AB17" s="60">
        <v>19</v>
      </c>
      <c r="AC17" s="60">
        <v>20</v>
      </c>
      <c r="AD17" s="60">
        <v>21</v>
      </c>
      <c r="AE17" s="60">
        <v>22</v>
      </c>
      <c r="AF17" s="60">
        <v>23</v>
      </c>
      <c r="AG17" s="257"/>
    </row>
    <row r="18" spans="1:38" ht="22.5" customHeight="1" x14ac:dyDescent="0.25">
      <c r="A18" s="146"/>
      <c r="B18" s="74" t="s">
        <v>13</v>
      </c>
      <c r="C18" s="52"/>
      <c r="D18" s="143"/>
      <c r="E18" s="143"/>
      <c r="F18" s="52"/>
      <c r="G18" s="52"/>
      <c r="H18" s="1">
        <f>H19+H20+H21</f>
        <v>6687627.120000001</v>
      </c>
      <c r="I18" s="1">
        <f t="shared" ref="I18:J18" si="0">I19+I20+I21</f>
        <v>5608298.1599999974</v>
      </c>
      <c r="J18" s="1">
        <f t="shared" si="0"/>
        <v>5343650.97</v>
      </c>
      <c r="K18" s="46">
        <f>K19+K20+K21</f>
        <v>257259</v>
      </c>
      <c r="L18" s="1">
        <f>L19+L20+L21</f>
        <v>7755856521.7840033</v>
      </c>
      <c r="M18" s="1"/>
      <c r="N18" s="1"/>
      <c r="O18" s="1"/>
      <c r="P18" s="1">
        <f>L18</f>
        <v>7755856521.7840033</v>
      </c>
      <c r="Q18" s="1">
        <f t="shared" ref="Q18:AD18" si="1">Q19+Q20+Q21</f>
        <v>3386412290.2100005</v>
      </c>
      <c r="R18" s="46">
        <f t="shared" si="1"/>
        <v>317</v>
      </c>
      <c r="S18" s="1">
        <f>S19+S20+S21</f>
        <v>984652720</v>
      </c>
      <c r="T18" s="1">
        <f t="shared" si="1"/>
        <v>558060.79</v>
      </c>
      <c r="U18" s="1">
        <f t="shared" si="1"/>
        <v>2888344725.7140002</v>
      </c>
      <c r="V18" s="1">
        <f t="shared" si="1"/>
        <v>16501.960000000003</v>
      </c>
      <c r="W18" s="1">
        <f t="shared" si="1"/>
        <v>36535339.440000005</v>
      </c>
      <c r="X18" s="1">
        <f>X19+X20+X21</f>
        <v>158816.03000000003</v>
      </c>
      <c r="Y18" s="1">
        <f>Y19+Y20+Y21</f>
        <v>412415732.32000005</v>
      </c>
      <c r="Z18" s="1">
        <f t="shared" si="1"/>
        <v>17443.300000000003</v>
      </c>
      <c r="AA18" s="1">
        <f t="shared" si="1"/>
        <v>46695714.100000009</v>
      </c>
      <c r="AB18" s="1"/>
      <c r="AC18" s="1"/>
      <c r="AD18" s="1">
        <f t="shared" si="1"/>
        <v>800000</v>
      </c>
      <c r="AE18" s="1"/>
      <c r="AF18" s="2"/>
      <c r="AG18" s="258"/>
      <c r="AK18" s="29"/>
      <c r="AL18" s="29"/>
    </row>
    <row r="19" spans="1:38" ht="22.5" customHeight="1" x14ac:dyDescent="0.25">
      <c r="A19" s="146"/>
      <c r="B19" s="74" t="s">
        <v>1213</v>
      </c>
      <c r="C19" s="52"/>
      <c r="D19" s="143"/>
      <c r="E19" s="143"/>
      <c r="F19" s="52"/>
      <c r="G19" s="52"/>
      <c r="H19" s="1">
        <f>H23+H55+H468+H622+H636+H696+H755+H805+H932+H951+H969+H1253+H1405+H1459+H1581+H1591+H1666+H1977+H2043+H2062+H2219+H2268</f>
        <v>531373.46000000008</v>
      </c>
      <c r="I19" s="1">
        <f>I23+I55+I468+I622+I636+I696+I755+I805+I932+I951+I969+I1253+I1405+I1459+I1581+I1591+I1666+I1977+I2043+I2062+I2219+I2268</f>
        <v>471083.2100000002</v>
      </c>
      <c r="J19" s="1">
        <f>J23+J55+J468+J622+J636+J696+J755+J805+J932+J951+J969+J1253+J1405+J1459+J1581+J1591+J1666+J1977+J2043+J2062+J2219+J2268</f>
        <v>444552.31</v>
      </c>
      <c r="K19" s="46">
        <f>K23+K55+K468+K622+K636+K696+K755+K805+K932+K951+K969+K1253+K1405+K1459+K1581+K1591+K1666+K1977+K2043+K2062+K2219+K2268</f>
        <v>21935</v>
      </c>
      <c r="L19" s="1">
        <f>L23+L55+L468+L622+L636+L696+L755+L805+L932+L951+L969+L1253+L1405+L1459+L1581+L1591+L1666+L1977+L2043+L2062+L2219+L2268</f>
        <v>417050879.89999998</v>
      </c>
      <c r="M19" s="1"/>
      <c r="N19" s="1"/>
      <c r="O19" s="1"/>
      <c r="P19" s="1">
        <f>L19</f>
        <v>417050879.89999998</v>
      </c>
      <c r="Q19" s="1">
        <f t="shared" ref="Q19:U19" si="2">Q23+Q55+Q468+Q622+Q636+Q696+Q755+Q805+Q932+Q951+Q969+Q1253+Q1405+Q1459+Q1581+Q1591+Q1666+Q1977+Q2043+Q2062+Q2219+Q2268</f>
        <v>133324195.90000001</v>
      </c>
      <c r="R19" s="46">
        <f t="shared" si="2"/>
        <v>89</v>
      </c>
      <c r="S19" s="1">
        <f t="shared" si="2"/>
        <v>276448240</v>
      </c>
      <c r="T19" s="1">
        <f t="shared" si="2"/>
        <v>2052</v>
      </c>
      <c r="U19" s="1">
        <f t="shared" si="2"/>
        <v>7278444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2"/>
      <c r="AG19" s="258"/>
      <c r="AK19" s="29"/>
      <c r="AL19" s="29"/>
    </row>
    <row r="20" spans="1:38" ht="22.5" customHeight="1" x14ac:dyDescent="0.25">
      <c r="A20" s="146"/>
      <c r="B20" s="74" t="s">
        <v>1214</v>
      </c>
      <c r="C20" s="52"/>
      <c r="D20" s="143"/>
      <c r="E20" s="143"/>
      <c r="F20" s="52"/>
      <c r="G20" s="52"/>
      <c r="H20" s="1">
        <f>H24+H62+H494+H623+H637+H697+H757+H810+H933+H953+H986+H1255+H1406+H1463+H1584+H1592+H1678+H1979+H2044+H2072+H2225+H2356</f>
        <v>429601.64999999991</v>
      </c>
      <c r="I20" s="1">
        <f>I24+I62+I494+I623+I637+I697+I757+I810+I933+I953+I986+I1255+I1406+I1463+I1584+I1592+I1678+I1979+I2044+I2072+I2225+I2356</f>
        <v>375091.99999999988</v>
      </c>
      <c r="J20" s="1">
        <f>J24+J62+J494+J623+J637+J697+J757+J810+J933+J953+J986+J1255+J1406+J1463+J1584+J1592+J1678+J1979+J2044+J2072+J2225+J2356</f>
        <v>360725.55999999982</v>
      </c>
      <c r="K20" s="46">
        <f>K24+K62+K494+K623+K637+K697+K757+K810+K933+K953+K986+K1255+K1406+K1463+K1584+K1592+K1678+K1979+K2044+K2072+K2225+K2356</f>
        <v>18065</v>
      </c>
      <c r="L20" s="1">
        <f>L24+L62+L494+L623+L637+L697+L757+L810+L933+L953+L986+L1255+L1406+L1463+L1584+L1592+L1678+L1979+L2044+L2072+L2225+L2356</f>
        <v>447162145.56999999</v>
      </c>
      <c r="M20" s="1"/>
      <c r="N20" s="1"/>
      <c r="O20" s="1"/>
      <c r="P20" s="1">
        <f>L20</f>
        <v>447162145.56999999</v>
      </c>
      <c r="Q20" s="1">
        <f t="shared" ref="Q20:AA20" si="3">Q24+Q62+Q494+Q623+Q637+Q697+Q757+Q810+Q933+Q953+Q986+Q1255+Q1406+Q1463+Q1584+Q1592+Q1678+Q1979+Q2044+Q2072+Q2225+Q2356</f>
        <v>96596283.420000002</v>
      </c>
      <c r="R20" s="46">
        <f t="shared" si="3"/>
        <v>65</v>
      </c>
      <c r="S20" s="1">
        <f t="shared" si="3"/>
        <v>201900400</v>
      </c>
      <c r="T20" s="1">
        <f t="shared" si="3"/>
        <v>22448.29</v>
      </c>
      <c r="U20" s="1">
        <f t="shared" si="3"/>
        <v>125478060.07000001</v>
      </c>
      <c r="V20" s="1">
        <f t="shared" si="3"/>
        <v>1244.1600000000001</v>
      </c>
      <c r="W20" s="1">
        <f t="shared" si="3"/>
        <v>2754570.2400000002</v>
      </c>
      <c r="X20" s="1">
        <f t="shared" si="3"/>
        <v>8987</v>
      </c>
      <c r="Y20" s="1">
        <f t="shared" si="3"/>
        <v>17559498</v>
      </c>
      <c r="Z20" s="1">
        <f t="shared" si="3"/>
        <v>923.92000000000007</v>
      </c>
      <c r="AA20" s="1">
        <f t="shared" si="3"/>
        <v>2473333.84</v>
      </c>
      <c r="AB20" s="1"/>
      <c r="AC20" s="1"/>
      <c r="AD20" s="1">
        <f>AD24+AD62+AD494+AD623+AD637+AD697+AD757+AD810+AD933+AD953+AD986+AD1255+AD1406+AD1463+AD1584+AD1592+AD1678+AD1979+AD2044+AD2072+AD2225+AD2356</f>
        <v>400000</v>
      </c>
      <c r="AE20" s="1"/>
      <c r="AF20" s="2"/>
      <c r="AG20" s="258"/>
      <c r="AK20" s="29"/>
      <c r="AL20" s="29"/>
    </row>
    <row r="21" spans="1:38" ht="22.5" customHeight="1" x14ac:dyDescent="0.25">
      <c r="A21" s="146"/>
      <c r="B21" s="74" t="s">
        <v>1215</v>
      </c>
      <c r="C21" s="52"/>
      <c r="D21" s="143"/>
      <c r="E21" s="143"/>
      <c r="F21" s="52"/>
      <c r="G21" s="52"/>
      <c r="H21" s="1">
        <f>H33+H63+H495+H628+H657+H715+H758+H814+H934+H954+H1006+H1260+H1407+H1465+H1587+H1598+H1688+H1982+H2045+H2080+H2229+H2409</f>
        <v>5726652.0100000007</v>
      </c>
      <c r="I21" s="1">
        <f>I33+I63+I495+I628+I657+I715+I758+I814+I934+I954+I1006+I1260+I1407+I1465+I1587+I1598+I1688+I1982+I2045+I2080+I2229+I2409</f>
        <v>4762122.9499999974</v>
      </c>
      <c r="J21" s="1">
        <f>J33+J63+J495+J628+J657+J715+J758+J814+J934+J954+J1006+J1260+J1407+J1465+J1587+J1598+J1688+J1982+J2045+J2080+J2229+J2409</f>
        <v>4538373.0999999996</v>
      </c>
      <c r="K21" s="46">
        <f>K33+K63+K495+K628+K657+K715+K758+K814+K934+K954+K1006+K1260+K1407+K1465+K1587+K1598+K1688+K1982+K2045+K2080+K2229+K2409</f>
        <v>217259</v>
      </c>
      <c r="L21" s="1">
        <f>L33+L63+L495+L628+L657+L715+L758+L814+L934+L954+L1006+L1260+L1407+L1465+L1587+L1598+L1688+L1982+L2045+L2080+L2229+L2409</f>
        <v>6891643496.314003</v>
      </c>
      <c r="M21" s="1"/>
      <c r="N21" s="1"/>
      <c r="O21" s="1"/>
      <c r="P21" s="1">
        <f>L21</f>
        <v>6891643496.314003</v>
      </c>
      <c r="Q21" s="1">
        <f t="shared" ref="Q21:AA21" si="4">Q33+Q63+Q495+Q628+Q657+Q715+Q758+Q814+Q934+Q954+Q1006+Q1260+Q1407+Q1465+Q1587+Q1598+Q1688+Q1982+Q2045+Q2080+Q2229+Q2409</f>
        <v>3156491810.8900003</v>
      </c>
      <c r="R21" s="46">
        <f t="shared" si="4"/>
        <v>163</v>
      </c>
      <c r="S21" s="1">
        <f t="shared" si="4"/>
        <v>506304080</v>
      </c>
      <c r="T21" s="1">
        <f t="shared" si="4"/>
        <v>533560.5</v>
      </c>
      <c r="U21" s="1">
        <f t="shared" si="4"/>
        <v>2755588221.6440001</v>
      </c>
      <c r="V21" s="1">
        <f t="shared" si="4"/>
        <v>15257.800000000001</v>
      </c>
      <c r="W21" s="1">
        <f t="shared" si="4"/>
        <v>33780769.200000003</v>
      </c>
      <c r="X21" s="1">
        <f t="shared" si="4"/>
        <v>149829.03000000003</v>
      </c>
      <c r="Y21" s="1">
        <f t="shared" si="4"/>
        <v>394856234.32000005</v>
      </c>
      <c r="Z21" s="1">
        <f t="shared" si="4"/>
        <v>16519.38</v>
      </c>
      <c r="AA21" s="1">
        <f t="shared" si="4"/>
        <v>44222380.260000005</v>
      </c>
      <c r="AB21" s="1"/>
      <c r="AC21" s="1"/>
      <c r="AD21" s="1">
        <f>AD33+AD63+AD495+AD628+AD657+AD715+AD758+AD814+AD934+AD954+AD1006+AD1260+AD1407+AD1465+AD1587+AD1598+AD1688+AD1982+AD2045+AD2080+AD2229+AD2409</f>
        <v>400000</v>
      </c>
      <c r="AE21" s="1"/>
      <c r="AF21" s="2"/>
      <c r="AG21" s="258"/>
      <c r="AK21" s="29"/>
      <c r="AL21" s="29"/>
    </row>
    <row r="22" spans="1:38" ht="23.25" customHeight="1" x14ac:dyDescent="0.25">
      <c r="A22" s="146"/>
      <c r="B22" s="74" t="s">
        <v>14</v>
      </c>
      <c r="C22" s="52"/>
      <c r="D22" s="143"/>
      <c r="E22" s="143"/>
      <c r="F22" s="52"/>
      <c r="G22" s="52"/>
      <c r="H22" s="1">
        <f>H23+H24+H33</f>
        <v>22870.6</v>
      </c>
      <c r="I22" s="1">
        <f t="shared" ref="I22:L22" si="5">I23+I24+I33</f>
        <v>22572.299999999996</v>
      </c>
      <c r="J22" s="1">
        <f t="shared" si="5"/>
        <v>16106.000000000002</v>
      </c>
      <c r="K22" s="46">
        <f t="shared" si="5"/>
        <v>1002</v>
      </c>
      <c r="L22" s="1">
        <f t="shared" si="5"/>
        <v>19719355</v>
      </c>
      <c r="M22" s="1"/>
      <c r="N22" s="1"/>
      <c r="O22" s="1"/>
      <c r="P22" s="1">
        <f>L22</f>
        <v>19719355</v>
      </c>
      <c r="Q22" s="1">
        <v>7464099</v>
      </c>
      <c r="R22" s="46"/>
      <c r="S22" s="1"/>
      <c r="T22" s="1">
        <f t="shared" ref="T22:AA22" si="6">T23+T24+T33</f>
        <v>2714</v>
      </c>
      <c r="U22" s="1">
        <f t="shared" si="6"/>
        <v>11928662</v>
      </c>
      <c r="V22" s="1"/>
      <c r="W22" s="1"/>
      <c r="X22" s="1"/>
      <c r="Y22" s="1"/>
      <c r="Z22" s="1">
        <f t="shared" si="6"/>
        <v>122</v>
      </c>
      <c r="AA22" s="1">
        <f t="shared" si="6"/>
        <v>326594</v>
      </c>
      <c r="AB22" s="1"/>
      <c r="AC22" s="1"/>
      <c r="AD22" s="1"/>
      <c r="AE22" s="1"/>
      <c r="AF22" s="209"/>
      <c r="AG22" s="259"/>
      <c r="AK22" s="29"/>
      <c r="AL22" s="29"/>
    </row>
    <row r="23" spans="1:38" ht="22.5" customHeight="1" x14ac:dyDescent="0.25">
      <c r="A23" s="146"/>
      <c r="B23" s="74" t="s">
        <v>1213</v>
      </c>
      <c r="C23" s="52"/>
      <c r="D23" s="143"/>
      <c r="E23" s="143"/>
      <c r="F23" s="52"/>
      <c r="G23" s="52"/>
      <c r="H23" s="1"/>
      <c r="I23" s="1"/>
      <c r="J23" s="1"/>
      <c r="K23" s="46"/>
      <c r="L23" s="1"/>
      <c r="M23" s="1"/>
      <c r="N23" s="1"/>
      <c r="O23" s="1"/>
      <c r="P23" s="1"/>
      <c r="Q23" s="1"/>
      <c r="R23" s="46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44"/>
      <c r="AG23" s="259"/>
      <c r="AK23" s="29"/>
      <c r="AL23" s="29"/>
    </row>
    <row r="24" spans="1:38" ht="22.5" customHeight="1" x14ac:dyDescent="0.25">
      <c r="A24" s="146"/>
      <c r="B24" s="74" t="s">
        <v>1214</v>
      </c>
      <c r="C24" s="97"/>
      <c r="D24" s="143"/>
      <c r="E24" s="143"/>
      <c r="F24" s="97"/>
      <c r="G24" s="52"/>
      <c r="H24" s="1">
        <f>SUM(H25:H32)</f>
        <v>4919.0999999999995</v>
      </c>
      <c r="I24" s="1">
        <f t="shared" ref="I24:Q24" si="7">SUM(I25:I32)</f>
        <v>4919.0999999999995</v>
      </c>
      <c r="J24" s="1">
        <f t="shared" si="7"/>
        <v>3341.5</v>
      </c>
      <c r="K24" s="46">
        <f t="shared" si="7"/>
        <v>252</v>
      </c>
      <c r="L24" s="1">
        <f t="shared" si="7"/>
        <v>5055843</v>
      </c>
      <c r="M24" s="1"/>
      <c r="N24" s="1"/>
      <c r="O24" s="1"/>
      <c r="P24" s="1">
        <f>L24</f>
        <v>5055843</v>
      </c>
      <c r="Q24" s="1">
        <f t="shared" si="7"/>
        <v>823578</v>
      </c>
      <c r="R24" s="46"/>
      <c r="S24" s="1"/>
      <c r="T24" s="1">
        <f t="shared" ref="T24:U24" si="8">SUM(T25:T32)</f>
        <v>867</v>
      </c>
      <c r="U24" s="1">
        <f t="shared" si="8"/>
        <v>4232265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44"/>
      <c r="AG24" s="259"/>
      <c r="AK24" s="29"/>
      <c r="AL24" s="29"/>
    </row>
    <row r="25" spans="1:38" ht="22.5" customHeight="1" x14ac:dyDescent="0.25">
      <c r="A25" s="143" t="str">
        <f>AJ25</f>
        <v>1.</v>
      </c>
      <c r="B25" s="71" t="s">
        <v>1229</v>
      </c>
      <c r="C25" s="97">
        <v>1982</v>
      </c>
      <c r="D25" s="143" t="s">
        <v>3015</v>
      </c>
      <c r="E25" s="143" t="s">
        <v>3016</v>
      </c>
      <c r="F25" s="97">
        <v>2</v>
      </c>
      <c r="G25" s="52">
        <v>2</v>
      </c>
      <c r="H25" s="145">
        <v>600</v>
      </c>
      <c r="I25" s="145">
        <v>600</v>
      </c>
      <c r="J25" s="145">
        <v>582.79999999999995</v>
      </c>
      <c r="K25" s="3">
        <v>30</v>
      </c>
      <c r="L25" s="6">
        <f>Q25+S25+U25+W25+Y25+AA25+AD25+AE25</f>
        <v>1021536</v>
      </c>
      <c r="M25" s="6"/>
      <c r="N25" s="6"/>
      <c r="O25" s="6"/>
      <c r="P25" s="145">
        <f>L25</f>
        <v>1021536</v>
      </c>
      <c r="Q25" s="33"/>
      <c r="R25" s="98"/>
      <c r="S25" s="33"/>
      <c r="T25" s="4">
        <v>288</v>
      </c>
      <c r="U25" s="4">
        <f>T25*3547</f>
        <v>1021536</v>
      </c>
      <c r="V25" s="33"/>
      <c r="W25" s="33"/>
      <c r="X25" s="33"/>
      <c r="Y25" s="33"/>
      <c r="Z25" s="33"/>
      <c r="AA25" s="33"/>
      <c r="AB25" s="145"/>
      <c r="AC25" s="145"/>
      <c r="AD25" s="33"/>
      <c r="AE25" s="33"/>
      <c r="AF25" s="35">
        <v>2025</v>
      </c>
      <c r="AG25" s="259"/>
      <c r="AH25" s="29">
        <v>1</v>
      </c>
      <c r="AI25" s="29" t="s">
        <v>155</v>
      </c>
      <c r="AJ25" s="29" t="str">
        <f>CONCATENATE(AH25,AI25)</f>
        <v>1.</v>
      </c>
      <c r="AL25" s="29"/>
    </row>
    <row r="26" spans="1:38" ht="22.5" customHeight="1" x14ac:dyDescent="0.25">
      <c r="A26" s="143" t="str">
        <f t="shared" ref="A26:A32" si="9">AJ26</f>
        <v>2.</v>
      </c>
      <c r="B26" s="71" t="s">
        <v>1216</v>
      </c>
      <c r="C26" s="52">
        <v>1982</v>
      </c>
      <c r="D26" s="220" t="s">
        <v>3015</v>
      </c>
      <c r="E26" s="143" t="s">
        <v>3017</v>
      </c>
      <c r="F26" s="52">
        <v>2</v>
      </c>
      <c r="G26" s="52">
        <v>1</v>
      </c>
      <c r="H26" s="4">
        <v>377.4</v>
      </c>
      <c r="I26" s="4">
        <v>377.4</v>
      </c>
      <c r="J26" s="4">
        <v>257.2</v>
      </c>
      <c r="K26" s="5">
        <v>23</v>
      </c>
      <c r="L26" s="145">
        <f t="shared" ref="L26:L32" si="10">Q26+S26+U26+W26+Y26+AA26+AD26+AE26</f>
        <v>42870</v>
      </c>
      <c r="M26" s="1"/>
      <c r="N26" s="1"/>
      <c r="O26" s="1"/>
      <c r="P26" s="145">
        <f>L26</f>
        <v>42870</v>
      </c>
      <c r="Q26" s="145">
        <v>42870</v>
      </c>
      <c r="R26" s="3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35">
        <v>2025</v>
      </c>
      <c r="AG26" s="256"/>
      <c r="AH26" s="29">
        <v>2</v>
      </c>
      <c r="AI26" s="29" t="s">
        <v>155</v>
      </c>
      <c r="AJ26" s="29" t="str">
        <f t="shared" ref="AJ26:AJ32" si="11">CONCATENATE(AH26,AI26)</f>
        <v>2.</v>
      </c>
      <c r="AL26" s="29"/>
    </row>
    <row r="27" spans="1:38" ht="22.5" customHeight="1" x14ac:dyDescent="0.25">
      <c r="A27" s="143" t="str">
        <f t="shared" si="9"/>
        <v>3.</v>
      </c>
      <c r="B27" s="71" t="s">
        <v>1221</v>
      </c>
      <c r="C27" s="52">
        <v>1981</v>
      </c>
      <c r="D27" s="143" t="s">
        <v>3015</v>
      </c>
      <c r="E27" s="143" t="s">
        <v>3016</v>
      </c>
      <c r="F27" s="52">
        <v>2</v>
      </c>
      <c r="G27" s="52">
        <v>3</v>
      </c>
      <c r="H27" s="4">
        <v>636.70000000000005</v>
      </c>
      <c r="I27" s="4">
        <v>636.70000000000005</v>
      </c>
      <c r="J27" s="4">
        <v>367.9</v>
      </c>
      <c r="K27" s="5">
        <v>29</v>
      </c>
      <c r="L27" s="145">
        <f t="shared" si="10"/>
        <v>400530</v>
      </c>
      <c r="M27" s="1"/>
      <c r="N27" s="1"/>
      <c r="O27" s="1"/>
      <c r="P27" s="145">
        <f>L27</f>
        <v>400530</v>
      </c>
      <c r="Q27" s="145">
        <v>400530</v>
      </c>
      <c r="R27" s="3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35">
        <v>2025</v>
      </c>
      <c r="AG27" s="256"/>
      <c r="AH27" s="29">
        <v>3</v>
      </c>
      <c r="AI27" s="29" t="s">
        <v>155</v>
      </c>
      <c r="AJ27" s="29" t="str">
        <f t="shared" si="11"/>
        <v>3.</v>
      </c>
      <c r="AL27" s="29"/>
    </row>
    <row r="28" spans="1:38" ht="22.5" customHeight="1" x14ac:dyDescent="0.25">
      <c r="A28" s="143" t="str">
        <f t="shared" si="9"/>
        <v>4.</v>
      </c>
      <c r="B28" s="71" t="s">
        <v>1224</v>
      </c>
      <c r="C28" s="52">
        <v>1983</v>
      </c>
      <c r="D28" s="220" t="s">
        <v>3015</v>
      </c>
      <c r="E28" s="143" t="s">
        <v>3017</v>
      </c>
      <c r="F28" s="52">
        <v>2</v>
      </c>
      <c r="G28" s="52">
        <v>1</v>
      </c>
      <c r="H28" s="4">
        <v>354.9</v>
      </c>
      <c r="I28" s="4">
        <v>354.9</v>
      </c>
      <c r="J28" s="4">
        <v>211.9</v>
      </c>
      <c r="K28" s="5">
        <v>20</v>
      </c>
      <c r="L28" s="145">
        <f t="shared" si="10"/>
        <v>2189193</v>
      </c>
      <c r="M28" s="1"/>
      <c r="N28" s="1"/>
      <c r="O28" s="1"/>
      <c r="P28" s="145">
        <f t="shared" ref="P28:P32" si="12">L28</f>
        <v>2189193</v>
      </c>
      <c r="Q28" s="145"/>
      <c r="R28" s="3"/>
      <c r="S28" s="145"/>
      <c r="T28" s="145">
        <v>291</v>
      </c>
      <c r="U28" s="145">
        <f>T28*7523</f>
        <v>2189193</v>
      </c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35">
        <v>2025</v>
      </c>
      <c r="AG28" s="259"/>
      <c r="AH28" s="29">
        <v>4</v>
      </c>
      <c r="AI28" s="29" t="s">
        <v>155</v>
      </c>
      <c r="AJ28" s="29" t="str">
        <f t="shared" si="11"/>
        <v>4.</v>
      </c>
      <c r="AL28" s="29"/>
    </row>
    <row r="29" spans="1:38" ht="22.5" customHeight="1" x14ac:dyDescent="0.25">
      <c r="A29" s="143" t="str">
        <f t="shared" si="9"/>
        <v>5.</v>
      </c>
      <c r="B29" s="71" t="s">
        <v>1218</v>
      </c>
      <c r="C29" s="97">
        <v>1976</v>
      </c>
      <c r="D29" s="220" t="s">
        <v>3015</v>
      </c>
      <c r="E29" s="143" t="s">
        <v>3017</v>
      </c>
      <c r="F29" s="52">
        <v>2</v>
      </c>
      <c r="G29" s="52">
        <v>2</v>
      </c>
      <c r="H29" s="4">
        <v>746.2</v>
      </c>
      <c r="I29" s="4">
        <v>746.2</v>
      </c>
      <c r="J29" s="4">
        <v>434.2</v>
      </c>
      <c r="K29" s="5">
        <v>41</v>
      </c>
      <c r="L29" s="145">
        <f t="shared" si="10"/>
        <v>51444</v>
      </c>
      <c r="M29" s="1"/>
      <c r="N29" s="1"/>
      <c r="O29" s="1"/>
      <c r="P29" s="145">
        <f t="shared" si="12"/>
        <v>51444</v>
      </c>
      <c r="Q29" s="145">
        <v>51444</v>
      </c>
      <c r="R29" s="3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35">
        <v>2025</v>
      </c>
      <c r="AG29" s="256"/>
      <c r="AH29" s="29">
        <v>5</v>
      </c>
      <c r="AI29" s="29" t="s">
        <v>155</v>
      </c>
      <c r="AJ29" s="29" t="str">
        <f t="shared" si="11"/>
        <v>5.</v>
      </c>
      <c r="AL29" s="29"/>
    </row>
    <row r="30" spans="1:38" ht="22.5" customHeight="1" x14ac:dyDescent="0.25">
      <c r="A30" s="143" t="str">
        <f t="shared" si="9"/>
        <v>6.</v>
      </c>
      <c r="B30" s="71" t="s">
        <v>1230</v>
      </c>
      <c r="C30" s="97">
        <v>1982</v>
      </c>
      <c r="D30" s="143" t="s">
        <v>3015</v>
      </c>
      <c r="E30" s="143" t="s">
        <v>3016</v>
      </c>
      <c r="F30" s="97">
        <v>2</v>
      </c>
      <c r="G30" s="52">
        <v>2</v>
      </c>
      <c r="H30" s="145">
        <v>603</v>
      </c>
      <c r="I30" s="145">
        <v>603</v>
      </c>
      <c r="J30" s="145">
        <v>593</v>
      </c>
      <c r="K30" s="3">
        <v>27</v>
      </c>
      <c r="L30" s="6">
        <f t="shared" si="10"/>
        <v>1021536</v>
      </c>
      <c r="M30" s="6"/>
      <c r="N30" s="6"/>
      <c r="O30" s="6"/>
      <c r="P30" s="145">
        <f t="shared" si="12"/>
        <v>1021536</v>
      </c>
      <c r="Q30" s="33"/>
      <c r="R30" s="98"/>
      <c r="S30" s="33"/>
      <c r="T30" s="4">
        <v>288</v>
      </c>
      <c r="U30" s="4">
        <f>T30*3547</f>
        <v>1021536</v>
      </c>
      <c r="V30" s="33"/>
      <c r="W30" s="33"/>
      <c r="X30" s="33"/>
      <c r="Y30" s="33"/>
      <c r="Z30" s="33"/>
      <c r="AA30" s="33"/>
      <c r="AB30" s="145"/>
      <c r="AC30" s="145"/>
      <c r="AD30" s="33"/>
      <c r="AE30" s="33"/>
      <c r="AF30" s="35">
        <v>2025</v>
      </c>
      <c r="AG30" s="259"/>
      <c r="AH30" s="29">
        <v>6</v>
      </c>
      <c r="AI30" s="29" t="s">
        <v>155</v>
      </c>
      <c r="AJ30" s="29" t="str">
        <f t="shared" si="11"/>
        <v>6.</v>
      </c>
      <c r="AL30" s="29"/>
    </row>
    <row r="31" spans="1:38" ht="22.5" customHeight="1" x14ac:dyDescent="0.25">
      <c r="A31" s="143" t="str">
        <f t="shared" si="9"/>
        <v>7.</v>
      </c>
      <c r="B31" s="71" t="s">
        <v>1220</v>
      </c>
      <c r="C31" s="52">
        <v>1991</v>
      </c>
      <c r="D31" s="143" t="s">
        <v>3015</v>
      </c>
      <c r="E31" s="143" t="s">
        <v>3016</v>
      </c>
      <c r="F31" s="52">
        <v>3</v>
      </c>
      <c r="G31" s="52">
        <v>2</v>
      </c>
      <c r="H31" s="4">
        <v>856.7</v>
      </c>
      <c r="I31" s="4">
        <v>856.7</v>
      </c>
      <c r="J31" s="4">
        <v>475.5</v>
      </c>
      <c r="K31" s="5">
        <v>48</v>
      </c>
      <c r="L31" s="145">
        <f t="shared" si="10"/>
        <v>277290</v>
      </c>
      <c r="M31" s="1"/>
      <c r="N31" s="1"/>
      <c r="O31" s="1"/>
      <c r="P31" s="145">
        <f t="shared" si="12"/>
        <v>277290</v>
      </c>
      <c r="Q31" s="145">
        <v>277290</v>
      </c>
      <c r="R31" s="3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35">
        <v>2025</v>
      </c>
      <c r="AG31" s="256"/>
      <c r="AH31" s="29">
        <v>7</v>
      </c>
      <c r="AI31" s="29" t="s">
        <v>155</v>
      </c>
      <c r="AJ31" s="29" t="str">
        <f t="shared" si="11"/>
        <v>7.</v>
      </c>
      <c r="AL31" s="29"/>
    </row>
    <row r="32" spans="1:38" ht="22.5" customHeight="1" x14ac:dyDescent="0.25">
      <c r="A32" s="143" t="str">
        <f t="shared" si="9"/>
        <v>8.</v>
      </c>
      <c r="B32" s="71" t="s">
        <v>1217</v>
      </c>
      <c r="C32" s="97">
        <v>1975</v>
      </c>
      <c r="D32" s="220" t="s">
        <v>3015</v>
      </c>
      <c r="E32" s="143" t="s">
        <v>3017</v>
      </c>
      <c r="F32" s="52">
        <v>2</v>
      </c>
      <c r="G32" s="52">
        <v>2</v>
      </c>
      <c r="H32" s="4">
        <v>744.2</v>
      </c>
      <c r="I32" s="4">
        <v>744.2</v>
      </c>
      <c r="J32" s="4">
        <v>419</v>
      </c>
      <c r="K32" s="5">
        <v>34</v>
      </c>
      <c r="L32" s="145">
        <f t="shared" si="10"/>
        <v>51444</v>
      </c>
      <c r="M32" s="1"/>
      <c r="N32" s="1"/>
      <c r="O32" s="1"/>
      <c r="P32" s="145">
        <f t="shared" si="12"/>
        <v>51444</v>
      </c>
      <c r="Q32" s="145">
        <v>51444</v>
      </c>
      <c r="R32" s="3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35">
        <v>2025</v>
      </c>
      <c r="AG32" s="256"/>
      <c r="AH32" s="29">
        <v>8</v>
      </c>
      <c r="AI32" s="29" t="s">
        <v>155</v>
      </c>
      <c r="AJ32" s="29" t="str">
        <f t="shared" si="11"/>
        <v>8.</v>
      </c>
      <c r="AL32" s="29"/>
    </row>
    <row r="33" spans="1:38" ht="22.5" customHeight="1" x14ac:dyDescent="0.25">
      <c r="A33" s="146"/>
      <c r="B33" s="74" t="s">
        <v>1215</v>
      </c>
      <c r="C33" s="107"/>
      <c r="D33" s="146"/>
      <c r="E33" s="146"/>
      <c r="F33" s="107"/>
      <c r="G33" s="107"/>
      <c r="H33" s="1">
        <f>SUM(H34:H53)</f>
        <v>17951.5</v>
      </c>
      <c r="I33" s="1">
        <f t="shared" ref="I33:Q33" si="13">SUM(I34:I53)</f>
        <v>17653.199999999997</v>
      </c>
      <c r="J33" s="1">
        <f t="shared" si="13"/>
        <v>12764.500000000002</v>
      </c>
      <c r="K33" s="46">
        <f t="shared" si="13"/>
        <v>750</v>
      </c>
      <c r="L33" s="1">
        <f t="shared" si="13"/>
        <v>14663512</v>
      </c>
      <c r="M33" s="1"/>
      <c r="N33" s="1"/>
      <c r="O33" s="1"/>
      <c r="P33" s="1">
        <f>L33</f>
        <v>14663512</v>
      </c>
      <c r="Q33" s="1">
        <f t="shared" si="13"/>
        <v>6640521</v>
      </c>
      <c r="R33" s="46"/>
      <c r="S33" s="1"/>
      <c r="T33" s="1">
        <f t="shared" ref="T33:AA33" si="14">SUM(T34:T53)</f>
        <v>1847</v>
      </c>
      <c r="U33" s="1">
        <f t="shared" si="14"/>
        <v>7696397</v>
      </c>
      <c r="V33" s="1"/>
      <c r="W33" s="1"/>
      <c r="X33" s="1"/>
      <c r="Y33" s="1"/>
      <c r="Z33" s="1">
        <f t="shared" si="14"/>
        <v>122</v>
      </c>
      <c r="AA33" s="1">
        <f t="shared" si="14"/>
        <v>326594</v>
      </c>
      <c r="AB33" s="1"/>
      <c r="AC33" s="1"/>
      <c r="AD33" s="1"/>
      <c r="AE33" s="1"/>
      <c r="AF33" s="144"/>
      <c r="AG33" s="259"/>
      <c r="AK33" s="29"/>
      <c r="AL33" s="29"/>
    </row>
    <row r="34" spans="1:38" ht="22.5" customHeight="1" x14ac:dyDescent="0.25">
      <c r="A34" s="143" t="str">
        <f t="shared" ref="A34:A53" si="15">AJ34</f>
        <v>9.</v>
      </c>
      <c r="B34" s="71" t="s">
        <v>204</v>
      </c>
      <c r="C34" s="52">
        <v>1980</v>
      </c>
      <c r="D34" s="143" t="s">
        <v>3015</v>
      </c>
      <c r="E34" s="143" t="s">
        <v>3016</v>
      </c>
      <c r="F34" s="52">
        <v>3</v>
      </c>
      <c r="G34" s="52">
        <v>2</v>
      </c>
      <c r="H34" s="158">
        <v>1550.4</v>
      </c>
      <c r="I34" s="4">
        <v>1550.4</v>
      </c>
      <c r="J34" s="158">
        <v>1279.4000000000001</v>
      </c>
      <c r="K34" s="5">
        <v>58</v>
      </c>
      <c r="L34" s="6">
        <f t="shared" ref="L34:L43" si="16">Q34+S34+U34+W34+Y34+AA34+AD34+AE34</f>
        <v>677820</v>
      </c>
      <c r="M34" s="6"/>
      <c r="N34" s="6"/>
      <c r="O34" s="6"/>
      <c r="P34" s="145">
        <f t="shared" ref="P34:P43" si="17">L34</f>
        <v>677820</v>
      </c>
      <c r="Q34" s="4">
        <v>677820</v>
      </c>
      <c r="R34" s="98"/>
      <c r="S34" s="33"/>
      <c r="T34" s="4"/>
      <c r="U34" s="4"/>
      <c r="V34" s="33"/>
      <c r="W34" s="33"/>
      <c r="X34" s="33"/>
      <c r="Y34" s="33"/>
      <c r="Z34" s="33"/>
      <c r="AA34" s="33"/>
      <c r="AB34" s="145"/>
      <c r="AC34" s="145"/>
      <c r="AD34" s="145"/>
      <c r="AE34" s="33"/>
      <c r="AF34" s="35">
        <v>2025</v>
      </c>
      <c r="AG34" s="259"/>
      <c r="AH34" s="29">
        <v>9</v>
      </c>
      <c r="AI34" s="29" t="s">
        <v>155</v>
      </c>
      <c r="AJ34" s="29" t="str">
        <f>CONCATENATE(AH34,AI34)</f>
        <v>9.</v>
      </c>
    </row>
    <row r="35" spans="1:38" ht="22.5" customHeight="1" x14ac:dyDescent="0.25">
      <c r="A35" s="143" t="str">
        <f t="shared" si="15"/>
        <v>10.</v>
      </c>
      <c r="B35" s="71" t="s">
        <v>1223</v>
      </c>
      <c r="C35" s="52">
        <v>1980</v>
      </c>
      <c r="D35" s="220" t="s">
        <v>3015</v>
      </c>
      <c r="E35" s="143" t="s">
        <v>3016</v>
      </c>
      <c r="F35" s="52">
        <v>2</v>
      </c>
      <c r="G35" s="52">
        <v>2</v>
      </c>
      <c r="H35" s="145">
        <v>786</v>
      </c>
      <c r="I35" s="145">
        <v>786</v>
      </c>
      <c r="J35" s="145">
        <v>534</v>
      </c>
      <c r="K35" s="3">
        <v>35</v>
      </c>
      <c r="L35" s="145">
        <f>Q35+S35+U35+W35+Y35+AA35+AD35+AE35</f>
        <v>60018</v>
      </c>
      <c r="M35" s="1"/>
      <c r="N35" s="1"/>
      <c r="O35" s="1"/>
      <c r="P35" s="145">
        <f>L35</f>
        <v>60018</v>
      </c>
      <c r="Q35" s="145">
        <v>60018</v>
      </c>
      <c r="R35" s="3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35">
        <v>2025</v>
      </c>
      <c r="AG35" s="256"/>
      <c r="AH35" s="29">
        <v>10</v>
      </c>
      <c r="AI35" s="29" t="s">
        <v>155</v>
      </c>
      <c r="AJ35" s="29" t="str">
        <f t="shared" ref="AJ35:AJ53" si="18">CONCATENATE(AH35,AI35)</f>
        <v>10.</v>
      </c>
      <c r="AL35" s="29"/>
    </row>
    <row r="36" spans="1:38" ht="22.5" customHeight="1" x14ac:dyDescent="0.25">
      <c r="A36" s="143" t="str">
        <f t="shared" si="15"/>
        <v>11.</v>
      </c>
      <c r="B36" s="71" t="s">
        <v>197</v>
      </c>
      <c r="C36" s="52">
        <v>1984</v>
      </c>
      <c r="D36" s="143" t="s">
        <v>3015</v>
      </c>
      <c r="E36" s="143" t="s">
        <v>3016</v>
      </c>
      <c r="F36" s="52">
        <v>2</v>
      </c>
      <c r="G36" s="52">
        <v>2</v>
      </c>
      <c r="H36" s="158">
        <v>613.6</v>
      </c>
      <c r="I36" s="4">
        <v>596</v>
      </c>
      <c r="J36" s="158">
        <v>302.39999999999998</v>
      </c>
      <c r="K36" s="5">
        <v>34</v>
      </c>
      <c r="L36" s="6">
        <f t="shared" ref="L36" si="19">Q36+S36+U36+W36+Y36+AA36+AD36+AE36</f>
        <v>893420</v>
      </c>
      <c r="M36" s="6"/>
      <c r="N36" s="6"/>
      <c r="O36" s="6"/>
      <c r="P36" s="145">
        <f t="shared" ref="P36" si="20">L36</f>
        <v>893420</v>
      </c>
      <c r="Q36" s="4">
        <v>893420</v>
      </c>
      <c r="R36" s="5"/>
      <c r="S36" s="4"/>
      <c r="T36" s="4"/>
      <c r="U36" s="4"/>
      <c r="V36" s="4"/>
      <c r="W36" s="4"/>
      <c r="X36" s="4"/>
      <c r="Y36" s="4"/>
      <c r="Z36" s="4"/>
      <c r="AA36" s="4"/>
      <c r="AB36" s="145"/>
      <c r="AC36" s="145"/>
      <c r="AD36" s="4"/>
      <c r="AE36" s="4"/>
      <c r="AF36" s="35">
        <v>2025</v>
      </c>
      <c r="AG36" s="259"/>
      <c r="AH36" s="29">
        <v>11</v>
      </c>
      <c r="AI36" s="29" t="s">
        <v>155</v>
      </c>
      <c r="AJ36" s="29" t="str">
        <f t="shared" si="18"/>
        <v>11.</v>
      </c>
      <c r="AL36" s="29"/>
    </row>
    <row r="37" spans="1:38" ht="22.5" customHeight="1" x14ac:dyDescent="0.25">
      <c r="A37" s="143" t="str">
        <f t="shared" si="15"/>
        <v>12.</v>
      </c>
      <c r="B37" s="71" t="s">
        <v>199</v>
      </c>
      <c r="C37" s="52">
        <v>1980</v>
      </c>
      <c r="D37" s="143" t="s">
        <v>3015</v>
      </c>
      <c r="E37" s="143" t="s">
        <v>3016</v>
      </c>
      <c r="F37" s="52">
        <v>3</v>
      </c>
      <c r="G37" s="52">
        <v>2</v>
      </c>
      <c r="H37" s="158">
        <v>1550.4</v>
      </c>
      <c r="I37" s="4">
        <v>1269.7</v>
      </c>
      <c r="J37" s="158">
        <v>1269.7</v>
      </c>
      <c r="K37" s="5">
        <v>64</v>
      </c>
      <c r="L37" s="6">
        <f t="shared" si="16"/>
        <v>677820</v>
      </c>
      <c r="M37" s="40"/>
      <c r="N37" s="40"/>
      <c r="O37" s="40"/>
      <c r="P37" s="145">
        <f t="shared" si="17"/>
        <v>677820</v>
      </c>
      <c r="Q37" s="4">
        <v>677820</v>
      </c>
      <c r="R37" s="98"/>
      <c r="S37" s="33"/>
      <c r="T37" s="4"/>
      <c r="U37" s="4"/>
      <c r="V37" s="33"/>
      <c r="W37" s="33"/>
      <c r="X37" s="33"/>
      <c r="Y37" s="33"/>
      <c r="Z37" s="4"/>
      <c r="AA37" s="4"/>
      <c r="AB37" s="145"/>
      <c r="AC37" s="145"/>
      <c r="AD37" s="4"/>
      <c r="AE37" s="33"/>
      <c r="AF37" s="35">
        <v>2025</v>
      </c>
      <c r="AG37" s="259"/>
      <c r="AH37" s="29">
        <v>12</v>
      </c>
      <c r="AI37" s="29" t="s">
        <v>155</v>
      </c>
      <c r="AJ37" s="29" t="str">
        <f t="shared" si="18"/>
        <v>12.</v>
      </c>
      <c r="AL37" s="29"/>
    </row>
    <row r="38" spans="1:38" ht="22.5" customHeight="1" x14ac:dyDescent="0.25">
      <c r="A38" s="143" t="str">
        <f t="shared" si="15"/>
        <v>13.</v>
      </c>
      <c r="B38" s="71" t="s">
        <v>1219</v>
      </c>
      <c r="C38" s="52">
        <v>1983</v>
      </c>
      <c r="D38" s="220" t="s">
        <v>3015</v>
      </c>
      <c r="E38" s="143" t="s">
        <v>3017</v>
      </c>
      <c r="F38" s="52">
        <v>2</v>
      </c>
      <c r="G38" s="52">
        <v>1</v>
      </c>
      <c r="H38" s="4">
        <v>577.29999999999995</v>
      </c>
      <c r="I38" s="4">
        <v>577.29999999999995</v>
      </c>
      <c r="J38" s="4">
        <v>368.3</v>
      </c>
      <c r="K38" s="5">
        <v>25</v>
      </c>
      <c r="L38" s="145">
        <f>Q38+S38+U38+W38+Y38+AA38+AD38+AE38</f>
        <v>1064100</v>
      </c>
      <c r="M38" s="1"/>
      <c r="N38" s="1"/>
      <c r="O38" s="1"/>
      <c r="P38" s="145">
        <f t="shared" ref="P38:P42" si="21">L38</f>
        <v>1064100</v>
      </c>
      <c r="Q38" s="145"/>
      <c r="R38" s="3"/>
      <c r="S38" s="145"/>
      <c r="T38" s="145">
        <v>300</v>
      </c>
      <c r="U38" s="145">
        <f>T38*3547</f>
        <v>1064100</v>
      </c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35">
        <v>2025</v>
      </c>
      <c r="AG38" s="259"/>
      <c r="AH38" s="29">
        <v>13</v>
      </c>
      <c r="AI38" s="29" t="s">
        <v>155</v>
      </c>
      <c r="AJ38" s="29" t="str">
        <f t="shared" si="18"/>
        <v>13.</v>
      </c>
      <c r="AL38" s="29"/>
    </row>
    <row r="39" spans="1:38" ht="22.5" customHeight="1" x14ac:dyDescent="0.25">
      <c r="A39" s="143" t="str">
        <f t="shared" si="15"/>
        <v>14.</v>
      </c>
      <c r="B39" s="71" t="s">
        <v>1227</v>
      </c>
      <c r="C39" s="97">
        <v>1980</v>
      </c>
      <c r="D39" s="143" t="s">
        <v>3015</v>
      </c>
      <c r="E39" s="229" t="s">
        <v>3016</v>
      </c>
      <c r="F39" s="52">
        <v>3</v>
      </c>
      <c r="G39" s="52">
        <v>3</v>
      </c>
      <c r="H39" s="4">
        <v>1283.7</v>
      </c>
      <c r="I39" s="4">
        <v>1283.7</v>
      </c>
      <c r="J39" s="4">
        <v>742.8</v>
      </c>
      <c r="K39" s="5">
        <v>57</v>
      </c>
      <c r="L39" s="6">
        <f>Q39+S39+U39+W39+Y39+AA39+AD39+AE39</f>
        <v>2096277</v>
      </c>
      <c r="M39" s="6"/>
      <c r="N39" s="6"/>
      <c r="O39" s="6"/>
      <c r="P39" s="145">
        <f t="shared" si="21"/>
        <v>2096277</v>
      </c>
      <c r="Q39" s="33"/>
      <c r="R39" s="98"/>
      <c r="S39" s="33"/>
      <c r="T39" s="4">
        <v>591</v>
      </c>
      <c r="U39" s="4">
        <f>T39*3547</f>
        <v>2096277</v>
      </c>
      <c r="V39" s="33"/>
      <c r="W39" s="33"/>
      <c r="X39" s="33"/>
      <c r="Y39" s="33"/>
      <c r="Z39" s="33"/>
      <c r="AA39" s="33"/>
      <c r="AB39" s="145"/>
      <c r="AC39" s="145"/>
      <c r="AD39" s="33"/>
      <c r="AE39" s="33"/>
      <c r="AF39" s="35">
        <v>2025</v>
      </c>
      <c r="AG39" s="259"/>
      <c r="AH39" s="29">
        <v>14</v>
      </c>
      <c r="AI39" s="29" t="s">
        <v>155</v>
      </c>
      <c r="AJ39" s="29" t="str">
        <f t="shared" si="18"/>
        <v>14.</v>
      </c>
      <c r="AL39" s="29"/>
    </row>
    <row r="40" spans="1:38" ht="22.5" customHeight="1" x14ac:dyDescent="0.25">
      <c r="A40" s="143" t="str">
        <f t="shared" si="15"/>
        <v>15.</v>
      </c>
      <c r="B40" s="71" t="s">
        <v>201</v>
      </c>
      <c r="C40" s="52">
        <v>1975</v>
      </c>
      <c r="D40" s="143" t="s">
        <v>3015</v>
      </c>
      <c r="E40" s="143" t="s">
        <v>3017</v>
      </c>
      <c r="F40" s="52">
        <v>2</v>
      </c>
      <c r="G40" s="52">
        <v>2</v>
      </c>
      <c r="H40" s="158">
        <v>514.20000000000005</v>
      </c>
      <c r="I40" s="4">
        <f>H40</f>
        <v>514.20000000000005</v>
      </c>
      <c r="J40" s="158">
        <v>293.7</v>
      </c>
      <c r="K40" s="5">
        <v>29</v>
      </c>
      <c r="L40" s="6">
        <f>Q40+S40+U40+W40+Y40+AA40+AD40+AE40</f>
        <v>264966</v>
      </c>
      <c r="M40" s="6"/>
      <c r="N40" s="6"/>
      <c r="O40" s="6"/>
      <c r="P40" s="145">
        <f t="shared" si="21"/>
        <v>264966</v>
      </c>
      <c r="Q40" s="4">
        <v>264966</v>
      </c>
      <c r="R40" s="5"/>
      <c r="S40" s="4"/>
      <c r="T40" s="4"/>
      <c r="U40" s="4"/>
      <c r="V40" s="4"/>
      <c r="W40" s="4"/>
      <c r="X40" s="4"/>
      <c r="Y40" s="4"/>
      <c r="Z40" s="4"/>
      <c r="AA40" s="4"/>
      <c r="AB40" s="145"/>
      <c r="AC40" s="145"/>
      <c r="AD40" s="145"/>
      <c r="AE40" s="4"/>
      <c r="AF40" s="35">
        <v>2025</v>
      </c>
      <c r="AG40" s="259"/>
      <c r="AH40" s="29">
        <v>15</v>
      </c>
      <c r="AI40" s="29" t="s">
        <v>155</v>
      </c>
      <c r="AJ40" s="29" t="str">
        <f t="shared" si="18"/>
        <v>15.</v>
      </c>
      <c r="AL40" s="29"/>
    </row>
    <row r="41" spans="1:38" ht="22.5" customHeight="1" x14ac:dyDescent="0.25">
      <c r="A41" s="143" t="str">
        <f t="shared" si="15"/>
        <v>16.</v>
      </c>
      <c r="B41" s="71" t="s">
        <v>202</v>
      </c>
      <c r="C41" s="97">
        <v>1969</v>
      </c>
      <c r="D41" s="143" t="s">
        <v>3015</v>
      </c>
      <c r="E41" s="143" t="s">
        <v>3017</v>
      </c>
      <c r="F41" s="52">
        <v>2</v>
      </c>
      <c r="G41" s="52">
        <v>1</v>
      </c>
      <c r="H41" s="158">
        <v>327.8</v>
      </c>
      <c r="I41" s="4">
        <f>H41</f>
        <v>327.8</v>
      </c>
      <c r="J41" s="158">
        <v>207</v>
      </c>
      <c r="K41" s="5">
        <v>15</v>
      </c>
      <c r="L41" s="6">
        <f>Q41+S41+U41+W41+Y41+AA41+AD41+AE41</f>
        <v>357368</v>
      </c>
      <c r="M41" s="6"/>
      <c r="N41" s="6"/>
      <c r="O41" s="6"/>
      <c r="P41" s="145">
        <f t="shared" si="21"/>
        <v>357368</v>
      </c>
      <c r="Q41" s="4">
        <v>357368</v>
      </c>
      <c r="R41" s="5"/>
      <c r="S41" s="4"/>
      <c r="T41" s="4"/>
      <c r="U41" s="4"/>
      <c r="V41" s="4"/>
      <c r="W41" s="4"/>
      <c r="X41" s="4"/>
      <c r="Y41" s="4"/>
      <c r="Z41" s="4"/>
      <c r="AA41" s="4"/>
      <c r="AB41" s="145"/>
      <c r="AC41" s="145"/>
      <c r="AD41" s="145"/>
      <c r="AE41" s="4"/>
      <c r="AF41" s="35">
        <v>2025</v>
      </c>
      <c r="AG41" s="259"/>
      <c r="AH41" s="29">
        <v>16</v>
      </c>
      <c r="AI41" s="29" t="s">
        <v>155</v>
      </c>
      <c r="AJ41" s="29" t="str">
        <f t="shared" si="18"/>
        <v>16.</v>
      </c>
      <c r="AL41" s="29"/>
    </row>
    <row r="42" spans="1:38" ht="22.5" customHeight="1" x14ac:dyDescent="0.25">
      <c r="A42" s="143" t="str">
        <f t="shared" si="15"/>
        <v>17.</v>
      </c>
      <c r="B42" s="71" t="s">
        <v>200</v>
      </c>
      <c r="C42" s="97">
        <v>1954</v>
      </c>
      <c r="D42" s="143" t="s">
        <v>3015</v>
      </c>
      <c r="E42" s="143" t="s">
        <v>3018</v>
      </c>
      <c r="F42" s="52">
        <v>2</v>
      </c>
      <c r="G42" s="52">
        <v>1</v>
      </c>
      <c r="H42" s="4">
        <v>406</v>
      </c>
      <c r="I42" s="4">
        <v>406</v>
      </c>
      <c r="J42" s="4">
        <v>276.10000000000002</v>
      </c>
      <c r="K42" s="5">
        <v>9</v>
      </c>
      <c r="L42" s="6">
        <f>Q42+S42+U42+W42+Y42+AA42+AD42+AE42</f>
        <v>64248</v>
      </c>
      <c r="M42" s="6"/>
      <c r="N42" s="6"/>
      <c r="O42" s="6"/>
      <c r="P42" s="145">
        <f t="shared" si="21"/>
        <v>64248</v>
      </c>
      <c r="Q42" s="33"/>
      <c r="R42" s="98"/>
      <c r="S42" s="33"/>
      <c r="T42" s="4"/>
      <c r="U42" s="4"/>
      <c r="V42" s="33"/>
      <c r="W42" s="33"/>
      <c r="X42" s="33"/>
      <c r="Y42" s="33"/>
      <c r="Z42" s="4">
        <v>24</v>
      </c>
      <c r="AA42" s="4">
        <f>Z42*2677</f>
        <v>64248</v>
      </c>
      <c r="AB42" s="145"/>
      <c r="AC42" s="145"/>
      <c r="AD42" s="33"/>
      <c r="AE42" s="33"/>
      <c r="AF42" s="35">
        <v>2025</v>
      </c>
      <c r="AG42" s="259"/>
      <c r="AH42" s="29">
        <v>17</v>
      </c>
      <c r="AI42" s="29" t="s">
        <v>155</v>
      </c>
      <c r="AJ42" s="29" t="str">
        <f t="shared" si="18"/>
        <v>17.</v>
      </c>
      <c r="AL42" s="29"/>
    </row>
    <row r="43" spans="1:38" ht="22.5" customHeight="1" x14ac:dyDescent="0.25">
      <c r="A43" s="143" t="str">
        <f t="shared" si="15"/>
        <v>18.</v>
      </c>
      <c r="B43" s="71" t="s">
        <v>203</v>
      </c>
      <c r="C43" s="97">
        <v>1973</v>
      </c>
      <c r="D43" s="143" t="s">
        <v>3015</v>
      </c>
      <c r="E43" s="143" t="s">
        <v>3017</v>
      </c>
      <c r="F43" s="52">
        <v>2</v>
      </c>
      <c r="G43" s="52">
        <v>2</v>
      </c>
      <c r="H43" s="158">
        <v>524.4</v>
      </c>
      <c r="I43" s="4">
        <f>H43</f>
        <v>524.4</v>
      </c>
      <c r="J43" s="158">
        <v>307.10000000000002</v>
      </c>
      <c r="K43" s="5">
        <v>27</v>
      </c>
      <c r="L43" s="6">
        <f t="shared" si="16"/>
        <v>1478204</v>
      </c>
      <c r="M43" s="6"/>
      <c r="N43" s="6"/>
      <c r="O43" s="6"/>
      <c r="P43" s="145">
        <f t="shared" si="17"/>
        <v>1478204</v>
      </c>
      <c r="Q43" s="4">
        <v>1478204</v>
      </c>
      <c r="R43" s="5"/>
      <c r="S43" s="4"/>
      <c r="T43" s="4"/>
      <c r="U43" s="4"/>
      <c r="V43" s="4"/>
      <c r="W43" s="4"/>
      <c r="X43" s="4"/>
      <c r="Y43" s="4"/>
      <c r="Z43" s="4"/>
      <c r="AA43" s="4"/>
      <c r="AB43" s="145"/>
      <c r="AC43" s="145"/>
      <c r="AD43" s="4"/>
      <c r="AE43" s="4"/>
      <c r="AF43" s="35">
        <v>2025</v>
      </c>
      <c r="AG43" s="259"/>
      <c r="AH43" s="29">
        <v>18</v>
      </c>
      <c r="AI43" s="29" t="s">
        <v>155</v>
      </c>
      <c r="AJ43" s="29" t="str">
        <f t="shared" si="18"/>
        <v>18.</v>
      </c>
      <c r="AL43" s="29"/>
    </row>
    <row r="44" spans="1:38" ht="22.5" customHeight="1" x14ac:dyDescent="0.25">
      <c r="A44" s="143" t="str">
        <f t="shared" si="15"/>
        <v>19.</v>
      </c>
      <c r="B44" s="72" t="s">
        <v>3006</v>
      </c>
      <c r="C44" s="52">
        <v>1985</v>
      </c>
      <c r="D44" s="143" t="s">
        <v>3015</v>
      </c>
      <c r="E44" s="143" t="s">
        <v>3017</v>
      </c>
      <c r="F44" s="52">
        <v>2</v>
      </c>
      <c r="G44" s="52">
        <v>2</v>
      </c>
      <c r="H44" s="4">
        <v>718.3</v>
      </c>
      <c r="I44" s="4">
        <v>718.3</v>
      </c>
      <c r="J44" s="4">
        <v>619.1</v>
      </c>
      <c r="K44" s="5">
        <v>24</v>
      </c>
      <c r="L44" s="6">
        <f t="shared" ref="L44:L47" si="22">Q44+S44+U44+W44+Y44+AA44+AD44+AE44</f>
        <v>203346</v>
      </c>
      <c r="M44" s="6"/>
      <c r="N44" s="6"/>
      <c r="O44" s="6"/>
      <c r="P44" s="145">
        <f t="shared" ref="P44:P47" si="23">L44</f>
        <v>203346</v>
      </c>
      <c r="Q44" s="4">
        <v>203346</v>
      </c>
      <c r="R44" s="98"/>
      <c r="S44" s="33"/>
      <c r="T44" s="4"/>
      <c r="U44" s="4"/>
      <c r="V44" s="33"/>
      <c r="W44" s="33"/>
      <c r="X44" s="33"/>
      <c r="Y44" s="33"/>
      <c r="Z44" s="33"/>
      <c r="AA44" s="33"/>
      <c r="AB44" s="145"/>
      <c r="AC44" s="145"/>
      <c r="AD44" s="4"/>
      <c r="AE44" s="33"/>
      <c r="AF44" s="35">
        <v>2025</v>
      </c>
      <c r="AG44" s="259"/>
      <c r="AH44" s="29">
        <v>19</v>
      </c>
      <c r="AI44" s="29" t="s">
        <v>155</v>
      </c>
      <c r="AJ44" s="29" t="str">
        <f t="shared" si="18"/>
        <v>19.</v>
      </c>
      <c r="AL44" s="29"/>
    </row>
    <row r="45" spans="1:38" ht="22.5" customHeight="1" x14ac:dyDescent="0.25">
      <c r="A45" s="143" t="str">
        <f t="shared" si="15"/>
        <v>20.</v>
      </c>
      <c r="B45" s="71" t="s">
        <v>198</v>
      </c>
      <c r="C45" s="52">
        <v>1969</v>
      </c>
      <c r="D45" s="220" t="s">
        <v>3015</v>
      </c>
      <c r="E45" s="143" t="s">
        <v>3016</v>
      </c>
      <c r="F45" s="52">
        <v>5</v>
      </c>
      <c r="G45" s="52">
        <v>3</v>
      </c>
      <c r="H45" s="158">
        <v>2595.5</v>
      </c>
      <c r="I45" s="145">
        <f>H45</f>
        <v>2595.5</v>
      </c>
      <c r="J45" s="158">
        <v>1813.5</v>
      </c>
      <c r="K45" s="3">
        <v>105</v>
      </c>
      <c r="L45" s="145">
        <f t="shared" si="22"/>
        <v>2369396</v>
      </c>
      <c r="M45" s="1"/>
      <c r="N45" s="1"/>
      <c r="O45" s="1"/>
      <c r="P45" s="145">
        <f t="shared" si="23"/>
        <v>2369396</v>
      </c>
      <c r="Q45" s="145"/>
      <c r="R45" s="3"/>
      <c r="S45" s="145"/>
      <c r="T45" s="145">
        <v>668</v>
      </c>
      <c r="U45" s="145">
        <f>T45*3547</f>
        <v>2369396</v>
      </c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35">
        <v>2025</v>
      </c>
      <c r="AG45" s="259"/>
      <c r="AH45" s="29">
        <v>20</v>
      </c>
      <c r="AI45" s="29" t="s">
        <v>155</v>
      </c>
      <c r="AJ45" s="29" t="str">
        <f t="shared" si="18"/>
        <v>20.</v>
      </c>
      <c r="AL45" s="29"/>
    </row>
    <row r="46" spans="1:38" ht="22.5" customHeight="1" x14ac:dyDescent="0.25">
      <c r="A46" s="143" t="str">
        <f t="shared" si="15"/>
        <v>21.</v>
      </c>
      <c r="B46" s="71" t="s">
        <v>1226</v>
      </c>
      <c r="C46" s="97">
        <v>1960</v>
      </c>
      <c r="D46" s="143" t="s">
        <v>3015</v>
      </c>
      <c r="E46" s="143" t="s">
        <v>3017</v>
      </c>
      <c r="F46" s="52">
        <v>2</v>
      </c>
      <c r="G46" s="52">
        <v>2</v>
      </c>
      <c r="H46" s="4">
        <v>554.5</v>
      </c>
      <c r="I46" s="4">
        <v>554.5</v>
      </c>
      <c r="J46" s="4">
        <v>367.4</v>
      </c>
      <c r="K46" s="5">
        <v>19</v>
      </c>
      <c r="L46" s="6">
        <f t="shared" si="22"/>
        <v>128496</v>
      </c>
      <c r="M46" s="6"/>
      <c r="N46" s="6"/>
      <c r="O46" s="6"/>
      <c r="P46" s="145">
        <f t="shared" si="23"/>
        <v>128496</v>
      </c>
      <c r="Q46" s="33"/>
      <c r="R46" s="98"/>
      <c r="S46" s="33"/>
      <c r="T46" s="4"/>
      <c r="U46" s="4"/>
      <c r="V46" s="33"/>
      <c r="W46" s="33"/>
      <c r="X46" s="33"/>
      <c r="Y46" s="33"/>
      <c r="Z46" s="4">
        <v>48</v>
      </c>
      <c r="AA46" s="4">
        <f>Z46*2677</f>
        <v>128496</v>
      </c>
      <c r="AB46" s="145"/>
      <c r="AC46" s="145"/>
      <c r="AD46" s="33"/>
      <c r="AE46" s="33"/>
      <c r="AF46" s="35">
        <v>2025</v>
      </c>
      <c r="AG46" s="259"/>
      <c r="AH46" s="29">
        <v>21</v>
      </c>
      <c r="AI46" s="29" t="s">
        <v>155</v>
      </c>
      <c r="AJ46" s="29" t="str">
        <f t="shared" si="18"/>
        <v>21.</v>
      </c>
    </row>
    <row r="47" spans="1:38" ht="22.5" customHeight="1" x14ac:dyDescent="0.25">
      <c r="A47" s="143" t="str">
        <f t="shared" si="15"/>
        <v>22.</v>
      </c>
      <c r="B47" s="71" t="s">
        <v>1228</v>
      </c>
      <c r="C47" s="97">
        <v>1968</v>
      </c>
      <c r="D47" s="143" t="s">
        <v>3015</v>
      </c>
      <c r="E47" s="143" t="s">
        <v>3016</v>
      </c>
      <c r="F47" s="97">
        <v>2</v>
      </c>
      <c r="G47" s="52">
        <v>1</v>
      </c>
      <c r="H47" s="158">
        <v>388.1</v>
      </c>
      <c r="I47" s="4">
        <f>H47</f>
        <v>388.1</v>
      </c>
      <c r="J47" s="158">
        <v>331.7</v>
      </c>
      <c r="K47" s="5">
        <v>7</v>
      </c>
      <c r="L47" s="6">
        <f t="shared" si="22"/>
        <v>223355</v>
      </c>
      <c r="M47" s="6"/>
      <c r="N47" s="6"/>
      <c r="O47" s="6"/>
      <c r="P47" s="145">
        <f t="shared" si="23"/>
        <v>223355</v>
      </c>
      <c r="Q47" s="4">
        <v>223355</v>
      </c>
      <c r="R47" s="98"/>
      <c r="S47" s="33"/>
      <c r="T47" s="4"/>
      <c r="U47" s="4"/>
      <c r="V47" s="33"/>
      <c r="W47" s="33"/>
      <c r="X47" s="33"/>
      <c r="Y47" s="33"/>
      <c r="Z47" s="33"/>
      <c r="AA47" s="33"/>
      <c r="AB47" s="145"/>
      <c r="AC47" s="145"/>
      <c r="AD47" s="33"/>
      <c r="AE47" s="33"/>
      <c r="AF47" s="35">
        <v>2025</v>
      </c>
      <c r="AG47" s="259"/>
      <c r="AH47" s="29">
        <v>22</v>
      </c>
      <c r="AI47" s="29" t="s">
        <v>155</v>
      </c>
      <c r="AJ47" s="29" t="str">
        <f t="shared" si="18"/>
        <v>22.</v>
      </c>
      <c r="AL47" s="29"/>
    </row>
    <row r="48" spans="1:38" ht="22.5" customHeight="1" x14ac:dyDescent="0.25">
      <c r="A48" s="143" t="str">
        <f t="shared" si="15"/>
        <v>23.</v>
      </c>
      <c r="B48" s="71" t="s">
        <v>1231</v>
      </c>
      <c r="C48" s="52">
        <v>1983</v>
      </c>
      <c r="D48" s="143" t="s">
        <v>3015</v>
      </c>
      <c r="E48" s="143" t="s">
        <v>3016</v>
      </c>
      <c r="F48" s="52">
        <v>2</v>
      </c>
      <c r="G48" s="52">
        <v>2</v>
      </c>
      <c r="H48" s="4">
        <v>618.79999999999995</v>
      </c>
      <c r="I48" s="4">
        <v>618.79999999999995</v>
      </c>
      <c r="J48" s="4">
        <v>585.5</v>
      </c>
      <c r="K48" s="5">
        <v>16</v>
      </c>
      <c r="L48" s="6">
        <f t="shared" ref="L48:L51" si="24">Q48+S48+U48+W48+Y48+AA48+AD48+AE48</f>
        <v>2166624</v>
      </c>
      <c r="M48" s="6"/>
      <c r="N48" s="6"/>
      <c r="O48" s="6"/>
      <c r="P48" s="145">
        <f t="shared" ref="P48:P51" si="25">L48</f>
        <v>2166624</v>
      </c>
      <c r="Q48" s="4"/>
      <c r="R48" s="5"/>
      <c r="S48" s="4"/>
      <c r="T48" s="4">
        <v>288</v>
      </c>
      <c r="U48" s="4">
        <f>T48*7523</f>
        <v>2166624</v>
      </c>
      <c r="V48" s="4"/>
      <c r="W48" s="4"/>
      <c r="X48" s="4"/>
      <c r="Y48" s="4"/>
      <c r="Z48" s="4"/>
      <c r="AA48" s="4"/>
      <c r="AB48" s="145"/>
      <c r="AC48" s="145"/>
      <c r="AD48" s="145"/>
      <c r="AE48" s="4"/>
      <c r="AF48" s="35">
        <v>2025</v>
      </c>
      <c r="AG48" s="259"/>
      <c r="AH48" s="29">
        <v>23</v>
      </c>
      <c r="AI48" s="29" t="s">
        <v>155</v>
      </c>
      <c r="AJ48" s="29" t="str">
        <f t="shared" si="18"/>
        <v>23.</v>
      </c>
      <c r="AL48" s="29"/>
    </row>
    <row r="49" spans="1:38" ht="22.5" customHeight="1" x14ac:dyDescent="0.25">
      <c r="A49" s="143" t="str">
        <f t="shared" si="15"/>
        <v>24.</v>
      </c>
      <c r="B49" s="71" t="s">
        <v>1225</v>
      </c>
      <c r="C49" s="52">
        <v>1971</v>
      </c>
      <c r="D49" s="143" t="s">
        <v>3015</v>
      </c>
      <c r="E49" s="143" t="s">
        <v>3017</v>
      </c>
      <c r="F49" s="52">
        <v>2</v>
      </c>
      <c r="G49" s="52">
        <v>1</v>
      </c>
      <c r="H49" s="158">
        <v>214</v>
      </c>
      <c r="I49" s="4">
        <f>H49</f>
        <v>214</v>
      </c>
      <c r="J49" s="158">
        <v>191.6</v>
      </c>
      <c r="K49" s="5">
        <v>20</v>
      </c>
      <c r="L49" s="145">
        <f t="shared" si="24"/>
        <v>22864</v>
      </c>
      <c r="M49" s="1"/>
      <c r="N49" s="1"/>
      <c r="O49" s="1"/>
      <c r="P49" s="145">
        <f t="shared" si="25"/>
        <v>22864</v>
      </c>
      <c r="Q49" s="145">
        <v>22864</v>
      </c>
      <c r="R49" s="3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35">
        <v>2025</v>
      </c>
      <c r="AG49" s="256"/>
      <c r="AH49" s="29">
        <v>24</v>
      </c>
      <c r="AI49" s="29" t="s">
        <v>155</v>
      </c>
      <c r="AJ49" s="29" t="str">
        <f t="shared" si="18"/>
        <v>24.</v>
      </c>
      <c r="AL49" s="29"/>
    </row>
    <row r="50" spans="1:38" ht="22.5" customHeight="1" x14ac:dyDescent="0.25">
      <c r="A50" s="143" t="str">
        <f t="shared" si="15"/>
        <v>25.</v>
      </c>
      <c r="B50" s="71" t="s">
        <v>205</v>
      </c>
      <c r="C50" s="97">
        <v>1972</v>
      </c>
      <c r="D50" s="143" t="s">
        <v>3015</v>
      </c>
      <c r="E50" s="143" t="s">
        <v>3017</v>
      </c>
      <c r="F50" s="52">
        <v>2</v>
      </c>
      <c r="G50" s="52">
        <v>1</v>
      </c>
      <c r="H50" s="158">
        <v>312</v>
      </c>
      <c r="I50" s="4">
        <f>H50</f>
        <v>312</v>
      </c>
      <c r="J50" s="158">
        <v>280</v>
      </c>
      <c r="K50" s="5">
        <v>5</v>
      </c>
      <c r="L50" s="6">
        <f t="shared" si="24"/>
        <v>66925</v>
      </c>
      <c r="M50" s="6"/>
      <c r="N50" s="6"/>
      <c r="O50" s="6"/>
      <c r="P50" s="145">
        <f t="shared" si="25"/>
        <v>66925</v>
      </c>
      <c r="Q50" s="4"/>
      <c r="R50" s="98"/>
      <c r="S50" s="33"/>
      <c r="T50" s="4"/>
      <c r="U50" s="4"/>
      <c r="V50" s="33"/>
      <c r="W50" s="33"/>
      <c r="X50" s="33"/>
      <c r="Y50" s="33"/>
      <c r="Z50" s="4">
        <v>25</v>
      </c>
      <c r="AA50" s="4">
        <f>Z50*2677</f>
        <v>66925</v>
      </c>
      <c r="AB50" s="145"/>
      <c r="AC50" s="145"/>
      <c r="AD50" s="4"/>
      <c r="AE50" s="33"/>
      <c r="AF50" s="35">
        <v>2025</v>
      </c>
      <c r="AG50" s="259"/>
      <c r="AH50" s="29">
        <v>25</v>
      </c>
      <c r="AI50" s="29" t="s">
        <v>155</v>
      </c>
      <c r="AJ50" s="29" t="str">
        <f t="shared" si="18"/>
        <v>25.</v>
      </c>
      <c r="AL50" s="29"/>
    </row>
    <row r="51" spans="1:38" ht="22.5" customHeight="1" x14ac:dyDescent="0.25">
      <c r="A51" s="143" t="str">
        <f t="shared" si="15"/>
        <v>26.</v>
      </c>
      <c r="B51" s="71" t="s">
        <v>206</v>
      </c>
      <c r="C51" s="97">
        <v>1972</v>
      </c>
      <c r="D51" s="143" t="s">
        <v>3015</v>
      </c>
      <c r="E51" s="143" t="s">
        <v>3017</v>
      </c>
      <c r="F51" s="52">
        <v>2</v>
      </c>
      <c r="G51" s="52">
        <v>1</v>
      </c>
      <c r="H51" s="158">
        <v>312</v>
      </c>
      <c r="I51" s="4">
        <f>H51</f>
        <v>312</v>
      </c>
      <c r="J51" s="158">
        <v>280</v>
      </c>
      <c r="K51" s="5">
        <v>6</v>
      </c>
      <c r="L51" s="6">
        <f t="shared" si="24"/>
        <v>66925</v>
      </c>
      <c r="M51" s="6"/>
      <c r="N51" s="6"/>
      <c r="O51" s="6"/>
      <c r="P51" s="145">
        <f t="shared" si="25"/>
        <v>66925</v>
      </c>
      <c r="Q51" s="4"/>
      <c r="R51" s="98"/>
      <c r="S51" s="33"/>
      <c r="T51" s="4"/>
      <c r="U51" s="4"/>
      <c r="V51" s="33"/>
      <c r="W51" s="33"/>
      <c r="X51" s="33"/>
      <c r="Y51" s="33"/>
      <c r="Z51" s="4">
        <v>25</v>
      </c>
      <c r="AA51" s="4">
        <f>Z51*2677</f>
        <v>66925</v>
      </c>
      <c r="AB51" s="145"/>
      <c r="AC51" s="145"/>
      <c r="AD51" s="33"/>
      <c r="AE51" s="33"/>
      <c r="AF51" s="35">
        <v>2025</v>
      </c>
      <c r="AG51" s="259"/>
      <c r="AH51" s="29">
        <v>26</v>
      </c>
      <c r="AI51" s="29" t="s">
        <v>155</v>
      </c>
      <c r="AJ51" s="29" t="str">
        <f t="shared" si="18"/>
        <v>26.</v>
      </c>
      <c r="AL51" s="29"/>
    </row>
    <row r="52" spans="1:38" ht="22.5" customHeight="1" x14ac:dyDescent="0.25">
      <c r="A52" s="143" t="str">
        <f t="shared" si="15"/>
        <v>27.</v>
      </c>
      <c r="B52" s="71" t="s">
        <v>1222</v>
      </c>
      <c r="C52" s="52">
        <v>2012</v>
      </c>
      <c r="D52" s="220" t="s">
        <v>3015</v>
      </c>
      <c r="E52" s="143" t="s">
        <v>3019</v>
      </c>
      <c r="F52" s="52">
        <v>3</v>
      </c>
      <c r="G52" s="52">
        <v>1</v>
      </c>
      <c r="H52" s="145">
        <v>699</v>
      </c>
      <c r="I52" s="145">
        <v>699</v>
      </c>
      <c r="J52" s="145">
        <v>396.3</v>
      </c>
      <c r="K52" s="3">
        <v>8</v>
      </c>
      <c r="L52" s="145">
        <f t="shared" ref="L52" si="26">Q52+S52+U52+W52+Y52+AA52+AD52+AE52</f>
        <v>487320</v>
      </c>
      <c r="M52" s="1"/>
      <c r="N52" s="1"/>
      <c r="O52" s="1"/>
      <c r="P52" s="145">
        <f t="shared" ref="P52" si="27">L52</f>
        <v>487320</v>
      </c>
      <c r="Q52" s="145">
        <v>487320</v>
      </c>
      <c r="R52" s="3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35">
        <v>2025</v>
      </c>
      <c r="AG52" s="256"/>
      <c r="AH52" s="29">
        <v>27</v>
      </c>
      <c r="AI52" s="29" t="s">
        <v>155</v>
      </c>
      <c r="AJ52" s="29" t="str">
        <f t="shared" si="18"/>
        <v>27.</v>
      </c>
      <c r="AL52" s="29"/>
    </row>
    <row r="53" spans="1:38" ht="22.5" customHeight="1" x14ac:dyDescent="0.25">
      <c r="A53" s="143" t="str">
        <f t="shared" si="15"/>
        <v>28.</v>
      </c>
      <c r="B53" s="71" t="s">
        <v>1210</v>
      </c>
      <c r="C53" s="97">
        <v>1975</v>
      </c>
      <c r="D53" s="143" t="s">
        <v>3015</v>
      </c>
      <c r="E53" s="143" t="s">
        <v>3016</v>
      </c>
      <c r="F53" s="97">
        <v>5</v>
      </c>
      <c r="G53" s="52">
        <v>4</v>
      </c>
      <c r="H53" s="158">
        <v>3405.5</v>
      </c>
      <c r="I53" s="4">
        <f>H53</f>
        <v>3405.5</v>
      </c>
      <c r="J53" s="158">
        <v>2318.9</v>
      </c>
      <c r="K53" s="5">
        <v>187</v>
      </c>
      <c r="L53" s="6">
        <f t="shared" ref="L53" si="28">Q53+S53+U53+W53+Y53+AA53+AD53+AE53</f>
        <v>1294020</v>
      </c>
      <c r="M53" s="6"/>
      <c r="N53" s="6"/>
      <c r="O53" s="6"/>
      <c r="P53" s="145">
        <f t="shared" ref="P53" si="29">L53</f>
        <v>1294020</v>
      </c>
      <c r="Q53" s="4">
        <v>1294020</v>
      </c>
      <c r="R53" s="98"/>
      <c r="S53" s="33"/>
      <c r="T53" s="4"/>
      <c r="U53" s="4"/>
      <c r="V53" s="33"/>
      <c r="W53" s="33"/>
      <c r="X53" s="33"/>
      <c r="Y53" s="33"/>
      <c r="Z53" s="33"/>
      <c r="AA53" s="33"/>
      <c r="AB53" s="145"/>
      <c r="AC53" s="145"/>
      <c r="AD53" s="33"/>
      <c r="AE53" s="33"/>
      <c r="AF53" s="35">
        <v>2025</v>
      </c>
      <c r="AG53" s="259"/>
      <c r="AH53" s="29">
        <v>28</v>
      </c>
      <c r="AI53" s="29" t="s">
        <v>155</v>
      </c>
      <c r="AJ53" s="29" t="str">
        <f t="shared" si="18"/>
        <v>28.</v>
      </c>
      <c r="AL53" s="29"/>
    </row>
    <row r="54" spans="1:38" ht="22.5" customHeight="1" x14ac:dyDescent="0.25">
      <c r="A54" s="143"/>
      <c r="B54" s="74" t="s">
        <v>15</v>
      </c>
      <c r="C54" s="52"/>
      <c r="D54" s="220"/>
      <c r="E54" s="143"/>
      <c r="F54" s="52"/>
      <c r="G54" s="52"/>
      <c r="H54" s="1">
        <f>H55+H62+H63</f>
        <v>757695.33000000054</v>
      </c>
      <c r="I54" s="1">
        <f t="shared" ref="I54:L54" si="30">I55+I62+I63</f>
        <v>544509.88999999978</v>
      </c>
      <c r="J54" s="1">
        <f t="shared" si="30"/>
        <v>504554.15999999963</v>
      </c>
      <c r="K54" s="46">
        <f t="shared" si="30"/>
        <v>22693</v>
      </c>
      <c r="L54" s="1">
        <f t="shared" si="30"/>
        <v>904843881</v>
      </c>
      <c r="M54" s="1"/>
      <c r="N54" s="1"/>
      <c r="O54" s="1"/>
      <c r="P54" s="1">
        <f>L54</f>
        <v>904843881</v>
      </c>
      <c r="Q54" s="1">
        <v>234548890.5</v>
      </c>
      <c r="R54" s="46">
        <f t="shared" ref="R54:AA54" si="31">R55+R62+R63</f>
        <v>3</v>
      </c>
      <c r="S54" s="1">
        <f t="shared" si="31"/>
        <v>9318480</v>
      </c>
      <c r="T54" s="1">
        <f t="shared" si="31"/>
        <v>127074.49999999996</v>
      </c>
      <c r="U54" s="1">
        <f t="shared" si="31"/>
        <v>626210830.69999993</v>
      </c>
      <c r="V54" s="1">
        <f t="shared" si="31"/>
        <v>313</v>
      </c>
      <c r="W54" s="1">
        <f t="shared" si="31"/>
        <v>692982</v>
      </c>
      <c r="X54" s="1">
        <f t="shared" si="31"/>
        <v>9635.8000000000011</v>
      </c>
      <c r="Y54" s="1">
        <f t="shared" si="31"/>
        <v>31091055.199999999</v>
      </c>
      <c r="Z54" s="1">
        <f t="shared" si="31"/>
        <v>1113.8</v>
      </c>
      <c r="AA54" s="1">
        <f t="shared" si="31"/>
        <v>2981642.6</v>
      </c>
      <c r="AB54" s="1"/>
      <c r="AC54" s="1"/>
      <c r="AD54" s="1"/>
      <c r="AE54" s="1"/>
      <c r="AF54" s="12"/>
      <c r="AG54" s="259"/>
      <c r="AK54" s="29"/>
      <c r="AL54" s="29"/>
    </row>
    <row r="55" spans="1:38" ht="22.5" customHeight="1" x14ac:dyDescent="0.25">
      <c r="A55" s="143"/>
      <c r="B55" s="74" t="s">
        <v>1213</v>
      </c>
      <c r="C55" s="52"/>
      <c r="D55" s="220"/>
      <c r="E55" s="143"/>
      <c r="F55" s="52"/>
      <c r="G55" s="52"/>
      <c r="H55" s="1">
        <f>SUM(H56:H61)</f>
        <v>18304.93</v>
      </c>
      <c r="I55" s="1">
        <f t="shared" ref="I55:S55" si="32">SUM(I56:I61)</f>
        <v>12697.9</v>
      </c>
      <c r="J55" s="1">
        <f t="shared" si="32"/>
        <v>12270.3</v>
      </c>
      <c r="K55" s="46">
        <f t="shared" si="32"/>
        <v>600</v>
      </c>
      <c r="L55" s="1">
        <f t="shared" si="32"/>
        <v>13342500</v>
      </c>
      <c r="M55" s="1"/>
      <c r="N55" s="1"/>
      <c r="O55" s="1"/>
      <c r="P55" s="1">
        <f>L55</f>
        <v>13342500</v>
      </c>
      <c r="Q55" s="1">
        <f t="shared" si="32"/>
        <v>4024020</v>
      </c>
      <c r="R55" s="46">
        <f t="shared" si="32"/>
        <v>3</v>
      </c>
      <c r="S55" s="1">
        <f t="shared" si="32"/>
        <v>9318480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2"/>
      <c r="AG55" s="259"/>
      <c r="AK55" s="29"/>
      <c r="AL55" s="29"/>
    </row>
    <row r="56" spans="1:38" ht="22.5" customHeight="1" x14ac:dyDescent="0.25">
      <c r="A56" s="143" t="str">
        <f>AJ56</f>
        <v>29.</v>
      </c>
      <c r="B56" s="72" t="s">
        <v>247</v>
      </c>
      <c r="C56" s="52">
        <v>1917</v>
      </c>
      <c r="D56" s="143" t="s">
        <v>3015</v>
      </c>
      <c r="E56" s="143" t="s">
        <v>3020</v>
      </c>
      <c r="F56" s="52">
        <v>2</v>
      </c>
      <c r="G56" s="52">
        <v>1</v>
      </c>
      <c r="H56" s="4">
        <v>286.52999999999997</v>
      </c>
      <c r="I56" s="145">
        <v>182.7</v>
      </c>
      <c r="J56" s="4">
        <v>182.7</v>
      </c>
      <c r="K56" s="5">
        <v>12</v>
      </c>
      <c r="L56" s="6">
        <f>Q56+S56+U56+W56+Y56+AA56+AD56+AE56</f>
        <v>235620</v>
      </c>
      <c r="M56" s="6"/>
      <c r="N56" s="6"/>
      <c r="O56" s="6"/>
      <c r="P56" s="145">
        <f>L56</f>
        <v>235620</v>
      </c>
      <c r="Q56" s="6">
        <v>235620</v>
      </c>
      <c r="R56" s="101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145"/>
      <c r="AE56" s="6"/>
      <c r="AF56" s="35">
        <v>2025</v>
      </c>
      <c r="AG56" s="259"/>
      <c r="AH56" s="29">
        <v>29</v>
      </c>
      <c r="AI56" s="29" t="s">
        <v>155</v>
      </c>
      <c r="AJ56" s="29" t="str">
        <f>CONCATENATE(AH56,AI56)</f>
        <v>29.</v>
      </c>
      <c r="AL56" s="29"/>
    </row>
    <row r="57" spans="1:38" ht="22.5" customHeight="1" x14ac:dyDescent="0.25">
      <c r="A57" s="143" t="str">
        <f t="shared" ref="A57:A61" si="33">AJ57</f>
        <v>30.</v>
      </c>
      <c r="B57" s="247" t="s">
        <v>1125</v>
      </c>
      <c r="C57" s="52">
        <v>1962</v>
      </c>
      <c r="D57" s="143" t="s">
        <v>3015</v>
      </c>
      <c r="E57" s="143" t="s">
        <v>3017</v>
      </c>
      <c r="F57" s="52">
        <v>2</v>
      </c>
      <c r="G57" s="52">
        <v>2</v>
      </c>
      <c r="H57" s="6">
        <v>513.20000000000005</v>
      </c>
      <c r="I57" s="6">
        <v>283.39999999999998</v>
      </c>
      <c r="J57" s="6">
        <v>283.39999999999998</v>
      </c>
      <c r="K57" s="5">
        <v>30</v>
      </c>
      <c r="L57" s="6">
        <f>Q57+S57+U57+W57+Y57+AA57+AD57+AE57</f>
        <v>485100</v>
      </c>
      <c r="M57" s="6"/>
      <c r="N57" s="6"/>
      <c r="O57" s="6"/>
      <c r="P57" s="145">
        <f>L57</f>
        <v>485100</v>
      </c>
      <c r="Q57" s="6">
        <v>485100</v>
      </c>
      <c r="R57" s="101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145"/>
      <c r="AE57" s="6"/>
      <c r="AF57" s="35">
        <v>2025</v>
      </c>
      <c r="AG57" s="259"/>
      <c r="AH57" s="29">
        <v>30</v>
      </c>
      <c r="AI57" s="29" t="s">
        <v>155</v>
      </c>
      <c r="AJ57" s="29" t="str">
        <f t="shared" ref="AJ57:AJ61" si="34">CONCATENATE(AH57,AI57)</f>
        <v>30.</v>
      </c>
      <c r="AL57" s="29"/>
    </row>
    <row r="58" spans="1:38" ht="22.5" customHeight="1" x14ac:dyDescent="0.25">
      <c r="A58" s="143" t="str">
        <f t="shared" si="33"/>
        <v>31.</v>
      </c>
      <c r="B58" s="78" t="s">
        <v>234</v>
      </c>
      <c r="C58" s="52">
        <v>1962</v>
      </c>
      <c r="D58" s="143" t="s">
        <v>3015</v>
      </c>
      <c r="E58" s="143" t="s">
        <v>3017</v>
      </c>
      <c r="F58" s="52">
        <v>4</v>
      </c>
      <c r="G58" s="52">
        <v>4</v>
      </c>
      <c r="H58" s="6">
        <v>2127.1</v>
      </c>
      <c r="I58" s="145">
        <v>1627.1</v>
      </c>
      <c r="J58" s="6">
        <v>1199.5</v>
      </c>
      <c r="K58" s="5">
        <v>71</v>
      </c>
      <c r="L58" s="6">
        <f>Q58+S58+U58+W58+Y58+AA58+AD58+AE58</f>
        <v>577500</v>
      </c>
      <c r="M58" s="6"/>
      <c r="N58" s="6"/>
      <c r="O58" s="6"/>
      <c r="P58" s="145">
        <f>L58</f>
        <v>577500</v>
      </c>
      <c r="Q58" s="6">
        <v>577500</v>
      </c>
      <c r="R58" s="101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4"/>
      <c r="AE58" s="6"/>
      <c r="AF58" s="35">
        <v>2025</v>
      </c>
      <c r="AG58" s="259"/>
      <c r="AH58" s="29">
        <v>31</v>
      </c>
      <c r="AI58" s="29" t="s">
        <v>155</v>
      </c>
      <c r="AJ58" s="29" t="str">
        <f t="shared" si="34"/>
        <v>31.</v>
      </c>
      <c r="AL58" s="29"/>
    </row>
    <row r="59" spans="1:38" ht="22.5" customHeight="1" x14ac:dyDescent="0.25">
      <c r="A59" s="143" t="str">
        <f t="shared" si="33"/>
        <v>32.</v>
      </c>
      <c r="B59" s="76" t="s">
        <v>2726</v>
      </c>
      <c r="C59" s="52">
        <v>1968</v>
      </c>
      <c r="D59" s="220" t="s">
        <v>3015</v>
      </c>
      <c r="E59" s="143" t="s">
        <v>3017</v>
      </c>
      <c r="F59" s="52">
        <v>4</v>
      </c>
      <c r="G59" s="52">
        <v>4</v>
      </c>
      <c r="H59" s="7">
        <v>3857</v>
      </c>
      <c r="I59" s="7">
        <v>2510.1999999999998</v>
      </c>
      <c r="J59" s="7">
        <v>2510.1999999999998</v>
      </c>
      <c r="K59" s="61">
        <v>108</v>
      </c>
      <c r="L59" s="6">
        <f t="shared" ref="L59" si="35">Q59+S59+U59+W59+Y59+AA59+AD59+AE59</f>
        <v>1155000</v>
      </c>
      <c r="M59" s="6"/>
      <c r="N59" s="6"/>
      <c r="O59" s="6"/>
      <c r="P59" s="145">
        <f t="shared" ref="P59" si="36">L59</f>
        <v>1155000</v>
      </c>
      <c r="Q59" s="145">
        <v>1155000</v>
      </c>
      <c r="R59" s="3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35">
        <v>2025</v>
      </c>
      <c r="AG59" s="259"/>
      <c r="AH59" s="29">
        <v>32</v>
      </c>
      <c r="AI59" s="29" t="s">
        <v>155</v>
      </c>
      <c r="AJ59" s="29" t="str">
        <f t="shared" si="34"/>
        <v>32.</v>
      </c>
      <c r="AL59" s="29"/>
    </row>
    <row r="60" spans="1:38" ht="22.5" customHeight="1" x14ac:dyDescent="0.25">
      <c r="A60" s="143" t="str">
        <f t="shared" si="33"/>
        <v>33.</v>
      </c>
      <c r="B60" s="75" t="s">
        <v>2736</v>
      </c>
      <c r="C60" s="52">
        <v>1969</v>
      </c>
      <c r="D60" s="143" t="s">
        <v>3015</v>
      </c>
      <c r="E60" s="143" t="s">
        <v>3017</v>
      </c>
      <c r="F60" s="52">
        <v>5</v>
      </c>
      <c r="G60" s="52">
        <v>4</v>
      </c>
      <c r="H60" s="4">
        <v>3335</v>
      </c>
      <c r="I60" s="4">
        <v>2241</v>
      </c>
      <c r="J60" s="4">
        <v>2241</v>
      </c>
      <c r="K60" s="5">
        <v>148</v>
      </c>
      <c r="L60" s="6">
        <f>Q60+S60+U60+W60+Y60+AA60+AD60+AE60</f>
        <v>1570800</v>
      </c>
      <c r="M60" s="6"/>
      <c r="N60" s="6"/>
      <c r="O60" s="6"/>
      <c r="P60" s="145">
        <f>L60</f>
        <v>1570800</v>
      </c>
      <c r="Q60" s="6">
        <v>1570800</v>
      </c>
      <c r="R60" s="101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145"/>
      <c r="AE60" s="6"/>
      <c r="AF60" s="35">
        <v>2025</v>
      </c>
      <c r="AG60" s="259"/>
      <c r="AH60" s="29">
        <v>33</v>
      </c>
      <c r="AI60" s="29" t="s">
        <v>155</v>
      </c>
      <c r="AJ60" s="29" t="str">
        <f t="shared" si="34"/>
        <v>33.</v>
      </c>
      <c r="AL60" s="30"/>
    </row>
    <row r="61" spans="1:38" ht="22.5" customHeight="1" x14ac:dyDescent="0.25">
      <c r="A61" s="143" t="str">
        <f t="shared" si="33"/>
        <v>34.</v>
      </c>
      <c r="B61" s="71" t="s">
        <v>2898</v>
      </c>
      <c r="C61" s="52">
        <v>1989</v>
      </c>
      <c r="D61" s="220" t="s">
        <v>3015</v>
      </c>
      <c r="E61" s="220" t="s">
        <v>3019</v>
      </c>
      <c r="F61" s="52">
        <v>9</v>
      </c>
      <c r="G61" s="52">
        <v>3</v>
      </c>
      <c r="H61" s="145">
        <v>8186.1</v>
      </c>
      <c r="I61" s="145">
        <v>5853.5</v>
      </c>
      <c r="J61" s="145">
        <v>5853.5</v>
      </c>
      <c r="K61" s="3">
        <v>231</v>
      </c>
      <c r="L61" s="145">
        <f>Q61+S61+U61+W61+Y61+AA61+AD61+AE61</f>
        <v>9318480</v>
      </c>
      <c r="M61" s="145"/>
      <c r="N61" s="145"/>
      <c r="O61" s="145"/>
      <c r="P61" s="145">
        <f>L61</f>
        <v>9318480</v>
      </c>
      <c r="Q61" s="145"/>
      <c r="R61" s="3">
        <v>3</v>
      </c>
      <c r="S61" s="145">
        <f>R61*3106160</f>
        <v>9318480</v>
      </c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35">
        <v>2025</v>
      </c>
      <c r="AG61" s="259"/>
      <c r="AH61" s="29">
        <v>34</v>
      </c>
      <c r="AI61" s="29" t="s">
        <v>155</v>
      </c>
      <c r="AJ61" s="29" t="str">
        <f t="shared" si="34"/>
        <v>34.</v>
      </c>
      <c r="AL61" s="29"/>
    </row>
    <row r="62" spans="1:38" ht="22.5" customHeight="1" x14ac:dyDescent="0.25">
      <c r="A62" s="143"/>
      <c r="B62" s="74" t="s">
        <v>1214</v>
      </c>
      <c r="C62" s="52"/>
      <c r="D62" s="143"/>
      <c r="E62" s="143"/>
      <c r="F62" s="52"/>
      <c r="G62" s="52"/>
      <c r="H62" s="145"/>
      <c r="I62" s="145"/>
      <c r="J62" s="145"/>
      <c r="K62" s="3"/>
      <c r="L62" s="145"/>
      <c r="M62" s="145"/>
      <c r="N62" s="145"/>
      <c r="O62" s="145"/>
      <c r="P62" s="1"/>
      <c r="Q62" s="145"/>
      <c r="R62" s="3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35"/>
      <c r="AG62" s="259"/>
      <c r="AL62" s="29"/>
    </row>
    <row r="63" spans="1:38" s="65" customFormat="1" ht="22.5" customHeight="1" x14ac:dyDescent="0.25">
      <c r="A63" s="146"/>
      <c r="B63" s="74" t="s">
        <v>1215</v>
      </c>
      <c r="C63" s="52"/>
      <c r="D63" s="143"/>
      <c r="E63" s="143"/>
      <c r="F63" s="52"/>
      <c r="G63" s="52"/>
      <c r="H63" s="1">
        <f>SUM(H64:H466)</f>
        <v>739390.40000000049</v>
      </c>
      <c r="I63" s="1">
        <f t="shared" ref="I63:Q63" si="37">SUM(I64:I466)</f>
        <v>531811.98999999976</v>
      </c>
      <c r="J63" s="1">
        <f t="shared" si="37"/>
        <v>492283.85999999964</v>
      </c>
      <c r="K63" s="46">
        <f t="shared" si="37"/>
        <v>22093</v>
      </c>
      <c r="L63" s="1">
        <f t="shared" si="37"/>
        <v>891501381</v>
      </c>
      <c r="M63" s="1"/>
      <c r="N63" s="1"/>
      <c r="O63" s="1"/>
      <c r="P63" s="1">
        <f>L63</f>
        <v>891501381</v>
      </c>
      <c r="Q63" s="1">
        <f t="shared" si="37"/>
        <v>230524870.5</v>
      </c>
      <c r="R63" s="46"/>
      <c r="S63" s="1"/>
      <c r="T63" s="1">
        <f t="shared" ref="T63:AA63" si="38">SUM(T64:T466)</f>
        <v>127074.49999999996</v>
      </c>
      <c r="U63" s="1">
        <f t="shared" si="38"/>
        <v>626210830.69999993</v>
      </c>
      <c r="V63" s="1">
        <f t="shared" si="38"/>
        <v>313</v>
      </c>
      <c r="W63" s="1">
        <f t="shared" si="38"/>
        <v>692982</v>
      </c>
      <c r="X63" s="1">
        <f t="shared" si="38"/>
        <v>9635.8000000000011</v>
      </c>
      <c r="Y63" s="1">
        <f t="shared" si="38"/>
        <v>31091055.199999999</v>
      </c>
      <c r="Z63" s="1">
        <f t="shared" si="38"/>
        <v>1113.8</v>
      </c>
      <c r="AA63" s="1">
        <f t="shared" si="38"/>
        <v>2981642.6</v>
      </c>
      <c r="AB63" s="1"/>
      <c r="AC63" s="1"/>
      <c r="AD63" s="1"/>
      <c r="AE63" s="1"/>
      <c r="AF63" s="198"/>
      <c r="AG63" s="260"/>
      <c r="AK63" s="148"/>
    </row>
    <row r="64" spans="1:38" ht="22.5" customHeight="1" x14ac:dyDescent="0.25">
      <c r="A64" s="143" t="str">
        <f t="shared" ref="A64:A127" si="39">AJ64</f>
        <v>35.</v>
      </c>
      <c r="B64" s="71" t="s">
        <v>1750</v>
      </c>
      <c r="C64" s="52">
        <v>1917</v>
      </c>
      <c r="D64" s="220" t="s">
        <v>3015</v>
      </c>
      <c r="E64" s="220" t="s">
        <v>3018</v>
      </c>
      <c r="F64" s="52">
        <v>2</v>
      </c>
      <c r="G64" s="52">
        <v>1</v>
      </c>
      <c r="H64" s="7">
        <v>277.7</v>
      </c>
      <c r="I64" s="7">
        <v>276.10000000000002</v>
      </c>
      <c r="J64" s="7">
        <v>276.10000000000002</v>
      </c>
      <c r="K64" s="61">
        <v>9</v>
      </c>
      <c r="L64" s="145">
        <f t="shared" ref="L64:L95" si="40">Q64+S64+U64+W64+Y64+AA64+AD64+AE64</f>
        <v>18768</v>
      </c>
      <c r="M64" s="145"/>
      <c r="N64" s="145"/>
      <c r="O64" s="145"/>
      <c r="P64" s="145">
        <f t="shared" ref="P64:P95" si="41">L64</f>
        <v>18768</v>
      </c>
      <c r="Q64" s="145">
        <v>18768</v>
      </c>
      <c r="R64" s="3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01">
        <v>2025</v>
      </c>
      <c r="AG64" s="259"/>
      <c r="AH64" s="29">
        <v>35</v>
      </c>
      <c r="AI64" s="29" t="s">
        <v>155</v>
      </c>
      <c r="AJ64" s="29" t="str">
        <f>CONCATENATE(AH64,AI64)</f>
        <v>35.</v>
      </c>
      <c r="AL64" s="29"/>
    </row>
    <row r="65" spans="1:38" ht="22.5" customHeight="1" x14ac:dyDescent="0.25">
      <c r="A65" s="143" t="str">
        <f t="shared" si="39"/>
        <v>36.</v>
      </c>
      <c r="B65" s="76" t="s">
        <v>227</v>
      </c>
      <c r="C65" s="52">
        <v>1917</v>
      </c>
      <c r="D65" s="220" t="s">
        <v>3015</v>
      </c>
      <c r="E65" s="143" t="s">
        <v>3017</v>
      </c>
      <c r="F65" s="52">
        <v>3</v>
      </c>
      <c r="G65" s="52">
        <v>2</v>
      </c>
      <c r="H65" s="145">
        <v>177.1</v>
      </c>
      <c r="I65" s="145">
        <v>158.30000000000001</v>
      </c>
      <c r="J65" s="145">
        <v>177.1</v>
      </c>
      <c r="K65" s="3">
        <v>14</v>
      </c>
      <c r="L65" s="6">
        <f t="shared" si="40"/>
        <v>64305</v>
      </c>
      <c r="M65" s="6"/>
      <c r="N65" s="6"/>
      <c r="O65" s="6"/>
      <c r="P65" s="145">
        <f t="shared" si="41"/>
        <v>64305</v>
      </c>
      <c r="Q65" s="145">
        <v>64305</v>
      </c>
      <c r="R65" s="3"/>
      <c r="S65" s="145"/>
      <c r="T65" s="145"/>
      <c r="U65" s="6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01">
        <v>2025</v>
      </c>
      <c r="AG65" s="259"/>
      <c r="AH65" s="29">
        <v>36</v>
      </c>
      <c r="AI65" s="29" t="s">
        <v>155</v>
      </c>
      <c r="AJ65" s="29" t="str">
        <f t="shared" ref="AJ65:AJ128" si="42">CONCATENATE(AH65,AI65)</f>
        <v>36.</v>
      </c>
      <c r="AL65" s="29"/>
    </row>
    <row r="66" spans="1:38" ht="22.5" customHeight="1" x14ac:dyDescent="0.25">
      <c r="A66" s="143" t="str">
        <f t="shared" si="39"/>
        <v>37.</v>
      </c>
      <c r="B66" s="71" t="s">
        <v>1762</v>
      </c>
      <c r="C66" s="52">
        <v>1920</v>
      </c>
      <c r="D66" s="143" t="s">
        <v>3015</v>
      </c>
      <c r="E66" s="143" t="s">
        <v>3017</v>
      </c>
      <c r="F66" s="52">
        <v>2</v>
      </c>
      <c r="G66" s="52">
        <v>1</v>
      </c>
      <c r="H66" s="4">
        <v>137.9</v>
      </c>
      <c r="I66" s="4">
        <v>137.9</v>
      </c>
      <c r="J66" s="4">
        <v>137.9</v>
      </c>
      <c r="K66" s="5">
        <v>16</v>
      </c>
      <c r="L66" s="6">
        <f t="shared" si="40"/>
        <v>197059.1</v>
      </c>
      <c r="M66" s="6"/>
      <c r="N66" s="6"/>
      <c r="O66" s="6"/>
      <c r="P66" s="145">
        <f t="shared" si="41"/>
        <v>197059.1</v>
      </c>
      <c r="Q66" s="42">
        <v>197059.1</v>
      </c>
      <c r="R66" s="100"/>
      <c r="S66" s="42"/>
      <c r="T66" s="42"/>
      <c r="U66" s="42"/>
      <c r="V66" s="42"/>
      <c r="W66" s="42"/>
      <c r="X66" s="42"/>
      <c r="Y66" s="42"/>
      <c r="Z66" s="42"/>
      <c r="AA66" s="42"/>
      <c r="AB66" s="145"/>
      <c r="AC66" s="145"/>
      <c r="AD66" s="42"/>
      <c r="AE66" s="42"/>
      <c r="AF66" s="101">
        <v>2025</v>
      </c>
      <c r="AG66" s="259"/>
      <c r="AH66" s="29">
        <v>37</v>
      </c>
      <c r="AI66" s="29" t="s">
        <v>155</v>
      </c>
      <c r="AJ66" s="29" t="str">
        <f t="shared" si="42"/>
        <v>37.</v>
      </c>
      <c r="AL66" s="29"/>
    </row>
    <row r="67" spans="1:38" ht="22.5" customHeight="1" x14ac:dyDescent="0.25">
      <c r="A67" s="143" t="str">
        <f t="shared" si="39"/>
        <v>38.</v>
      </c>
      <c r="B67" s="71" t="s">
        <v>2882</v>
      </c>
      <c r="C67" s="52">
        <v>1986</v>
      </c>
      <c r="D67" s="143" t="s">
        <v>3015</v>
      </c>
      <c r="E67" s="143" t="s">
        <v>3017</v>
      </c>
      <c r="F67" s="52">
        <v>2</v>
      </c>
      <c r="G67" s="52">
        <v>2</v>
      </c>
      <c r="H67" s="6">
        <v>585</v>
      </c>
      <c r="I67" s="6">
        <v>581.70000000000005</v>
      </c>
      <c r="J67" s="6">
        <v>581.70000000000005</v>
      </c>
      <c r="K67" s="5">
        <v>25</v>
      </c>
      <c r="L67" s="145">
        <f>Q67+S67+U67+W67+Y67+AA67+AD67+AE67</f>
        <v>1631620</v>
      </c>
      <c r="M67" s="145"/>
      <c r="N67" s="145"/>
      <c r="O67" s="145"/>
      <c r="P67" s="145">
        <f>L67</f>
        <v>1631620</v>
      </c>
      <c r="Q67" s="145"/>
      <c r="R67" s="3"/>
      <c r="S67" s="145"/>
      <c r="T67" s="145">
        <v>460</v>
      </c>
      <c r="U67" s="145">
        <f t="shared" ref="U67:U68" si="43">T67*3547</f>
        <v>1631620</v>
      </c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35">
        <v>2025</v>
      </c>
      <c r="AG67" s="259"/>
      <c r="AH67" s="29">
        <v>38</v>
      </c>
      <c r="AI67" s="29" t="s">
        <v>155</v>
      </c>
      <c r="AJ67" s="29" t="str">
        <f t="shared" si="42"/>
        <v>38.</v>
      </c>
      <c r="AL67" s="29"/>
    </row>
    <row r="68" spans="1:38" ht="22.5" customHeight="1" x14ac:dyDescent="0.25">
      <c r="A68" s="143" t="str">
        <f t="shared" si="39"/>
        <v>39.</v>
      </c>
      <c r="B68" s="71" t="s">
        <v>1702</v>
      </c>
      <c r="C68" s="52">
        <v>1986</v>
      </c>
      <c r="D68" s="220" t="s">
        <v>3015</v>
      </c>
      <c r="E68" s="143" t="s">
        <v>3017</v>
      </c>
      <c r="F68" s="52">
        <v>2</v>
      </c>
      <c r="G68" s="52">
        <v>2</v>
      </c>
      <c r="H68" s="145">
        <v>581.4</v>
      </c>
      <c r="I68" s="145">
        <v>577.4</v>
      </c>
      <c r="J68" s="145">
        <v>577</v>
      </c>
      <c r="K68" s="3">
        <v>26</v>
      </c>
      <c r="L68" s="145">
        <f>Q68+S68+U68+W68+Y68+AA68+AD68+AE68</f>
        <v>1631620</v>
      </c>
      <c r="M68" s="145"/>
      <c r="N68" s="145"/>
      <c r="O68" s="145"/>
      <c r="P68" s="145">
        <f>L68</f>
        <v>1631620</v>
      </c>
      <c r="Q68" s="145"/>
      <c r="R68" s="3"/>
      <c r="S68" s="145"/>
      <c r="T68" s="145">
        <v>460</v>
      </c>
      <c r="U68" s="145">
        <f t="shared" si="43"/>
        <v>1631620</v>
      </c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35">
        <v>2025</v>
      </c>
      <c r="AG68" s="259"/>
      <c r="AH68" s="29">
        <v>39</v>
      </c>
      <c r="AI68" s="29" t="s">
        <v>155</v>
      </c>
      <c r="AJ68" s="29" t="str">
        <f t="shared" si="42"/>
        <v>39.</v>
      </c>
      <c r="AL68" s="29"/>
    </row>
    <row r="69" spans="1:38" ht="22.5" customHeight="1" x14ac:dyDescent="0.25">
      <c r="A69" s="143" t="str">
        <f t="shared" si="39"/>
        <v>40.</v>
      </c>
      <c r="B69" s="75" t="s">
        <v>230</v>
      </c>
      <c r="C69" s="52">
        <v>1930</v>
      </c>
      <c r="D69" s="143" t="s">
        <v>3015</v>
      </c>
      <c r="E69" s="143" t="s">
        <v>3017</v>
      </c>
      <c r="F69" s="52">
        <v>2</v>
      </c>
      <c r="G69" s="52">
        <v>1</v>
      </c>
      <c r="H69" s="4">
        <v>215.9</v>
      </c>
      <c r="I69" s="145">
        <v>215.9</v>
      </c>
      <c r="J69" s="4">
        <v>215.9</v>
      </c>
      <c r="K69" s="5">
        <v>10</v>
      </c>
      <c r="L69" s="6">
        <f t="shared" si="40"/>
        <v>171480</v>
      </c>
      <c r="M69" s="6"/>
      <c r="N69" s="6"/>
      <c r="O69" s="6"/>
      <c r="P69" s="145">
        <f t="shared" si="41"/>
        <v>171480</v>
      </c>
      <c r="Q69" s="6">
        <v>171480</v>
      </c>
      <c r="R69" s="101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101">
        <v>2025</v>
      </c>
      <c r="AG69" s="259"/>
      <c r="AH69" s="29">
        <v>40</v>
      </c>
      <c r="AI69" s="29" t="s">
        <v>155</v>
      </c>
      <c r="AJ69" s="29" t="str">
        <f t="shared" si="42"/>
        <v>40.</v>
      </c>
      <c r="AL69" s="30"/>
    </row>
    <row r="70" spans="1:38" ht="22.5" customHeight="1" x14ac:dyDescent="0.25">
      <c r="A70" s="143" t="str">
        <f t="shared" si="39"/>
        <v>41.</v>
      </c>
      <c r="B70" s="71" t="s">
        <v>2868</v>
      </c>
      <c r="C70" s="52">
        <v>1983</v>
      </c>
      <c r="D70" s="143" t="s">
        <v>3015</v>
      </c>
      <c r="E70" s="143" t="s">
        <v>3017</v>
      </c>
      <c r="F70" s="52">
        <v>2</v>
      </c>
      <c r="G70" s="52">
        <v>3</v>
      </c>
      <c r="H70" s="4">
        <v>1038.4000000000001</v>
      </c>
      <c r="I70" s="4">
        <v>837.7</v>
      </c>
      <c r="J70" s="4">
        <v>837.7</v>
      </c>
      <c r="K70" s="5">
        <v>52</v>
      </c>
      <c r="L70" s="145">
        <f>Q70+S70+U70+W70+Y70+AA70+AD70+AE70</f>
        <v>2496378.5999999996</v>
      </c>
      <c r="M70" s="145"/>
      <c r="N70" s="145"/>
      <c r="O70" s="145"/>
      <c r="P70" s="145">
        <f>L70</f>
        <v>2496378.5999999996</v>
      </c>
      <c r="Q70" s="145"/>
      <c r="R70" s="3"/>
      <c r="S70" s="145"/>
      <c r="T70" s="145">
        <v>703.8</v>
      </c>
      <c r="U70" s="145">
        <f>T70*3547</f>
        <v>2496378.5999999996</v>
      </c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35">
        <v>2025</v>
      </c>
      <c r="AG70" s="259"/>
      <c r="AH70" s="29">
        <v>41</v>
      </c>
      <c r="AI70" s="29" t="s">
        <v>155</v>
      </c>
      <c r="AJ70" s="29" t="str">
        <f t="shared" si="42"/>
        <v>41.</v>
      </c>
      <c r="AL70" s="29"/>
    </row>
    <row r="71" spans="1:38" ht="22.5" customHeight="1" x14ac:dyDescent="0.25">
      <c r="A71" s="143" t="str">
        <f t="shared" si="39"/>
        <v>42.</v>
      </c>
      <c r="B71" s="71" t="s">
        <v>2796</v>
      </c>
      <c r="C71" s="52">
        <v>1975</v>
      </c>
      <c r="D71" s="143" t="s">
        <v>3015</v>
      </c>
      <c r="E71" s="143" t="s">
        <v>3017</v>
      </c>
      <c r="F71" s="52">
        <v>2</v>
      </c>
      <c r="G71" s="52">
        <v>2</v>
      </c>
      <c r="H71" s="4">
        <v>1208.4000000000001</v>
      </c>
      <c r="I71" s="4">
        <v>391.8</v>
      </c>
      <c r="J71" s="4">
        <v>391.8</v>
      </c>
      <c r="K71" s="5">
        <v>29</v>
      </c>
      <c r="L71" s="6">
        <f>Q71+S71+U71+W71+Y71+AA71+AD71+AE71</f>
        <v>2113657.2999999998</v>
      </c>
      <c r="M71" s="6"/>
      <c r="N71" s="6"/>
      <c r="O71" s="6"/>
      <c r="P71" s="145">
        <f>L71</f>
        <v>2113657.2999999998</v>
      </c>
      <c r="Q71" s="42"/>
      <c r="R71" s="100"/>
      <c r="S71" s="42"/>
      <c r="T71" s="42">
        <v>595.9</v>
      </c>
      <c r="U71" s="42">
        <f>T71*3547</f>
        <v>2113657.2999999998</v>
      </c>
      <c r="V71" s="42"/>
      <c r="W71" s="42"/>
      <c r="X71" s="42"/>
      <c r="Y71" s="42"/>
      <c r="Z71" s="42"/>
      <c r="AA71" s="42"/>
      <c r="AB71" s="145"/>
      <c r="AC71" s="145"/>
      <c r="AD71" s="42"/>
      <c r="AE71" s="42"/>
      <c r="AF71" s="35">
        <v>2025</v>
      </c>
      <c r="AG71" s="259"/>
      <c r="AH71" s="29">
        <v>42</v>
      </c>
      <c r="AI71" s="29" t="s">
        <v>155</v>
      </c>
      <c r="AJ71" s="29" t="str">
        <f t="shared" si="42"/>
        <v>42.</v>
      </c>
      <c r="AL71" s="29"/>
    </row>
    <row r="72" spans="1:38" ht="22.5" customHeight="1" x14ac:dyDescent="0.25">
      <c r="A72" s="143" t="str">
        <f t="shared" si="39"/>
        <v>43.</v>
      </c>
      <c r="B72" s="71" t="s">
        <v>2867</v>
      </c>
      <c r="C72" s="52">
        <v>1983</v>
      </c>
      <c r="D72" s="143" t="s">
        <v>3015</v>
      </c>
      <c r="E72" s="143" t="s">
        <v>3017</v>
      </c>
      <c r="F72" s="52">
        <v>2</v>
      </c>
      <c r="G72" s="52">
        <v>3</v>
      </c>
      <c r="H72" s="4">
        <v>1018.8</v>
      </c>
      <c r="I72" s="4">
        <v>933.8</v>
      </c>
      <c r="J72" s="4">
        <v>933.8</v>
      </c>
      <c r="K72" s="5">
        <v>41</v>
      </c>
      <c r="L72" s="145">
        <f>Q72+S72+U72+W72+Y72+AA72+AD72+AE72</f>
        <v>2496378.5999999996</v>
      </c>
      <c r="M72" s="145"/>
      <c r="N72" s="145"/>
      <c r="O72" s="145"/>
      <c r="P72" s="145">
        <f>L72</f>
        <v>2496378.5999999996</v>
      </c>
      <c r="Q72" s="145"/>
      <c r="R72" s="3"/>
      <c r="S72" s="145"/>
      <c r="T72" s="145">
        <v>703.8</v>
      </c>
      <c r="U72" s="145">
        <f>T72*3547</f>
        <v>2496378.5999999996</v>
      </c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35">
        <v>2025</v>
      </c>
      <c r="AG72" s="259"/>
      <c r="AH72" s="29">
        <v>43</v>
      </c>
      <c r="AI72" s="29" t="s">
        <v>155</v>
      </c>
      <c r="AJ72" s="29" t="str">
        <f t="shared" si="42"/>
        <v>43.</v>
      </c>
      <c r="AL72" s="29"/>
    </row>
    <row r="73" spans="1:38" ht="22.5" customHeight="1" x14ac:dyDescent="0.25">
      <c r="A73" s="143" t="str">
        <f t="shared" si="39"/>
        <v>44.</v>
      </c>
      <c r="B73" s="75" t="s">
        <v>243</v>
      </c>
      <c r="C73" s="52">
        <v>1938</v>
      </c>
      <c r="D73" s="143" t="s">
        <v>3015</v>
      </c>
      <c r="E73" s="143" t="s">
        <v>3017</v>
      </c>
      <c r="F73" s="52">
        <v>2</v>
      </c>
      <c r="G73" s="52">
        <v>2</v>
      </c>
      <c r="H73" s="4">
        <v>1029.4000000000001</v>
      </c>
      <c r="I73" s="145">
        <v>613.79999999999995</v>
      </c>
      <c r="J73" s="4">
        <v>613.79999999999995</v>
      </c>
      <c r="K73" s="5">
        <v>19</v>
      </c>
      <c r="L73" s="6">
        <f t="shared" si="40"/>
        <v>1258910</v>
      </c>
      <c r="M73" s="6"/>
      <c r="N73" s="6"/>
      <c r="O73" s="6"/>
      <c r="P73" s="145">
        <f t="shared" si="41"/>
        <v>1258910</v>
      </c>
      <c r="Q73" s="6">
        <v>1258910</v>
      </c>
      <c r="R73" s="101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101">
        <v>2025</v>
      </c>
      <c r="AG73" s="259"/>
      <c r="AH73" s="29">
        <v>44</v>
      </c>
      <c r="AI73" s="29" t="s">
        <v>155</v>
      </c>
      <c r="AJ73" s="29" t="str">
        <f t="shared" si="42"/>
        <v>44.</v>
      </c>
      <c r="AL73" s="29"/>
    </row>
    <row r="74" spans="1:38" ht="22.5" customHeight="1" x14ac:dyDescent="0.25">
      <c r="A74" s="143" t="str">
        <f t="shared" si="39"/>
        <v>45.</v>
      </c>
      <c r="B74" s="72" t="s">
        <v>270</v>
      </c>
      <c r="C74" s="52">
        <v>1938</v>
      </c>
      <c r="D74" s="143" t="s">
        <v>3015</v>
      </c>
      <c r="E74" s="143" t="s">
        <v>3017</v>
      </c>
      <c r="F74" s="52">
        <v>2</v>
      </c>
      <c r="G74" s="52">
        <v>2</v>
      </c>
      <c r="H74" s="4">
        <v>1038.2</v>
      </c>
      <c r="I74" s="145">
        <v>620.9</v>
      </c>
      <c r="J74" s="4">
        <v>620.9</v>
      </c>
      <c r="K74" s="5">
        <v>20</v>
      </c>
      <c r="L74" s="6">
        <f t="shared" si="40"/>
        <v>1258910</v>
      </c>
      <c r="M74" s="6"/>
      <c r="N74" s="6"/>
      <c r="O74" s="6"/>
      <c r="P74" s="145">
        <f t="shared" si="41"/>
        <v>1258910</v>
      </c>
      <c r="Q74" s="6">
        <v>1258910</v>
      </c>
      <c r="R74" s="101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101">
        <v>2025</v>
      </c>
      <c r="AG74" s="259"/>
      <c r="AH74" s="29">
        <v>45</v>
      </c>
      <c r="AI74" s="29" t="s">
        <v>155</v>
      </c>
      <c r="AJ74" s="29" t="str">
        <f t="shared" si="42"/>
        <v>45.</v>
      </c>
      <c r="AL74" s="29"/>
    </row>
    <row r="75" spans="1:38" ht="22.5" customHeight="1" x14ac:dyDescent="0.25">
      <c r="A75" s="143" t="str">
        <f t="shared" si="39"/>
        <v>46.</v>
      </c>
      <c r="B75" s="71" t="s">
        <v>1727</v>
      </c>
      <c r="C75" s="52">
        <v>1940</v>
      </c>
      <c r="D75" s="143" t="s">
        <v>3015</v>
      </c>
      <c r="E75" s="143" t="s">
        <v>3017</v>
      </c>
      <c r="F75" s="52">
        <v>2</v>
      </c>
      <c r="G75" s="52">
        <v>1</v>
      </c>
      <c r="H75" s="6">
        <v>459.2</v>
      </c>
      <c r="I75" s="6">
        <v>262.3</v>
      </c>
      <c r="J75" s="6">
        <v>184.4</v>
      </c>
      <c r="K75" s="5">
        <v>15</v>
      </c>
      <c r="L75" s="145">
        <f t="shared" si="40"/>
        <v>132483</v>
      </c>
      <c r="M75" s="145"/>
      <c r="N75" s="145"/>
      <c r="O75" s="145"/>
      <c r="P75" s="145">
        <f t="shared" si="41"/>
        <v>132483</v>
      </c>
      <c r="Q75" s="145">
        <v>132483</v>
      </c>
      <c r="R75" s="3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01">
        <v>2025</v>
      </c>
      <c r="AG75" s="259"/>
      <c r="AH75" s="29">
        <v>46</v>
      </c>
      <c r="AI75" s="29" t="s">
        <v>155</v>
      </c>
      <c r="AJ75" s="29" t="str">
        <f t="shared" si="42"/>
        <v>46.</v>
      </c>
      <c r="AL75" s="29"/>
    </row>
    <row r="76" spans="1:38" ht="22.5" customHeight="1" x14ac:dyDescent="0.25">
      <c r="A76" s="143" t="str">
        <f t="shared" si="39"/>
        <v>47.</v>
      </c>
      <c r="B76" s="71" t="s">
        <v>1749</v>
      </c>
      <c r="C76" s="52">
        <v>1952</v>
      </c>
      <c r="D76" s="220" t="s">
        <v>3015</v>
      </c>
      <c r="E76" s="143" t="s">
        <v>3017</v>
      </c>
      <c r="F76" s="52">
        <v>2</v>
      </c>
      <c r="G76" s="52">
        <v>1</v>
      </c>
      <c r="H76" s="7">
        <v>804.45</v>
      </c>
      <c r="I76" s="7">
        <v>431.45</v>
      </c>
      <c r="J76" s="7">
        <v>431.45</v>
      </c>
      <c r="K76" s="61">
        <v>19</v>
      </c>
      <c r="L76" s="145">
        <f t="shared" si="40"/>
        <v>110916</v>
      </c>
      <c r="M76" s="145"/>
      <c r="N76" s="145"/>
      <c r="O76" s="145"/>
      <c r="P76" s="145">
        <f t="shared" si="41"/>
        <v>110916</v>
      </c>
      <c r="Q76" s="145">
        <v>110916</v>
      </c>
      <c r="R76" s="3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01">
        <v>2025</v>
      </c>
      <c r="AG76" s="259"/>
      <c r="AH76" s="29">
        <v>47</v>
      </c>
      <c r="AI76" s="29" t="s">
        <v>155</v>
      </c>
      <c r="AJ76" s="29" t="str">
        <f t="shared" si="42"/>
        <v>47.</v>
      </c>
      <c r="AL76" s="29"/>
    </row>
    <row r="77" spans="1:38" ht="22.5" customHeight="1" x14ac:dyDescent="0.25">
      <c r="A77" s="143" t="str">
        <f t="shared" si="39"/>
        <v>48.</v>
      </c>
      <c r="B77" s="71" t="s">
        <v>1735</v>
      </c>
      <c r="C77" s="52">
        <v>1956</v>
      </c>
      <c r="D77" s="143" t="s">
        <v>3015</v>
      </c>
      <c r="E77" s="143" t="s">
        <v>3017</v>
      </c>
      <c r="F77" s="52">
        <v>2</v>
      </c>
      <c r="G77" s="52">
        <v>2</v>
      </c>
      <c r="H77" s="4">
        <v>1328.3</v>
      </c>
      <c r="I77" s="4">
        <v>748.6</v>
      </c>
      <c r="J77" s="4">
        <v>748.6</v>
      </c>
      <c r="K77" s="5">
        <v>20</v>
      </c>
      <c r="L77" s="6">
        <f t="shared" si="40"/>
        <v>378963</v>
      </c>
      <c r="M77" s="6"/>
      <c r="N77" s="6"/>
      <c r="O77" s="6"/>
      <c r="P77" s="145">
        <f t="shared" si="41"/>
        <v>378963</v>
      </c>
      <c r="Q77" s="42">
        <v>378963</v>
      </c>
      <c r="R77" s="100"/>
      <c r="S77" s="42"/>
      <c r="T77" s="42"/>
      <c r="U77" s="42"/>
      <c r="V77" s="42"/>
      <c r="W77" s="42"/>
      <c r="X77" s="42"/>
      <c r="Y77" s="42"/>
      <c r="Z77" s="42"/>
      <c r="AA77" s="42"/>
      <c r="AB77" s="145"/>
      <c r="AC77" s="145"/>
      <c r="AD77" s="42"/>
      <c r="AE77" s="42"/>
      <c r="AF77" s="101">
        <v>2025</v>
      </c>
      <c r="AG77" s="259"/>
      <c r="AH77" s="29">
        <v>48</v>
      </c>
      <c r="AI77" s="29" t="s">
        <v>155</v>
      </c>
      <c r="AJ77" s="29" t="str">
        <f t="shared" si="42"/>
        <v>48.</v>
      </c>
      <c r="AL77" s="29"/>
    </row>
    <row r="78" spans="1:38" ht="22.5" customHeight="1" x14ac:dyDescent="0.25">
      <c r="A78" s="143" t="str">
        <f t="shared" si="39"/>
        <v>49.</v>
      </c>
      <c r="B78" s="71" t="s">
        <v>1746</v>
      </c>
      <c r="C78" s="52">
        <v>1957</v>
      </c>
      <c r="D78" s="220" t="s">
        <v>3015</v>
      </c>
      <c r="E78" s="143" t="s">
        <v>3017</v>
      </c>
      <c r="F78" s="52">
        <v>2</v>
      </c>
      <c r="G78" s="52">
        <v>1</v>
      </c>
      <c r="H78" s="7">
        <v>598.79999999999995</v>
      </c>
      <c r="I78" s="7">
        <v>384.8</v>
      </c>
      <c r="J78" s="7">
        <v>384.8</v>
      </c>
      <c r="K78" s="61">
        <v>9</v>
      </c>
      <c r="L78" s="145">
        <f t="shared" si="40"/>
        <v>141726</v>
      </c>
      <c r="M78" s="145"/>
      <c r="N78" s="145"/>
      <c r="O78" s="145"/>
      <c r="P78" s="145">
        <f t="shared" si="41"/>
        <v>141726</v>
      </c>
      <c r="Q78" s="145">
        <v>141726</v>
      </c>
      <c r="R78" s="3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01">
        <v>2025</v>
      </c>
      <c r="AG78" s="259"/>
      <c r="AH78" s="29">
        <v>49</v>
      </c>
      <c r="AI78" s="29" t="s">
        <v>155</v>
      </c>
      <c r="AJ78" s="29" t="str">
        <f t="shared" si="42"/>
        <v>49.</v>
      </c>
      <c r="AL78" s="29"/>
    </row>
    <row r="79" spans="1:38" ht="22.5" customHeight="1" x14ac:dyDescent="0.25">
      <c r="A79" s="143" t="str">
        <f t="shared" si="39"/>
        <v>50.</v>
      </c>
      <c r="B79" s="76" t="s">
        <v>27</v>
      </c>
      <c r="C79" s="52">
        <v>1959</v>
      </c>
      <c r="D79" s="220" t="s">
        <v>3015</v>
      </c>
      <c r="E79" s="143" t="s">
        <v>3017</v>
      </c>
      <c r="F79" s="52">
        <v>2</v>
      </c>
      <c r="G79" s="52">
        <v>1</v>
      </c>
      <c r="H79" s="145">
        <v>529.17999999999995</v>
      </c>
      <c r="I79" s="145">
        <v>307.3</v>
      </c>
      <c r="J79" s="145">
        <v>307.3</v>
      </c>
      <c r="K79" s="3">
        <v>44</v>
      </c>
      <c r="L79" s="6">
        <f t="shared" si="40"/>
        <v>220524</v>
      </c>
      <c r="M79" s="6"/>
      <c r="N79" s="6"/>
      <c r="O79" s="6"/>
      <c r="P79" s="145">
        <f t="shared" si="41"/>
        <v>220524</v>
      </c>
      <c r="Q79" s="145">
        <v>220524</v>
      </c>
      <c r="R79" s="3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01">
        <v>2025</v>
      </c>
      <c r="AG79" s="259"/>
      <c r="AH79" s="29">
        <v>50</v>
      </c>
      <c r="AI79" s="29" t="s">
        <v>155</v>
      </c>
      <c r="AJ79" s="29" t="str">
        <f t="shared" si="42"/>
        <v>50.</v>
      </c>
      <c r="AL79" s="29"/>
    </row>
    <row r="80" spans="1:38" ht="22.5" customHeight="1" x14ac:dyDescent="0.25">
      <c r="A80" s="143" t="str">
        <f t="shared" si="39"/>
        <v>51.</v>
      </c>
      <c r="B80" s="71" t="s">
        <v>1751</v>
      </c>
      <c r="C80" s="52">
        <v>1959</v>
      </c>
      <c r="D80" s="143" t="s">
        <v>3015</v>
      </c>
      <c r="E80" s="143" t="s">
        <v>3017</v>
      </c>
      <c r="F80" s="52">
        <v>2</v>
      </c>
      <c r="G80" s="52">
        <v>1</v>
      </c>
      <c r="H80" s="4">
        <v>260.8</v>
      </c>
      <c r="I80" s="4">
        <v>260.8</v>
      </c>
      <c r="J80" s="4">
        <v>260.8</v>
      </c>
      <c r="K80" s="5">
        <v>13</v>
      </c>
      <c r="L80" s="6">
        <f t="shared" si="40"/>
        <v>246480</v>
      </c>
      <c r="M80" s="6"/>
      <c r="N80" s="6"/>
      <c r="O80" s="6"/>
      <c r="P80" s="145">
        <f t="shared" si="41"/>
        <v>246480</v>
      </c>
      <c r="Q80" s="42">
        <v>246480</v>
      </c>
      <c r="R80" s="100"/>
      <c r="S80" s="42"/>
      <c r="T80" s="42"/>
      <c r="U80" s="42"/>
      <c r="V80" s="42"/>
      <c r="W80" s="42"/>
      <c r="X80" s="42"/>
      <c r="Y80" s="42"/>
      <c r="Z80" s="42"/>
      <c r="AA80" s="42"/>
      <c r="AB80" s="145"/>
      <c r="AC80" s="145"/>
      <c r="AD80" s="42"/>
      <c r="AE80" s="42"/>
      <c r="AF80" s="101">
        <v>2025</v>
      </c>
      <c r="AG80" s="259"/>
      <c r="AH80" s="29">
        <v>51</v>
      </c>
      <c r="AI80" s="29" t="s">
        <v>155</v>
      </c>
      <c r="AJ80" s="29" t="str">
        <f t="shared" si="42"/>
        <v>51.</v>
      </c>
      <c r="AL80" s="29"/>
    </row>
    <row r="81" spans="1:38" ht="22.5" customHeight="1" x14ac:dyDescent="0.25">
      <c r="A81" s="143" t="str">
        <f t="shared" si="39"/>
        <v>52.</v>
      </c>
      <c r="B81" s="71" t="s">
        <v>1756</v>
      </c>
      <c r="C81" s="52">
        <v>1959</v>
      </c>
      <c r="D81" s="220" t="s">
        <v>3015</v>
      </c>
      <c r="E81" s="143" t="s">
        <v>3017</v>
      </c>
      <c r="F81" s="52">
        <v>2</v>
      </c>
      <c r="G81" s="52">
        <v>1</v>
      </c>
      <c r="H81" s="7">
        <v>499.7</v>
      </c>
      <c r="I81" s="7">
        <v>280.7</v>
      </c>
      <c r="J81" s="7">
        <v>280.7</v>
      </c>
      <c r="K81" s="61">
        <v>16</v>
      </c>
      <c r="L81" s="6">
        <f t="shared" si="40"/>
        <v>101673</v>
      </c>
      <c r="M81" s="6"/>
      <c r="N81" s="6"/>
      <c r="O81" s="6"/>
      <c r="P81" s="145">
        <f t="shared" si="41"/>
        <v>101673</v>
      </c>
      <c r="Q81" s="42">
        <v>101673</v>
      </c>
      <c r="R81" s="100"/>
      <c r="S81" s="42"/>
      <c r="T81" s="42"/>
      <c r="U81" s="42"/>
      <c r="V81" s="42"/>
      <c r="W81" s="42"/>
      <c r="X81" s="42"/>
      <c r="Y81" s="42"/>
      <c r="Z81" s="42"/>
      <c r="AA81" s="42"/>
      <c r="AB81" s="145"/>
      <c r="AC81" s="145"/>
      <c r="AD81" s="42"/>
      <c r="AE81" s="42"/>
      <c r="AF81" s="101">
        <v>2025</v>
      </c>
      <c r="AG81" s="259"/>
      <c r="AH81" s="29">
        <v>52</v>
      </c>
      <c r="AI81" s="29" t="s">
        <v>155</v>
      </c>
      <c r="AJ81" s="29" t="str">
        <f t="shared" si="42"/>
        <v>52.</v>
      </c>
      <c r="AL81" s="29"/>
    </row>
    <row r="82" spans="1:38" ht="22.5" customHeight="1" x14ac:dyDescent="0.25">
      <c r="A82" s="143" t="str">
        <f t="shared" si="39"/>
        <v>53.</v>
      </c>
      <c r="B82" s="75" t="s">
        <v>1097</v>
      </c>
      <c r="C82" s="52">
        <v>1960</v>
      </c>
      <c r="D82" s="143" t="s">
        <v>3015</v>
      </c>
      <c r="E82" s="143" t="s">
        <v>3017</v>
      </c>
      <c r="F82" s="52">
        <v>2</v>
      </c>
      <c r="G82" s="52">
        <v>1</v>
      </c>
      <c r="H82" s="6">
        <v>409.4</v>
      </c>
      <c r="I82" s="6">
        <v>363.1</v>
      </c>
      <c r="J82" s="6">
        <v>363.1</v>
      </c>
      <c r="K82" s="5">
        <v>15</v>
      </c>
      <c r="L82" s="6">
        <f t="shared" si="40"/>
        <v>110916</v>
      </c>
      <c r="M82" s="6"/>
      <c r="N82" s="6"/>
      <c r="O82" s="6"/>
      <c r="P82" s="145">
        <f t="shared" si="41"/>
        <v>110916</v>
      </c>
      <c r="Q82" s="6">
        <v>110916</v>
      </c>
      <c r="R82" s="101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101">
        <v>2025</v>
      </c>
      <c r="AG82" s="259"/>
      <c r="AH82" s="29">
        <v>53</v>
      </c>
      <c r="AI82" s="29" t="s">
        <v>155</v>
      </c>
      <c r="AJ82" s="29" t="str">
        <f t="shared" si="42"/>
        <v>53.</v>
      </c>
      <c r="AL82" s="29"/>
    </row>
    <row r="83" spans="1:38" ht="22.5" customHeight="1" x14ac:dyDescent="0.25">
      <c r="A83" s="143" t="str">
        <f t="shared" si="39"/>
        <v>54.</v>
      </c>
      <c r="B83" s="75" t="s">
        <v>263</v>
      </c>
      <c r="C83" s="52">
        <v>1961</v>
      </c>
      <c r="D83" s="143" t="s">
        <v>3015</v>
      </c>
      <c r="E83" s="143" t="s">
        <v>3017</v>
      </c>
      <c r="F83" s="52">
        <v>2</v>
      </c>
      <c r="G83" s="52">
        <v>1</v>
      </c>
      <c r="H83" s="6">
        <v>573.9</v>
      </c>
      <c r="I83" s="6">
        <v>313.60000000000002</v>
      </c>
      <c r="J83" s="6">
        <v>313.60000000000002</v>
      </c>
      <c r="K83" s="5">
        <v>15</v>
      </c>
      <c r="L83" s="6">
        <f t="shared" si="40"/>
        <v>1023100</v>
      </c>
      <c r="M83" s="6"/>
      <c r="N83" s="6"/>
      <c r="O83" s="6"/>
      <c r="P83" s="145">
        <f t="shared" si="41"/>
        <v>1023100</v>
      </c>
      <c r="Q83" s="6"/>
      <c r="R83" s="101"/>
      <c r="S83" s="6"/>
      <c r="T83" s="6"/>
      <c r="U83" s="6"/>
      <c r="V83" s="6"/>
      <c r="W83" s="6"/>
      <c r="X83" s="6">
        <v>325</v>
      </c>
      <c r="Y83" s="6">
        <f>X83*3148</f>
        <v>1023100</v>
      </c>
      <c r="Z83" s="6"/>
      <c r="AA83" s="6"/>
      <c r="AB83" s="6"/>
      <c r="AC83" s="6"/>
      <c r="AD83" s="6"/>
      <c r="AE83" s="6"/>
      <c r="AF83" s="101">
        <v>2025</v>
      </c>
      <c r="AG83" s="259"/>
      <c r="AH83" s="29">
        <v>54</v>
      </c>
      <c r="AI83" s="29" t="s">
        <v>155</v>
      </c>
      <c r="AJ83" s="29" t="str">
        <f t="shared" si="42"/>
        <v>54.</v>
      </c>
      <c r="AL83" s="29"/>
    </row>
    <row r="84" spans="1:38" ht="22.5" customHeight="1" x14ac:dyDescent="0.25">
      <c r="A84" s="143" t="str">
        <f t="shared" si="39"/>
        <v>55.</v>
      </c>
      <c r="B84" s="76" t="s">
        <v>210</v>
      </c>
      <c r="C84" s="52">
        <v>1962</v>
      </c>
      <c r="D84" s="220" t="s">
        <v>3015</v>
      </c>
      <c r="E84" s="143" t="s">
        <v>3017</v>
      </c>
      <c r="F84" s="52">
        <v>2</v>
      </c>
      <c r="G84" s="52">
        <v>1</v>
      </c>
      <c r="H84" s="145">
        <v>517.1</v>
      </c>
      <c r="I84" s="145">
        <v>310.10000000000002</v>
      </c>
      <c r="J84" s="145">
        <v>310.10000000000002</v>
      </c>
      <c r="K84" s="3">
        <v>15</v>
      </c>
      <c r="L84" s="6">
        <f t="shared" si="40"/>
        <v>28580</v>
      </c>
      <c r="M84" s="6"/>
      <c r="N84" s="6"/>
      <c r="O84" s="6"/>
      <c r="P84" s="145">
        <f t="shared" si="41"/>
        <v>28580</v>
      </c>
      <c r="Q84" s="6">
        <v>28580</v>
      </c>
      <c r="R84" s="3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01">
        <v>2025</v>
      </c>
      <c r="AG84" s="259"/>
      <c r="AH84" s="29">
        <v>55</v>
      </c>
      <c r="AI84" s="29" t="s">
        <v>155</v>
      </c>
      <c r="AJ84" s="29" t="str">
        <f t="shared" si="42"/>
        <v>55.</v>
      </c>
      <c r="AL84" s="29"/>
    </row>
    <row r="85" spans="1:38" ht="22.5" customHeight="1" x14ac:dyDescent="0.25">
      <c r="A85" s="143" t="str">
        <f t="shared" si="39"/>
        <v>56.</v>
      </c>
      <c r="B85" s="70" t="s">
        <v>40</v>
      </c>
      <c r="C85" s="52">
        <v>1963</v>
      </c>
      <c r="D85" s="143" t="s">
        <v>3015</v>
      </c>
      <c r="E85" s="143" t="s">
        <v>3017</v>
      </c>
      <c r="F85" s="52">
        <v>4</v>
      </c>
      <c r="G85" s="52">
        <v>2</v>
      </c>
      <c r="H85" s="4">
        <v>1262.9000000000001</v>
      </c>
      <c r="I85" s="145">
        <v>829.2</v>
      </c>
      <c r="J85" s="4">
        <v>829.2</v>
      </c>
      <c r="K85" s="5">
        <v>47</v>
      </c>
      <c r="L85" s="6">
        <f t="shared" si="40"/>
        <v>85740</v>
      </c>
      <c r="M85" s="6"/>
      <c r="N85" s="6"/>
      <c r="O85" s="6"/>
      <c r="P85" s="145">
        <f t="shared" si="41"/>
        <v>85740</v>
      </c>
      <c r="Q85" s="6">
        <v>85740</v>
      </c>
      <c r="R85" s="101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145"/>
      <c r="AE85" s="6"/>
      <c r="AF85" s="101">
        <v>2025</v>
      </c>
      <c r="AG85" s="259"/>
      <c r="AH85" s="29">
        <v>56</v>
      </c>
      <c r="AI85" s="29" t="s">
        <v>155</v>
      </c>
      <c r="AJ85" s="29" t="str">
        <f t="shared" si="42"/>
        <v>56.</v>
      </c>
      <c r="AL85" s="30"/>
    </row>
    <row r="86" spans="1:38" ht="22.5" customHeight="1" x14ac:dyDescent="0.25">
      <c r="A86" s="143" t="str">
        <f t="shared" si="39"/>
        <v>57.</v>
      </c>
      <c r="B86" s="76" t="s">
        <v>41</v>
      </c>
      <c r="C86" s="52">
        <v>1965</v>
      </c>
      <c r="D86" s="220" t="s">
        <v>3015</v>
      </c>
      <c r="E86" s="143" t="s">
        <v>3017</v>
      </c>
      <c r="F86" s="52">
        <v>2</v>
      </c>
      <c r="G86" s="52">
        <v>2</v>
      </c>
      <c r="H86" s="7">
        <v>852.3</v>
      </c>
      <c r="I86" s="7">
        <v>457.8</v>
      </c>
      <c r="J86" s="7">
        <v>457.8</v>
      </c>
      <c r="K86" s="61">
        <v>13</v>
      </c>
      <c r="L86" s="6">
        <f t="shared" si="40"/>
        <v>852810</v>
      </c>
      <c r="M86" s="6"/>
      <c r="N86" s="6"/>
      <c r="O86" s="6"/>
      <c r="P86" s="145">
        <f t="shared" si="41"/>
        <v>852810</v>
      </c>
      <c r="Q86" s="145">
        <v>852810</v>
      </c>
      <c r="R86" s="3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01">
        <v>2025</v>
      </c>
      <c r="AG86" s="259"/>
      <c r="AH86" s="29">
        <v>57</v>
      </c>
      <c r="AI86" s="29" t="s">
        <v>155</v>
      </c>
      <c r="AJ86" s="29" t="str">
        <f t="shared" si="42"/>
        <v>57.</v>
      </c>
      <c r="AL86" s="29"/>
    </row>
    <row r="87" spans="1:38" ht="22.5" customHeight="1" x14ac:dyDescent="0.25">
      <c r="A87" s="143" t="str">
        <f t="shared" si="39"/>
        <v>58.</v>
      </c>
      <c r="B87" s="75" t="s">
        <v>245</v>
      </c>
      <c r="C87" s="52">
        <v>1969</v>
      </c>
      <c r="D87" s="143" t="s">
        <v>3015</v>
      </c>
      <c r="E87" s="143" t="s">
        <v>3017</v>
      </c>
      <c r="F87" s="52">
        <v>2</v>
      </c>
      <c r="G87" s="52">
        <v>1</v>
      </c>
      <c r="H87" s="4">
        <v>311</v>
      </c>
      <c r="I87" s="4">
        <v>206.7</v>
      </c>
      <c r="J87" s="4">
        <v>206.7</v>
      </c>
      <c r="K87" s="5">
        <v>22</v>
      </c>
      <c r="L87" s="6">
        <f t="shared" si="40"/>
        <v>755520</v>
      </c>
      <c r="M87" s="6"/>
      <c r="N87" s="6"/>
      <c r="O87" s="6"/>
      <c r="P87" s="145">
        <f t="shared" si="41"/>
        <v>755520</v>
      </c>
      <c r="Q87" s="6"/>
      <c r="R87" s="101"/>
      <c r="S87" s="6"/>
      <c r="T87" s="6"/>
      <c r="U87" s="6"/>
      <c r="V87" s="6"/>
      <c r="W87" s="6"/>
      <c r="X87" s="6">
        <v>240</v>
      </c>
      <c r="Y87" s="6">
        <f>X87*3148</f>
        <v>755520</v>
      </c>
      <c r="Z87" s="6"/>
      <c r="AA87" s="6"/>
      <c r="AB87" s="6"/>
      <c r="AC87" s="6"/>
      <c r="AD87" s="145"/>
      <c r="AE87" s="6"/>
      <c r="AF87" s="101">
        <v>2025</v>
      </c>
      <c r="AG87" s="259"/>
      <c r="AH87" s="29">
        <v>58</v>
      </c>
      <c r="AI87" s="29" t="s">
        <v>155</v>
      </c>
      <c r="AJ87" s="29" t="str">
        <f t="shared" si="42"/>
        <v>58.</v>
      </c>
      <c r="AL87" s="29"/>
    </row>
    <row r="88" spans="1:38" ht="22.5" customHeight="1" x14ac:dyDescent="0.25">
      <c r="A88" s="143" t="str">
        <f t="shared" si="39"/>
        <v>59.</v>
      </c>
      <c r="B88" s="76" t="s">
        <v>38</v>
      </c>
      <c r="C88" s="52">
        <v>1970</v>
      </c>
      <c r="D88" s="220" t="s">
        <v>3015</v>
      </c>
      <c r="E88" s="143" t="s">
        <v>3017</v>
      </c>
      <c r="F88" s="52">
        <v>2</v>
      </c>
      <c r="G88" s="52">
        <v>1</v>
      </c>
      <c r="H88" s="7">
        <v>249.7</v>
      </c>
      <c r="I88" s="7">
        <v>163.86</v>
      </c>
      <c r="J88" s="7">
        <v>163.86</v>
      </c>
      <c r="K88" s="61">
        <v>18</v>
      </c>
      <c r="L88" s="145">
        <f t="shared" si="40"/>
        <v>209827.8</v>
      </c>
      <c r="M88" s="145"/>
      <c r="N88" s="145"/>
      <c r="O88" s="145"/>
      <c r="P88" s="145">
        <f t="shared" si="41"/>
        <v>209827.8</v>
      </c>
      <c r="Q88" s="145">
        <v>209827.8</v>
      </c>
      <c r="R88" s="3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01">
        <v>2025</v>
      </c>
      <c r="AG88" s="256"/>
      <c r="AH88" s="29">
        <v>59</v>
      </c>
      <c r="AI88" s="29" t="s">
        <v>155</v>
      </c>
      <c r="AJ88" s="29" t="str">
        <f t="shared" si="42"/>
        <v>59.</v>
      </c>
      <c r="AL88" s="29"/>
    </row>
    <row r="89" spans="1:38" ht="22.5" customHeight="1" x14ac:dyDescent="0.25">
      <c r="A89" s="143" t="str">
        <f t="shared" si="39"/>
        <v>60.</v>
      </c>
      <c r="B89" s="75" t="s">
        <v>283</v>
      </c>
      <c r="C89" s="52">
        <v>1972</v>
      </c>
      <c r="D89" s="143" t="s">
        <v>3015</v>
      </c>
      <c r="E89" s="143" t="s">
        <v>3017</v>
      </c>
      <c r="F89" s="52">
        <v>2</v>
      </c>
      <c r="G89" s="52">
        <v>1</v>
      </c>
      <c r="H89" s="4">
        <v>375.5</v>
      </c>
      <c r="I89" s="4">
        <v>337.9</v>
      </c>
      <c r="J89" s="4">
        <v>337.9</v>
      </c>
      <c r="K89" s="5">
        <v>25</v>
      </c>
      <c r="L89" s="6">
        <f t="shared" si="40"/>
        <v>169455</v>
      </c>
      <c r="M89" s="6"/>
      <c r="N89" s="6"/>
      <c r="O89" s="6"/>
      <c r="P89" s="145">
        <f t="shared" si="41"/>
        <v>169455</v>
      </c>
      <c r="Q89" s="6">
        <v>169455</v>
      </c>
      <c r="R89" s="101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101">
        <v>2025</v>
      </c>
      <c r="AG89" s="259"/>
      <c r="AH89" s="29">
        <v>60</v>
      </c>
      <c r="AI89" s="29" t="s">
        <v>155</v>
      </c>
      <c r="AJ89" s="29" t="str">
        <f t="shared" si="42"/>
        <v>60.</v>
      </c>
      <c r="AL89" s="29"/>
    </row>
    <row r="90" spans="1:38" ht="22.5" customHeight="1" x14ac:dyDescent="0.25">
      <c r="A90" s="143" t="str">
        <f t="shared" si="39"/>
        <v>61.</v>
      </c>
      <c r="B90" s="75" t="s">
        <v>274</v>
      </c>
      <c r="C90" s="52">
        <v>1972</v>
      </c>
      <c r="D90" s="143" t="s">
        <v>3015</v>
      </c>
      <c r="E90" s="143" t="s">
        <v>3017</v>
      </c>
      <c r="F90" s="52">
        <v>2</v>
      </c>
      <c r="G90" s="52">
        <v>2</v>
      </c>
      <c r="H90" s="4">
        <v>704.6</v>
      </c>
      <c r="I90" s="145">
        <v>462.7</v>
      </c>
      <c r="J90" s="4">
        <v>462.7</v>
      </c>
      <c r="K90" s="5">
        <v>30</v>
      </c>
      <c r="L90" s="6">
        <f t="shared" si="40"/>
        <v>1421350</v>
      </c>
      <c r="M90" s="6"/>
      <c r="N90" s="6"/>
      <c r="O90" s="6"/>
      <c r="P90" s="145">
        <f t="shared" si="41"/>
        <v>1421350</v>
      </c>
      <c r="Q90" s="6">
        <v>1421350</v>
      </c>
      <c r="R90" s="101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101">
        <v>2025</v>
      </c>
      <c r="AG90" s="259"/>
      <c r="AH90" s="29">
        <v>61</v>
      </c>
      <c r="AI90" s="29" t="s">
        <v>155</v>
      </c>
      <c r="AJ90" s="29" t="str">
        <f t="shared" si="42"/>
        <v>61.</v>
      </c>
      <c r="AL90" s="29"/>
    </row>
    <row r="91" spans="1:38" ht="22.5" customHeight="1" x14ac:dyDescent="0.25">
      <c r="A91" s="143" t="str">
        <f t="shared" si="39"/>
        <v>62.</v>
      </c>
      <c r="B91" s="247" t="s">
        <v>275</v>
      </c>
      <c r="C91" s="52">
        <v>1972</v>
      </c>
      <c r="D91" s="143" t="s">
        <v>3015</v>
      </c>
      <c r="E91" s="143" t="s">
        <v>3017</v>
      </c>
      <c r="F91" s="52">
        <v>2</v>
      </c>
      <c r="G91" s="52">
        <v>2</v>
      </c>
      <c r="H91" s="6">
        <v>728.8</v>
      </c>
      <c r="I91" s="145">
        <v>479.8</v>
      </c>
      <c r="J91" s="6">
        <v>479.8</v>
      </c>
      <c r="K91" s="5">
        <v>28</v>
      </c>
      <c r="L91" s="6">
        <f t="shared" si="40"/>
        <v>878832</v>
      </c>
      <c r="M91" s="6"/>
      <c r="N91" s="6"/>
      <c r="O91" s="6"/>
      <c r="P91" s="145">
        <f t="shared" si="41"/>
        <v>878832</v>
      </c>
      <c r="Q91" s="6">
        <f>419016+459816</f>
        <v>878832</v>
      </c>
      <c r="R91" s="101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101">
        <v>2025</v>
      </c>
      <c r="AG91" s="259"/>
      <c r="AH91" s="29">
        <v>62</v>
      </c>
      <c r="AI91" s="29" t="s">
        <v>155</v>
      </c>
      <c r="AJ91" s="29" t="str">
        <f t="shared" si="42"/>
        <v>62.</v>
      </c>
      <c r="AL91" s="30"/>
    </row>
    <row r="92" spans="1:38" ht="22.5" customHeight="1" x14ac:dyDescent="0.25">
      <c r="A92" s="143" t="str">
        <f t="shared" si="39"/>
        <v>63.</v>
      </c>
      <c r="B92" s="247" t="s">
        <v>277</v>
      </c>
      <c r="C92" s="52">
        <v>1973</v>
      </c>
      <c r="D92" s="143" t="s">
        <v>3015</v>
      </c>
      <c r="E92" s="143" t="s">
        <v>3017</v>
      </c>
      <c r="F92" s="52">
        <v>2</v>
      </c>
      <c r="G92" s="52">
        <v>2</v>
      </c>
      <c r="H92" s="6">
        <v>808.2</v>
      </c>
      <c r="I92" s="145">
        <v>446.5</v>
      </c>
      <c r="J92" s="6">
        <v>446.5</v>
      </c>
      <c r="K92" s="5">
        <v>40</v>
      </c>
      <c r="L92" s="6">
        <f t="shared" si="40"/>
        <v>283452</v>
      </c>
      <c r="M92" s="6"/>
      <c r="N92" s="6"/>
      <c r="O92" s="6"/>
      <c r="P92" s="145">
        <f t="shared" si="41"/>
        <v>283452</v>
      </c>
      <c r="Q92" s="6">
        <v>283452</v>
      </c>
      <c r="R92" s="101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101">
        <v>2025</v>
      </c>
      <c r="AG92" s="259"/>
      <c r="AH92" s="29">
        <v>63</v>
      </c>
      <c r="AI92" s="29" t="s">
        <v>155</v>
      </c>
      <c r="AJ92" s="29" t="str">
        <f t="shared" si="42"/>
        <v>63.</v>
      </c>
      <c r="AL92" s="29"/>
    </row>
    <row r="93" spans="1:38" ht="22.5" customHeight="1" x14ac:dyDescent="0.25">
      <c r="A93" s="143" t="str">
        <f t="shared" si="39"/>
        <v>64.</v>
      </c>
      <c r="B93" s="71" t="s">
        <v>1720</v>
      </c>
      <c r="C93" s="52">
        <v>1973</v>
      </c>
      <c r="D93" s="143" t="s">
        <v>3015</v>
      </c>
      <c r="E93" s="143" t="s">
        <v>3017</v>
      </c>
      <c r="F93" s="52">
        <v>5</v>
      </c>
      <c r="G93" s="52">
        <v>4</v>
      </c>
      <c r="H93" s="4">
        <v>3307.39</v>
      </c>
      <c r="I93" s="4">
        <v>2218.25</v>
      </c>
      <c r="J93" s="4">
        <v>2218.25</v>
      </c>
      <c r="K93" s="5">
        <v>141</v>
      </c>
      <c r="L93" s="145">
        <f t="shared" si="40"/>
        <v>3259693</v>
      </c>
      <c r="M93" s="145"/>
      <c r="N93" s="145"/>
      <c r="O93" s="145"/>
      <c r="P93" s="145">
        <f t="shared" si="41"/>
        <v>3259693</v>
      </c>
      <c r="Q93" s="145"/>
      <c r="R93" s="3"/>
      <c r="S93" s="145"/>
      <c r="T93" s="145">
        <v>919</v>
      </c>
      <c r="U93" s="145">
        <f>T93*3547</f>
        <v>3259693</v>
      </c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01">
        <v>2025</v>
      </c>
      <c r="AG93" s="259"/>
      <c r="AH93" s="29">
        <v>64</v>
      </c>
      <c r="AI93" s="29" t="s">
        <v>155</v>
      </c>
      <c r="AJ93" s="29" t="str">
        <f t="shared" si="42"/>
        <v>64.</v>
      </c>
      <c r="AL93" s="29"/>
    </row>
    <row r="94" spans="1:38" ht="22.5" customHeight="1" x14ac:dyDescent="0.25">
      <c r="A94" s="143" t="str">
        <f t="shared" si="39"/>
        <v>65.</v>
      </c>
      <c r="B94" s="71" t="s">
        <v>1730</v>
      </c>
      <c r="C94" s="52">
        <v>1973</v>
      </c>
      <c r="D94" s="143" t="s">
        <v>3015</v>
      </c>
      <c r="E94" s="143" t="s">
        <v>3017</v>
      </c>
      <c r="F94" s="52">
        <v>2</v>
      </c>
      <c r="G94" s="52">
        <v>1</v>
      </c>
      <c r="H94" s="4">
        <v>846.9</v>
      </c>
      <c r="I94" s="4">
        <v>335.4</v>
      </c>
      <c r="J94" s="4">
        <v>335.4</v>
      </c>
      <c r="K94" s="5">
        <v>13</v>
      </c>
      <c r="L94" s="6">
        <f t="shared" si="40"/>
        <v>2174147</v>
      </c>
      <c r="M94" s="6"/>
      <c r="N94" s="6"/>
      <c r="O94" s="6"/>
      <c r="P94" s="145">
        <f t="shared" si="41"/>
        <v>2174147</v>
      </c>
      <c r="Q94" s="42"/>
      <c r="R94" s="100"/>
      <c r="S94" s="42"/>
      <c r="T94" s="42">
        <v>289</v>
      </c>
      <c r="U94" s="42">
        <f>T94*7523</f>
        <v>2174147</v>
      </c>
      <c r="V94" s="42"/>
      <c r="W94" s="42"/>
      <c r="X94" s="42"/>
      <c r="Y94" s="42"/>
      <c r="Z94" s="42"/>
      <c r="AA94" s="42"/>
      <c r="AB94" s="145"/>
      <c r="AC94" s="145"/>
      <c r="AD94" s="42"/>
      <c r="AE94" s="42"/>
      <c r="AF94" s="101">
        <v>2025</v>
      </c>
      <c r="AG94" s="259"/>
      <c r="AH94" s="29">
        <v>65</v>
      </c>
      <c r="AI94" s="29" t="s">
        <v>155</v>
      </c>
      <c r="AJ94" s="29" t="str">
        <f t="shared" si="42"/>
        <v>65.</v>
      </c>
      <c r="AL94" s="29"/>
    </row>
    <row r="95" spans="1:38" ht="22.5" customHeight="1" x14ac:dyDescent="0.25">
      <c r="A95" s="143" t="str">
        <f t="shared" si="39"/>
        <v>66.</v>
      </c>
      <c r="B95" s="71" t="s">
        <v>1716</v>
      </c>
      <c r="C95" s="52">
        <v>1974</v>
      </c>
      <c r="D95" s="143" t="s">
        <v>3015</v>
      </c>
      <c r="E95" s="143" t="s">
        <v>3017</v>
      </c>
      <c r="F95" s="52">
        <v>2</v>
      </c>
      <c r="G95" s="52">
        <v>1</v>
      </c>
      <c r="H95" s="4">
        <v>836.5</v>
      </c>
      <c r="I95" s="4">
        <v>334.3</v>
      </c>
      <c r="J95" s="4">
        <v>334.3</v>
      </c>
      <c r="K95" s="5">
        <v>21</v>
      </c>
      <c r="L95" s="6">
        <f t="shared" si="40"/>
        <v>2279469</v>
      </c>
      <c r="M95" s="6"/>
      <c r="N95" s="6"/>
      <c r="O95" s="6"/>
      <c r="P95" s="145">
        <f t="shared" si="41"/>
        <v>2279469</v>
      </c>
      <c r="Q95" s="6"/>
      <c r="R95" s="101"/>
      <c r="S95" s="6"/>
      <c r="T95" s="6">
        <v>303</v>
      </c>
      <c r="U95" s="6">
        <f>T95*7523</f>
        <v>2279469</v>
      </c>
      <c r="V95" s="6"/>
      <c r="W95" s="6"/>
      <c r="X95" s="6"/>
      <c r="Y95" s="6"/>
      <c r="Z95" s="6"/>
      <c r="AA95" s="6"/>
      <c r="AB95" s="42"/>
      <c r="AC95" s="42"/>
      <c r="AD95" s="6"/>
      <c r="AE95" s="6"/>
      <c r="AF95" s="101">
        <v>2025</v>
      </c>
      <c r="AG95" s="259"/>
      <c r="AH95" s="29">
        <v>66</v>
      </c>
      <c r="AI95" s="29" t="s">
        <v>155</v>
      </c>
      <c r="AJ95" s="29" t="str">
        <f t="shared" si="42"/>
        <v>66.</v>
      </c>
      <c r="AL95" s="30"/>
    </row>
    <row r="96" spans="1:38" ht="22.5" customHeight="1" x14ac:dyDescent="0.25">
      <c r="A96" s="143" t="str">
        <f t="shared" si="39"/>
        <v>67.</v>
      </c>
      <c r="B96" s="71" t="s">
        <v>1732</v>
      </c>
      <c r="C96" s="52">
        <v>1975</v>
      </c>
      <c r="D96" s="143" t="s">
        <v>3015</v>
      </c>
      <c r="E96" s="143" t="s">
        <v>3017</v>
      </c>
      <c r="F96" s="52">
        <v>2</v>
      </c>
      <c r="G96" s="52">
        <v>2</v>
      </c>
      <c r="H96" s="4">
        <v>1083.5</v>
      </c>
      <c r="I96" s="4">
        <v>521.79999999999995</v>
      </c>
      <c r="J96" s="4">
        <v>521.79999999999995</v>
      </c>
      <c r="K96" s="5">
        <v>22</v>
      </c>
      <c r="L96" s="6">
        <f t="shared" ref="L96:L99" si="44">Q96+S96+U96+W96+Y96+AA96+AD96+AE96</f>
        <v>3370304</v>
      </c>
      <c r="M96" s="6"/>
      <c r="N96" s="6"/>
      <c r="O96" s="6"/>
      <c r="P96" s="145">
        <f t="shared" ref="P96:P99" si="45">L96</f>
        <v>3370304</v>
      </c>
      <c r="Q96" s="42"/>
      <c r="R96" s="100"/>
      <c r="S96" s="42"/>
      <c r="T96" s="42">
        <v>448</v>
      </c>
      <c r="U96" s="42">
        <f>T96*7523</f>
        <v>3370304</v>
      </c>
      <c r="V96" s="42"/>
      <c r="W96" s="42"/>
      <c r="X96" s="42"/>
      <c r="Y96" s="42"/>
      <c r="Z96" s="42"/>
      <c r="AA96" s="42"/>
      <c r="AB96" s="145"/>
      <c r="AC96" s="145"/>
      <c r="AD96" s="42"/>
      <c r="AE96" s="42"/>
      <c r="AF96" s="101">
        <v>2025</v>
      </c>
      <c r="AG96" s="259"/>
      <c r="AH96" s="29">
        <v>67</v>
      </c>
      <c r="AI96" s="29" t="s">
        <v>155</v>
      </c>
      <c r="AJ96" s="29" t="str">
        <f t="shared" si="42"/>
        <v>67.</v>
      </c>
      <c r="AL96" s="29"/>
    </row>
    <row r="97" spans="1:38" ht="22.5" customHeight="1" x14ac:dyDescent="0.25">
      <c r="A97" s="143" t="str">
        <f t="shared" si="39"/>
        <v>68.</v>
      </c>
      <c r="B97" s="71" t="s">
        <v>1704</v>
      </c>
      <c r="C97" s="52">
        <v>1976</v>
      </c>
      <c r="D97" s="220" t="s">
        <v>3015</v>
      </c>
      <c r="E97" s="143" t="s">
        <v>3017</v>
      </c>
      <c r="F97" s="52">
        <v>2</v>
      </c>
      <c r="G97" s="52">
        <v>2</v>
      </c>
      <c r="H97" s="7">
        <v>633</v>
      </c>
      <c r="I97" s="7">
        <v>444</v>
      </c>
      <c r="J97" s="7">
        <v>444</v>
      </c>
      <c r="K97" s="61">
        <v>33</v>
      </c>
      <c r="L97" s="6">
        <f t="shared" si="44"/>
        <v>258804</v>
      </c>
      <c r="M97" s="6"/>
      <c r="N97" s="6"/>
      <c r="O97" s="6"/>
      <c r="P97" s="145">
        <f t="shared" si="45"/>
        <v>258804</v>
      </c>
      <c r="Q97" s="42">
        <v>258804</v>
      </c>
      <c r="R97" s="100"/>
      <c r="S97" s="42"/>
      <c r="T97" s="42"/>
      <c r="U97" s="42"/>
      <c r="V97" s="42"/>
      <c r="W97" s="42"/>
      <c r="X97" s="42"/>
      <c r="Y97" s="42"/>
      <c r="Z97" s="42"/>
      <c r="AA97" s="42"/>
      <c r="AB97" s="145"/>
      <c r="AC97" s="145"/>
      <c r="AD97" s="42"/>
      <c r="AE97" s="42"/>
      <c r="AF97" s="101">
        <v>2025</v>
      </c>
      <c r="AG97" s="259"/>
      <c r="AH97" s="29">
        <v>68</v>
      </c>
      <c r="AI97" s="29" t="s">
        <v>155</v>
      </c>
      <c r="AJ97" s="29" t="str">
        <f t="shared" si="42"/>
        <v>68.</v>
      </c>
      <c r="AL97" s="29"/>
    </row>
    <row r="98" spans="1:38" ht="22.5" customHeight="1" x14ac:dyDescent="0.25">
      <c r="A98" s="143" t="str">
        <f t="shared" si="39"/>
        <v>69.</v>
      </c>
      <c r="B98" s="76" t="s">
        <v>844</v>
      </c>
      <c r="C98" s="52">
        <v>1977</v>
      </c>
      <c r="D98" s="220" t="s">
        <v>3015</v>
      </c>
      <c r="E98" s="143" t="s">
        <v>3017</v>
      </c>
      <c r="F98" s="52">
        <v>2</v>
      </c>
      <c r="G98" s="52">
        <v>3</v>
      </c>
      <c r="H98" s="145">
        <v>867.1</v>
      </c>
      <c r="I98" s="145">
        <v>782.84</v>
      </c>
      <c r="J98" s="145">
        <v>782.84</v>
      </c>
      <c r="K98" s="3">
        <v>31</v>
      </c>
      <c r="L98" s="145">
        <f t="shared" si="44"/>
        <v>925908</v>
      </c>
      <c r="M98" s="145"/>
      <c r="N98" s="145"/>
      <c r="O98" s="145"/>
      <c r="P98" s="145">
        <f t="shared" si="45"/>
        <v>925908</v>
      </c>
      <c r="Q98" s="145">
        <v>925908</v>
      </c>
      <c r="R98" s="3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01">
        <v>2025</v>
      </c>
      <c r="AG98" s="256"/>
      <c r="AH98" s="29">
        <v>69</v>
      </c>
      <c r="AI98" s="29" t="s">
        <v>155</v>
      </c>
      <c r="AJ98" s="29" t="str">
        <f t="shared" si="42"/>
        <v>69.</v>
      </c>
      <c r="AL98" s="29"/>
    </row>
    <row r="99" spans="1:38" ht="22.5" customHeight="1" x14ac:dyDescent="0.25">
      <c r="A99" s="143" t="str">
        <f t="shared" si="39"/>
        <v>70.</v>
      </c>
      <c r="B99" s="71" t="s">
        <v>1761</v>
      </c>
      <c r="C99" s="52">
        <v>1974</v>
      </c>
      <c r="D99" s="143" t="s">
        <v>3015</v>
      </c>
      <c r="E99" s="143" t="s">
        <v>3017</v>
      </c>
      <c r="F99" s="52">
        <v>2</v>
      </c>
      <c r="G99" s="52">
        <v>2</v>
      </c>
      <c r="H99" s="4">
        <v>749.9</v>
      </c>
      <c r="I99" s="4">
        <v>749.9</v>
      </c>
      <c r="J99" s="4">
        <v>493.8</v>
      </c>
      <c r="K99" s="5">
        <v>30</v>
      </c>
      <c r="L99" s="6">
        <f t="shared" si="44"/>
        <v>4747013</v>
      </c>
      <c r="M99" s="6"/>
      <c r="N99" s="6"/>
      <c r="O99" s="6"/>
      <c r="P99" s="145">
        <f t="shared" si="45"/>
        <v>4747013</v>
      </c>
      <c r="Q99" s="42"/>
      <c r="R99" s="100"/>
      <c r="S99" s="42"/>
      <c r="T99" s="42">
        <v>631</v>
      </c>
      <c r="U99" s="42">
        <f t="shared" ref="U99" si="46">T99*7523</f>
        <v>4747013</v>
      </c>
      <c r="V99" s="42"/>
      <c r="W99" s="42"/>
      <c r="X99" s="42"/>
      <c r="Y99" s="42"/>
      <c r="Z99" s="42"/>
      <c r="AA99" s="42"/>
      <c r="AB99" s="145"/>
      <c r="AC99" s="145"/>
      <c r="AD99" s="42"/>
      <c r="AE99" s="42"/>
      <c r="AF99" s="101">
        <v>2025</v>
      </c>
      <c r="AG99" s="259"/>
      <c r="AH99" s="29">
        <v>70</v>
      </c>
      <c r="AI99" s="29" t="s">
        <v>155</v>
      </c>
      <c r="AJ99" s="29" t="str">
        <f t="shared" si="42"/>
        <v>70.</v>
      </c>
      <c r="AL99" s="29"/>
    </row>
    <row r="100" spans="1:38" ht="22.5" customHeight="1" x14ac:dyDescent="0.25">
      <c r="A100" s="143" t="str">
        <f t="shared" si="39"/>
        <v>71.</v>
      </c>
      <c r="B100" s="71" t="s">
        <v>1899</v>
      </c>
      <c r="C100" s="52">
        <v>1979</v>
      </c>
      <c r="D100" s="143" t="s">
        <v>3015</v>
      </c>
      <c r="E100" s="143" t="s">
        <v>3017</v>
      </c>
      <c r="F100" s="52">
        <v>2</v>
      </c>
      <c r="G100" s="52">
        <v>2</v>
      </c>
      <c r="H100" s="8">
        <v>1395.5</v>
      </c>
      <c r="I100" s="8">
        <v>326.7</v>
      </c>
      <c r="J100" s="8">
        <v>326.7</v>
      </c>
      <c r="K100" s="142">
        <v>25</v>
      </c>
      <c r="L100" s="6">
        <f t="shared" ref="L100:L103" si="47">Q100+S100+U100+W100+Y100+AA100+AD100+AE100</f>
        <v>3776546</v>
      </c>
      <c r="M100" s="6"/>
      <c r="N100" s="6"/>
      <c r="O100" s="6"/>
      <c r="P100" s="145">
        <f t="shared" ref="P100:P103" si="48">L100</f>
        <v>3776546</v>
      </c>
      <c r="Q100" s="42"/>
      <c r="R100" s="100"/>
      <c r="S100" s="42"/>
      <c r="T100" s="42">
        <v>502</v>
      </c>
      <c r="U100" s="42">
        <f>T100*7523</f>
        <v>3776546</v>
      </c>
      <c r="V100" s="42"/>
      <c r="W100" s="42"/>
      <c r="X100" s="42"/>
      <c r="Y100" s="42"/>
      <c r="Z100" s="42"/>
      <c r="AA100" s="42"/>
      <c r="AB100" s="145"/>
      <c r="AC100" s="145"/>
      <c r="AD100" s="42"/>
      <c r="AE100" s="42"/>
      <c r="AF100" s="101">
        <v>2025</v>
      </c>
      <c r="AG100" s="259"/>
      <c r="AH100" s="29">
        <v>71</v>
      </c>
      <c r="AI100" s="29" t="s">
        <v>155</v>
      </c>
      <c r="AJ100" s="29" t="str">
        <f t="shared" si="42"/>
        <v>71.</v>
      </c>
      <c r="AL100" s="29"/>
    </row>
    <row r="101" spans="1:38" ht="22.5" customHeight="1" x14ac:dyDescent="0.25">
      <c r="A101" s="143" t="str">
        <f t="shared" si="39"/>
        <v>72.</v>
      </c>
      <c r="B101" s="71" t="s">
        <v>2723</v>
      </c>
      <c r="C101" s="52">
        <v>1979</v>
      </c>
      <c r="D101" s="143" t="s">
        <v>3015</v>
      </c>
      <c r="E101" s="143" t="s">
        <v>3017</v>
      </c>
      <c r="F101" s="52">
        <v>2</v>
      </c>
      <c r="G101" s="52">
        <v>2</v>
      </c>
      <c r="H101" s="8">
        <v>1475</v>
      </c>
      <c r="I101" s="8">
        <v>327.7</v>
      </c>
      <c r="J101" s="8">
        <v>327.7</v>
      </c>
      <c r="K101" s="142">
        <v>28</v>
      </c>
      <c r="L101" s="6">
        <f t="shared" si="47"/>
        <v>2279469</v>
      </c>
      <c r="M101" s="6"/>
      <c r="N101" s="6"/>
      <c r="O101" s="6"/>
      <c r="P101" s="145">
        <f t="shared" si="48"/>
        <v>2279469</v>
      </c>
      <c r="Q101" s="42"/>
      <c r="R101" s="100"/>
      <c r="S101" s="42"/>
      <c r="T101" s="42">
        <v>303</v>
      </c>
      <c r="U101" s="42">
        <f>T101*7523</f>
        <v>2279469</v>
      </c>
      <c r="V101" s="42"/>
      <c r="W101" s="42"/>
      <c r="X101" s="42"/>
      <c r="Y101" s="42"/>
      <c r="Z101" s="42"/>
      <c r="AA101" s="42"/>
      <c r="AB101" s="145"/>
      <c r="AC101" s="145"/>
      <c r="AD101" s="42"/>
      <c r="AE101" s="42"/>
      <c r="AF101" s="101">
        <v>2025</v>
      </c>
      <c r="AG101" s="259"/>
      <c r="AH101" s="29">
        <v>72</v>
      </c>
      <c r="AI101" s="29" t="s">
        <v>155</v>
      </c>
      <c r="AJ101" s="29" t="str">
        <f t="shared" si="42"/>
        <v>72.</v>
      </c>
      <c r="AL101" s="29"/>
    </row>
    <row r="102" spans="1:38" ht="22.5" customHeight="1" x14ac:dyDescent="0.25">
      <c r="A102" s="143" t="str">
        <f t="shared" si="39"/>
        <v>73.</v>
      </c>
      <c r="B102" s="71" t="s">
        <v>1873</v>
      </c>
      <c r="C102" s="52">
        <v>1979</v>
      </c>
      <c r="D102" s="143" t="s">
        <v>3015</v>
      </c>
      <c r="E102" s="143" t="s">
        <v>3017</v>
      </c>
      <c r="F102" s="52">
        <v>2</v>
      </c>
      <c r="G102" s="52">
        <v>2</v>
      </c>
      <c r="H102" s="8">
        <v>1481.9</v>
      </c>
      <c r="I102" s="8">
        <v>569.92999999999995</v>
      </c>
      <c r="J102" s="8">
        <v>569.92999999999995</v>
      </c>
      <c r="K102" s="142">
        <v>25</v>
      </c>
      <c r="L102" s="145">
        <f t="shared" si="47"/>
        <v>914992</v>
      </c>
      <c r="M102" s="145"/>
      <c r="N102" s="145"/>
      <c r="O102" s="145"/>
      <c r="P102" s="145">
        <f t="shared" si="48"/>
        <v>914992</v>
      </c>
      <c r="Q102" s="145">
        <f>326586+588406</f>
        <v>914992</v>
      </c>
      <c r="R102" s="3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01">
        <v>2025</v>
      </c>
      <c r="AG102" s="259"/>
      <c r="AH102" s="29">
        <v>73</v>
      </c>
      <c r="AI102" s="29" t="s">
        <v>155</v>
      </c>
      <c r="AJ102" s="29" t="str">
        <f t="shared" si="42"/>
        <v>73.</v>
      </c>
      <c r="AL102" s="29"/>
    </row>
    <row r="103" spans="1:38" ht="22.5" customHeight="1" x14ac:dyDescent="0.25">
      <c r="A103" s="143" t="str">
        <f t="shared" si="39"/>
        <v>74.</v>
      </c>
      <c r="B103" s="71" t="s">
        <v>1701</v>
      </c>
      <c r="C103" s="52">
        <v>1980</v>
      </c>
      <c r="D103" s="143" t="s">
        <v>3015</v>
      </c>
      <c r="E103" s="143" t="s">
        <v>3017</v>
      </c>
      <c r="F103" s="52">
        <v>2</v>
      </c>
      <c r="G103" s="52">
        <v>2</v>
      </c>
      <c r="H103" s="6">
        <v>842.1</v>
      </c>
      <c r="I103" s="6">
        <v>460.8</v>
      </c>
      <c r="J103" s="6">
        <v>460.8</v>
      </c>
      <c r="K103" s="5">
        <v>37</v>
      </c>
      <c r="L103" s="6">
        <f t="shared" si="47"/>
        <v>2294909</v>
      </c>
      <c r="M103" s="6"/>
      <c r="N103" s="6"/>
      <c r="O103" s="6"/>
      <c r="P103" s="145">
        <f t="shared" si="48"/>
        <v>2294909</v>
      </c>
      <c r="Q103" s="42"/>
      <c r="R103" s="100"/>
      <c r="S103" s="42"/>
      <c r="T103" s="42">
        <v>647</v>
      </c>
      <c r="U103" s="42">
        <f>T103*3547</f>
        <v>2294909</v>
      </c>
      <c r="V103" s="42"/>
      <c r="W103" s="42"/>
      <c r="X103" s="42"/>
      <c r="Y103" s="42"/>
      <c r="Z103" s="42"/>
      <c r="AA103" s="42"/>
      <c r="AB103" s="145"/>
      <c r="AC103" s="145"/>
      <c r="AD103" s="42"/>
      <c r="AE103" s="42"/>
      <c r="AF103" s="101">
        <v>2025</v>
      </c>
      <c r="AG103" s="259"/>
      <c r="AH103" s="29">
        <v>74</v>
      </c>
      <c r="AI103" s="29" t="s">
        <v>155</v>
      </c>
      <c r="AJ103" s="29" t="str">
        <f t="shared" si="42"/>
        <v>74.</v>
      </c>
      <c r="AL103" s="29"/>
    </row>
    <row r="104" spans="1:38" ht="22.5" customHeight="1" x14ac:dyDescent="0.25">
      <c r="A104" s="143" t="str">
        <f t="shared" si="39"/>
        <v>75.</v>
      </c>
      <c r="B104" s="71" t="s">
        <v>1898</v>
      </c>
      <c r="C104" s="52">
        <v>1980</v>
      </c>
      <c r="D104" s="220" t="s">
        <v>3015</v>
      </c>
      <c r="E104" s="143" t="s">
        <v>3017</v>
      </c>
      <c r="F104" s="52">
        <v>2</v>
      </c>
      <c r="G104" s="52">
        <v>3</v>
      </c>
      <c r="H104" s="145">
        <v>1409.1</v>
      </c>
      <c r="I104" s="145">
        <v>845.1</v>
      </c>
      <c r="J104" s="145">
        <v>845.1</v>
      </c>
      <c r="K104" s="3">
        <v>35</v>
      </c>
      <c r="L104" s="6">
        <f t="shared" ref="L104:L107" si="49">Q104+S104+U104+W104+Y104+AA104+AD104+AE104</f>
        <v>877176</v>
      </c>
      <c r="M104" s="6"/>
      <c r="N104" s="6"/>
      <c r="O104" s="6"/>
      <c r="P104" s="145">
        <f t="shared" ref="P104:P107" si="50">L104</f>
        <v>877176</v>
      </c>
      <c r="Q104" s="42">
        <v>877176</v>
      </c>
      <c r="R104" s="100"/>
      <c r="S104" s="42"/>
      <c r="T104" s="42"/>
      <c r="U104" s="42"/>
      <c r="V104" s="42"/>
      <c r="W104" s="42"/>
      <c r="X104" s="42"/>
      <c r="Y104" s="42"/>
      <c r="Z104" s="42"/>
      <c r="AA104" s="42"/>
      <c r="AB104" s="145"/>
      <c r="AC104" s="145"/>
      <c r="AD104" s="42"/>
      <c r="AE104" s="42"/>
      <c r="AF104" s="101">
        <v>2025</v>
      </c>
      <c r="AG104" s="259"/>
      <c r="AH104" s="29">
        <v>75</v>
      </c>
      <c r="AI104" s="29" t="s">
        <v>155</v>
      </c>
      <c r="AJ104" s="29" t="str">
        <f t="shared" si="42"/>
        <v>75.</v>
      </c>
      <c r="AL104" s="29"/>
    </row>
    <row r="105" spans="1:38" ht="22.5" customHeight="1" x14ac:dyDescent="0.25">
      <c r="A105" s="143" t="str">
        <f t="shared" si="39"/>
        <v>76.</v>
      </c>
      <c r="B105" s="71" t="s">
        <v>1759</v>
      </c>
      <c r="C105" s="52">
        <v>1979</v>
      </c>
      <c r="D105" s="143" t="s">
        <v>3015</v>
      </c>
      <c r="E105" s="143" t="s">
        <v>3017</v>
      </c>
      <c r="F105" s="52">
        <v>2</v>
      </c>
      <c r="G105" s="52">
        <v>1</v>
      </c>
      <c r="H105" s="4">
        <v>358.6</v>
      </c>
      <c r="I105" s="4">
        <v>358.6</v>
      </c>
      <c r="J105" s="4">
        <v>355.94</v>
      </c>
      <c r="K105" s="5">
        <v>28</v>
      </c>
      <c r="L105" s="6">
        <f t="shared" si="49"/>
        <v>5386468</v>
      </c>
      <c r="M105" s="6"/>
      <c r="N105" s="6"/>
      <c r="O105" s="6"/>
      <c r="P105" s="145">
        <f t="shared" si="50"/>
        <v>5386468</v>
      </c>
      <c r="Q105" s="42"/>
      <c r="R105" s="100"/>
      <c r="S105" s="42"/>
      <c r="T105" s="42">
        <v>716</v>
      </c>
      <c r="U105" s="42">
        <f t="shared" ref="U105" si="51">T105*7523</f>
        <v>5386468</v>
      </c>
      <c r="V105" s="42"/>
      <c r="W105" s="42"/>
      <c r="X105" s="42"/>
      <c r="Y105" s="42"/>
      <c r="Z105" s="42"/>
      <c r="AA105" s="42"/>
      <c r="AB105" s="145"/>
      <c r="AC105" s="145"/>
      <c r="AD105" s="42"/>
      <c r="AE105" s="42"/>
      <c r="AF105" s="101">
        <v>2025</v>
      </c>
      <c r="AG105" s="259"/>
      <c r="AH105" s="29">
        <v>76</v>
      </c>
      <c r="AI105" s="29" t="s">
        <v>155</v>
      </c>
      <c r="AJ105" s="29" t="str">
        <f t="shared" si="42"/>
        <v>76.</v>
      </c>
      <c r="AL105" s="29"/>
    </row>
    <row r="106" spans="1:38" ht="22.5" customHeight="1" x14ac:dyDescent="0.25">
      <c r="A106" s="143" t="str">
        <f t="shared" si="39"/>
        <v>77.</v>
      </c>
      <c r="B106" s="71" t="s">
        <v>1760</v>
      </c>
      <c r="C106" s="52">
        <v>1981</v>
      </c>
      <c r="D106" s="143" t="s">
        <v>3015</v>
      </c>
      <c r="E106" s="143" t="s">
        <v>3017</v>
      </c>
      <c r="F106" s="52">
        <v>2</v>
      </c>
      <c r="G106" s="52">
        <v>3</v>
      </c>
      <c r="H106" s="4">
        <v>847.8</v>
      </c>
      <c r="I106" s="4">
        <v>847.9</v>
      </c>
      <c r="J106" s="4">
        <v>491.5</v>
      </c>
      <c r="K106" s="5">
        <v>38</v>
      </c>
      <c r="L106" s="145">
        <f t="shared" si="49"/>
        <v>5439129</v>
      </c>
      <c r="M106" s="145"/>
      <c r="N106" s="145"/>
      <c r="O106" s="145"/>
      <c r="P106" s="145">
        <f t="shared" si="50"/>
        <v>5439129</v>
      </c>
      <c r="Q106" s="145"/>
      <c r="R106" s="3"/>
      <c r="S106" s="145"/>
      <c r="T106" s="145">
        <v>723</v>
      </c>
      <c r="U106" s="145">
        <f>T106*7523</f>
        <v>5439129</v>
      </c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01">
        <v>2025</v>
      </c>
      <c r="AG106" s="259"/>
      <c r="AH106" s="29">
        <v>77</v>
      </c>
      <c r="AI106" s="29" t="s">
        <v>155</v>
      </c>
      <c r="AJ106" s="29" t="str">
        <f t="shared" si="42"/>
        <v>77.</v>
      </c>
      <c r="AL106" s="29"/>
    </row>
    <row r="107" spans="1:38" ht="22.5" customHeight="1" x14ac:dyDescent="0.25">
      <c r="A107" s="143" t="str">
        <f t="shared" si="39"/>
        <v>78.</v>
      </c>
      <c r="B107" s="75" t="s">
        <v>43</v>
      </c>
      <c r="C107" s="52">
        <v>1983</v>
      </c>
      <c r="D107" s="143" t="s">
        <v>3015</v>
      </c>
      <c r="E107" s="143" t="s">
        <v>3017</v>
      </c>
      <c r="F107" s="52">
        <v>2</v>
      </c>
      <c r="G107" s="52">
        <v>3</v>
      </c>
      <c r="H107" s="4">
        <v>957.1</v>
      </c>
      <c r="I107" s="4">
        <v>870.7</v>
      </c>
      <c r="J107" s="4">
        <v>870.7</v>
      </c>
      <c r="K107" s="5">
        <v>37</v>
      </c>
      <c r="L107" s="6">
        <f t="shared" si="49"/>
        <v>264966</v>
      </c>
      <c r="M107" s="6"/>
      <c r="N107" s="6"/>
      <c r="O107" s="6"/>
      <c r="P107" s="145">
        <f t="shared" si="50"/>
        <v>264966</v>
      </c>
      <c r="Q107" s="6">
        <v>264966</v>
      </c>
      <c r="R107" s="101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145"/>
      <c r="AE107" s="6"/>
      <c r="AF107" s="101">
        <v>2025</v>
      </c>
      <c r="AG107" s="259"/>
      <c r="AH107" s="29">
        <v>78</v>
      </c>
      <c r="AI107" s="29" t="s">
        <v>155</v>
      </c>
      <c r="AJ107" s="29" t="str">
        <f t="shared" si="42"/>
        <v>78.</v>
      </c>
      <c r="AL107" s="29"/>
    </row>
    <row r="108" spans="1:38" ht="22.5" customHeight="1" x14ac:dyDescent="0.25">
      <c r="A108" s="143" t="str">
        <f t="shared" si="39"/>
        <v>79.</v>
      </c>
      <c r="B108" s="71" t="s">
        <v>1900</v>
      </c>
      <c r="C108" s="52">
        <v>1988</v>
      </c>
      <c r="D108" s="220" t="s">
        <v>3015</v>
      </c>
      <c r="E108" s="143" t="s">
        <v>3017</v>
      </c>
      <c r="F108" s="52">
        <v>2</v>
      </c>
      <c r="G108" s="52">
        <v>2</v>
      </c>
      <c r="H108" s="145">
        <v>1054</v>
      </c>
      <c r="I108" s="145">
        <v>578</v>
      </c>
      <c r="J108" s="145">
        <v>578</v>
      </c>
      <c r="K108" s="3">
        <v>28</v>
      </c>
      <c r="L108" s="6">
        <f t="shared" ref="L108:L110" si="52">Q108+S108+U108+W108+Y108+AA108+AD108+AE108</f>
        <v>1847987</v>
      </c>
      <c r="M108" s="6"/>
      <c r="N108" s="6"/>
      <c r="O108" s="6"/>
      <c r="P108" s="145">
        <f t="shared" ref="P108:P110" si="53">L108</f>
        <v>1847987</v>
      </c>
      <c r="Q108" s="42"/>
      <c r="R108" s="100"/>
      <c r="S108" s="42"/>
      <c r="T108" s="42">
        <v>521</v>
      </c>
      <c r="U108" s="42">
        <f>T108*3547</f>
        <v>1847987</v>
      </c>
      <c r="V108" s="42"/>
      <c r="W108" s="42"/>
      <c r="X108" s="42"/>
      <c r="Y108" s="42"/>
      <c r="Z108" s="42"/>
      <c r="AA108" s="42"/>
      <c r="AB108" s="145"/>
      <c r="AC108" s="145"/>
      <c r="AD108" s="42"/>
      <c r="AE108" s="42"/>
      <c r="AF108" s="101">
        <v>2025</v>
      </c>
      <c r="AG108" s="259"/>
      <c r="AH108" s="29">
        <v>79</v>
      </c>
      <c r="AI108" s="29" t="s">
        <v>155</v>
      </c>
      <c r="AJ108" s="29" t="str">
        <f t="shared" si="42"/>
        <v>79.</v>
      </c>
      <c r="AL108" s="29"/>
    </row>
    <row r="109" spans="1:38" ht="22.5" customHeight="1" x14ac:dyDescent="0.25">
      <c r="A109" s="143" t="str">
        <f t="shared" si="39"/>
        <v>80.</v>
      </c>
      <c r="B109" s="71" t="s">
        <v>1743</v>
      </c>
      <c r="C109" s="52">
        <v>1989</v>
      </c>
      <c r="D109" s="220" t="s">
        <v>3015</v>
      </c>
      <c r="E109" s="143" t="s">
        <v>3017</v>
      </c>
      <c r="F109" s="52">
        <v>5</v>
      </c>
      <c r="G109" s="52">
        <v>3</v>
      </c>
      <c r="H109" s="145">
        <v>2963.8</v>
      </c>
      <c r="I109" s="145">
        <v>2068.6</v>
      </c>
      <c r="J109" s="145">
        <v>2068.6</v>
      </c>
      <c r="K109" s="3">
        <v>67</v>
      </c>
      <c r="L109" s="6">
        <f t="shared" si="52"/>
        <v>2351661</v>
      </c>
      <c r="M109" s="6"/>
      <c r="N109" s="6"/>
      <c r="O109" s="6"/>
      <c r="P109" s="145">
        <f t="shared" si="53"/>
        <v>2351661</v>
      </c>
      <c r="Q109" s="6"/>
      <c r="R109" s="101"/>
      <c r="S109" s="6"/>
      <c r="T109" s="6">
        <v>663</v>
      </c>
      <c r="U109" s="6">
        <f>T109*3547</f>
        <v>2351661</v>
      </c>
      <c r="V109" s="6"/>
      <c r="W109" s="6"/>
      <c r="X109" s="6"/>
      <c r="Y109" s="6"/>
      <c r="Z109" s="6"/>
      <c r="AA109" s="6"/>
      <c r="AB109" s="42"/>
      <c r="AC109" s="42"/>
      <c r="AD109" s="6"/>
      <c r="AE109" s="6"/>
      <c r="AF109" s="101">
        <v>2025</v>
      </c>
      <c r="AG109" s="259"/>
      <c r="AH109" s="29">
        <v>80</v>
      </c>
      <c r="AI109" s="29" t="s">
        <v>155</v>
      </c>
      <c r="AJ109" s="29" t="str">
        <f t="shared" si="42"/>
        <v>80.</v>
      </c>
      <c r="AL109" s="30"/>
    </row>
    <row r="110" spans="1:38" ht="22.5" customHeight="1" x14ac:dyDescent="0.25">
      <c r="A110" s="143" t="str">
        <f t="shared" si="39"/>
        <v>81.</v>
      </c>
      <c r="B110" s="71" t="s">
        <v>1703</v>
      </c>
      <c r="C110" s="52">
        <v>1991</v>
      </c>
      <c r="D110" s="220" t="s">
        <v>3015</v>
      </c>
      <c r="E110" s="220" t="s">
        <v>3016</v>
      </c>
      <c r="F110" s="52">
        <v>2</v>
      </c>
      <c r="G110" s="52">
        <v>4</v>
      </c>
      <c r="H110" s="7">
        <v>2127.08</v>
      </c>
      <c r="I110" s="7">
        <v>637.29999999999995</v>
      </c>
      <c r="J110" s="7">
        <v>637.29999999999995</v>
      </c>
      <c r="K110" s="61">
        <v>54</v>
      </c>
      <c r="L110" s="6">
        <f t="shared" si="52"/>
        <v>10116178.1</v>
      </c>
      <c r="M110" s="6"/>
      <c r="N110" s="6"/>
      <c r="O110" s="6"/>
      <c r="P110" s="145">
        <f t="shared" si="53"/>
        <v>10116178.1</v>
      </c>
      <c r="Q110" s="42"/>
      <c r="R110" s="100"/>
      <c r="S110" s="42"/>
      <c r="T110" s="42">
        <v>1344.7</v>
      </c>
      <c r="U110" s="42">
        <f>T110*7523</f>
        <v>10116178.1</v>
      </c>
      <c r="V110" s="42"/>
      <c r="W110" s="42"/>
      <c r="X110" s="42"/>
      <c r="Y110" s="42"/>
      <c r="Z110" s="42"/>
      <c r="AA110" s="42"/>
      <c r="AB110" s="145"/>
      <c r="AC110" s="145"/>
      <c r="AD110" s="42"/>
      <c r="AE110" s="42"/>
      <c r="AF110" s="101">
        <v>2025</v>
      </c>
      <c r="AG110" s="259"/>
      <c r="AH110" s="29">
        <v>81</v>
      </c>
      <c r="AI110" s="29" t="s">
        <v>155</v>
      </c>
      <c r="AJ110" s="29" t="str">
        <f t="shared" si="42"/>
        <v>81.</v>
      </c>
      <c r="AL110" s="29"/>
    </row>
    <row r="111" spans="1:38" ht="22.5" customHeight="1" x14ac:dyDescent="0.25">
      <c r="A111" s="143" t="str">
        <f t="shared" si="39"/>
        <v>82.</v>
      </c>
      <c r="B111" s="77" t="s">
        <v>207</v>
      </c>
      <c r="C111" s="52">
        <v>1996</v>
      </c>
      <c r="D111" s="220" t="s">
        <v>3015</v>
      </c>
      <c r="E111" s="143" t="s">
        <v>3017</v>
      </c>
      <c r="F111" s="52">
        <v>3</v>
      </c>
      <c r="G111" s="52">
        <v>2</v>
      </c>
      <c r="H111" s="145">
        <v>1179.9000000000001</v>
      </c>
      <c r="I111" s="145">
        <v>1061.31</v>
      </c>
      <c r="J111" s="145">
        <v>1061.31</v>
      </c>
      <c r="K111" s="3">
        <v>44</v>
      </c>
      <c r="L111" s="6">
        <f t="shared" ref="L111:L143" si="54">Q111+S111+U111+W111+Y111+AA111+AD111+AE111</f>
        <v>844688</v>
      </c>
      <c r="M111" s="6"/>
      <c r="N111" s="6"/>
      <c r="O111" s="6"/>
      <c r="P111" s="145">
        <f t="shared" ref="P111:P143" si="55">L111</f>
        <v>844688</v>
      </c>
      <c r="Q111" s="145">
        <v>844688</v>
      </c>
      <c r="R111" s="3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01">
        <v>2025</v>
      </c>
      <c r="AG111" s="259"/>
      <c r="AH111" s="29">
        <v>82</v>
      </c>
      <c r="AI111" s="29" t="s">
        <v>155</v>
      </c>
      <c r="AJ111" s="29" t="str">
        <f t="shared" si="42"/>
        <v>82.</v>
      </c>
      <c r="AL111" s="29"/>
    </row>
    <row r="112" spans="1:38" ht="22.5" customHeight="1" x14ac:dyDescent="0.25">
      <c r="A112" s="143" t="str">
        <f t="shared" si="39"/>
        <v>83.</v>
      </c>
      <c r="B112" s="75" t="s">
        <v>1110</v>
      </c>
      <c r="C112" s="52">
        <v>1972</v>
      </c>
      <c r="D112" s="143" t="s">
        <v>3015</v>
      </c>
      <c r="E112" s="143" t="s">
        <v>3017</v>
      </c>
      <c r="F112" s="52">
        <v>2</v>
      </c>
      <c r="G112" s="52">
        <v>3</v>
      </c>
      <c r="H112" s="4">
        <v>418.7</v>
      </c>
      <c r="I112" s="145">
        <v>374.7</v>
      </c>
      <c r="J112" s="4">
        <v>374.7</v>
      </c>
      <c r="K112" s="5">
        <v>18</v>
      </c>
      <c r="L112" s="6">
        <f t="shared" si="54"/>
        <v>224430</v>
      </c>
      <c r="M112" s="6"/>
      <c r="N112" s="6"/>
      <c r="O112" s="6"/>
      <c r="P112" s="145">
        <f t="shared" si="55"/>
        <v>224430</v>
      </c>
      <c r="Q112" s="6">
        <f>154050+70380</f>
        <v>224430</v>
      </c>
      <c r="R112" s="101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101">
        <v>2025</v>
      </c>
      <c r="AG112" s="259"/>
      <c r="AH112" s="29">
        <v>83</v>
      </c>
      <c r="AI112" s="29" t="s">
        <v>155</v>
      </c>
      <c r="AJ112" s="29" t="str">
        <f t="shared" si="42"/>
        <v>83.</v>
      </c>
      <c r="AL112" s="29"/>
    </row>
    <row r="113" spans="1:38" ht="22.5" customHeight="1" x14ac:dyDescent="0.25">
      <c r="A113" s="143" t="str">
        <f t="shared" si="39"/>
        <v>84.</v>
      </c>
      <c r="B113" s="71" t="s">
        <v>1728</v>
      </c>
      <c r="C113" s="52">
        <v>1930</v>
      </c>
      <c r="D113" s="220" t="s">
        <v>3015</v>
      </c>
      <c r="E113" s="220" t="s">
        <v>3018</v>
      </c>
      <c r="F113" s="52">
        <v>2</v>
      </c>
      <c r="G113" s="52">
        <v>1</v>
      </c>
      <c r="H113" s="145">
        <v>271.60000000000002</v>
      </c>
      <c r="I113" s="145">
        <v>271.60000000000002</v>
      </c>
      <c r="J113" s="145">
        <v>212.9</v>
      </c>
      <c r="K113" s="3">
        <v>20</v>
      </c>
      <c r="L113" s="6">
        <f t="shared" si="54"/>
        <v>686800</v>
      </c>
      <c r="M113" s="6"/>
      <c r="N113" s="6"/>
      <c r="O113" s="6"/>
      <c r="P113" s="145">
        <f t="shared" si="55"/>
        <v>686800</v>
      </c>
      <c r="Q113" s="42"/>
      <c r="R113" s="100"/>
      <c r="S113" s="42"/>
      <c r="T113" s="42"/>
      <c r="U113" s="42"/>
      <c r="V113" s="42"/>
      <c r="W113" s="42"/>
      <c r="X113" s="42">
        <v>200</v>
      </c>
      <c r="Y113" s="42">
        <f>X113*3434</f>
        <v>686800</v>
      </c>
      <c r="Z113" s="42"/>
      <c r="AA113" s="42"/>
      <c r="AB113" s="145"/>
      <c r="AC113" s="145"/>
      <c r="AD113" s="42"/>
      <c r="AE113" s="42"/>
      <c r="AF113" s="35">
        <v>2025</v>
      </c>
      <c r="AG113" s="259"/>
      <c r="AH113" s="29">
        <v>84</v>
      </c>
      <c r="AI113" s="29" t="s">
        <v>155</v>
      </c>
      <c r="AJ113" s="29" t="str">
        <f t="shared" si="42"/>
        <v>84.</v>
      </c>
      <c r="AL113" s="29"/>
    </row>
    <row r="114" spans="1:38" ht="22.5" customHeight="1" x14ac:dyDescent="0.25">
      <c r="A114" s="143" t="str">
        <f t="shared" si="39"/>
        <v>85.</v>
      </c>
      <c r="B114" s="75" t="s">
        <v>232</v>
      </c>
      <c r="C114" s="52">
        <v>1917</v>
      </c>
      <c r="D114" s="143" t="s">
        <v>3015</v>
      </c>
      <c r="E114" s="143" t="s">
        <v>3017</v>
      </c>
      <c r="F114" s="52">
        <v>2</v>
      </c>
      <c r="G114" s="52">
        <v>1</v>
      </c>
      <c r="H114" s="4">
        <v>512.4</v>
      </c>
      <c r="I114" s="145">
        <v>394.1</v>
      </c>
      <c r="J114" s="4">
        <v>394.1</v>
      </c>
      <c r="K114" s="5">
        <v>14</v>
      </c>
      <c r="L114" s="6">
        <f t="shared" si="54"/>
        <v>629600</v>
      </c>
      <c r="M114" s="6"/>
      <c r="N114" s="6"/>
      <c r="O114" s="6"/>
      <c r="P114" s="145">
        <f t="shared" si="55"/>
        <v>629600</v>
      </c>
      <c r="Q114" s="6"/>
      <c r="R114" s="101"/>
      <c r="S114" s="6"/>
      <c r="T114" s="6"/>
      <c r="U114" s="6"/>
      <c r="V114" s="6"/>
      <c r="W114" s="6"/>
      <c r="X114" s="6">
        <v>200</v>
      </c>
      <c r="Y114" s="6">
        <f>X114*3148</f>
        <v>629600</v>
      </c>
      <c r="Z114" s="6"/>
      <c r="AA114" s="6"/>
      <c r="AB114" s="6"/>
      <c r="AC114" s="6"/>
      <c r="AD114" s="145"/>
      <c r="AE114" s="6"/>
      <c r="AF114" s="35">
        <v>2025</v>
      </c>
      <c r="AG114" s="259"/>
      <c r="AH114" s="29">
        <v>85</v>
      </c>
      <c r="AI114" s="29" t="s">
        <v>155</v>
      </c>
      <c r="AJ114" s="29" t="str">
        <f t="shared" si="42"/>
        <v>85.</v>
      </c>
      <c r="AL114" s="30"/>
    </row>
    <row r="115" spans="1:38" ht="22.5" customHeight="1" x14ac:dyDescent="0.25">
      <c r="A115" s="143" t="str">
        <f t="shared" si="39"/>
        <v>86.</v>
      </c>
      <c r="B115" s="75" t="s">
        <v>233</v>
      </c>
      <c r="C115" s="52">
        <v>1917</v>
      </c>
      <c r="D115" s="143" t="s">
        <v>3015</v>
      </c>
      <c r="E115" s="143" t="s">
        <v>3017</v>
      </c>
      <c r="F115" s="52">
        <v>2</v>
      </c>
      <c r="G115" s="52">
        <v>2</v>
      </c>
      <c r="H115" s="4">
        <v>335.5</v>
      </c>
      <c r="I115" s="4">
        <v>288</v>
      </c>
      <c r="J115" s="4">
        <v>288</v>
      </c>
      <c r="K115" s="5">
        <v>17</v>
      </c>
      <c r="L115" s="6">
        <f t="shared" si="54"/>
        <v>724040</v>
      </c>
      <c r="M115" s="6"/>
      <c r="N115" s="6"/>
      <c r="O115" s="6"/>
      <c r="P115" s="145">
        <f t="shared" si="55"/>
        <v>724040</v>
      </c>
      <c r="Q115" s="6"/>
      <c r="R115" s="101"/>
      <c r="S115" s="6"/>
      <c r="T115" s="6"/>
      <c r="U115" s="6"/>
      <c r="V115" s="6"/>
      <c r="W115" s="6"/>
      <c r="X115" s="6">
        <v>230</v>
      </c>
      <c r="Y115" s="6">
        <f>X115*3148</f>
        <v>724040</v>
      </c>
      <c r="Z115" s="6"/>
      <c r="AA115" s="6"/>
      <c r="AB115" s="6"/>
      <c r="AC115" s="6"/>
      <c r="AD115" s="145"/>
      <c r="AE115" s="6"/>
      <c r="AF115" s="35">
        <v>2025</v>
      </c>
      <c r="AG115" s="259"/>
      <c r="AH115" s="29">
        <v>86</v>
      </c>
      <c r="AI115" s="29" t="s">
        <v>155</v>
      </c>
      <c r="AJ115" s="29" t="str">
        <f t="shared" si="42"/>
        <v>86.</v>
      </c>
      <c r="AL115" s="30"/>
    </row>
    <row r="116" spans="1:38" ht="22.5" customHeight="1" x14ac:dyDescent="0.25">
      <c r="A116" s="143" t="str">
        <f t="shared" si="39"/>
        <v>87.</v>
      </c>
      <c r="B116" s="71" t="s">
        <v>1721</v>
      </c>
      <c r="C116" s="52">
        <v>1917</v>
      </c>
      <c r="D116" s="220" t="s">
        <v>3015</v>
      </c>
      <c r="E116" s="220" t="s">
        <v>3018</v>
      </c>
      <c r="F116" s="52">
        <v>2</v>
      </c>
      <c r="G116" s="52">
        <v>1</v>
      </c>
      <c r="H116" s="145">
        <v>209.3</v>
      </c>
      <c r="I116" s="145">
        <v>176.2</v>
      </c>
      <c r="J116" s="145">
        <v>176.2</v>
      </c>
      <c r="K116" s="3">
        <v>9</v>
      </c>
      <c r="L116" s="6">
        <f t="shared" si="54"/>
        <v>1236240</v>
      </c>
      <c r="M116" s="6"/>
      <c r="N116" s="6"/>
      <c r="O116" s="6"/>
      <c r="P116" s="145">
        <f t="shared" si="55"/>
        <v>1236240</v>
      </c>
      <c r="Q116" s="42"/>
      <c r="R116" s="100"/>
      <c r="S116" s="42"/>
      <c r="T116" s="42"/>
      <c r="U116" s="42"/>
      <c r="V116" s="42"/>
      <c r="W116" s="42"/>
      <c r="X116" s="42">
        <v>360</v>
      </c>
      <c r="Y116" s="42">
        <f>X116*3434</f>
        <v>1236240</v>
      </c>
      <c r="Z116" s="42"/>
      <c r="AA116" s="42"/>
      <c r="AB116" s="145"/>
      <c r="AC116" s="145"/>
      <c r="AD116" s="42"/>
      <c r="AE116" s="42"/>
      <c r="AF116" s="35">
        <v>2025</v>
      </c>
      <c r="AG116" s="259"/>
      <c r="AH116" s="29">
        <v>87</v>
      </c>
      <c r="AI116" s="29" t="s">
        <v>155</v>
      </c>
      <c r="AJ116" s="29" t="str">
        <f t="shared" si="42"/>
        <v>87.</v>
      </c>
      <c r="AL116" s="29"/>
    </row>
    <row r="117" spans="1:38" ht="22.5" customHeight="1" x14ac:dyDescent="0.25">
      <c r="A117" s="143" t="str">
        <f t="shared" si="39"/>
        <v>88.</v>
      </c>
      <c r="B117" s="76" t="s">
        <v>213</v>
      </c>
      <c r="C117" s="52">
        <v>1917</v>
      </c>
      <c r="D117" s="220" t="s">
        <v>3015</v>
      </c>
      <c r="E117" s="143" t="s">
        <v>3017</v>
      </c>
      <c r="F117" s="52">
        <v>2</v>
      </c>
      <c r="G117" s="52">
        <v>2</v>
      </c>
      <c r="H117" s="145">
        <v>416.3</v>
      </c>
      <c r="I117" s="145">
        <v>383.8</v>
      </c>
      <c r="J117" s="145">
        <v>274.5</v>
      </c>
      <c r="K117" s="3">
        <v>6</v>
      </c>
      <c r="L117" s="145">
        <f t="shared" si="54"/>
        <v>107080</v>
      </c>
      <c r="M117" s="145"/>
      <c r="N117" s="145"/>
      <c r="O117" s="145"/>
      <c r="P117" s="145">
        <f t="shared" si="55"/>
        <v>107080</v>
      </c>
      <c r="Q117" s="145"/>
      <c r="R117" s="3"/>
      <c r="S117" s="145"/>
      <c r="T117" s="145"/>
      <c r="U117" s="145"/>
      <c r="V117" s="145"/>
      <c r="W117" s="145"/>
      <c r="X117" s="145"/>
      <c r="Y117" s="145"/>
      <c r="Z117" s="145">
        <v>40</v>
      </c>
      <c r="AA117" s="145">
        <f>Z117*2677</f>
        <v>107080</v>
      </c>
      <c r="AB117" s="145"/>
      <c r="AC117" s="145"/>
      <c r="AD117" s="145"/>
      <c r="AE117" s="145"/>
      <c r="AF117" s="35">
        <v>2025</v>
      </c>
      <c r="AG117" s="259"/>
      <c r="AH117" s="29">
        <v>88</v>
      </c>
      <c r="AI117" s="29" t="s">
        <v>155</v>
      </c>
      <c r="AJ117" s="29" t="str">
        <f t="shared" si="42"/>
        <v>88.</v>
      </c>
      <c r="AL117" s="29"/>
    </row>
    <row r="118" spans="1:38" ht="22.5" customHeight="1" x14ac:dyDescent="0.25">
      <c r="A118" s="143" t="str">
        <f t="shared" si="39"/>
        <v>89.</v>
      </c>
      <c r="B118" s="71" t="s">
        <v>1729</v>
      </c>
      <c r="C118" s="52">
        <v>1917</v>
      </c>
      <c r="D118" s="220" t="s">
        <v>3015</v>
      </c>
      <c r="E118" s="143" t="s">
        <v>3017</v>
      </c>
      <c r="F118" s="52">
        <v>2</v>
      </c>
      <c r="G118" s="52">
        <v>2</v>
      </c>
      <c r="H118" s="145">
        <v>482.4</v>
      </c>
      <c r="I118" s="145">
        <v>275.7</v>
      </c>
      <c r="J118" s="145">
        <v>184.6</v>
      </c>
      <c r="K118" s="3">
        <v>8</v>
      </c>
      <c r="L118" s="145">
        <f t="shared" si="54"/>
        <v>226072</v>
      </c>
      <c r="M118" s="145"/>
      <c r="N118" s="145"/>
      <c r="O118" s="145"/>
      <c r="P118" s="145">
        <f t="shared" si="55"/>
        <v>226072</v>
      </c>
      <c r="Q118" s="145">
        <f>168912+57160</f>
        <v>226072</v>
      </c>
      <c r="R118" s="3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35">
        <v>2025</v>
      </c>
      <c r="AG118" s="259"/>
      <c r="AH118" s="29">
        <v>89</v>
      </c>
      <c r="AI118" s="29" t="s">
        <v>155</v>
      </c>
      <c r="AJ118" s="29" t="str">
        <f t="shared" si="42"/>
        <v>89.</v>
      </c>
      <c r="AL118" s="29"/>
    </row>
    <row r="119" spans="1:38" ht="22.5" customHeight="1" x14ac:dyDescent="0.25">
      <c r="A119" s="143" t="str">
        <f t="shared" si="39"/>
        <v>90.</v>
      </c>
      <c r="B119" s="71" t="s">
        <v>1733</v>
      </c>
      <c r="C119" s="52">
        <v>1917</v>
      </c>
      <c r="D119" s="143" t="s">
        <v>3015</v>
      </c>
      <c r="E119" s="143" t="s">
        <v>3018</v>
      </c>
      <c r="F119" s="52">
        <v>2</v>
      </c>
      <c r="G119" s="52">
        <v>1</v>
      </c>
      <c r="H119" s="4">
        <v>240.1</v>
      </c>
      <c r="I119" s="4">
        <v>240.1</v>
      </c>
      <c r="J119" s="4">
        <v>223.04</v>
      </c>
      <c r="K119" s="5">
        <v>7</v>
      </c>
      <c r="L119" s="6">
        <f t="shared" si="54"/>
        <v>618120</v>
      </c>
      <c r="M119" s="6"/>
      <c r="N119" s="6"/>
      <c r="O119" s="6"/>
      <c r="P119" s="145">
        <f t="shared" si="55"/>
        <v>618120</v>
      </c>
      <c r="Q119" s="42"/>
      <c r="R119" s="100"/>
      <c r="S119" s="42"/>
      <c r="T119" s="42"/>
      <c r="U119" s="42"/>
      <c r="V119" s="42"/>
      <c r="W119" s="42"/>
      <c r="X119" s="42">
        <v>180</v>
      </c>
      <c r="Y119" s="42">
        <f>X119*3434</f>
        <v>618120</v>
      </c>
      <c r="Z119" s="42"/>
      <c r="AA119" s="42"/>
      <c r="AB119" s="145"/>
      <c r="AC119" s="145"/>
      <c r="AD119" s="42"/>
      <c r="AE119" s="42"/>
      <c r="AF119" s="35">
        <v>2025</v>
      </c>
      <c r="AG119" s="259"/>
      <c r="AH119" s="29">
        <v>90</v>
      </c>
      <c r="AI119" s="29" t="s">
        <v>155</v>
      </c>
      <c r="AJ119" s="29" t="str">
        <f t="shared" si="42"/>
        <v>90.</v>
      </c>
      <c r="AL119" s="29"/>
    </row>
    <row r="120" spans="1:38" ht="22.5" customHeight="1" x14ac:dyDescent="0.25">
      <c r="A120" s="143" t="str">
        <f t="shared" si="39"/>
        <v>91.</v>
      </c>
      <c r="B120" s="75" t="s">
        <v>244</v>
      </c>
      <c r="C120" s="52">
        <v>1917</v>
      </c>
      <c r="D120" s="143" t="s">
        <v>3015</v>
      </c>
      <c r="E120" s="143" t="s">
        <v>3018</v>
      </c>
      <c r="F120" s="52">
        <v>2</v>
      </c>
      <c r="G120" s="52">
        <v>1</v>
      </c>
      <c r="H120" s="4">
        <v>214</v>
      </c>
      <c r="I120" s="145">
        <v>164.9</v>
      </c>
      <c r="J120" s="4">
        <v>164.9</v>
      </c>
      <c r="K120" s="5">
        <v>6</v>
      </c>
      <c r="L120" s="6">
        <f t="shared" si="54"/>
        <v>686800</v>
      </c>
      <c r="M120" s="6"/>
      <c r="N120" s="6"/>
      <c r="O120" s="6"/>
      <c r="P120" s="145">
        <f t="shared" si="55"/>
        <v>686800</v>
      </c>
      <c r="Q120" s="6"/>
      <c r="R120" s="101"/>
      <c r="S120" s="6"/>
      <c r="T120" s="6"/>
      <c r="U120" s="6"/>
      <c r="V120" s="6"/>
      <c r="W120" s="6"/>
      <c r="X120" s="6">
        <v>200</v>
      </c>
      <c r="Y120" s="6">
        <f>X120*3434</f>
        <v>686800</v>
      </c>
      <c r="Z120" s="6"/>
      <c r="AA120" s="6"/>
      <c r="AB120" s="6"/>
      <c r="AC120" s="6"/>
      <c r="AD120" s="145"/>
      <c r="AE120" s="6"/>
      <c r="AF120" s="35">
        <v>2025</v>
      </c>
      <c r="AG120" s="259"/>
      <c r="AH120" s="29">
        <v>91</v>
      </c>
      <c r="AI120" s="29" t="s">
        <v>155</v>
      </c>
      <c r="AJ120" s="29" t="str">
        <f t="shared" si="42"/>
        <v>91.</v>
      </c>
      <c r="AL120" s="29"/>
    </row>
    <row r="121" spans="1:38" ht="22.5" customHeight="1" x14ac:dyDescent="0.25">
      <c r="A121" s="143" t="str">
        <f t="shared" si="39"/>
        <v>92.</v>
      </c>
      <c r="B121" s="71" t="s">
        <v>1745</v>
      </c>
      <c r="C121" s="52">
        <v>1917</v>
      </c>
      <c r="D121" s="143" t="s">
        <v>3015</v>
      </c>
      <c r="E121" s="143" t="s">
        <v>3020</v>
      </c>
      <c r="F121" s="52">
        <v>2</v>
      </c>
      <c r="G121" s="52">
        <v>2</v>
      </c>
      <c r="H121" s="4">
        <v>264.60000000000002</v>
      </c>
      <c r="I121" s="4">
        <v>264.60000000000002</v>
      </c>
      <c r="J121" s="4">
        <v>214.7</v>
      </c>
      <c r="K121" s="5">
        <v>9</v>
      </c>
      <c r="L121" s="145">
        <f t="shared" si="54"/>
        <v>38583</v>
      </c>
      <c r="M121" s="145"/>
      <c r="N121" s="145"/>
      <c r="O121" s="145"/>
      <c r="P121" s="145">
        <f t="shared" si="55"/>
        <v>38583</v>
      </c>
      <c r="Q121" s="145">
        <v>38583</v>
      </c>
      <c r="R121" s="3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35">
        <v>2025</v>
      </c>
      <c r="AG121" s="259"/>
      <c r="AH121" s="29">
        <v>92</v>
      </c>
      <c r="AI121" s="29" t="s">
        <v>155</v>
      </c>
      <c r="AJ121" s="29" t="str">
        <f t="shared" si="42"/>
        <v>92.</v>
      </c>
      <c r="AL121" s="29"/>
    </row>
    <row r="122" spans="1:38" ht="22.5" customHeight="1" x14ac:dyDescent="0.25">
      <c r="A122" s="143" t="str">
        <f t="shared" si="39"/>
        <v>93.</v>
      </c>
      <c r="B122" s="71" t="s">
        <v>1748</v>
      </c>
      <c r="C122" s="52">
        <v>1917</v>
      </c>
      <c r="D122" s="220" t="s">
        <v>3015</v>
      </c>
      <c r="E122" s="143" t="s">
        <v>3017</v>
      </c>
      <c r="F122" s="52">
        <v>2</v>
      </c>
      <c r="G122" s="52">
        <v>2</v>
      </c>
      <c r="H122" s="7">
        <v>111.9</v>
      </c>
      <c r="I122" s="7">
        <v>111.9</v>
      </c>
      <c r="J122" s="7">
        <v>153.80000000000001</v>
      </c>
      <c r="K122" s="61">
        <v>13</v>
      </c>
      <c r="L122" s="6">
        <f t="shared" si="54"/>
        <v>28580</v>
      </c>
      <c r="M122" s="6"/>
      <c r="N122" s="6"/>
      <c r="O122" s="6"/>
      <c r="P122" s="145">
        <f t="shared" si="55"/>
        <v>28580</v>
      </c>
      <c r="Q122" s="6">
        <v>28580</v>
      </c>
      <c r="R122" s="101"/>
      <c r="S122" s="6"/>
      <c r="T122" s="6"/>
      <c r="U122" s="6"/>
      <c r="V122" s="6"/>
      <c r="W122" s="6"/>
      <c r="X122" s="6"/>
      <c r="Y122" s="6"/>
      <c r="Z122" s="6"/>
      <c r="AA122" s="6"/>
      <c r="AB122" s="42"/>
      <c r="AC122" s="42"/>
      <c r="AD122" s="6"/>
      <c r="AE122" s="6"/>
      <c r="AF122" s="35">
        <v>2025</v>
      </c>
      <c r="AG122" s="259"/>
      <c r="AH122" s="29">
        <v>93</v>
      </c>
      <c r="AI122" s="29" t="s">
        <v>155</v>
      </c>
      <c r="AJ122" s="29" t="str">
        <f t="shared" si="42"/>
        <v>93.</v>
      </c>
      <c r="AL122" s="30"/>
    </row>
    <row r="123" spans="1:38" ht="22.5" customHeight="1" x14ac:dyDescent="0.25">
      <c r="A123" s="143" t="str">
        <f t="shared" si="39"/>
        <v>94.</v>
      </c>
      <c r="B123" s="75" t="s">
        <v>246</v>
      </c>
      <c r="C123" s="52">
        <v>1917</v>
      </c>
      <c r="D123" s="143" t="s">
        <v>3015</v>
      </c>
      <c r="E123" s="143" t="s">
        <v>3017</v>
      </c>
      <c r="F123" s="52">
        <v>2</v>
      </c>
      <c r="G123" s="52">
        <v>1</v>
      </c>
      <c r="H123" s="4">
        <v>224.8</v>
      </c>
      <c r="I123" s="145">
        <v>156.6</v>
      </c>
      <c r="J123" s="4">
        <v>156.6</v>
      </c>
      <c r="K123" s="5">
        <v>12</v>
      </c>
      <c r="L123" s="6">
        <f t="shared" si="54"/>
        <v>629600</v>
      </c>
      <c r="M123" s="6"/>
      <c r="N123" s="6"/>
      <c r="O123" s="6"/>
      <c r="P123" s="145">
        <f t="shared" si="55"/>
        <v>629600</v>
      </c>
      <c r="Q123" s="6"/>
      <c r="R123" s="101"/>
      <c r="S123" s="6"/>
      <c r="T123" s="6"/>
      <c r="U123" s="6"/>
      <c r="V123" s="6"/>
      <c r="W123" s="6"/>
      <c r="X123" s="6">
        <v>200</v>
      </c>
      <c r="Y123" s="6">
        <f>X123*3148</f>
        <v>629600</v>
      </c>
      <c r="Z123" s="6"/>
      <c r="AA123" s="6"/>
      <c r="AB123" s="6"/>
      <c r="AC123" s="6"/>
      <c r="AD123" s="145"/>
      <c r="AE123" s="6"/>
      <c r="AF123" s="35">
        <v>2025</v>
      </c>
      <c r="AG123" s="259"/>
      <c r="AH123" s="29">
        <v>94</v>
      </c>
      <c r="AI123" s="29" t="s">
        <v>155</v>
      </c>
      <c r="AJ123" s="29" t="str">
        <f t="shared" si="42"/>
        <v>94.</v>
      </c>
      <c r="AL123" s="29"/>
    </row>
    <row r="124" spans="1:38" ht="22.5" customHeight="1" x14ac:dyDescent="0.25">
      <c r="A124" s="143" t="str">
        <f t="shared" si="39"/>
        <v>95.</v>
      </c>
      <c r="B124" s="75" t="s">
        <v>252</v>
      </c>
      <c r="C124" s="52">
        <v>1917</v>
      </c>
      <c r="D124" s="143" t="s">
        <v>3015</v>
      </c>
      <c r="E124" s="143" t="s">
        <v>3017</v>
      </c>
      <c r="F124" s="52">
        <v>2</v>
      </c>
      <c r="G124" s="52">
        <v>2</v>
      </c>
      <c r="H124" s="4">
        <v>1088.5</v>
      </c>
      <c r="I124" s="4">
        <v>1050.8</v>
      </c>
      <c r="J124" s="4">
        <v>250.8</v>
      </c>
      <c r="K124" s="5">
        <v>22</v>
      </c>
      <c r="L124" s="6">
        <f t="shared" si="54"/>
        <v>71450</v>
      </c>
      <c r="M124" s="6"/>
      <c r="N124" s="6"/>
      <c r="O124" s="6"/>
      <c r="P124" s="145">
        <f t="shared" si="55"/>
        <v>71450</v>
      </c>
      <c r="Q124" s="6">
        <v>71450</v>
      </c>
      <c r="R124" s="101"/>
      <c r="S124" s="6"/>
      <c r="T124" s="6"/>
      <c r="U124" s="6"/>
      <c r="V124" s="6"/>
      <c r="W124" s="6"/>
      <c r="X124" s="6"/>
      <c r="Y124" s="145"/>
      <c r="Z124" s="6"/>
      <c r="AA124" s="145"/>
      <c r="AB124" s="6"/>
      <c r="AC124" s="6"/>
      <c r="AD124" s="6"/>
      <c r="AE124" s="6"/>
      <c r="AF124" s="35">
        <v>2025</v>
      </c>
      <c r="AG124" s="259"/>
      <c r="AH124" s="29">
        <v>95</v>
      </c>
      <c r="AI124" s="29" t="s">
        <v>155</v>
      </c>
      <c r="AJ124" s="29" t="str">
        <f t="shared" si="42"/>
        <v>95.</v>
      </c>
      <c r="AL124" s="29"/>
    </row>
    <row r="125" spans="1:38" ht="22.5" customHeight="1" x14ac:dyDescent="0.25">
      <c r="A125" s="143" t="str">
        <f t="shared" si="39"/>
        <v>96.</v>
      </c>
      <c r="B125" s="75" t="s">
        <v>253</v>
      </c>
      <c r="C125" s="52">
        <v>1917</v>
      </c>
      <c r="D125" s="143" t="s">
        <v>3015</v>
      </c>
      <c r="E125" s="143" t="s">
        <v>3017</v>
      </c>
      <c r="F125" s="52">
        <v>2</v>
      </c>
      <c r="G125" s="52">
        <v>1</v>
      </c>
      <c r="H125" s="4">
        <v>449.09</v>
      </c>
      <c r="I125" s="4">
        <v>412.84</v>
      </c>
      <c r="J125" s="4">
        <v>313.44</v>
      </c>
      <c r="K125" s="5">
        <v>11</v>
      </c>
      <c r="L125" s="6">
        <f t="shared" si="54"/>
        <v>724040</v>
      </c>
      <c r="M125" s="6"/>
      <c r="N125" s="6"/>
      <c r="O125" s="6"/>
      <c r="P125" s="145">
        <f t="shared" si="55"/>
        <v>724040</v>
      </c>
      <c r="Q125" s="6"/>
      <c r="R125" s="101"/>
      <c r="S125" s="6"/>
      <c r="T125" s="6"/>
      <c r="U125" s="6"/>
      <c r="V125" s="6"/>
      <c r="W125" s="6"/>
      <c r="X125" s="6">
        <v>230</v>
      </c>
      <c r="Y125" s="6">
        <f>X125*3148</f>
        <v>724040</v>
      </c>
      <c r="Z125" s="6"/>
      <c r="AA125" s="6"/>
      <c r="AB125" s="6"/>
      <c r="AC125" s="6"/>
      <c r="AD125" s="6"/>
      <c r="AE125" s="6"/>
      <c r="AF125" s="35">
        <v>2025</v>
      </c>
      <c r="AG125" s="259"/>
      <c r="AH125" s="29">
        <v>96</v>
      </c>
      <c r="AI125" s="29" t="s">
        <v>155</v>
      </c>
      <c r="AJ125" s="29" t="str">
        <f t="shared" si="42"/>
        <v>96.</v>
      </c>
    </row>
    <row r="126" spans="1:38" ht="22.5" customHeight="1" x14ac:dyDescent="0.25">
      <c r="A126" s="143" t="str">
        <f t="shared" si="39"/>
        <v>97.</v>
      </c>
      <c r="B126" s="75" t="s">
        <v>256</v>
      </c>
      <c r="C126" s="52">
        <v>1917</v>
      </c>
      <c r="D126" s="143" t="s">
        <v>3015</v>
      </c>
      <c r="E126" s="143" t="s">
        <v>3017</v>
      </c>
      <c r="F126" s="52">
        <v>2</v>
      </c>
      <c r="G126" s="52">
        <v>2</v>
      </c>
      <c r="H126" s="4">
        <v>263.3</v>
      </c>
      <c r="I126" s="145">
        <v>197.1</v>
      </c>
      <c r="J126" s="4">
        <v>197.1</v>
      </c>
      <c r="K126" s="5">
        <v>18</v>
      </c>
      <c r="L126" s="6">
        <f t="shared" si="54"/>
        <v>42870</v>
      </c>
      <c r="M126" s="6"/>
      <c r="N126" s="6"/>
      <c r="O126" s="6"/>
      <c r="P126" s="145">
        <f t="shared" si="55"/>
        <v>42870</v>
      </c>
      <c r="Q126" s="6">
        <v>42870</v>
      </c>
      <c r="R126" s="101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35">
        <v>2025</v>
      </c>
      <c r="AG126" s="259"/>
      <c r="AH126" s="29">
        <v>97</v>
      </c>
      <c r="AI126" s="29" t="s">
        <v>155</v>
      </c>
      <c r="AJ126" s="29" t="str">
        <f t="shared" si="42"/>
        <v>97.</v>
      </c>
      <c r="AL126" s="30"/>
    </row>
    <row r="127" spans="1:38" ht="22.5" customHeight="1" x14ac:dyDescent="0.25">
      <c r="A127" s="143" t="str">
        <f t="shared" si="39"/>
        <v>98.</v>
      </c>
      <c r="B127" s="71" t="s">
        <v>1710</v>
      </c>
      <c r="C127" s="52">
        <v>1931</v>
      </c>
      <c r="D127" s="220" t="s">
        <v>3015</v>
      </c>
      <c r="E127" s="220" t="s">
        <v>3018</v>
      </c>
      <c r="F127" s="52">
        <v>2</v>
      </c>
      <c r="G127" s="52">
        <v>2</v>
      </c>
      <c r="H127" s="145">
        <v>261.10000000000002</v>
      </c>
      <c r="I127" s="145">
        <v>194.3</v>
      </c>
      <c r="J127" s="145">
        <v>194.3</v>
      </c>
      <c r="K127" s="3">
        <v>7</v>
      </c>
      <c r="L127" s="6">
        <f t="shared" si="54"/>
        <v>618120</v>
      </c>
      <c r="M127" s="6"/>
      <c r="N127" s="6"/>
      <c r="O127" s="6"/>
      <c r="P127" s="145">
        <f t="shared" si="55"/>
        <v>618120</v>
      </c>
      <c r="Q127" s="6"/>
      <c r="R127" s="101"/>
      <c r="S127" s="6"/>
      <c r="T127" s="6"/>
      <c r="U127" s="6"/>
      <c r="V127" s="6"/>
      <c r="W127" s="6"/>
      <c r="X127" s="6">
        <v>180</v>
      </c>
      <c r="Y127" s="6">
        <f>X127*3434</f>
        <v>618120</v>
      </c>
      <c r="Z127" s="6"/>
      <c r="AA127" s="6"/>
      <c r="AB127" s="145"/>
      <c r="AC127" s="145"/>
      <c r="AD127" s="6"/>
      <c r="AE127" s="6"/>
      <c r="AF127" s="35">
        <v>2025</v>
      </c>
      <c r="AG127" s="259"/>
      <c r="AH127" s="29">
        <v>98</v>
      </c>
      <c r="AI127" s="29" t="s">
        <v>155</v>
      </c>
      <c r="AJ127" s="29" t="str">
        <f t="shared" si="42"/>
        <v>98.</v>
      </c>
      <c r="AL127" s="30"/>
    </row>
    <row r="128" spans="1:38" ht="22.5" customHeight="1" x14ac:dyDescent="0.25">
      <c r="A128" s="143" t="str">
        <f t="shared" ref="A128:A191" si="56">AJ128</f>
        <v>99.</v>
      </c>
      <c r="B128" s="76" t="s">
        <v>224</v>
      </c>
      <c r="C128" s="52">
        <v>1931</v>
      </c>
      <c r="D128" s="220" t="s">
        <v>3015</v>
      </c>
      <c r="E128" s="143" t="s">
        <v>3017</v>
      </c>
      <c r="F128" s="52">
        <v>2</v>
      </c>
      <c r="G128" s="52">
        <v>1</v>
      </c>
      <c r="H128" s="7">
        <v>239.4</v>
      </c>
      <c r="I128" s="7">
        <v>199.1</v>
      </c>
      <c r="J128" s="7">
        <v>199.1</v>
      </c>
      <c r="K128" s="61">
        <v>13</v>
      </c>
      <c r="L128" s="6">
        <f t="shared" si="54"/>
        <v>535160</v>
      </c>
      <c r="M128" s="6"/>
      <c r="N128" s="6"/>
      <c r="O128" s="6"/>
      <c r="P128" s="145">
        <f t="shared" si="55"/>
        <v>535160</v>
      </c>
      <c r="Q128" s="145"/>
      <c r="R128" s="3"/>
      <c r="S128" s="145"/>
      <c r="T128" s="145"/>
      <c r="U128" s="145"/>
      <c r="V128" s="145"/>
      <c r="W128" s="145"/>
      <c r="X128" s="145">
        <v>170</v>
      </c>
      <c r="Y128" s="145">
        <f>X128*3148</f>
        <v>535160</v>
      </c>
      <c r="Z128" s="145"/>
      <c r="AA128" s="145"/>
      <c r="AB128" s="145"/>
      <c r="AC128" s="145"/>
      <c r="AD128" s="145"/>
      <c r="AE128" s="145"/>
      <c r="AF128" s="35">
        <v>2025</v>
      </c>
      <c r="AG128" s="259"/>
      <c r="AH128" s="29">
        <v>99</v>
      </c>
      <c r="AI128" s="29" t="s">
        <v>155</v>
      </c>
      <c r="AJ128" s="29" t="str">
        <f t="shared" si="42"/>
        <v>99.</v>
      </c>
      <c r="AL128" s="29"/>
    </row>
    <row r="129" spans="1:38" ht="22.5" customHeight="1" x14ac:dyDescent="0.25">
      <c r="A129" s="143" t="str">
        <f t="shared" si="56"/>
        <v>100.</v>
      </c>
      <c r="B129" s="75" t="s">
        <v>251</v>
      </c>
      <c r="C129" s="52">
        <v>1931</v>
      </c>
      <c r="D129" s="143" t="s">
        <v>3015</v>
      </c>
      <c r="E129" s="143" t="s">
        <v>3020</v>
      </c>
      <c r="F129" s="52">
        <v>2</v>
      </c>
      <c r="G129" s="52">
        <v>2</v>
      </c>
      <c r="H129" s="4">
        <v>175.7</v>
      </c>
      <c r="I129" s="145">
        <v>142.19999999999999</v>
      </c>
      <c r="J129" s="4">
        <v>142.19999999999999</v>
      </c>
      <c r="K129" s="5">
        <v>4</v>
      </c>
      <c r="L129" s="6">
        <f t="shared" si="54"/>
        <v>80310</v>
      </c>
      <c r="M129" s="6"/>
      <c r="N129" s="6"/>
      <c r="O129" s="6"/>
      <c r="P129" s="145">
        <f t="shared" si="55"/>
        <v>80310</v>
      </c>
      <c r="Q129" s="6"/>
      <c r="R129" s="101"/>
      <c r="S129" s="6"/>
      <c r="T129" s="6"/>
      <c r="U129" s="6"/>
      <c r="V129" s="6"/>
      <c r="W129" s="6"/>
      <c r="X129" s="6"/>
      <c r="Y129" s="6"/>
      <c r="Z129" s="6">
        <v>30</v>
      </c>
      <c r="AA129" s="6">
        <f>Z129*2677</f>
        <v>80310</v>
      </c>
      <c r="AB129" s="6"/>
      <c r="AC129" s="6"/>
      <c r="AD129" s="145"/>
      <c r="AE129" s="6"/>
      <c r="AF129" s="35">
        <v>2025</v>
      </c>
      <c r="AG129" s="259"/>
      <c r="AH129" s="29">
        <v>100</v>
      </c>
      <c r="AI129" s="29" t="s">
        <v>155</v>
      </c>
      <c r="AJ129" s="29" t="str">
        <f t="shared" ref="AJ129:AJ192" si="57">CONCATENATE(AH129,AI129)</f>
        <v>100.</v>
      </c>
      <c r="AL129" s="30"/>
    </row>
    <row r="130" spans="1:38" ht="22.5" customHeight="1" x14ac:dyDescent="0.25">
      <c r="A130" s="143" t="str">
        <f t="shared" si="56"/>
        <v>101.</v>
      </c>
      <c r="B130" s="75" t="s">
        <v>281</v>
      </c>
      <c r="C130" s="52">
        <v>1931</v>
      </c>
      <c r="D130" s="143" t="s">
        <v>3015</v>
      </c>
      <c r="E130" s="143" t="s">
        <v>3018</v>
      </c>
      <c r="F130" s="52">
        <v>2</v>
      </c>
      <c r="G130" s="52">
        <v>2</v>
      </c>
      <c r="H130" s="6">
        <v>166.1</v>
      </c>
      <c r="I130" s="145">
        <v>122.3</v>
      </c>
      <c r="J130" s="6">
        <v>122.3</v>
      </c>
      <c r="K130" s="5">
        <v>7</v>
      </c>
      <c r="L130" s="6">
        <f t="shared" si="54"/>
        <v>1955980</v>
      </c>
      <c r="M130" s="6"/>
      <c r="N130" s="6"/>
      <c r="O130" s="6"/>
      <c r="P130" s="145">
        <f t="shared" si="55"/>
        <v>1955980</v>
      </c>
      <c r="Q130" s="6"/>
      <c r="R130" s="101"/>
      <c r="S130" s="6"/>
      <c r="T130" s="6">
        <v>260</v>
      </c>
      <c r="U130" s="6">
        <f>T130*7523</f>
        <v>1955980</v>
      </c>
      <c r="V130" s="6"/>
      <c r="W130" s="6"/>
      <c r="X130" s="6"/>
      <c r="Y130" s="6"/>
      <c r="Z130" s="6"/>
      <c r="AA130" s="4"/>
      <c r="AB130" s="6"/>
      <c r="AC130" s="6"/>
      <c r="AD130" s="6"/>
      <c r="AE130" s="6"/>
      <c r="AF130" s="35">
        <v>2025</v>
      </c>
      <c r="AG130" s="259"/>
      <c r="AH130" s="29">
        <v>101</v>
      </c>
      <c r="AI130" s="29" t="s">
        <v>155</v>
      </c>
      <c r="AJ130" s="29" t="str">
        <f t="shared" si="57"/>
        <v>101.</v>
      </c>
      <c r="AL130" s="29"/>
    </row>
    <row r="131" spans="1:38" ht="22.5" customHeight="1" x14ac:dyDescent="0.25">
      <c r="A131" s="143" t="str">
        <f t="shared" si="56"/>
        <v>102.</v>
      </c>
      <c r="B131" s="76" t="s">
        <v>226</v>
      </c>
      <c r="C131" s="52">
        <v>1932</v>
      </c>
      <c r="D131" s="220" t="s">
        <v>3015</v>
      </c>
      <c r="E131" s="143" t="s">
        <v>3017</v>
      </c>
      <c r="F131" s="52">
        <v>4</v>
      </c>
      <c r="G131" s="52">
        <v>4</v>
      </c>
      <c r="H131" s="7">
        <v>2884.08</v>
      </c>
      <c r="I131" s="7">
        <v>2863.95</v>
      </c>
      <c r="J131" s="7">
        <v>2226.1999999999998</v>
      </c>
      <c r="K131" s="61">
        <v>54</v>
      </c>
      <c r="L131" s="6">
        <f t="shared" si="54"/>
        <v>194344</v>
      </c>
      <c r="M131" s="6"/>
      <c r="N131" s="6"/>
      <c r="O131" s="6"/>
      <c r="P131" s="145">
        <f t="shared" si="55"/>
        <v>194344</v>
      </c>
      <c r="Q131" s="6">
        <v>194344</v>
      </c>
      <c r="R131" s="3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6"/>
      <c r="AE131" s="145"/>
      <c r="AF131" s="35">
        <v>2025</v>
      </c>
      <c r="AG131" s="256"/>
      <c r="AH131" s="29">
        <v>102</v>
      </c>
      <c r="AI131" s="29" t="s">
        <v>155</v>
      </c>
      <c r="AJ131" s="29" t="str">
        <f t="shared" si="57"/>
        <v>102.</v>
      </c>
      <c r="AL131" s="29"/>
    </row>
    <row r="132" spans="1:38" ht="22.5" customHeight="1" x14ac:dyDescent="0.25">
      <c r="A132" s="143" t="str">
        <f t="shared" si="56"/>
        <v>103.</v>
      </c>
      <c r="B132" s="72" t="s">
        <v>272</v>
      </c>
      <c r="C132" s="52">
        <v>1934</v>
      </c>
      <c r="D132" s="143" t="s">
        <v>3015</v>
      </c>
      <c r="E132" s="143" t="s">
        <v>3017</v>
      </c>
      <c r="F132" s="52">
        <v>4</v>
      </c>
      <c r="G132" s="52">
        <v>4</v>
      </c>
      <c r="H132" s="8">
        <v>2480.6999999999998</v>
      </c>
      <c r="I132" s="8">
        <v>2271.6999999999998</v>
      </c>
      <c r="J132" s="8">
        <v>1972.9</v>
      </c>
      <c r="K132" s="142">
        <v>65</v>
      </c>
      <c r="L132" s="6">
        <f t="shared" si="54"/>
        <v>7763736</v>
      </c>
      <c r="M132" s="6"/>
      <c r="N132" s="6"/>
      <c r="O132" s="6"/>
      <c r="P132" s="145">
        <f t="shared" si="55"/>
        <v>7763736</v>
      </c>
      <c r="Q132" s="6"/>
      <c r="R132" s="101"/>
      <c r="S132" s="6"/>
      <c r="T132" s="6">
        <v>1032</v>
      </c>
      <c r="U132" s="6">
        <f>T132*7523</f>
        <v>7763736</v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35">
        <v>2025</v>
      </c>
      <c r="AG132" s="259"/>
      <c r="AH132" s="29">
        <v>103</v>
      </c>
      <c r="AI132" s="29" t="s">
        <v>155</v>
      </c>
      <c r="AJ132" s="29" t="str">
        <f t="shared" si="57"/>
        <v>103.</v>
      </c>
      <c r="AL132" s="29"/>
    </row>
    <row r="133" spans="1:38" ht="22.5" customHeight="1" x14ac:dyDescent="0.25">
      <c r="A133" s="143" t="str">
        <f t="shared" si="56"/>
        <v>104.</v>
      </c>
      <c r="B133" s="76" t="s">
        <v>31</v>
      </c>
      <c r="C133" s="52">
        <v>1936</v>
      </c>
      <c r="D133" s="220" t="s">
        <v>3015</v>
      </c>
      <c r="E133" s="143" t="s">
        <v>3017</v>
      </c>
      <c r="F133" s="52">
        <v>5</v>
      </c>
      <c r="G133" s="52">
        <v>5</v>
      </c>
      <c r="H133" s="145">
        <v>3829.47</v>
      </c>
      <c r="I133" s="145">
        <v>3558.67</v>
      </c>
      <c r="J133" s="145">
        <v>3558.67</v>
      </c>
      <c r="K133" s="3">
        <v>103</v>
      </c>
      <c r="L133" s="6">
        <f t="shared" si="54"/>
        <v>1407600</v>
      </c>
      <c r="M133" s="6"/>
      <c r="N133" s="6"/>
      <c r="O133" s="6"/>
      <c r="P133" s="145">
        <f t="shared" si="55"/>
        <v>1407600</v>
      </c>
      <c r="Q133" s="145">
        <v>1407600</v>
      </c>
      <c r="R133" s="3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35">
        <v>2025</v>
      </c>
      <c r="AG133" s="259"/>
      <c r="AH133" s="29">
        <v>104</v>
      </c>
      <c r="AI133" s="29" t="s">
        <v>155</v>
      </c>
      <c r="AJ133" s="29" t="str">
        <f t="shared" si="57"/>
        <v>104.</v>
      </c>
      <c r="AL133" s="29"/>
    </row>
    <row r="134" spans="1:38" ht="22.5" customHeight="1" x14ac:dyDescent="0.25">
      <c r="A134" s="143" t="str">
        <f t="shared" si="56"/>
        <v>105.</v>
      </c>
      <c r="B134" s="75" t="s">
        <v>267</v>
      </c>
      <c r="C134" s="52">
        <v>1938</v>
      </c>
      <c r="D134" s="143" t="s">
        <v>3015</v>
      </c>
      <c r="E134" s="143" t="s">
        <v>3017</v>
      </c>
      <c r="F134" s="52">
        <v>2</v>
      </c>
      <c r="G134" s="52">
        <v>2</v>
      </c>
      <c r="H134" s="6">
        <v>1031.5</v>
      </c>
      <c r="I134" s="145">
        <v>617.20000000000005</v>
      </c>
      <c r="J134" s="6">
        <v>617.20000000000005</v>
      </c>
      <c r="K134" s="5">
        <v>33</v>
      </c>
      <c r="L134" s="6">
        <f t="shared" si="54"/>
        <v>1258910</v>
      </c>
      <c r="M134" s="6"/>
      <c r="N134" s="6"/>
      <c r="O134" s="6"/>
      <c r="P134" s="145">
        <f t="shared" si="55"/>
        <v>1258910</v>
      </c>
      <c r="Q134" s="6">
        <v>1258910</v>
      </c>
      <c r="R134" s="101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35">
        <v>2025</v>
      </c>
      <c r="AG134" s="259"/>
      <c r="AH134" s="29">
        <v>105</v>
      </c>
      <c r="AI134" s="29" t="s">
        <v>155</v>
      </c>
      <c r="AJ134" s="29" t="str">
        <f t="shared" si="57"/>
        <v>105.</v>
      </c>
      <c r="AL134" s="29"/>
    </row>
    <row r="135" spans="1:38" ht="22.5" customHeight="1" x14ac:dyDescent="0.25">
      <c r="A135" s="143" t="str">
        <f t="shared" si="56"/>
        <v>106.</v>
      </c>
      <c r="B135" s="75" t="s">
        <v>268</v>
      </c>
      <c r="C135" s="52">
        <v>1938</v>
      </c>
      <c r="D135" s="143" t="s">
        <v>3015</v>
      </c>
      <c r="E135" s="143" t="s">
        <v>3017</v>
      </c>
      <c r="F135" s="52">
        <v>2</v>
      </c>
      <c r="G135" s="52">
        <v>2</v>
      </c>
      <c r="H135" s="6">
        <v>1035.7</v>
      </c>
      <c r="I135" s="145">
        <v>621.29999999999995</v>
      </c>
      <c r="J135" s="6">
        <v>621.29999999999995</v>
      </c>
      <c r="K135" s="5">
        <v>20</v>
      </c>
      <c r="L135" s="6">
        <f t="shared" si="54"/>
        <v>1258910</v>
      </c>
      <c r="M135" s="6"/>
      <c r="N135" s="6"/>
      <c r="O135" s="6"/>
      <c r="P135" s="145">
        <f t="shared" si="55"/>
        <v>1258910</v>
      </c>
      <c r="Q135" s="6">
        <v>1258910</v>
      </c>
      <c r="R135" s="101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35">
        <v>2025</v>
      </c>
      <c r="AG135" s="259"/>
      <c r="AH135" s="29">
        <v>106</v>
      </c>
      <c r="AI135" s="29" t="s">
        <v>155</v>
      </c>
      <c r="AJ135" s="29" t="str">
        <f t="shared" si="57"/>
        <v>106.</v>
      </c>
      <c r="AL135" s="29"/>
    </row>
    <row r="136" spans="1:38" ht="22.5" customHeight="1" x14ac:dyDescent="0.25">
      <c r="A136" s="143" t="str">
        <f t="shared" si="56"/>
        <v>107.</v>
      </c>
      <c r="B136" s="75" t="s">
        <v>269</v>
      </c>
      <c r="C136" s="52">
        <v>1938</v>
      </c>
      <c r="D136" s="143" t="s">
        <v>3015</v>
      </c>
      <c r="E136" s="143" t="s">
        <v>3017</v>
      </c>
      <c r="F136" s="52">
        <v>2</v>
      </c>
      <c r="G136" s="52">
        <v>2</v>
      </c>
      <c r="H136" s="4">
        <v>1032.9000000000001</v>
      </c>
      <c r="I136" s="145">
        <v>617.79999999999995</v>
      </c>
      <c r="J136" s="4">
        <v>617.79999999999995</v>
      </c>
      <c r="K136" s="5">
        <v>22</v>
      </c>
      <c r="L136" s="6">
        <f t="shared" si="54"/>
        <v>1258910</v>
      </c>
      <c r="M136" s="6"/>
      <c r="N136" s="6"/>
      <c r="O136" s="6"/>
      <c r="P136" s="145">
        <f t="shared" si="55"/>
        <v>1258910</v>
      </c>
      <c r="Q136" s="6">
        <v>1258910</v>
      </c>
      <c r="R136" s="101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35">
        <v>2025</v>
      </c>
      <c r="AG136" s="259"/>
      <c r="AH136" s="29">
        <v>107</v>
      </c>
      <c r="AI136" s="29" t="s">
        <v>155</v>
      </c>
      <c r="AJ136" s="29" t="str">
        <f t="shared" si="57"/>
        <v>107.</v>
      </c>
      <c r="AL136" s="29"/>
    </row>
    <row r="137" spans="1:38" ht="22.5" customHeight="1" x14ac:dyDescent="0.25">
      <c r="A137" s="143" t="str">
        <f t="shared" si="56"/>
        <v>108.</v>
      </c>
      <c r="B137" s="71" t="s">
        <v>1740</v>
      </c>
      <c r="C137" s="52">
        <v>1939</v>
      </c>
      <c r="D137" s="143" t="s">
        <v>3015</v>
      </c>
      <c r="E137" s="143" t="s">
        <v>3018</v>
      </c>
      <c r="F137" s="52">
        <v>2</v>
      </c>
      <c r="G137" s="52">
        <v>1</v>
      </c>
      <c r="H137" s="4">
        <v>745.7</v>
      </c>
      <c r="I137" s="4">
        <v>473.2</v>
      </c>
      <c r="J137" s="4">
        <v>290</v>
      </c>
      <c r="K137" s="5">
        <v>15</v>
      </c>
      <c r="L137" s="6">
        <f t="shared" si="54"/>
        <v>138645</v>
      </c>
      <c r="M137" s="6"/>
      <c r="N137" s="6"/>
      <c r="O137" s="6"/>
      <c r="P137" s="145">
        <f t="shared" si="55"/>
        <v>138645</v>
      </c>
      <c r="Q137" s="42">
        <v>138645</v>
      </c>
      <c r="R137" s="100"/>
      <c r="S137" s="42"/>
      <c r="T137" s="42"/>
      <c r="U137" s="42"/>
      <c r="V137" s="42"/>
      <c r="W137" s="42"/>
      <c r="X137" s="42"/>
      <c r="Y137" s="42"/>
      <c r="Z137" s="42"/>
      <c r="AA137" s="42"/>
      <c r="AB137" s="145"/>
      <c r="AC137" s="145"/>
      <c r="AD137" s="42"/>
      <c r="AE137" s="42"/>
      <c r="AF137" s="35">
        <v>2025</v>
      </c>
      <c r="AG137" s="259"/>
      <c r="AH137" s="29">
        <v>108</v>
      </c>
      <c r="AI137" s="29" t="s">
        <v>155</v>
      </c>
      <c r="AJ137" s="29" t="str">
        <f t="shared" si="57"/>
        <v>108.</v>
      </c>
      <c r="AL137" s="29"/>
    </row>
    <row r="138" spans="1:38" ht="22.5" customHeight="1" x14ac:dyDescent="0.25">
      <c r="A138" s="143" t="str">
        <f t="shared" si="56"/>
        <v>109.</v>
      </c>
      <c r="B138" s="75" t="s">
        <v>1127</v>
      </c>
      <c r="C138" s="52">
        <v>1940</v>
      </c>
      <c r="D138" s="143" t="s">
        <v>3015</v>
      </c>
      <c r="E138" s="143" t="s">
        <v>3018</v>
      </c>
      <c r="F138" s="52">
        <v>1</v>
      </c>
      <c r="G138" s="52">
        <v>2</v>
      </c>
      <c r="H138" s="6">
        <v>282.60000000000002</v>
      </c>
      <c r="I138" s="145">
        <v>282.60000000000002</v>
      </c>
      <c r="J138" s="6">
        <v>282.60000000000002</v>
      </c>
      <c r="K138" s="5">
        <v>12</v>
      </c>
      <c r="L138" s="6">
        <f t="shared" si="54"/>
        <v>446420</v>
      </c>
      <c r="M138" s="6"/>
      <c r="N138" s="6"/>
      <c r="O138" s="6"/>
      <c r="P138" s="145">
        <f t="shared" si="55"/>
        <v>446420</v>
      </c>
      <c r="Q138" s="6"/>
      <c r="R138" s="101"/>
      <c r="S138" s="6"/>
      <c r="T138" s="6"/>
      <c r="U138" s="6"/>
      <c r="V138" s="6"/>
      <c r="W138" s="6"/>
      <c r="X138" s="6">
        <v>130</v>
      </c>
      <c r="Y138" s="6">
        <f>X138*3434</f>
        <v>446420</v>
      </c>
      <c r="Z138" s="6"/>
      <c r="AA138" s="6"/>
      <c r="AB138" s="6"/>
      <c r="AC138" s="6"/>
      <c r="AD138" s="6"/>
      <c r="AE138" s="6"/>
      <c r="AF138" s="35">
        <v>2025</v>
      </c>
      <c r="AG138" s="259"/>
      <c r="AH138" s="29">
        <v>109</v>
      </c>
      <c r="AI138" s="29" t="s">
        <v>155</v>
      </c>
      <c r="AJ138" s="29" t="str">
        <f t="shared" si="57"/>
        <v>109.</v>
      </c>
      <c r="AL138" s="29"/>
    </row>
    <row r="139" spans="1:38" ht="22.5" customHeight="1" x14ac:dyDescent="0.25">
      <c r="A139" s="143" t="str">
        <f t="shared" si="56"/>
        <v>110.</v>
      </c>
      <c r="B139" s="247" t="s">
        <v>1126</v>
      </c>
      <c r="C139" s="52">
        <v>1940</v>
      </c>
      <c r="D139" s="143" t="s">
        <v>3015</v>
      </c>
      <c r="E139" s="143" t="s">
        <v>3018</v>
      </c>
      <c r="F139" s="52">
        <v>2</v>
      </c>
      <c r="G139" s="52">
        <v>1</v>
      </c>
      <c r="H139" s="6">
        <v>279</v>
      </c>
      <c r="I139" s="145">
        <v>194.1</v>
      </c>
      <c r="J139" s="6">
        <v>194.1</v>
      </c>
      <c r="K139" s="5">
        <v>11</v>
      </c>
      <c r="L139" s="6">
        <f t="shared" si="54"/>
        <v>38583</v>
      </c>
      <c r="M139" s="6"/>
      <c r="N139" s="6"/>
      <c r="O139" s="6"/>
      <c r="P139" s="145">
        <f t="shared" si="55"/>
        <v>38583</v>
      </c>
      <c r="Q139" s="6">
        <v>38583</v>
      </c>
      <c r="R139" s="101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35">
        <v>2025</v>
      </c>
      <c r="AG139" s="259"/>
      <c r="AH139" s="29">
        <v>110</v>
      </c>
      <c r="AI139" s="29" t="s">
        <v>155</v>
      </c>
      <c r="AJ139" s="29" t="str">
        <f t="shared" si="57"/>
        <v>110.</v>
      </c>
      <c r="AL139" s="29"/>
    </row>
    <row r="140" spans="1:38" ht="22.5" customHeight="1" x14ac:dyDescent="0.25">
      <c r="A140" s="143" t="str">
        <f t="shared" si="56"/>
        <v>111.</v>
      </c>
      <c r="B140" s="76" t="s">
        <v>212</v>
      </c>
      <c r="C140" s="52">
        <v>1940</v>
      </c>
      <c r="D140" s="220" t="s">
        <v>3015</v>
      </c>
      <c r="E140" s="143" t="s">
        <v>3017</v>
      </c>
      <c r="F140" s="52">
        <v>4</v>
      </c>
      <c r="G140" s="52">
        <v>2</v>
      </c>
      <c r="H140" s="145">
        <v>2304.6</v>
      </c>
      <c r="I140" s="145">
        <v>1217.5999999999999</v>
      </c>
      <c r="J140" s="145">
        <v>1217.5999999999999</v>
      </c>
      <c r="K140" s="3">
        <v>62</v>
      </c>
      <c r="L140" s="145">
        <f t="shared" si="54"/>
        <v>446745</v>
      </c>
      <c r="M140" s="145"/>
      <c r="N140" s="145"/>
      <c r="O140" s="145"/>
      <c r="P140" s="145">
        <f t="shared" si="55"/>
        <v>446745</v>
      </c>
      <c r="Q140" s="145">
        <v>446745</v>
      </c>
      <c r="R140" s="3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35">
        <v>2025</v>
      </c>
      <c r="AG140" s="256"/>
      <c r="AH140" s="29">
        <v>111</v>
      </c>
      <c r="AI140" s="29" t="s">
        <v>155</v>
      </c>
      <c r="AJ140" s="29" t="str">
        <f t="shared" si="57"/>
        <v>111.</v>
      </c>
      <c r="AL140" s="29"/>
    </row>
    <row r="141" spans="1:38" ht="22.5" customHeight="1" x14ac:dyDescent="0.25">
      <c r="A141" s="143" t="str">
        <f t="shared" si="56"/>
        <v>112.</v>
      </c>
      <c r="B141" s="75" t="s">
        <v>287</v>
      </c>
      <c r="C141" s="52">
        <v>1940</v>
      </c>
      <c r="D141" s="143" t="s">
        <v>3015</v>
      </c>
      <c r="E141" s="143" t="s">
        <v>3017</v>
      </c>
      <c r="F141" s="52">
        <v>2</v>
      </c>
      <c r="G141" s="52">
        <v>2</v>
      </c>
      <c r="H141" s="4">
        <v>716.9</v>
      </c>
      <c r="I141" s="145">
        <v>440.8</v>
      </c>
      <c r="J141" s="4">
        <v>440.8</v>
      </c>
      <c r="K141" s="5">
        <v>20</v>
      </c>
      <c r="L141" s="6">
        <f t="shared" si="54"/>
        <v>848749</v>
      </c>
      <c r="M141" s="6"/>
      <c r="N141" s="6"/>
      <c r="O141" s="6"/>
      <c r="P141" s="145">
        <f t="shared" si="55"/>
        <v>848749</v>
      </c>
      <c r="Q141" s="6">
        <v>848749</v>
      </c>
      <c r="R141" s="101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35">
        <v>2025</v>
      </c>
      <c r="AG141" s="259"/>
      <c r="AH141" s="29">
        <v>112</v>
      </c>
      <c r="AI141" s="29" t="s">
        <v>155</v>
      </c>
      <c r="AJ141" s="29" t="str">
        <f t="shared" si="57"/>
        <v>112.</v>
      </c>
      <c r="AL141" s="29"/>
    </row>
    <row r="142" spans="1:38" ht="22.5" customHeight="1" x14ac:dyDescent="0.25">
      <c r="A142" s="143" t="str">
        <f t="shared" si="56"/>
        <v>113.</v>
      </c>
      <c r="B142" s="71" t="s">
        <v>1714</v>
      </c>
      <c r="C142" s="52">
        <v>1946</v>
      </c>
      <c r="D142" s="143" t="s">
        <v>3015</v>
      </c>
      <c r="E142" s="143" t="s">
        <v>3018</v>
      </c>
      <c r="F142" s="52">
        <v>1</v>
      </c>
      <c r="G142" s="52">
        <v>2</v>
      </c>
      <c r="H142" s="6">
        <v>637.79999999999995</v>
      </c>
      <c r="I142" s="6">
        <v>439.1</v>
      </c>
      <c r="J142" s="6">
        <v>439.1</v>
      </c>
      <c r="K142" s="5">
        <v>25</v>
      </c>
      <c r="L142" s="145">
        <f t="shared" si="54"/>
        <v>71450</v>
      </c>
      <c r="M142" s="145"/>
      <c r="N142" s="145"/>
      <c r="O142" s="145"/>
      <c r="P142" s="145">
        <f t="shared" si="55"/>
        <v>71450</v>
      </c>
      <c r="Q142" s="145">
        <v>71450</v>
      </c>
      <c r="R142" s="3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35">
        <v>2025</v>
      </c>
      <c r="AG142" s="259"/>
      <c r="AH142" s="29">
        <v>113</v>
      </c>
      <c r="AI142" s="29" t="s">
        <v>155</v>
      </c>
      <c r="AJ142" s="29" t="str">
        <f t="shared" si="57"/>
        <v>113.</v>
      </c>
      <c r="AL142" s="29"/>
    </row>
    <row r="143" spans="1:38" ht="22.5" customHeight="1" x14ac:dyDescent="0.25">
      <c r="A143" s="143" t="str">
        <f t="shared" si="56"/>
        <v>114.</v>
      </c>
      <c r="B143" s="75" t="s">
        <v>1124</v>
      </c>
      <c r="C143" s="52">
        <v>1946</v>
      </c>
      <c r="D143" s="143" t="s">
        <v>3015</v>
      </c>
      <c r="E143" s="143" t="s">
        <v>3020</v>
      </c>
      <c r="F143" s="52">
        <v>2</v>
      </c>
      <c r="G143" s="52">
        <v>1</v>
      </c>
      <c r="H143" s="4">
        <v>411.1</v>
      </c>
      <c r="I143" s="4">
        <v>252.5</v>
      </c>
      <c r="J143" s="4">
        <v>252.5</v>
      </c>
      <c r="K143" s="5">
        <v>4</v>
      </c>
      <c r="L143" s="6">
        <f t="shared" si="54"/>
        <v>178296</v>
      </c>
      <c r="M143" s="6"/>
      <c r="N143" s="6"/>
      <c r="O143" s="6"/>
      <c r="P143" s="145">
        <f t="shared" si="55"/>
        <v>178296</v>
      </c>
      <c r="Q143" s="6">
        <v>178296</v>
      </c>
      <c r="R143" s="101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145"/>
      <c r="AE143" s="6"/>
      <c r="AF143" s="35">
        <v>2025</v>
      </c>
      <c r="AG143" s="259"/>
      <c r="AH143" s="29">
        <v>114</v>
      </c>
      <c r="AI143" s="29" t="s">
        <v>155</v>
      </c>
      <c r="AJ143" s="29" t="str">
        <f t="shared" si="57"/>
        <v>114.</v>
      </c>
      <c r="AL143" s="30"/>
    </row>
    <row r="144" spans="1:38" ht="22.5" customHeight="1" x14ac:dyDescent="0.25">
      <c r="A144" s="143" t="str">
        <f t="shared" si="56"/>
        <v>115.</v>
      </c>
      <c r="B144" s="71" t="s">
        <v>1713</v>
      </c>
      <c r="C144" s="52">
        <v>1947</v>
      </c>
      <c r="D144" s="143" t="s">
        <v>3015</v>
      </c>
      <c r="E144" s="143" t="s">
        <v>3018</v>
      </c>
      <c r="F144" s="52">
        <v>1</v>
      </c>
      <c r="G144" s="52">
        <v>5</v>
      </c>
      <c r="H144" s="6">
        <v>420.8</v>
      </c>
      <c r="I144" s="6">
        <v>329.9</v>
      </c>
      <c r="J144" s="6">
        <v>329.9</v>
      </c>
      <c r="K144" s="5">
        <v>25</v>
      </c>
      <c r="L144" s="145">
        <f t="shared" ref="L144:L169" si="58">Q144+S144+U144+W144+Y144+AA144+AD144+AE144</f>
        <v>1022645.2000000001</v>
      </c>
      <c r="M144" s="145"/>
      <c r="N144" s="145"/>
      <c r="O144" s="145"/>
      <c r="P144" s="145">
        <f t="shared" ref="P144:P169" si="59">L144</f>
        <v>1022645.2000000001</v>
      </c>
      <c r="Q144" s="145"/>
      <c r="R144" s="3"/>
      <c r="S144" s="145"/>
      <c r="T144" s="145"/>
      <c r="U144" s="145"/>
      <c r="V144" s="145"/>
      <c r="W144" s="145"/>
      <c r="X144" s="145">
        <v>297.8</v>
      </c>
      <c r="Y144" s="145">
        <f>X144*3434</f>
        <v>1022645.2000000001</v>
      </c>
      <c r="Z144" s="145"/>
      <c r="AA144" s="145"/>
      <c r="AB144" s="145"/>
      <c r="AC144" s="145"/>
      <c r="AD144" s="145"/>
      <c r="AE144" s="145"/>
      <c r="AF144" s="35">
        <v>2025</v>
      </c>
      <c r="AG144" s="259"/>
      <c r="AH144" s="29">
        <v>115</v>
      </c>
      <c r="AI144" s="29" t="s">
        <v>155</v>
      </c>
      <c r="AJ144" s="29" t="str">
        <f t="shared" si="57"/>
        <v>115.</v>
      </c>
      <c r="AL144" s="29"/>
    </row>
    <row r="145" spans="1:38" ht="22.5" customHeight="1" x14ac:dyDescent="0.25">
      <c r="A145" s="143" t="str">
        <f t="shared" si="56"/>
        <v>116.</v>
      </c>
      <c r="B145" s="76" t="s">
        <v>217</v>
      </c>
      <c r="C145" s="52">
        <v>1949</v>
      </c>
      <c r="D145" s="220" t="s">
        <v>3015</v>
      </c>
      <c r="E145" s="143" t="s">
        <v>3017</v>
      </c>
      <c r="F145" s="52">
        <v>2</v>
      </c>
      <c r="G145" s="52">
        <v>1</v>
      </c>
      <c r="H145" s="145">
        <v>746.6</v>
      </c>
      <c r="I145" s="145">
        <v>496.8</v>
      </c>
      <c r="J145" s="145">
        <v>496.8</v>
      </c>
      <c r="K145" s="3">
        <v>26</v>
      </c>
      <c r="L145" s="6">
        <f t="shared" si="58"/>
        <v>154050</v>
      </c>
      <c r="M145" s="6"/>
      <c r="N145" s="6"/>
      <c r="O145" s="6"/>
      <c r="P145" s="145">
        <f t="shared" si="59"/>
        <v>154050</v>
      </c>
      <c r="Q145" s="145">
        <v>154050</v>
      </c>
      <c r="R145" s="3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35">
        <v>2025</v>
      </c>
      <c r="AG145" s="259"/>
      <c r="AH145" s="29">
        <v>116</v>
      </c>
      <c r="AI145" s="29" t="s">
        <v>155</v>
      </c>
      <c r="AJ145" s="29" t="str">
        <f t="shared" si="57"/>
        <v>116.</v>
      </c>
      <c r="AL145" s="29"/>
    </row>
    <row r="146" spans="1:38" ht="22.5" customHeight="1" x14ac:dyDescent="0.25">
      <c r="A146" s="143" t="str">
        <f t="shared" si="56"/>
        <v>117.</v>
      </c>
      <c r="B146" s="71" t="s">
        <v>1711</v>
      </c>
      <c r="C146" s="52">
        <v>1950</v>
      </c>
      <c r="D146" s="143" t="s">
        <v>3015</v>
      </c>
      <c r="E146" s="143" t="s">
        <v>3018</v>
      </c>
      <c r="F146" s="52">
        <v>2</v>
      </c>
      <c r="G146" s="52">
        <v>2</v>
      </c>
      <c r="H146" s="4">
        <v>374.5</v>
      </c>
      <c r="I146" s="4">
        <v>262.7</v>
      </c>
      <c r="J146" s="4">
        <v>262.7</v>
      </c>
      <c r="K146" s="5">
        <v>14</v>
      </c>
      <c r="L146" s="145">
        <f t="shared" si="58"/>
        <v>321240</v>
      </c>
      <c r="M146" s="145"/>
      <c r="N146" s="145"/>
      <c r="O146" s="145"/>
      <c r="P146" s="145">
        <f t="shared" si="59"/>
        <v>321240</v>
      </c>
      <c r="Q146" s="145"/>
      <c r="R146" s="3"/>
      <c r="S146" s="145"/>
      <c r="T146" s="145"/>
      <c r="U146" s="145"/>
      <c r="V146" s="145"/>
      <c r="W146" s="145"/>
      <c r="X146" s="145"/>
      <c r="Y146" s="145"/>
      <c r="Z146" s="145">
        <v>120</v>
      </c>
      <c r="AA146" s="145">
        <f>Z146*2677</f>
        <v>321240</v>
      </c>
      <c r="AB146" s="145"/>
      <c r="AC146" s="145"/>
      <c r="AD146" s="145"/>
      <c r="AE146" s="145"/>
      <c r="AF146" s="35">
        <v>2025</v>
      </c>
      <c r="AG146" s="259"/>
      <c r="AH146" s="29">
        <v>117</v>
      </c>
      <c r="AI146" s="29" t="s">
        <v>155</v>
      </c>
      <c r="AJ146" s="29" t="str">
        <f t="shared" si="57"/>
        <v>117.</v>
      </c>
      <c r="AL146" s="29"/>
    </row>
    <row r="147" spans="1:38" ht="22.5" customHeight="1" x14ac:dyDescent="0.25">
      <c r="A147" s="143" t="str">
        <f t="shared" si="56"/>
        <v>118.</v>
      </c>
      <c r="B147" s="70" t="s">
        <v>258</v>
      </c>
      <c r="C147" s="52">
        <v>1950</v>
      </c>
      <c r="D147" s="143" t="s">
        <v>3015</v>
      </c>
      <c r="E147" s="143" t="s">
        <v>3018</v>
      </c>
      <c r="F147" s="52">
        <v>2</v>
      </c>
      <c r="G147" s="52">
        <v>2</v>
      </c>
      <c r="H147" s="4">
        <v>336.6</v>
      </c>
      <c r="I147" s="4">
        <v>233.6</v>
      </c>
      <c r="J147" s="4">
        <v>233.6</v>
      </c>
      <c r="K147" s="5">
        <v>12</v>
      </c>
      <c r="L147" s="6">
        <f t="shared" si="58"/>
        <v>100030</v>
      </c>
      <c r="M147" s="6"/>
      <c r="N147" s="6"/>
      <c r="O147" s="6"/>
      <c r="P147" s="145">
        <f t="shared" si="59"/>
        <v>100030</v>
      </c>
      <c r="Q147" s="6">
        <v>100030</v>
      </c>
      <c r="R147" s="101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35">
        <v>2025</v>
      </c>
      <c r="AG147" s="259"/>
      <c r="AH147" s="29">
        <v>118</v>
      </c>
      <c r="AI147" s="29" t="s">
        <v>155</v>
      </c>
      <c r="AJ147" s="29" t="str">
        <f t="shared" si="57"/>
        <v>118.</v>
      </c>
      <c r="AL147" s="30"/>
    </row>
    <row r="148" spans="1:38" ht="22.5" customHeight="1" x14ac:dyDescent="0.25">
      <c r="A148" s="143" t="str">
        <f t="shared" si="56"/>
        <v>119.</v>
      </c>
      <c r="B148" s="75" t="s">
        <v>262</v>
      </c>
      <c r="C148" s="52">
        <v>1950</v>
      </c>
      <c r="D148" s="143" t="s">
        <v>3015</v>
      </c>
      <c r="E148" s="143" t="s">
        <v>3017</v>
      </c>
      <c r="F148" s="52">
        <v>2</v>
      </c>
      <c r="G148" s="52">
        <v>1</v>
      </c>
      <c r="H148" s="4">
        <v>724.8</v>
      </c>
      <c r="I148" s="145">
        <v>399.8</v>
      </c>
      <c r="J148" s="4">
        <v>399.8</v>
      </c>
      <c r="K148" s="5">
        <v>15</v>
      </c>
      <c r="L148" s="6">
        <f t="shared" si="58"/>
        <v>2572866</v>
      </c>
      <c r="M148" s="6"/>
      <c r="N148" s="6"/>
      <c r="O148" s="6"/>
      <c r="P148" s="145">
        <f t="shared" si="59"/>
        <v>2572866</v>
      </c>
      <c r="Q148" s="6"/>
      <c r="R148" s="101"/>
      <c r="S148" s="6"/>
      <c r="T148" s="6">
        <v>342</v>
      </c>
      <c r="U148" s="6">
        <f>T148*7523</f>
        <v>2572866</v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35">
        <v>2025</v>
      </c>
      <c r="AG148" s="259"/>
      <c r="AH148" s="29">
        <v>119</v>
      </c>
      <c r="AI148" s="29" t="s">
        <v>155</v>
      </c>
      <c r="AJ148" s="29" t="str">
        <f t="shared" si="57"/>
        <v>119.</v>
      </c>
      <c r="AL148" s="29"/>
    </row>
    <row r="149" spans="1:38" ht="22.5" customHeight="1" x14ac:dyDescent="0.25">
      <c r="A149" s="143" t="str">
        <f t="shared" si="56"/>
        <v>120.</v>
      </c>
      <c r="B149" s="76" t="s">
        <v>1178</v>
      </c>
      <c r="C149" s="52">
        <v>1950</v>
      </c>
      <c r="D149" s="220" t="s">
        <v>3015</v>
      </c>
      <c r="E149" s="220" t="s">
        <v>3018</v>
      </c>
      <c r="F149" s="52">
        <v>2</v>
      </c>
      <c r="G149" s="52">
        <v>1</v>
      </c>
      <c r="H149" s="7">
        <v>374.5</v>
      </c>
      <c r="I149" s="145">
        <v>262.7</v>
      </c>
      <c r="J149" s="7">
        <v>117.3</v>
      </c>
      <c r="K149" s="61">
        <v>17</v>
      </c>
      <c r="L149" s="6">
        <f t="shared" si="58"/>
        <v>487320</v>
      </c>
      <c r="M149" s="6"/>
      <c r="N149" s="6"/>
      <c r="O149" s="6"/>
      <c r="P149" s="145">
        <f t="shared" si="59"/>
        <v>487320</v>
      </c>
      <c r="Q149" s="145">
        <v>487320</v>
      </c>
      <c r="R149" s="3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35">
        <v>2025</v>
      </c>
      <c r="AG149" s="259"/>
      <c r="AH149" s="29">
        <v>120</v>
      </c>
      <c r="AI149" s="29" t="s">
        <v>155</v>
      </c>
      <c r="AJ149" s="29" t="str">
        <f t="shared" si="57"/>
        <v>120.</v>
      </c>
      <c r="AL149" s="29"/>
    </row>
    <row r="150" spans="1:38" ht="22.5" customHeight="1" x14ac:dyDescent="0.25">
      <c r="A150" s="143" t="str">
        <f t="shared" si="56"/>
        <v>121.</v>
      </c>
      <c r="B150" s="75" t="s">
        <v>289</v>
      </c>
      <c r="C150" s="52">
        <v>1952</v>
      </c>
      <c r="D150" s="143" t="s">
        <v>3015</v>
      </c>
      <c r="E150" s="143" t="s">
        <v>3017</v>
      </c>
      <c r="F150" s="52">
        <v>2</v>
      </c>
      <c r="G150" s="52">
        <v>3</v>
      </c>
      <c r="H150" s="4">
        <v>3667.2</v>
      </c>
      <c r="I150" s="145">
        <v>1531.6</v>
      </c>
      <c r="J150" s="4">
        <v>1531.6</v>
      </c>
      <c r="K150" s="5">
        <v>53</v>
      </c>
      <c r="L150" s="6">
        <f t="shared" si="58"/>
        <v>717876</v>
      </c>
      <c r="M150" s="6"/>
      <c r="N150" s="6"/>
      <c r="O150" s="6"/>
      <c r="P150" s="145">
        <f t="shared" si="59"/>
        <v>717876</v>
      </c>
      <c r="Q150" s="6">
        <v>717876</v>
      </c>
      <c r="R150" s="101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145"/>
      <c r="AE150" s="6"/>
      <c r="AF150" s="35">
        <v>2025</v>
      </c>
      <c r="AG150" s="259"/>
      <c r="AH150" s="29">
        <v>121</v>
      </c>
      <c r="AI150" s="29" t="s">
        <v>155</v>
      </c>
      <c r="AJ150" s="29" t="str">
        <f t="shared" si="57"/>
        <v>121.</v>
      </c>
      <c r="AL150" s="29"/>
    </row>
    <row r="151" spans="1:38" ht="22.5" customHeight="1" x14ac:dyDescent="0.25">
      <c r="A151" s="143" t="str">
        <f t="shared" si="56"/>
        <v>122.</v>
      </c>
      <c r="B151" s="71" t="s">
        <v>1722</v>
      </c>
      <c r="C151" s="52">
        <v>1983</v>
      </c>
      <c r="D151" s="143" t="s">
        <v>3015</v>
      </c>
      <c r="E151" s="143" t="s">
        <v>3017</v>
      </c>
      <c r="F151" s="52">
        <v>5</v>
      </c>
      <c r="G151" s="52">
        <v>5</v>
      </c>
      <c r="H151" s="6">
        <v>4821.8999999999996</v>
      </c>
      <c r="I151" s="6">
        <v>3396.9</v>
      </c>
      <c r="J151" s="6">
        <v>3396.9</v>
      </c>
      <c r="K151" s="5">
        <v>155</v>
      </c>
      <c r="L151" s="6">
        <f t="shared" si="58"/>
        <v>4082597</v>
      </c>
      <c r="M151" s="6"/>
      <c r="N151" s="6"/>
      <c r="O151" s="6"/>
      <c r="P151" s="145">
        <f t="shared" si="59"/>
        <v>4082597</v>
      </c>
      <c r="Q151" s="42"/>
      <c r="R151" s="100"/>
      <c r="S151" s="42"/>
      <c r="T151" s="42">
        <v>1151</v>
      </c>
      <c r="U151" s="42">
        <f>T151*3547</f>
        <v>4082597</v>
      </c>
      <c r="V151" s="42"/>
      <c r="W151" s="42"/>
      <c r="X151" s="42"/>
      <c r="Y151" s="42"/>
      <c r="Z151" s="42"/>
      <c r="AA151" s="42"/>
      <c r="AB151" s="145"/>
      <c r="AC151" s="145"/>
      <c r="AD151" s="42"/>
      <c r="AE151" s="42"/>
      <c r="AF151" s="35">
        <v>2025</v>
      </c>
      <c r="AG151" s="259"/>
      <c r="AH151" s="29">
        <v>122</v>
      </c>
      <c r="AI151" s="29" t="s">
        <v>155</v>
      </c>
      <c r="AJ151" s="29" t="str">
        <f t="shared" si="57"/>
        <v>122.</v>
      </c>
      <c r="AL151" s="29"/>
    </row>
    <row r="152" spans="1:38" ht="22.5" customHeight="1" x14ac:dyDescent="0.25">
      <c r="A152" s="143" t="str">
        <f t="shared" si="56"/>
        <v>123.</v>
      </c>
      <c r="B152" s="76" t="s">
        <v>216</v>
      </c>
      <c r="C152" s="52">
        <v>1953</v>
      </c>
      <c r="D152" s="220" t="s">
        <v>3015</v>
      </c>
      <c r="E152" s="143" t="s">
        <v>3017</v>
      </c>
      <c r="F152" s="52">
        <v>2</v>
      </c>
      <c r="G152" s="52">
        <v>4</v>
      </c>
      <c r="H152" s="145">
        <v>1183.3</v>
      </c>
      <c r="I152" s="145">
        <v>652.29999999999995</v>
      </c>
      <c r="J152" s="145">
        <v>652.29999999999995</v>
      </c>
      <c r="K152" s="3">
        <v>41</v>
      </c>
      <c r="L152" s="6">
        <f t="shared" si="58"/>
        <v>913725</v>
      </c>
      <c r="M152" s="6"/>
      <c r="N152" s="6"/>
      <c r="O152" s="6"/>
      <c r="P152" s="145">
        <f t="shared" si="59"/>
        <v>913725</v>
      </c>
      <c r="Q152" s="145">
        <v>913725</v>
      </c>
      <c r="R152" s="3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35">
        <v>2025</v>
      </c>
      <c r="AG152" s="259"/>
      <c r="AH152" s="29">
        <v>123</v>
      </c>
      <c r="AI152" s="29" t="s">
        <v>155</v>
      </c>
      <c r="AJ152" s="29" t="str">
        <f t="shared" si="57"/>
        <v>123.</v>
      </c>
      <c r="AL152" s="29"/>
    </row>
    <row r="153" spans="1:38" ht="22.5" customHeight="1" x14ac:dyDescent="0.25">
      <c r="A153" s="143" t="str">
        <f t="shared" si="56"/>
        <v>124.</v>
      </c>
      <c r="B153" s="71" t="s">
        <v>1737</v>
      </c>
      <c r="C153" s="52">
        <v>1953</v>
      </c>
      <c r="D153" s="220" t="s">
        <v>3015</v>
      </c>
      <c r="E153" s="143" t="s">
        <v>3017</v>
      </c>
      <c r="F153" s="52">
        <v>3</v>
      </c>
      <c r="G153" s="52">
        <v>4</v>
      </c>
      <c r="H153" s="145">
        <v>2730.9</v>
      </c>
      <c r="I153" s="145">
        <v>1884.6</v>
      </c>
      <c r="J153" s="145">
        <v>1604.9</v>
      </c>
      <c r="K153" s="3">
        <v>46</v>
      </c>
      <c r="L153" s="6">
        <f t="shared" si="58"/>
        <v>616200</v>
      </c>
      <c r="M153" s="6"/>
      <c r="N153" s="6"/>
      <c r="O153" s="6"/>
      <c r="P153" s="145">
        <f t="shared" si="59"/>
        <v>616200</v>
      </c>
      <c r="Q153" s="42">
        <v>616200</v>
      </c>
      <c r="R153" s="100"/>
      <c r="S153" s="42"/>
      <c r="T153" s="42"/>
      <c r="U153" s="42"/>
      <c r="V153" s="42"/>
      <c r="W153" s="42"/>
      <c r="X153" s="42"/>
      <c r="Y153" s="42"/>
      <c r="Z153" s="42"/>
      <c r="AA153" s="42"/>
      <c r="AB153" s="145"/>
      <c r="AC153" s="145"/>
      <c r="AD153" s="42"/>
      <c r="AE153" s="42"/>
      <c r="AF153" s="35">
        <v>2025</v>
      </c>
      <c r="AG153" s="259"/>
      <c r="AH153" s="29">
        <v>124</v>
      </c>
      <c r="AI153" s="29" t="s">
        <v>155</v>
      </c>
      <c r="AJ153" s="29" t="str">
        <f t="shared" si="57"/>
        <v>124.</v>
      </c>
      <c r="AL153" s="29"/>
    </row>
    <row r="154" spans="1:38" ht="22.5" customHeight="1" x14ac:dyDescent="0.25">
      <c r="A154" s="143" t="str">
        <f t="shared" si="56"/>
        <v>125.</v>
      </c>
      <c r="B154" s="75" t="s">
        <v>266</v>
      </c>
      <c r="C154" s="52">
        <v>1953</v>
      </c>
      <c r="D154" s="143" t="s">
        <v>3015</v>
      </c>
      <c r="E154" s="143" t="s">
        <v>3017</v>
      </c>
      <c r="F154" s="52">
        <v>2</v>
      </c>
      <c r="G154" s="52">
        <v>2</v>
      </c>
      <c r="H154" s="6">
        <v>1147.0999999999999</v>
      </c>
      <c r="I154" s="145">
        <v>637.29999999999995</v>
      </c>
      <c r="J154" s="6">
        <v>637.29999999999995</v>
      </c>
      <c r="K154" s="5">
        <v>11</v>
      </c>
      <c r="L154" s="6">
        <f t="shared" si="58"/>
        <v>1636960</v>
      </c>
      <c r="M154" s="6"/>
      <c r="N154" s="6"/>
      <c r="O154" s="6"/>
      <c r="P154" s="145">
        <f t="shared" si="59"/>
        <v>1636960</v>
      </c>
      <c r="Q154" s="6"/>
      <c r="R154" s="101"/>
      <c r="S154" s="6"/>
      <c r="T154" s="6"/>
      <c r="U154" s="6"/>
      <c r="V154" s="6"/>
      <c r="W154" s="6"/>
      <c r="X154" s="6">
        <v>520</v>
      </c>
      <c r="Y154" s="6">
        <f>X154*3148</f>
        <v>1636960</v>
      </c>
      <c r="Z154" s="6"/>
      <c r="AA154" s="6"/>
      <c r="AB154" s="6"/>
      <c r="AC154" s="6"/>
      <c r="AD154" s="6"/>
      <c r="AE154" s="6"/>
      <c r="AF154" s="35">
        <v>2025</v>
      </c>
      <c r="AG154" s="259"/>
      <c r="AH154" s="29">
        <v>125</v>
      </c>
      <c r="AI154" s="29" t="s">
        <v>155</v>
      </c>
      <c r="AJ154" s="29" t="str">
        <f t="shared" si="57"/>
        <v>125.</v>
      </c>
      <c r="AL154" s="29"/>
    </row>
    <row r="155" spans="1:38" ht="22.5" customHeight="1" x14ac:dyDescent="0.25">
      <c r="A155" s="143" t="str">
        <f t="shared" si="56"/>
        <v>126.</v>
      </c>
      <c r="B155" s="78" t="s">
        <v>231</v>
      </c>
      <c r="C155" s="52">
        <v>1954</v>
      </c>
      <c r="D155" s="143" t="s">
        <v>3015</v>
      </c>
      <c r="E155" s="143" t="s">
        <v>3017</v>
      </c>
      <c r="F155" s="52">
        <v>2</v>
      </c>
      <c r="G155" s="52">
        <v>1</v>
      </c>
      <c r="H155" s="4">
        <v>670</v>
      </c>
      <c r="I155" s="4">
        <v>371</v>
      </c>
      <c r="J155" s="4">
        <v>371</v>
      </c>
      <c r="K155" s="5">
        <v>11</v>
      </c>
      <c r="L155" s="6">
        <f t="shared" si="58"/>
        <v>227994</v>
      </c>
      <c r="M155" s="6"/>
      <c r="N155" s="6"/>
      <c r="O155" s="6"/>
      <c r="P155" s="145">
        <f t="shared" si="59"/>
        <v>227994</v>
      </c>
      <c r="Q155" s="6">
        <v>227994</v>
      </c>
      <c r="R155" s="101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35">
        <v>2025</v>
      </c>
      <c r="AG155" s="259"/>
      <c r="AH155" s="29">
        <v>126</v>
      </c>
      <c r="AI155" s="29" t="s">
        <v>155</v>
      </c>
      <c r="AJ155" s="29" t="str">
        <f t="shared" si="57"/>
        <v>126.</v>
      </c>
      <c r="AL155" s="30"/>
    </row>
    <row r="156" spans="1:38" ht="22.5" customHeight="1" x14ac:dyDescent="0.25">
      <c r="A156" s="143" t="str">
        <f t="shared" si="56"/>
        <v>127.</v>
      </c>
      <c r="B156" s="71" t="s">
        <v>1705</v>
      </c>
      <c r="C156" s="52">
        <v>1954</v>
      </c>
      <c r="D156" s="143" t="s">
        <v>3015</v>
      </c>
      <c r="E156" s="143" t="s">
        <v>3017</v>
      </c>
      <c r="F156" s="52">
        <v>2</v>
      </c>
      <c r="G156" s="52">
        <v>2</v>
      </c>
      <c r="H156" s="4">
        <v>673.3</v>
      </c>
      <c r="I156" s="4">
        <v>612.1</v>
      </c>
      <c r="J156" s="4">
        <v>612.1</v>
      </c>
      <c r="K156" s="5">
        <v>25</v>
      </c>
      <c r="L156" s="6">
        <f t="shared" si="58"/>
        <v>104754</v>
      </c>
      <c r="M156" s="6"/>
      <c r="N156" s="6"/>
      <c r="O156" s="6"/>
      <c r="P156" s="145">
        <f t="shared" si="59"/>
        <v>104754</v>
      </c>
      <c r="Q156" s="42">
        <v>104754</v>
      </c>
      <c r="R156" s="100"/>
      <c r="S156" s="42"/>
      <c r="T156" s="42"/>
      <c r="U156" s="42"/>
      <c r="V156" s="42"/>
      <c r="W156" s="42"/>
      <c r="X156" s="42"/>
      <c r="Y156" s="42"/>
      <c r="Z156" s="42"/>
      <c r="AA156" s="42"/>
      <c r="AB156" s="145"/>
      <c r="AC156" s="145"/>
      <c r="AD156" s="42"/>
      <c r="AE156" s="42"/>
      <c r="AF156" s="35">
        <v>2025</v>
      </c>
      <c r="AG156" s="259"/>
      <c r="AH156" s="29">
        <v>127</v>
      </c>
      <c r="AI156" s="29" t="s">
        <v>155</v>
      </c>
      <c r="AJ156" s="29" t="str">
        <f t="shared" si="57"/>
        <v>127.</v>
      </c>
      <c r="AL156" s="29"/>
    </row>
    <row r="157" spans="1:38" ht="22.5" customHeight="1" x14ac:dyDescent="0.25">
      <c r="A157" s="143" t="str">
        <f t="shared" si="56"/>
        <v>128.</v>
      </c>
      <c r="B157" s="72" t="s">
        <v>255</v>
      </c>
      <c r="C157" s="52">
        <v>1954</v>
      </c>
      <c r="D157" s="143" t="s">
        <v>3015</v>
      </c>
      <c r="E157" s="143" t="s">
        <v>3017</v>
      </c>
      <c r="F157" s="52">
        <v>2</v>
      </c>
      <c r="G157" s="52">
        <v>1</v>
      </c>
      <c r="H157" s="8">
        <v>458.7</v>
      </c>
      <c r="I157" s="8">
        <v>304.10000000000002</v>
      </c>
      <c r="J157" s="8">
        <v>304.10000000000002</v>
      </c>
      <c r="K157" s="142">
        <v>23</v>
      </c>
      <c r="L157" s="6">
        <f t="shared" si="58"/>
        <v>2518400</v>
      </c>
      <c r="M157" s="6"/>
      <c r="N157" s="6"/>
      <c r="O157" s="6"/>
      <c r="P157" s="145">
        <f t="shared" si="59"/>
        <v>2518400</v>
      </c>
      <c r="Q157" s="6"/>
      <c r="R157" s="101"/>
      <c r="S157" s="6"/>
      <c r="T157" s="6"/>
      <c r="U157" s="6"/>
      <c r="V157" s="6"/>
      <c r="W157" s="6"/>
      <c r="X157" s="6">
        <v>800</v>
      </c>
      <c r="Y157" s="6">
        <f>X157*3148</f>
        <v>2518400</v>
      </c>
      <c r="Z157" s="6"/>
      <c r="AA157" s="6"/>
      <c r="AB157" s="6"/>
      <c r="AC157" s="6"/>
      <c r="AD157" s="145"/>
      <c r="AE157" s="6"/>
      <c r="AF157" s="35">
        <v>2025</v>
      </c>
      <c r="AG157" s="259"/>
      <c r="AH157" s="29">
        <v>128</v>
      </c>
      <c r="AI157" s="29" t="s">
        <v>155</v>
      </c>
      <c r="AJ157" s="29" t="str">
        <f t="shared" si="57"/>
        <v>128.</v>
      </c>
      <c r="AL157" s="29"/>
    </row>
    <row r="158" spans="1:38" ht="22.5" customHeight="1" x14ac:dyDescent="0.25">
      <c r="A158" s="143" t="str">
        <f t="shared" si="56"/>
        <v>129.</v>
      </c>
      <c r="B158" s="72" t="s">
        <v>1166</v>
      </c>
      <c r="C158" s="52">
        <v>1955</v>
      </c>
      <c r="D158" s="143" t="s">
        <v>3015</v>
      </c>
      <c r="E158" s="143" t="s">
        <v>3017</v>
      </c>
      <c r="F158" s="52">
        <v>2</v>
      </c>
      <c r="G158" s="52">
        <v>1</v>
      </c>
      <c r="H158" s="4">
        <v>675.9</v>
      </c>
      <c r="I158" s="4">
        <v>375.3</v>
      </c>
      <c r="J158" s="4">
        <v>375.3</v>
      </c>
      <c r="K158" s="5">
        <v>10</v>
      </c>
      <c r="L158" s="6">
        <f t="shared" si="58"/>
        <v>1070320</v>
      </c>
      <c r="M158" s="6"/>
      <c r="N158" s="6"/>
      <c r="O158" s="6"/>
      <c r="P158" s="145">
        <f t="shared" si="59"/>
        <v>1070320</v>
      </c>
      <c r="Q158" s="6"/>
      <c r="R158" s="101"/>
      <c r="S158" s="6"/>
      <c r="T158" s="6"/>
      <c r="U158" s="6"/>
      <c r="V158" s="6"/>
      <c r="W158" s="6"/>
      <c r="X158" s="6">
        <v>340</v>
      </c>
      <c r="Y158" s="6">
        <f>X158*3148</f>
        <v>1070320</v>
      </c>
      <c r="Z158" s="6"/>
      <c r="AA158" s="6"/>
      <c r="AB158" s="145"/>
      <c r="AC158" s="145"/>
      <c r="AD158" s="6"/>
      <c r="AE158" s="6"/>
      <c r="AF158" s="35">
        <v>2025</v>
      </c>
      <c r="AG158" s="259"/>
      <c r="AH158" s="29">
        <v>129</v>
      </c>
      <c r="AI158" s="29" t="s">
        <v>155</v>
      </c>
      <c r="AJ158" s="29" t="str">
        <f t="shared" si="57"/>
        <v>129.</v>
      </c>
      <c r="AL158" s="30"/>
    </row>
    <row r="159" spans="1:38" ht="22.5" customHeight="1" x14ac:dyDescent="0.25">
      <c r="A159" s="143" t="str">
        <f t="shared" si="56"/>
        <v>130.</v>
      </c>
      <c r="B159" s="71" t="s">
        <v>1874</v>
      </c>
      <c r="C159" s="52">
        <v>1955</v>
      </c>
      <c r="D159" s="220" t="s">
        <v>3015</v>
      </c>
      <c r="E159" s="143" t="s">
        <v>3017</v>
      </c>
      <c r="F159" s="52">
        <v>2</v>
      </c>
      <c r="G159" s="52">
        <v>4</v>
      </c>
      <c r="H159" s="145">
        <v>798.3</v>
      </c>
      <c r="I159" s="145">
        <v>442.2</v>
      </c>
      <c r="J159" s="145">
        <v>442.2</v>
      </c>
      <c r="K159" s="3">
        <v>27</v>
      </c>
      <c r="L159" s="6">
        <f t="shared" si="58"/>
        <v>1133280</v>
      </c>
      <c r="M159" s="6"/>
      <c r="N159" s="6"/>
      <c r="O159" s="6"/>
      <c r="P159" s="145">
        <f t="shared" si="59"/>
        <v>1133280</v>
      </c>
      <c r="Q159" s="42"/>
      <c r="R159" s="100"/>
      <c r="S159" s="42"/>
      <c r="T159" s="42"/>
      <c r="U159" s="42"/>
      <c r="V159" s="42"/>
      <c r="W159" s="42"/>
      <c r="X159" s="42">
        <v>360</v>
      </c>
      <c r="Y159" s="42">
        <f>X159*3148</f>
        <v>1133280</v>
      </c>
      <c r="Z159" s="42"/>
      <c r="AA159" s="42"/>
      <c r="AB159" s="145"/>
      <c r="AC159" s="145"/>
      <c r="AD159" s="42"/>
      <c r="AE159" s="42"/>
      <c r="AF159" s="35">
        <v>2025</v>
      </c>
      <c r="AG159" s="259"/>
      <c r="AH159" s="29">
        <v>130</v>
      </c>
      <c r="AI159" s="29" t="s">
        <v>155</v>
      </c>
      <c r="AJ159" s="29" t="str">
        <f t="shared" si="57"/>
        <v>130.</v>
      </c>
      <c r="AL159" s="29"/>
    </row>
    <row r="160" spans="1:38" ht="22.5" customHeight="1" x14ac:dyDescent="0.25">
      <c r="A160" s="143" t="str">
        <f t="shared" si="56"/>
        <v>131.</v>
      </c>
      <c r="B160" s="76" t="s">
        <v>209</v>
      </c>
      <c r="C160" s="52">
        <v>1955</v>
      </c>
      <c r="D160" s="220" t="s">
        <v>3015</v>
      </c>
      <c r="E160" s="143" t="s">
        <v>3017</v>
      </c>
      <c r="F160" s="52">
        <v>2</v>
      </c>
      <c r="G160" s="52">
        <v>2</v>
      </c>
      <c r="H160" s="145">
        <v>289.55</v>
      </c>
      <c r="I160" s="145">
        <v>289.55</v>
      </c>
      <c r="J160" s="145">
        <v>18</v>
      </c>
      <c r="K160" s="3">
        <v>18</v>
      </c>
      <c r="L160" s="6">
        <f t="shared" si="58"/>
        <v>206448</v>
      </c>
      <c r="M160" s="6"/>
      <c r="N160" s="6"/>
      <c r="O160" s="6"/>
      <c r="P160" s="145">
        <f t="shared" si="59"/>
        <v>206448</v>
      </c>
      <c r="Q160" s="145">
        <v>206448</v>
      </c>
      <c r="R160" s="3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35">
        <v>2025</v>
      </c>
      <c r="AG160" s="259"/>
      <c r="AH160" s="29">
        <v>131</v>
      </c>
      <c r="AI160" s="29" t="s">
        <v>155</v>
      </c>
      <c r="AJ160" s="29" t="str">
        <f t="shared" si="57"/>
        <v>131.</v>
      </c>
      <c r="AL160" s="29"/>
    </row>
    <row r="161" spans="1:38" ht="22.5" customHeight="1" x14ac:dyDescent="0.25">
      <c r="A161" s="143" t="str">
        <f t="shared" si="56"/>
        <v>132.</v>
      </c>
      <c r="B161" s="76" t="s">
        <v>215</v>
      </c>
      <c r="C161" s="52">
        <v>1955</v>
      </c>
      <c r="D161" s="220" t="s">
        <v>3015</v>
      </c>
      <c r="E161" s="143" t="s">
        <v>3017</v>
      </c>
      <c r="F161" s="52">
        <v>2</v>
      </c>
      <c r="G161" s="52">
        <v>2</v>
      </c>
      <c r="H161" s="145">
        <v>2692.32</v>
      </c>
      <c r="I161" s="145">
        <v>1622.32</v>
      </c>
      <c r="J161" s="145">
        <v>1622.32</v>
      </c>
      <c r="K161" s="3">
        <v>57</v>
      </c>
      <c r="L161" s="6">
        <f t="shared" si="58"/>
        <v>8365576</v>
      </c>
      <c r="M161" s="6"/>
      <c r="N161" s="6"/>
      <c r="O161" s="6"/>
      <c r="P161" s="145">
        <f t="shared" si="59"/>
        <v>8365576</v>
      </c>
      <c r="Q161" s="6"/>
      <c r="R161" s="3"/>
      <c r="S161" s="145"/>
      <c r="T161" s="145">
        <v>1112</v>
      </c>
      <c r="U161" s="145">
        <f>T161*7523</f>
        <v>8365576</v>
      </c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35">
        <v>2025</v>
      </c>
      <c r="AG161" s="259"/>
      <c r="AH161" s="29">
        <v>132</v>
      </c>
      <c r="AI161" s="29" t="s">
        <v>155</v>
      </c>
      <c r="AJ161" s="29" t="str">
        <f t="shared" si="57"/>
        <v>132.</v>
      </c>
      <c r="AL161" s="29"/>
    </row>
    <row r="162" spans="1:38" ht="22.5" customHeight="1" x14ac:dyDescent="0.25">
      <c r="A162" s="143" t="str">
        <f t="shared" si="56"/>
        <v>133.</v>
      </c>
      <c r="B162" s="71" t="s">
        <v>1734</v>
      </c>
      <c r="C162" s="52">
        <v>1955</v>
      </c>
      <c r="D162" s="143" t="s">
        <v>3015</v>
      </c>
      <c r="E162" s="143" t="s">
        <v>3017</v>
      </c>
      <c r="F162" s="52">
        <v>2</v>
      </c>
      <c r="G162" s="52">
        <v>2</v>
      </c>
      <c r="H162" s="4">
        <v>1113.7</v>
      </c>
      <c r="I162" s="4">
        <v>620.79999999999995</v>
      </c>
      <c r="J162" s="4">
        <v>620.79999999999995</v>
      </c>
      <c r="K162" s="5">
        <v>15</v>
      </c>
      <c r="L162" s="6">
        <f t="shared" si="58"/>
        <v>357396</v>
      </c>
      <c r="M162" s="6"/>
      <c r="N162" s="6"/>
      <c r="O162" s="6"/>
      <c r="P162" s="145">
        <f t="shared" si="59"/>
        <v>357396</v>
      </c>
      <c r="Q162" s="42">
        <v>357396</v>
      </c>
      <c r="R162" s="100"/>
      <c r="S162" s="42"/>
      <c r="T162" s="42"/>
      <c r="U162" s="42"/>
      <c r="V162" s="42"/>
      <c r="W162" s="42"/>
      <c r="X162" s="42"/>
      <c r="Y162" s="42"/>
      <c r="Z162" s="42"/>
      <c r="AA162" s="42"/>
      <c r="AB162" s="145"/>
      <c r="AC162" s="145"/>
      <c r="AD162" s="42"/>
      <c r="AE162" s="42"/>
      <c r="AF162" s="35">
        <v>2025</v>
      </c>
      <c r="AG162" s="259"/>
      <c r="AH162" s="29">
        <v>133</v>
      </c>
      <c r="AI162" s="29" t="s">
        <v>155</v>
      </c>
      <c r="AJ162" s="29" t="str">
        <f t="shared" si="57"/>
        <v>133.</v>
      </c>
      <c r="AL162" s="29"/>
    </row>
    <row r="163" spans="1:38" ht="22.5" customHeight="1" x14ac:dyDescent="0.25">
      <c r="A163" s="143" t="str">
        <f t="shared" si="56"/>
        <v>134.</v>
      </c>
      <c r="B163" s="75" t="s">
        <v>42</v>
      </c>
      <c r="C163" s="52">
        <v>1956</v>
      </c>
      <c r="D163" s="143" t="s">
        <v>3015</v>
      </c>
      <c r="E163" s="143" t="s">
        <v>3017</v>
      </c>
      <c r="F163" s="52">
        <v>2</v>
      </c>
      <c r="G163" s="52">
        <v>2</v>
      </c>
      <c r="H163" s="4">
        <v>616</v>
      </c>
      <c r="I163" s="4">
        <v>298</v>
      </c>
      <c r="J163" s="4">
        <v>298</v>
      </c>
      <c r="K163" s="5">
        <v>17</v>
      </c>
      <c r="L163" s="6">
        <f t="shared" si="58"/>
        <v>200265</v>
      </c>
      <c r="M163" s="6"/>
      <c r="N163" s="6"/>
      <c r="O163" s="6"/>
      <c r="P163" s="145">
        <f t="shared" si="59"/>
        <v>200265</v>
      </c>
      <c r="Q163" s="6">
        <v>200265</v>
      </c>
      <c r="R163" s="101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35">
        <v>2025</v>
      </c>
      <c r="AG163" s="259"/>
      <c r="AH163" s="29">
        <v>134</v>
      </c>
      <c r="AI163" s="29" t="s">
        <v>155</v>
      </c>
      <c r="AJ163" s="29" t="str">
        <f t="shared" si="57"/>
        <v>134.</v>
      </c>
      <c r="AL163" s="30"/>
    </row>
    <row r="164" spans="1:38" ht="22.5" customHeight="1" x14ac:dyDescent="0.25">
      <c r="A164" s="143" t="str">
        <f t="shared" si="56"/>
        <v>135.</v>
      </c>
      <c r="B164" s="71" t="s">
        <v>1724</v>
      </c>
      <c r="C164" s="52">
        <v>1956</v>
      </c>
      <c r="D164" s="220" t="s">
        <v>3015</v>
      </c>
      <c r="E164" s="220" t="s">
        <v>3018</v>
      </c>
      <c r="F164" s="52">
        <v>2</v>
      </c>
      <c r="G164" s="52">
        <v>2</v>
      </c>
      <c r="H164" s="145">
        <v>766.3</v>
      </c>
      <c r="I164" s="145">
        <v>464.6</v>
      </c>
      <c r="J164" s="145">
        <v>300.89999999999998</v>
      </c>
      <c r="K164" s="3">
        <v>23</v>
      </c>
      <c r="L164" s="145">
        <f t="shared" si="58"/>
        <v>74308</v>
      </c>
      <c r="M164" s="145"/>
      <c r="N164" s="145"/>
      <c r="O164" s="145"/>
      <c r="P164" s="145">
        <f t="shared" si="59"/>
        <v>74308</v>
      </c>
      <c r="Q164" s="145">
        <v>74308</v>
      </c>
      <c r="R164" s="3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35">
        <v>2025</v>
      </c>
      <c r="AG164" s="259"/>
      <c r="AH164" s="29">
        <v>135</v>
      </c>
      <c r="AI164" s="29" t="s">
        <v>155</v>
      </c>
      <c r="AJ164" s="29" t="str">
        <f t="shared" si="57"/>
        <v>135.</v>
      </c>
      <c r="AL164" s="29"/>
    </row>
    <row r="165" spans="1:38" ht="22.5" customHeight="1" x14ac:dyDescent="0.25">
      <c r="A165" s="143" t="str">
        <f t="shared" si="56"/>
        <v>136.</v>
      </c>
      <c r="B165" s="71" t="s">
        <v>1725</v>
      </c>
      <c r="C165" s="52">
        <v>1956</v>
      </c>
      <c r="D165" s="143" t="s">
        <v>3015</v>
      </c>
      <c r="E165" s="143" t="s">
        <v>3017</v>
      </c>
      <c r="F165" s="52">
        <v>1</v>
      </c>
      <c r="G165" s="52">
        <v>2</v>
      </c>
      <c r="H165" s="4">
        <v>141.91</v>
      </c>
      <c r="I165" s="4">
        <v>141.91</v>
      </c>
      <c r="J165" s="4">
        <v>142.37</v>
      </c>
      <c r="K165" s="5">
        <v>9</v>
      </c>
      <c r="L165" s="6">
        <f t="shared" si="58"/>
        <v>472200</v>
      </c>
      <c r="M165" s="6"/>
      <c r="N165" s="6"/>
      <c r="O165" s="6"/>
      <c r="P165" s="145">
        <f t="shared" si="59"/>
        <v>472200</v>
      </c>
      <c r="Q165" s="42"/>
      <c r="R165" s="100"/>
      <c r="S165" s="42"/>
      <c r="T165" s="42"/>
      <c r="U165" s="42"/>
      <c r="V165" s="42"/>
      <c r="W165" s="42"/>
      <c r="X165" s="42">
        <v>150</v>
      </c>
      <c r="Y165" s="42">
        <f>X165*3148</f>
        <v>472200</v>
      </c>
      <c r="Z165" s="42"/>
      <c r="AA165" s="42"/>
      <c r="AB165" s="145"/>
      <c r="AC165" s="145"/>
      <c r="AD165" s="42"/>
      <c r="AE165" s="42"/>
      <c r="AF165" s="35">
        <v>2025</v>
      </c>
      <c r="AG165" s="259"/>
      <c r="AH165" s="29">
        <v>136</v>
      </c>
      <c r="AI165" s="29" t="s">
        <v>155</v>
      </c>
      <c r="AJ165" s="29" t="str">
        <f t="shared" si="57"/>
        <v>136.</v>
      </c>
      <c r="AL165" s="29"/>
    </row>
    <row r="166" spans="1:38" ht="22.5" customHeight="1" x14ac:dyDescent="0.25">
      <c r="A166" s="143" t="str">
        <f t="shared" si="56"/>
        <v>137.</v>
      </c>
      <c r="B166" s="71" t="s">
        <v>1736</v>
      </c>
      <c r="C166" s="52">
        <v>1956</v>
      </c>
      <c r="D166" s="143" t="s">
        <v>3015</v>
      </c>
      <c r="E166" s="143" t="s">
        <v>3017</v>
      </c>
      <c r="F166" s="52">
        <v>2</v>
      </c>
      <c r="G166" s="52">
        <v>2</v>
      </c>
      <c r="H166" s="4">
        <v>1095.8</v>
      </c>
      <c r="I166" s="4">
        <v>624.4</v>
      </c>
      <c r="J166" s="4">
        <v>624.4</v>
      </c>
      <c r="K166" s="5">
        <v>27</v>
      </c>
      <c r="L166" s="6">
        <f t="shared" si="58"/>
        <v>357396</v>
      </c>
      <c r="M166" s="6"/>
      <c r="N166" s="6"/>
      <c r="O166" s="6"/>
      <c r="P166" s="145">
        <f t="shared" si="59"/>
        <v>357396</v>
      </c>
      <c r="Q166" s="42">
        <v>357396</v>
      </c>
      <c r="R166" s="100"/>
      <c r="S166" s="42"/>
      <c r="T166" s="42"/>
      <c r="U166" s="42"/>
      <c r="V166" s="42"/>
      <c r="W166" s="42"/>
      <c r="X166" s="42"/>
      <c r="Y166" s="42"/>
      <c r="Z166" s="42"/>
      <c r="AA166" s="42"/>
      <c r="AB166" s="145"/>
      <c r="AC166" s="145"/>
      <c r="AD166" s="42"/>
      <c r="AE166" s="42"/>
      <c r="AF166" s="35">
        <v>2025</v>
      </c>
      <c r="AG166" s="259"/>
      <c r="AH166" s="29">
        <v>137</v>
      </c>
      <c r="AI166" s="29" t="s">
        <v>155</v>
      </c>
      <c r="AJ166" s="29" t="str">
        <f t="shared" si="57"/>
        <v>137.</v>
      </c>
      <c r="AL166" s="29"/>
    </row>
    <row r="167" spans="1:38" ht="22.5" customHeight="1" x14ac:dyDescent="0.25">
      <c r="A167" s="143" t="str">
        <f t="shared" si="56"/>
        <v>138.</v>
      </c>
      <c r="B167" s="71" t="s">
        <v>1738</v>
      </c>
      <c r="C167" s="52">
        <v>1956</v>
      </c>
      <c r="D167" s="143" t="s">
        <v>3015</v>
      </c>
      <c r="E167" s="143" t="s">
        <v>3017</v>
      </c>
      <c r="F167" s="52">
        <v>2</v>
      </c>
      <c r="G167" s="52">
        <v>1</v>
      </c>
      <c r="H167" s="4">
        <v>699.7</v>
      </c>
      <c r="I167" s="4">
        <v>375.1</v>
      </c>
      <c r="J167" s="4">
        <v>375.1</v>
      </c>
      <c r="K167" s="5">
        <v>14</v>
      </c>
      <c r="L167" s="145">
        <f t="shared" si="58"/>
        <v>197184</v>
      </c>
      <c r="M167" s="145"/>
      <c r="N167" s="145"/>
      <c r="O167" s="145"/>
      <c r="P167" s="145">
        <f t="shared" si="59"/>
        <v>197184</v>
      </c>
      <c r="Q167" s="145">
        <v>197184</v>
      </c>
      <c r="R167" s="3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35">
        <v>2025</v>
      </c>
      <c r="AG167" s="259"/>
      <c r="AH167" s="29">
        <v>138</v>
      </c>
      <c r="AI167" s="29" t="s">
        <v>155</v>
      </c>
      <c r="AJ167" s="29" t="str">
        <f t="shared" si="57"/>
        <v>138.</v>
      </c>
      <c r="AL167" s="29"/>
    </row>
    <row r="168" spans="1:38" ht="22.5" customHeight="1" x14ac:dyDescent="0.25">
      <c r="A168" s="143" t="str">
        <f t="shared" si="56"/>
        <v>139.</v>
      </c>
      <c r="B168" s="71" t="s">
        <v>1706</v>
      </c>
      <c r="C168" s="52">
        <v>1957</v>
      </c>
      <c r="D168" s="143" t="s">
        <v>3015</v>
      </c>
      <c r="E168" s="143" t="s">
        <v>3018</v>
      </c>
      <c r="F168" s="52">
        <v>2</v>
      </c>
      <c r="G168" s="52">
        <v>2</v>
      </c>
      <c r="H168" s="4">
        <v>531.29999999999995</v>
      </c>
      <c r="I168" s="4">
        <v>504.8</v>
      </c>
      <c r="J168" s="4">
        <v>504.8</v>
      </c>
      <c r="K168" s="5">
        <v>25</v>
      </c>
      <c r="L168" s="6">
        <f t="shared" si="58"/>
        <v>824160</v>
      </c>
      <c r="M168" s="6"/>
      <c r="N168" s="6"/>
      <c r="O168" s="6"/>
      <c r="P168" s="145">
        <f t="shared" si="59"/>
        <v>824160</v>
      </c>
      <c r="Q168" s="42"/>
      <c r="R168" s="100"/>
      <c r="S168" s="42"/>
      <c r="T168" s="42"/>
      <c r="U168" s="42"/>
      <c r="V168" s="42"/>
      <c r="W168" s="42"/>
      <c r="X168" s="42">
        <v>240</v>
      </c>
      <c r="Y168" s="42">
        <f>X168*3434</f>
        <v>824160</v>
      </c>
      <c r="Z168" s="42"/>
      <c r="AA168" s="42"/>
      <c r="AB168" s="145"/>
      <c r="AC168" s="145"/>
      <c r="AD168" s="42"/>
      <c r="AE168" s="42"/>
      <c r="AF168" s="35">
        <v>2025</v>
      </c>
      <c r="AG168" s="259"/>
      <c r="AH168" s="29">
        <v>139</v>
      </c>
      <c r="AI168" s="29" t="s">
        <v>155</v>
      </c>
      <c r="AJ168" s="29" t="str">
        <f t="shared" si="57"/>
        <v>139.</v>
      </c>
      <c r="AL168" s="29"/>
    </row>
    <row r="169" spans="1:38" ht="22.5" customHeight="1" x14ac:dyDescent="0.25">
      <c r="A169" s="143" t="str">
        <f t="shared" si="56"/>
        <v>140.</v>
      </c>
      <c r="B169" s="75" t="s">
        <v>239</v>
      </c>
      <c r="C169" s="52">
        <v>1957</v>
      </c>
      <c r="D169" s="143" t="s">
        <v>3015</v>
      </c>
      <c r="E169" s="143" t="s">
        <v>3017</v>
      </c>
      <c r="F169" s="52">
        <v>2</v>
      </c>
      <c r="G169" s="52">
        <v>2</v>
      </c>
      <c r="H169" s="4">
        <v>695.92</v>
      </c>
      <c r="I169" s="145">
        <v>410.34</v>
      </c>
      <c r="J169" s="4">
        <v>410.34</v>
      </c>
      <c r="K169" s="5">
        <v>20</v>
      </c>
      <c r="L169" s="6">
        <f t="shared" si="58"/>
        <v>220524</v>
      </c>
      <c r="M169" s="6"/>
      <c r="N169" s="6"/>
      <c r="O169" s="6"/>
      <c r="P169" s="145">
        <f t="shared" si="59"/>
        <v>220524</v>
      </c>
      <c r="Q169" s="6">
        <v>220524</v>
      </c>
      <c r="R169" s="101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35">
        <v>2025</v>
      </c>
      <c r="AG169" s="259"/>
      <c r="AH169" s="29">
        <v>140</v>
      </c>
      <c r="AI169" s="29" t="s">
        <v>155</v>
      </c>
      <c r="AJ169" s="29" t="str">
        <f t="shared" si="57"/>
        <v>140.</v>
      </c>
      <c r="AL169" s="29"/>
    </row>
    <row r="170" spans="1:38" ht="22.5" customHeight="1" x14ac:dyDescent="0.25">
      <c r="A170" s="143" t="str">
        <f t="shared" si="56"/>
        <v>141.</v>
      </c>
      <c r="B170" s="78" t="s">
        <v>265</v>
      </c>
      <c r="C170" s="52">
        <v>1957</v>
      </c>
      <c r="D170" s="143" t="s">
        <v>3015</v>
      </c>
      <c r="E170" s="143" t="s">
        <v>3020</v>
      </c>
      <c r="F170" s="52">
        <v>2</v>
      </c>
      <c r="G170" s="52">
        <v>3</v>
      </c>
      <c r="H170" s="6">
        <v>206.8</v>
      </c>
      <c r="I170" s="145">
        <v>126.6</v>
      </c>
      <c r="J170" s="6">
        <v>126.6</v>
      </c>
      <c r="K170" s="5">
        <v>10</v>
      </c>
      <c r="L170" s="6">
        <f t="shared" ref="L170:L228" si="60">Q170+S170+U170+W170+Y170+AA170+AD170+AE170</f>
        <v>42870</v>
      </c>
      <c r="M170" s="6"/>
      <c r="N170" s="6"/>
      <c r="O170" s="6"/>
      <c r="P170" s="145">
        <f t="shared" ref="P170:P228" si="61">L170</f>
        <v>42870</v>
      </c>
      <c r="Q170" s="6">
        <v>42870</v>
      </c>
      <c r="R170" s="101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35">
        <v>2025</v>
      </c>
      <c r="AG170" s="259"/>
      <c r="AH170" s="29">
        <v>141</v>
      </c>
      <c r="AI170" s="29" t="s">
        <v>155</v>
      </c>
      <c r="AJ170" s="29" t="str">
        <f t="shared" si="57"/>
        <v>141.</v>
      </c>
      <c r="AL170" s="29"/>
    </row>
    <row r="171" spans="1:38" ht="22.5" customHeight="1" x14ac:dyDescent="0.25">
      <c r="A171" s="143" t="str">
        <f t="shared" si="56"/>
        <v>142.</v>
      </c>
      <c r="B171" s="71" t="s">
        <v>1752</v>
      </c>
      <c r="C171" s="52">
        <v>1957</v>
      </c>
      <c r="D171" s="143" t="s">
        <v>3015</v>
      </c>
      <c r="E171" s="143" t="s">
        <v>3017</v>
      </c>
      <c r="F171" s="52">
        <v>2</v>
      </c>
      <c r="G171" s="52">
        <v>2</v>
      </c>
      <c r="H171" s="4">
        <v>1042.03</v>
      </c>
      <c r="I171" s="4">
        <v>640.03</v>
      </c>
      <c r="J171" s="4">
        <v>640.03</v>
      </c>
      <c r="K171" s="5">
        <v>28</v>
      </c>
      <c r="L171" s="6">
        <f t="shared" si="60"/>
        <v>881440</v>
      </c>
      <c r="M171" s="6"/>
      <c r="N171" s="6"/>
      <c r="O171" s="6"/>
      <c r="P171" s="145">
        <f t="shared" si="61"/>
        <v>881440</v>
      </c>
      <c r="Q171" s="42"/>
      <c r="R171" s="100"/>
      <c r="S171" s="42"/>
      <c r="T171" s="42"/>
      <c r="U171" s="42"/>
      <c r="V171" s="42"/>
      <c r="W171" s="42"/>
      <c r="X171" s="42">
        <v>280</v>
      </c>
      <c r="Y171" s="42">
        <f>X171*3148</f>
        <v>881440</v>
      </c>
      <c r="Z171" s="42"/>
      <c r="AA171" s="42"/>
      <c r="AB171" s="145"/>
      <c r="AC171" s="145"/>
      <c r="AD171" s="42"/>
      <c r="AE171" s="42"/>
      <c r="AF171" s="35">
        <v>2025</v>
      </c>
      <c r="AG171" s="259"/>
      <c r="AH171" s="29">
        <v>142</v>
      </c>
      <c r="AI171" s="29" t="s">
        <v>155</v>
      </c>
      <c r="AJ171" s="29" t="str">
        <f t="shared" si="57"/>
        <v>142.</v>
      </c>
      <c r="AL171" s="29"/>
    </row>
    <row r="172" spans="1:38" ht="22.5" customHeight="1" x14ac:dyDescent="0.25">
      <c r="A172" s="143" t="str">
        <f t="shared" si="56"/>
        <v>143.</v>
      </c>
      <c r="B172" s="71" t="s">
        <v>1715</v>
      </c>
      <c r="C172" s="52">
        <v>1958</v>
      </c>
      <c r="D172" s="220" t="s">
        <v>3015</v>
      </c>
      <c r="E172" s="143" t="s">
        <v>3017</v>
      </c>
      <c r="F172" s="52">
        <v>2</v>
      </c>
      <c r="G172" s="52">
        <v>1</v>
      </c>
      <c r="H172" s="145">
        <v>472.4</v>
      </c>
      <c r="I172" s="145">
        <v>399.8</v>
      </c>
      <c r="J172" s="145">
        <v>399.8</v>
      </c>
      <c r="K172" s="3">
        <v>15</v>
      </c>
      <c r="L172" s="145">
        <f t="shared" si="60"/>
        <v>710675</v>
      </c>
      <c r="M172" s="145"/>
      <c r="N172" s="145"/>
      <c r="O172" s="145"/>
      <c r="P172" s="145">
        <f t="shared" si="61"/>
        <v>710675</v>
      </c>
      <c r="Q172" s="145">
        <v>710675</v>
      </c>
      <c r="R172" s="3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35">
        <v>2025</v>
      </c>
      <c r="AG172" s="259"/>
      <c r="AH172" s="29">
        <v>143</v>
      </c>
      <c r="AI172" s="29" t="s">
        <v>155</v>
      </c>
      <c r="AJ172" s="29" t="str">
        <f t="shared" si="57"/>
        <v>143.</v>
      </c>
      <c r="AL172" s="29"/>
    </row>
    <row r="173" spans="1:38" ht="22.5" customHeight="1" x14ac:dyDescent="0.25">
      <c r="A173" s="143" t="str">
        <f t="shared" si="56"/>
        <v>144.</v>
      </c>
      <c r="B173" s="71" t="s">
        <v>1718</v>
      </c>
      <c r="C173" s="52">
        <v>1958</v>
      </c>
      <c r="D173" s="220" t="s">
        <v>3015</v>
      </c>
      <c r="E173" s="143" t="s">
        <v>3017</v>
      </c>
      <c r="F173" s="52">
        <v>2</v>
      </c>
      <c r="G173" s="52">
        <v>2</v>
      </c>
      <c r="H173" s="145">
        <v>490.4</v>
      </c>
      <c r="I173" s="145">
        <v>269.39999999999998</v>
      </c>
      <c r="J173" s="145">
        <v>269.39999999999998</v>
      </c>
      <c r="K173" s="3">
        <v>21</v>
      </c>
      <c r="L173" s="6">
        <f t="shared" si="60"/>
        <v>487320</v>
      </c>
      <c r="M173" s="6"/>
      <c r="N173" s="6"/>
      <c r="O173" s="6"/>
      <c r="P173" s="145">
        <f t="shared" si="61"/>
        <v>487320</v>
      </c>
      <c r="Q173" s="42">
        <v>487320</v>
      </c>
      <c r="R173" s="100"/>
      <c r="S173" s="42"/>
      <c r="T173" s="42"/>
      <c r="U173" s="42"/>
      <c r="V173" s="42"/>
      <c r="W173" s="42"/>
      <c r="X173" s="42"/>
      <c r="Y173" s="42"/>
      <c r="Z173" s="42"/>
      <c r="AA173" s="42"/>
      <c r="AB173" s="145"/>
      <c r="AC173" s="145"/>
      <c r="AD173" s="42"/>
      <c r="AE173" s="42"/>
      <c r="AF173" s="35">
        <v>2025</v>
      </c>
      <c r="AG173" s="259"/>
      <c r="AH173" s="29">
        <v>144</v>
      </c>
      <c r="AI173" s="29" t="s">
        <v>155</v>
      </c>
      <c r="AJ173" s="29" t="str">
        <f t="shared" si="57"/>
        <v>144.</v>
      </c>
      <c r="AL173" s="29"/>
    </row>
    <row r="174" spans="1:38" ht="22.5" customHeight="1" x14ac:dyDescent="0.25">
      <c r="A174" s="143" t="str">
        <f t="shared" si="56"/>
        <v>145.</v>
      </c>
      <c r="B174" s="75" t="s">
        <v>238</v>
      </c>
      <c r="C174" s="52">
        <v>1958</v>
      </c>
      <c r="D174" s="143" t="s">
        <v>3015</v>
      </c>
      <c r="E174" s="143" t="s">
        <v>3017</v>
      </c>
      <c r="F174" s="52">
        <v>3</v>
      </c>
      <c r="G174" s="52">
        <v>2</v>
      </c>
      <c r="H174" s="4">
        <v>1077.8</v>
      </c>
      <c r="I174" s="145">
        <v>954.8</v>
      </c>
      <c r="J174" s="4">
        <v>954.8</v>
      </c>
      <c r="K174" s="5">
        <v>39</v>
      </c>
      <c r="L174" s="6">
        <f t="shared" si="60"/>
        <v>693875</v>
      </c>
      <c r="M174" s="6"/>
      <c r="N174" s="6"/>
      <c r="O174" s="6"/>
      <c r="P174" s="145">
        <f t="shared" si="61"/>
        <v>693875</v>
      </c>
      <c r="Q174" s="6">
        <v>693875</v>
      </c>
      <c r="R174" s="101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35">
        <v>2025</v>
      </c>
      <c r="AG174" s="259"/>
      <c r="AH174" s="29">
        <v>145</v>
      </c>
      <c r="AI174" s="29" t="s">
        <v>155</v>
      </c>
      <c r="AJ174" s="29" t="str">
        <f t="shared" si="57"/>
        <v>145.</v>
      </c>
      <c r="AL174" s="30"/>
    </row>
    <row r="175" spans="1:38" ht="22.5" customHeight="1" x14ac:dyDescent="0.25">
      <c r="A175" s="143" t="str">
        <f t="shared" si="56"/>
        <v>146.</v>
      </c>
      <c r="B175" s="76" t="s">
        <v>214</v>
      </c>
      <c r="C175" s="52">
        <v>1958</v>
      </c>
      <c r="D175" s="220" t="s">
        <v>3015</v>
      </c>
      <c r="E175" s="143" t="s">
        <v>3017</v>
      </c>
      <c r="F175" s="52">
        <v>3</v>
      </c>
      <c r="G175" s="52">
        <v>2</v>
      </c>
      <c r="H175" s="145">
        <v>922.8</v>
      </c>
      <c r="I175" s="145">
        <v>593.5</v>
      </c>
      <c r="J175" s="145">
        <v>593.5</v>
      </c>
      <c r="K175" s="3">
        <v>25</v>
      </c>
      <c r="L175" s="145">
        <f t="shared" si="60"/>
        <v>1299520</v>
      </c>
      <c r="M175" s="145"/>
      <c r="N175" s="145"/>
      <c r="O175" s="145"/>
      <c r="P175" s="145">
        <f t="shared" si="61"/>
        <v>1299520</v>
      </c>
      <c r="Q175" s="145">
        <v>1299520</v>
      </c>
      <c r="R175" s="3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35">
        <v>2025</v>
      </c>
      <c r="AG175" s="256"/>
      <c r="AH175" s="29">
        <v>146</v>
      </c>
      <c r="AI175" s="29" t="s">
        <v>155</v>
      </c>
      <c r="AJ175" s="29" t="str">
        <f t="shared" si="57"/>
        <v>146.</v>
      </c>
      <c r="AL175" s="29"/>
    </row>
    <row r="176" spans="1:38" ht="22.5" customHeight="1" x14ac:dyDescent="0.25">
      <c r="A176" s="143" t="str">
        <f t="shared" si="56"/>
        <v>147.</v>
      </c>
      <c r="B176" s="71" t="s">
        <v>1754</v>
      </c>
      <c r="C176" s="52">
        <v>1958</v>
      </c>
      <c r="D176" s="220" t="s">
        <v>3015</v>
      </c>
      <c r="E176" s="143" t="s">
        <v>3017</v>
      </c>
      <c r="F176" s="52">
        <v>2</v>
      </c>
      <c r="G176" s="52">
        <v>1</v>
      </c>
      <c r="H176" s="7">
        <v>487.3</v>
      </c>
      <c r="I176" s="7">
        <v>269.3</v>
      </c>
      <c r="J176" s="7">
        <v>269.3</v>
      </c>
      <c r="K176" s="61">
        <v>10</v>
      </c>
      <c r="L176" s="6">
        <f t="shared" si="60"/>
        <v>495442</v>
      </c>
      <c r="M176" s="6"/>
      <c r="N176" s="6"/>
      <c r="O176" s="6"/>
      <c r="P176" s="145">
        <f t="shared" si="61"/>
        <v>495442</v>
      </c>
      <c r="Q176" s="6">
        <v>495442</v>
      </c>
      <c r="R176" s="101"/>
      <c r="S176" s="6"/>
      <c r="T176" s="6"/>
      <c r="U176" s="6"/>
      <c r="V176" s="6"/>
      <c r="W176" s="6"/>
      <c r="X176" s="6"/>
      <c r="Y176" s="6"/>
      <c r="Z176" s="6"/>
      <c r="AA176" s="6"/>
      <c r="AB176" s="42"/>
      <c r="AC176" s="42"/>
      <c r="AD176" s="6"/>
      <c r="AE176" s="6"/>
      <c r="AF176" s="35">
        <v>2025</v>
      </c>
      <c r="AG176" s="259"/>
      <c r="AH176" s="29">
        <v>147</v>
      </c>
      <c r="AI176" s="29" t="s">
        <v>155</v>
      </c>
      <c r="AJ176" s="29" t="str">
        <f t="shared" si="57"/>
        <v>147.</v>
      </c>
      <c r="AL176" s="30"/>
    </row>
    <row r="177" spans="1:38" ht="22.5" customHeight="1" x14ac:dyDescent="0.25">
      <c r="A177" s="143" t="str">
        <f t="shared" si="56"/>
        <v>148.</v>
      </c>
      <c r="B177" s="71" t="s">
        <v>1755</v>
      </c>
      <c r="C177" s="52">
        <v>1958</v>
      </c>
      <c r="D177" s="220" t="s">
        <v>3015</v>
      </c>
      <c r="E177" s="143" t="s">
        <v>3017</v>
      </c>
      <c r="F177" s="52">
        <v>2</v>
      </c>
      <c r="G177" s="52">
        <v>1</v>
      </c>
      <c r="H177" s="7">
        <v>488.3</v>
      </c>
      <c r="I177" s="7">
        <v>269.3</v>
      </c>
      <c r="J177" s="7">
        <v>269.3</v>
      </c>
      <c r="K177" s="61">
        <v>13</v>
      </c>
      <c r="L177" s="145">
        <f t="shared" si="60"/>
        <v>495442</v>
      </c>
      <c r="M177" s="145"/>
      <c r="N177" s="145"/>
      <c r="O177" s="145"/>
      <c r="P177" s="145">
        <f t="shared" si="61"/>
        <v>495442</v>
      </c>
      <c r="Q177" s="145">
        <v>495442</v>
      </c>
      <c r="R177" s="3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35">
        <v>2025</v>
      </c>
      <c r="AG177" s="259"/>
      <c r="AH177" s="29">
        <v>148</v>
      </c>
      <c r="AI177" s="29" t="s">
        <v>155</v>
      </c>
      <c r="AJ177" s="29" t="str">
        <f t="shared" si="57"/>
        <v>148.</v>
      </c>
      <c r="AL177" s="29"/>
    </row>
    <row r="178" spans="1:38" ht="22.5" customHeight="1" x14ac:dyDescent="0.25">
      <c r="A178" s="143" t="str">
        <f t="shared" si="56"/>
        <v>149.</v>
      </c>
      <c r="B178" s="75" t="s">
        <v>250</v>
      </c>
      <c r="C178" s="52">
        <v>1958</v>
      </c>
      <c r="D178" s="143" t="s">
        <v>3015</v>
      </c>
      <c r="E178" s="143" t="s">
        <v>3017</v>
      </c>
      <c r="F178" s="52">
        <v>2</v>
      </c>
      <c r="G178" s="52">
        <v>1</v>
      </c>
      <c r="H178" s="4">
        <v>457.01</v>
      </c>
      <c r="I178" s="4">
        <v>271.11</v>
      </c>
      <c r="J178" s="4">
        <v>236.01</v>
      </c>
      <c r="K178" s="5">
        <v>9</v>
      </c>
      <c r="L178" s="6">
        <f t="shared" si="60"/>
        <v>101673</v>
      </c>
      <c r="M178" s="6"/>
      <c r="N178" s="6"/>
      <c r="O178" s="6"/>
      <c r="P178" s="145">
        <f t="shared" si="61"/>
        <v>101673</v>
      </c>
      <c r="Q178" s="6">
        <v>101673</v>
      </c>
      <c r="R178" s="101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35">
        <v>2025</v>
      </c>
      <c r="AG178" s="259"/>
      <c r="AH178" s="29">
        <v>149</v>
      </c>
      <c r="AI178" s="29" t="s">
        <v>155</v>
      </c>
      <c r="AJ178" s="29" t="str">
        <f t="shared" si="57"/>
        <v>149.</v>
      </c>
      <c r="AL178" s="30"/>
    </row>
    <row r="179" spans="1:38" ht="22.5" customHeight="1" x14ac:dyDescent="0.25">
      <c r="A179" s="143" t="str">
        <f t="shared" si="56"/>
        <v>150.</v>
      </c>
      <c r="B179" s="71" t="s">
        <v>1758</v>
      </c>
      <c r="C179" s="52">
        <v>1958</v>
      </c>
      <c r="D179" s="220" t="s">
        <v>3015</v>
      </c>
      <c r="E179" s="143" t="s">
        <v>3017</v>
      </c>
      <c r="F179" s="52">
        <v>2</v>
      </c>
      <c r="G179" s="52">
        <v>1</v>
      </c>
      <c r="H179" s="7">
        <v>488.5</v>
      </c>
      <c r="I179" s="7">
        <v>270.5</v>
      </c>
      <c r="J179" s="7">
        <v>270.5</v>
      </c>
      <c r="K179" s="61">
        <v>6</v>
      </c>
      <c r="L179" s="6">
        <f t="shared" si="60"/>
        <v>495442</v>
      </c>
      <c r="M179" s="6"/>
      <c r="N179" s="6"/>
      <c r="O179" s="6"/>
      <c r="P179" s="145">
        <f t="shared" si="61"/>
        <v>495442</v>
      </c>
      <c r="Q179" s="42">
        <v>495442</v>
      </c>
      <c r="R179" s="100"/>
      <c r="S179" s="42"/>
      <c r="T179" s="42"/>
      <c r="U179" s="42"/>
      <c r="V179" s="42"/>
      <c r="W179" s="42"/>
      <c r="X179" s="42"/>
      <c r="Y179" s="42"/>
      <c r="Z179" s="42"/>
      <c r="AA179" s="42"/>
      <c r="AB179" s="145"/>
      <c r="AC179" s="145"/>
      <c r="AD179" s="42"/>
      <c r="AE179" s="42"/>
      <c r="AF179" s="35">
        <v>2025</v>
      </c>
      <c r="AG179" s="259"/>
      <c r="AH179" s="29">
        <v>150</v>
      </c>
      <c r="AI179" s="29" t="s">
        <v>155</v>
      </c>
      <c r="AJ179" s="29" t="str">
        <f t="shared" si="57"/>
        <v>150.</v>
      </c>
      <c r="AL179" s="29"/>
    </row>
    <row r="180" spans="1:38" ht="22.5" customHeight="1" x14ac:dyDescent="0.25">
      <c r="A180" s="143" t="str">
        <f t="shared" si="56"/>
        <v>151.</v>
      </c>
      <c r="B180" s="75" t="s">
        <v>254</v>
      </c>
      <c r="C180" s="52">
        <v>1958</v>
      </c>
      <c r="D180" s="143" t="s">
        <v>3015</v>
      </c>
      <c r="E180" s="143" t="s">
        <v>3017</v>
      </c>
      <c r="F180" s="52">
        <v>2</v>
      </c>
      <c r="G180" s="52">
        <v>1</v>
      </c>
      <c r="H180" s="4">
        <v>266.5</v>
      </c>
      <c r="I180" s="4">
        <v>194</v>
      </c>
      <c r="J180" s="4">
        <v>194</v>
      </c>
      <c r="K180" s="5">
        <v>10</v>
      </c>
      <c r="L180" s="6">
        <f t="shared" si="60"/>
        <v>1321410</v>
      </c>
      <c r="M180" s="6"/>
      <c r="N180" s="6"/>
      <c r="O180" s="6"/>
      <c r="P180" s="145">
        <f t="shared" si="61"/>
        <v>1321410</v>
      </c>
      <c r="Q180" s="6">
        <f>523770+797640</f>
        <v>1321410</v>
      </c>
      <c r="R180" s="101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145"/>
      <c r="AE180" s="6"/>
      <c r="AF180" s="35">
        <v>2025</v>
      </c>
      <c r="AG180" s="259"/>
      <c r="AH180" s="29">
        <v>151</v>
      </c>
      <c r="AI180" s="29" t="s">
        <v>155</v>
      </c>
      <c r="AJ180" s="29" t="str">
        <f t="shared" si="57"/>
        <v>151.</v>
      </c>
      <c r="AL180" s="30"/>
    </row>
    <row r="181" spans="1:38" ht="22.5" customHeight="1" x14ac:dyDescent="0.25">
      <c r="A181" s="143" t="str">
        <f t="shared" si="56"/>
        <v>152.</v>
      </c>
      <c r="B181" s="77" t="s">
        <v>1123</v>
      </c>
      <c r="C181" s="52">
        <v>1959</v>
      </c>
      <c r="D181" s="220" t="s">
        <v>3015</v>
      </c>
      <c r="E181" s="143" t="s">
        <v>3017</v>
      </c>
      <c r="F181" s="52">
        <v>2</v>
      </c>
      <c r="G181" s="52">
        <v>2</v>
      </c>
      <c r="H181" s="145">
        <v>768.8</v>
      </c>
      <c r="I181" s="145">
        <v>443.9</v>
      </c>
      <c r="J181" s="145">
        <v>443.9</v>
      </c>
      <c r="K181" s="3">
        <v>22</v>
      </c>
      <c r="L181" s="6">
        <f t="shared" si="60"/>
        <v>182988</v>
      </c>
      <c r="M181" s="6"/>
      <c r="N181" s="6"/>
      <c r="O181" s="6"/>
      <c r="P181" s="145">
        <f t="shared" si="61"/>
        <v>182988</v>
      </c>
      <c r="Q181" s="145">
        <v>182988</v>
      </c>
      <c r="R181" s="3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35">
        <v>2025</v>
      </c>
      <c r="AG181" s="259"/>
      <c r="AH181" s="29">
        <v>152</v>
      </c>
      <c r="AI181" s="29" t="s">
        <v>155</v>
      </c>
      <c r="AJ181" s="29" t="str">
        <f t="shared" si="57"/>
        <v>152.</v>
      </c>
      <c r="AL181" s="29"/>
    </row>
    <row r="182" spans="1:38" ht="22.5" customHeight="1" x14ac:dyDescent="0.25">
      <c r="A182" s="143" t="str">
        <f t="shared" si="56"/>
        <v>153.</v>
      </c>
      <c r="B182" s="71" t="s">
        <v>1723</v>
      </c>
      <c r="C182" s="52">
        <v>1959</v>
      </c>
      <c r="D182" s="220" t="s">
        <v>3015</v>
      </c>
      <c r="E182" s="143" t="s">
        <v>3017</v>
      </c>
      <c r="F182" s="52">
        <v>2</v>
      </c>
      <c r="G182" s="52">
        <v>2</v>
      </c>
      <c r="H182" s="145">
        <v>1283.5</v>
      </c>
      <c r="I182" s="145">
        <v>740.9</v>
      </c>
      <c r="J182" s="145">
        <v>507.5</v>
      </c>
      <c r="K182" s="3">
        <v>41</v>
      </c>
      <c r="L182" s="145">
        <f t="shared" si="60"/>
        <v>220524</v>
      </c>
      <c r="M182" s="145"/>
      <c r="N182" s="145"/>
      <c r="O182" s="145"/>
      <c r="P182" s="145">
        <f t="shared" si="61"/>
        <v>220524</v>
      </c>
      <c r="Q182" s="145">
        <v>220524</v>
      </c>
      <c r="R182" s="3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35">
        <v>2025</v>
      </c>
      <c r="AG182" s="259"/>
      <c r="AH182" s="29">
        <v>153</v>
      </c>
      <c r="AI182" s="29" t="s">
        <v>155</v>
      </c>
      <c r="AJ182" s="29" t="str">
        <f t="shared" si="57"/>
        <v>153.</v>
      </c>
      <c r="AL182" s="29"/>
    </row>
    <row r="183" spans="1:38" ht="22.5" customHeight="1" x14ac:dyDescent="0.25">
      <c r="A183" s="143" t="str">
        <f t="shared" si="56"/>
        <v>154.</v>
      </c>
      <c r="B183" s="75" t="s">
        <v>240</v>
      </c>
      <c r="C183" s="52">
        <v>1959</v>
      </c>
      <c r="D183" s="143" t="s">
        <v>3015</v>
      </c>
      <c r="E183" s="143" t="s">
        <v>3017</v>
      </c>
      <c r="F183" s="52">
        <v>2</v>
      </c>
      <c r="G183" s="52">
        <v>1</v>
      </c>
      <c r="H183" s="4">
        <v>744.3</v>
      </c>
      <c r="I183" s="145">
        <v>427.9</v>
      </c>
      <c r="J183" s="4">
        <v>427.9</v>
      </c>
      <c r="K183" s="5">
        <v>19</v>
      </c>
      <c r="L183" s="6">
        <f t="shared" si="60"/>
        <v>220524</v>
      </c>
      <c r="M183" s="6"/>
      <c r="N183" s="6"/>
      <c r="O183" s="6"/>
      <c r="P183" s="145">
        <f t="shared" si="61"/>
        <v>220524</v>
      </c>
      <c r="Q183" s="6">
        <v>220524</v>
      </c>
      <c r="R183" s="101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35">
        <v>2025</v>
      </c>
      <c r="AG183" s="259"/>
      <c r="AH183" s="29">
        <v>154</v>
      </c>
      <c r="AI183" s="29" t="s">
        <v>155</v>
      </c>
      <c r="AJ183" s="29" t="str">
        <f t="shared" si="57"/>
        <v>154.</v>
      </c>
      <c r="AL183" s="29"/>
    </row>
    <row r="184" spans="1:38" ht="22.5" customHeight="1" x14ac:dyDescent="0.25">
      <c r="A184" s="143" t="str">
        <f t="shared" si="56"/>
        <v>155.</v>
      </c>
      <c r="B184" s="71" t="s">
        <v>1739</v>
      </c>
      <c r="C184" s="52">
        <v>1959</v>
      </c>
      <c r="D184" s="220" t="s">
        <v>3015</v>
      </c>
      <c r="E184" s="143" t="s">
        <v>3017</v>
      </c>
      <c r="F184" s="52">
        <v>5</v>
      </c>
      <c r="G184" s="52">
        <v>5</v>
      </c>
      <c r="H184" s="145">
        <v>6275.55</v>
      </c>
      <c r="I184" s="145">
        <v>3185.9</v>
      </c>
      <c r="J184" s="145">
        <v>3185.9</v>
      </c>
      <c r="K184" s="3">
        <v>152</v>
      </c>
      <c r="L184" s="6">
        <f t="shared" si="60"/>
        <v>19335123.600000001</v>
      </c>
      <c r="M184" s="6"/>
      <c r="N184" s="6"/>
      <c r="O184" s="6"/>
      <c r="P184" s="145">
        <f t="shared" si="61"/>
        <v>19335123.600000001</v>
      </c>
      <c r="Q184" s="42">
        <v>19335123.600000001</v>
      </c>
      <c r="R184" s="100"/>
      <c r="S184" s="42"/>
      <c r="T184" s="42"/>
      <c r="U184" s="42"/>
      <c r="V184" s="42"/>
      <c r="W184" s="42"/>
      <c r="X184" s="42"/>
      <c r="Y184" s="42"/>
      <c r="Z184" s="42"/>
      <c r="AA184" s="42"/>
      <c r="AB184" s="145"/>
      <c r="AC184" s="145"/>
      <c r="AD184" s="42"/>
      <c r="AE184" s="42"/>
      <c r="AF184" s="35">
        <v>2025</v>
      </c>
      <c r="AG184" s="259"/>
      <c r="AH184" s="29">
        <v>155</v>
      </c>
      <c r="AI184" s="29" t="s">
        <v>155</v>
      </c>
      <c r="AJ184" s="29" t="str">
        <f t="shared" si="57"/>
        <v>155.</v>
      </c>
      <c r="AL184" s="29"/>
    </row>
    <row r="185" spans="1:38" ht="22.5" customHeight="1" x14ac:dyDescent="0.25">
      <c r="A185" s="143" t="str">
        <f t="shared" si="56"/>
        <v>156.</v>
      </c>
      <c r="B185" s="71" t="s">
        <v>1747</v>
      </c>
      <c r="C185" s="52">
        <v>1959</v>
      </c>
      <c r="D185" s="220" t="s">
        <v>3015</v>
      </c>
      <c r="E185" s="143" t="s">
        <v>3017</v>
      </c>
      <c r="F185" s="52">
        <v>2</v>
      </c>
      <c r="G185" s="52">
        <v>1</v>
      </c>
      <c r="H185" s="7">
        <v>455.8</v>
      </c>
      <c r="I185" s="7">
        <v>455.8</v>
      </c>
      <c r="J185" s="7">
        <v>401.97</v>
      </c>
      <c r="K185" s="61">
        <v>18</v>
      </c>
      <c r="L185" s="6">
        <f t="shared" si="60"/>
        <v>42870</v>
      </c>
      <c r="M185" s="6"/>
      <c r="N185" s="6"/>
      <c r="O185" s="6"/>
      <c r="P185" s="145">
        <f t="shared" si="61"/>
        <v>42870</v>
      </c>
      <c r="Q185" s="6">
        <v>42870</v>
      </c>
      <c r="R185" s="101"/>
      <c r="S185" s="6"/>
      <c r="T185" s="6"/>
      <c r="U185" s="6"/>
      <c r="V185" s="6"/>
      <c r="W185" s="6"/>
      <c r="X185" s="6"/>
      <c r="Y185" s="6"/>
      <c r="Z185" s="6"/>
      <c r="AA185" s="6"/>
      <c r="AB185" s="42"/>
      <c r="AC185" s="42"/>
      <c r="AD185" s="6"/>
      <c r="AE185" s="6"/>
      <c r="AF185" s="35">
        <v>2025</v>
      </c>
      <c r="AG185" s="259"/>
      <c r="AH185" s="29">
        <v>156</v>
      </c>
      <c r="AI185" s="29" t="s">
        <v>155</v>
      </c>
      <c r="AJ185" s="29" t="str">
        <f t="shared" si="57"/>
        <v>156.</v>
      </c>
      <c r="AL185" s="30"/>
    </row>
    <row r="186" spans="1:38" ht="22.5" customHeight="1" x14ac:dyDescent="0.25">
      <c r="A186" s="143" t="str">
        <f t="shared" si="56"/>
        <v>157.</v>
      </c>
      <c r="B186" s="71" t="s">
        <v>1753</v>
      </c>
      <c r="C186" s="52">
        <v>1959</v>
      </c>
      <c r="D186" s="220" t="s">
        <v>3015</v>
      </c>
      <c r="E186" s="143" t="s">
        <v>3017</v>
      </c>
      <c r="F186" s="52">
        <v>2</v>
      </c>
      <c r="G186" s="52">
        <v>2</v>
      </c>
      <c r="H186" s="7">
        <v>947.3</v>
      </c>
      <c r="I186" s="7">
        <v>559.79999999999995</v>
      </c>
      <c r="J186" s="7">
        <v>521.29999999999995</v>
      </c>
      <c r="K186" s="61">
        <v>33</v>
      </c>
      <c r="L186" s="6">
        <f t="shared" si="60"/>
        <v>203346</v>
      </c>
      <c r="M186" s="6"/>
      <c r="N186" s="6"/>
      <c r="O186" s="6"/>
      <c r="P186" s="145">
        <f t="shared" si="61"/>
        <v>203346</v>
      </c>
      <c r="Q186" s="6">
        <v>203346</v>
      </c>
      <c r="R186" s="101"/>
      <c r="S186" s="6"/>
      <c r="T186" s="6"/>
      <c r="U186" s="6"/>
      <c r="V186" s="6"/>
      <c r="W186" s="6"/>
      <c r="X186" s="6"/>
      <c r="Y186" s="6"/>
      <c r="Z186" s="6"/>
      <c r="AA186" s="6"/>
      <c r="AB186" s="42"/>
      <c r="AC186" s="42"/>
      <c r="AD186" s="6"/>
      <c r="AE186" s="6"/>
      <c r="AF186" s="35">
        <v>2025</v>
      </c>
      <c r="AG186" s="259"/>
      <c r="AH186" s="29">
        <v>157</v>
      </c>
      <c r="AI186" s="29" t="s">
        <v>155</v>
      </c>
      <c r="AJ186" s="29" t="str">
        <f t="shared" si="57"/>
        <v>157.</v>
      </c>
      <c r="AL186" s="30"/>
    </row>
    <row r="187" spans="1:38" ht="22.5" customHeight="1" x14ac:dyDescent="0.25">
      <c r="A187" s="143" t="str">
        <f t="shared" si="56"/>
        <v>158.</v>
      </c>
      <c r="B187" s="72" t="s">
        <v>279</v>
      </c>
      <c r="C187" s="52">
        <v>1959</v>
      </c>
      <c r="D187" s="143" t="s">
        <v>3015</v>
      </c>
      <c r="E187" s="143" t="s">
        <v>3017</v>
      </c>
      <c r="F187" s="52">
        <v>2</v>
      </c>
      <c r="G187" s="52">
        <v>2</v>
      </c>
      <c r="H187" s="8">
        <v>762.9</v>
      </c>
      <c r="I187" s="145">
        <v>664.88</v>
      </c>
      <c r="J187" s="8">
        <v>664.88</v>
      </c>
      <c r="K187" s="142">
        <v>36</v>
      </c>
      <c r="L187" s="6">
        <f t="shared" si="60"/>
        <v>369720</v>
      </c>
      <c r="M187" s="6"/>
      <c r="N187" s="6"/>
      <c r="O187" s="6"/>
      <c r="P187" s="145">
        <f t="shared" si="61"/>
        <v>369720</v>
      </c>
      <c r="Q187" s="6">
        <v>369720</v>
      </c>
      <c r="R187" s="101"/>
      <c r="S187" s="6"/>
      <c r="T187" s="6"/>
      <c r="U187" s="4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35">
        <v>2025</v>
      </c>
      <c r="AG187" s="259"/>
      <c r="AH187" s="29">
        <v>158</v>
      </c>
      <c r="AI187" s="29" t="s">
        <v>155</v>
      </c>
      <c r="AJ187" s="29" t="str">
        <f t="shared" si="57"/>
        <v>158.</v>
      </c>
      <c r="AL187" s="29"/>
    </row>
    <row r="188" spans="1:38" ht="22.5" customHeight="1" x14ac:dyDescent="0.25">
      <c r="A188" s="143" t="str">
        <f t="shared" si="56"/>
        <v>159.</v>
      </c>
      <c r="B188" s="71" t="s">
        <v>1875</v>
      </c>
      <c r="C188" s="52">
        <v>1960</v>
      </c>
      <c r="D188" s="220" t="s">
        <v>3015</v>
      </c>
      <c r="E188" s="143" t="s">
        <v>3017</v>
      </c>
      <c r="F188" s="52">
        <v>3</v>
      </c>
      <c r="G188" s="52">
        <v>2</v>
      </c>
      <c r="H188" s="145">
        <v>572.79999999999995</v>
      </c>
      <c r="I188" s="145">
        <v>312.2</v>
      </c>
      <c r="J188" s="145">
        <v>312.2</v>
      </c>
      <c r="K188" s="3">
        <v>18</v>
      </c>
      <c r="L188" s="6">
        <f t="shared" si="60"/>
        <v>1133280</v>
      </c>
      <c r="M188" s="6"/>
      <c r="N188" s="6"/>
      <c r="O188" s="6"/>
      <c r="P188" s="145">
        <f t="shared" si="61"/>
        <v>1133280</v>
      </c>
      <c r="Q188" s="42"/>
      <c r="R188" s="100"/>
      <c r="S188" s="42"/>
      <c r="T188" s="42"/>
      <c r="U188" s="42"/>
      <c r="V188" s="42"/>
      <c r="W188" s="42"/>
      <c r="X188" s="42">
        <v>360</v>
      </c>
      <c r="Y188" s="42">
        <f>X188*3148</f>
        <v>1133280</v>
      </c>
      <c r="Z188" s="42"/>
      <c r="AA188" s="42"/>
      <c r="AB188" s="145"/>
      <c r="AC188" s="145"/>
      <c r="AD188" s="42"/>
      <c r="AE188" s="42"/>
      <c r="AF188" s="35">
        <v>2025</v>
      </c>
      <c r="AG188" s="259"/>
      <c r="AH188" s="29">
        <v>159</v>
      </c>
      <c r="AI188" s="29" t="s">
        <v>155</v>
      </c>
      <c r="AJ188" s="29" t="str">
        <f t="shared" si="57"/>
        <v>159.</v>
      </c>
      <c r="AL188" s="29"/>
    </row>
    <row r="189" spans="1:38" ht="22.5" customHeight="1" x14ac:dyDescent="0.25">
      <c r="A189" s="143" t="str">
        <f t="shared" si="56"/>
        <v>160.</v>
      </c>
      <c r="B189" s="71" t="s">
        <v>1707</v>
      </c>
      <c r="C189" s="52">
        <v>1960</v>
      </c>
      <c r="D189" s="220" t="s">
        <v>3015</v>
      </c>
      <c r="E189" s="143" t="s">
        <v>3017</v>
      </c>
      <c r="F189" s="52">
        <v>2</v>
      </c>
      <c r="G189" s="52">
        <v>1</v>
      </c>
      <c r="H189" s="7">
        <v>603</v>
      </c>
      <c r="I189" s="7">
        <v>537.20000000000005</v>
      </c>
      <c r="J189" s="7">
        <v>537.20000000000005</v>
      </c>
      <c r="K189" s="61">
        <v>10</v>
      </c>
      <c r="L189" s="6">
        <f t="shared" si="60"/>
        <v>3199531.9</v>
      </c>
      <c r="M189" s="6"/>
      <c r="N189" s="6"/>
      <c r="O189" s="6"/>
      <c r="P189" s="145">
        <f t="shared" si="61"/>
        <v>3199531.9</v>
      </c>
      <c r="Q189" s="6"/>
      <c r="R189" s="101"/>
      <c r="S189" s="6"/>
      <c r="T189" s="6">
        <v>425.3</v>
      </c>
      <c r="U189" s="6">
        <f>T189*7523</f>
        <v>3199531.9</v>
      </c>
      <c r="V189" s="6"/>
      <c r="W189" s="6"/>
      <c r="X189" s="6"/>
      <c r="Y189" s="6"/>
      <c r="Z189" s="6"/>
      <c r="AA189" s="6"/>
      <c r="AB189" s="42"/>
      <c r="AC189" s="42"/>
      <c r="AD189" s="6"/>
      <c r="AE189" s="6"/>
      <c r="AF189" s="35">
        <v>2025</v>
      </c>
      <c r="AG189" s="259"/>
      <c r="AH189" s="29">
        <v>160</v>
      </c>
      <c r="AI189" s="29" t="s">
        <v>155</v>
      </c>
      <c r="AJ189" s="29" t="str">
        <f t="shared" si="57"/>
        <v>160.</v>
      </c>
      <c r="AL189" s="30"/>
    </row>
    <row r="190" spans="1:38" ht="22.5" customHeight="1" x14ac:dyDescent="0.25">
      <c r="A190" s="143" t="str">
        <f t="shared" si="56"/>
        <v>161.</v>
      </c>
      <c r="B190" s="75" t="s">
        <v>20</v>
      </c>
      <c r="C190" s="52">
        <v>1960</v>
      </c>
      <c r="D190" s="143" t="s">
        <v>3015</v>
      </c>
      <c r="E190" s="143" t="s">
        <v>3017</v>
      </c>
      <c r="F190" s="52">
        <v>4</v>
      </c>
      <c r="G190" s="52">
        <v>3</v>
      </c>
      <c r="H190" s="4">
        <v>1894.4</v>
      </c>
      <c r="I190" s="4">
        <v>1183.4000000000001</v>
      </c>
      <c r="J190" s="4">
        <v>1183.4000000000001</v>
      </c>
      <c r="K190" s="5">
        <v>65</v>
      </c>
      <c r="L190" s="6">
        <f t="shared" si="60"/>
        <v>492960</v>
      </c>
      <c r="M190" s="6"/>
      <c r="N190" s="6"/>
      <c r="O190" s="6"/>
      <c r="P190" s="145">
        <f t="shared" si="61"/>
        <v>492960</v>
      </c>
      <c r="Q190" s="6">
        <v>492960</v>
      </c>
      <c r="R190" s="101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35">
        <v>2025</v>
      </c>
      <c r="AG190" s="259"/>
      <c r="AH190" s="29">
        <v>161</v>
      </c>
      <c r="AI190" s="29" t="s">
        <v>155</v>
      </c>
      <c r="AJ190" s="29" t="str">
        <f t="shared" si="57"/>
        <v>161.</v>
      </c>
      <c r="AL190" s="30"/>
    </row>
    <row r="191" spans="1:38" ht="22.5" customHeight="1" x14ac:dyDescent="0.25">
      <c r="A191" s="143" t="str">
        <f t="shared" si="56"/>
        <v>162.</v>
      </c>
      <c r="B191" s="76" t="s">
        <v>25</v>
      </c>
      <c r="C191" s="52">
        <v>1960</v>
      </c>
      <c r="D191" s="220" t="s">
        <v>3015</v>
      </c>
      <c r="E191" s="143" t="s">
        <v>3017</v>
      </c>
      <c r="F191" s="52">
        <v>5</v>
      </c>
      <c r="G191" s="52">
        <v>3</v>
      </c>
      <c r="H191" s="145">
        <v>3054.1</v>
      </c>
      <c r="I191" s="145">
        <v>2994.1</v>
      </c>
      <c r="J191" s="145">
        <v>2873.6</v>
      </c>
      <c r="K191" s="3">
        <v>179</v>
      </c>
      <c r="L191" s="6">
        <f t="shared" si="60"/>
        <v>214350</v>
      </c>
      <c r="M191" s="6"/>
      <c r="N191" s="6"/>
      <c r="O191" s="6"/>
      <c r="P191" s="145">
        <f t="shared" si="61"/>
        <v>214350</v>
      </c>
      <c r="Q191" s="145">
        <v>214350</v>
      </c>
      <c r="R191" s="3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35">
        <v>2025</v>
      </c>
      <c r="AG191" s="259"/>
      <c r="AH191" s="29">
        <v>162</v>
      </c>
      <c r="AI191" s="29" t="s">
        <v>155</v>
      </c>
      <c r="AJ191" s="29" t="str">
        <f t="shared" si="57"/>
        <v>162.</v>
      </c>
      <c r="AL191" s="29"/>
    </row>
    <row r="192" spans="1:38" ht="22.5" customHeight="1" x14ac:dyDescent="0.25">
      <c r="A192" s="143" t="str">
        <f t="shared" ref="A192:A255" si="62">AJ192</f>
        <v>163.</v>
      </c>
      <c r="B192" s="76" t="s">
        <v>26</v>
      </c>
      <c r="C192" s="52">
        <v>1960</v>
      </c>
      <c r="D192" s="220" t="s">
        <v>3015</v>
      </c>
      <c r="E192" s="143" t="s">
        <v>3017</v>
      </c>
      <c r="F192" s="52">
        <v>2</v>
      </c>
      <c r="G192" s="52">
        <v>1</v>
      </c>
      <c r="H192" s="145">
        <v>301.2</v>
      </c>
      <c r="I192" s="145">
        <v>193.6</v>
      </c>
      <c r="J192" s="145">
        <v>193.6</v>
      </c>
      <c r="K192" s="3">
        <v>20</v>
      </c>
      <c r="L192" s="6">
        <f t="shared" si="60"/>
        <v>472200</v>
      </c>
      <c r="M192" s="6"/>
      <c r="N192" s="6"/>
      <c r="O192" s="6"/>
      <c r="P192" s="145">
        <f t="shared" si="61"/>
        <v>472200</v>
      </c>
      <c r="Q192" s="145"/>
      <c r="R192" s="3"/>
      <c r="S192" s="145"/>
      <c r="T192" s="145"/>
      <c r="U192" s="145"/>
      <c r="V192" s="145"/>
      <c r="W192" s="145"/>
      <c r="X192" s="145">
        <v>150</v>
      </c>
      <c r="Y192" s="145">
        <f>X192*3148</f>
        <v>472200</v>
      </c>
      <c r="Z192" s="145"/>
      <c r="AA192" s="145"/>
      <c r="AB192" s="145"/>
      <c r="AC192" s="145"/>
      <c r="AD192" s="145"/>
      <c r="AE192" s="145"/>
      <c r="AF192" s="35">
        <v>2025</v>
      </c>
      <c r="AG192" s="259"/>
      <c r="AH192" s="29">
        <v>163</v>
      </c>
      <c r="AI192" s="29" t="s">
        <v>155</v>
      </c>
      <c r="AJ192" s="29" t="str">
        <f t="shared" si="57"/>
        <v>163.</v>
      </c>
      <c r="AL192" s="29"/>
    </row>
    <row r="193" spans="1:38" ht="22.5" customHeight="1" x14ac:dyDescent="0.25">
      <c r="A193" s="143" t="str">
        <f t="shared" si="62"/>
        <v>164.</v>
      </c>
      <c r="B193" s="71" t="s">
        <v>1726</v>
      </c>
      <c r="C193" s="52">
        <v>1960</v>
      </c>
      <c r="D193" s="143" t="s">
        <v>3015</v>
      </c>
      <c r="E193" s="143" t="s">
        <v>3017</v>
      </c>
      <c r="F193" s="52">
        <v>2</v>
      </c>
      <c r="G193" s="52">
        <v>1</v>
      </c>
      <c r="H193" s="4">
        <v>460.9</v>
      </c>
      <c r="I193" s="4">
        <v>265.39999999999998</v>
      </c>
      <c r="J193" s="4">
        <v>187</v>
      </c>
      <c r="K193" s="5">
        <v>7</v>
      </c>
      <c r="L193" s="6">
        <f t="shared" si="60"/>
        <v>1767905</v>
      </c>
      <c r="M193" s="6"/>
      <c r="N193" s="6"/>
      <c r="O193" s="6"/>
      <c r="P193" s="145">
        <f t="shared" si="61"/>
        <v>1767905</v>
      </c>
      <c r="Q193" s="42"/>
      <c r="R193" s="100"/>
      <c r="S193" s="42"/>
      <c r="T193" s="42">
        <v>235</v>
      </c>
      <c r="U193" s="42">
        <f>T193*7523</f>
        <v>1767905</v>
      </c>
      <c r="V193" s="42"/>
      <c r="W193" s="42"/>
      <c r="X193" s="42"/>
      <c r="Y193" s="42"/>
      <c r="Z193" s="42"/>
      <c r="AA193" s="42"/>
      <c r="AB193" s="145"/>
      <c r="AC193" s="145"/>
      <c r="AD193" s="42"/>
      <c r="AE193" s="42"/>
      <c r="AF193" s="35">
        <v>2025</v>
      </c>
      <c r="AG193" s="259"/>
      <c r="AH193" s="29">
        <v>164</v>
      </c>
      <c r="AI193" s="29" t="s">
        <v>155</v>
      </c>
      <c r="AJ193" s="29" t="str">
        <f t="shared" ref="AJ193:AJ256" si="63">CONCATENATE(AH193,AI193)</f>
        <v>164.</v>
      </c>
      <c r="AL193" s="29"/>
    </row>
    <row r="194" spans="1:38" ht="22.5" customHeight="1" x14ac:dyDescent="0.25">
      <c r="A194" s="143" t="str">
        <f t="shared" si="62"/>
        <v>165.</v>
      </c>
      <c r="B194" s="76" t="s">
        <v>36</v>
      </c>
      <c r="C194" s="52">
        <v>1960</v>
      </c>
      <c r="D194" s="220" t="s">
        <v>3015</v>
      </c>
      <c r="E194" s="143" t="s">
        <v>3017</v>
      </c>
      <c r="F194" s="52">
        <v>2</v>
      </c>
      <c r="G194" s="52">
        <v>1</v>
      </c>
      <c r="H194" s="145">
        <v>563.67999999999995</v>
      </c>
      <c r="I194" s="145">
        <v>301.39999999999998</v>
      </c>
      <c r="J194" s="145">
        <v>301.39999999999998</v>
      </c>
      <c r="K194" s="3">
        <v>27</v>
      </c>
      <c r="L194" s="145">
        <f t="shared" si="60"/>
        <v>169455</v>
      </c>
      <c r="M194" s="145"/>
      <c r="N194" s="145"/>
      <c r="O194" s="145"/>
      <c r="P194" s="145">
        <f t="shared" si="61"/>
        <v>169455</v>
      </c>
      <c r="Q194" s="145">
        <v>169455</v>
      </c>
      <c r="R194" s="3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35">
        <v>2025</v>
      </c>
      <c r="AG194" s="256"/>
      <c r="AH194" s="29">
        <v>165</v>
      </c>
      <c r="AI194" s="29" t="s">
        <v>155</v>
      </c>
      <c r="AJ194" s="29" t="str">
        <f t="shared" si="63"/>
        <v>165.</v>
      </c>
      <c r="AL194" s="29"/>
    </row>
    <row r="195" spans="1:38" ht="22.5" customHeight="1" x14ac:dyDescent="0.25">
      <c r="A195" s="143" t="str">
        <f t="shared" si="62"/>
        <v>166.</v>
      </c>
      <c r="B195" s="76" t="s">
        <v>37</v>
      </c>
      <c r="C195" s="52">
        <v>1960</v>
      </c>
      <c r="D195" s="220" t="s">
        <v>3015</v>
      </c>
      <c r="E195" s="143" t="s">
        <v>3017</v>
      </c>
      <c r="F195" s="52">
        <v>2</v>
      </c>
      <c r="G195" s="52">
        <v>1</v>
      </c>
      <c r="H195" s="7">
        <v>576.16999999999996</v>
      </c>
      <c r="I195" s="7">
        <v>319.23</v>
      </c>
      <c r="J195" s="7">
        <v>319.23</v>
      </c>
      <c r="K195" s="61">
        <v>17</v>
      </c>
      <c r="L195" s="145">
        <f t="shared" si="60"/>
        <v>728790</v>
      </c>
      <c r="M195" s="145"/>
      <c r="N195" s="145"/>
      <c r="O195" s="145"/>
      <c r="P195" s="145">
        <f t="shared" si="61"/>
        <v>728790</v>
      </c>
      <c r="Q195" s="145">
        <v>728790</v>
      </c>
      <c r="R195" s="3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35">
        <v>2025</v>
      </c>
      <c r="AG195" s="256"/>
      <c r="AH195" s="29">
        <v>166</v>
      </c>
      <c r="AI195" s="29" t="s">
        <v>155</v>
      </c>
      <c r="AJ195" s="29" t="str">
        <f t="shared" si="63"/>
        <v>166.</v>
      </c>
      <c r="AL195" s="29"/>
    </row>
    <row r="196" spans="1:38" ht="22.5" customHeight="1" x14ac:dyDescent="0.25">
      <c r="A196" s="143" t="str">
        <f t="shared" si="62"/>
        <v>167.</v>
      </c>
      <c r="B196" s="71" t="s">
        <v>1744</v>
      </c>
      <c r="C196" s="52">
        <v>1966</v>
      </c>
      <c r="D196" s="143" t="s">
        <v>3015</v>
      </c>
      <c r="E196" s="143" t="s">
        <v>3017</v>
      </c>
      <c r="F196" s="52">
        <v>2</v>
      </c>
      <c r="G196" s="52">
        <v>2</v>
      </c>
      <c r="H196" s="4">
        <v>1543.97</v>
      </c>
      <c r="I196" s="4">
        <v>611.97</v>
      </c>
      <c r="J196" s="4">
        <v>911.97</v>
      </c>
      <c r="K196" s="5">
        <v>10</v>
      </c>
      <c r="L196" s="145">
        <f t="shared" si="60"/>
        <v>4130127</v>
      </c>
      <c r="M196" s="145"/>
      <c r="N196" s="145"/>
      <c r="O196" s="145"/>
      <c r="P196" s="145">
        <f t="shared" si="61"/>
        <v>4130127</v>
      </c>
      <c r="Q196" s="145"/>
      <c r="R196" s="3"/>
      <c r="S196" s="145"/>
      <c r="T196" s="145">
        <v>549</v>
      </c>
      <c r="U196" s="145">
        <f>T196*7523</f>
        <v>4130127</v>
      </c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35">
        <v>2025</v>
      </c>
      <c r="AG196" s="259"/>
      <c r="AH196" s="29">
        <v>167</v>
      </c>
      <c r="AI196" s="29" t="s">
        <v>155</v>
      </c>
      <c r="AJ196" s="29" t="str">
        <f t="shared" si="63"/>
        <v>167.</v>
      </c>
      <c r="AL196" s="29"/>
    </row>
    <row r="197" spans="1:38" ht="22.5" customHeight="1" x14ac:dyDescent="0.25">
      <c r="A197" s="143" t="str">
        <f t="shared" si="62"/>
        <v>168.</v>
      </c>
      <c r="B197" s="76" t="s">
        <v>1152</v>
      </c>
      <c r="C197" s="52">
        <v>1960</v>
      </c>
      <c r="D197" s="220" t="s">
        <v>3015</v>
      </c>
      <c r="E197" s="143" t="s">
        <v>3017</v>
      </c>
      <c r="F197" s="52">
        <v>4</v>
      </c>
      <c r="G197" s="52">
        <v>2</v>
      </c>
      <c r="H197" s="7">
        <v>1375.2</v>
      </c>
      <c r="I197" s="7">
        <v>1277.5</v>
      </c>
      <c r="J197" s="7">
        <v>1277.5</v>
      </c>
      <c r="K197" s="61">
        <v>58</v>
      </c>
      <c r="L197" s="6">
        <f t="shared" si="60"/>
        <v>328440</v>
      </c>
      <c r="M197" s="6"/>
      <c r="N197" s="6"/>
      <c r="O197" s="6"/>
      <c r="P197" s="145">
        <f t="shared" si="61"/>
        <v>328440</v>
      </c>
      <c r="Q197" s="145">
        <v>328440</v>
      </c>
      <c r="R197" s="3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35">
        <v>2025</v>
      </c>
      <c r="AG197" s="259"/>
      <c r="AH197" s="29">
        <v>168</v>
      </c>
      <c r="AI197" s="29" t="s">
        <v>155</v>
      </c>
      <c r="AJ197" s="29" t="str">
        <f t="shared" si="63"/>
        <v>168.</v>
      </c>
      <c r="AL197" s="29"/>
    </row>
    <row r="198" spans="1:38" ht="22.5" customHeight="1" x14ac:dyDescent="0.25">
      <c r="A198" s="143" t="str">
        <f t="shared" si="62"/>
        <v>169.</v>
      </c>
      <c r="B198" s="75" t="s">
        <v>284</v>
      </c>
      <c r="C198" s="52">
        <v>1960</v>
      </c>
      <c r="D198" s="143" t="s">
        <v>3015</v>
      </c>
      <c r="E198" s="143" t="s">
        <v>3017</v>
      </c>
      <c r="F198" s="52">
        <v>2</v>
      </c>
      <c r="G198" s="52">
        <v>1</v>
      </c>
      <c r="H198" s="4">
        <v>328.1</v>
      </c>
      <c r="I198" s="145">
        <v>299.3</v>
      </c>
      <c r="J198" s="4">
        <v>299.3</v>
      </c>
      <c r="K198" s="5">
        <v>17</v>
      </c>
      <c r="L198" s="6">
        <f t="shared" si="60"/>
        <v>42870</v>
      </c>
      <c r="M198" s="6"/>
      <c r="N198" s="6"/>
      <c r="O198" s="6"/>
      <c r="P198" s="145">
        <f t="shared" si="61"/>
        <v>42870</v>
      </c>
      <c r="Q198" s="6">
        <v>42870</v>
      </c>
      <c r="R198" s="101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35">
        <v>2025</v>
      </c>
      <c r="AG198" s="259"/>
      <c r="AH198" s="29">
        <v>169</v>
      </c>
      <c r="AI198" s="29" t="s">
        <v>155</v>
      </c>
      <c r="AJ198" s="29" t="str">
        <f t="shared" si="63"/>
        <v>169.</v>
      </c>
      <c r="AL198" s="29"/>
    </row>
    <row r="199" spans="1:38" ht="22.5" customHeight="1" x14ac:dyDescent="0.25">
      <c r="A199" s="143" t="str">
        <f t="shared" si="62"/>
        <v>170.</v>
      </c>
      <c r="B199" s="75" t="s">
        <v>18</v>
      </c>
      <c r="C199" s="52">
        <v>1961</v>
      </c>
      <c r="D199" s="143" t="s">
        <v>3015</v>
      </c>
      <c r="E199" s="143" t="s">
        <v>3017</v>
      </c>
      <c r="F199" s="52">
        <v>2</v>
      </c>
      <c r="G199" s="52">
        <v>1</v>
      </c>
      <c r="H199" s="4">
        <v>271.39999999999998</v>
      </c>
      <c r="I199" s="4">
        <v>197.9</v>
      </c>
      <c r="J199" s="4">
        <v>197.9</v>
      </c>
      <c r="K199" s="5">
        <v>17</v>
      </c>
      <c r="L199" s="6">
        <f t="shared" si="60"/>
        <v>28580</v>
      </c>
      <c r="M199" s="6"/>
      <c r="N199" s="6"/>
      <c r="O199" s="6"/>
      <c r="P199" s="145">
        <f t="shared" si="61"/>
        <v>28580</v>
      </c>
      <c r="Q199" s="6">
        <v>28580</v>
      </c>
      <c r="R199" s="101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35">
        <v>2025</v>
      </c>
      <c r="AG199" s="259"/>
      <c r="AH199" s="29">
        <v>170</v>
      </c>
      <c r="AI199" s="29" t="s">
        <v>155</v>
      </c>
      <c r="AJ199" s="29" t="str">
        <f t="shared" si="63"/>
        <v>170.</v>
      </c>
      <c r="AL199" s="29"/>
    </row>
    <row r="200" spans="1:38" ht="22.5" customHeight="1" x14ac:dyDescent="0.25">
      <c r="A200" s="143" t="str">
        <f t="shared" si="62"/>
        <v>171.</v>
      </c>
      <c r="B200" s="76" t="s">
        <v>19</v>
      </c>
      <c r="C200" s="52">
        <v>1961</v>
      </c>
      <c r="D200" s="220" t="s">
        <v>3015</v>
      </c>
      <c r="E200" s="143" t="s">
        <v>3017</v>
      </c>
      <c r="F200" s="52">
        <v>2</v>
      </c>
      <c r="G200" s="52">
        <v>1</v>
      </c>
      <c r="H200" s="7">
        <v>324.5</v>
      </c>
      <c r="I200" s="7">
        <v>294</v>
      </c>
      <c r="J200" s="7">
        <v>294</v>
      </c>
      <c r="K200" s="61">
        <v>18</v>
      </c>
      <c r="L200" s="6">
        <f t="shared" si="60"/>
        <v>169455</v>
      </c>
      <c r="M200" s="6"/>
      <c r="N200" s="6"/>
      <c r="O200" s="6"/>
      <c r="P200" s="145">
        <f t="shared" si="61"/>
        <v>169455</v>
      </c>
      <c r="Q200" s="145">
        <v>169455</v>
      </c>
      <c r="R200" s="3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35">
        <v>2025</v>
      </c>
      <c r="AG200" s="259"/>
      <c r="AH200" s="29">
        <v>171</v>
      </c>
      <c r="AI200" s="29" t="s">
        <v>155</v>
      </c>
      <c r="AJ200" s="29" t="str">
        <f t="shared" si="63"/>
        <v>171.</v>
      </c>
      <c r="AL200" s="29"/>
    </row>
    <row r="201" spans="1:38" ht="22.5" customHeight="1" x14ac:dyDescent="0.25">
      <c r="A201" s="143" t="str">
        <f t="shared" si="62"/>
        <v>172.</v>
      </c>
      <c r="B201" s="76" t="s">
        <v>218</v>
      </c>
      <c r="C201" s="52">
        <v>1961</v>
      </c>
      <c r="D201" s="220" t="s">
        <v>3015</v>
      </c>
      <c r="E201" s="143" t="s">
        <v>3017</v>
      </c>
      <c r="F201" s="52">
        <v>2</v>
      </c>
      <c r="G201" s="52">
        <v>1</v>
      </c>
      <c r="H201" s="145">
        <v>487.8</v>
      </c>
      <c r="I201" s="145">
        <v>267.8</v>
      </c>
      <c r="J201" s="145">
        <v>267.8</v>
      </c>
      <c r="K201" s="3">
        <v>14</v>
      </c>
      <c r="L201" s="145">
        <f t="shared" si="60"/>
        <v>980629</v>
      </c>
      <c r="M201" s="145"/>
      <c r="N201" s="145"/>
      <c r="O201" s="145"/>
      <c r="P201" s="145">
        <f t="shared" si="61"/>
        <v>980629</v>
      </c>
      <c r="Q201" s="145">
        <f>101673+164220+714736</f>
        <v>980629</v>
      </c>
      <c r="R201" s="3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35">
        <v>2025</v>
      </c>
      <c r="AG201" s="259"/>
      <c r="AH201" s="29">
        <v>172</v>
      </c>
      <c r="AI201" s="29" t="s">
        <v>155</v>
      </c>
      <c r="AJ201" s="29" t="str">
        <f t="shared" si="63"/>
        <v>172.</v>
      </c>
      <c r="AL201" s="29"/>
    </row>
    <row r="202" spans="1:38" ht="22.5" customHeight="1" x14ac:dyDescent="0.25">
      <c r="A202" s="143" t="str">
        <f t="shared" si="62"/>
        <v>173.</v>
      </c>
      <c r="B202" s="76" t="s">
        <v>1151</v>
      </c>
      <c r="C202" s="52">
        <v>1961</v>
      </c>
      <c r="D202" s="220" t="s">
        <v>3015</v>
      </c>
      <c r="E202" s="143" t="s">
        <v>3017</v>
      </c>
      <c r="F202" s="52">
        <v>4</v>
      </c>
      <c r="G202" s="52">
        <v>2</v>
      </c>
      <c r="H202" s="7">
        <v>1355.78</v>
      </c>
      <c r="I202" s="7">
        <v>1261.8800000000001</v>
      </c>
      <c r="J202" s="7">
        <v>1261.8800000000001</v>
      </c>
      <c r="K202" s="61">
        <v>40</v>
      </c>
      <c r="L202" s="6">
        <f t="shared" si="60"/>
        <v>1575668</v>
      </c>
      <c r="M202" s="6"/>
      <c r="N202" s="6"/>
      <c r="O202" s="6"/>
      <c r="P202" s="145">
        <f t="shared" si="61"/>
        <v>1575668</v>
      </c>
      <c r="Q202" s="6">
        <v>1575668</v>
      </c>
      <c r="R202" s="3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35">
        <v>2025</v>
      </c>
      <c r="AG202" s="259"/>
      <c r="AH202" s="29">
        <v>173</v>
      </c>
      <c r="AI202" s="29" t="s">
        <v>155</v>
      </c>
      <c r="AJ202" s="29" t="str">
        <f t="shared" si="63"/>
        <v>173.</v>
      </c>
      <c r="AL202" s="29"/>
    </row>
    <row r="203" spans="1:38" ht="22.5" customHeight="1" x14ac:dyDescent="0.25">
      <c r="A203" s="143" t="str">
        <f t="shared" si="62"/>
        <v>174.</v>
      </c>
      <c r="B203" s="75" t="s">
        <v>1153</v>
      </c>
      <c r="C203" s="52">
        <v>1961</v>
      </c>
      <c r="D203" s="143" t="s">
        <v>3015</v>
      </c>
      <c r="E203" s="143" t="s">
        <v>3017</v>
      </c>
      <c r="F203" s="52">
        <v>4</v>
      </c>
      <c r="G203" s="52">
        <v>2</v>
      </c>
      <c r="H203" s="4">
        <v>1369.8</v>
      </c>
      <c r="I203" s="4">
        <v>1272.2</v>
      </c>
      <c r="J203" s="4">
        <v>1272.2</v>
      </c>
      <c r="K203" s="5">
        <v>53</v>
      </c>
      <c r="L203" s="6">
        <f t="shared" si="60"/>
        <v>1575668</v>
      </c>
      <c r="M203" s="6"/>
      <c r="N203" s="6"/>
      <c r="O203" s="6"/>
      <c r="P203" s="145">
        <f t="shared" si="61"/>
        <v>1575668</v>
      </c>
      <c r="Q203" s="6">
        <v>1575668</v>
      </c>
      <c r="R203" s="101"/>
      <c r="S203" s="6"/>
      <c r="T203" s="145"/>
      <c r="U203" s="145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35">
        <v>2025</v>
      </c>
      <c r="AG203" s="259"/>
      <c r="AH203" s="29">
        <v>174</v>
      </c>
      <c r="AI203" s="29" t="s">
        <v>155</v>
      </c>
      <c r="AJ203" s="29" t="str">
        <f t="shared" si="63"/>
        <v>174.</v>
      </c>
      <c r="AL203" s="29"/>
    </row>
    <row r="204" spans="1:38" ht="22.5" customHeight="1" x14ac:dyDescent="0.25">
      <c r="A204" s="143" t="str">
        <f t="shared" si="62"/>
        <v>175.</v>
      </c>
      <c r="B204" s="72" t="s">
        <v>273</v>
      </c>
      <c r="C204" s="52">
        <v>1961</v>
      </c>
      <c r="D204" s="143" t="s">
        <v>3015</v>
      </c>
      <c r="E204" s="143" t="s">
        <v>3017</v>
      </c>
      <c r="F204" s="52">
        <v>2</v>
      </c>
      <c r="G204" s="52">
        <v>1</v>
      </c>
      <c r="H204" s="4">
        <v>504.5</v>
      </c>
      <c r="I204" s="145">
        <v>282.5</v>
      </c>
      <c r="J204" s="4">
        <v>282.5</v>
      </c>
      <c r="K204" s="5">
        <v>10</v>
      </c>
      <c r="L204" s="6">
        <f t="shared" si="60"/>
        <v>495442</v>
      </c>
      <c r="M204" s="6"/>
      <c r="N204" s="6"/>
      <c r="O204" s="6"/>
      <c r="P204" s="145">
        <f t="shared" si="61"/>
        <v>495442</v>
      </c>
      <c r="Q204" s="6">
        <v>495442</v>
      </c>
      <c r="R204" s="101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35">
        <v>2025</v>
      </c>
      <c r="AG204" s="259"/>
      <c r="AH204" s="29">
        <v>175</v>
      </c>
      <c r="AI204" s="29" t="s">
        <v>155</v>
      </c>
      <c r="AJ204" s="29" t="str">
        <f t="shared" si="63"/>
        <v>175.</v>
      </c>
      <c r="AL204" s="29"/>
    </row>
    <row r="205" spans="1:38" ht="22.5" customHeight="1" x14ac:dyDescent="0.25">
      <c r="A205" s="143" t="str">
        <f t="shared" si="62"/>
        <v>176.</v>
      </c>
      <c r="B205" s="75" t="s">
        <v>257</v>
      </c>
      <c r="C205" s="52">
        <v>1964</v>
      </c>
      <c r="D205" s="143" t="s">
        <v>3015</v>
      </c>
      <c r="E205" s="143" t="s">
        <v>3017</v>
      </c>
      <c r="F205" s="52">
        <v>2</v>
      </c>
      <c r="G205" s="52">
        <v>2</v>
      </c>
      <c r="H205" s="4">
        <v>604.09</v>
      </c>
      <c r="I205" s="145">
        <v>380.01</v>
      </c>
      <c r="J205" s="4">
        <v>380.01</v>
      </c>
      <c r="K205" s="5">
        <v>31</v>
      </c>
      <c r="L205" s="6">
        <f t="shared" si="60"/>
        <v>932760</v>
      </c>
      <c r="M205" s="6"/>
      <c r="N205" s="6"/>
      <c r="O205" s="6"/>
      <c r="P205" s="145">
        <f t="shared" si="61"/>
        <v>932760</v>
      </c>
      <c r="Q205" s="6">
        <f>369720+563040</f>
        <v>932760</v>
      </c>
      <c r="R205" s="101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35">
        <v>2025</v>
      </c>
      <c r="AG205" s="259"/>
      <c r="AH205" s="29">
        <v>176</v>
      </c>
      <c r="AI205" s="29" t="s">
        <v>155</v>
      </c>
      <c r="AJ205" s="29" t="str">
        <f t="shared" si="63"/>
        <v>176.</v>
      </c>
      <c r="AL205" s="30"/>
    </row>
    <row r="206" spans="1:38" ht="22.5" customHeight="1" x14ac:dyDescent="0.25">
      <c r="A206" s="143" t="str">
        <f t="shared" si="62"/>
        <v>177.</v>
      </c>
      <c r="B206" s="75" t="s">
        <v>21</v>
      </c>
      <c r="C206" s="52">
        <v>1962</v>
      </c>
      <c r="D206" s="143" t="s">
        <v>3015</v>
      </c>
      <c r="E206" s="143" t="s">
        <v>3017</v>
      </c>
      <c r="F206" s="52">
        <v>4</v>
      </c>
      <c r="G206" s="52">
        <v>2</v>
      </c>
      <c r="H206" s="4">
        <v>1297.02</v>
      </c>
      <c r="I206" s="145">
        <v>849.74</v>
      </c>
      <c r="J206" s="4">
        <v>849.74</v>
      </c>
      <c r="K206" s="5">
        <v>52</v>
      </c>
      <c r="L206" s="6">
        <f t="shared" si="60"/>
        <v>3717788</v>
      </c>
      <c r="M206" s="6"/>
      <c r="N206" s="6"/>
      <c r="O206" s="6"/>
      <c r="P206" s="145">
        <f t="shared" si="61"/>
        <v>3717788</v>
      </c>
      <c r="Q206" s="4"/>
      <c r="R206" s="101"/>
      <c r="S206" s="6"/>
      <c r="T206" s="6"/>
      <c r="U206" s="6"/>
      <c r="V206" s="6"/>
      <c r="W206" s="6"/>
      <c r="X206" s="6">
        <v>1181</v>
      </c>
      <c r="Y206" s="6">
        <f>X206*3148</f>
        <v>3717788</v>
      </c>
      <c r="Z206" s="6"/>
      <c r="AA206" s="6"/>
      <c r="AB206" s="6"/>
      <c r="AC206" s="6"/>
      <c r="AD206" s="6"/>
      <c r="AE206" s="6"/>
      <c r="AF206" s="35">
        <v>2025</v>
      </c>
      <c r="AG206" s="259"/>
      <c r="AH206" s="29">
        <v>177</v>
      </c>
      <c r="AI206" s="29" t="s">
        <v>155</v>
      </c>
      <c r="AJ206" s="29" t="str">
        <f t="shared" si="63"/>
        <v>177.</v>
      </c>
      <c r="AL206" s="29"/>
    </row>
    <row r="207" spans="1:38" ht="22.5" customHeight="1" x14ac:dyDescent="0.25">
      <c r="A207" s="143" t="str">
        <f t="shared" si="62"/>
        <v>178.</v>
      </c>
      <c r="B207" s="76" t="s">
        <v>3122</v>
      </c>
      <c r="C207" s="52">
        <v>1962</v>
      </c>
      <c r="D207" s="220" t="s">
        <v>3015</v>
      </c>
      <c r="E207" s="143" t="s">
        <v>3017</v>
      </c>
      <c r="F207" s="52">
        <v>3</v>
      </c>
      <c r="G207" s="52">
        <v>2</v>
      </c>
      <c r="H207" s="145">
        <v>1479.3</v>
      </c>
      <c r="I207" s="145">
        <v>965</v>
      </c>
      <c r="J207" s="145">
        <v>965</v>
      </c>
      <c r="K207" s="3">
        <v>57</v>
      </c>
      <c r="L207" s="6">
        <f t="shared" si="60"/>
        <v>304980</v>
      </c>
      <c r="M207" s="6"/>
      <c r="N207" s="6"/>
      <c r="O207" s="6"/>
      <c r="P207" s="145">
        <f t="shared" si="61"/>
        <v>304980</v>
      </c>
      <c r="Q207" s="6">
        <f>107835+197145</f>
        <v>304980</v>
      </c>
      <c r="R207" s="3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35">
        <v>2025</v>
      </c>
      <c r="AG207" s="259"/>
      <c r="AH207" s="29">
        <v>178</v>
      </c>
      <c r="AI207" s="29" t="s">
        <v>155</v>
      </c>
      <c r="AJ207" s="29" t="str">
        <f t="shared" si="63"/>
        <v>178.</v>
      </c>
      <c r="AL207" s="29"/>
    </row>
    <row r="208" spans="1:38" ht="22.5" customHeight="1" x14ac:dyDescent="0.25">
      <c r="A208" s="143" t="str">
        <f t="shared" si="62"/>
        <v>179.</v>
      </c>
      <c r="B208" s="76" t="s">
        <v>23</v>
      </c>
      <c r="C208" s="52">
        <v>1962</v>
      </c>
      <c r="D208" s="220" t="s">
        <v>3015</v>
      </c>
      <c r="E208" s="143" t="s">
        <v>3017</v>
      </c>
      <c r="F208" s="52">
        <v>4</v>
      </c>
      <c r="G208" s="52">
        <v>2</v>
      </c>
      <c r="H208" s="145">
        <v>1374.01</v>
      </c>
      <c r="I208" s="145">
        <v>1278.01</v>
      </c>
      <c r="J208" s="145">
        <v>1278.01</v>
      </c>
      <c r="K208" s="3">
        <v>56</v>
      </c>
      <c r="L208" s="6">
        <f t="shared" si="60"/>
        <v>586500</v>
      </c>
      <c r="M208" s="6"/>
      <c r="N208" s="6"/>
      <c r="O208" s="6"/>
      <c r="P208" s="145">
        <f t="shared" si="61"/>
        <v>586500</v>
      </c>
      <c r="Q208" s="145">
        <v>586500</v>
      </c>
      <c r="R208" s="3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35">
        <v>2025</v>
      </c>
      <c r="AG208" s="259"/>
      <c r="AH208" s="29">
        <v>179</v>
      </c>
      <c r="AI208" s="29" t="s">
        <v>155</v>
      </c>
      <c r="AJ208" s="29" t="str">
        <f t="shared" si="63"/>
        <v>179.</v>
      </c>
      <c r="AL208" s="29"/>
    </row>
    <row r="209" spans="1:38" ht="22.5" customHeight="1" x14ac:dyDescent="0.25">
      <c r="A209" s="143" t="str">
        <f t="shared" si="62"/>
        <v>180.</v>
      </c>
      <c r="B209" s="75" t="s">
        <v>236</v>
      </c>
      <c r="C209" s="52">
        <v>1962</v>
      </c>
      <c r="D209" s="143" t="s">
        <v>3015</v>
      </c>
      <c r="E209" s="143" t="s">
        <v>3020</v>
      </c>
      <c r="F209" s="52">
        <v>5</v>
      </c>
      <c r="G209" s="52">
        <v>4</v>
      </c>
      <c r="H209" s="4">
        <v>3977.99</v>
      </c>
      <c r="I209" s="4">
        <v>2535.4899999999998</v>
      </c>
      <c r="J209" s="4">
        <v>2388.59</v>
      </c>
      <c r="K209" s="5">
        <v>100</v>
      </c>
      <c r="L209" s="6">
        <f t="shared" si="60"/>
        <v>769488</v>
      </c>
      <c r="M209" s="6"/>
      <c r="N209" s="6"/>
      <c r="O209" s="6"/>
      <c r="P209" s="145">
        <f t="shared" si="61"/>
        <v>769488</v>
      </c>
      <c r="Q209" s="6">
        <v>769488</v>
      </c>
      <c r="R209" s="101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35">
        <v>2025</v>
      </c>
      <c r="AG209" s="259"/>
      <c r="AH209" s="29">
        <v>180</v>
      </c>
      <c r="AI209" s="29" t="s">
        <v>155</v>
      </c>
      <c r="AJ209" s="29" t="str">
        <f t="shared" si="63"/>
        <v>180.</v>
      </c>
      <c r="AL209" s="30"/>
    </row>
    <row r="210" spans="1:38" ht="22.5" customHeight="1" x14ac:dyDescent="0.25">
      <c r="A210" s="143" t="str">
        <f t="shared" si="62"/>
        <v>181.</v>
      </c>
      <c r="B210" s="75" t="s">
        <v>248</v>
      </c>
      <c r="C210" s="52">
        <v>1962</v>
      </c>
      <c r="D210" s="143" t="s">
        <v>3015</v>
      </c>
      <c r="E210" s="143" t="s">
        <v>3017</v>
      </c>
      <c r="F210" s="52">
        <v>4</v>
      </c>
      <c r="G210" s="52">
        <v>2</v>
      </c>
      <c r="H210" s="4">
        <v>1363.5</v>
      </c>
      <c r="I210" s="4">
        <v>1266.3</v>
      </c>
      <c r="J210" s="4">
        <v>1266.3</v>
      </c>
      <c r="K210" s="5">
        <v>36</v>
      </c>
      <c r="L210" s="6">
        <f t="shared" si="60"/>
        <v>1575668</v>
      </c>
      <c r="M210" s="6"/>
      <c r="N210" s="6"/>
      <c r="O210" s="6"/>
      <c r="P210" s="145">
        <f t="shared" si="61"/>
        <v>1575668</v>
      </c>
      <c r="Q210" s="6">
        <v>1575668</v>
      </c>
      <c r="R210" s="101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35">
        <v>2025</v>
      </c>
      <c r="AG210" s="259"/>
      <c r="AH210" s="29">
        <v>181</v>
      </c>
      <c r="AI210" s="29" t="s">
        <v>155</v>
      </c>
      <c r="AJ210" s="29" t="str">
        <f t="shared" si="63"/>
        <v>181.</v>
      </c>
      <c r="AL210" s="30"/>
    </row>
    <row r="211" spans="1:38" ht="22.5" customHeight="1" x14ac:dyDescent="0.25">
      <c r="A211" s="143" t="str">
        <f t="shared" si="62"/>
        <v>182.</v>
      </c>
      <c r="B211" s="70" t="s">
        <v>249</v>
      </c>
      <c r="C211" s="52">
        <v>1962</v>
      </c>
      <c r="D211" s="143" t="s">
        <v>3015</v>
      </c>
      <c r="E211" s="143" t="s">
        <v>3017</v>
      </c>
      <c r="F211" s="52">
        <v>4</v>
      </c>
      <c r="G211" s="52">
        <v>3</v>
      </c>
      <c r="H211" s="4">
        <v>2118.9</v>
      </c>
      <c r="I211" s="4">
        <v>1974.02</v>
      </c>
      <c r="J211" s="4">
        <v>1974.02</v>
      </c>
      <c r="K211" s="5">
        <v>81</v>
      </c>
      <c r="L211" s="6">
        <f t="shared" si="60"/>
        <v>3151758</v>
      </c>
      <c r="M211" s="6"/>
      <c r="N211" s="6"/>
      <c r="O211" s="6"/>
      <c r="P211" s="145">
        <f t="shared" si="61"/>
        <v>3151758</v>
      </c>
      <c r="Q211" s="6">
        <f>2363502+788256</f>
        <v>3151758</v>
      </c>
      <c r="R211" s="101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35">
        <v>2025</v>
      </c>
      <c r="AG211" s="259"/>
      <c r="AH211" s="29">
        <v>182</v>
      </c>
      <c r="AI211" s="29" t="s">
        <v>155</v>
      </c>
      <c r="AJ211" s="29" t="str">
        <f t="shared" si="63"/>
        <v>182.</v>
      </c>
      <c r="AL211" s="30"/>
    </row>
    <row r="212" spans="1:38" ht="22.5" customHeight="1" x14ac:dyDescent="0.25">
      <c r="A212" s="143" t="str">
        <f t="shared" si="62"/>
        <v>183.</v>
      </c>
      <c r="B212" s="71" t="s">
        <v>1757</v>
      </c>
      <c r="C212" s="52">
        <v>1962</v>
      </c>
      <c r="D212" s="220" t="s">
        <v>3015</v>
      </c>
      <c r="E212" s="143" t="s">
        <v>3017</v>
      </c>
      <c r="F212" s="52">
        <v>4</v>
      </c>
      <c r="G212" s="52">
        <v>2</v>
      </c>
      <c r="H212" s="7">
        <v>1351.1</v>
      </c>
      <c r="I212" s="7">
        <v>1254.3</v>
      </c>
      <c r="J212" s="7">
        <v>1254.3</v>
      </c>
      <c r="K212" s="61">
        <v>33</v>
      </c>
      <c r="L212" s="6">
        <f t="shared" si="60"/>
        <v>1575668</v>
      </c>
      <c r="M212" s="6"/>
      <c r="N212" s="6"/>
      <c r="O212" s="6"/>
      <c r="P212" s="145">
        <f t="shared" si="61"/>
        <v>1575668</v>
      </c>
      <c r="Q212" s="42">
        <v>1575668</v>
      </c>
      <c r="R212" s="100"/>
      <c r="S212" s="42"/>
      <c r="T212" s="42"/>
      <c r="U212" s="42"/>
      <c r="V212" s="42"/>
      <c r="W212" s="42"/>
      <c r="X212" s="42"/>
      <c r="Y212" s="42"/>
      <c r="Z212" s="42"/>
      <c r="AA212" s="42"/>
      <c r="AB212" s="145"/>
      <c r="AC212" s="145"/>
      <c r="AD212" s="42"/>
      <c r="AE212" s="42"/>
      <c r="AF212" s="35">
        <v>2025</v>
      </c>
      <c r="AG212" s="259"/>
      <c r="AH212" s="29">
        <v>183</v>
      </c>
      <c r="AI212" s="29" t="s">
        <v>155</v>
      </c>
      <c r="AJ212" s="29" t="str">
        <f t="shared" si="63"/>
        <v>183.</v>
      </c>
      <c r="AL212" s="29"/>
    </row>
    <row r="213" spans="1:38" ht="22.5" customHeight="1" x14ac:dyDescent="0.25">
      <c r="A213" s="143" t="str">
        <f t="shared" si="62"/>
        <v>184.</v>
      </c>
      <c r="B213" s="75" t="s">
        <v>16</v>
      </c>
      <c r="C213" s="52">
        <v>1963</v>
      </c>
      <c r="D213" s="143" t="s">
        <v>3015</v>
      </c>
      <c r="E213" s="143" t="s">
        <v>3017</v>
      </c>
      <c r="F213" s="52">
        <v>2</v>
      </c>
      <c r="G213" s="52">
        <v>2</v>
      </c>
      <c r="H213" s="4">
        <v>366.2</v>
      </c>
      <c r="I213" s="4">
        <v>313.60000000000002</v>
      </c>
      <c r="J213" s="4">
        <v>313.60000000000002</v>
      </c>
      <c r="K213" s="5">
        <v>15</v>
      </c>
      <c r="L213" s="6">
        <f t="shared" si="60"/>
        <v>85740</v>
      </c>
      <c r="M213" s="6"/>
      <c r="N213" s="6"/>
      <c r="O213" s="6"/>
      <c r="P213" s="145">
        <f t="shared" si="61"/>
        <v>85740</v>
      </c>
      <c r="Q213" s="6">
        <v>85740</v>
      </c>
      <c r="R213" s="101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145"/>
      <c r="AE213" s="6"/>
      <c r="AF213" s="35">
        <v>2025</v>
      </c>
      <c r="AG213" s="259"/>
      <c r="AH213" s="29">
        <v>184</v>
      </c>
      <c r="AI213" s="29" t="s">
        <v>155</v>
      </c>
      <c r="AJ213" s="29" t="str">
        <f t="shared" si="63"/>
        <v>184.</v>
      </c>
      <c r="AL213" s="29"/>
    </row>
    <row r="214" spans="1:38" ht="22.5" customHeight="1" x14ac:dyDescent="0.25">
      <c r="A214" s="143" t="str">
        <f t="shared" si="62"/>
        <v>185.</v>
      </c>
      <c r="B214" s="75" t="s">
        <v>259</v>
      </c>
      <c r="C214" s="52">
        <v>1963</v>
      </c>
      <c r="D214" s="143" t="s">
        <v>3015</v>
      </c>
      <c r="E214" s="143" t="s">
        <v>3017</v>
      </c>
      <c r="F214" s="52">
        <v>2</v>
      </c>
      <c r="G214" s="52">
        <v>2</v>
      </c>
      <c r="H214" s="4">
        <v>409.8</v>
      </c>
      <c r="I214" s="4">
        <v>361.8</v>
      </c>
      <c r="J214" s="4">
        <v>361.8</v>
      </c>
      <c r="K214" s="5">
        <v>21</v>
      </c>
      <c r="L214" s="6">
        <f t="shared" si="60"/>
        <v>406100</v>
      </c>
      <c r="M214" s="6"/>
      <c r="N214" s="6"/>
      <c r="O214" s="6"/>
      <c r="P214" s="145">
        <f t="shared" si="61"/>
        <v>406100</v>
      </c>
      <c r="Q214" s="6">
        <v>406100</v>
      </c>
      <c r="R214" s="101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35">
        <v>2025</v>
      </c>
      <c r="AG214" s="259"/>
      <c r="AH214" s="29">
        <v>185</v>
      </c>
      <c r="AI214" s="29" t="s">
        <v>155</v>
      </c>
      <c r="AJ214" s="29" t="str">
        <f t="shared" si="63"/>
        <v>185.</v>
      </c>
      <c r="AL214" s="30"/>
    </row>
    <row r="215" spans="1:38" ht="22.5" customHeight="1" x14ac:dyDescent="0.25">
      <c r="A215" s="143" t="str">
        <f t="shared" si="62"/>
        <v>186.</v>
      </c>
      <c r="B215" s="75" t="s">
        <v>288</v>
      </c>
      <c r="C215" s="52">
        <v>1963</v>
      </c>
      <c r="D215" s="143" t="s">
        <v>3015</v>
      </c>
      <c r="E215" s="143" t="s">
        <v>3017</v>
      </c>
      <c r="F215" s="52">
        <v>2</v>
      </c>
      <c r="G215" s="52">
        <v>2</v>
      </c>
      <c r="H215" s="4">
        <v>824.6</v>
      </c>
      <c r="I215" s="145">
        <v>469</v>
      </c>
      <c r="J215" s="4">
        <v>469</v>
      </c>
      <c r="K215" s="5">
        <v>23</v>
      </c>
      <c r="L215" s="6">
        <f t="shared" si="60"/>
        <v>71450</v>
      </c>
      <c r="M215" s="6"/>
      <c r="N215" s="6"/>
      <c r="O215" s="6"/>
      <c r="P215" s="145">
        <f t="shared" si="61"/>
        <v>71450</v>
      </c>
      <c r="Q215" s="6">
        <v>71450</v>
      </c>
      <c r="R215" s="101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35">
        <v>2025</v>
      </c>
      <c r="AG215" s="259"/>
      <c r="AH215" s="29">
        <v>186</v>
      </c>
      <c r="AI215" s="29" t="s">
        <v>155</v>
      </c>
      <c r="AJ215" s="29" t="str">
        <f t="shared" si="63"/>
        <v>186.</v>
      </c>
      <c r="AL215" s="29"/>
    </row>
    <row r="216" spans="1:38" ht="22.5" customHeight="1" x14ac:dyDescent="0.25">
      <c r="A216" s="143" t="str">
        <f t="shared" si="62"/>
        <v>187.</v>
      </c>
      <c r="B216" s="77" t="s">
        <v>24</v>
      </c>
      <c r="C216" s="52">
        <v>1963</v>
      </c>
      <c r="D216" s="220" t="s">
        <v>3015</v>
      </c>
      <c r="E216" s="220" t="s">
        <v>3018</v>
      </c>
      <c r="F216" s="52">
        <v>2</v>
      </c>
      <c r="G216" s="52">
        <v>1</v>
      </c>
      <c r="H216" s="145">
        <v>345.5</v>
      </c>
      <c r="I216" s="145">
        <v>232.3</v>
      </c>
      <c r="J216" s="145">
        <v>232.3</v>
      </c>
      <c r="K216" s="3">
        <v>22</v>
      </c>
      <c r="L216" s="145">
        <f t="shared" si="60"/>
        <v>583780</v>
      </c>
      <c r="M216" s="145"/>
      <c r="N216" s="145"/>
      <c r="O216" s="145"/>
      <c r="P216" s="145">
        <f t="shared" si="61"/>
        <v>583780</v>
      </c>
      <c r="Q216" s="145"/>
      <c r="R216" s="3"/>
      <c r="S216" s="145"/>
      <c r="T216" s="145"/>
      <c r="U216" s="145"/>
      <c r="V216" s="145"/>
      <c r="W216" s="145"/>
      <c r="X216" s="145">
        <v>170</v>
      </c>
      <c r="Y216" s="145">
        <f>X216*3434</f>
        <v>583780</v>
      </c>
      <c r="Z216" s="145"/>
      <c r="AA216" s="145"/>
      <c r="AB216" s="145"/>
      <c r="AC216" s="145"/>
      <c r="AD216" s="145"/>
      <c r="AE216" s="145"/>
      <c r="AF216" s="35">
        <v>2025</v>
      </c>
      <c r="AG216" s="259"/>
      <c r="AH216" s="29">
        <v>187</v>
      </c>
      <c r="AI216" s="29" t="s">
        <v>155</v>
      </c>
      <c r="AJ216" s="29" t="str">
        <f t="shared" si="63"/>
        <v>187.</v>
      </c>
      <c r="AL216" s="29"/>
    </row>
    <row r="217" spans="1:38" ht="22.5" customHeight="1" x14ac:dyDescent="0.25">
      <c r="A217" s="143" t="str">
        <f t="shared" si="62"/>
        <v>188.</v>
      </c>
      <c r="B217" s="78" t="s">
        <v>260</v>
      </c>
      <c r="C217" s="52">
        <v>1963</v>
      </c>
      <c r="D217" s="143" t="s">
        <v>3015</v>
      </c>
      <c r="E217" s="143" t="s">
        <v>3017</v>
      </c>
      <c r="F217" s="52">
        <v>2</v>
      </c>
      <c r="G217" s="52">
        <v>2</v>
      </c>
      <c r="H217" s="6">
        <v>995.7</v>
      </c>
      <c r="I217" s="145">
        <v>561.4</v>
      </c>
      <c r="J217" s="6">
        <v>561.4</v>
      </c>
      <c r="K217" s="5">
        <v>24</v>
      </c>
      <c r="L217" s="6">
        <f t="shared" si="60"/>
        <v>191022</v>
      </c>
      <c r="M217" s="6"/>
      <c r="N217" s="6"/>
      <c r="O217" s="6"/>
      <c r="P217" s="145">
        <f t="shared" si="61"/>
        <v>191022</v>
      </c>
      <c r="Q217" s="6">
        <v>191022</v>
      </c>
      <c r="R217" s="101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35">
        <v>2025</v>
      </c>
      <c r="AG217" s="259"/>
      <c r="AH217" s="29">
        <v>188</v>
      </c>
      <c r="AI217" s="29" t="s">
        <v>155</v>
      </c>
      <c r="AJ217" s="29" t="str">
        <f t="shared" si="63"/>
        <v>188.</v>
      </c>
      <c r="AL217" s="29"/>
    </row>
    <row r="218" spans="1:38" ht="22.5" customHeight="1" x14ac:dyDescent="0.25">
      <c r="A218" s="143" t="str">
        <f t="shared" si="62"/>
        <v>189.</v>
      </c>
      <c r="B218" s="75" t="s">
        <v>235</v>
      </c>
      <c r="C218" s="52">
        <v>1963</v>
      </c>
      <c r="D218" s="143" t="s">
        <v>3015</v>
      </c>
      <c r="E218" s="143" t="s">
        <v>3017</v>
      </c>
      <c r="F218" s="52">
        <v>2</v>
      </c>
      <c r="G218" s="52">
        <v>2</v>
      </c>
      <c r="H218" s="4">
        <v>503.7</v>
      </c>
      <c r="I218" s="4">
        <v>383.9</v>
      </c>
      <c r="J218" s="4">
        <v>332.1</v>
      </c>
      <c r="K218" s="5">
        <v>19</v>
      </c>
      <c r="L218" s="6">
        <f t="shared" si="60"/>
        <v>221832</v>
      </c>
      <c r="M218" s="6"/>
      <c r="N218" s="6"/>
      <c r="O218" s="6"/>
      <c r="P218" s="145">
        <f t="shared" si="61"/>
        <v>221832</v>
      </c>
      <c r="Q218" s="6">
        <v>221832</v>
      </c>
      <c r="R218" s="101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35">
        <v>2025</v>
      </c>
      <c r="AG218" s="259"/>
      <c r="AH218" s="29">
        <v>189</v>
      </c>
      <c r="AI218" s="29" t="s">
        <v>155</v>
      </c>
      <c r="AJ218" s="29" t="str">
        <f t="shared" si="63"/>
        <v>189.</v>
      </c>
      <c r="AL218" s="30"/>
    </row>
    <row r="219" spans="1:38" ht="22.5" customHeight="1" x14ac:dyDescent="0.25">
      <c r="A219" s="143" t="str">
        <f t="shared" si="62"/>
        <v>190.</v>
      </c>
      <c r="B219" s="75" t="s">
        <v>261</v>
      </c>
      <c r="C219" s="52">
        <v>1963</v>
      </c>
      <c r="D219" s="143" t="s">
        <v>3015</v>
      </c>
      <c r="E219" s="143" t="s">
        <v>3017</v>
      </c>
      <c r="F219" s="52">
        <v>4</v>
      </c>
      <c r="G219" s="52">
        <v>3</v>
      </c>
      <c r="H219" s="6">
        <v>1596.02</v>
      </c>
      <c r="I219" s="145">
        <v>1487.09</v>
      </c>
      <c r="J219" s="6">
        <v>1443.39</v>
      </c>
      <c r="K219" s="5">
        <v>50</v>
      </c>
      <c r="L219" s="6">
        <f t="shared" si="60"/>
        <v>2184818</v>
      </c>
      <c r="M219" s="6"/>
      <c r="N219" s="6"/>
      <c r="O219" s="6"/>
      <c r="P219" s="145">
        <f t="shared" si="61"/>
        <v>2184818</v>
      </c>
      <c r="Q219" s="6">
        <v>2184818</v>
      </c>
      <c r="R219" s="101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35">
        <v>2025</v>
      </c>
      <c r="AG219" s="259"/>
      <c r="AH219" s="29">
        <v>190</v>
      </c>
      <c r="AI219" s="29" t="s">
        <v>155</v>
      </c>
      <c r="AJ219" s="29" t="str">
        <f t="shared" si="63"/>
        <v>190.</v>
      </c>
      <c r="AL219" s="29"/>
    </row>
    <row r="220" spans="1:38" ht="22.5" customHeight="1" x14ac:dyDescent="0.25">
      <c r="A220" s="143" t="str">
        <f t="shared" si="62"/>
        <v>191.</v>
      </c>
      <c r="B220" s="76" t="s">
        <v>29</v>
      </c>
      <c r="C220" s="52">
        <v>1963</v>
      </c>
      <c r="D220" s="220" t="s">
        <v>3015</v>
      </c>
      <c r="E220" s="143" t="s">
        <v>3017</v>
      </c>
      <c r="F220" s="52">
        <v>2</v>
      </c>
      <c r="G220" s="52">
        <v>1</v>
      </c>
      <c r="H220" s="145">
        <v>455.4</v>
      </c>
      <c r="I220" s="145">
        <v>263.60000000000002</v>
      </c>
      <c r="J220" s="145">
        <v>263.60000000000002</v>
      </c>
      <c r="K220" s="3">
        <v>11</v>
      </c>
      <c r="L220" s="6">
        <f t="shared" si="60"/>
        <v>123240</v>
      </c>
      <c r="M220" s="6"/>
      <c r="N220" s="6"/>
      <c r="O220" s="6"/>
      <c r="P220" s="145">
        <f t="shared" si="61"/>
        <v>123240</v>
      </c>
      <c r="Q220" s="145">
        <v>123240</v>
      </c>
      <c r="R220" s="3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35">
        <v>2025</v>
      </c>
      <c r="AG220" s="259"/>
      <c r="AH220" s="29">
        <v>191</v>
      </c>
      <c r="AI220" s="29" t="s">
        <v>155</v>
      </c>
      <c r="AJ220" s="29" t="str">
        <f t="shared" si="63"/>
        <v>191.</v>
      </c>
      <c r="AL220" s="29"/>
    </row>
    <row r="221" spans="1:38" ht="22.5" customHeight="1" x14ac:dyDescent="0.25">
      <c r="A221" s="143" t="str">
        <f t="shared" si="62"/>
        <v>192.</v>
      </c>
      <c r="B221" s="76" t="s">
        <v>35</v>
      </c>
      <c r="C221" s="52">
        <v>1963</v>
      </c>
      <c r="D221" s="220" t="s">
        <v>3015</v>
      </c>
      <c r="E221" s="143" t="s">
        <v>3017</v>
      </c>
      <c r="F221" s="52">
        <v>4</v>
      </c>
      <c r="G221" s="52">
        <v>3</v>
      </c>
      <c r="H221" s="7">
        <v>1582.11</v>
      </c>
      <c r="I221" s="7">
        <v>1303.4100000000001</v>
      </c>
      <c r="J221" s="7">
        <v>1026.9100000000001</v>
      </c>
      <c r="K221" s="61">
        <v>35</v>
      </c>
      <c r="L221" s="6">
        <f t="shared" si="60"/>
        <v>1575668</v>
      </c>
      <c r="M221" s="6"/>
      <c r="N221" s="6"/>
      <c r="O221" s="6"/>
      <c r="P221" s="145">
        <f t="shared" si="61"/>
        <v>1575668</v>
      </c>
      <c r="Q221" s="145">
        <v>1575668</v>
      </c>
      <c r="R221" s="3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35">
        <v>2025</v>
      </c>
      <c r="AG221" s="259"/>
      <c r="AH221" s="29">
        <v>192</v>
      </c>
      <c r="AI221" s="29" t="s">
        <v>155</v>
      </c>
      <c r="AJ221" s="29" t="str">
        <f t="shared" si="63"/>
        <v>192.</v>
      </c>
      <c r="AL221" s="29"/>
    </row>
    <row r="222" spans="1:38" ht="22.5" customHeight="1" x14ac:dyDescent="0.25">
      <c r="A222" s="143" t="str">
        <f t="shared" si="62"/>
        <v>193.</v>
      </c>
      <c r="B222" s="75" t="s">
        <v>286</v>
      </c>
      <c r="C222" s="52">
        <v>1963</v>
      </c>
      <c r="D222" s="143" t="s">
        <v>3015</v>
      </c>
      <c r="E222" s="143" t="s">
        <v>3017</v>
      </c>
      <c r="F222" s="52">
        <v>2</v>
      </c>
      <c r="G222" s="52">
        <v>1</v>
      </c>
      <c r="H222" s="6">
        <v>426.7</v>
      </c>
      <c r="I222" s="6">
        <v>353.1</v>
      </c>
      <c r="J222" s="6">
        <v>353.1</v>
      </c>
      <c r="K222" s="5">
        <v>21</v>
      </c>
      <c r="L222" s="6">
        <f t="shared" si="60"/>
        <v>1066542.4000000001</v>
      </c>
      <c r="M222" s="6"/>
      <c r="N222" s="6"/>
      <c r="O222" s="6"/>
      <c r="P222" s="145">
        <f t="shared" si="61"/>
        <v>1066542.4000000001</v>
      </c>
      <c r="Q222" s="6"/>
      <c r="R222" s="101"/>
      <c r="S222" s="6"/>
      <c r="T222" s="6"/>
      <c r="U222" s="6"/>
      <c r="V222" s="6"/>
      <c r="W222" s="6"/>
      <c r="X222" s="6">
        <v>338.8</v>
      </c>
      <c r="Y222" s="6">
        <f>X222*3148</f>
        <v>1066542.4000000001</v>
      </c>
      <c r="Z222" s="6"/>
      <c r="AA222" s="6"/>
      <c r="AB222" s="6"/>
      <c r="AC222" s="6"/>
      <c r="AD222" s="6"/>
      <c r="AE222" s="6"/>
      <c r="AF222" s="35">
        <v>2025</v>
      </c>
      <c r="AG222" s="259"/>
      <c r="AH222" s="29">
        <v>193</v>
      </c>
      <c r="AI222" s="29" t="s">
        <v>155</v>
      </c>
      <c r="AJ222" s="29" t="str">
        <f t="shared" si="63"/>
        <v>193.</v>
      </c>
      <c r="AL222" s="29"/>
    </row>
    <row r="223" spans="1:38" ht="22.5" customHeight="1" x14ac:dyDescent="0.25">
      <c r="A223" s="143" t="str">
        <f t="shared" si="62"/>
        <v>194.</v>
      </c>
      <c r="B223" s="247" t="s">
        <v>276</v>
      </c>
      <c r="C223" s="52">
        <v>1964</v>
      </c>
      <c r="D223" s="143" t="s">
        <v>3015</v>
      </c>
      <c r="E223" s="143" t="s">
        <v>3017</v>
      </c>
      <c r="F223" s="52">
        <v>2</v>
      </c>
      <c r="G223" s="52">
        <v>2</v>
      </c>
      <c r="H223" s="6">
        <v>496.4</v>
      </c>
      <c r="I223" s="145">
        <v>432.9</v>
      </c>
      <c r="J223" s="6">
        <v>432.9</v>
      </c>
      <c r="K223" s="5">
        <v>27</v>
      </c>
      <c r="L223" s="6">
        <f t="shared" si="60"/>
        <v>191022</v>
      </c>
      <c r="M223" s="6"/>
      <c r="N223" s="6"/>
      <c r="O223" s="6"/>
      <c r="P223" s="145">
        <f t="shared" si="61"/>
        <v>191022</v>
      </c>
      <c r="Q223" s="6">
        <v>191022</v>
      </c>
      <c r="R223" s="101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35">
        <v>2025</v>
      </c>
      <c r="AG223" s="259"/>
      <c r="AH223" s="29">
        <v>194</v>
      </c>
      <c r="AI223" s="29" t="s">
        <v>155</v>
      </c>
      <c r="AJ223" s="29" t="str">
        <f t="shared" si="63"/>
        <v>194.</v>
      </c>
      <c r="AL223" s="29"/>
    </row>
    <row r="224" spans="1:38" ht="22.5" customHeight="1" x14ac:dyDescent="0.25">
      <c r="A224" s="143" t="str">
        <f t="shared" si="62"/>
        <v>195.</v>
      </c>
      <c r="B224" s="76" t="s">
        <v>17</v>
      </c>
      <c r="C224" s="52">
        <v>1964</v>
      </c>
      <c r="D224" s="220" t="s">
        <v>3015</v>
      </c>
      <c r="E224" s="143" t="s">
        <v>3017</v>
      </c>
      <c r="F224" s="52">
        <v>2</v>
      </c>
      <c r="G224" s="52">
        <v>2</v>
      </c>
      <c r="H224" s="7">
        <v>464.5</v>
      </c>
      <c r="I224" s="7">
        <v>364.95</v>
      </c>
      <c r="J224" s="7">
        <v>364.95</v>
      </c>
      <c r="K224" s="61">
        <v>19</v>
      </c>
      <c r="L224" s="6">
        <f t="shared" si="60"/>
        <v>351900</v>
      </c>
      <c r="M224" s="6"/>
      <c r="N224" s="6"/>
      <c r="O224" s="6"/>
      <c r="P224" s="145">
        <f t="shared" si="61"/>
        <v>351900</v>
      </c>
      <c r="Q224" s="6">
        <v>351900</v>
      </c>
      <c r="R224" s="3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35">
        <v>2025</v>
      </c>
      <c r="AG224" s="259"/>
      <c r="AH224" s="29">
        <v>195</v>
      </c>
      <c r="AI224" s="29" t="s">
        <v>155</v>
      </c>
      <c r="AJ224" s="29" t="str">
        <f t="shared" si="63"/>
        <v>195.</v>
      </c>
      <c r="AL224" s="29"/>
    </row>
    <row r="225" spans="1:16376" ht="22.5" customHeight="1" x14ac:dyDescent="0.25">
      <c r="A225" s="143" t="str">
        <f t="shared" si="62"/>
        <v>196.</v>
      </c>
      <c r="B225" s="71" t="s">
        <v>1708</v>
      </c>
      <c r="C225" s="52">
        <v>1964</v>
      </c>
      <c r="D225" s="220" t="s">
        <v>3015</v>
      </c>
      <c r="E225" s="143" t="s">
        <v>3017</v>
      </c>
      <c r="F225" s="52">
        <v>2</v>
      </c>
      <c r="G225" s="52">
        <v>1</v>
      </c>
      <c r="H225" s="7">
        <v>402.4</v>
      </c>
      <c r="I225" s="7">
        <v>357.6</v>
      </c>
      <c r="J225" s="7">
        <v>357.6</v>
      </c>
      <c r="K225" s="61">
        <v>13</v>
      </c>
      <c r="L225" s="6">
        <f t="shared" si="60"/>
        <v>285800</v>
      </c>
      <c r="M225" s="6"/>
      <c r="N225" s="6"/>
      <c r="O225" s="6"/>
      <c r="P225" s="145">
        <f t="shared" si="61"/>
        <v>285800</v>
      </c>
      <c r="Q225" s="42">
        <v>285800</v>
      </c>
      <c r="R225" s="100"/>
      <c r="S225" s="42"/>
      <c r="T225" s="42"/>
      <c r="U225" s="42"/>
      <c r="V225" s="42"/>
      <c r="W225" s="42"/>
      <c r="X225" s="42"/>
      <c r="Y225" s="42"/>
      <c r="Z225" s="42"/>
      <c r="AA225" s="42"/>
      <c r="AB225" s="145"/>
      <c r="AC225" s="145"/>
      <c r="AD225" s="42"/>
      <c r="AE225" s="42"/>
      <c r="AF225" s="35">
        <v>2025</v>
      </c>
      <c r="AG225" s="259"/>
      <c r="AH225" s="29">
        <v>196</v>
      </c>
      <c r="AI225" s="29" t="s">
        <v>155</v>
      </c>
      <c r="AJ225" s="29" t="str">
        <f t="shared" si="63"/>
        <v>196.</v>
      </c>
      <c r="AL225" s="29"/>
    </row>
    <row r="226" spans="1:16376" ht="22.5" customHeight="1" x14ac:dyDescent="0.25">
      <c r="A226" s="143" t="str">
        <f t="shared" si="62"/>
        <v>197.</v>
      </c>
      <c r="B226" s="76" t="s">
        <v>22</v>
      </c>
      <c r="C226" s="52">
        <v>1964</v>
      </c>
      <c r="D226" s="220" t="s">
        <v>3015</v>
      </c>
      <c r="E226" s="143" t="s">
        <v>3017</v>
      </c>
      <c r="F226" s="52">
        <v>4</v>
      </c>
      <c r="G226" s="52">
        <v>2</v>
      </c>
      <c r="H226" s="145">
        <v>1377.05</v>
      </c>
      <c r="I226" s="145">
        <v>1281.05</v>
      </c>
      <c r="J226" s="145">
        <v>1281.05</v>
      </c>
      <c r="K226" s="3">
        <v>50</v>
      </c>
      <c r="L226" s="6">
        <f t="shared" si="60"/>
        <v>2626212</v>
      </c>
      <c r="M226" s="6"/>
      <c r="N226" s="6"/>
      <c r="O226" s="6"/>
      <c r="P226" s="145">
        <f t="shared" si="61"/>
        <v>2626212</v>
      </c>
      <c r="Q226" s="145">
        <v>2395990</v>
      </c>
      <c r="R226" s="3"/>
      <c r="S226" s="145"/>
      <c r="T226" s="145"/>
      <c r="U226" s="145"/>
      <c r="V226" s="145"/>
      <c r="W226" s="145"/>
      <c r="X226" s="145"/>
      <c r="Y226" s="145"/>
      <c r="Z226" s="145">
        <v>86</v>
      </c>
      <c r="AA226" s="145">
        <f>Z226*2677</f>
        <v>230222</v>
      </c>
      <c r="AB226" s="145"/>
      <c r="AC226" s="145"/>
      <c r="AD226" s="145"/>
      <c r="AE226" s="145"/>
      <c r="AF226" s="35">
        <v>2025</v>
      </c>
      <c r="AG226" s="259"/>
      <c r="AH226" s="29">
        <v>197</v>
      </c>
      <c r="AI226" s="29" t="s">
        <v>155</v>
      </c>
      <c r="AJ226" s="29" t="str">
        <f t="shared" si="63"/>
        <v>197.</v>
      </c>
      <c r="AL226" s="29"/>
    </row>
    <row r="227" spans="1:16376" ht="22.5" customHeight="1" x14ac:dyDescent="0.25">
      <c r="A227" s="143" t="str">
        <f t="shared" si="62"/>
        <v>198.</v>
      </c>
      <c r="B227" s="76" t="s">
        <v>34</v>
      </c>
      <c r="C227" s="52">
        <v>1964</v>
      </c>
      <c r="D227" s="220" t="s">
        <v>3015</v>
      </c>
      <c r="E227" s="143" t="s">
        <v>3017</v>
      </c>
      <c r="F227" s="52">
        <v>2</v>
      </c>
      <c r="G227" s="52">
        <v>2</v>
      </c>
      <c r="H227" s="7">
        <v>461.18</v>
      </c>
      <c r="I227" s="145">
        <v>282.2</v>
      </c>
      <c r="J227" s="7">
        <v>282.2</v>
      </c>
      <c r="K227" s="61">
        <v>24</v>
      </c>
      <c r="L227" s="6">
        <f t="shared" si="60"/>
        <v>629600</v>
      </c>
      <c r="M227" s="6"/>
      <c r="N227" s="6"/>
      <c r="O227" s="6"/>
      <c r="P227" s="145">
        <f t="shared" si="61"/>
        <v>629600</v>
      </c>
      <c r="Q227" s="145"/>
      <c r="R227" s="3"/>
      <c r="S227" s="145"/>
      <c r="T227" s="145"/>
      <c r="U227" s="145"/>
      <c r="V227" s="145"/>
      <c r="W227" s="145"/>
      <c r="X227" s="145">
        <v>200</v>
      </c>
      <c r="Y227" s="145">
        <f>X227*3148</f>
        <v>629600</v>
      </c>
      <c r="Z227" s="145"/>
      <c r="AA227" s="145"/>
      <c r="AB227" s="145"/>
      <c r="AC227" s="145"/>
      <c r="AD227" s="145"/>
      <c r="AE227" s="145"/>
      <c r="AF227" s="35">
        <v>2025</v>
      </c>
      <c r="AG227" s="259"/>
      <c r="AH227" s="29">
        <v>198</v>
      </c>
      <c r="AI227" s="29" t="s">
        <v>155</v>
      </c>
      <c r="AJ227" s="29" t="str">
        <f t="shared" si="63"/>
        <v>198.</v>
      </c>
      <c r="AL227" s="29"/>
    </row>
    <row r="228" spans="1:16376" ht="22.5" customHeight="1" x14ac:dyDescent="0.25">
      <c r="A228" s="143" t="str">
        <f t="shared" si="62"/>
        <v>199.</v>
      </c>
      <c r="B228" s="71" t="s">
        <v>1742</v>
      </c>
      <c r="C228" s="52">
        <v>1964</v>
      </c>
      <c r="D228" s="220" t="s">
        <v>3015</v>
      </c>
      <c r="E228" s="143" t="s">
        <v>3017</v>
      </c>
      <c r="F228" s="52">
        <v>4</v>
      </c>
      <c r="G228" s="52">
        <v>2</v>
      </c>
      <c r="H228" s="7">
        <v>1993.35</v>
      </c>
      <c r="I228" s="7">
        <v>1366.86</v>
      </c>
      <c r="J228" s="7">
        <v>985.86</v>
      </c>
      <c r="K228" s="61">
        <v>39</v>
      </c>
      <c r="L228" s="6">
        <f t="shared" si="60"/>
        <v>4491231</v>
      </c>
      <c r="M228" s="6"/>
      <c r="N228" s="6"/>
      <c r="O228" s="6"/>
      <c r="P228" s="145">
        <f t="shared" si="61"/>
        <v>4491231</v>
      </c>
      <c r="Q228" s="42"/>
      <c r="R228" s="100"/>
      <c r="S228" s="42"/>
      <c r="T228" s="42">
        <v>597</v>
      </c>
      <c r="U228" s="42">
        <f>T228*7523</f>
        <v>4491231</v>
      </c>
      <c r="V228" s="42"/>
      <c r="W228" s="42"/>
      <c r="X228" s="42"/>
      <c r="Y228" s="42"/>
      <c r="Z228" s="42"/>
      <c r="AA228" s="42"/>
      <c r="AB228" s="145"/>
      <c r="AC228" s="145"/>
      <c r="AD228" s="42"/>
      <c r="AE228" s="42"/>
      <c r="AF228" s="35">
        <v>2025</v>
      </c>
      <c r="AG228" s="259"/>
      <c r="AH228" s="29">
        <v>199</v>
      </c>
      <c r="AI228" s="29" t="s">
        <v>155</v>
      </c>
      <c r="AJ228" s="29" t="str">
        <f t="shared" si="63"/>
        <v>199.</v>
      </c>
      <c r="AL228" s="29"/>
    </row>
    <row r="229" spans="1:16376" ht="22.5" customHeight="1" x14ac:dyDescent="0.25">
      <c r="A229" s="143" t="str">
        <f t="shared" si="62"/>
        <v>200.</v>
      </c>
      <c r="B229" s="76" t="s">
        <v>39</v>
      </c>
      <c r="C229" s="52">
        <v>1964</v>
      </c>
      <c r="D229" s="220" t="s">
        <v>3015</v>
      </c>
      <c r="E229" s="220" t="s">
        <v>3018</v>
      </c>
      <c r="F229" s="52">
        <v>1</v>
      </c>
      <c r="G229" s="52">
        <v>2</v>
      </c>
      <c r="H229" s="7">
        <v>187.7</v>
      </c>
      <c r="I229" s="7">
        <v>124.2</v>
      </c>
      <c r="J229" s="7">
        <v>124.2</v>
      </c>
      <c r="K229" s="61">
        <v>16</v>
      </c>
      <c r="L229" s="6">
        <f t="shared" ref="L229:L231" si="64">Q229+S229+U229+W229+Y229+AA229+AD229+AE229</f>
        <v>618120</v>
      </c>
      <c r="M229" s="6"/>
      <c r="N229" s="6"/>
      <c r="O229" s="6"/>
      <c r="P229" s="145">
        <f t="shared" ref="P229:P231" si="65">L229</f>
        <v>618120</v>
      </c>
      <c r="Q229" s="145"/>
      <c r="R229" s="3"/>
      <c r="S229" s="145"/>
      <c r="T229" s="145"/>
      <c r="U229" s="145"/>
      <c r="V229" s="145"/>
      <c r="W229" s="145"/>
      <c r="X229" s="145">
        <v>180</v>
      </c>
      <c r="Y229" s="145">
        <f>X229*3434</f>
        <v>618120</v>
      </c>
      <c r="Z229" s="145"/>
      <c r="AA229" s="145"/>
      <c r="AB229" s="145"/>
      <c r="AC229" s="145"/>
      <c r="AD229" s="145"/>
      <c r="AE229" s="145"/>
      <c r="AF229" s="35">
        <v>2025</v>
      </c>
      <c r="AG229" s="259"/>
      <c r="AH229" s="29">
        <v>200</v>
      </c>
      <c r="AI229" s="29" t="s">
        <v>155</v>
      </c>
      <c r="AJ229" s="29" t="str">
        <f t="shared" si="63"/>
        <v>200.</v>
      </c>
      <c r="AL229" s="29"/>
    </row>
    <row r="230" spans="1:16376" ht="22.5" customHeight="1" x14ac:dyDescent="0.25">
      <c r="A230" s="143" t="str">
        <f t="shared" si="62"/>
        <v>201.</v>
      </c>
      <c r="B230" s="71" t="s">
        <v>1717</v>
      </c>
      <c r="C230" s="52">
        <v>1965</v>
      </c>
      <c r="D230" s="220" t="s">
        <v>3015</v>
      </c>
      <c r="E230" s="143" t="s">
        <v>3017</v>
      </c>
      <c r="F230" s="52">
        <v>4</v>
      </c>
      <c r="G230" s="52">
        <v>4</v>
      </c>
      <c r="H230" s="145">
        <v>1984.36</v>
      </c>
      <c r="I230" s="145">
        <v>1633.56</v>
      </c>
      <c r="J230" s="145">
        <v>1487.16</v>
      </c>
      <c r="K230" s="3">
        <v>56</v>
      </c>
      <c r="L230" s="6">
        <f t="shared" si="64"/>
        <v>2184818</v>
      </c>
      <c r="M230" s="6"/>
      <c r="N230" s="6"/>
      <c r="O230" s="6"/>
      <c r="P230" s="145">
        <f t="shared" si="65"/>
        <v>2184818</v>
      </c>
      <c r="Q230" s="42">
        <v>2184818</v>
      </c>
      <c r="R230" s="100"/>
      <c r="S230" s="42"/>
      <c r="T230" s="42"/>
      <c r="U230" s="42"/>
      <c r="V230" s="42"/>
      <c r="W230" s="42"/>
      <c r="X230" s="42"/>
      <c r="Y230" s="42"/>
      <c r="Z230" s="42"/>
      <c r="AA230" s="42"/>
      <c r="AB230" s="145"/>
      <c r="AC230" s="145"/>
      <c r="AD230" s="42"/>
      <c r="AE230" s="42"/>
      <c r="AF230" s="35">
        <v>2025</v>
      </c>
      <c r="AG230" s="259"/>
      <c r="AH230" s="29">
        <v>201</v>
      </c>
      <c r="AI230" s="29" t="s">
        <v>155</v>
      </c>
      <c r="AJ230" s="29" t="str">
        <f t="shared" si="63"/>
        <v>201.</v>
      </c>
      <c r="AL230" s="29"/>
    </row>
    <row r="231" spans="1:16376" ht="22.5" customHeight="1" x14ac:dyDescent="0.25">
      <c r="A231" s="143" t="str">
        <f t="shared" si="62"/>
        <v>202.</v>
      </c>
      <c r="B231" s="75" t="s">
        <v>237</v>
      </c>
      <c r="C231" s="52">
        <v>1965</v>
      </c>
      <c r="D231" s="143" t="s">
        <v>3015</v>
      </c>
      <c r="E231" s="143" t="s">
        <v>3017</v>
      </c>
      <c r="F231" s="52">
        <v>4</v>
      </c>
      <c r="G231" s="52">
        <v>3</v>
      </c>
      <c r="H231" s="4">
        <v>1635.41</v>
      </c>
      <c r="I231" s="4">
        <v>1487.29</v>
      </c>
      <c r="J231" s="4">
        <v>1446.69</v>
      </c>
      <c r="K231" s="5">
        <v>76</v>
      </c>
      <c r="L231" s="6">
        <f t="shared" si="64"/>
        <v>2184818</v>
      </c>
      <c r="M231" s="6"/>
      <c r="N231" s="6"/>
      <c r="O231" s="6"/>
      <c r="P231" s="145">
        <f t="shared" si="65"/>
        <v>2184818</v>
      </c>
      <c r="Q231" s="6">
        <v>2184818</v>
      </c>
      <c r="R231" s="101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35">
        <v>2025</v>
      </c>
      <c r="AG231" s="259"/>
      <c r="AH231" s="29">
        <v>202</v>
      </c>
      <c r="AI231" s="29" t="s">
        <v>155</v>
      </c>
      <c r="AJ231" s="29" t="str">
        <f t="shared" si="63"/>
        <v>202.</v>
      </c>
      <c r="AL231" s="30"/>
    </row>
    <row r="232" spans="1:16376" ht="22.5" customHeight="1" x14ac:dyDescent="0.25">
      <c r="A232" s="143" t="str">
        <f t="shared" si="62"/>
        <v>203.</v>
      </c>
      <c r="B232" s="150" t="s">
        <v>2724</v>
      </c>
      <c r="C232" s="143">
        <v>1965</v>
      </c>
      <c r="D232" s="220" t="s">
        <v>3015</v>
      </c>
      <c r="E232" s="143" t="s">
        <v>3017</v>
      </c>
      <c r="F232" s="52">
        <v>3</v>
      </c>
      <c r="G232" s="52">
        <v>3</v>
      </c>
      <c r="H232" s="145">
        <v>737.1</v>
      </c>
      <c r="I232" s="145">
        <v>511.9</v>
      </c>
      <c r="J232" s="145">
        <v>440.9</v>
      </c>
      <c r="K232" s="3">
        <v>16</v>
      </c>
      <c r="L232" s="6">
        <f t="shared" ref="L232" si="66">Q232+S232+U232+W232+Y232+AA232+AD232+AE232</f>
        <v>487320</v>
      </c>
      <c r="M232" s="6"/>
      <c r="N232" s="6"/>
      <c r="O232" s="6"/>
      <c r="P232" s="145">
        <f t="shared" ref="P232" si="67">L232</f>
        <v>487320</v>
      </c>
      <c r="Q232" s="145">
        <v>487320</v>
      </c>
      <c r="R232" s="3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0"/>
      <c r="AF232" s="35">
        <v>2025</v>
      </c>
      <c r="AG232" s="261"/>
      <c r="AH232" s="29">
        <v>203</v>
      </c>
      <c r="AI232" s="29" t="s">
        <v>155</v>
      </c>
      <c r="AJ232" s="29" t="str">
        <f t="shared" si="63"/>
        <v>203.</v>
      </c>
      <c r="AK232" s="44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  <c r="QR232" s="28"/>
      <c r="QS232" s="28"/>
      <c r="QT232" s="28"/>
      <c r="QU232" s="28"/>
      <c r="QV232" s="28"/>
      <c r="QW232" s="28"/>
      <c r="QX232" s="28"/>
      <c r="QY232" s="28"/>
      <c r="QZ232" s="28"/>
      <c r="RA232" s="28"/>
      <c r="RB232" s="28"/>
      <c r="RC232" s="28"/>
      <c r="RD232" s="28"/>
      <c r="RE232" s="28"/>
      <c r="RF232" s="28"/>
      <c r="RG232" s="28"/>
      <c r="RH232" s="28"/>
      <c r="RI232" s="28"/>
      <c r="RJ232" s="28"/>
      <c r="RK232" s="28"/>
      <c r="RL232" s="28"/>
      <c r="RM232" s="28"/>
      <c r="RN232" s="28"/>
      <c r="RO232" s="28"/>
      <c r="RP232" s="28"/>
      <c r="RQ232" s="28"/>
      <c r="RR232" s="28"/>
      <c r="RS232" s="28"/>
      <c r="RT232" s="28"/>
      <c r="RU232" s="28"/>
      <c r="RV232" s="28"/>
      <c r="RW232" s="28"/>
      <c r="RX232" s="28"/>
      <c r="RY232" s="28"/>
      <c r="RZ232" s="28"/>
      <c r="SA232" s="28"/>
      <c r="SB232" s="28"/>
      <c r="SC232" s="28"/>
      <c r="SD232" s="28"/>
      <c r="SE232" s="28"/>
      <c r="SF232" s="28"/>
      <c r="SG232" s="28"/>
      <c r="SH232" s="28"/>
      <c r="SI232" s="28"/>
      <c r="SJ232" s="28"/>
      <c r="SK232" s="28"/>
      <c r="SL232" s="28"/>
      <c r="SM232" s="28"/>
      <c r="SN232" s="28"/>
      <c r="SO232" s="28"/>
      <c r="SP232" s="28"/>
      <c r="SQ232" s="28"/>
      <c r="SR232" s="28"/>
      <c r="SS232" s="28"/>
      <c r="ST232" s="28"/>
      <c r="SU232" s="28"/>
      <c r="SV232" s="28"/>
      <c r="SW232" s="28"/>
      <c r="SX232" s="28"/>
      <c r="SY232" s="28"/>
      <c r="SZ232" s="28"/>
      <c r="TA232" s="28"/>
      <c r="TB232" s="28"/>
      <c r="TC232" s="28"/>
      <c r="TD232" s="28"/>
      <c r="TE232" s="28"/>
      <c r="TF232" s="28"/>
      <c r="TG232" s="28"/>
      <c r="TH232" s="28"/>
      <c r="TI232" s="28"/>
      <c r="TJ232" s="28"/>
      <c r="TK232" s="28"/>
      <c r="TL232" s="28"/>
      <c r="TM232" s="28"/>
      <c r="TN232" s="28"/>
      <c r="TO232" s="28"/>
      <c r="TP232" s="28"/>
      <c r="TQ232" s="28"/>
      <c r="TR232" s="28"/>
      <c r="TS232" s="28"/>
      <c r="TT232" s="28"/>
      <c r="TU232" s="28"/>
      <c r="TV232" s="28"/>
      <c r="TW232" s="28"/>
      <c r="TX232" s="28"/>
      <c r="TY232" s="28"/>
      <c r="TZ232" s="28"/>
      <c r="UA232" s="28"/>
      <c r="UB232" s="28"/>
      <c r="UC232" s="28"/>
      <c r="UD232" s="28"/>
      <c r="UE232" s="28"/>
      <c r="UF232" s="28"/>
      <c r="UG232" s="28"/>
      <c r="UH232" s="28"/>
      <c r="UI232" s="28"/>
      <c r="UJ232" s="28"/>
      <c r="UK232" s="28"/>
      <c r="UL232" s="28"/>
      <c r="UM232" s="28"/>
      <c r="UN232" s="28"/>
      <c r="UO232" s="28"/>
      <c r="UP232" s="28"/>
      <c r="UQ232" s="28"/>
      <c r="UR232" s="28"/>
      <c r="US232" s="28"/>
      <c r="UT232" s="28"/>
      <c r="UU232" s="28"/>
      <c r="UV232" s="28"/>
      <c r="UW232" s="28"/>
      <c r="UX232" s="28"/>
      <c r="UY232" s="28"/>
      <c r="UZ232" s="28"/>
      <c r="VA232" s="28"/>
      <c r="VB232" s="28"/>
      <c r="VC232" s="28"/>
      <c r="VD232" s="28"/>
      <c r="VE232" s="28"/>
      <c r="VF232" s="28"/>
      <c r="VG232" s="28"/>
      <c r="VH232" s="28"/>
      <c r="VI232" s="28"/>
      <c r="VJ232" s="28"/>
      <c r="VK232" s="28"/>
      <c r="VL232" s="28"/>
      <c r="VM232" s="28"/>
      <c r="VN232" s="28"/>
      <c r="VO232" s="28"/>
      <c r="VP232" s="28"/>
      <c r="VQ232" s="28"/>
      <c r="VR232" s="28"/>
      <c r="VS232" s="28"/>
      <c r="VT232" s="28"/>
      <c r="VU232" s="28"/>
      <c r="VV232" s="28"/>
      <c r="VW232" s="28"/>
      <c r="VX232" s="28"/>
      <c r="VY232" s="28"/>
      <c r="VZ232" s="28"/>
      <c r="WA232" s="28"/>
      <c r="WB232" s="28"/>
      <c r="WC232" s="28"/>
      <c r="WD232" s="28"/>
      <c r="WE232" s="28"/>
      <c r="WF232" s="28"/>
      <c r="WG232" s="28"/>
      <c r="WH232" s="28"/>
      <c r="WI232" s="28"/>
      <c r="WJ232" s="28"/>
      <c r="WK232" s="28"/>
      <c r="WL232" s="28"/>
      <c r="WM232" s="28"/>
      <c r="WN232" s="28"/>
      <c r="WO232" s="28"/>
      <c r="WP232" s="28"/>
      <c r="WQ232" s="28"/>
      <c r="WR232" s="28"/>
      <c r="WS232" s="28"/>
      <c r="WT232" s="28"/>
      <c r="WU232" s="28"/>
      <c r="WV232" s="28"/>
      <c r="WW232" s="28"/>
      <c r="WX232" s="28"/>
      <c r="WY232" s="28"/>
      <c r="WZ232" s="28"/>
      <c r="XA232" s="28"/>
      <c r="XB232" s="28"/>
      <c r="XC232" s="28"/>
      <c r="XD232" s="28"/>
      <c r="XE232" s="28"/>
      <c r="XF232" s="28"/>
      <c r="XG232" s="28"/>
      <c r="XH232" s="28"/>
      <c r="XI232" s="28"/>
      <c r="XJ232" s="28"/>
      <c r="XK232" s="28"/>
      <c r="XL232" s="28"/>
      <c r="XM232" s="28"/>
      <c r="XN232" s="28"/>
      <c r="XO232" s="28"/>
      <c r="XP232" s="28"/>
      <c r="XQ232" s="28"/>
      <c r="XR232" s="28"/>
      <c r="XS232" s="28"/>
      <c r="XT232" s="28"/>
      <c r="XU232" s="28"/>
      <c r="XV232" s="28"/>
      <c r="XW232" s="28"/>
      <c r="XX232" s="28"/>
      <c r="XY232" s="28"/>
      <c r="XZ232" s="28"/>
      <c r="YA232" s="28"/>
      <c r="YB232" s="28"/>
      <c r="YC232" s="28"/>
      <c r="YD232" s="28"/>
      <c r="YE232" s="28"/>
      <c r="YF232" s="28"/>
      <c r="YG232" s="28"/>
      <c r="YH232" s="28"/>
      <c r="YI232" s="28"/>
      <c r="YJ232" s="28"/>
      <c r="YK232" s="28"/>
      <c r="YL232" s="28"/>
      <c r="YM232" s="28"/>
      <c r="YN232" s="28"/>
      <c r="YO232" s="28"/>
      <c r="YP232" s="28"/>
      <c r="YQ232" s="28"/>
      <c r="YR232" s="28"/>
      <c r="YS232" s="28"/>
      <c r="YT232" s="28"/>
      <c r="YU232" s="28"/>
      <c r="YV232" s="28"/>
      <c r="YW232" s="28"/>
      <c r="YX232" s="28"/>
      <c r="YY232" s="28"/>
      <c r="YZ232" s="28"/>
      <c r="ZA232" s="28"/>
      <c r="ZB232" s="28"/>
      <c r="ZC232" s="28"/>
      <c r="ZD232" s="28"/>
      <c r="ZE232" s="28"/>
      <c r="ZF232" s="28"/>
      <c r="ZG232" s="28"/>
      <c r="ZH232" s="28"/>
      <c r="ZI232" s="28"/>
      <c r="ZJ232" s="28"/>
      <c r="ZK232" s="28"/>
      <c r="ZL232" s="28"/>
      <c r="ZM232" s="28"/>
      <c r="ZN232" s="28"/>
      <c r="ZO232" s="28"/>
      <c r="ZP232" s="28"/>
      <c r="ZQ232" s="28"/>
      <c r="ZR232" s="28"/>
      <c r="ZS232" s="28"/>
      <c r="ZT232" s="28"/>
      <c r="ZU232" s="28"/>
      <c r="ZV232" s="28"/>
      <c r="ZW232" s="28"/>
      <c r="ZX232" s="28"/>
      <c r="ZY232" s="28"/>
      <c r="ZZ232" s="28"/>
      <c r="AAA232" s="28"/>
      <c r="AAB232" s="28"/>
      <c r="AAC232" s="28"/>
      <c r="AAD232" s="28"/>
      <c r="AAE232" s="28"/>
      <c r="AAF232" s="28"/>
      <c r="AAG232" s="28"/>
      <c r="AAH232" s="28"/>
      <c r="AAI232" s="28"/>
      <c r="AAJ232" s="28"/>
      <c r="AAK232" s="28"/>
      <c r="AAL232" s="28"/>
      <c r="AAM232" s="28"/>
      <c r="AAN232" s="28"/>
      <c r="AAO232" s="28"/>
      <c r="AAP232" s="28"/>
      <c r="AAQ232" s="28"/>
      <c r="AAR232" s="28"/>
      <c r="AAS232" s="28"/>
      <c r="AAT232" s="28"/>
      <c r="AAU232" s="28"/>
      <c r="AAV232" s="28"/>
      <c r="AAW232" s="28"/>
      <c r="AAX232" s="28"/>
      <c r="AAY232" s="28"/>
      <c r="AAZ232" s="28"/>
      <c r="ABA232" s="28"/>
      <c r="ABB232" s="28"/>
      <c r="ABC232" s="28"/>
      <c r="ABD232" s="28"/>
      <c r="ABE232" s="28"/>
      <c r="ABF232" s="28"/>
      <c r="ABG232" s="28"/>
      <c r="ABH232" s="28"/>
      <c r="ABI232" s="28"/>
      <c r="ABJ232" s="28"/>
      <c r="ABK232" s="28"/>
      <c r="ABL232" s="28"/>
      <c r="ABM232" s="28"/>
      <c r="ABN232" s="28"/>
      <c r="ABO232" s="28"/>
      <c r="ABP232" s="28"/>
      <c r="ABQ232" s="28"/>
      <c r="ABR232" s="28"/>
      <c r="ABS232" s="28"/>
      <c r="ABT232" s="28"/>
      <c r="ABU232" s="28"/>
      <c r="ABV232" s="28"/>
      <c r="ABW232" s="28"/>
      <c r="ABX232" s="28"/>
      <c r="ABY232" s="28"/>
      <c r="ABZ232" s="28"/>
      <c r="ACA232" s="28"/>
      <c r="ACB232" s="28"/>
      <c r="ACC232" s="28"/>
      <c r="ACD232" s="28"/>
      <c r="ACE232" s="28"/>
      <c r="ACF232" s="28"/>
      <c r="ACG232" s="28"/>
      <c r="ACH232" s="28"/>
      <c r="ACI232" s="28"/>
      <c r="ACJ232" s="28"/>
      <c r="ACK232" s="28"/>
      <c r="ACL232" s="28"/>
      <c r="ACM232" s="28"/>
      <c r="ACN232" s="28"/>
      <c r="ACO232" s="28"/>
      <c r="ACP232" s="28"/>
      <c r="ACQ232" s="28"/>
      <c r="ACR232" s="28"/>
      <c r="ACS232" s="28"/>
      <c r="ACT232" s="28"/>
      <c r="ACU232" s="28"/>
      <c r="ACV232" s="28"/>
      <c r="ACW232" s="28"/>
      <c r="ACX232" s="28"/>
      <c r="ACY232" s="28"/>
      <c r="ACZ232" s="28"/>
      <c r="ADA232" s="28"/>
      <c r="ADB232" s="28"/>
      <c r="ADC232" s="28"/>
      <c r="ADD232" s="28"/>
      <c r="ADE232" s="28"/>
      <c r="ADF232" s="28"/>
      <c r="ADG232" s="28"/>
      <c r="ADH232" s="28"/>
      <c r="ADI232" s="28"/>
      <c r="ADJ232" s="28"/>
      <c r="ADK232" s="28"/>
      <c r="ADL232" s="28"/>
      <c r="ADM232" s="28"/>
      <c r="ADN232" s="28"/>
      <c r="ADO232" s="28"/>
      <c r="ADP232" s="28"/>
      <c r="ADQ232" s="28"/>
      <c r="ADR232" s="28"/>
      <c r="ADS232" s="28"/>
      <c r="ADT232" s="28"/>
      <c r="ADU232" s="28"/>
      <c r="ADV232" s="28"/>
      <c r="ADW232" s="28"/>
      <c r="ADX232" s="28"/>
      <c r="ADY232" s="28"/>
      <c r="ADZ232" s="28"/>
      <c r="AEA232" s="28"/>
      <c r="AEB232" s="28"/>
      <c r="AEC232" s="28"/>
      <c r="AED232" s="28"/>
      <c r="AEE232" s="28"/>
      <c r="AEF232" s="28"/>
      <c r="AEG232" s="28"/>
      <c r="AEH232" s="28"/>
      <c r="AEI232" s="28"/>
      <c r="AEJ232" s="28"/>
      <c r="AEK232" s="28"/>
      <c r="AEL232" s="28"/>
      <c r="AEM232" s="28"/>
      <c r="AEN232" s="28"/>
      <c r="AEO232" s="28"/>
      <c r="AEP232" s="28"/>
      <c r="AEQ232" s="28"/>
      <c r="AER232" s="28"/>
      <c r="AES232" s="28"/>
      <c r="AET232" s="28"/>
      <c r="AEU232" s="28"/>
      <c r="AEV232" s="28"/>
      <c r="AEW232" s="28"/>
      <c r="AEX232" s="28"/>
      <c r="AEY232" s="28"/>
      <c r="AEZ232" s="28"/>
      <c r="AFA232" s="28"/>
      <c r="AFB232" s="28"/>
      <c r="AFC232" s="28"/>
      <c r="AFD232" s="28"/>
      <c r="AFE232" s="28"/>
      <c r="AFF232" s="28"/>
      <c r="AFG232" s="28"/>
      <c r="AFH232" s="28"/>
      <c r="AFI232" s="28"/>
      <c r="AFJ232" s="28"/>
      <c r="AFK232" s="28"/>
      <c r="AFL232" s="28"/>
      <c r="AFM232" s="28"/>
      <c r="AFN232" s="28"/>
      <c r="AFO232" s="28"/>
      <c r="AFP232" s="28"/>
      <c r="AFQ232" s="28"/>
      <c r="AFR232" s="28"/>
      <c r="AFS232" s="28"/>
      <c r="AFT232" s="28"/>
      <c r="AFU232" s="28"/>
      <c r="AFV232" s="28"/>
      <c r="AFW232" s="28"/>
      <c r="AFX232" s="28"/>
      <c r="AFY232" s="28"/>
      <c r="AFZ232" s="28"/>
      <c r="AGA232" s="28"/>
      <c r="AGB232" s="28"/>
      <c r="AGC232" s="28"/>
      <c r="AGD232" s="28"/>
      <c r="AGE232" s="28"/>
      <c r="AGF232" s="28"/>
      <c r="AGG232" s="28"/>
      <c r="AGH232" s="28"/>
      <c r="AGI232" s="28"/>
      <c r="AGJ232" s="28"/>
      <c r="AGK232" s="28"/>
      <c r="AGL232" s="28"/>
      <c r="AGM232" s="28"/>
      <c r="AGN232" s="28"/>
      <c r="AGO232" s="28"/>
      <c r="AGP232" s="28"/>
      <c r="AGQ232" s="28"/>
      <c r="AGR232" s="28"/>
      <c r="AGS232" s="28"/>
      <c r="AGT232" s="28"/>
      <c r="AGU232" s="28"/>
      <c r="AGV232" s="28"/>
      <c r="AGW232" s="28"/>
      <c r="AGX232" s="28"/>
      <c r="AGY232" s="28"/>
      <c r="AGZ232" s="28"/>
      <c r="AHA232" s="28"/>
      <c r="AHB232" s="28"/>
      <c r="AHC232" s="28"/>
      <c r="AHD232" s="28"/>
      <c r="AHE232" s="28"/>
      <c r="AHF232" s="28"/>
      <c r="AHG232" s="28"/>
      <c r="AHH232" s="28"/>
      <c r="AHI232" s="28"/>
      <c r="AHJ232" s="28"/>
      <c r="AHK232" s="28"/>
      <c r="AHL232" s="28"/>
      <c r="AHM232" s="28"/>
      <c r="AHN232" s="28"/>
      <c r="AHO232" s="28"/>
      <c r="AHP232" s="28"/>
      <c r="AHQ232" s="28"/>
      <c r="AHR232" s="28"/>
      <c r="AHS232" s="28"/>
      <c r="AHT232" s="28"/>
      <c r="AHU232" s="28"/>
      <c r="AHV232" s="28"/>
      <c r="AHW232" s="28"/>
      <c r="AHX232" s="28"/>
      <c r="AHY232" s="28"/>
      <c r="AHZ232" s="28"/>
      <c r="AIA232" s="28"/>
      <c r="AIB232" s="28"/>
      <c r="AIC232" s="28"/>
      <c r="AID232" s="28"/>
      <c r="AIE232" s="28"/>
      <c r="AIF232" s="28"/>
      <c r="AIG232" s="28"/>
      <c r="AIH232" s="28"/>
      <c r="AII232" s="28"/>
      <c r="AIJ232" s="28"/>
      <c r="AIK232" s="28"/>
      <c r="AIL232" s="28"/>
      <c r="AIM232" s="28"/>
      <c r="AIN232" s="28"/>
      <c r="AIO232" s="28"/>
      <c r="AIP232" s="28"/>
      <c r="AIQ232" s="28"/>
      <c r="AIR232" s="28"/>
      <c r="AIS232" s="28"/>
      <c r="AIT232" s="28"/>
      <c r="AIU232" s="28"/>
      <c r="AIV232" s="28"/>
      <c r="AIW232" s="28"/>
      <c r="AIX232" s="28"/>
      <c r="AIY232" s="28"/>
      <c r="AIZ232" s="28"/>
      <c r="AJA232" s="28"/>
      <c r="AJB232" s="28"/>
      <c r="AJC232" s="28"/>
      <c r="AJD232" s="28"/>
      <c r="AJE232" s="28"/>
      <c r="AJF232" s="28"/>
      <c r="AJG232" s="28"/>
      <c r="AJH232" s="28"/>
      <c r="AJI232" s="28"/>
      <c r="AJJ232" s="28"/>
      <c r="AJK232" s="28"/>
      <c r="AJL232" s="28"/>
      <c r="AJM232" s="28"/>
      <c r="AJN232" s="28"/>
      <c r="AJO232" s="28"/>
      <c r="AJP232" s="28"/>
      <c r="AJQ232" s="28"/>
      <c r="AJR232" s="28"/>
      <c r="AJS232" s="28"/>
      <c r="AJT232" s="28"/>
      <c r="AJU232" s="28"/>
      <c r="AJV232" s="28"/>
      <c r="AJW232" s="28"/>
      <c r="AJX232" s="28"/>
      <c r="AJY232" s="28"/>
      <c r="AJZ232" s="28"/>
      <c r="AKA232" s="28"/>
      <c r="AKB232" s="28"/>
      <c r="AKC232" s="28"/>
      <c r="AKD232" s="28"/>
      <c r="AKE232" s="28"/>
      <c r="AKF232" s="28"/>
      <c r="AKG232" s="28"/>
      <c r="AKH232" s="28"/>
      <c r="AKI232" s="28"/>
      <c r="AKJ232" s="28"/>
      <c r="AKK232" s="28"/>
      <c r="AKL232" s="28"/>
      <c r="AKM232" s="28"/>
      <c r="AKN232" s="28"/>
      <c r="AKO232" s="28"/>
      <c r="AKP232" s="28"/>
      <c r="AKQ232" s="28"/>
      <c r="AKR232" s="28"/>
      <c r="AKS232" s="28"/>
      <c r="AKT232" s="28"/>
      <c r="AKU232" s="28"/>
      <c r="AKV232" s="28"/>
      <c r="AKW232" s="28"/>
      <c r="AKX232" s="28"/>
      <c r="AKY232" s="28"/>
      <c r="AKZ232" s="28"/>
      <c r="ALA232" s="28"/>
      <c r="ALB232" s="28"/>
      <c r="ALC232" s="28"/>
      <c r="ALD232" s="28"/>
      <c r="ALE232" s="28"/>
      <c r="ALF232" s="28"/>
      <c r="ALG232" s="28"/>
      <c r="ALH232" s="28"/>
      <c r="ALI232" s="28"/>
      <c r="ALJ232" s="28"/>
      <c r="ALK232" s="28"/>
      <c r="ALL232" s="28"/>
      <c r="ALM232" s="28"/>
      <c r="ALN232" s="28"/>
      <c r="ALO232" s="28"/>
      <c r="ALP232" s="28"/>
      <c r="ALQ232" s="28"/>
      <c r="ALR232" s="28"/>
      <c r="ALS232" s="28"/>
      <c r="ALT232" s="28"/>
      <c r="ALU232" s="28"/>
      <c r="ALV232" s="28"/>
      <c r="ALW232" s="28"/>
      <c r="ALX232" s="28"/>
      <c r="ALY232" s="28"/>
      <c r="ALZ232" s="28"/>
      <c r="AMA232" s="28"/>
      <c r="AMB232" s="28"/>
      <c r="AMC232" s="28"/>
      <c r="AMD232" s="28"/>
      <c r="AME232" s="28"/>
      <c r="AMF232" s="28"/>
      <c r="AMG232" s="28"/>
      <c r="AMH232" s="28"/>
      <c r="AMI232" s="28"/>
      <c r="AMJ232" s="28"/>
      <c r="AMK232" s="28"/>
      <c r="AML232" s="28"/>
      <c r="AMM232" s="28"/>
      <c r="AMN232" s="28"/>
      <c r="AMO232" s="28"/>
      <c r="AMP232" s="28"/>
      <c r="AMQ232" s="28"/>
      <c r="AMR232" s="28"/>
      <c r="AMS232" s="28"/>
      <c r="AMT232" s="28"/>
      <c r="AMU232" s="28"/>
      <c r="AMV232" s="28"/>
      <c r="AMW232" s="28"/>
      <c r="AMX232" s="28"/>
      <c r="AMY232" s="28"/>
      <c r="AMZ232" s="28"/>
      <c r="ANA232" s="28"/>
      <c r="ANB232" s="28"/>
      <c r="ANC232" s="28"/>
      <c r="AND232" s="28"/>
      <c r="ANE232" s="28"/>
      <c r="ANF232" s="28"/>
      <c r="ANG232" s="28"/>
      <c r="ANH232" s="28"/>
      <c r="ANI232" s="28"/>
      <c r="ANJ232" s="28"/>
      <c r="ANK232" s="28"/>
      <c r="ANL232" s="28"/>
      <c r="ANM232" s="28"/>
      <c r="ANN232" s="28"/>
      <c r="ANO232" s="28"/>
      <c r="ANP232" s="28"/>
      <c r="ANQ232" s="28"/>
      <c r="ANR232" s="28"/>
      <c r="ANS232" s="28"/>
      <c r="ANT232" s="28"/>
      <c r="ANU232" s="28"/>
      <c r="ANV232" s="28"/>
      <c r="ANW232" s="28"/>
      <c r="ANX232" s="28"/>
      <c r="ANY232" s="28"/>
      <c r="ANZ232" s="28"/>
      <c r="AOA232" s="28"/>
      <c r="AOB232" s="28"/>
      <c r="AOC232" s="28"/>
      <c r="AOD232" s="28"/>
      <c r="AOE232" s="28"/>
      <c r="AOF232" s="28"/>
      <c r="AOG232" s="28"/>
      <c r="AOH232" s="28"/>
      <c r="AOI232" s="28"/>
      <c r="AOJ232" s="28"/>
      <c r="AOK232" s="28"/>
      <c r="AOL232" s="28"/>
      <c r="AOM232" s="28"/>
      <c r="AON232" s="28"/>
      <c r="AOO232" s="28"/>
      <c r="AOP232" s="28"/>
      <c r="AOQ232" s="28"/>
      <c r="AOR232" s="28"/>
      <c r="AOS232" s="28"/>
      <c r="AOT232" s="28"/>
      <c r="AOU232" s="28"/>
      <c r="AOV232" s="28"/>
      <c r="AOW232" s="28"/>
      <c r="AOX232" s="28"/>
      <c r="AOY232" s="28"/>
      <c r="AOZ232" s="28"/>
      <c r="APA232" s="28"/>
      <c r="APB232" s="28"/>
      <c r="APC232" s="28"/>
      <c r="APD232" s="28"/>
      <c r="APE232" s="28"/>
      <c r="APF232" s="28"/>
      <c r="APG232" s="28"/>
      <c r="APH232" s="28"/>
      <c r="API232" s="28"/>
      <c r="APJ232" s="28"/>
      <c r="APK232" s="28"/>
      <c r="APL232" s="28"/>
      <c r="APM232" s="28"/>
      <c r="APN232" s="28"/>
      <c r="APO232" s="28"/>
      <c r="APP232" s="28"/>
      <c r="APQ232" s="28"/>
      <c r="APR232" s="28"/>
      <c r="APS232" s="28"/>
      <c r="APT232" s="28"/>
      <c r="APU232" s="28"/>
      <c r="APV232" s="28"/>
      <c r="APW232" s="28"/>
      <c r="APX232" s="28"/>
      <c r="APY232" s="28"/>
      <c r="APZ232" s="28"/>
      <c r="AQA232" s="28"/>
      <c r="AQB232" s="28"/>
      <c r="AQC232" s="28"/>
      <c r="AQD232" s="28"/>
      <c r="AQE232" s="28"/>
      <c r="AQF232" s="28"/>
      <c r="AQG232" s="28"/>
      <c r="AQH232" s="28"/>
      <c r="AQI232" s="28"/>
      <c r="AQJ232" s="28"/>
      <c r="AQK232" s="28"/>
      <c r="AQL232" s="28"/>
      <c r="AQM232" s="28"/>
      <c r="AQN232" s="28"/>
      <c r="AQO232" s="28"/>
      <c r="AQP232" s="28"/>
      <c r="AQQ232" s="28"/>
      <c r="AQR232" s="28"/>
      <c r="AQS232" s="28"/>
      <c r="AQT232" s="28"/>
      <c r="AQU232" s="28"/>
      <c r="AQV232" s="28"/>
      <c r="AQW232" s="28"/>
      <c r="AQX232" s="28"/>
      <c r="AQY232" s="28"/>
      <c r="AQZ232" s="28"/>
      <c r="ARA232" s="28"/>
      <c r="ARB232" s="28"/>
      <c r="ARC232" s="28"/>
      <c r="ARD232" s="28"/>
      <c r="ARE232" s="28"/>
      <c r="ARF232" s="28"/>
      <c r="ARG232" s="28"/>
      <c r="ARH232" s="28"/>
      <c r="ARI232" s="28"/>
      <c r="ARJ232" s="28"/>
      <c r="ARK232" s="28"/>
      <c r="ARL232" s="28"/>
      <c r="ARM232" s="28"/>
      <c r="ARN232" s="28"/>
      <c r="ARO232" s="28"/>
      <c r="ARP232" s="28"/>
      <c r="ARQ232" s="28"/>
      <c r="ARR232" s="28"/>
      <c r="ARS232" s="28"/>
      <c r="ART232" s="28"/>
      <c r="ARU232" s="28"/>
      <c r="ARV232" s="28"/>
      <c r="ARW232" s="28"/>
      <c r="ARX232" s="28"/>
      <c r="ARY232" s="28"/>
      <c r="ARZ232" s="28"/>
      <c r="ASA232" s="28"/>
      <c r="ASB232" s="28"/>
      <c r="ASC232" s="28"/>
      <c r="ASD232" s="28"/>
      <c r="ASE232" s="28"/>
      <c r="ASF232" s="28"/>
      <c r="ASG232" s="28"/>
      <c r="ASH232" s="28"/>
      <c r="ASI232" s="28"/>
      <c r="ASJ232" s="28"/>
      <c r="ASK232" s="28"/>
      <c r="ASL232" s="28"/>
      <c r="ASM232" s="28"/>
      <c r="ASN232" s="28"/>
      <c r="ASO232" s="28"/>
      <c r="ASP232" s="28"/>
      <c r="ASQ232" s="28"/>
      <c r="ASR232" s="28"/>
      <c r="ASS232" s="28"/>
      <c r="AST232" s="28"/>
      <c r="ASU232" s="28"/>
      <c r="ASV232" s="28"/>
      <c r="ASW232" s="28"/>
      <c r="ASX232" s="28"/>
      <c r="ASY232" s="28"/>
      <c r="ASZ232" s="28"/>
      <c r="ATA232" s="28"/>
      <c r="ATB232" s="28"/>
      <c r="ATC232" s="28"/>
      <c r="ATD232" s="28"/>
      <c r="ATE232" s="28"/>
      <c r="ATF232" s="28"/>
      <c r="ATG232" s="28"/>
      <c r="ATH232" s="28"/>
      <c r="ATI232" s="28"/>
      <c r="ATJ232" s="28"/>
      <c r="ATK232" s="28"/>
      <c r="ATL232" s="28"/>
      <c r="ATM232" s="28"/>
      <c r="ATN232" s="28"/>
      <c r="ATO232" s="28"/>
      <c r="ATP232" s="28"/>
      <c r="ATQ232" s="28"/>
      <c r="ATR232" s="28"/>
      <c r="ATS232" s="28"/>
      <c r="ATT232" s="28"/>
      <c r="ATU232" s="28"/>
      <c r="ATV232" s="28"/>
      <c r="ATW232" s="28"/>
      <c r="ATX232" s="28"/>
      <c r="ATY232" s="28"/>
      <c r="ATZ232" s="28"/>
      <c r="AUA232" s="28"/>
      <c r="AUB232" s="28"/>
      <c r="AUC232" s="28"/>
      <c r="AUD232" s="28"/>
      <c r="AUE232" s="28"/>
      <c r="AUF232" s="28"/>
      <c r="AUG232" s="28"/>
      <c r="AUH232" s="28"/>
      <c r="AUI232" s="28"/>
      <c r="AUJ232" s="28"/>
      <c r="AUK232" s="28"/>
      <c r="AUL232" s="28"/>
      <c r="AUM232" s="28"/>
      <c r="AUN232" s="28"/>
      <c r="AUO232" s="28"/>
      <c r="AUP232" s="28"/>
      <c r="AUQ232" s="28"/>
      <c r="AUR232" s="28"/>
      <c r="AUS232" s="28"/>
      <c r="AUT232" s="28"/>
      <c r="AUU232" s="28"/>
      <c r="AUV232" s="28"/>
      <c r="AUW232" s="28"/>
      <c r="AUX232" s="28"/>
      <c r="AUY232" s="28"/>
      <c r="AUZ232" s="28"/>
      <c r="AVA232" s="28"/>
      <c r="AVB232" s="28"/>
      <c r="AVC232" s="28"/>
      <c r="AVD232" s="28"/>
      <c r="AVE232" s="28"/>
      <c r="AVF232" s="28"/>
      <c r="AVG232" s="28"/>
      <c r="AVH232" s="28"/>
      <c r="AVI232" s="28"/>
      <c r="AVJ232" s="28"/>
      <c r="AVK232" s="28"/>
      <c r="AVL232" s="28"/>
      <c r="AVM232" s="28"/>
      <c r="AVN232" s="28"/>
      <c r="AVO232" s="28"/>
      <c r="AVP232" s="28"/>
      <c r="AVQ232" s="28"/>
      <c r="AVR232" s="28"/>
      <c r="AVS232" s="28"/>
      <c r="AVT232" s="28"/>
      <c r="AVU232" s="28"/>
      <c r="AVV232" s="28"/>
      <c r="AVW232" s="28"/>
      <c r="AVX232" s="28"/>
      <c r="AVY232" s="28"/>
      <c r="AVZ232" s="28"/>
      <c r="AWA232" s="28"/>
      <c r="AWB232" s="28"/>
      <c r="AWC232" s="28"/>
      <c r="AWD232" s="28"/>
      <c r="AWE232" s="28"/>
      <c r="AWF232" s="28"/>
      <c r="AWG232" s="28"/>
      <c r="AWH232" s="28"/>
      <c r="AWI232" s="28"/>
      <c r="AWJ232" s="28"/>
      <c r="AWK232" s="28"/>
      <c r="AWL232" s="28"/>
      <c r="AWM232" s="28"/>
      <c r="AWN232" s="28"/>
      <c r="AWO232" s="28"/>
      <c r="AWP232" s="28"/>
      <c r="AWQ232" s="28"/>
      <c r="AWR232" s="28"/>
      <c r="AWS232" s="28"/>
      <c r="AWT232" s="28"/>
      <c r="AWU232" s="28"/>
      <c r="AWV232" s="28"/>
      <c r="AWW232" s="28"/>
      <c r="AWX232" s="28"/>
      <c r="AWY232" s="28"/>
      <c r="AWZ232" s="28"/>
      <c r="AXA232" s="28"/>
      <c r="AXB232" s="28"/>
      <c r="AXC232" s="28"/>
      <c r="AXD232" s="28"/>
      <c r="AXE232" s="28"/>
      <c r="AXF232" s="28"/>
      <c r="AXG232" s="28"/>
      <c r="AXH232" s="28"/>
      <c r="AXI232" s="28"/>
      <c r="AXJ232" s="28"/>
      <c r="AXK232" s="28"/>
      <c r="AXL232" s="28"/>
      <c r="AXM232" s="28"/>
      <c r="AXN232" s="28"/>
      <c r="AXO232" s="28"/>
      <c r="AXP232" s="28"/>
      <c r="AXQ232" s="28"/>
      <c r="AXR232" s="28"/>
      <c r="AXS232" s="28"/>
      <c r="AXT232" s="28"/>
      <c r="AXU232" s="28"/>
      <c r="AXV232" s="28"/>
      <c r="AXW232" s="28"/>
      <c r="AXX232" s="28"/>
      <c r="AXY232" s="28"/>
      <c r="AXZ232" s="28"/>
      <c r="AYA232" s="28"/>
      <c r="AYB232" s="28"/>
      <c r="AYC232" s="28"/>
      <c r="AYD232" s="28"/>
      <c r="AYE232" s="28"/>
      <c r="AYF232" s="28"/>
      <c r="AYG232" s="28"/>
      <c r="AYH232" s="28"/>
      <c r="AYI232" s="28"/>
      <c r="AYJ232" s="28"/>
      <c r="AYK232" s="28"/>
      <c r="AYL232" s="28"/>
      <c r="AYM232" s="28"/>
      <c r="AYN232" s="28"/>
      <c r="AYO232" s="28"/>
      <c r="AYP232" s="28"/>
      <c r="AYQ232" s="28"/>
      <c r="AYR232" s="28"/>
      <c r="AYS232" s="28"/>
      <c r="AYT232" s="28"/>
      <c r="AYU232" s="28"/>
      <c r="AYV232" s="28"/>
      <c r="AYW232" s="28"/>
      <c r="AYX232" s="28"/>
      <c r="AYY232" s="28"/>
      <c r="AYZ232" s="28"/>
      <c r="AZA232" s="28"/>
      <c r="AZB232" s="28"/>
      <c r="AZC232" s="28"/>
      <c r="AZD232" s="28"/>
      <c r="AZE232" s="28"/>
      <c r="AZF232" s="28"/>
      <c r="AZG232" s="28"/>
      <c r="AZH232" s="28"/>
      <c r="AZI232" s="28"/>
      <c r="AZJ232" s="28"/>
      <c r="AZK232" s="28"/>
      <c r="AZL232" s="28"/>
      <c r="AZM232" s="28"/>
      <c r="AZN232" s="28"/>
      <c r="AZO232" s="28"/>
      <c r="AZP232" s="28"/>
      <c r="AZQ232" s="28"/>
      <c r="AZR232" s="28"/>
      <c r="AZS232" s="28"/>
      <c r="AZT232" s="28"/>
      <c r="AZU232" s="28"/>
      <c r="AZV232" s="28"/>
      <c r="AZW232" s="28"/>
      <c r="AZX232" s="28"/>
      <c r="AZY232" s="28"/>
      <c r="AZZ232" s="28"/>
      <c r="BAA232" s="28"/>
      <c r="BAB232" s="28"/>
      <c r="BAC232" s="28"/>
      <c r="BAD232" s="28"/>
      <c r="BAE232" s="28"/>
      <c r="BAF232" s="28"/>
      <c r="BAG232" s="28"/>
      <c r="BAH232" s="28"/>
      <c r="BAI232" s="28"/>
      <c r="BAJ232" s="28"/>
      <c r="BAK232" s="28"/>
      <c r="BAL232" s="28"/>
      <c r="BAM232" s="28"/>
      <c r="BAN232" s="28"/>
      <c r="BAO232" s="28"/>
      <c r="BAP232" s="28"/>
      <c r="BAQ232" s="28"/>
      <c r="BAR232" s="28"/>
      <c r="BAS232" s="28"/>
      <c r="BAT232" s="28"/>
      <c r="BAU232" s="28"/>
      <c r="BAV232" s="28"/>
      <c r="BAW232" s="28"/>
      <c r="BAX232" s="28"/>
      <c r="BAY232" s="28"/>
      <c r="BAZ232" s="28"/>
      <c r="BBA232" s="28"/>
      <c r="BBB232" s="28"/>
      <c r="BBC232" s="28"/>
      <c r="BBD232" s="28"/>
      <c r="BBE232" s="28"/>
      <c r="BBF232" s="28"/>
      <c r="BBG232" s="28"/>
      <c r="BBH232" s="28"/>
      <c r="BBI232" s="28"/>
      <c r="BBJ232" s="28"/>
      <c r="BBK232" s="28"/>
      <c r="BBL232" s="28"/>
      <c r="BBM232" s="28"/>
      <c r="BBN232" s="28"/>
      <c r="BBO232" s="28"/>
      <c r="BBP232" s="28"/>
      <c r="BBQ232" s="28"/>
      <c r="BBR232" s="28"/>
      <c r="BBS232" s="28"/>
      <c r="BBT232" s="28"/>
      <c r="BBU232" s="28"/>
      <c r="BBV232" s="28"/>
      <c r="BBW232" s="28"/>
      <c r="BBX232" s="28"/>
      <c r="BBY232" s="28"/>
      <c r="BBZ232" s="28"/>
      <c r="BCA232" s="28"/>
      <c r="BCB232" s="28"/>
      <c r="BCC232" s="28"/>
      <c r="BCD232" s="28"/>
      <c r="BCE232" s="28"/>
      <c r="BCF232" s="28"/>
      <c r="BCG232" s="28"/>
      <c r="BCH232" s="28"/>
      <c r="BCI232" s="28"/>
      <c r="BCJ232" s="28"/>
      <c r="BCK232" s="28"/>
      <c r="BCL232" s="28"/>
      <c r="BCM232" s="28"/>
      <c r="BCN232" s="28"/>
      <c r="BCO232" s="28"/>
      <c r="BCP232" s="28"/>
      <c r="BCQ232" s="28"/>
      <c r="BCR232" s="28"/>
      <c r="BCS232" s="28"/>
      <c r="BCT232" s="28"/>
      <c r="BCU232" s="28"/>
      <c r="BCV232" s="28"/>
      <c r="BCW232" s="28"/>
      <c r="BCX232" s="28"/>
      <c r="BCY232" s="28"/>
      <c r="BCZ232" s="28"/>
      <c r="BDA232" s="28"/>
      <c r="BDB232" s="28"/>
      <c r="BDC232" s="28"/>
      <c r="BDD232" s="28"/>
      <c r="BDE232" s="28"/>
      <c r="BDF232" s="28"/>
      <c r="BDG232" s="28"/>
      <c r="BDH232" s="28"/>
      <c r="BDI232" s="28"/>
      <c r="BDJ232" s="28"/>
      <c r="BDK232" s="28"/>
      <c r="BDL232" s="28"/>
      <c r="BDM232" s="28"/>
      <c r="BDN232" s="28"/>
      <c r="BDO232" s="28"/>
      <c r="BDP232" s="28"/>
      <c r="BDQ232" s="28"/>
      <c r="BDR232" s="28"/>
      <c r="BDS232" s="28"/>
      <c r="BDT232" s="28"/>
      <c r="BDU232" s="28"/>
      <c r="BDV232" s="28"/>
      <c r="BDW232" s="28"/>
      <c r="BDX232" s="28"/>
      <c r="BDY232" s="28"/>
      <c r="BDZ232" s="28"/>
      <c r="BEA232" s="28"/>
      <c r="BEB232" s="28"/>
      <c r="BEC232" s="28"/>
      <c r="BED232" s="28"/>
      <c r="BEE232" s="28"/>
      <c r="BEF232" s="28"/>
      <c r="BEG232" s="28"/>
      <c r="BEH232" s="28"/>
      <c r="BEI232" s="28"/>
      <c r="BEJ232" s="28"/>
      <c r="BEK232" s="28"/>
      <c r="BEL232" s="28"/>
      <c r="BEM232" s="28"/>
      <c r="BEN232" s="28"/>
      <c r="BEO232" s="28"/>
      <c r="BEP232" s="28"/>
      <c r="BEQ232" s="28"/>
      <c r="BER232" s="28"/>
      <c r="BES232" s="28"/>
      <c r="BET232" s="28"/>
      <c r="BEU232" s="28"/>
      <c r="BEV232" s="28"/>
      <c r="BEW232" s="28"/>
      <c r="BEX232" s="28"/>
      <c r="BEY232" s="28"/>
      <c r="BEZ232" s="28"/>
      <c r="BFA232" s="28"/>
      <c r="BFB232" s="28"/>
      <c r="BFC232" s="28"/>
      <c r="BFD232" s="28"/>
      <c r="BFE232" s="28"/>
      <c r="BFF232" s="28"/>
      <c r="BFG232" s="28"/>
      <c r="BFH232" s="28"/>
      <c r="BFI232" s="28"/>
      <c r="BFJ232" s="28"/>
      <c r="BFK232" s="28"/>
      <c r="BFL232" s="28"/>
      <c r="BFM232" s="28"/>
      <c r="BFN232" s="28"/>
      <c r="BFO232" s="28"/>
      <c r="BFP232" s="28"/>
      <c r="BFQ232" s="28"/>
      <c r="BFR232" s="28"/>
      <c r="BFS232" s="28"/>
      <c r="BFT232" s="28"/>
      <c r="BFU232" s="28"/>
      <c r="BFV232" s="28"/>
      <c r="BFW232" s="28"/>
      <c r="BFX232" s="28"/>
      <c r="BFY232" s="28"/>
      <c r="BFZ232" s="28"/>
      <c r="BGA232" s="28"/>
      <c r="BGB232" s="28"/>
      <c r="BGC232" s="28"/>
      <c r="BGD232" s="28"/>
      <c r="BGE232" s="28"/>
      <c r="BGF232" s="28"/>
      <c r="BGG232" s="28"/>
      <c r="BGH232" s="28"/>
      <c r="BGI232" s="28"/>
      <c r="BGJ232" s="28"/>
      <c r="BGK232" s="28"/>
      <c r="BGL232" s="28"/>
      <c r="BGM232" s="28"/>
      <c r="BGN232" s="28"/>
      <c r="BGO232" s="28"/>
      <c r="BGP232" s="28"/>
      <c r="BGQ232" s="28"/>
      <c r="BGR232" s="28"/>
      <c r="BGS232" s="28"/>
      <c r="BGT232" s="28"/>
      <c r="BGU232" s="28"/>
      <c r="BGV232" s="28"/>
      <c r="BGW232" s="28"/>
      <c r="BGX232" s="28"/>
      <c r="BGY232" s="28"/>
      <c r="BGZ232" s="28"/>
      <c r="BHA232" s="28"/>
      <c r="BHB232" s="28"/>
      <c r="BHC232" s="28"/>
      <c r="BHD232" s="28"/>
      <c r="BHE232" s="28"/>
      <c r="BHF232" s="28"/>
      <c r="BHG232" s="28"/>
      <c r="BHH232" s="28"/>
      <c r="BHI232" s="28"/>
      <c r="BHJ232" s="28"/>
      <c r="BHK232" s="28"/>
      <c r="BHL232" s="28"/>
      <c r="BHM232" s="28"/>
      <c r="BHN232" s="28"/>
      <c r="BHO232" s="28"/>
      <c r="BHP232" s="28"/>
      <c r="BHQ232" s="28"/>
      <c r="BHR232" s="28"/>
      <c r="BHS232" s="28"/>
      <c r="BHT232" s="28"/>
      <c r="BHU232" s="28"/>
      <c r="BHV232" s="28"/>
      <c r="BHW232" s="28"/>
      <c r="BHX232" s="28"/>
      <c r="BHY232" s="28"/>
      <c r="BHZ232" s="28"/>
      <c r="BIA232" s="28"/>
      <c r="BIB232" s="28"/>
      <c r="BIC232" s="28"/>
      <c r="BID232" s="28"/>
      <c r="BIE232" s="28"/>
      <c r="BIF232" s="28"/>
      <c r="BIG232" s="28"/>
      <c r="BIH232" s="28"/>
      <c r="BII232" s="28"/>
      <c r="BIJ232" s="28"/>
      <c r="BIK232" s="28"/>
      <c r="BIL232" s="28"/>
      <c r="BIM232" s="28"/>
      <c r="BIN232" s="28"/>
      <c r="BIO232" s="28"/>
      <c r="BIP232" s="28"/>
      <c r="BIQ232" s="28"/>
      <c r="BIR232" s="28"/>
      <c r="BIS232" s="28"/>
      <c r="BIT232" s="28"/>
      <c r="BIU232" s="28"/>
      <c r="BIV232" s="28"/>
      <c r="BIW232" s="28"/>
      <c r="BIX232" s="28"/>
      <c r="BIY232" s="28"/>
      <c r="BIZ232" s="28"/>
      <c r="BJA232" s="28"/>
      <c r="BJB232" s="28"/>
      <c r="BJC232" s="28"/>
      <c r="BJD232" s="28"/>
      <c r="BJE232" s="28"/>
      <c r="BJF232" s="28"/>
      <c r="BJG232" s="28"/>
      <c r="BJH232" s="28"/>
      <c r="BJI232" s="28"/>
      <c r="BJJ232" s="28"/>
      <c r="BJK232" s="28"/>
      <c r="BJL232" s="28"/>
      <c r="BJM232" s="28"/>
      <c r="BJN232" s="28"/>
      <c r="BJO232" s="28"/>
      <c r="BJP232" s="28"/>
      <c r="BJQ232" s="28"/>
      <c r="BJR232" s="28"/>
      <c r="BJS232" s="28"/>
      <c r="BJT232" s="28"/>
      <c r="BJU232" s="28"/>
      <c r="BJV232" s="28"/>
      <c r="BJW232" s="28"/>
      <c r="BJX232" s="28"/>
      <c r="BJY232" s="28"/>
      <c r="BJZ232" s="28"/>
      <c r="BKA232" s="28"/>
      <c r="BKB232" s="28"/>
      <c r="BKC232" s="28"/>
      <c r="BKD232" s="28"/>
      <c r="BKE232" s="28"/>
      <c r="BKF232" s="28"/>
      <c r="BKG232" s="28"/>
      <c r="BKH232" s="28"/>
      <c r="BKI232" s="28"/>
      <c r="BKJ232" s="28"/>
      <c r="BKK232" s="28"/>
      <c r="BKL232" s="28"/>
      <c r="BKM232" s="28"/>
      <c r="BKN232" s="28"/>
      <c r="BKO232" s="28"/>
      <c r="BKP232" s="28"/>
      <c r="BKQ232" s="28"/>
      <c r="BKR232" s="28"/>
      <c r="BKS232" s="28"/>
      <c r="BKT232" s="28"/>
      <c r="BKU232" s="28"/>
      <c r="BKV232" s="28"/>
      <c r="BKW232" s="28"/>
      <c r="BKX232" s="28"/>
      <c r="BKY232" s="28"/>
      <c r="BKZ232" s="28"/>
      <c r="BLA232" s="28"/>
      <c r="BLB232" s="28"/>
      <c r="BLC232" s="28"/>
      <c r="BLD232" s="28"/>
      <c r="BLE232" s="28"/>
      <c r="BLF232" s="28"/>
      <c r="BLG232" s="28"/>
      <c r="BLH232" s="28"/>
      <c r="BLI232" s="28"/>
      <c r="BLJ232" s="28"/>
      <c r="BLK232" s="28"/>
      <c r="BLL232" s="28"/>
      <c r="BLM232" s="28"/>
      <c r="BLN232" s="28"/>
      <c r="BLO232" s="28"/>
      <c r="BLP232" s="28"/>
      <c r="BLQ232" s="28"/>
      <c r="BLR232" s="28"/>
      <c r="BLS232" s="28"/>
      <c r="BLT232" s="28"/>
      <c r="BLU232" s="28"/>
      <c r="BLV232" s="28"/>
      <c r="BLW232" s="28"/>
      <c r="BLX232" s="28"/>
      <c r="BLY232" s="28"/>
      <c r="BLZ232" s="28"/>
      <c r="BMA232" s="28"/>
      <c r="BMB232" s="28"/>
      <c r="BMC232" s="28"/>
      <c r="BMD232" s="28"/>
      <c r="BME232" s="28"/>
      <c r="BMF232" s="28"/>
      <c r="BMG232" s="28"/>
      <c r="BMH232" s="28"/>
      <c r="BMI232" s="28"/>
      <c r="BMJ232" s="28"/>
      <c r="BMK232" s="28"/>
      <c r="BML232" s="28"/>
      <c r="BMM232" s="28"/>
      <c r="BMN232" s="28"/>
      <c r="BMO232" s="28"/>
      <c r="BMP232" s="28"/>
      <c r="BMQ232" s="28"/>
      <c r="BMR232" s="28"/>
      <c r="BMS232" s="28"/>
      <c r="BMT232" s="28"/>
      <c r="BMU232" s="28"/>
      <c r="BMV232" s="28"/>
      <c r="BMW232" s="28"/>
      <c r="BMX232" s="28"/>
      <c r="BMY232" s="28"/>
      <c r="BMZ232" s="28"/>
      <c r="BNA232" s="28"/>
      <c r="BNB232" s="28"/>
      <c r="BNC232" s="28"/>
      <c r="BND232" s="28"/>
      <c r="BNE232" s="28"/>
      <c r="BNF232" s="28"/>
      <c r="BNG232" s="28"/>
      <c r="BNH232" s="28"/>
      <c r="BNI232" s="28"/>
      <c r="BNJ232" s="28"/>
      <c r="BNK232" s="28"/>
      <c r="BNL232" s="28"/>
      <c r="BNM232" s="28"/>
      <c r="BNN232" s="28"/>
      <c r="BNO232" s="28"/>
      <c r="BNP232" s="28"/>
      <c r="BNQ232" s="28"/>
      <c r="BNR232" s="28"/>
      <c r="BNS232" s="28"/>
      <c r="BNT232" s="28"/>
      <c r="BNU232" s="28"/>
      <c r="BNV232" s="28"/>
      <c r="BNW232" s="28"/>
      <c r="BNX232" s="28"/>
      <c r="BNY232" s="28"/>
      <c r="BNZ232" s="28"/>
      <c r="BOA232" s="28"/>
      <c r="BOB232" s="28"/>
      <c r="BOC232" s="28"/>
      <c r="BOD232" s="28"/>
      <c r="BOE232" s="28"/>
      <c r="BOF232" s="28"/>
      <c r="BOG232" s="28"/>
      <c r="BOH232" s="28"/>
      <c r="BOI232" s="28"/>
      <c r="BOJ232" s="28"/>
      <c r="BOK232" s="28"/>
      <c r="BOL232" s="28"/>
      <c r="BOM232" s="28"/>
      <c r="BON232" s="28"/>
      <c r="BOO232" s="28"/>
      <c r="BOP232" s="28"/>
      <c r="BOQ232" s="28"/>
      <c r="BOR232" s="28"/>
      <c r="BOS232" s="28"/>
      <c r="BOT232" s="28"/>
      <c r="BOU232" s="28"/>
      <c r="BOV232" s="28"/>
      <c r="BOW232" s="28"/>
      <c r="BOX232" s="28"/>
      <c r="BOY232" s="28"/>
      <c r="BOZ232" s="28"/>
      <c r="BPA232" s="28"/>
      <c r="BPB232" s="28"/>
      <c r="BPC232" s="28"/>
      <c r="BPD232" s="28"/>
      <c r="BPE232" s="28"/>
      <c r="BPF232" s="28"/>
      <c r="BPG232" s="28"/>
      <c r="BPH232" s="28"/>
      <c r="BPI232" s="28"/>
      <c r="BPJ232" s="28"/>
      <c r="BPK232" s="28"/>
      <c r="BPL232" s="28"/>
      <c r="BPM232" s="28"/>
      <c r="BPN232" s="28"/>
      <c r="BPO232" s="28"/>
      <c r="BPP232" s="28"/>
      <c r="BPQ232" s="28"/>
      <c r="BPR232" s="28"/>
      <c r="BPS232" s="28"/>
      <c r="BPT232" s="28"/>
      <c r="BPU232" s="28"/>
      <c r="BPV232" s="28"/>
      <c r="BPW232" s="28"/>
      <c r="BPX232" s="28"/>
      <c r="BPY232" s="28"/>
      <c r="BPZ232" s="28"/>
      <c r="BQA232" s="28"/>
      <c r="BQB232" s="28"/>
      <c r="BQC232" s="28"/>
      <c r="BQD232" s="28"/>
      <c r="BQE232" s="28"/>
      <c r="BQF232" s="28"/>
      <c r="BQG232" s="28"/>
      <c r="BQH232" s="28"/>
      <c r="BQI232" s="28"/>
      <c r="BQJ232" s="28"/>
      <c r="BQK232" s="28"/>
      <c r="BQL232" s="28"/>
      <c r="BQM232" s="28"/>
      <c r="BQN232" s="28"/>
      <c r="BQO232" s="28"/>
      <c r="BQP232" s="28"/>
      <c r="BQQ232" s="28"/>
      <c r="BQR232" s="28"/>
      <c r="BQS232" s="28"/>
      <c r="BQT232" s="28"/>
      <c r="BQU232" s="28"/>
      <c r="BQV232" s="28"/>
      <c r="BQW232" s="28"/>
      <c r="BQX232" s="28"/>
      <c r="BQY232" s="28"/>
      <c r="BQZ232" s="28"/>
      <c r="BRA232" s="28"/>
      <c r="BRB232" s="28"/>
      <c r="BRC232" s="28"/>
      <c r="BRD232" s="28"/>
      <c r="BRE232" s="28"/>
      <c r="BRF232" s="28"/>
      <c r="BRG232" s="28"/>
      <c r="BRH232" s="28"/>
      <c r="BRI232" s="28"/>
      <c r="BRJ232" s="28"/>
      <c r="BRK232" s="28"/>
      <c r="BRL232" s="28"/>
      <c r="BRM232" s="28"/>
      <c r="BRN232" s="28"/>
      <c r="BRO232" s="28"/>
      <c r="BRP232" s="28"/>
      <c r="BRQ232" s="28"/>
      <c r="BRR232" s="28"/>
      <c r="BRS232" s="28"/>
      <c r="BRT232" s="28"/>
      <c r="BRU232" s="28"/>
      <c r="BRV232" s="28"/>
      <c r="BRW232" s="28"/>
      <c r="BRX232" s="28"/>
      <c r="BRY232" s="28"/>
      <c r="BRZ232" s="28"/>
      <c r="BSA232" s="28"/>
      <c r="BSB232" s="28"/>
      <c r="BSC232" s="28"/>
      <c r="BSD232" s="28"/>
      <c r="BSE232" s="28"/>
      <c r="BSF232" s="28"/>
      <c r="BSG232" s="28"/>
      <c r="BSH232" s="28"/>
      <c r="BSI232" s="28"/>
      <c r="BSJ232" s="28"/>
      <c r="BSK232" s="28"/>
      <c r="BSL232" s="28"/>
      <c r="BSM232" s="28"/>
      <c r="BSN232" s="28"/>
      <c r="BSO232" s="28"/>
      <c r="BSP232" s="28"/>
      <c r="BSQ232" s="28"/>
      <c r="BSR232" s="28"/>
      <c r="BSS232" s="28"/>
      <c r="BST232" s="28"/>
      <c r="BSU232" s="28"/>
      <c r="BSV232" s="28"/>
      <c r="BSW232" s="28"/>
      <c r="BSX232" s="28"/>
      <c r="BSY232" s="28"/>
      <c r="BSZ232" s="28"/>
      <c r="BTA232" s="28"/>
      <c r="BTB232" s="28"/>
      <c r="BTC232" s="28"/>
      <c r="BTD232" s="28"/>
      <c r="BTE232" s="28"/>
      <c r="BTF232" s="28"/>
      <c r="BTG232" s="28"/>
      <c r="BTH232" s="28"/>
      <c r="BTI232" s="28"/>
      <c r="BTJ232" s="28"/>
      <c r="BTK232" s="28"/>
      <c r="BTL232" s="28"/>
      <c r="BTM232" s="28"/>
      <c r="BTN232" s="28"/>
      <c r="BTO232" s="28"/>
      <c r="BTP232" s="28"/>
      <c r="BTQ232" s="28"/>
      <c r="BTR232" s="28"/>
      <c r="BTS232" s="28"/>
      <c r="BTT232" s="28"/>
      <c r="BTU232" s="28"/>
      <c r="BTV232" s="28"/>
      <c r="BTW232" s="28"/>
      <c r="BTX232" s="28"/>
      <c r="BTY232" s="28"/>
      <c r="BTZ232" s="28"/>
      <c r="BUA232" s="28"/>
      <c r="BUB232" s="28"/>
      <c r="BUC232" s="28"/>
      <c r="BUD232" s="28"/>
      <c r="BUE232" s="28"/>
      <c r="BUF232" s="28"/>
      <c r="BUG232" s="28"/>
      <c r="BUH232" s="28"/>
      <c r="BUI232" s="28"/>
      <c r="BUJ232" s="28"/>
      <c r="BUK232" s="28"/>
      <c r="BUL232" s="28"/>
      <c r="BUM232" s="28"/>
      <c r="BUN232" s="28"/>
      <c r="BUO232" s="28"/>
      <c r="BUP232" s="28"/>
      <c r="BUQ232" s="28"/>
      <c r="BUR232" s="28"/>
      <c r="BUS232" s="28"/>
      <c r="BUT232" s="28"/>
      <c r="BUU232" s="28"/>
      <c r="BUV232" s="28"/>
      <c r="BUW232" s="28"/>
      <c r="BUX232" s="28"/>
      <c r="BUY232" s="28"/>
      <c r="BUZ232" s="28"/>
      <c r="BVA232" s="28"/>
      <c r="BVB232" s="28"/>
      <c r="BVC232" s="28"/>
      <c r="BVD232" s="28"/>
      <c r="BVE232" s="28"/>
      <c r="BVF232" s="28"/>
      <c r="BVG232" s="28"/>
      <c r="BVH232" s="28"/>
      <c r="BVI232" s="28"/>
      <c r="BVJ232" s="28"/>
      <c r="BVK232" s="28"/>
      <c r="BVL232" s="28"/>
      <c r="BVM232" s="28"/>
      <c r="BVN232" s="28"/>
      <c r="BVO232" s="28"/>
      <c r="BVP232" s="28"/>
      <c r="BVQ232" s="28"/>
      <c r="BVR232" s="28"/>
      <c r="BVS232" s="28"/>
      <c r="BVT232" s="28"/>
      <c r="BVU232" s="28"/>
      <c r="BVV232" s="28"/>
      <c r="BVW232" s="28"/>
      <c r="BVX232" s="28"/>
      <c r="BVY232" s="28"/>
      <c r="BVZ232" s="28"/>
      <c r="BWA232" s="28"/>
      <c r="BWB232" s="28"/>
      <c r="BWC232" s="28"/>
      <c r="BWD232" s="28"/>
      <c r="BWE232" s="28"/>
      <c r="BWF232" s="28"/>
      <c r="BWG232" s="28"/>
      <c r="BWH232" s="28"/>
      <c r="BWI232" s="28"/>
      <c r="BWJ232" s="28"/>
      <c r="BWK232" s="28"/>
      <c r="BWL232" s="28"/>
      <c r="BWM232" s="28"/>
      <c r="BWN232" s="28"/>
      <c r="BWO232" s="28"/>
      <c r="BWP232" s="28"/>
      <c r="BWQ232" s="28"/>
      <c r="BWR232" s="28"/>
      <c r="BWS232" s="28"/>
      <c r="BWT232" s="28"/>
      <c r="BWU232" s="28"/>
      <c r="BWV232" s="28"/>
      <c r="BWW232" s="28"/>
      <c r="BWX232" s="28"/>
      <c r="BWY232" s="28"/>
      <c r="BWZ232" s="28"/>
      <c r="BXA232" s="28"/>
      <c r="BXB232" s="28"/>
      <c r="BXC232" s="28"/>
      <c r="BXD232" s="28"/>
      <c r="BXE232" s="28"/>
      <c r="BXF232" s="28"/>
      <c r="BXG232" s="28"/>
      <c r="BXH232" s="28"/>
      <c r="BXI232" s="28"/>
      <c r="BXJ232" s="28"/>
      <c r="BXK232" s="28"/>
      <c r="BXL232" s="28"/>
      <c r="BXM232" s="28"/>
      <c r="BXN232" s="28"/>
      <c r="BXO232" s="28"/>
      <c r="BXP232" s="28"/>
      <c r="BXQ232" s="28"/>
      <c r="BXR232" s="28"/>
      <c r="BXS232" s="28"/>
      <c r="BXT232" s="28"/>
      <c r="BXU232" s="28"/>
      <c r="BXV232" s="28"/>
      <c r="BXW232" s="28"/>
      <c r="BXX232" s="28"/>
      <c r="BXY232" s="28"/>
      <c r="BXZ232" s="28"/>
      <c r="BYA232" s="28"/>
      <c r="BYB232" s="28"/>
      <c r="BYC232" s="28"/>
      <c r="BYD232" s="28"/>
      <c r="BYE232" s="28"/>
      <c r="BYF232" s="28"/>
      <c r="BYG232" s="28"/>
      <c r="BYH232" s="28"/>
      <c r="BYI232" s="28"/>
      <c r="BYJ232" s="28"/>
      <c r="BYK232" s="28"/>
      <c r="BYL232" s="28"/>
      <c r="BYM232" s="28"/>
      <c r="BYN232" s="28"/>
      <c r="BYO232" s="28"/>
      <c r="BYP232" s="28"/>
      <c r="BYQ232" s="28"/>
      <c r="BYR232" s="28"/>
      <c r="BYS232" s="28"/>
      <c r="BYT232" s="28"/>
      <c r="BYU232" s="28"/>
      <c r="BYV232" s="28"/>
      <c r="BYW232" s="28"/>
      <c r="BYX232" s="28"/>
      <c r="BYY232" s="28"/>
      <c r="BYZ232" s="28"/>
      <c r="BZA232" s="28"/>
      <c r="BZB232" s="28"/>
      <c r="BZC232" s="28"/>
      <c r="BZD232" s="28"/>
      <c r="BZE232" s="28"/>
      <c r="BZF232" s="28"/>
      <c r="BZG232" s="28"/>
      <c r="BZH232" s="28"/>
      <c r="BZI232" s="28"/>
      <c r="BZJ232" s="28"/>
      <c r="BZK232" s="28"/>
      <c r="BZL232" s="28"/>
      <c r="BZM232" s="28"/>
      <c r="BZN232" s="28"/>
      <c r="BZO232" s="28"/>
      <c r="BZP232" s="28"/>
      <c r="BZQ232" s="28"/>
      <c r="BZR232" s="28"/>
      <c r="BZS232" s="28"/>
      <c r="BZT232" s="28"/>
      <c r="BZU232" s="28"/>
      <c r="BZV232" s="28"/>
      <c r="BZW232" s="28"/>
      <c r="BZX232" s="28"/>
      <c r="BZY232" s="28"/>
      <c r="BZZ232" s="28"/>
      <c r="CAA232" s="28"/>
      <c r="CAB232" s="28"/>
      <c r="CAC232" s="28"/>
      <c r="CAD232" s="28"/>
      <c r="CAE232" s="28"/>
      <c r="CAF232" s="28"/>
      <c r="CAG232" s="28"/>
      <c r="CAH232" s="28"/>
      <c r="CAI232" s="28"/>
      <c r="CAJ232" s="28"/>
      <c r="CAK232" s="28"/>
      <c r="CAL232" s="28"/>
      <c r="CAM232" s="28"/>
      <c r="CAN232" s="28"/>
      <c r="CAO232" s="28"/>
      <c r="CAP232" s="28"/>
      <c r="CAQ232" s="28"/>
      <c r="CAR232" s="28"/>
      <c r="CAS232" s="28"/>
      <c r="CAT232" s="28"/>
      <c r="CAU232" s="28"/>
      <c r="CAV232" s="28"/>
      <c r="CAW232" s="28"/>
      <c r="CAX232" s="28"/>
      <c r="CAY232" s="28"/>
      <c r="CAZ232" s="28"/>
      <c r="CBA232" s="28"/>
      <c r="CBB232" s="28"/>
      <c r="CBC232" s="28"/>
      <c r="CBD232" s="28"/>
      <c r="CBE232" s="28"/>
      <c r="CBF232" s="28"/>
      <c r="CBG232" s="28"/>
      <c r="CBH232" s="28"/>
      <c r="CBI232" s="28"/>
      <c r="CBJ232" s="28"/>
      <c r="CBK232" s="28"/>
      <c r="CBL232" s="28"/>
      <c r="CBM232" s="28"/>
      <c r="CBN232" s="28"/>
      <c r="CBO232" s="28"/>
      <c r="CBP232" s="28"/>
      <c r="CBQ232" s="28"/>
      <c r="CBR232" s="28"/>
      <c r="CBS232" s="28"/>
      <c r="CBT232" s="28"/>
      <c r="CBU232" s="28"/>
      <c r="CBV232" s="28"/>
      <c r="CBW232" s="28"/>
      <c r="CBX232" s="28"/>
      <c r="CBY232" s="28"/>
      <c r="CBZ232" s="28"/>
      <c r="CCA232" s="28"/>
      <c r="CCB232" s="28"/>
      <c r="CCC232" s="28"/>
      <c r="CCD232" s="28"/>
      <c r="CCE232" s="28"/>
      <c r="CCF232" s="28"/>
      <c r="CCG232" s="28"/>
      <c r="CCH232" s="28"/>
      <c r="CCI232" s="28"/>
      <c r="CCJ232" s="28"/>
      <c r="CCK232" s="28"/>
      <c r="CCL232" s="28"/>
      <c r="CCM232" s="28"/>
      <c r="CCN232" s="28"/>
      <c r="CCO232" s="28"/>
      <c r="CCP232" s="28"/>
      <c r="CCQ232" s="28"/>
      <c r="CCR232" s="28"/>
      <c r="CCS232" s="28"/>
      <c r="CCT232" s="28"/>
      <c r="CCU232" s="28"/>
      <c r="CCV232" s="28"/>
      <c r="CCW232" s="28"/>
      <c r="CCX232" s="28"/>
      <c r="CCY232" s="28"/>
      <c r="CCZ232" s="28"/>
      <c r="CDA232" s="28"/>
      <c r="CDB232" s="28"/>
      <c r="CDC232" s="28"/>
      <c r="CDD232" s="28"/>
      <c r="CDE232" s="28"/>
      <c r="CDF232" s="28"/>
      <c r="CDG232" s="28"/>
      <c r="CDH232" s="28"/>
      <c r="CDI232" s="28"/>
      <c r="CDJ232" s="28"/>
      <c r="CDK232" s="28"/>
      <c r="CDL232" s="28"/>
      <c r="CDM232" s="28"/>
      <c r="CDN232" s="28"/>
      <c r="CDO232" s="28"/>
      <c r="CDP232" s="28"/>
      <c r="CDQ232" s="28"/>
      <c r="CDR232" s="28"/>
      <c r="CDS232" s="28"/>
      <c r="CDT232" s="28"/>
      <c r="CDU232" s="28"/>
      <c r="CDV232" s="28"/>
      <c r="CDW232" s="28"/>
      <c r="CDX232" s="28"/>
      <c r="CDY232" s="28"/>
      <c r="CDZ232" s="28"/>
      <c r="CEA232" s="28"/>
      <c r="CEB232" s="28"/>
      <c r="CEC232" s="28"/>
      <c r="CED232" s="28"/>
      <c r="CEE232" s="28"/>
      <c r="CEF232" s="28"/>
      <c r="CEG232" s="28"/>
      <c r="CEH232" s="28"/>
      <c r="CEI232" s="28"/>
      <c r="CEJ232" s="28"/>
      <c r="CEK232" s="28"/>
      <c r="CEL232" s="28"/>
      <c r="CEM232" s="28"/>
      <c r="CEN232" s="28"/>
      <c r="CEO232" s="28"/>
      <c r="CEP232" s="28"/>
      <c r="CEQ232" s="28"/>
      <c r="CER232" s="28"/>
      <c r="CES232" s="28"/>
      <c r="CET232" s="28"/>
      <c r="CEU232" s="28"/>
      <c r="CEV232" s="28"/>
      <c r="CEW232" s="28"/>
      <c r="CEX232" s="28"/>
      <c r="CEY232" s="28"/>
      <c r="CEZ232" s="28"/>
      <c r="CFA232" s="28"/>
      <c r="CFB232" s="28"/>
      <c r="CFC232" s="28"/>
      <c r="CFD232" s="28"/>
      <c r="CFE232" s="28"/>
      <c r="CFF232" s="28"/>
      <c r="CFG232" s="28"/>
      <c r="CFH232" s="28"/>
      <c r="CFI232" s="28"/>
      <c r="CFJ232" s="28"/>
      <c r="CFK232" s="28"/>
      <c r="CFL232" s="28"/>
      <c r="CFM232" s="28"/>
      <c r="CFN232" s="28"/>
      <c r="CFO232" s="28"/>
      <c r="CFP232" s="28"/>
      <c r="CFQ232" s="28"/>
      <c r="CFR232" s="28"/>
      <c r="CFS232" s="28"/>
      <c r="CFT232" s="28"/>
      <c r="CFU232" s="28"/>
      <c r="CFV232" s="28"/>
      <c r="CFW232" s="28"/>
      <c r="CFX232" s="28"/>
      <c r="CFY232" s="28"/>
      <c r="CFZ232" s="28"/>
      <c r="CGA232" s="28"/>
      <c r="CGB232" s="28"/>
      <c r="CGC232" s="28"/>
      <c r="CGD232" s="28"/>
      <c r="CGE232" s="28"/>
      <c r="CGF232" s="28"/>
      <c r="CGG232" s="28"/>
      <c r="CGH232" s="28"/>
      <c r="CGI232" s="28"/>
      <c r="CGJ232" s="28"/>
      <c r="CGK232" s="28"/>
      <c r="CGL232" s="28"/>
      <c r="CGM232" s="28"/>
      <c r="CGN232" s="28"/>
      <c r="CGO232" s="28"/>
      <c r="CGP232" s="28"/>
      <c r="CGQ232" s="28"/>
      <c r="CGR232" s="28"/>
      <c r="CGS232" s="28"/>
      <c r="CGT232" s="28"/>
      <c r="CGU232" s="28"/>
      <c r="CGV232" s="28"/>
      <c r="CGW232" s="28"/>
      <c r="CGX232" s="28"/>
      <c r="CGY232" s="28"/>
      <c r="CGZ232" s="28"/>
      <c r="CHA232" s="28"/>
      <c r="CHB232" s="28"/>
      <c r="CHC232" s="28"/>
      <c r="CHD232" s="28"/>
      <c r="CHE232" s="28"/>
      <c r="CHF232" s="28"/>
      <c r="CHG232" s="28"/>
      <c r="CHH232" s="28"/>
      <c r="CHI232" s="28"/>
      <c r="CHJ232" s="28"/>
      <c r="CHK232" s="28"/>
      <c r="CHL232" s="28"/>
      <c r="CHM232" s="28"/>
      <c r="CHN232" s="28"/>
      <c r="CHO232" s="28"/>
      <c r="CHP232" s="28"/>
      <c r="CHQ232" s="28"/>
      <c r="CHR232" s="28"/>
      <c r="CHS232" s="28"/>
      <c r="CHT232" s="28"/>
      <c r="CHU232" s="28"/>
      <c r="CHV232" s="28"/>
      <c r="CHW232" s="28"/>
      <c r="CHX232" s="28"/>
      <c r="CHY232" s="28"/>
      <c r="CHZ232" s="28"/>
      <c r="CIA232" s="28"/>
      <c r="CIB232" s="28"/>
      <c r="CIC232" s="28"/>
      <c r="CID232" s="28"/>
      <c r="CIE232" s="28"/>
      <c r="CIF232" s="28"/>
      <c r="CIG232" s="28"/>
      <c r="CIH232" s="28"/>
      <c r="CII232" s="28"/>
      <c r="CIJ232" s="28"/>
      <c r="CIK232" s="28"/>
      <c r="CIL232" s="28"/>
      <c r="CIM232" s="28"/>
      <c r="CIN232" s="28"/>
      <c r="CIO232" s="28"/>
      <c r="CIP232" s="28"/>
      <c r="CIQ232" s="28"/>
      <c r="CIR232" s="28"/>
      <c r="CIS232" s="28"/>
      <c r="CIT232" s="28"/>
      <c r="CIU232" s="28"/>
      <c r="CIV232" s="28"/>
      <c r="CIW232" s="28"/>
      <c r="CIX232" s="28"/>
      <c r="CIY232" s="28"/>
      <c r="CIZ232" s="28"/>
      <c r="CJA232" s="28"/>
      <c r="CJB232" s="28"/>
      <c r="CJC232" s="28"/>
      <c r="CJD232" s="28"/>
      <c r="CJE232" s="28"/>
      <c r="CJF232" s="28"/>
      <c r="CJG232" s="28"/>
      <c r="CJH232" s="28"/>
      <c r="CJI232" s="28"/>
      <c r="CJJ232" s="28"/>
      <c r="CJK232" s="28"/>
      <c r="CJL232" s="28"/>
      <c r="CJM232" s="28"/>
      <c r="CJN232" s="28"/>
      <c r="CJO232" s="28"/>
      <c r="CJP232" s="28"/>
      <c r="CJQ232" s="28"/>
      <c r="CJR232" s="28"/>
      <c r="CJS232" s="28"/>
      <c r="CJT232" s="28"/>
      <c r="CJU232" s="28"/>
      <c r="CJV232" s="28"/>
      <c r="CJW232" s="28"/>
      <c r="CJX232" s="28"/>
      <c r="CJY232" s="28"/>
      <c r="CJZ232" s="28"/>
      <c r="CKA232" s="28"/>
      <c r="CKB232" s="28"/>
      <c r="CKC232" s="28"/>
      <c r="CKD232" s="28"/>
      <c r="CKE232" s="28"/>
      <c r="CKF232" s="28"/>
      <c r="CKG232" s="28"/>
      <c r="CKH232" s="28"/>
      <c r="CKI232" s="28"/>
      <c r="CKJ232" s="28"/>
      <c r="CKK232" s="28"/>
      <c r="CKL232" s="28"/>
      <c r="CKM232" s="28"/>
      <c r="CKN232" s="28"/>
      <c r="CKO232" s="28"/>
      <c r="CKP232" s="28"/>
      <c r="CKQ232" s="28"/>
      <c r="CKR232" s="28"/>
      <c r="CKS232" s="28"/>
      <c r="CKT232" s="28"/>
      <c r="CKU232" s="28"/>
      <c r="CKV232" s="28"/>
      <c r="CKW232" s="28"/>
      <c r="CKX232" s="28"/>
      <c r="CKY232" s="28"/>
      <c r="CKZ232" s="28"/>
      <c r="CLA232" s="28"/>
      <c r="CLB232" s="28"/>
      <c r="CLC232" s="28"/>
      <c r="CLD232" s="28"/>
      <c r="CLE232" s="28"/>
      <c r="CLF232" s="28"/>
      <c r="CLG232" s="28"/>
      <c r="CLH232" s="28"/>
      <c r="CLI232" s="28"/>
      <c r="CLJ232" s="28"/>
      <c r="CLK232" s="28"/>
      <c r="CLL232" s="28"/>
      <c r="CLM232" s="28"/>
      <c r="CLN232" s="28"/>
      <c r="CLO232" s="28"/>
      <c r="CLP232" s="28"/>
      <c r="CLQ232" s="28"/>
      <c r="CLR232" s="28"/>
      <c r="CLS232" s="28"/>
      <c r="CLT232" s="28"/>
      <c r="CLU232" s="28"/>
      <c r="CLV232" s="28"/>
      <c r="CLW232" s="28"/>
      <c r="CLX232" s="28"/>
      <c r="CLY232" s="28"/>
      <c r="CLZ232" s="28"/>
      <c r="CMA232" s="28"/>
      <c r="CMB232" s="28"/>
      <c r="CMC232" s="28"/>
      <c r="CMD232" s="28"/>
      <c r="CME232" s="28"/>
      <c r="CMF232" s="28"/>
      <c r="CMG232" s="28"/>
      <c r="CMH232" s="28"/>
      <c r="CMI232" s="28"/>
      <c r="CMJ232" s="28"/>
      <c r="CMK232" s="28"/>
      <c r="CML232" s="28"/>
      <c r="CMM232" s="28"/>
      <c r="CMN232" s="28"/>
      <c r="CMO232" s="28"/>
      <c r="CMP232" s="28"/>
      <c r="CMQ232" s="28"/>
      <c r="CMR232" s="28"/>
      <c r="CMS232" s="28"/>
      <c r="CMT232" s="28"/>
      <c r="CMU232" s="28"/>
      <c r="CMV232" s="28"/>
      <c r="CMW232" s="28"/>
      <c r="CMX232" s="28"/>
      <c r="CMY232" s="28"/>
      <c r="CMZ232" s="28"/>
      <c r="CNA232" s="28"/>
      <c r="CNB232" s="28"/>
      <c r="CNC232" s="28"/>
      <c r="CND232" s="28"/>
      <c r="CNE232" s="28"/>
      <c r="CNF232" s="28"/>
      <c r="CNG232" s="28"/>
      <c r="CNH232" s="28"/>
      <c r="CNI232" s="28"/>
      <c r="CNJ232" s="28"/>
      <c r="CNK232" s="28"/>
      <c r="CNL232" s="28"/>
      <c r="CNM232" s="28"/>
      <c r="CNN232" s="28"/>
      <c r="CNO232" s="28"/>
      <c r="CNP232" s="28"/>
      <c r="CNQ232" s="28"/>
      <c r="CNR232" s="28"/>
      <c r="CNS232" s="28"/>
      <c r="CNT232" s="28"/>
      <c r="CNU232" s="28"/>
      <c r="CNV232" s="28"/>
      <c r="CNW232" s="28"/>
      <c r="CNX232" s="28"/>
      <c r="CNY232" s="28"/>
      <c r="CNZ232" s="28"/>
      <c r="COA232" s="28"/>
      <c r="COB232" s="28"/>
      <c r="COC232" s="28"/>
      <c r="COD232" s="28"/>
      <c r="COE232" s="28"/>
      <c r="COF232" s="28"/>
      <c r="COG232" s="28"/>
      <c r="COH232" s="28"/>
      <c r="COI232" s="28"/>
      <c r="COJ232" s="28"/>
      <c r="COK232" s="28"/>
      <c r="COL232" s="28"/>
      <c r="COM232" s="28"/>
      <c r="CON232" s="28"/>
      <c r="COO232" s="28"/>
      <c r="COP232" s="28"/>
      <c r="COQ232" s="28"/>
      <c r="COR232" s="28"/>
      <c r="COS232" s="28"/>
      <c r="COT232" s="28"/>
      <c r="COU232" s="28"/>
      <c r="COV232" s="28"/>
      <c r="COW232" s="28"/>
      <c r="COX232" s="28"/>
      <c r="COY232" s="28"/>
      <c r="COZ232" s="28"/>
      <c r="CPA232" s="28"/>
      <c r="CPB232" s="28"/>
      <c r="CPC232" s="28"/>
      <c r="CPD232" s="28"/>
      <c r="CPE232" s="28"/>
      <c r="CPF232" s="28"/>
      <c r="CPG232" s="28"/>
      <c r="CPH232" s="28"/>
      <c r="CPI232" s="28"/>
      <c r="CPJ232" s="28"/>
      <c r="CPK232" s="28"/>
      <c r="CPL232" s="28"/>
      <c r="CPM232" s="28"/>
      <c r="CPN232" s="28"/>
      <c r="CPO232" s="28"/>
      <c r="CPP232" s="28"/>
      <c r="CPQ232" s="28"/>
      <c r="CPR232" s="28"/>
      <c r="CPS232" s="28"/>
      <c r="CPT232" s="28"/>
      <c r="CPU232" s="28"/>
      <c r="CPV232" s="28"/>
      <c r="CPW232" s="28"/>
      <c r="CPX232" s="28"/>
      <c r="CPY232" s="28"/>
      <c r="CPZ232" s="28"/>
      <c r="CQA232" s="28"/>
      <c r="CQB232" s="28"/>
      <c r="CQC232" s="28"/>
      <c r="CQD232" s="28"/>
      <c r="CQE232" s="28"/>
      <c r="CQF232" s="28"/>
      <c r="CQG232" s="28"/>
      <c r="CQH232" s="28"/>
      <c r="CQI232" s="28"/>
      <c r="CQJ232" s="28"/>
      <c r="CQK232" s="28"/>
      <c r="CQL232" s="28"/>
      <c r="CQM232" s="28"/>
      <c r="CQN232" s="28"/>
      <c r="CQO232" s="28"/>
      <c r="CQP232" s="28"/>
      <c r="CQQ232" s="28"/>
      <c r="CQR232" s="28"/>
      <c r="CQS232" s="28"/>
      <c r="CQT232" s="28"/>
      <c r="CQU232" s="28"/>
      <c r="CQV232" s="28"/>
      <c r="CQW232" s="28"/>
      <c r="CQX232" s="28"/>
      <c r="CQY232" s="28"/>
      <c r="CQZ232" s="28"/>
      <c r="CRA232" s="28"/>
      <c r="CRB232" s="28"/>
      <c r="CRC232" s="28"/>
      <c r="CRD232" s="28"/>
      <c r="CRE232" s="28"/>
      <c r="CRF232" s="28"/>
      <c r="CRG232" s="28"/>
      <c r="CRH232" s="28"/>
      <c r="CRI232" s="28"/>
      <c r="CRJ232" s="28"/>
      <c r="CRK232" s="28"/>
      <c r="CRL232" s="28"/>
      <c r="CRM232" s="28"/>
      <c r="CRN232" s="28"/>
      <c r="CRO232" s="28"/>
      <c r="CRP232" s="28"/>
      <c r="CRQ232" s="28"/>
      <c r="CRR232" s="28"/>
      <c r="CRS232" s="28"/>
      <c r="CRT232" s="28"/>
      <c r="CRU232" s="28"/>
      <c r="CRV232" s="28"/>
      <c r="CRW232" s="28"/>
      <c r="CRX232" s="28"/>
      <c r="CRY232" s="28"/>
      <c r="CRZ232" s="28"/>
      <c r="CSA232" s="28"/>
      <c r="CSB232" s="28"/>
      <c r="CSC232" s="28"/>
      <c r="CSD232" s="28"/>
      <c r="CSE232" s="28"/>
      <c r="CSF232" s="28"/>
      <c r="CSG232" s="28"/>
      <c r="CSH232" s="28"/>
      <c r="CSI232" s="28"/>
      <c r="CSJ232" s="28"/>
      <c r="CSK232" s="28"/>
      <c r="CSL232" s="28"/>
      <c r="CSM232" s="28"/>
      <c r="CSN232" s="28"/>
      <c r="CSO232" s="28"/>
      <c r="CSP232" s="28"/>
      <c r="CSQ232" s="28"/>
      <c r="CSR232" s="28"/>
      <c r="CSS232" s="28"/>
      <c r="CST232" s="28"/>
      <c r="CSU232" s="28"/>
      <c r="CSV232" s="28"/>
      <c r="CSW232" s="28"/>
      <c r="CSX232" s="28"/>
      <c r="CSY232" s="28"/>
      <c r="CSZ232" s="28"/>
      <c r="CTA232" s="28"/>
      <c r="CTB232" s="28"/>
      <c r="CTC232" s="28"/>
      <c r="CTD232" s="28"/>
      <c r="CTE232" s="28"/>
      <c r="CTF232" s="28"/>
      <c r="CTG232" s="28"/>
      <c r="CTH232" s="28"/>
      <c r="CTI232" s="28"/>
      <c r="CTJ232" s="28"/>
      <c r="CTK232" s="28"/>
      <c r="CTL232" s="28"/>
      <c r="CTM232" s="28"/>
      <c r="CTN232" s="28"/>
      <c r="CTO232" s="28"/>
      <c r="CTP232" s="28"/>
      <c r="CTQ232" s="28"/>
      <c r="CTR232" s="28"/>
      <c r="CTS232" s="28"/>
      <c r="CTT232" s="28"/>
      <c r="CTU232" s="28"/>
      <c r="CTV232" s="28"/>
      <c r="CTW232" s="28"/>
      <c r="CTX232" s="28"/>
      <c r="CTY232" s="28"/>
      <c r="CTZ232" s="28"/>
      <c r="CUA232" s="28"/>
      <c r="CUB232" s="28"/>
      <c r="CUC232" s="28"/>
      <c r="CUD232" s="28"/>
      <c r="CUE232" s="28"/>
      <c r="CUF232" s="28"/>
      <c r="CUG232" s="28"/>
      <c r="CUH232" s="28"/>
      <c r="CUI232" s="28"/>
      <c r="CUJ232" s="28"/>
      <c r="CUK232" s="28"/>
      <c r="CUL232" s="28"/>
      <c r="CUM232" s="28"/>
      <c r="CUN232" s="28"/>
      <c r="CUO232" s="28"/>
      <c r="CUP232" s="28"/>
      <c r="CUQ232" s="28"/>
      <c r="CUR232" s="28"/>
      <c r="CUS232" s="28"/>
      <c r="CUT232" s="28"/>
      <c r="CUU232" s="28"/>
      <c r="CUV232" s="28"/>
      <c r="CUW232" s="28"/>
      <c r="CUX232" s="28"/>
      <c r="CUY232" s="28"/>
      <c r="CUZ232" s="28"/>
      <c r="CVA232" s="28"/>
      <c r="CVB232" s="28"/>
      <c r="CVC232" s="28"/>
      <c r="CVD232" s="28"/>
      <c r="CVE232" s="28"/>
      <c r="CVF232" s="28"/>
      <c r="CVG232" s="28"/>
      <c r="CVH232" s="28"/>
      <c r="CVI232" s="28"/>
      <c r="CVJ232" s="28"/>
      <c r="CVK232" s="28"/>
      <c r="CVL232" s="28"/>
      <c r="CVM232" s="28"/>
      <c r="CVN232" s="28"/>
      <c r="CVO232" s="28"/>
      <c r="CVP232" s="28"/>
      <c r="CVQ232" s="28"/>
      <c r="CVR232" s="28"/>
      <c r="CVS232" s="28"/>
      <c r="CVT232" s="28"/>
      <c r="CVU232" s="28"/>
      <c r="CVV232" s="28"/>
      <c r="CVW232" s="28"/>
      <c r="CVX232" s="28"/>
      <c r="CVY232" s="28"/>
      <c r="CVZ232" s="28"/>
      <c r="CWA232" s="28"/>
      <c r="CWB232" s="28"/>
      <c r="CWC232" s="28"/>
      <c r="CWD232" s="28"/>
      <c r="CWE232" s="28"/>
      <c r="CWF232" s="28"/>
      <c r="CWG232" s="28"/>
      <c r="CWH232" s="28"/>
      <c r="CWI232" s="28"/>
      <c r="CWJ232" s="28"/>
      <c r="CWK232" s="28"/>
      <c r="CWL232" s="28"/>
      <c r="CWM232" s="28"/>
      <c r="CWN232" s="28"/>
      <c r="CWO232" s="28"/>
      <c r="CWP232" s="28"/>
      <c r="CWQ232" s="28"/>
      <c r="CWR232" s="28"/>
      <c r="CWS232" s="28"/>
      <c r="CWT232" s="28"/>
      <c r="CWU232" s="28"/>
      <c r="CWV232" s="28"/>
      <c r="CWW232" s="28"/>
      <c r="CWX232" s="28"/>
      <c r="CWY232" s="28"/>
      <c r="CWZ232" s="28"/>
      <c r="CXA232" s="28"/>
      <c r="CXB232" s="28"/>
      <c r="CXC232" s="28"/>
      <c r="CXD232" s="28"/>
      <c r="CXE232" s="28"/>
      <c r="CXF232" s="28"/>
      <c r="CXG232" s="28"/>
      <c r="CXH232" s="28"/>
      <c r="CXI232" s="28"/>
      <c r="CXJ232" s="28"/>
      <c r="CXK232" s="28"/>
      <c r="CXL232" s="28"/>
      <c r="CXM232" s="28"/>
      <c r="CXN232" s="28"/>
      <c r="CXO232" s="28"/>
      <c r="CXP232" s="28"/>
      <c r="CXQ232" s="28"/>
      <c r="CXR232" s="28"/>
      <c r="CXS232" s="28"/>
      <c r="CXT232" s="28"/>
      <c r="CXU232" s="28"/>
      <c r="CXV232" s="28"/>
      <c r="CXW232" s="28"/>
      <c r="CXX232" s="28"/>
      <c r="CXY232" s="28"/>
      <c r="CXZ232" s="28"/>
      <c r="CYA232" s="28"/>
      <c r="CYB232" s="28"/>
      <c r="CYC232" s="28"/>
      <c r="CYD232" s="28"/>
      <c r="CYE232" s="28"/>
      <c r="CYF232" s="28"/>
      <c r="CYG232" s="28"/>
      <c r="CYH232" s="28"/>
      <c r="CYI232" s="28"/>
      <c r="CYJ232" s="28"/>
      <c r="CYK232" s="28"/>
      <c r="CYL232" s="28"/>
      <c r="CYM232" s="28"/>
      <c r="CYN232" s="28"/>
      <c r="CYO232" s="28"/>
      <c r="CYP232" s="28"/>
      <c r="CYQ232" s="28"/>
      <c r="CYR232" s="28"/>
      <c r="CYS232" s="28"/>
      <c r="CYT232" s="28"/>
      <c r="CYU232" s="28"/>
      <c r="CYV232" s="28"/>
      <c r="CYW232" s="28"/>
      <c r="CYX232" s="28"/>
      <c r="CYY232" s="28"/>
      <c r="CYZ232" s="28"/>
      <c r="CZA232" s="28"/>
      <c r="CZB232" s="28"/>
      <c r="CZC232" s="28"/>
      <c r="CZD232" s="28"/>
      <c r="CZE232" s="28"/>
      <c r="CZF232" s="28"/>
      <c r="CZG232" s="28"/>
      <c r="CZH232" s="28"/>
      <c r="CZI232" s="28"/>
      <c r="CZJ232" s="28"/>
      <c r="CZK232" s="28"/>
      <c r="CZL232" s="28"/>
      <c r="CZM232" s="28"/>
      <c r="CZN232" s="28"/>
      <c r="CZO232" s="28"/>
      <c r="CZP232" s="28"/>
      <c r="CZQ232" s="28"/>
      <c r="CZR232" s="28"/>
      <c r="CZS232" s="28"/>
      <c r="CZT232" s="28"/>
      <c r="CZU232" s="28"/>
      <c r="CZV232" s="28"/>
      <c r="CZW232" s="28"/>
      <c r="CZX232" s="28"/>
      <c r="CZY232" s="28"/>
      <c r="CZZ232" s="28"/>
      <c r="DAA232" s="28"/>
      <c r="DAB232" s="28"/>
      <c r="DAC232" s="28"/>
      <c r="DAD232" s="28"/>
      <c r="DAE232" s="28"/>
      <c r="DAF232" s="28"/>
      <c r="DAG232" s="28"/>
      <c r="DAH232" s="28"/>
      <c r="DAI232" s="28"/>
      <c r="DAJ232" s="28"/>
      <c r="DAK232" s="28"/>
      <c r="DAL232" s="28"/>
      <c r="DAM232" s="28"/>
      <c r="DAN232" s="28"/>
      <c r="DAO232" s="28"/>
      <c r="DAP232" s="28"/>
      <c r="DAQ232" s="28"/>
      <c r="DAR232" s="28"/>
      <c r="DAS232" s="28"/>
      <c r="DAT232" s="28"/>
      <c r="DAU232" s="28"/>
      <c r="DAV232" s="28"/>
      <c r="DAW232" s="28"/>
      <c r="DAX232" s="28"/>
      <c r="DAY232" s="28"/>
      <c r="DAZ232" s="28"/>
      <c r="DBA232" s="28"/>
      <c r="DBB232" s="28"/>
      <c r="DBC232" s="28"/>
      <c r="DBD232" s="28"/>
      <c r="DBE232" s="28"/>
      <c r="DBF232" s="28"/>
      <c r="DBG232" s="28"/>
      <c r="DBH232" s="28"/>
      <c r="DBI232" s="28"/>
      <c r="DBJ232" s="28"/>
      <c r="DBK232" s="28"/>
      <c r="DBL232" s="28"/>
      <c r="DBM232" s="28"/>
      <c r="DBN232" s="28"/>
      <c r="DBO232" s="28"/>
      <c r="DBP232" s="28"/>
      <c r="DBQ232" s="28"/>
      <c r="DBR232" s="28"/>
      <c r="DBS232" s="28"/>
      <c r="DBT232" s="28"/>
      <c r="DBU232" s="28"/>
      <c r="DBV232" s="28"/>
      <c r="DBW232" s="28"/>
      <c r="DBX232" s="28"/>
      <c r="DBY232" s="28"/>
      <c r="DBZ232" s="28"/>
      <c r="DCA232" s="28"/>
      <c r="DCB232" s="28"/>
      <c r="DCC232" s="28"/>
      <c r="DCD232" s="28"/>
      <c r="DCE232" s="28"/>
      <c r="DCF232" s="28"/>
      <c r="DCG232" s="28"/>
      <c r="DCH232" s="28"/>
      <c r="DCI232" s="28"/>
      <c r="DCJ232" s="28"/>
      <c r="DCK232" s="28"/>
      <c r="DCL232" s="28"/>
      <c r="DCM232" s="28"/>
      <c r="DCN232" s="28"/>
      <c r="DCO232" s="28"/>
      <c r="DCP232" s="28"/>
      <c r="DCQ232" s="28"/>
      <c r="DCR232" s="28"/>
      <c r="DCS232" s="28"/>
      <c r="DCT232" s="28"/>
      <c r="DCU232" s="28"/>
      <c r="DCV232" s="28"/>
      <c r="DCW232" s="28"/>
      <c r="DCX232" s="28"/>
      <c r="DCY232" s="28"/>
      <c r="DCZ232" s="28"/>
      <c r="DDA232" s="28"/>
      <c r="DDB232" s="28"/>
      <c r="DDC232" s="28"/>
      <c r="DDD232" s="28"/>
      <c r="DDE232" s="28"/>
      <c r="DDF232" s="28"/>
      <c r="DDG232" s="28"/>
      <c r="DDH232" s="28"/>
      <c r="DDI232" s="28"/>
      <c r="DDJ232" s="28"/>
      <c r="DDK232" s="28"/>
      <c r="DDL232" s="28"/>
      <c r="DDM232" s="28"/>
      <c r="DDN232" s="28"/>
      <c r="DDO232" s="28"/>
      <c r="DDP232" s="28"/>
      <c r="DDQ232" s="28"/>
      <c r="DDR232" s="28"/>
      <c r="DDS232" s="28"/>
      <c r="DDT232" s="28"/>
      <c r="DDU232" s="28"/>
      <c r="DDV232" s="28"/>
      <c r="DDW232" s="28"/>
      <c r="DDX232" s="28"/>
      <c r="DDY232" s="28"/>
      <c r="DDZ232" s="28"/>
      <c r="DEA232" s="28"/>
      <c r="DEB232" s="28"/>
      <c r="DEC232" s="28"/>
      <c r="DED232" s="28"/>
      <c r="DEE232" s="28"/>
      <c r="DEF232" s="28"/>
      <c r="DEG232" s="28"/>
      <c r="DEH232" s="28"/>
      <c r="DEI232" s="28"/>
      <c r="DEJ232" s="28"/>
      <c r="DEK232" s="28"/>
      <c r="DEL232" s="28"/>
      <c r="DEM232" s="28"/>
      <c r="DEN232" s="28"/>
      <c r="DEO232" s="28"/>
      <c r="DEP232" s="28"/>
      <c r="DEQ232" s="28"/>
      <c r="DER232" s="28"/>
      <c r="DES232" s="28"/>
      <c r="DET232" s="28"/>
      <c r="DEU232" s="28"/>
      <c r="DEV232" s="28"/>
      <c r="DEW232" s="28"/>
      <c r="DEX232" s="28"/>
      <c r="DEY232" s="28"/>
      <c r="DEZ232" s="28"/>
      <c r="DFA232" s="28"/>
      <c r="DFB232" s="28"/>
      <c r="DFC232" s="28"/>
      <c r="DFD232" s="28"/>
      <c r="DFE232" s="28"/>
      <c r="DFF232" s="28"/>
      <c r="DFG232" s="28"/>
      <c r="DFH232" s="28"/>
      <c r="DFI232" s="28"/>
      <c r="DFJ232" s="28"/>
      <c r="DFK232" s="28"/>
      <c r="DFL232" s="28"/>
      <c r="DFM232" s="28"/>
      <c r="DFN232" s="28"/>
      <c r="DFO232" s="28"/>
      <c r="DFP232" s="28"/>
      <c r="DFQ232" s="28"/>
      <c r="DFR232" s="28"/>
      <c r="DFS232" s="28"/>
      <c r="DFT232" s="28"/>
      <c r="DFU232" s="28"/>
      <c r="DFV232" s="28"/>
      <c r="DFW232" s="28"/>
      <c r="DFX232" s="28"/>
      <c r="DFY232" s="28"/>
      <c r="DFZ232" s="28"/>
      <c r="DGA232" s="28"/>
      <c r="DGB232" s="28"/>
      <c r="DGC232" s="28"/>
      <c r="DGD232" s="28"/>
      <c r="DGE232" s="28"/>
      <c r="DGF232" s="28"/>
      <c r="DGG232" s="28"/>
      <c r="DGH232" s="28"/>
      <c r="DGI232" s="28"/>
      <c r="DGJ232" s="28"/>
      <c r="DGK232" s="28"/>
      <c r="DGL232" s="28"/>
      <c r="DGM232" s="28"/>
      <c r="DGN232" s="28"/>
      <c r="DGO232" s="28"/>
      <c r="DGP232" s="28"/>
      <c r="DGQ232" s="28"/>
      <c r="DGR232" s="28"/>
      <c r="DGS232" s="28"/>
      <c r="DGT232" s="28"/>
      <c r="DGU232" s="28"/>
      <c r="DGV232" s="28"/>
      <c r="DGW232" s="28"/>
      <c r="DGX232" s="28"/>
      <c r="DGY232" s="28"/>
      <c r="DGZ232" s="28"/>
      <c r="DHA232" s="28"/>
      <c r="DHB232" s="28"/>
      <c r="DHC232" s="28"/>
      <c r="DHD232" s="28"/>
      <c r="DHE232" s="28"/>
      <c r="DHF232" s="28"/>
      <c r="DHG232" s="28"/>
      <c r="DHH232" s="28"/>
      <c r="DHI232" s="28"/>
      <c r="DHJ232" s="28"/>
      <c r="DHK232" s="28"/>
      <c r="DHL232" s="28"/>
      <c r="DHM232" s="28"/>
      <c r="DHN232" s="28"/>
      <c r="DHO232" s="28"/>
      <c r="DHP232" s="28"/>
      <c r="DHQ232" s="28"/>
      <c r="DHR232" s="28"/>
      <c r="DHS232" s="28"/>
      <c r="DHT232" s="28"/>
      <c r="DHU232" s="28"/>
      <c r="DHV232" s="28"/>
      <c r="DHW232" s="28"/>
      <c r="DHX232" s="28"/>
      <c r="DHY232" s="28"/>
      <c r="DHZ232" s="28"/>
      <c r="DIA232" s="28"/>
      <c r="DIB232" s="28"/>
      <c r="DIC232" s="28"/>
      <c r="DID232" s="28"/>
      <c r="DIE232" s="28"/>
      <c r="DIF232" s="28"/>
      <c r="DIG232" s="28"/>
      <c r="DIH232" s="28"/>
      <c r="DII232" s="28"/>
      <c r="DIJ232" s="28"/>
      <c r="DIK232" s="28"/>
      <c r="DIL232" s="28"/>
      <c r="DIM232" s="28"/>
      <c r="DIN232" s="28"/>
      <c r="DIO232" s="28"/>
      <c r="DIP232" s="28"/>
      <c r="DIQ232" s="28"/>
      <c r="DIR232" s="28"/>
      <c r="DIS232" s="28"/>
      <c r="DIT232" s="28"/>
      <c r="DIU232" s="28"/>
      <c r="DIV232" s="28"/>
      <c r="DIW232" s="28"/>
      <c r="DIX232" s="28"/>
      <c r="DIY232" s="28"/>
      <c r="DIZ232" s="28"/>
      <c r="DJA232" s="28"/>
      <c r="DJB232" s="28"/>
      <c r="DJC232" s="28"/>
      <c r="DJD232" s="28"/>
      <c r="DJE232" s="28"/>
      <c r="DJF232" s="28"/>
      <c r="DJG232" s="28"/>
      <c r="DJH232" s="28"/>
      <c r="DJI232" s="28"/>
      <c r="DJJ232" s="28"/>
      <c r="DJK232" s="28"/>
      <c r="DJL232" s="28"/>
      <c r="DJM232" s="28"/>
      <c r="DJN232" s="28"/>
      <c r="DJO232" s="28"/>
      <c r="DJP232" s="28"/>
      <c r="DJQ232" s="28"/>
      <c r="DJR232" s="28"/>
      <c r="DJS232" s="28"/>
      <c r="DJT232" s="28"/>
      <c r="DJU232" s="28"/>
      <c r="DJV232" s="28"/>
      <c r="DJW232" s="28"/>
      <c r="DJX232" s="28"/>
      <c r="DJY232" s="28"/>
      <c r="DJZ232" s="28"/>
      <c r="DKA232" s="28"/>
      <c r="DKB232" s="28"/>
      <c r="DKC232" s="28"/>
      <c r="DKD232" s="28"/>
      <c r="DKE232" s="28"/>
      <c r="DKF232" s="28"/>
      <c r="DKG232" s="28"/>
      <c r="DKH232" s="28"/>
      <c r="DKI232" s="28"/>
      <c r="DKJ232" s="28"/>
      <c r="DKK232" s="28"/>
      <c r="DKL232" s="28"/>
      <c r="DKM232" s="28"/>
      <c r="DKN232" s="28"/>
      <c r="DKO232" s="28"/>
      <c r="DKP232" s="28"/>
      <c r="DKQ232" s="28"/>
      <c r="DKR232" s="28"/>
      <c r="DKS232" s="28"/>
      <c r="DKT232" s="28"/>
      <c r="DKU232" s="28"/>
      <c r="DKV232" s="28"/>
      <c r="DKW232" s="28"/>
      <c r="DKX232" s="28"/>
      <c r="DKY232" s="28"/>
      <c r="DKZ232" s="28"/>
      <c r="DLA232" s="28"/>
      <c r="DLB232" s="28"/>
      <c r="DLC232" s="28"/>
      <c r="DLD232" s="28"/>
      <c r="DLE232" s="28"/>
      <c r="DLF232" s="28"/>
      <c r="DLG232" s="28"/>
      <c r="DLH232" s="28"/>
      <c r="DLI232" s="28"/>
      <c r="DLJ232" s="28"/>
      <c r="DLK232" s="28"/>
      <c r="DLL232" s="28"/>
      <c r="DLM232" s="28"/>
      <c r="DLN232" s="28"/>
      <c r="DLO232" s="28"/>
      <c r="DLP232" s="28"/>
      <c r="DLQ232" s="28"/>
      <c r="DLR232" s="28"/>
      <c r="DLS232" s="28"/>
      <c r="DLT232" s="28"/>
      <c r="DLU232" s="28"/>
      <c r="DLV232" s="28"/>
      <c r="DLW232" s="28"/>
      <c r="DLX232" s="28"/>
      <c r="DLY232" s="28"/>
      <c r="DLZ232" s="28"/>
      <c r="DMA232" s="28"/>
      <c r="DMB232" s="28"/>
      <c r="DMC232" s="28"/>
      <c r="DMD232" s="28"/>
      <c r="DME232" s="28"/>
      <c r="DMF232" s="28"/>
      <c r="DMG232" s="28"/>
      <c r="DMH232" s="28"/>
      <c r="DMI232" s="28"/>
      <c r="DMJ232" s="28"/>
      <c r="DMK232" s="28"/>
      <c r="DML232" s="28"/>
      <c r="DMM232" s="28"/>
      <c r="DMN232" s="28"/>
      <c r="DMO232" s="28"/>
      <c r="DMP232" s="28"/>
      <c r="DMQ232" s="28"/>
      <c r="DMR232" s="28"/>
      <c r="DMS232" s="28"/>
      <c r="DMT232" s="28"/>
      <c r="DMU232" s="28"/>
      <c r="DMV232" s="28"/>
      <c r="DMW232" s="28"/>
      <c r="DMX232" s="28"/>
      <c r="DMY232" s="28"/>
      <c r="DMZ232" s="28"/>
      <c r="DNA232" s="28"/>
      <c r="DNB232" s="28"/>
      <c r="DNC232" s="28"/>
      <c r="DND232" s="28"/>
      <c r="DNE232" s="28"/>
      <c r="DNF232" s="28"/>
      <c r="DNG232" s="28"/>
      <c r="DNH232" s="28"/>
      <c r="DNI232" s="28"/>
      <c r="DNJ232" s="28"/>
      <c r="DNK232" s="28"/>
      <c r="DNL232" s="28"/>
      <c r="DNM232" s="28"/>
      <c r="DNN232" s="28"/>
      <c r="DNO232" s="28"/>
      <c r="DNP232" s="28"/>
      <c r="DNQ232" s="28"/>
      <c r="DNR232" s="28"/>
      <c r="DNS232" s="28"/>
      <c r="DNT232" s="28"/>
      <c r="DNU232" s="28"/>
      <c r="DNV232" s="28"/>
      <c r="DNW232" s="28"/>
      <c r="DNX232" s="28"/>
      <c r="DNY232" s="28"/>
      <c r="DNZ232" s="28"/>
      <c r="DOA232" s="28"/>
      <c r="DOB232" s="28"/>
      <c r="DOC232" s="28"/>
      <c r="DOD232" s="28"/>
      <c r="DOE232" s="28"/>
      <c r="DOF232" s="28"/>
      <c r="DOG232" s="28"/>
      <c r="DOH232" s="28"/>
      <c r="DOI232" s="28"/>
      <c r="DOJ232" s="28"/>
      <c r="DOK232" s="28"/>
      <c r="DOL232" s="28"/>
      <c r="DOM232" s="28"/>
      <c r="DON232" s="28"/>
      <c r="DOO232" s="28"/>
      <c r="DOP232" s="28"/>
      <c r="DOQ232" s="28"/>
      <c r="DOR232" s="28"/>
      <c r="DOS232" s="28"/>
      <c r="DOT232" s="28"/>
      <c r="DOU232" s="28"/>
      <c r="DOV232" s="28"/>
      <c r="DOW232" s="28"/>
      <c r="DOX232" s="28"/>
      <c r="DOY232" s="28"/>
      <c r="DOZ232" s="28"/>
      <c r="DPA232" s="28"/>
      <c r="DPB232" s="28"/>
      <c r="DPC232" s="28"/>
      <c r="DPD232" s="28"/>
      <c r="DPE232" s="28"/>
      <c r="DPF232" s="28"/>
      <c r="DPG232" s="28"/>
      <c r="DPH232" s="28"/>
      <c r="DPI232" s="28"/>
      <c r="DPJ232" s="28"/>
      <c r="DPK232" s="28"/>
      <c r="DPL232" s="28"/>
      <c r="DPM232" s="28"/>
      <c r="DPN232" s="28"/>
      <c r="DPO232" s="28"/>
      <c r="DPP232" s="28"/>
      <c r="DPQ232" s="28"/>
      <c r="DPR232" s="28"/>
      <c r="DPS232" s="28"/>
      <c r="DPT232" s="28"/>
      <c r="DPU232" s="28"/>
      <c r="DPV232" s="28"/>
      <c r="DPW232" s="28"/>
      <c r="DPX232" s="28"/>
      <c r="DPY232" s="28"/>
      <c r="DPZ232" s="28"/>
      <c r="DQA232" s="28"/>
      <c r="DQB232" s="28"/>
      <c r="DQC232" s="28"/>
      <c r="DQD232" s="28"/>
      <c r="DQE232" s="28"/>
      <c r="DQF232" s="28"/>
      <c r="DQG232" s="28"/>
      <c r="DQH232" s="28"/>
      <c r="DQI232" s="28"/>
      <c r="DQJ232" s="28"/>
      <c r="DQK232" s="28"/>
      <c r="DQL232" s="28"/>
      <c r="DQM232" s="28"/>
      <c r="DQN232" s="28"/>
      <c r="DQO232" s="28"/>
      <c r="DQP232" s="28"/>
      <c r="DQQ232" s="28"/>
      <c r="DQR232" s="28"/>
      <c r="DQS232" s="28"/>
      <c r="DQT232" s="28"/>
      <c r="DQU232" s="28"/>
      <c r="DQV232" s="28"/>
      <c r="DQW232" s="28"/>
      <c r="DQX232" s="28"/>
      <c r="DQY232" s="28"/>
      <c r="DQZ232" s="28"/>
      <c r="DRA232" s="28"/>
      <c r="DRB232" s="28"/>
      <c r="DRC232" s="28"/>
      <c r="DRD232" s="28"/>
      <c r="DRE232" s="28"/>
      <c r="DRF232" s="28"/>
      <c r="DRG232" s="28"/>
      <c r="DRH232" s="28"/>
      <c r="DRI232" s="28"/>
      <c r="DRJ232" s="28"/>
      <c r="DRK232" s="28"/>
      <c r="DRL232" s="28"/>
      <c r="DRM232" s="28"/>
      <c r="DRN232" s="28"/>
      <c r="DRO232" s="28"/>
      <c r="DRP232" s="28"/>
      <c r="DRQ232" s="28"/>
      <c r="DRR232" s="28"/>
      <c r="DRS232" s="28"/>
      <c r="DRT232" s="28"/>
      <c r="DRU232" s="28"/>
      <c r="DRV232" s="28"/>
      <c r="DRW232" s="28"/>
      <c r="DRX232" s="28"/>
      <c r="DRY232" s="28"/>
      <c r="DRZ232" s="28"/>
      <c r="DSA232" s="28"/>
      <c r="DSB232" s="28"/>
      <c r="DSC232" s="28"/>
      <c r="DSD232" s="28"/>
      <c r="DSE232" s="28"/>
      <c r="DSF232" s="28"/>
      <c r="DSG232" s="28"/>
      <c r="DSH232" s="28"/>
      <c r="DSI232" s="28"/>
      <c r="DSJ232" s="28"/>
      <c r="DSK232" s="28"/>
      <c r="DSL232" s="28"/>
      <c r="DSM232" s="28"/>
      <c r="DSN232" s="28"/>
      <c r="DSO232" s="28"/>
      <c r="DSP232" s="28"/>
      <c r="DSQ232" s="28"/>
      <c r="DSR232" s="28"/>
      <c r="DSS232" s="28"/>
      <c r="DST232" s="28"/>
      <c r="DSU232" s="28"/>
      <c r="DSV232" s="28"/>
      <c r="DSW232" s="28"/>
      <c r="DSX232" s="28"/>
      <c r="DSY232" s="28"/>
      <c r="DSZ232" s="28"/>
      <c r="DTA232" s="28"/>
      <c r="DTB232" s="28"/>
      <c r="DTC232" s="28"/>
      <c r="DTD232" s="28"/>
      <c r="DTE232" s="28"/>
      <c r="DTF232" s="28"/>
      <c r="DTG232" s="28"/>
      <c r="DTH232" s="28"/>
      <c r="DTI232" s="28"/>
      <c r="DTJ232" s="28"/>
      <c r="DTK232" s="28"/>
      <c r="DTL232" s="28"/>
      <c r="DTM232" s="28"/>
      <c r="DTN232" s="28"/>
      <c r="DTO232" s="28"/>
      <c r="DTP232" s="28"/>
      <c r="DTQ232" s="28"/>
      <c r="DTR232" s="28"/>
      <c r="DTS232" s="28"/>
      <c r="DTT232" s="28"/>
      <c r="DTU232" s="28"/>
      <c r="DTV232" s="28"/>
      <c r="DTW232" s="28"/>
      <c r="DTX232" s="28"/>
      <c r="DTY232" s="28"/>
      <c r="DTZ232" s="28"/>
      <c r="DUA232" s="28"/>
      <c r="DUB232" s="28"/>
      <c r="DUC232" s="28"/>
      <c r="DUD232" s="28"/>
      <c r="DUE232" s="28"/>
      <c r="DUF232" s="28"/>
      <c r="DUG232" s="28"/>
      <c r="DUH232" s="28"/>
      <c r="DUI232" s="28"/>
      <c r="DUJ232" s="28"/>
      <c r="DUK232" s="28"/>
      <c r="DUL232" s="28"/>
      <c r="DUM232" s="28"/>
      <c r="DUN232" s="28"/>
      <c r="DUO232" s="28"/>
      <c r="DUP232" s="28"/>
      <c r="DUQ232" s="28"/>
      <c r="DUR232" s="28"/>
      <c r="DUS232" s="28"/>
      <c r="DUT232" s="28"/>
      <c r="DUU232" s="28"/>
      <c r="DUV232" s="28"/>
      <c r="DUW232" s="28"/>
      <c r="DUX232" s="28"/>
      <c r="DUY232" s="28"/>
      <c r="DUZ232" s="28"/>
      <c r="DVA232" s="28"/>
      <c r="DVB232" s="28"/>
      <c r="DVC232" s="28"/>
      <c r="DVD232" s="28"/>
      <c r="DVE232" s="28"/>
      <c r="DVF232" s="28"/>
      <c r="DVG232" s="28"/>
      <c r="DVH232" s="28"/>
      <c r="DVI232" s="28"/>
      <c r="DVJ232" s="28"/>
      <c r="DVK232" s="28"/>
      <c r="DVL232" s="28"/>
      <c r="DVM232" s="28"/>
      <c r="DVN232" s="28"/>
      <c r="DVO232" s="28"/>
      <c r="DVP232" s="28"/>
      <c r="DVQ232" s="28"/>
      <c r="DVR232" s="28"/>
      <c r="DVS232" s="28"/>
      <c r="DVT232" s="28"/>
      <c r="DVU232" s="28"/>
      <c r="DVV232" s="28"/>
      <c r="DVW232" s="28"/>
      <c r="DVX232" s="28"/>
      <c r="DVY232" s="28"/>
      <c r="DVZ232" s="28"/>
      <c r="DWA232" s="28"/>
      <c r="DWB232" s="28"/>
      <c r="DWC232" s="28"/>
      <c r="DWD232" s="28"/>
      <c r="DWE232" s="28"/>
      <c r="DWF232" s="28"/>
      <c r="DWG232" s="28"/>
      <c r="DWH232" s="28"/>
      <c r="DWI232" s="28"/>
      <c r="DWJ232" s="28"/>
      <c r="DWK232" s="28"/>
      <c r="DWL232" s="28"/>
      <c r="DWM232" s="28"/>
      <c r="DWN232" s="28"/>
      <c r="DWO232" s="28"/>
      <c r="DWP232" s="28"/>
      <c r="DWQ232" s="28"/>
      <c r="DWR232" s="28"/>
      <c r="DWS232" s="28"/>
      <c r="DWT232" s="28"/>
      <c r="DWU232" s="28"/>
      <c r="DWV232" s="28"/>
      <c r="DWW232" s="28"/>
      <c r="DWX232" s="28"/>
      <c r="DWY232" s="28"/>
      <c r="DWZ232" s="28"/>
      <c r="DXA232" s="28"/>
      <c r="DXB232" s="28"/>
      <c r="DXC232" s="28"/>
      <c r="DXD232" s="28"/>
      <c r="DXE232" s="28"/>
      <c r="DXF232" s="28"/>
      <c r="DXG232" s="28"/>
      <c r="DXH232" s="28"/>
      <c r="DXI232" s="28"/>
      <c r="DXJ232" s="28"/>
      <c r="DXK232" s="28"/>
      <c r="DXL232" s="28"/>
      <c r="DXM232" s="28"/>
      <c r="DXN232" s="28"/>
      <c r="DXO232" s="28"/>
      <c r="DXP232" s="28"/>
      <c r="DXQ232" s="28"/>
      <c r="DXR232" s="28"/>
      <c r="DXS232" s="28"/>
      <c r="DXT232" s="28"/>
      <c r="DXU232" s="28"/>
      <c r="DXV232" s="28"/>
      <c r="DXW232" s="28"/>
      <c r="DXX232" s="28"/>
      <c r="DXY232" s="28"/>
      <c r="DXZ232" s="28"/>
      <c r="DYA232" s="28"/>
      <c r="DYB232" s="28"/>
      <c r="DYC232" s="28"/>
      <c r="DYD232" s="28"/>
      <c r="DYE232" s="28"/>
      <c r="DYF232" s="28"/>
      <c r="DYG232" s="28"/>
      <c r="DYH232" s="28"/>
      <c r="DYI232" s="28"/>
      <c r="DYJ232" s="28"/>
      <c r="DYK232" s="28"/>
      <c r="DYL232" s="28"/>
      <c r="DYM232" s="28"/>
      <c r="DYN232" s="28"/>
      <c r="DYO232" s="28"/>
      <c r="DYP232" s="28"/>
      <c r="DYQ232" s="28"/>
      <c r="DYR232" s="28"/>
      <c r="DYS232" s="28"/>
      <c r="DYT232" s="28"/>
      <c r="DYU232" s="28"/>
      <c r="DYV232" s="28"/>
      <c r="DYW232" s="28"/>
      <c r="DYX232" s="28"/>
      <c r="DYY232" s="28"/>
      <c r="DYZ232" s="28"/>
      <c r="DZA232" s="28"/>
      <c r="DZB232" s="28"/>
      <c r="DZC232" s="28"/>
      <c r="DZD232" s="28"/>
      <c r="DZE232" s="28"/>
      <c r="DZF232" s="28"/>
      <c r="DZG232" s="28"/>
      <c r="DZH232" s="28"/>
      <c r="DZI232" s="28"/>
      <c r="DZJ232" s="28"/>
      <c r="DZK232" s="28"/>
      <c r="DZL232" s="28"/>
      <c r="DZM232" s="28"/>
      <c r="DZN232" s="28"/>
      <c r="DZO232" s="28"/>
      <c r="DZP232" s="28"/>
      <c r="DZQ232" s="28"/>
      <c r="DZR232" s="28"/>
      <c r="DZS232" s="28"/>
      <c r="DZT232" s="28"/>
      <c r="DZU232" s="28"/>
      <c r="DZV232" s="28"/>
      <c r="DZW232" s="28"/>
      <c r="DZX232" s="28"/>
      <c r="DZY232" s="28"/>
      <c r="DZZ232" s="28"/>
      <c r="EAA232" s="28"/>
      <c r="EAB232" s="28"/>
      <c r="EAC232" s="28"/>
      <c r="EAD232" s="28"/>
      <c r="EAE232" s="28"/>
      <c r="EAF232" s="28"/>
      <c r="EAG232" s="28"/>
      <c r="EAH232" s="28"/>
      <c r="EAI232" s="28"/>
      <c r="EAJ232" s="28"/>
      <c r="EAK232" s="28"/>
      <c r="EAL232" s="28"/>
      <c r="EAM232" s="28"/>
      <c r="EAN232" s="28"/>
      <c r="EAO232" s="28"/>
      <c r="EAP232" s="28"/>
      <c r="EAQ232" s="28"/>
      <c r="EAR232" s="28"/>
      <c r="EAS232" s="28"/>
      <c r="EAT232" s="28"/>
      <c r="EAU232" s="28"/>
      <c r="EAV232" s="28"/>
      <c r="EAW232" s="28"/>
      <c r="EAX232" s="28"/>
      <c r="EAY232" s="28"/>
      <c r="EAZ232" s="28"/>
      <c r="EBA232" s="28"/>
      <c r="EBB232" s="28"/>
      <c r="EBC232" s="28"/>
      <c r="EBD232" s="28"/>
      <c r="EBE232" s="28"/>
      <c r="EBF232" s="28"/>
      <c r="EBG232" s="28"/>
      <c r="EBH232" s="28"/>
      <c r="EBI232" s="28"/>
      <c r="EBJ232" s="28"/>
      <c r="EBK232" s="28"/>
      <c r="EBL232" s="28"/>
      <c r="EBM232" s="28"/>
      <c r="EBN232" s="28"/>
      <c r="EBO232" s="28"/>
      <c r="EBP232" s="28"/>
      <c r="EBQ232" s="28"/>
      <c r="EBR232" s="28"/>
      <c r="EBS232" s="28"/>
      <c r="EBT232" s="28"/>
      <c r="EBU232" s="28"/>
      <c r="EBV232" s="28"/>
      <c r="EBW232" s="28"/>
      <c r="EBX232" s="28"/>
      <c r="EBY232" s="28"/>
      <c r="EBZ232" s="28"/>
      <c r="ECA232" s="28"/>
      <c r="ECB232" s="28"/>
      <c r="ECC232" s="28"/>
      <c r="ECD232" s="28"/>
      <c r="ECE232" s="28"/>
      <c r="ECF232" s="28"/>
      <c r="ECG232" s="28"/>
      <c r="ECH232" s="28"/>
      <c r="ECI232" s="28"/>
      <c r="ECJ232" s="28"/>
      <c r="ECK232" s="28"/>
      <c r="ECL232" s="28"/>
      <c r="ECM232" s="28"/>
      <c r="ECN232" s="28"/>
      <c r="ECO232" s="28"/>
      <c r="ECP232" s="28"/>
      <c r="ECQ232" s="28"/>
      <c r="ECR232" s="28"/>
      <c r="ECS232" s="28"/>
      <c r="ECT232" s="28"/>
      <c r="ECU232" s="28"/>
      <c r="ECV232" s="28"/>
      <c r="ECW232" s="28"/>
      <c r="ECX232" s="28"/>
      <c r="ECY232" s="28"/>
      <c r="ECZ232" s="28"/>
      <c r="EDA232" s="28"/>
      <c r="EDB232" s="28"/>
      <c r="EDC232" s="28"/>
      <c r="EDD232" s="28"/>
      <c r="EDE232" s="28"/>
      <c r="EDF232" s="28"/>
      <c r="EDG232" s="28"/>
      <c r="EDH232" s="28"/>
      <c r="EDI232" s="28"/>
      <c r="EDJ232" s="28"/>
      <c r="EDK232" s="28"/>
      <c r="EDL232" s="28"/>
      <c r="EDM232" s="28"/>
      <c r="EDN232" s="28"/>
      <c r="EDO232" s="28"/>
      <c r="EDP232" s="28"/>
      <c r="EDQ232" s="28"/>
      <c r="EDR232" s="28"/>
      <c r="EDS232" s="28"/>
      <c r="EDT232" s="28"/>
      <c r="EDU232" s="28"/>
      <c r="EDV232" s="28"/>
      <c r="EDW232" s="28"/>
      <c r="EDX232" s="28"/>
      <c r="EDY232" s="28"/>
      <c r="EDZ232" s="28"/>
      <c r="EEA232" s="28"/>
      <c r="EEB232" s="28"/>
      <c r="EEC232" s="28"/>
      <c r="EED232" s="28"/>
      <c r="EEE232" s="28"/>
      <c r="EEF232" s="28"/>
      <c r="EEG232" s="28"/>
      <c r="EEH232" s="28"/>
      <c r="EEI232" s="28"/>
      <c r="EEJ232" s="28"/>
      <c r="EEK232" s="28"/>
      <c r="EEL232" s="28"/>
      <c r="EEM232" s="28"/>
      <c r="EEN232" s="28"/>
      <c r="EEO232" s="28"/>
      <c r="EEP232" s="28"/>
      <c r="EEQ232" s="28"/>
      <c r="EER232" s="28"/>
      <c r="EES232" s="28"/>
      <c r="EET232" s="28"/>
      <c r="EEU232" s="28"/>
      <c r="EEV232" s="28"/>
      <c r="EEW232" s="28"/>
      <c r="EEX232" s="28"/>
      <c r="EEY232" s="28"/>
      <c r="EEZ232" s="28"/>
      <c r="EFA232" s="28"/>
      <c r="EFB232" s="28"/>
      <c r="EFC232" s="28"/>
      <c r="EFD232" s="28"/>
      <c r="EFE232" s="28"/>
      <c r="EFF232" s="28"/>
      <c r="EFG232" s="28"/>
      <c r="EFH232" s="28"/>
      <c r="EFI232" s="28"/>
      <c r="EFJ232" s="28"/>
      <c r="EFK232" s="28"/>
      <c r="EFL232" s="28"/>
      <c r="EFM232" s="28"/>
      <c r="EFN232" s="28"/>
      <c r="EFO232" s="28"/>
      <c r="EFP232" s="28"/>
      <c r="EFQ232" s="28"/>
      <c r="EFR232" s="28"/>
      <c r="EFS232" s="28"/>
      <c r="EFT232" s="28"/>
      <c r="EFU232" s="28"/>
      <c r="EFV232" s="28"/>
      <c r="EFW232" s="28"/>
      <c r="EFX232" s="28"/>
      <c r="EFY232" s="28"/>
      <c r="EFZ232" s="28"/>
      <c r="EGA232" s="28"/>
      <c r="EGB232" s="28"/>
      <c r="EGC232" s="28"/>
      <c r="EGD232" s="28"/>
      <c r="EGE232" s="28"/>
      <c r="EGF232" s="28"/>
      <c r="EGG232" s="28"/>
      <c r="EGH232" s="28"/>
      <c r="EGI232" s="28"/>
      <c r="EGJ232" s="28"/>
      <c r="EGK232" s="28"/>
      <c r="EGL232" s="28"/>
      <c r="EGM232" s="28"/>
      <c r="EGN232" s="28"/>
      <c r="EGO232" s="28"/>
      <c r="EGP232" s="28"/>
      <c r="EGQ232" s="28"/>
      <c r="EGR232" s="28"/>
      <c r="EGS232" s="28"/>
      <c r="EGT232" s="28"/>
      <c r="EGU232" s="28"/>
      <c r="EGV232" s="28"/>
      <c r="EGW232" s="28"/>
      <c r="EGX232" s="28"/>
      <c r="EGY232" s="28"/>
      <c r="EGZ232" s="28"/>
      <c r="EHA232" s="28"/>
      <c r="EHB232" s="28"/>
      <c r="EHC232" s="28"/>
      <c r="EHD232" s="28"/>
      <c r="EHE232" s="28"/>
      <c r="EHF232" s="28"/>
      <c r="EHG232" s="28"/>
      <c r="EHH232" s="28"/>
      <c r="EHI232" s="28"/>
      <c r="EHJ232" s="28"/>
      <c r="EHK232" s="28"/>
      <c r="EHL232" s="28"/>
      <c r="EHM232" s="28"/>
      <c r="EHN232" s="28"/>
      <c r="EHO232" s="28"/>
      <c r="EHP232" s="28"/>
      <c r="EHQ232" s="28"/>
      <c r="EHR232" s="28"/>
      <c r="EHS232" s="28"/>
      <c r="EHT232" s="28"/>
      <c r="EHU232" s="28"/>
      <c r="EHV232" s="28"/>
      <c r="EHW232" s="28"/>
      <c r="EHX232" s="28"/>
      <c r="EHY232" s="28"/>
      <c r="EHZ232" s="28"/>
      <c r="EIA232" s="28"/>
      <c r="EIB232" s="28"/>
      <c r="EIC232" s="28"/>
      <c r="EID232" s="28"/>
      <c r="EIE232" s="28"/>
      <c r="EIF232" s="28"/>
      <c r="EIG232" s="28"/>
      <c r="EIH232" s="28"/>
      <c r="EII232" s="28"/>
      <c r="EIJ232" s="28"/>
      <c r="EIK232" s="28"/>
      <c r="EIL232" s="28"/>
      <c r="EIM232" s="28"/>
      <c r="EIN232" s="28"/>
      <c r="EIO232" s="28"/>
      <c r="EIP232" s="28"/>
      <c r="EIQ232" s="28"/>
      <c r="EIR232" s="28"/>
      <c r="EIS232" s="28"/>
      <c r="EIT232" s="28"/>
      <c r="EIU232" s="28"/>
      <c r="EIV232" s="28"/>
      <c r="EIW232" s="28"/>
      <c r="EIX232" s="28"/>
      <c r="EIY232" s="28"/>
      <c r="EIZ232" s="28"/>
      <c r="EJA232" s="28"/>
      <c r="EJB232" s="28"/>
      <c r="EJC232" s="28"/>
      <c r="EJD232" s="28"/>
      <c r="EJE232" s="28"/>
      <c r="EJF232" s="28"/>
      <c r="EJG232" s="28"/>
      <c r="EJH232" s="28"/>
      <c r="EJI232" s="28"/>
      <c r="EJJ232" s="28"/>
      <c r="EJK232" s="28"/>
      <c r="EJL232" s="28"/>
      <c r="EJM232" s="28"/>
      <c r="EJN232" s="28"/>
      <c r="EJO232" s="28"/>
      <c r="EJP232" s="28"/>
      <c r="EJQ232" s="28"/>
      <c r="EJR232" s="28"/>
      <c r="EJS232" s="28"/>
      <c r="EJT232" s="28"/>
      <c r="EJU232" s="28"/>
      <c r="EJV232" s="28"/>
      <c r="EJW232" s="28"/>
      <c r="EJX232" s="28"/>
      <c r="EJY232" s="28"/>
      <c r="EJZ232" s="28"/>
      <c r="EKA232" s="28"/>
      <c r="EKB232" s="28"/>
      <c r="EKC232" s="28"/>
      <c r="EKD232" s="28"/>
      <c r="EKE232" s="28"/>
      <c r="EKF232" s="28"/>
      <c r="EKG232" s="28"/>
      <c r="EKH232" s="28"/>
      <c r="EKI232" s="28"/>
      <c r="EKJ232" s="28"/>
      <c r="EKK232" s="28"/>
      <c r="EKL232" s="28"/>
      <c r="EKM232" s="28"/>
      <c r="EKN232" s="28"/>
      <c r="EKO232" s="28"/>
      <c r="EKP232" s="28"/>
      <c r="EKQ232" s="28"/>
      <c r="EKR232" s="28"/>
      <c r="EKS232" s="28"/>
      <c r="EKT232" s="28"/>
      <c r="EKU232" s="28"/>
      <c r="EKV232" s="28"/>
      <c r="EKW232" s="28"/>
      <c r="EKX232" s="28"/>
      <c r="EKY232" s="28"/>
      <c r="EKZ232" s="28"/>
      <c r="ELA232" s="28"/>
      <c r="ELB232" s="28"/>
      <c r="ELC232" s="28"/>
      <c r="ELD232" s="28"/>
      <c r="ELE232" s="28"/>
      <c r="ELF232" s="28"/>
      <c r="ELG232" s="28"/>
      <c r="ELH232" s="28"/>
      <c r="ELI232" s="28"/>
      <c r="ELJ232" s="28"/>
      <c r="ELK232" s="28"/>
      <c r="ELL232" s="28"/>
      <c r="ELM232" s="28"/>
      <c r="ELN232" s="28"/>
      <c r="ELO232" s="28"/>
      <c r="ELP232" s="28"/>
      <c r="ELQ232" s="28"/>
      <c r="ELR232" s="28"/>
      <c r="ELS232" s="28"/>
      <c r="ELT232" s="28"/>
      <c r="ELU232" s="28"/>
      <c r="ELV232" s="28"/>
      <c r="ELW232" s="28"/>
      <c r="ELX232" s="28"/>
      <c r="ELY232" s="28"/>
      <c r="ELZ232" s="28"/>
      <c r="EMA232" s="28"/>
      <c r="EMB232" s="28"/>
      <c r="EMC232" s="28"/>
      <c r="EMD232" s="28"/>
      <c r="EME232" s="28"/>
      <c r="EMF232" s="28"/>
      <c r="EMG232" s="28"/>
      <c r="EMH232" s="28"/>
      <c r="EMI232" s="28"/>
      <c r="EMJ232" s="28"/>
      <c r="EMK232" s="28"/>
      <c r="EML232" s="28"/>
      <c r="EMM232" s="28"/>
      <c r="EMN232" s="28"/>
      <c r="EMO232" s="28"/>
      <c r="EMP232" s="28"/>
      <c r="EMQ232" s="28"/>
      <c r="EMR232" s="28"/>
      <c r="EMS232" s="28"/>
      <c r="EMT232" s="28"/>
      <c r="EMU232" s="28"/>
      <c r="EMV232" s="28"/>
      <c r="EMW232" s="28"/>
      <c r="EMX232" s="28"/>
      <c r="EMY232" s="28"/>
      <c r="EMZ232" s="28"/>
      <c r="ENA232" s="28"/>
      <c r="ENB232" s="28"/>
      <c r="ENC232" s="28"/>
      <c r="END232" s="28"/>
      <c r="ENE232" s="28"/>
      <c r="ENF232" s="28"/>
      <c r="ENG232" s="28"/>
      <c r="ENH232" s="28"/>
      <c r="ENI232" s="28"/>
      <c r="ENJ232" s="28"/>
      <c r="ENK232" s="28"/>
      <c r="ENL232" s="28"/>
      <c r="ENM232" s="28"/>
      <c r="ENN232" s="28"/>
      <c r="ENO232" s="28"/>
      <c r="ENP232" s="28"/>
      <c r="ENQ232" s="28"/>
      <c r="ENR232" s="28"/>
      <c r="ENS232" s="28"/>
      <c r="ENT232" s="28"/>
      <c r="ENU232" s="28"/>
      <c r="ENV232" s="28"/>
      <c r="ENW232" s="28"/>
      <c r="ENX232" s="28"/>
      <c r="ENY232" s="28"/>
      <c r="ENZ232" s="28"/>
      <c r="EOA232" s="28"/>
      <c r="EOB232" s="28"/>
      <c r="EOC232" s="28"/>
      <c r="EOD232" s="28"/>
      <c r="EOE232" s="28"/>
      <c r="EOF232" s="28"/>
      <c r="EOG232" s="28"/>
      <c r="EOH232" s="28"/>
      <c r="EOI232" s="28"/>
      <c r="EOJ232" s="28"/>
      <c r="EOK232" s="28"/>
      <c r="EOL232" s="28"/>
      <c r="EOM232" s="28"/>
      <c r="EON232" s="28"/>
      <c r="EOO232" s="28"/>
      <c r="EOP232" s="28"/>
      <c r="EOQ232" s="28"/>
      <c r="EOR232" s="28"/>
      <c r="EOS232" s="28"/>
      <c r="EOT232" s="28"/>
      <c r="EOU232" s="28"/>
      <c r="EOV232" s="28"/>
      <c r="EOW232" s="28"/>
      <c r="EOX232" s="28"/>
      <c r="EOY232" s="28"/>
      <c r="EOZ232" s="28"/>
      <c r="EPA232" s="28"/>
      <c r="EPB232" s="28"/>
      <c r="EPC232" s="28"/>
      <c r="EPD232" s="28"/>
      <c r="EPE232" s="28"/>
      <c r="EPF232" s="28"/>
      <c r="EPG232" s="28"/>
      <c r="EPH232" s="28"/>
      <c r="EPI232" s="28"/>
      <c r="EPJ232" s="28"/>
      <c r="EPK232" s="28"/>
      <c r="EPL232" s="28"/>
      <c r="EPM232" s="28"/>
      <c r="EPN232" s="28"/>
      <c r="EPO232" s="28"/>
      <c r="EPP232" s="28"/>
      <c r="EPQ232" s="28"/>
      <c r="EPR232" s="28"/>
      <c r="EPS232" s="28"/>
      <c r="EPT232" s="28"/>
      <c r="EPU232" s="28"/>
      <c r="EPV232" s="28"/>
      <c r="EPW232" s="28"/>
      <c r="EPX232" s="28"/>
      <c r="EPY232" s="28"/>
      <c r="EPZ232" s="28"/>
      <c r="EQA232" s="28"/>
      <c r="EQB232" s="28"/>
      <c r="EQC232" s="28"/>
      <c r="EQD232" s="28"/>
      <c r="EQE232" s="28"/>
      <c r="EQF232" s="28"/>
      <c r="EQG232" s="28"/>
      <c r="EQH232" s="28"/>
      <c r="EQI232" s="28"/>
      <c r="EQJ232" s="28"/>
      <c r="EQK232" s="28"/>
      <c r="EQL232" s="28"/>
      <c r="EQM232" s="28"/>
      <c r="EQN232" s="28"/>
      <c r="EQO232" s="28"/>
      <c r="EQP232" s="28"/>
      <c r="EQQ232" s="28"/>
      <c r="EQR232" s="28"/>
      <c r="EQS232" s="28"/>
      <c r="EQT232" s="28"/>
      <c r="EQU232" s="28"/>
      <c r="EQV232" s="28"/>
      <c r="EQW232" s="28"/>
      <c r="EQX232" s="28"/>
      <c r="EQY232" s="28"/>
      <c r="EQZ232" s="28"/>
      <c r="ERA232" s="28"/>
      <c r="ERB232" s="28"/>
      <c r="ERC232" s="28"/>
      <c r="ERD232" s="28"/>
      <c r="ERE232" s="28"/>
      <c r="ERF232" s="28"/>
      <c r="ERG232" s="28"/>
      <c r="ERH232" s="28"/>
      <c r="ERI232" s="28"/>
      <c r="ERJ232" s="28"/>
      <c r="ERK232" s="28"/>
      <c r="ERL232" s="28"/>
      <c r="ERM232" s="28"/>
      <c r="ERN232" s="28"/>
      <c r="ERO232" s="28"/>
      <c r="ERP232" s="28"/>
      <c r="ERQ232" s="28"/>
      <c r="ERR232" s="28"/>
      <c r="ERS232" s="28"/>
      <c r="ERT232" s="28"/>
      <c r="ERU232" s="28"/>
      <c r="ERV232" s="28"/>
      <c r="ERW232" s="28"/>
      <c r="ERX232" s="28"/>
      <c r="ERY232" s="28"/>
      <c r="ERZ232" s="28"/>
      <c r="ESA232" s="28"/>
      <c r="ESB232" s="28"/>
      <c r="ESC232" s="28"/>
      <c r="ESD232" s="28"/>
      <c r="ESE232" s="28"/>
      <c r="ESF232" s="28"/>
      <c r="ESG232" s="28"/>
      <c r="ESH232" s="28"/>
      <c r="ESI232" s="28"/>
      <c r="ESJ232" s="28"/>
      <c r="ESK232" s="28"/>
      <c r="ESL232" s="28"/>
      <c r="ESM232" s="28"/>
      <c r="ESN232" s="28"/>
      <c r="ESO232" s="28"/>
      <c r="ESP232" s="28"/>
      <c r="ESQ232" s="28"/>
      <c r="ESR232" s="28"/>
      <c r="ESS232" s="28"/>
      <c r="EST232" s="28"/>
      <c r="ESU232" s="28"/>
      <c r="ESV232" s="28"/>
      <c r="ESW232" s="28"/>
      <c r="ESX232" s="28"/>
      <c r="ESY232" s="28"/>
      <c r="ESZ232" s="28"/>
      <c r="ETA232" s="28"/>
      <c r="ETB232" s="28"/>
      <c r="ETC232" s="28"/>
      <c r="ETD232" s="28"/>
      <c r="ETE232" s="28"/>
      <c r="ETF232" s="28"/>
      <c r="ETG232" s="28"/>
      <c r="ETH232" s="28"/>
      <c r="ETI232" s="28"/>
      <c r="ETJ232" s="28"/>
      <c r="ETK232" s="28"/>
      <c r="ETL232" s="28"/>
      <c r="ETM232" s="28"/>
      <c r="ETN232" s="28"/>
      <c r="ETO232" s="28"/>
      <c r="ETP232" s="28"/>
      <c r="ETQ232" s="28"/>
      <c r="ETR232" s="28"/>
      <c r="ETS232" s="28"/>
      <c r="ETT232" s="28"/>
      <c r="ETU232" s="28"/>
      <c r="ETV232" s="28"/>
      <c r="ETW232" s="28"/>
      <c r="ETX232" s="28"/>
      <c r="ETY232" s="28"/>
      <c r="ETZ232" s="28"/>
      <c r="EUA232" s="28"/>
      <c r="EUB232" s="28"/>
      <c r="EUC232" s="28"/>
      <c r="EUD232" s="28"/>
      <c r="EUE232" s="28"/>
      <c r="EUF232" s="28"/>
      <c r="EUG232" s="28"/>
      <c r="EUH232" s="28"/>
      <c r="EUI232" s="28"/>
      <c r="EUJ232" s="28"/>
      <c r="EUK232" s="28"/>
      <c r="EUL232" s="28"/>
      <c r="EUM232" s="28"/>
      <c r="EUN232" s="28"/>
      <c r="EUO232" s="28"/>
      <c r="EUP232" s="28"/>
      <c r="EUQ232" s="28"/>
      <c r="EUR232" s="28"/>
      <c r="EUS232" s="28"/>
      <c r="EUT232" s="28"/>
      <c r="EUU232" s="28"/>
      <c r="EUV232" s="28"/>
      <c r="EUW232" s="28"/>
      <c r="EUX232" s="28"/>
      <c r="EUY232" s="28"/>
      <c r="EUZ232" s="28"/>
      <c r="EVA232" s="28"/>
      <c r="EVB232" s="28"/>
      <c r="EVC232" s="28"/>
      <c r="EVD232" s="28"/>
      <c r="EVE232" s="28"/>
      <c r="EVF232" s="28"/>
      <c r="EVG232" s="28"/>
      <c r="EVH232" s="28"/>
      <c r="EVI232" s="28"/>
      <c r="EVJ232" s="28"/>
      <c r="EVK232" s="28"/>
      <c r="EVL232" s="28"/>
      <c r="EVM232" s="28"/>
      <c r="EVN232" s="28"/>
      <c r="EVO232" s="28"/>
      <c r="EVP232" s="28"/>
      <c r="EVQ232" s="28"/>
      <c r="EVR232" s="28"/>
      <c r="EVS232" s="28"/>
      <c r="EVT232" s="28"/>
      <c r="EVU232" s="28"/>
      <c r="EVV232" s="28"/>
      <c r="EVW232" s="28"/>
      <c r="EVX232" s="28"/>
      <c r="EVY232" s="28"/>
      <c r="EVZ232" s="28"/>
      <c r="EWA232" s="28"/>
      <c r="EWB232" s="28"/>
      <c r="EWC232" s="28"/>
      <c r="EWD232" s="28"/>
      <c r="EWE232" s="28"/>
      <c r="EWF232" s="28"/>
      <c r="EWG232" s="28"/>
      <c r="EWH232" s="28"/>
      <c r="EWI232" s="28"/>
      <c r="EWJ232" s="28"/>
      <c r="EWK232" s="28"/>
      <c r="EWL232" s="28"/>
      <c r="EWM232" s="28"/>
      <c r="EWN232" s="28"/>
      <c r="EWO232" s="28"/>
      <c r="EWP232" s="28"/>
      <c r="EWQ232" s="28"/>
      <c r="EWR232" s="28"/>
      <c r="EWS232" s="28"/>
      <c r="EWT232" s="28"/>
      <c r="EWU232" s="28"/>
      <c r="EWV232" s="28"/>
      <c r="EWW232" s="28"/>
      <c r="EWX232" s="28"/>
      <c r="EWY232" s="28"/>
      <c r="EWZ232" s="28"/>
      <c r="EXA232" s="28"/>
      <c r="EXB232" s="28"/>
      <c r="EXC232" s="28"/>
      <c r="EXD232" s="28"/>
      <c r="EXE232" s="28"/>
      <c r="EXF232" s="28"/>
      <c r="EXG232" s="28"/>
      <c r="EXH232" s="28"/>
      <c r="EXI232" s="28"/>
      <c r="EXJ232" s="28"/>
      <c r="EXK232" s="28"/>
      <c r="EXL232" s="28"/>
      <c r="EXM232" s="28"/>
      <c r="EXN232" s="28"/>
      <c r="EXO232" s="28"/>
      <c r="EXP232" s="28"/>
      <c r="EXQ232" s="28"/>
      <c r="EXR232" s="28"/>
      <c r="EXS232" s="28"/>
      <c r="EXT232" s="28"/>
      <c r="EXU232" s="28"/>
      <c r="EXV232" s="28"/>
      <c r="EXW232" s="28"/>
      <c r="EXX232" s="28"/>
      <c r="EXY232" s="28"/>
      <c r="EXZ232" s="28"/>
      <c r="EYA232" s="28"/>
      <c r="EYB232" s="28"/>
      <c r="EYC232" s="28"/>
      <c r="EYD232" s="28"/>
      <c r="EYE232" s="28"/>
      <c r="EYF232" s="28"/>
      <c r="EYG232" s="28"/>
      <c r="EYH232" s="28"/>
      <c r="EYI232" s="28"/>
      <c r="EYJ232" s="28"/>
      <c r="EYK232" s="28"/>
      <c r="EYL232" s="28"/>
      <c r="EYM232" s="28"/>
      <c r="EYN232" s="28"/>
      <c r="EYO232" s="28"/>
      <c r="EYP232" s="28"/>
      <c r="EYQ232" s="28"/>
      <c r="EYR232" s="28"/>
      <c r="EYS232" s="28"/>
      <c r="EYT232" s="28"/>
      <c r="EYU232" s="28"/>
      <c r="EYV232" s="28"/>
      <c r="EYW232" s="28"/>
      <c r="EYX232" s="28"/>
      <c r="EYY232" s="28"/>
      <c r="EYZ232" s="28"/>
      <c r="EZA232" s="28"/>
      <c r="EZB232" s="28"/>
      <c r="EZC232" s="28"/>
      <c r="EZD232" s="28"/>
      <c r="EZE232" s="28"/>
      <c r="EZF232" s="28"/>
      <c r="EZG232" s="28"/>
      <c r="EZH232" s="28"/>
      <c r="EZI232" s="28"/>
      <c r="EZJ232" s="28"/>
      <c r="EZK232" s="28"/>
      <c r="EZL232" s="28"/>
      <c r="EZM232" s="28"/>
      <c r="EZN232" s="28"/>
      <c r="EZO232" s="28"/>
      <c r="EZP232" s="28"/>
      <c r="EZQ232" s="28"/>
      <c r="EZR232" s="28"/>
      <c r="EZS232" s="28"/>
      <c r="EZT232" s="28"/>
      <c r="EZU232" s="28"/>
      <c r="EZV232" s="28"/>
      <c r="EZW232" s="28"/>
      <c r="EZX232" s="28"/>
      <c r="EZY232" s="28"/>
      <c r="EZZ232" s="28"/>
      <c r="FAA232" s="28"/>
      <c r="FAB232" s="28"/>
      <c r="FAC232" s="28"/>
      <c r="FAD232" s="28"/>
      <c r="FAE232" s="28"/>
      <c r="FAF232" s="28"/>
      <c r="FAG232" s="28"/>
      <c r="FAH232" s="28"/>
      <c r="FAI232" s="28"/>
      <c r="FAJ232" s="28"/>
      <c r="FAK232" s="28"/>
      <c r="FAL232" s="28"/>
      <c r="FAM232" s="28"/>
      <c r="FAN232" s="28"/>
      <c r="FAO232" s="28"/>
      <c r="FAP232" s="28"/>
      <c r="FAQ232" s="28"/>
      <c r="FAR232" s="28"/>
      <c r="FAS232" s="28"/>
      <c r="FAT232" s="28"/>
      <c r="FAU232" s="28"/>
      <c r="FAV232" s="28"/>
      <c r="FAW232" s="28"/>
      <c r="FAX232" s="28"/>
      <c r="FAY232" s="28"/>
      <c r="FAZ232" s="28"/>
      <c r="FBA232" s="28"/>
      <c r="FBB232" s="28"/>
      <c r="FBC232" s="28"/>
      <c r="FBD232" s="28"/>
      <c r="FBE232" s="28"/>
      <c r="FBF232" s="28"/>
      <c r="FBG232" s="28"/>
      <c r="FBH232" s="28"/>
      <c r="FBI232" s="28"/>
      <c r="FBJ232" s="28"/>
      <c r="FBK232" s="28"/>
      <c r="FBL232" s="28"/>
      <c r="FBM232" s="28"/>
      <c r="FBN232" s="28"/>
      <c r="FBO232" s="28"/>
      <c r="FBP232" s="28"/>
      <c r="FBQ232" s="28"/>
      <c r="FBR232" s="28"/>
      <c r="FBS232" s="28"/>
      <c r="FBT232" s="28"/>
      <c r="FBU232" s="28"/>
      <c r="FBV232" s="28"/>
      <c r="FBW232" s="28"/>
      <c r="FBX232" s="28"/>
      <c r="FBY232" s="28"/>
      <c r="FBZ232" s="28"/>
      <c r="FCA232" s="28"/>
      <c r="FCB232" s="28"/>
      <c r="FCC232" s="28"/>
      <c r="FCD232" s="28"/>
      <c r="FCE232" s="28"/>
      <c r="FCF232" s="28"/>
      <c r="FCG232" s="28"/>
      <c r="FCH232" s="28"/>
      <c r="FCI232" s="28"/>
      <c r="FCJ232" s="28"/>
      <c r="FCK232" s="28"/>
      <c r="FCL232" s="28"/>
      <c r="FCM232" s="28"/>
      <c r="FCN232" s="28"/>
      <c r="FCO232" s="28"/>
      <c r="FCP232" s="28"/>
      <c r="FCQ232" s="28"/>
      <c r="FCR232" s="28"/>
      <c r="FCS232" s="28"/>
      <c r="FCT232" s="28"/>
      <c r="FCU232" s="28"/>
      <c r="FCV232" s="28"/>
      <c r="FCW232" s="28"/>
      <c r="FCX232" s="28"/>
      <c r="FCY232" s="28"/>
      <c r="FCZ232" s="28"/>
      <c r="FDA232" s="28"/>
      <c r="FDB232" s="28"/>
      <c r="FDC232" s="28"/>
      <c r="FDD232" s="28"/>
      <c r="FDE232" s="28"/>
      <c r="FDF232" s="28"/>
      <c r="FDG232" s="28"/>
      <c r="FDH232" s="28"/>
      <c r="FDI232" s="28"/>
      <c r="FDJ232" s="28"/>
      <c r="FDK232" s="28"/>
      <c r="FDL232" s="28"/>
      <c r="FDM232" s="28"/>
      <c r="FDN232" s="28"/>
      <c r="FDO232" s="28"/>
      <c r="FDP232" s="28"/>
      <c r="FDQ232" s="28"/>
      <c r="FDR232" s="28"/>
      <c r="FDS232" s="28"/>
      <c r="FDT232" s="28"/>
      <c r="FDU232" s="28"/>
      <c r="FDV232" s="28"/>
      <c r="FDW232" s="28"/>
      <c r="FDX232" s="28"/>
      <c r="FDY232" s="28"/>
      <c r="FDZ232" s="28"/>
      <c r="FEA232" s="28"/>
      <c r="FEB232" s="28"/>
      <c r="FEC232" s="28"/>
      <c r="FED232" s="28"/>
      <c r="FEE232" s="28"/>
      <c r="FEF232" s="28"/>
      <c r="FEG232" s="28"/>
      <c r="FEH232" s="28"/>
      <c r="FEI232" s="28"/>
      <c r="FEJ232" s="28"/>
      <c r="FEK232" s="28"/>
      <c r="FEL232" s="28"/>
      <c r="FEM232" s="28"/>
      <c r="FEN232" s="28"/>
      <c r="FEO232" s="28"/>
      <c r="FEP232" s="28"/>
      <c r="FEQ232" s="28"/>
      <c r="FER232" s="28"/>
      <c r="FES232" s="28"/>
      <c r="FET232" s="28"/>
      <c r="FEU232" s="28"/>
      <c r="FEV232" s="28"/>
      <c r="FEW232" s="28"/>
      <c r="FEX232" s="28"/>
      <c r="FEY232" s="28"/>
      <c r="FEZ232" s="28"/>
      <c r="FFA232" s="28"/>
      <c r="FFB232" s="28"/>
      <c r="FFC232" s="28"/>
      <c r="FFD232" s="28"/>
      <c r="FFE232" s="28"/>
      <c r="FFF232" s="28"/>
      <c r="FFG232" s="28"/>
      <c r="FFH232" s="28"/>
      <c r="FFI232" s="28"/>
      <c r="FFJ232" s="28"/>
      <c r="FFK232" s="28"/>
      <c r="FFL232" s="28"/>
      <c r="FFM232" s="28"/>
      <c r="FFN232" s="28"/>
      <c r="FFO232" s="28"/>
      <c r="FFP232" s="28"/>
      <c r="FFQ232" s="28"/>
      <c r="FFR232" s="28"/>
      <c r="FFS232" s="28"/>
      <c r="FFT232" s="28"/>
      <c r="FFU232" s="28"/>
      <c r="FFV232" s="28"/>
      <c r="FFW232" s="28"/>
      <c r="FFX232" s="28"/>
      <c r="FFY232" s="28"/>
      <c r="FFZ232" s="28"/>
      <c r="FGA232" s="28"/>
      <c r="FGB232" s="28"/>
      <c r="FGC232" s="28"/>
      <c r="FGD232" s="28"/>
      <c r="FGE232" s="28"/>
      <c r="FGF232" s="28"/>
      <c r="FGG232" s="28"/>
      <c r="FGH232" s="28"/>
      <c r="FGI232" s="28"/>
      <c r="FGJ232" s="28"/>
      <c r="FGK232" s="28"/>
      <c r="FGL232" s="28"/>
      <c r="FGM232" s="28"/>
      <c r="FGN232" s="28"/>
      <c r="FGO232" s="28"/>
      <c r="FGP232" s="28"/>
      <c r="FGQ232" s="28"/>
      <c r="FGR232" s="28"/>
      <c r="FGS232" s="28"/>
      <c r="FGT232" s="28"/>
      <c r="FGU232" s="28"/>
      <c r="FGV232" s="28"/>
      <c r="FGW232" s="28"/>
      <c r="FGX232" s="28"/>
      <c r="FGY232" s="28"/>
      <c r="FGZ232" s="28"/>
      <c r="FHA232" s="28"/>
      <c r="FHB232" s="28"/>
      <c r="FHC232" s="28"/>
      <c r="FHD232" s="28"/>
      <c r="FHE232" s="28"/>
      <c r="FHF232" s="28"/>
      <c r="FHG232" s="28"/>
      <c r="FHH232" s="28"/>
      <c r="FHI232" s="28"/>
      <c r="FHJ232" s="28"/>
      <c r="FHK232" s="28"/>
      <c r="FHL232" s="28"/>
      <c r="FHM232" s="28"/>
      <c r="FHN232" s="28"/>
      <c r="FHO232" s="28"/>
      <c r="FHP232" s="28"/>
      <c r="FHQ232" s="28"/>
      <c r="FHR232" s="28"/>
      <c r="FHS232" s="28"/>
      <c r="FHT232" s="28"/>
      <c r="FHU232" s="28"/>
      <c r="FHV232" s="28"/>
      <c r="FHW232" s="28"/>
      <c r="FHX232" s="28"/>
      <c r="FHY232" s="28"/>
      <c r="FHZ232" s="28"/>
      <c r="FIA232" s="28"/>
      <c r="FIB232" s="28"/>
      <c r="FIC232" s="28"/>
      <c r="FID232" s="28"/>
      <c r="FIE232" s="28"/>
      <c r="FIF232" s="28"/>
      <c r="FIG232" s="28"/>
      <c r="FIH232" s="28"/>
      <c r="FII232" s="28"/>
      <c r="FIJ232" s="28"/>
      <c r="FIK232" s="28"/>
      <c r="FIL232" s="28"/>
      <c r="FIM232" s="28"/>
      <c r="FIN232" s="28"/>
      <c r="FIO232" s="28"/>
      <c r="FIP232" s="28"/>
      <c r="FIQ232" s="28"/>
      <c r="FIR232" s="28"/>
      <c r="FIS232" s="28"/>
      <c r="FIT232" s="28"/>
      <c r="FIU232" s="28"/>
      <c r="FIV232" s="28"/>
      <c r="FIW232" s="28"/>
      <c r="FIX232" s="28"/>
      <c r="FIY232" s="28"/>
      <c r="FIZ232" s="28"/>
      <c r="FJA232" s="28"/>
      <c r="FJB232" s="28"/>
      <c r="FJC232" s="28"/>
      <c r="FJD232" s="28"/>
      <c r="FJE232" s="28"/>
      <c r="FJF232" s="28"/>
      <c r="FJG232" s="28"/>
      <c r="FJH232" s="28"/>
      <c r="FJI232" s="28"/>
      <c r="FJJ232" s="28"/>
      <c r="FJK232" s="28"/>
      <c r="FJL232" s="28"/>
      <c r="FJM232" s="28"/>
      <c r="FJN232" s="28"/>
      <c r="FJO232" s="28"/>
      <c r="FJP232" s="28"/>
      <c r="FJQ232" s="28"/>
      <c r="FJR232" s="28"/>
      <c r="FJS232" s="28"/>
      <c r="FJT232" s="28"/>
      <c r="FJU232" s="28"/>
      <c r="FJV232" s="28"/>
      <c r="FJW232" s="28"/>
      <c r="FJX232" s="28"/>
      <c r="FJY232" s="28"/>
      <c r="FJZ232" s="28"/>
      <c r="FKA232" s="28"/>
      <c r="FKB232" s="28"/>
      <c r="FKC232" s="28"/>
      <c r="FKD232" s="28"/>
      <c r="FKE232" s="28"/>
      <c r="FKF232" s="28"/>
      <c r="FKG232" s="28"/>
      <c r="FKH232" s="28"/>
      <c r="FKI232" s="28"/>
      <c r="FKJ232" s="28"/>
      <c r="FKK232" s="28"/>
      <c r="FKL232" s="28"/>
      <c r="FKM232" s="28"/>
      <c r="FKN232" s="28"/>
      <c r="FKO232" s="28"/>
      <c r="FKP232" s="28"/>
      <c r="FKQ232" s="28"/>
      <c r="FKR232" s="28"/>
      <c r="FKS232" s="28"/>
      <c r="FKT232" s="28"/>
      <c r="FKU232" s="28"/>
      <c r="FKV232" s="28"/>
      <c r="FKW232" s="28"/>
      <c r="FKX232" s="28"/>
      <c r="FKY232" s="28"/>
      <c r="FKZ232" s="28"/>
      <c r="FLA232" s="28"/>
      <c r="FLB232" s="28"/>
      <c r="FLC232" s="28"/>
      <c r="FLD232" s="28"/>
      <c r="FLE232" s="28"/>
      <c r="FLF232" s="28"/>
      <c r="FLG232" s="28"/>
      <c r="FLH232" s="28"/>
      <c r="FLI232" s="28"/>
      <c r="FLJ232" s="28"/>
      <c r="FLK232" s="28"/>
      <c r="FLL232" s="28"/>
      <c r="FLM232" s="28"/>
      <c r="FLN232" s="28"/>
      <c r="FLO232" s="28"/>
      <c r="FLP232" s="28"/>
      <c r="FLQ232" s="28"/>
      <c r="FLR232" s="28"/>
      <c r="FLS232" s="28"/>
      <c r="FLT232" s="28"/>
      <c r="FLU232" s="28"/>
      <c r="FLV232" s="28"/>
      <c r="FLW232" s="28"/>
      <c r="FLX232" s="28"/>
      <c r="FLY232" s="28"/>
      <c r="FLZ232" s="28"/>
      <c r="FMA232" s="28"/>
      <c r="FMB232" s="28"/>
      <c r="FMC232" s="28"/>
      <c r="FMD232" s="28"/>
      <c r="FME232" s="28"/>
      <c r="FMF232" s="28"/>
      <c r="FMG232" s="28"/>
      <c r="FMH232" s="28"/>
      <c r="FMI232" s="28"/>
      <c r="FMJ232" s="28"/>
      <c r="FMK232" s="28"/>
      <c r="FML232" s="28"/>
      <c r="FMM232" s="28"/>
      <c r="FMN232" s="28"/>
      <c r="FMO232" s="28"/>
      <c r="FMP232" s="28"/>
      <c r="FMQ232" s="28"/>
      <c r="FMR232" s="28"/>
      <c r="FMS232" s="28"/>
      <c r="FMT232" s="28"/>
      <c r="FMU232" s="28"/>
      <c r="FMV232" s="28"/>
      <c r="FMW232" s="28"/>
      <c r="FMX232" s="28"/>
      <c r="FMY232" s="28"/>
      <c r="FMZ232" s="28"/>
      <c r="FNA232" s="28"/>
      <c r="FNB232" s="28"/>
      <c r="FNC232" s="28"/>
      <c r="FND232" s="28"/>
      <c r="FNE232" s="28"/>
      <c r="FNF232" s="28"/>
      <c r="FNG232" s="28"/>
      <c r="FNH232" s="28"/>
      <c r="FNI232" s="28"/>
      <c r="FNJ232" s="28"/>
      <c r="FNK232" s="28"/>
      <c r="FNL232" s="28"/>
      <c r="FNM232" s="28"/>
      <c r="FNN232" s="28"/>
      <c r="FNO232" s="28"/>
      <c r="FNP232" s="28"/>
      <c r="FNQ232" s="28"/>
      <c r="FNR232" s="28"/>
      <c r="FNS232" s="28"/>
      <c r="FNT232" s="28"/>
      <c r="FNU232" s="28"/>
      <c r="FNV232" s="28"/>
      <c r="FNW232" s="28"/>
      <c r="FNX232" s="28"/>
      <c r="FNY232" s="28"/>
      <c r="FNZ232" s="28"/>
      <c r="FOA232" s="28"/>
      <c r="FOB232" s="28"/>
      <c r="FOC232" s="28"/>
      <c r="FOD232" s="28"/>
      <c r="FOE232" s="28"/>
      <c r="FOF232" s="28"/>
      <c r="FOG232" s="28"/>
      <c r="FOH232" s="28"/>
      <c r="FOI232" s="28"/>
      <c r="FOJ232" s="28"/>
      <c r="FOK232" s="28"/>
      <c r="FOL232" s="28"/>
      <c r="FOM232" s="28"/>
      <c r="FON232" s="28"/>
      <c r="FOO232" s="28"/>
      <c r="FOP232" s="28"/>
      <c r="FOQ232" s="28"/>
      <c r="FOR232" s="28"/>
      <c r="FOS232" s="28"/>
      <c r="FOT232" s="28"/>
      <c r="FOU232" s="28"/>
      <c r="FOV232" s="28"/>
      <c r="FOW232" s="28"/>
      <c r="FOX232" s="28"/>
      <c r="FOY232" s="28"/>
      <c r="FOZ232" s="28"/>
      <c r="FPA232" s="28"/>
      <c r="FPB232" s="28"/>
      <c r="FPC232" s="28"/>
      <c r="FPD232" s="28"/>
      <c r="FPE232" s="28"/>
      <c r="FPF232" s="28"/>
      <c r="FPG232" s="28"/>
      <c r="FPH232" s="28"/>
      <c r="FPI232" s="28"/>
      <c r="FPJ232" s="28"/>
      <c r="FPK232" s="28"/>
      <c r="FPL232" s="28"/>
      <c r="FPM232" s="28"/>
      <c r="FPN232" s="28"/>
      <c r="FPO232" s="28"/>
      <c r="FPP232" s="28"/>
      <c r="FPQ232" s="28"/>
      <c r="FPR232" s="28"/>
      <c r="FPS232" s="28"/>
      <c r="FPT232" s="28"/>
      <c r="FPU232" s="28"/>
      <c r="FPV232" s="28"/>
      <c r="FPW232" s="28"/>
      <c r="FPX232" s="28"/>
      <c r="FPY232" s="28"/>
      <c r="FPZ232" s="28"/>
      <c r="FQA232" s="28"/>
      <c r="FQB232" s="28"/>
      <c r="FQC232" s="28"/>
      <c r="FQD232" s="28"/>
      <c r="FQE232" s="28"/>
      <c r="FQF232" s="28"/>
      <c r="FQG232" s="28"/>
      <c r="FQH232" s="28"/>
      <c r="FQI232" s="28"/>
      <c r="FQJ232" s="28"/>
      <c r="FQK232" s="28"/>
      <c r="FQL232" s="28"/>
      <c r="FQM232" s="28"/>
      <c r="FQN232" s="28"/>
      <c r="FQO232" s="28"/>
      <c r="FQP232" s="28"/>
      <c r="FQQ232" s="28"/>
      <c r="FQR232" s="28"/>
      <c r="FQS232" s="28"/>
      <c r="FQT232" s="28"/>
      <c r="FQU232" s="28"/>
      <c r="FQV232" s="28"/>
      <c r="FQW232" s="28"/>
      <c r="FQX232" s="28"/>
      <c r="FQY232" s="28"/>
      <c r="FQZ232" s="28"/>
      <c r="FRA232" s="28"/>
      <c r="FRB232" s="28"/>
      <c r="FRC232" s="28"/>
      <c r="FRD232" s="28"/>
      <c r="FRE232" s="28"/>
      <c r="FRF232" s="28"/>
      <c r="FRG232" s="28"/>
      <c r="FRH232" s="28"/>
      <c r="FRI232" s="28"/>
      <c r="FRJ232" s="28"/>
      <c r="FRK232" s="28"/>
      <c r="FRL232" s="28"/>
      <c r="FRM232" s="28"/>
      <c r="FRN232" s="28"/>
      <c r="FRO232" s="28"/>
      <c r="FRP232" s="28"/>
      <c r="FRQ232" s="28"/>
      <c r="FRR232" s="28"/>
      <c r="FRS232" s="28"/>
      <c r="FRT232" s="28"/>
      <c r="FRU232" s="28"/>
      <c r="FRV232" s="28"/>
      <c r="FRW232" s="28"/>
      <c r="FRX232" s="28"/>
      <c r="FRY232" s="28"/>
      <c r="FRZ232" s="28"/>
      <c r="FSA232" s="28"/>
      <c r="FSB232" s="28"/>
      <c r="FSC232" s="28"/>
      <c r="FSD232" s="28"/>
      <c r="FSE232" s="28"/>
      <c r="FSF232" s="28"/>
      <c r="FSG232" s="28"/>
      <c r="FSH232" s="28"/>
      <c r="FSI232" s="28"/>
      <c r="FSJ232" s="28"/>
      <c r="FSK232" s="28"/>
      <c r="FSL232" s="28"/>
      <c r="FSM232" s="28"/>
      <c r="FSN232" s="28"/>
      <c r="FSO232" s="28"/>
      <c r="FSP232" s="28"/>
      <c r="FSQ232" s="28"/>
      <c r="FSR232" s="28"/>
      <c r="FSS232" s="28"/>
      <c r="FST232" s="28"/>
      <c r="FSU232" s="28"/>
      <c r="FSV232" s="28"/>
      <c r="FSW232" s="28"/>
      <c r="FSX232" s="28"/>
      <c r="FSY232" s="28"/>
      <c r="FSZ232" s="28"/>
      <c r="FTA232" s="28"/>
      <c r="FTB232" s="28"/>
      <c r="FTC232" s="28"/>
      <c r="FTD232" s="28"/>
      <c r="FTE232" s="28"/>
      <c r="FTF232" s="28"/>
      <c r="FTG232" s="28"/>
      <c r="FTH232" s="28"/>
      <c r="FTI232" s="28"/>
      <c r="FTJ232" s="28"/>
      <c r="FTK232" s="28"/>
      <c r="FTL232" s="28"/>
      <c r="FTM232" s="28"/>
      <c r="FTN232" s="28"/>
      <c r="FTO232" s="28"/>
      <c r="FTP232" s="28"/>
      <c r="FTQ232" s="28"/>
      <c r="FTR232" s="28"/>
      <c r="FTS232" s="28"/>
      <c r="FTT232" s="28"/>
      <c r="FTU232" s="28"/>
      <c r="FTV232" s="28"/>
      <c r="FTW232" s="28"/>
      <c r="FTX232" s="28"/>
      <c r="FTY232" s="28"/>
      <c r="FTZ232" s="28"/>
      <c r="FUA232" s="28"/>
      <c r="FUB232" s="28"/>
      <c r="FUC232" s="28"/>
      <c r="FUD232" s="28"/>
      <c r="FUE232" s="28"/>
      <c r="FUF232" s="28"/>
      <c r="FUG232" s="28"/>
      <c r="FUH232" s="28"/>
      <c r="FUI232" s="28"/>
      <c r="FUJ232" s="28"/>
      <c r="FUK232" s="28"/>
      <c r="FUL232" s="28"/>
      <c r="FUM232" s="28"/>
      <c r="FUN232" s="28"/>
      <c r="FUO232" s="28"/>
      <c r="FUP232" s="28"/>
      <c r="FUQ232" s="28"/>
      <c r="FUR232" s="28"/>
      <c r="FUS232" s="28"/>
      <c r="FUT232" s="28"/>
      <c r="FUU232" s="28"/>
      <c r="FUV232" s="28"/>
      <c r="FUW232" s="28"/>
      <c r="FUX232" s="28"/>
      <c r="FUY232" s="28"/>
      <c r="FUZ232" s="28"/>
      <c r="FVA232" s="28"/>
      <c r="FVB232" s="28"/>
      <c r="FVC232" s="28"/>
      <c r="FVD232" s="28"/>
      <c r="FVE232" s="28"/>
      <c r="FVF232" s="28"/>
      <c r="FVG232" s="28"/>
      <c r="FVH232" s="28"/>
      <c r="FVI232" s="28"/>
      <c r="FVJ232" s="28"/>
      <c r="FVK232" s="28"/>
      <c r="FVL232" s="28"/>
      <c r="FVM232" s="28"/>
      <c r="FVN232" s="28"/>
      <c r="FVO232" s="28"/>
      <c r="FVP232" s="28"/>
      <c r="FVQ232" s="28"/>
      <c r="FVR232" s="28"/>
      <c r="FVS232" s="28"/>
      <c r="FVT232" s="28"/>
      <c r="FVU232" s="28"/>
      <c r="FVV232" s="28"/>
      <c r="FVW232" s="28"/>
      <c r="FVX232" s="28"/>
      <c r="FVY232" s="28"/>
      <c r="FVZ232" s="28"/>
      <c r="FWA232" s="28"/>
      <c r="FWB232" s="28"/>
      <c r="FWC232" s="28"/>
      <c r="FWD232" s="28"/>
      <c r="FWE232" s="28"/>
      <c r="FWF232" s="28"/>
      <c r="FWG232" s="28"/>
      <c r="FWH232" s="28"/>
      <c r="FWI232" s="28"/>
      <c r="FWJ232" s="28"/>
      <c r="FWK232" s="28"/>
      <c r="FWL232" s="28"/>
      <c r="FWM232" s="28"/>
      <c r="FWN232" s="28"/>
      <c r="FWO232" s="28"/>
      <c r="FWP232" s="28"/>
      <c r="FWQ232" s="28"/>
      <c r="FWR232" s="28"/>
      <c r="FWS232" s="28"/>
      <c r="FWT232" s="28"/>
      <c r="FWU232" s="28"/>
      <c r="FWV232" s="28"/>
      <c r="FWW232" s="28"/>
      <c r="FWX232" s="28"/>
      <c r="FWY232" s="28"/>
      <c r="FWZ232" s="28"/>
      <c r="FXA232" s="28"/>
      <c r="FXB232" s="28"/>
      <c r="FXC232" s="28"/>
      <c r="FXD232" s="28"/>
      <c r="FXE232" s="28"/>
      <c r="FXF232" s="28"/>
      <c r="FXG232" s="28"/>
      <c r="FXH232" s="28"/>
      <c r="FXI232" s="28"/>
      <c r="FXJ232" s="28"/>
      <c r="FXK232" s="28"/>
      <c r="FXL232" s="28"/>
      <c r="FXM232" s="28"/>
      <c r="FXN232" s="28"/>
      <c r="FXO232" s="28"/>
      <c r="FXP232" s="28"/>
      <c r="FXQ232" s="28"/>
      <c r="FXR232" s="28"/>
      <c r="FXS232" s="28"/>
      <c r="FXT232" s="28"/>
      <c r="FXU232" s="28"/>
      <c r="FXV232" s="28"/>
      <c r="FXW232" s="28"/>
      <c r="FXX232" s="28"/>
      <c r="FXY232" s="28"/>
      <c r="FXZ232" s="28"/>
      <c r="FYA232" s="28"/>
      <c r="FYB232" s="28"/>
      <c r="FYC232" s="28"/>
      <c r="FYD232" s="28"/>
      <c r="FYE232" s="28"/>
      <c r="FYF232" s="28"/>
      <c r="FYG232" s="28"/>
      <c r="FYH232" s="28"/>
      <c r="FYI232" s="28"/>
      <c r="FYJ232" s="28"/>
      <c r="FYK232" s="28"/>
      <c r="FYL232" s="28"/>
      <c r="FYM232" s="28"/>
      <c r="FYN232" s="28"/>
      <c r="FYO232" s="28"/>
      <c r="FYP232" s="28"/>
      <c r="FYQ232" s="28"/>
      <c r="FYR232" s="28"/>
      <c r="FYS232" s="28"/>
      <c r="FYT232" s="28"/>
      <c r="FYU232" s="28"/>
      <c r="FYV232" s="28"/>
      <c r="FYW232" s="28"/>
      <c r="FYX232" s="28"/>
      <c r="FYY232" s="28"/>
      <c r="FYZ232" s="28"/>
      <c r="FZA232" s="28"/>
      <c r="FZB232" s="28"/>
      <c r="FZC232" s="28"/>
      <c r="FZD232" s="28"/>
      <c r="FZE232" s="28"/>
      <c r="FZF232" s="28"/>
      <c r="FZG232" s="28"/>
      <c r="FZH232" s="28"/>
      <c r="FZI232" s="28"/>
      <c r="FZJ232" s="28"/>
      <c r="FZK232" s="28"/>
      <c r="FZL232" s="28"/>
      <c r="FZM232" s="28"/>
      <c r="FZN232" s="28"/>
      <c r="FZO232" s="28"/>
      <c r="FZP232" s="28"/>
      <c r="FZQ232" s="28"/>
      <c r="FZR232" s="28"/>
      <c r="FZS232" s="28"/>
      <c r="FZT232" s="28"/>
      <c r="FZU232" s="28"/>
      <c r="FZV232" s="28"/>
      <c r="FZW232" s="28"/>
      <c r="FZX232" s="28"/>
      <c r="FZY232" s="28"/>
      <c r="FZZ232" s="28"/>
      <c r="GAA232" s="28"/>
      <c r="GAB232" s="28"/>
      <c r="GAC232" s="28"/>
      <c r="GAD232" s="28"/>
      <c r="GAE232" s="28"/>
      <c r="GAF232" s="28"/>
      <c r="GAG232" s="28"/>
      <c r="GAH232" s="28"/>
      <c r="GAI232" s="28"/>
      <c r="GAJ232" s="28"/>
      <c r="GAK232" s="28"/>
      <c r="GAL232" s="28"/>
      <c r="GAM232" s="28"/>
      <c r="GAN232" s="28"/>
      <c r="GAO232" s="28"/>
      <c r="GAP232" s="28"/>
      <c r="GAQ232" s="28"/>
      <c r="GAR232" s="28"/>
      <c r="GAS232" s="28"/>
      <c r="GAT232" s="28"/>
      <c r="GAU232" s="28"/>
      <c r="GAV232" s="28"/>
      <c r="GAW232" s="28"/>
      <c r="GAX232" s="28"/>
      <c r="GAY232" s="28"/>
      <c r="GAZ232" s="28"/>
      <c r="GBA232" s="28"/>
      <c r="GBB232" s="28"/>
      <c r="GBC232" s="28"/>
      <c r="GBD232" s="28"/>
      <c r="GBE232" s="28"/>
      <c r="GBF232" s="28"/>
      <c r="GBG232" s="28"/>
      <c r="GBH232" s="28"/>
      <c r="GBI232" s="28"/>
      <c r="GBJ232" s="28"/>
      <c r="GBK232" s="28"/>
      <c r="GBL232" s="28"/>
      <c r="GBM232" s="28"/>
      <c r="GBN232" s="28"/>
      <c r="GBO232" s="28"/>
      <c r="GBP232" s="28"/>
      <c r="GBQ232" s="28"/>
      <c r="GBR232" s="28"/>
      <c r="GBS232" s="28"/>
      <c r="GBT232" s="28"/>
      <c r="GBU232" s="28"/>
      <c r="GBV232" s="28"/>
      <c r="GBW232" s="28"/>
      <c r="GBX232" s="28"/>
      <c r="GBY232" s="28"/>
      <c r="GBZ232" s="28"/>
      <c r="GCA232" s="28"/>
      <c r="GCB232" s="28"/>
      <c r="GCC232" s="28"/>
      <c r="GCD232" s="28"/>
      <c r="GCE232" s="28"/>
      <c r="GCF232" s="28"/>
      <c r="GCG232" s="28"/>
      <c r="GCH232" s="28"/>
      <c r="GCI232" s="28"/>
      <c r="GCJ232" s="28"/>
      <c r="GCK232" s="28"/>
      <c r="GCL232" s="28"/>
      <c r="GCM232" s="28"/>
      <c r="GCN232" s="28"/>
      <c r="GCO232" s="28"/>
      <c r="GCP232" s="28"/>
      <c r="GCQ232" s="28"/>
      <c r="GCR232" s="28"/>
      <c r="GCS232" s="28"/>
      <c r="GCT232" s="28"/>
      <c r="GCU232" s="28"/>
      <c r="GCV232" s="28"/>
      <c r="GCW232" s="28"/>
      <c r="GCX232" s="28"/>
      <c r="GCY232" s="28"/>
      <c r="GCZ232" s="28"/>
      <c r="GDA232" s="28"/>
      <c r="GDB232" s="28"/>
      <c r="GDC232" s="28"/>
      <c r="GDD232" s="28"/>
      <c r="GDE232" s="28"/>
      <c r="GDF232" s="28"/>
      <c r="GDG232" s="28"/>
      <c r="GDH232" s="28"/>
      <c r="GDI232" s="28"/>
      <c r="GDJ232" s="28"/>
      <c r="GDK232" s="28"/>
      <c r="GDL232" s="28"/>
      <c r="GDM232" s="28"/>
      <c r="GDN232" s="28"/>
      <c r="GDO232" s="28"/>
      <c r="GDP232" s="28"/>
      <c r="GDQ232" s="28"/>
      <c r="GDR232" s="28"/>
      <c r="GDS232" s="28"/>
      <c r="GDT232" s="28"/>
      <c r="GDU232" s="28"/>
      <c r="GDV232" s="28"/>
      <c r="GDW232" s="28"/>
      <c r="GDX232" s="28"/>
      <c r="GDY232" s="28"/>
      <c r="GDZ232" s="28"/>
      <c r="GEA232" s="28"/>
      <c r="GEB232" s="28"/>
      <c r="GEC232" s="28"/>
      <c r="GED232" s="28"/>
      <c r="GEE232" s="28"/>
      <c r="GEF232" s="28"/>
      <c r="GEG232" s="28"/>
      <c r="GEH232" s="28"/>
      <c r="GEI232" s="28"/>
      <c r="GEJ232" s="28"/>
      <c r="GEK232" s="28"/>
      <c r="GEL232" s="28"/>
      <c r="GEM232" s="28"/>
      <c r="GEN232" s="28"/>
      <c r="GEO232" s="28"/>
      <c r="GEP232" s="28"/>
      <c r="GEQ232" s="28"/>
      <c r="GER232" s="28"/>
      <c r="GES232" s="28"/>
      <c r="GET232" s="28"/>
      <c r="GEU232" s="28"/>
      <c r="GEV232" s="28"/>
      <c r="GEW232" s="28"/>
      <c r="GEX232" s="28"/>
      <c r="GEY232" s="28"/>
      <c r="GEZ232" s="28"/>
      <c r="GFA232" s="28"/>
      <c r="GFB232" s="28"/>
      <c r="GFC232" s="28"/>
      <c r="GFD232" s="28"/>
      <c r="GFE232" s="28"/>
      <c r="GFF232" s="28"/>
      <c r="GFG232" s="28"/>
      <c r="GFH232" s="28"/>
      <c r="GFI232" s="28"/>
      <c r="GFJ232" s="28"/>
      <c r="GFK232" s="28"/>
      <c r="GFL232" s="28"/>
      <c r="GFM232" s="28"/>
      <c r="GFN232" s="28"/>
      <c r="GFO232" s="28"/>
      <c r="GFP232" s="28"/>
      <c r="GFQ232" s="28"/>
      <c r="GFR232" s="28"/>
      <c r="GFS232" s="28"/>
      <c r="GFT232" s="28"/>
      <c r="GFU232" s="28"/>
      <c r="GFV232" s="28"/>
      <c r="GFW232" s="28"/>
      <c r="GFX232" s="28"/>
      <c r="GFY232" s="28"/>
      <c r="GFZ232" s="28"/>
      <c r="GGA232" s="28"/>
      <c r="GGB232" s="28"/>
      <c r="GGC232" s="28"/>
      <c r="GGD232" s="28"/>
      <c r="GGE232" s="28"/>
      <c r="GGF232" s="28"/>
      <c r="GGG232" s="28"/>
      <c r="GGH232" s="28"/>
      <c r="GGI232" s="28"/>
      <c r="GGJ232" s="28"/>
      <c r="GGK232" s="28"/>
      <c r="GGL232" s="28"/>
      <c r="GGM232" s="28"/>
      <c r="GGN232" s="28"/>
      <c r="GGO232" s="28"/>
      <c r="GGP232" s="28"/>
      <c r="GGQ232" s="28"/>
      <c r="GGR232" s="28"/>
      <c r="GGS232" s="28"/>
      <c r="GGT232" s="28"/>
      <c r="GGU232" s="28"/>
      <c r="GGV232" s="28"/>
      <c r="GGW232" s="28"/>
      <c r="GGX232" s="28"/>
      <c r="GGY232" s="28"/>
      <c r="GGZ232" s="28"/>
      <c r="GHA232" s="28"/>
      <c r="GHB232" s="28"/>
      <c r="GHC232" s="28"/>
      <c r="GHD232" s="28"/>
      <c r="GHE232" s="28"/>
      <c r="GHF232" s="28"/>
      <c r="GHG232" s="28"/>
      <c r="GHH232" s="28"/>
      <c r="GHI232" s="28"/>
      <c r="GHJ232" s="28"/>
      <c r="GHK232" s="28"/>
      <c r="GHL232" s="28"/>
      <c r="GHM232" s="28"/>
      <c r="GHN232" s="28"/>
      <c r="GHO232" s="28"/>
      <c r="GHP232" s="28"/>
      <c r="GHQ232" s="28"/>
      <c r="GHR232" s="28"/>
      <c r="GHS232" s="28"/>
      <c r="GHT232" s="28"/>
      <c r="GHU232" s="28"/>
      <c r="GHV232" s="28"/>
      <c r="GHW232" s="28"/>
      <c r="GHX232" s="28"/>
      <c r="GHY232" s="28"/>
      <c r="GHZ232" s="28"/>
      <c r="GIA232" s="28"/>
      <c r="GIB232" s="28"/>
      <c r="GIC232" s="28"/>
      <c r="GID232" s="28"/>
      <c r="GIE232" s="28"/>
      <c r="GIF232" s="28"/>
      <c r="GIG232" s="28"/>
      <c r="GIH232" s="28"/>
      <c r="GII232" s="28"/>
      <c r="GIJ232" s="28"/>
      <c r="GIK232" s="28"/>
      <c r="GIL232" s="28"/>
      <c r="GIM232" s="28"/>
      <c r="GIN232" s="28"/>
      <c r="GIO232" s="28"/>
      <c r="GIP232" s="28"/>
      <c r="GIQ232" s="28"/>
      <c r="GIR232" s="28"/>
      <c r="GIS232" s="28"/>
      <c r="GIT232" s="28"/>
      <c r="GIU232" s="28"/>
      <c r="GIV232" s="28"/>
      <c r="GIW232" s="28"/>
      <c r="GIX232" s="28"/>
      <c r="GIY232" s="28"/>
      <c r="GIZ232" s="28"/>
      <c r="GJA232" s="28"/>
      <c r="GJB232" s="28"/>
      <c r="GJC232" s="28"/>
      <c r="GJD232" s="28"/>
      <c r="GJE232" s="28"/>
      <c r="GJF232" s="28"/>
      <c r="GJG232" s="28"/>
      <c r="GJH232" s="28"/>
      <c r="GJI232" s="28"/>
      <c r="GJJ232" s="28"/>
      <c r="GJK232" s="28"/>
      <c r="GJL232" s="28"/>
      <c r="GJM232" s="28"/>
      <c r="GJN232" s="28"/>
      <c r="GJO232" s="28"/>
      <c r="GJP232" s="28"/>
      <c r="GJQ232" s="28"/>
      <c r="GJR232" s="28"/>
      <c r="GJS232" s="28"/>
      <c r="GJT232" s="28"/>
      <c r="GJU232" s="28"/>
      <c r="GJV232" s="28"/>
      <c r="GJW232" s="28"/>
      <c r="GJX232" s="28"/>
      <c r="GJY232" s="28"/>
      <c r="GJZ232" s="28"/>
      <c r="GKA232" s="28"/>
      <c r="GKB232" s="28"/>
      <c r="GKC232" s="28"/>
      <c r="GKD232" s="28"/>
      <c r="GKE232" s="28"/>
      <c r="GKF232" s="28"/>
      <c r="GKG232" s="28"/>
      <c r="GKH232" s="28"/>
      <c r="GKI232" s="28"/>
      <c r="GKJ232" s="28"/>
      <c r="GKK232" s="28"/>
      <c r="GKL232" s="28"/>
      <c r="GKM232" s="28"/>
      <c r="GKN232" s="28"/>
      <c r="GKO232" s="28"/>
      <c r="GKP232" s="28"/>
      <c r="GKQ232" s="28"/>
      <c r="GKR232" s="28"/>
      <c r="GKS232" s="28"/>
      <c r="GKT232" s="28"/>
      <c r="GKU232" s="28"/>
      <c r="GKV232" s="28"/>
      <c r="GKW232" s="28"/>
      <c r="GKX232" s="28"/>
      <c r="GKY232" s="28"/>
      <c r="GKZ232" s="28"/>
      <c r="GLA232" s="28"/>
      <c r="GLB232" s="28"/>
      <c r="GLC232" s="28"/>
      <c r="GLD232" s="28"/>
      <c r="GLE232" s="28"/>
      <c r="GLF232" s="28"/>
      <c r="GLG232" s="28"/>
      <c r="GLH232" s="28"/>
      <c r="GLI232" s="28"/>
      <c r="GLJ232" s="28"/>
      <c r="GLK232" s="28"/>
      <c r="GLL232" s="28"/>
      <c r="GLM232" s="28"/>
      <c r="GLN232" s="28"/>
      <c r="GLO232" s="28"/>
      <c r="GLP232" s="28"/>
      <c r="GLQ232" s="28"/>
      <c r="GLR232" s="28"/>
      <c r="GLS232" s="28"/>
      <c r="GLT232" s="28"/>
      <c r="GLU232" s="28"/>
      <c r="GLV232" s="28"/>
      <c r="GLW232" s="28"/>
      <c r="GLX232" s="28"/>
      <c r="GLY232" s="28"/>
      <c r="GLZ232" s="28"/>
      <c r="GMA232" s="28"/>
      <c r="GMB232" s="28"/>
      <c r="GMC232" s="28"/>
      <c r="GMD232" s="28"/>
      <c r="GME232" s="28"/>
      <c r="GMF232" s="28"/>
      <c r="GMG232" s="28"/>
      <c r="GMH232" s="28"/>
      <c r="GMI232" s="28"/>
      <c r="GMJ232" s="28"/>
      <c r="GMK232" s="28"/>
      <c r="GML232" s="28"/>
      <c r="GMM232" s="28"/>
      <c r="GMN232" s="28"/>
      <c r="GMO232" s="28"/>
      <c r="GMP232" s="28"/>
      <c r="GMQ232" s="28"/>
      <c r="GMR232" s="28"/>
      <c r="GMS232" s="28"/>
      <c r="GMT232" s="28"/>
      <c r="GMU232" s="28"/>
      <c r="GMV232" s="28"/>
      <c r="GMW232" s="28"/>
      <c r="GMX232" s="28"/>
      <c r="GMY232" s="28"/>
      <c r="GMZ232" s="28"/>
      <c r="GNA232" s="28"/>
      <c r="GNB232" s="28"/>
      <c r="GNC232" s="28"/>
      <c r="GND232" s="28"/>
      <c r="GNE232" s="28"/>
      <c r="GNF232" s="28"/>
      <c r="GNG232" s="28"/>
      <c r="GNH232" s="28"/>
      <c r="GNI232" s="28"/>
      <c r="GNJ232" s="28"/>
      <c r="GNK232" s="28"/>
      <c r="GNL232" s="28"/>
      <c r="GNM232" s="28"/>
      <c r="GNN232" s="28"/>
      <c r="GNO232" s="28"/>
      <c r="GNP232" s="28"/>
      <c r="GNQ232" s="28"/>
      <c r="GNR232" s="28"/>
      <c r="GNS232" s="28"/>
      <c r="GNT232" s="28"/>
      <c r="GNU232" s="28"/>
      <c r="GNV232" s="28"/>
      <c r="GNW232" s="28"/>
      <c r="GNX232" s="28"/>
      <c r="GNY232" s="28"/>
      <c r="GNZ232" s="28"/>
      <c r="GOA232" s="28"/>
      <c r="GOB232" s="28"/>
      <c r="GOC232" s="28"/>
      <c r="GOD232" s="28"/>
      <c r="GOE232" s="28"/>
      <c r="GOF232" s="28"/>
      <c r="GOG232" s="28"/>
      <c r="GOH232" s="28"/>
      <c r="GOI232" s="28"/>
      <c r="GOJ232" s="28"/>
      <c r="GOK232" s="28"/>
      <c r="GOL232" s="28"/>
      <c r="GOM232" s="28"/>
      <c r="GON232" s="28"/>
      <c r="GOO232" s="28"/>
      <c r="GOP232" s="28"/>
      <c r="GOQ232" s="28"/>
      <c r="GOR232" s="28"/>
      <c r="GOS232" s="28"/>
      <c r="GOT232" s="28"/>
      <c r="GOU232" s="28"/>
      <c r="GOV232" s="28"/>
      <c r="GOW232" s="28"/>
      <c r="GOX232" s="28"/>
      <c r="GOY232" s="28"/>
      <c r="GOZ232" s="28"/>
      <c r="GPA232" s="28"/>
      <c r="GPB232" s="28"/>
      <c r="GPC232" s="28"/>
      <c r="GPD232" s="28"/>
      <c r="GPE232" s="28"/>
      <c r="GPF232" s="28"/>
      <c r="GPG232" s="28"/>
      <c r="GPH232" s="28"/>
      <c r="GPI232" s="28"/>
      <c r="GPJ232" s="28"/>
      <c r="GPK232" s="28"/>
      <c r="GPL232" s="28"/>
      <c r="GPM232" s="28"/>
      <c r="GPN232" s="28"/>
      <c r="GPO232" s="28"/>
      <c r="GPP232" s="28"/>
      <c r="GPQ232" s="28"/>
      <c r="GPR232" s="28"/>
      <c r="GPS232" s="28"/>
      <c r="GPT232" s="28"/>
      <c r="GPU232" s="28"/>
      <c r="GPV232" s="28"/>
      <c r="GPW232" s="28"/>
      <c r="GPX232" s="28"/>
      <c r="GPY232" s="28"/>
      <c r="GPZ232" s="28"/>
      <c r="GQA232" s="28"/>
      <c r="GQB232" s="28"/>
      <c r="GQC232" s="28"/>
      <c r="GQD232" s="28"/>
      <c r="GQE232" s="28"/>
      <c r="GQF232" s="28"/>
      <c r="GQG232" s="28"/>
      <c r="GQH232" s="28"/>
      <c r="GQI232" s="28"/>
      <c r="GQJ232" s="28"/>
      <c r="GQK232" s="28"/>
      <c r="GQL232" s="28"/>
      <c r="GQM232" s="28"/>
      <c r="GQN232" s="28"/>
      <c r="GQO232" s="28"/>
      <c r="GQP232" s="28"/>
      <c r="GQQ232" s="28"/>
      <c r="GQR232" s="28"/>
      <c r="GQS232" s="28"/>
      <c r="GQT232" s="28"/>
      <c r="GQU232" s="28"/>
      <c r="GQV232" s="28"/>
      <c r="GQW232" s="28"/>
      <c r="GQX232" s="28"/>
      <c r="GQY232" s="28"/>
      <c r="GQZ232" s="28"/>
      <c r="GRA232" s="28"/>
      <c r="GRB232" s="28"/>
      <c r="GRC232" s="28"/>
      <c r="GRD232" s="28"/>
      <c r="GRE232" s="28"/>
      <c r="GRF232" s="28"/>
      <c r="GRG232" s="28"/>
      <c r="GRH232" s="28"/>
      <c r="GRI232" s="28"/>
      <c r="GRJ232" s="28"/>
      <c r="GRK232" s="28"/>
      <c r="GRL232" s="28"/>
      <c r="GRM232" s="28"/>
      <c r="GRN232" s="28"/>
      <c r="GRO232" s="28"/>
      <c r="GRP232" s="28"/>
      <c r="GRQ232" s="28"/>
      <c r="GRR232" s="28"/>
      <c r="GRS232" s="28"/>
      <c r="GRT232" s="28"/>
      <c r="GRU232" s="28"/>
      <c r="GRV232" s="28"/>
      <c r="GRW232" s="28"/>
      <c r="GRX232" s="28"/>
      <c r="GRY232" s="28"/>
      <c r="GRZ232" s="28"/>
      <c r="GSA232" s="28"/>
      <c r="GSB232" s="28"/>
      <c r="GSC232" s="28"/>
      <c r="GSD232" s="28"/>
      <c r="GSE232" s="28"/>
      <c r="GSF232" s="28"/>
      <c r="GSG232" s="28"/>
      <c r="GSH232" s="28"/>
      <c r="GSI232" s="28"/>
      <c r="GSJ232" s="28"/>
      <c r="GSK232" s="28"/>
      <c r="GSL232" s="28"/>
      <c r="GSM232" s="28"/>
      <c r="GSN232" s="28"/>
      <c r="GSO232" s="28"/>
      <c r="GSP232" s="28"/>
      <c r="GSQ232" s="28"/>
      <c r="GSR232" s="28"/>
      <c r="GSS232" s="28"/>
      <c r="GST232" s="28"/>
      <c r="GSU232" s="28"/>
      <c r="GSV232" s="28"/>
      <c r="GSW232" s="28"/>
      <c r="GSX232" s="28"/>
      <c r="GSY232" s="28"/>
      <c r="GSZ232" s="28"/>
      <c r="GTA232" s="28"/>
      <c r="GTB232" s="28"/>
      <c r="GTC232" s="28"/>
      <c r="GTD232" s="28"/>
      <c r="GTE232" s="28"/>
      <c r="GTF232" s="28"/>
      <c r="GTG232" s="28"/>
      <c r="GTH232" s="28"/>
      <c r="GTI232" s="28"/>
      <c r="GTJ232" s="28"/>
      <c r="GTK232" s="28"/>
      <c r="GTL232" s="28"/>
      <c r="GTM232" s="28"/>
      <c r="GTN232" s="28"/>
      <c r="GTO232" s="28"/>
      <c r="GTP232" s="28"/>
      <c r="GTQ232" s="28"/>
      <c r="GTR232" s="28"/>
      <c r="GTS232" s="28"/>
      <c r="GTT232" s="28"/>
      <c r="GTU232" s="28"/>
      <c r="GTV232" s="28"/>
      <c r="GTW232" s="28"/>
      <c r="GTX232" s="28"/>
      <c r="GTY232" s="28"/>
      <c r="GTZ232" s="28"/>
      <c r="GUA232" s="28"/>
      <c r="GUB232" s="28"/>
      <c r="GUC232" s="28"/>
      <c r="GUD232" s="28"/>
      <c r="GUE232" s="28"/>
      <c r="GUF232" s="28"/>
      <c r="GUG232" s="28"/>
      <c r="GUH232" s="28"/>
      <c r="GUI232" s="28"/>
      <c r="GUJ232" s="28"/>
      <c r="GUK232" s="28"/>
      <c r="GUL232" s="28"/>
      <c r="GUM232" s="28"/>
      <c r="GUN232" s="28"/>
      <c r="GUO232" s="28"/>
      <c r="GUP232" s="28"/>
      <c r="GUQ232" s="28"/>
      <c r="GUR232" s="28"/>
      <c r="GUS232" s="28"/>
      <c r="GUT232" s="28"/>
      <c r="GUU232" s="28"/>
      <c r="GUV232" s="28"/>
      <c r="GUW232" s="28"/>
      <c r="GUX232" s="28"/>
      <c r="GUY232" s="28"/>
      <c r="GUZ232" s="28"/>
      <c r="GVA232" s="28"/>
      <c r="GVB232" s="28"/>
      <c r="GVC232" s="28"/>
      <c r="GVD232" s="28"/>
      <c r="GVE232" s="28"/>
      <c r="GVF232" s="28"/>
      <c r="GVG232" s="28"/>
      <c r="GVH232" s="28"/>
      <c r="GVI232" s="28"/>
      <c r="GVJ232" s="28"/>
      <c r="GVK232" s="28"/>
      <c r="GVL232" s="28"/>
      <c r="GVM232" s="28"/>
      <c r="GVN232" s="28"/>
      <c r="GVO232" s="28"/>
      <c r="GVP232" s="28"/>
      <c r="GVQ232" s="28"/>
      <c r="GVR232" s="28"/>
      <c r="GVS232" s="28"/>
      <c r="GVT232" s="28"/>
      <c r="GVU232" s="28"/>
      <c r="GVV232" s="28"/>
      <c r="GVW232" s="28"/>
      <c r="GVX232" s="28"/>
      <c r="GVY232" s="28"/>
      <c r="GVZ232" s="28"/>
      <c r="GWA232" s="28"/>
      <c r="GWB232" s="28"/>
      <c r="GWC232" s="28"/>
      <c r="GWD232" s="28"/>
      <c r="GWE232" s="28"/>
      <c r="GWF232" s="28"/>
      <c r="GWG232" s="28"/>
      <c r="GWH232" s="28"/>
      <c r="GWI232" s="28"/>
      <c r="GWJ232" s="28"/>
      <c r="GWK232" s="28"/>
      <c r="GWL232" s="28"/>
      <c r="GWM232" s="28"/>
      <c r="GWN232" s="28"/>
      <c r="GWO232" s="28"/>
      <c r="GWP232" s="28"/>
      <c r="GWQ232" s="28"/>
      <c r="GWR232" s="28"/>
      <c r="GWS232" s="28"/>
      <c r="GWT232" s="28"/>
      <c r="GWU232" s="28"/>
      <c r="GWV232" s="28"/>
      <c r="GWW232" s="28"/>
      <c r="GWX232" s="28"/>
      <c r="GWY232" s="28"/>
      <c r="GWZ232" s="28"/>
      <c r="GXA232" s="28"/>
      <c r="GXB232" s="28"/>
      <c r="GXC232" s="28"/>
      <c r="GXD232" s="28"/>
      <c r="GXE232" s="28"/>
      <c r="GXF232" s="28"/>
      <c r="GXG232" s="28"/>
      <c r="GXH232" s="28"/>
      <c r="GXI232" s="28"/>
      <c r="GXJ232" s="28"/>
      <c r="GXK232" s="28"/>
      <c r="GXL232" s="28"/>
      <c r="GXM232" s="28"/>
      <c r="GXN232" s="28"/>
      <c r="GXO232" s="28"/>
      <c r="GXP232" s="28"/>
      <c r="GXQ232" s="28"/>
      <c r="GXR232" s="28"/>
      <c r="GXS232" s="28"/>
      <c r="GXT232" s="28"/>
      <c r="GXU232" s="28"/>
      <c r="GXV232" s="28"/>
      <c r="GXW232" s="28"/>
      <c r="GXX232" s="28"/>
      <c r="GXY232" s="28"/>
      <c r="GXZ232" s="28"/>
      <c r="GYA232" s="28"/>
      <c r="GYB232" s="28"/>
      <c r="GYC232" s="28"/>
      <c r="GYD232" s="28"/>
      <c r="GYE232" s="28"/>
      <c r="GYF232" s="28"/>
      <c r="GYG232" s="28"/>
      <c r="GYH232" s="28"/>
      <c r="GYI232" s="28"/>
      <c r="GYJ232" s="28"/>
      <c r="GYK232" s="28"/>
      <c r="GYL232" s="28"/>
      <c r="GYM232" s="28"/>
      <c r="GYN232" s="28"/>
      <c r="GYO232" s="28"/>
      <c r="GYP232" s="28"/>
      <c r="GYQ232" s="28"/>
      <c r="GYR232" s="28"/>
      <c r="GYS232" s="28"/>
      <c r="GYT232" s="28"/>
      <c r="GYU232" s="28"/>
      <c r="GYV232" s="28"/>
      <c r="GYW232" s="28"/>
      <c r="GYX232" s="28"/>
      <c r="GYY232" s="28"/>
      <c r="GYZ232" s="28"/>
      <c r="GZA232" s="28"/>
      <c r="GZB232" s="28"/>
      <c r="GZC232" s="28"/>
      <c r="GZD232" s="28"/>
      <c r="GZE232" s="28"/>
      <c r="GZF232" s="28"/>
      <c r="GZG232" s="28"/>
      <c r="GZH232" s="28"/>
      <c r="GZI232" s="28"/>
      <c r="GZJ232" s="28"/>
      <c r="GZK232" s="28"/>
      <c r="GZL232" s="28"/>
      <c r="GZM232" s="28"/>
      <c r="GZN232" s="28"/>
      <c r="GZO232" s="28"/>
      <c r="GZP232" s="28"/>
      <c r="GZQ232" s="28"/>
      <c r="GZR232" s="28"/>
      <c r="GZS232" s="28"/>
      <c r="GZT232" s="28"/>
      <c r="GZU232" s="28"/>
      <c r="GZV232" s="28"/>
      <c r="GZW232" s="28"/>
      <c r="GZX232" s="28"/>
      <c r="GZY232" s="28"/>
      <c r="GZZ232" s="28"/>
      <c r="HAA232" s="28"/>
      <c r="HAB232" s="28"/>
      <c r="HAC232" s="28"/>
      <c r="HAD232" s="28"/>
      <c r="HAE232" s="28"/>
      <c r="HAF232" s="28"/>
      <c r="HAG232" s="28"/>
      <c r="HAH232" s="28"/>
      <c r="HAI232" s="28"/>
      <c r="HAJ232" s="28"/>
      <c r="HAK232" s="28"/>
      <c r="HAL232" s="28"/>
      <c r="HAM232" s="28"/>
      <c r="HAN232" s="28"/>
      <c r="HAO232" s="28"/>
      <c r="HAP232" s="28"/>
      <c r="HAQ232" s="28"/>
      <c r="HAR232" s="28"/>
      <c r="HAS232" s="28"/>
      <c r="HAT232" s="28"/>
      <c r="HAU232" s="28"/>
      <c r="HAV232" s="28"/>
      <c r="HAW232" s="28"/>
      <c r="HAX232" s="28"/>
      <c r="HAY232" s="28"/>
      <c r="HAZ232" s="28"/>
      <c r="HBA232" s="28"/>
      <c r="HBB232" s="28"/>
      <c r="HBC232" s="28"/>
      <c r="HBD232" s="28"/>
      <c r="HBE232" s="28"/>
      <c r="HBF232" s="28"/>
      <c r="HBG232" s="28"/>
      <c r="HBH232" s="28"/>
      <c r="HBI232" s="28"/>
      <c r="HBJ232" s="28"/>
      <c r="HBK232" s="28"/>
      <c r="HBL232" s="28"/>
      <c r="HBM232" s="28"/>
      <c r="HBN232" s="28"/>
      <c r="HBO232" s="28"/>
      <c r="HBP232" s="28"/>
      <c r="HBQ232" s="28"/>
      <c r="HBR232" s="28"/>
      <c r="HBS232" s="28"/>
      <c r="HBT232" s="28"/>
      <c r="HBU232" s="28"/>
      <c r="HBV232" s="28"/>
      <c r="HBW232" s="28"/>
      <c r="HBX232" s="28"/>
      <c r="HBY232" s="28"/>
      <c r="HBZ232" s="28"/>
      <c r="HCA232" s="28"/>
      <c r="HCB232" s="28"/>
      <c r="HCC232" s="28"/>
      <c r="HCD232" s="28"/>
      <c r="HCE232" s="28"/>
      <c r="HCF232" s="28"/>
      <c r="HCG232" s="28"/>
      <c r="HCH232" s="28"/>
      <c r="HCI232" s="28"/>
      <c r="HCJ232" s="28"/>
      <c r="HCK232" s="28"/>
      <c r="HCL232" s="28"/>
      <c r="HCM232" s="28"/>
      <c r="HCN232" s="28"/>
      <c r="HCO232" s="28"/>
      <c r="HCP232" s="28"/>
      <c r="HCQ232" s="28"/>
      <c r="HCR232" s="28"/>
      <c r="HCS232" s="28"/>
      <c r="HCT232" s="28"/>
      <c r="HCU232" s="28"/>
      <c r="HCV232" s="28"/>
      <c r="HCW232" s="28"/>
      <c r="HCX232" s="28"/>
      <c r="HCY232" s="28"/>
      <c r="HCZ232" s="28"/>
      <c r="HDA232" s="28"/>
      <c r="HDB232" s="28"/>
      <c r="HDC232" s="28"/>
      <c r="HDD232" s="28"/>
      <c r="HDE232" s="28"/>
      <c r="HDF232" s="28"/>
      <c r="HDG232" s="28"/>
      <c r="HDH232" s="28"/>
      <c r="HDI232" s="28"/>
      <c r="HDJ232" s="28"/>
      <c r="HDK232" s="28"/>
      <c r="HDL232" s="28"/>
      <c r="HDM232" s="28"/>
      <c r="HDN232" s="28"/>
      <c r="HDO232" s="28"/>
      <c r="HDP232" s="28"/>
      <c r="HDQ232" s="28"/>
      <c r="HDR232" s="28"/>
      <c r="HDS232" s="28"/>
      <c r="HDT232" s="28"/>
      <c r="HDU232" s="28"/>
      <c r="HDV232" s="28"/>
      <c r="HDW232" s="28"/>
      <c r="HDX232" s="28"/>
      <c r="HDY232" s="28"/>
      <c r="HDZ232" s="28"/>
      <c r="HEA232" s="28"/>
      <c r="HEB232" s="28"/>
      <c r="HEC232" s="28"/>
      <c r="HED232" s="28"/>
      <c r="HEE232" s="28"/>
      <c r="HEF232" s="28"/>
      <c r="HEG232" s="28"/>
      <c r="HEH232" s="28"/>
      <c r="HEI232" s="28"/>
      <c r="HEJ232" s="28"/>
      <c r="HEK232" s="28"/>
      <c r="HEL232" s="28"/>
      <c r="HEM232" s="28"/>
      <c r="HEN232" s="28"/>
      <c r="HEO232" s="28"/>
      <c r="HEP232" s="28"/>
      <c r="HEQ232" s="28"/>
      <c r="HER232" s="28"/>
      <c r="HES232" s="28"/>
      <c r="HET232" s="28"/>
      <c r="HEU232" s="28"/>
      <c r="HEV232" s="28"/>
      <c r="HEW232" s="28"/>
      <c r="HEX232" s="28"/>
      <c r="HEY232" s="28"/>
      <c r="HEZ232" s="28"/>
      <c r="HFA232" s="28"/>
      <c r="HFB232" s="28"/>
      <c r="HFC232" s="28"/>
      <c r="HFD232" s="28"/>
      <c r="HFE232" s="28"/>
      <c r="HFF232" s="28"/>
      <c r="HFG232" s="28"/>
      <c r="HFH232" s="28"/>
      <c r="HFI232" s="28"/>
      <c r="HFJ232" s="28"/>
      <c r="HFK232" s="28"/>
      <c r="HFL232" s="28"/>
      <c r="HFM232" s="28"/>
      <c r="HFN232" s="28"/>
      <c r="HFO232" s="28"/>
      <c r="HFP232" s="28"/>
      <c r="HFQ232" s="28"/>
      <c r="HFR232" s="28"/>
      <c r="HFS232" s="28"/>
      <c r="HFT232" s="28"/>
      <c r="HFU232" s="28"/>
      <c r="HFV232" s="28"/>
      <c r="HFW232" s="28"/>
      <c r="HFX232" s="28"/>
      <c r="HFY232" s="28"/>
      <c r="HFZ232" s="28"/>
      <c r="HGA232" s="28"/>
      <c r="HGB232" s="28"/>
      <c r="HGC232" s="28"/>
      <c r="HGD232" s="28"/>
      <c r="HGE232" s="28"/>
      <c r="HGF232" s="28"/>
      <c r="HGG232" s="28"/>
      <c r="HGH232" s="28"/>
      <c r="HGI232" s="28"/>
      <c r="HGJ232" s="28"/>
      <c r="HGK232" s="28"/>
      <c r="HGL232" s="28"/>
      <c r="HGM232" s="28"/>
      <c r="HGN232" s="28"/>
      <c r="HGO232" s="28"/>
      <c r="HGP232" s="28"/>
      <c r="HGQ232" s="28"/>
      <c r="HGR232" s="28"/>
      <c r="HGS232" s="28"/>
      <c r="HGT232" s="28"/>
      <c r="HGU232" s="28"/>
      <c r="HGV232" s="28"/>
      <c r="HGW232" s="28"/>
      <c r="HGX232" s="28"/>
      <c r="HGY232" s="28"/>
      <c r="HGZ232" s="28"/>
      <c r="HHA232" s="28"/>
      <c r="HHB232" s="28"/>
      <c r="HHC232" s="28"/>
      <c r="HHD232" s="28"/>
      <c r="HHE232" s="28"/>
      <c r="HHF232" s="28"/>
      <c r="HHG232" s="28"/>
      <c r="HHH232" s="28"/>
      <c r="HHI232" s="28"/>
      <c r="HHJ232" s="28"/>
      <c r="HHK232" s="28"/>
      <c r="HHL232" s="28"/>
      <c r="HHM232" s="28"/>
      <c r="HHN232" s="28"/>
      <c r="HHO232" s="28"/>
      <c r="HHP232" s="28"/>
      <c r="HHQ232" s="28"/>
      <c r="HHR232" s="28"/>
      <c r="HHS232" s="28"/>
      <c r="HHT232" s="28"/>
      <c r="HHU232" s="28"/>
      <c r="HHV232" s="28"/>
      <c r="HHW232" s="28"/>
      <c r="HHX232" s="28"/>
      <c r="HHY232" s="28"/>
      <c r="HHZ232" s="28"/>
      <c r="HIA232" s="28"/>
      <c r="HIB232" s="28"/>
      <c r="HIC232" s="28"/>
      <c r="HID232" s="28"/>
      <c r="HIE232" s="28"/>
      <c r="HIF232" s="28"/>
      <c r="HIG232" s="28"/>
      <c r="HIH232" s="28"/>
      <c r="HII232" s="28"/>
      <c r="HIJ232" s="28"/>
      <c r="HIK232" s="28"/>
      <c r="HIL232" s="28"/>
      <c r="HIM232" s="28"/>
      <c r="HIN232" s="28"/>
      <c r="HIO232" s="28"/>
      <c r="HIP232" s="28"/>
      <c r="HIQ232" s="28"/>
      <c r="HIR232" s="28"/>
      <c r="HIS232" s="28"/>
      <c r="HIT232" s="28"/>
      <c r="HIU232" s="28"/>
      <c r="HIV232" s="28"/>
      <c r="HIW232" s="28"/>
      <c r="HIX232" s="28"/>
      <c r="HIY232" s="28"/>
      <c r="HIZ232" s="28"/>
      <c r="HJA232" s="28"/>
      <c r="HJB232" s="28"/>
      <c r="HJC232" s="28"/>
      <c r="HJD232" s="28"/>
      <c r="HJE232" s="28"/>
      <c r="HJF232" s="28"/>
      <c r="HJG232" s="28"/>
      <c r="HJH232" s="28"/>
      <c r="HJI232" s="28"/>
      <c r="HJJ232" s="28"/>
      <c r="HJK232" s="28"/>
      <c r="HJL232" s="28"/>
      <c r="HJM232" s="28"/>
      <c r="HJN232" s="28"/>
      <c r="HJO232" s="28"/>
      <c r="HJP232" s="28"/>
      <c r="HJQ232" s="28"/>
      <c r="HJR232" s="28"/>
      <c r="HJS232" s="28"/>
      <c r="HJT232" s="28"/>
      <c r="HJU232" s="28"/>
      <c r="HJV232" s="28"/>
      <c r="HJW232" s="28"/>
      <c r="HJX232" s="28"/>
      <c r="HJY232" s="28"/>
      <c r="HJZ232" s="28"/>
      <c r="HKA232" s="28"/>
      <c r="HKB232" s="28"/>
      <c r="HKC232" s="28"/>
      <c r="HKD232" s="28"/>
      <c r="HKE232" s="28"/>
      <c r="HKF232" s="28"/>
      <c r="HKG232" s="28"/>
      <c r="HKH232" s="28"/>
      <c r="HKI232" s="28"/>
      <c r="HKJ232" s="28"/>
      <c r="HKK232" s="28"/>
      <c r="HKL232" s="28"/>
      <c r="HKM232" s="28"/>
      <c r="HKN232" s="28"/>
      <c r="HKO232" s="28"/>
      <c r="HKP232" s="28"/>
      <c r="HKQ232" s="28"/>
      <c r="HKR232" s="28"/>
      <c r="HKS232" s="28"/>
      <c r="HKT232" s="28"/>
      <c r="HKU232" s="28"/>
      <c r="HKV232" s="28"/>
      <c r="HKW232" s="28"/>
      <c r="HKX232" s="28"/>
      <c r="HKY232" s="28"/>
      <c r="HKZ232" s="28"/>
      <c r="HLA232" s="28"/>
      <c r="HLB232" s="28"/>
      <c r="HLC232" s="28"/>
      <c r="HLD232" s="28"/>
      <c r="HLE232" s="28"/>
      <c r="HLF232" s="28"/>
      <c r="HLG232" s="28"/>
      <c r="HLH232" s="28"/>
      <c r="HLI232" s="28"/>
      <c r="HLJ232" s="28"/>
      <c r="HLK232" s="28"/>
      <c r="HLL232" s="28"/>
      <c r="HLM232" s="28"/>
      <c r="HLN232" s="28"/>
      <c r="HLO232" s="28"/>
      <c r="HLP232" s="28"/>
      <c r="HLQ232" s="28"/>
      <c r="HLR232" s="28"/>
      <c r="HLS232" s="28"/>
      <c r="HLT232" s="28"/>
      <c r="HLU232" s="28"/>
      <c r="HLV232" s="28"/>
      <c r="HLW232" s="28"/>
      <c r="HLX232" s="28"/>
      <c r="HLY232" s="28"/>
      <c r="HLZ232" s="28"/>
      <c r="HMA232" s="28"/>
      <c r="HMB232" s="28"/>
      <c r="HMC232" s="28"/>
      <c r="HMD232" s="28"/>
      <c r="HME232" s="28"/>
      <c r="HMF232" s="28"/>
      <c r="HMG232" s="28"/>
      <c r="HMH232" s="28"/>
      <c r="HMI232" s="28"/>
      <c r="HMJ232" s="28"/>
      <c r="HMK232" s="28"/>
      <c r="HML232" s="28"/>
      <c r="HMM232" s="28"/>
      <c r="HMN232" s="28"/>
      <c r="HMO232" s="28"/>
      <c r="HMP232" s="28"/>
      <c r="HMQ232" s="28"/>
      <c r="HMR232" s="28"/>
      <c r="HMS232" s="28"/>
      <c r="HMT232" s="28"/>
      <c r="HMU232" s="28"/>
      <c r="HMV232" s="28"/>
      <c r="HMW232" s="28"/>
      <c r="HMX232" s="28"/>
      <c r="HMY232" s="28"/>
      <c r="HMZ232" s="28"/>
      <c r="HNA232" s="28"/>
      <c r="HNB232" s="28"/>
      <c r="HNC232" s="28"/>
      <c r="HND232" s="28"/>
      <c r="HNE232" s="28"/>
      <c r="HNF232" s="28"/>
      <c r="HNG232" s="28"/>
      <c r="HNH232" s="28"/>
      <c r="HNI232" s="28"/>
      <c r="HNJ232" s="28"/>
      <c r="HNK232" s="28"/>
      <c r="HNL232" s="28"/>
      <c r="HNM232" s="28"/>
      <c r="HNN232" s="28"/>
      <c r="HNO232" s="28"/>
      <c r="HNP232" s="28"/>
      <c r="HNQ232" s="28"/>
      <c r="HNR232" s="28"/>
      <c r="HNS232" s="28"/>
      <c r="HNT232" s="28"/>
      <c r="HNU232" s="28"/>
      <c r="HNV232" s="28"/>
      <c r="HNW232" s="28"/>
      <c r="HNX232" s="28"/>
      <c r="HNY232" s="28"/>
      <c r="HNZ232" s="28"/>
      <c r="HOA232" s="28"/>
      <c r="HOB232" s="28"/>
      <c r="HOC232" s="28"/>
      <c r="HOD232" s="28"/>
      <c r="HOE232" s="28"/>
      <c r="HOF232" s="28"/>
      <c r="HOG232" s="28"/>
      <c r="HOH232" s="28"/>
      <c r="HOI232" s="28"/>
      <c r="HOJ232" s="28"/>
      <c r="HOK232" s="28"/>
      <c r="HOL232" s="28"/>
      <c r="HOM232" s="28"/>
      <c r="HON232" s="28"/>
      <c r="HOO232" s="28"/>
      <c r="HOP232" s="28"/>
      <c r="HOQ232" s="28"/>
      <c r="HOR232" s="28"/>
      <c r="HOS232" s="28"/>
      <c r="HOT232" s="28"/>
      <c r="HOU232" s="28"/>
      <c r="HOV232" s="28"/>
      <c r="HOW232" s="28"/>
      <c r="HOX232" s="28"/>
      <c r="HOY232" s="28"/>
      <c r="HOZ232" s="28"/>
      <c r="HPA232" s="28"/>
      <c r="HPB232" s="28"/>
      <c r="HPC232" s="28"/>
      <c r="HPD232" s="28"/>
      <c r="HPE232" s="28"/>
      <c r="HPF232" s="28"/>
      <c r="HPG232" s="28"/>
      <c r="HPH232" s="28"/>
      <c r="HPI232" s="28"/>
      <c r="HPJ232" s="28"/>
      <c r="HPK232" s="28"/>
      <c r="HPL232" s="28"/>
      <c r="HPM232" s="28"/>
      <c r="HPN232" s="28"/>
      <c r="HPO232" s="28"/>
      <c r="HPP232" s="28"/>
      <c r="HPQ232" s="28"/>
      <c r="HPR232" s="28"/>
      <c r="HPS232" s="28"/>
      <c r="HPT232" s="28"/>
      <c r="HPU232" s="28"/>
      <c r="HPV232" s="28"/>
      <c r="HPW232" s="28"/>
      <c r="HPX232" s="28"/>
      <c r="HPY232" s="28"/>
      <c r="HPZ232" s="28"/>
      <c r="HQA232" s="28"/>
      <c r="HQB232" s="28"/>
      <c r="HQC232" s="28"/>
      <c r="HQD232" s="28"/>
      <c r="HQE232" s="28"/>
      <c r="HQF232" s="28"/>
      <c r="HQG232" s="28"/>
      <c r="HQH232" s="28"/>
      <c r="HQI232" s="28"/>
      <c r="HQJ232" s="28"/>
      <c r="HQK232" s="28"/>
      <c r="HQL232" s="28"/>
      <c r="HQM232" s="28"/>
      <c r="HQN232" s="28"/>
      <c r="HQO232" s="28"/>
      <c r="HQP232" s="28"/>
      <c r="HQQ232" s="28"/>
      <c r="HQR232" s="28"/>
      <c r="HQS232" s="28"/>
      <c r="HQT232" s="28"/>
      <c r="HQU232" s="28"/>
      <c r="HQV232" s="28"/>
      <c r="HQW232" s="28"/>
      <c r="HQX232" s="28"/>
      <c r="HQY232" s="28"/>
      <c r="HQZ232" s="28"/>
      <c r="HRA232" s="28"/>
      <c r="HRB232" s="28"/>
      <c r="HRC232" s="28"/>
      <c r="HRD232" s="28"/>
      <c r="HRE232" s="28"/>
      <c r="HRF232" s="28"/>
      <c r="HRG232" s="28"/>
      <c r="HRH232" s="28"/>
      <c r="HRI232" s="28"/>
      <c r="HRJ232" s="28"/>
      <c r="HRK232" s="28"/>
      <c r="HRL232" s="28"/>
      <c r="HRM232" s="28"/>
      <c r="HRN232" s="28"/>
      <c r="HRO232" s="28"/>
      <c r="HRP232" s="28"/>
      <c r="HRQ232" s="28"/>
      <c r="HRR232" s="28"/>
      <c r="HRS232" s="28"/>
      <c r="HRT232" s="28"/>
      <c r="HRU232" s="28"/>
      <c r="HRV232" s="28"/>
      <c r="HRW232" s="28"/>
      <c r="HRX232" s="28"/>
      <c r="HRY232" s="28"/>
      <c r="HRZ232" s="28"/>
      <c r="HSA232" s="28"/>
      <c r="HSB232" s="28"/>
      <c r="HSC232" s="28"/>
      <c r="HSD232" s="28"/>
      <c r="HSE232" s="28"/>
      <c r="HSF232" s="28"/>
      <c r="HSG232" s="28"/>
      <c r="HSH232" s="28"/>
      <c r="HSI232" s="28"/>
      <c r="HSJ232" s="28"/>
      <c r="HSK232" s="28"/>
      <c r="HSL232" s="28"/>
      <c r="HSM232" s="28"/>
      <c r="HSN232" s="28"/>
      <c r="HSO232" s="28"/>
      <c r="HSP232" s="28"/>
      <c r="HSQ232" s="28"/>
      <c r="HSR232" s="28"/>
      <c r="HSS232" s="28"/>
      <c r="HST232" s="28"/>
      <c r="HSU232" s="28"/>
      <c r="HSV232" s="28"/>
      <c r="HSW232" s="28"/>
      <c r="HSX232" s="28"/>
      <c r="HSY232" s="28"/>
      <c r="HSZ232" s="28"/>
      <c r="HTA232" s="28"/>
      <c r="HTB232" s="28"/>
      <c r="HTC232" s="28"/>
      <c r="HTD232" s="28"/>
      <c r="HTE232" s="28"/>
      <c r="HTF232" s="28"/>
      <c r="HTG232" s="28"/>
      <c r="HTH232" s="28"/>
      <c r="HTI232" s="28"/>
      <c r="HTJ232" s="28"/>
      <c r="HTK232" s="28"/>
      <c r="HTL232" s="28"/>
      <c r="HTM232" s="28"/>
      <c r="HTN232" s="28"/>
      <c r="HTO232" s="28"/>
      <c r="HTP232" s="28"/>
      <c r="HTQ232" s="28"/>
      <c r="HTR232" s="28"/>
      <c r="HTS232" s="28"/>
      <c r="HTT232" s="28"/>
      <c r="HTU232" s="28"/>
      <c r="HTV232" s="28"/>
      <c r="HTW232" s="28"/>
      <c r="HTX232" s="28"/>
      <c r="HTY232" s="28"/>
      <c r="HTZ232" s="28"/>
      <c r="HUA232" s="28"/>
      <c r="HUB232" s="28"/>
      <c r="HUC232" s="28"/>
      <c r="HUD232" s="28"/>
      <c r="HUE232" s="28"/>
      <c r="HUF232" s="28"/>
      <c r="HUG232" s="28"/>
      <c r="HUH232" s="28"/>
      <c r="HUI232" s="28"/>
      <c r="HUJ232" s="28"/>
      <c r="HUK232" s="28"/>
      <c r="HUL232" s="28"/>
      <c r="HUM232" s="28"/>
      <c r="HUN232" s="28"/>
      <c r="HUO232" s="28"/>
      <c r="HUP232" s="28"/>
      <c r="HUQ232" s="28"/>
      <c r="HUR232" s="28"/>
      <c r="HUS232" s="28"/>
      <c r="HUT232" s="28"/>
      <c r="HUU232" s="28"/>
      <c r="HUV232" s="28"/>
      <c r="HUW232" s="28"/>
      <c r="HUX232" s="28"/>
      <c r="HUY232" s="28"/>
      <c r="HUZ232" s="28"/>
      <c r="HVA232" s="28"/>
      <c r="HVB232" s="28"/>
      <c r="HVC232" s="28"/>
      <c r="HVD232" s="28"/>
      <c r="HVE232" s="28"/>
      <c r="HVF232" s="28"/>
      <c r="HVG232" s="28"/>
      <c r="HVH232" s="28"/>
      <c r="HVI232" s="28"/>
      <c r="HVJ232" s="28"/>
      <c r="HVK232" s="28"/>
      <c r="HVL232" s="28"/>
      <c r="HVM232" s="28"/>
      <c r="HVN232" s="28"/>
      <c r="HVO232" s="28"/>
      <c r="HVP232" s="28"/>
      <c r="HVQ232" s="28"/>
      <c r="HVR232" s="28"/>
      <c r="HVS232" s="28"/>
      <c r="HVT232" s="28"/>
      <c r="HVU232" s="28"/>
      <c r="HVV232" s="28"/>
      <c r="HVW232" s="28"/>
      <c r="HVX232" s="28"/>
      <c r="HVY232" s="28"/>
      <c r="HVZ232" s="28"/>
      <c r="HWA232" s="28"/>
      <c r="HWB232" s="28"/>
      <c r="HWC232" s="28"/>
      <c r="HWD232" s="28"/>
      <c r="HWE232" s="28"/>
      <c r="HWF232" s="28"/>
      <c r="HWG232" s="28"/>
      <c r="HWH232" s="28"/>
      <c r="HWI232" s="28"/>
      <c r="HWJ232" s="28"/>
      <c r="HWK232" s="28"/>
      <c r="HWL232" s="28"/>
      <c r="HWM232" s="28"/>
      <c r="HWN232" s="28"/>
      <c r="HWO232" s="28"/>
      <c r="HWP232" s="28"/>
      <c r="HWQ232" s="28"/>
      <c r="HWR232" s="28"/>
      <c r="HWS232" s="28"/>
      <c r="HWT232" s="28"/>
      <c r="HWU232" s="28"/>
      <c r="HWV232" s="28"/>
      <c r="HWW232" s="28"/>
      <c r="HWX232" s="28"/>
      <c r="HWY232" s="28"/>
      <c r="HWZ232" s="28"/>
      <c r="HXA232" s="28"/>
      <c r="HXB232" s="28"/>
      <c r="HXC232" s="28"/>
      <c r="HXD232" s="28"/>
      <c r="HXE232" s="28"/>
      <c r="HXF232" s="28"/>
      <c r="HXG232" s="28"/>
      <c r="HXH232" s="28"/>
      <c r="HXI232" s="28"/>
      <c r="HXJ232" s="28"/>
      <c r="HXK232" s="28"/>
      <c r="HXL232" s="28"/>
      <c r="HXM232" s="28"/>
      <c r="HXN232" s="28"/>
      <c r="HXO232" s="28"/>
      <c r="HXP232" s="28"/>
      <c r="HXQ232" s="28"/>
      <c r="HXR232" s="28"/>
      <c r="HXS232" s="28"/>
      <c r="HXT232" s="28"/>
      <c r="HXU232" s="28"/>
      <c r="HXV232" s="28"/>
      <c r="HXW232" s="28"/>
      <c r="HXX232" s="28"/>
      <c r="HXY232" s="28"/>
      <c r="HXZ232" s="28"/>
      <c r="HYA232" s="28"/>
      <c r="HYB232" s="28"/>
      <c r="HYC232" s="28"/>
      <c r="HYD232" s="28"/>
      <c r="HYE232" s="28"/>
      <c r="HYF232" s="28"/>
      <c r="HYG232" s="28"/>
      <c r="HYH232" s="28"/>
      <c r="HYI232" s="28"/>
      <c r="HYJ232" s="28"/>
      <c r="HYK232" s="28"/>
      <c r="HYL232" s="28"/>
      <c r="HYM232" s="28"/>
      <c r="HYN232" s="28"/>
      <c r="HYO232" s="28"/>
      <c r="HYP232" s="28"/>
      <c r="HYQ232" s="28"/>
      <c r="HYR232" s="28"/>
      <c r="HYS232" s="28"/>
      <c r="HYT232" s="28"/>
      <c r="HYU232" s="28"/>
      <c r="HYV232" s="28"/>
      <c r="HYW232" s="28"/>
      <c r="HYX232" s="28"/>
      <c r="HYY232" s="28"/>
      <c r="HYZ232" s="28"/>
      <c r="HZA232" s="28"/>
      <c r="HZB232" s="28"/>
      <c r="HZC232" s="28"/>
      <c r="HZD232" s="28"/>
      <c r="HZE232" s="28"/>
      <c r="HZF232" s="28"/>
      <c r="HZG232" s="28"/>
      <c r="HZH232" s="28"/>
      <c r="HZI232" s="28"/>
      <c r="HZJ232" s="28"/>
      <c r="HZK232" s="28"/>
      <c r="HZL232" s="28"/>
      <c r="HZM232" s="28"/>
      <c r="HZN232" s="28"/>
      <c r="HZO232" s="28"/>
      <c r="HZP232" s="28"/>
      <c r="HZQ232" s="28"/>
      <c r="HZR232" s="28"/>
      <c r="HZS232" s="28"/>
      <c r="HZT232" s="28"/>
      <c r="HZU232" s="28"/>
      <c r="HZV232" s="28"/>
      <c r="HZW232" s="28"/>
      <c r="HZX232" s="28"/>
      <c r="HZY232" s="28"/>
      <c r="HZZ232" s="28"/>
      <c r="IAA232" s="28"/>
      <c r="IAB232" s="28"/>
      <c r="IAC232" s="28"/>
      <c r="IAD232" s="28"/>
      <c r="IAE232" s="28"/>
      <c r="IAF232" s="28"/>
      <c r="IAG232" s="28"/>
      <c r="IAH232" s="28"/>
      <c r="IAI232" s="28"/>
      <c r="IAJ232" s="28"/>
      <c r="IAK232" s="28"/>
      <c r="IAL232" s="28"/>
      <c r="IAM232" s="28"/>
      <c r="IAN232" s="28"/>
      <c r="IAO232" s="28"/>
      <c r="IAP232" s="28"/>
      <c r="IAQ232" s="28"/>
      <c r="IAR232" s="28"/>
      <c r="IAS232" s="28"/>
      <c r="IAT232" s="28"/>
      <c r="IAU232" s="28"/>
      <c r="IAV232" s="28"/>
      <c r="IAW232" s="28"/>
      <c r="IAX232" s="28"/>
      <c r="IAY232" s="28"/>
      <c r="IAZ232" s="28"/>
      <c r="IBA232" s="28"/>
      <c r="IBB232" s="28"/>
      <c r="IBC232" s="28"/>
      <c r="IBD232" s="28"/>
      <c r="IBE232" s="28"/>
      <c r="IBF232" s="28"/>
      <c r="IBG232" s="28"/>
      <c r="IBH232" s="28"/>
      <c r="IBI232" s="28"/>
      <c r="IBJ232" s="28"/>
      <c r="IBK232" s="28"/>
      <c r="IBL232" s="28"/>
      <c r="IBM232" s="28"/>
      <c r="IBN232" s="28"/>
      <c r="IBO232" s="28"/>
      <c r="IBP232" s="28"/>
      <c r="IBQ232" s="28"/>
      <c r="IBR232" s="28"/>
      <c r="IBS232" s="28"/>
      <c r="IBT232" s="28"/>
      <c r="IBU232" s="28"/>
      <c r="IBV232" s="28"/>
      <c r="IBW232" s="28"/>
      <c r="IBX232" s="28"/>
      <c r="IBY232" s="28"/>
      <c r="IBZ232" s="28"/>
      <c r="ICA232" s="28"/>
      <c r="ICB232" s="28"/>
      <c r="ICC232" s="28"/>
      <c r="ICD232" s="28"/>
      <c r="ICE232" s="28"/>
      <c r="ICF232" s="28"/>
      <c r="ICG232" s="28"/>
      <c r="ICH232" s="28"/>
      <c r="ICI232" s="28"/>
      <c r="ICJ232" s="28"/>
      <c r="ICK232" s="28"/>
      <c r="ICL232" s="28"/>
      <c r="ICM232" s="28"/>
      <c r="ICN232" s="28"/>
      <c r="ICO232" s="28"/>
      <c r="ICP232" s="28"/>
      <c r="ICQ232" s="28"/>
      <c r="ICR232" s="28"/>
      <c r="ICS232" s="28"/>
      <c r="ICT232" s="28"/>
      <c r="ICU232" s="28"/>
      <c r="ICV232" s="28"/>
      <c r="ICW232" s="28"/>
      <c r="ICX232" s="28"/>
      <c r="ICY232" s="28"/>
      <c r="ICZ232" s="28"/>
      <c r="IDA232" s="28"/>
      <c r="IDB232" s="28"/>
      <c r="IDC232" s="28"/>
      <c r="IDD232" s="28"/>
      <c r="IDE232" s="28"/>
      <c r="IDF232" s="28"/>
      <c r="IDG232" s="28"/>
      <c r="IDH232" s="28"/>
      <c r="IDI232" s="28"/>
      <c r="IDJ232" s="28"/>
      <c r="IDK232" s="28"/>
      <c r="IDL232" s="28"/>
      <c r="IDM232" s="28"/>
      <c r="IDN232" s="28"/>
      <c r="IDO232" s="28"/>
      <c r="IDP232" s="28"/>
      <c r="IDQ232" s="28"/>
      <c r="IDR232" s="28"/>
      <c r="IDS232" s="28"/>
      <c r="IDT232" s="28"/>
      <c r="IDU232" s="28"/>
      <c r="IDV232" s="28"/>
      <c r="IDW232" s="28"/>
      <c r="IDX232" s="28"/>
      <c r="IDY232" s="28"/>
      <c r="IDZ232" s="28"/>
      <c r="IEA232" s="28"/>
      <c r="IEB232" s="28"/>
      <c r="IEC232" s="28"/>
      <c r="IED232" s="28"/>
      <c r="IEE232" s="28"/>
      <c r="IEF232" s="28"/>
      <c r="IEG232" s="28"/>
      <c r="IEH232" s="28"/>
      <c r="IEI232" s="28"/>
      <c r="IEJ232" s="28"/>
      <c r="IEK232" s="28"/>
      <c r="IEL232" s="28"/>
      <c r="IEM232" s="28"/>
      <c r="IEN232" s="28"/>
      <c r="IEO232" s="28"/>
      <c r="IEP232" s="28"/>
      <c r="IEQ232" s="28"/>
      <c r="IER232" s="28"/>
      <c r="IES232" s="28"/>
      <c r="IET232" s="28"/>
      <c r="IEU232" s="28"/>
      <c r="IEV232" s="28"/>
      <c r="IEW232" s="28"/>
      <c r="IEX232" s="28"/>
      <c r="IEY232" s="28"/>
      <c r="IEZ232" s="28"/>
      <c r="IFA232" s="28"/>
      <c r="IFB232" s="28"/>
      <c r="IFC232" s="28"/>
      <c r="IFD232" s="28"/>
      <c r="IFE232" s="28"/>
      <c r="IFF232" s="28"/>
      <c r="IFG232" s="28"/>
      <c r="IFH232" s="28"/>
      <c r="IFI232" s="28"/>
      <c r="IFJ232" s="28"/>
      <c r="IFK232" s="28"/>
      <c r="IFL232" s="28"/>
      <c r="IFM232" s="28"/>
      <c r="IFN232" s="28"/>
      <c r="IFO232" s="28"/>
      <c r="IFP232" s="28"/>
      <c r="IFQ232" s="28"/>
      <c r="IFR232" s="28"/>
      <c r="IFS232" s="28"/>
      <c r="IFT232" s="28"/>
      <c r="IFU232" s="28"/>
      <c r="IFV232" s="28"/>
      <c r="IFW232" s="28"/>
      <c r="IFX232" s="28"/>
      <c r="IFY232" s="28"/>
      <c r="IFZ232" s="28"/>
      <c r="IGA232" s="28"/>
      <c r="IGB232" s="28"/>
      <c r="IGC232" s="28"/>
      <c r="IGD232" s="28"/>
      <c r="IGE232" s="28"/>
      <c r="IGF232" s="28"/>
      <c r="IGG232" s="28"/>
      <c r="IGH232" s="28"/>
      <c r="IGI232" s="28"/>
      <c r="IGJ232" s="28"/>
      <c r="IGK232" s="28"/>
      <c r="IGL232" s="28"/>
      <c r="IGM232" s="28"/>
      <c r="IGN232" s="28"/>
      <c r="IGO232" s="28"/>
      <c r="IGP232" s="28"/>
      <c r="IGQ232" s="28"/>
      <c r="IGR232" s="28"/>
      <c r="IGS232" s="28"/>
      <c r="IGT232" s="28"/>
      <c r="IGU232" s="28"/>
      <c r="IGV232" s="28"/>
      <c r="IGW232" s="28"/>
      <c r="IGX232" s="28"/>
      <c r="IGY232" s="28"/>
      <c r="IGZ232" s="28"/>
      <c r="IHA232" s="28"/>
      <c r="IHB232" s="28"/>
      <c r="IHC232" s="28"/>
      <c r="IHD232" s="28"/>
      <c r="IHE232" s="28"/>
      <c r="IHF232" s="28"/>
      <c r="IHG232" s="28"/>
      <c r="IHH232" s="28"/>
      <c r="IHI232" s="28"/>
      <c r="IHJ232" s="28"/>
      <c r="IHK232" s="28"/>
      <c r="IHL232" s="28"/>
      <c r="IHM232" s="28"/>
      <c r="IHN232" s="28"/>
      <c r="IHO232" s="28"/>
      <c r="IHP232" s="28"/>
      <c r="IHQ232" s="28"/>
      <c r="IHR232" s="28"/>
      <c r="IHS232" s="28"/>
      <c r="IHT232" s="28"/>
      <c r="IHU232" s="28"/>
      <c r="IHV232" s="28"/>
      <c r="IHW232" s="28"/>
      <c r="IHX232" s="28"/>
      <c r="IHY232" s="28"/>
      <c r="IHZ232" s="28"/>
      <c r="IIA232" s="28"/>
      <c r="IIB232" s="28"/>
      <c r="IIC232" s="28"/>
      <c r="IID232" s="28"/>
      <c r="IIE232" s="28"/>
      <c r="IIF232" s="28"/>
      <c r="IIG232" s="28"/>
      <c r="IIH232" s="28"/>
      <c r="III232" s="28"/>
      <c r="IIJ232" s="28"/>
      <c r="IIK232" s="28"/>
      <c r="IIL232" s="28"/>
      <c r="IIM232" s="28"/>
      <c r="IIN232" s="28"/>
      <c r="IIO232" s="28"/>
      <c r="IIP232" s="28"/>
      <c r="IIQ232" s="28"/>
      <c r="IIR232" s="28"/>
      <c r="IIS232" s="28"/>
      <c r="IIT232" s="28"/>
      <c r="IIU232" s="28"/>
      <c r="IIV232" s="28"/>
      <c r="IIW232" s="28"/>
      <c r="IIX232" s="28"/>
      <c r="IIY232" s="28"/>
      <c r="IIZ232" s="28"/>
      <c r="IJA232" s="28"/>
      <c r="IJB232" s="28"/>
      <c r="IJC232" s="28"/>
      <c r="IJD232" s="28"/>
      <c r="IJE232" s="28"/>
      <c r="IJF232" s="28"/>
      <c r="IJG232" s="28"/>
      <c r="IJH232" s="28"/>
      <c r="IJI232" s="28"/>
      <c r="IJJ232" s="28"/>
      <c r="IJK232" s="28"/>
      <c r="IJL232" s="28"/>
      <c r="IJM232" s="28"/>
      <c r="IJN232" s="28"/>
      <c r="IJO232" s="28"/>
      <c r="IJP232" s="28"/>
      <c r="IJQ232" s="28"/>
      <c r="IJR232" s="28"/>
      <c r="IJS232" s="28"/>
      <c r="IJT232" s="28"/>
      <c r="IJU232" s="28"/>
      <c r="IJV232" s="28"/>
      <c r="IJW232" s="28"/>
      <c r="IJX232" s="28"/>
      <c r="IJY232" s="28"/>
      <c r="IJZ232" s="28"/>
      <c r="IKA232" s="28"/>
      <c r="IKB232" s="28"/>
      <c r="IKC232" s="28"/>
      <c r="IKD232" s="28"/>
      <c r="IKE232" s="28"/>
      <c r="IKF232" s="28"/>
      <c r="IKG232" s="28"/>
      <c r="IKH232" s="28"/>
      <c r="IKI232" s="28"/>
      <c r="IKJ232" s="28"/>
      <c r="IKK232" s="28"/>
      <c r="IKL232" s="28"/>
      <c r="IKM232" s="28"/>
      <c r="IKN232" s="28"/>
      <c r="IKO232" s="28"/>
      <c r="IKP232" s="28"/>
      <c r="IKQ232" s="28"/>
      <c r="IKR232" s="28"/>
      <c r="IKS232" s="28"/>
      <c r="IKT232" s="28"/>
      <c r="IKU232" s="28"/>
      <c r="IKV232" s="28"/>
      <c r="IKW232" s="28"/>
      <c r="IKX232" s="28"/>
      <c r="IKY232" s="28"/>
      <c r="IKZ232" s="28"/>
      <c r="ILA232" s="28"/>
      <c r="ILB232" s="28"/>
      <c r="ILC232" s="28"/>
      <c r="ILD232" s="28"/>
      <c r="ILE232" s="28"/>
      <c r="ILF232" s="28"/>
      <c r="ILG232" s="28"/>
      <c r="ILH232" s="28"/>
      <c r="ILI232" s="28"/>
      <c r="ILJ232" s="28"/>
      <c r="ILK232" s="28"/>
      <c r="ILL232" s="28"/>
      <c r="ILM232" s="28"/>
      <c r="ILN232" s="28"/>
      <c r="ILO232" s="28"/>
      <c r="ILP232" s="28"/>
      <c r="ILQ232" s="28"/>
      <c r="ILR232" s="28"/>
      <c r="ILS232" s="28"/>
      <c r="ILT232" s="28"/>
      <c r="ILU232" s="28"/>
      <c r="ILV232" s="28"/>
      <c r="ILW232" s="28"/>
      <c r="ILX232" s="28"/>
      <c r="ILY232" s="28"/>
      <c r="ILZ232" s="28"/>
      <c r="IMA232" s="28"/>
      <c r="IMB232" s="28"/>
      <c r="IMC232" s="28"/>
      <c r="IMD232" s="28"/>
      <c r="IME232" s="28"/>
      <c r="IMF232" s="28"/>
      <c r="IMG232" s="28"/>
      <c r="IMH232" s="28"/>
      <c r="IMI232" s="28"/>
      <c r="IMJ232" s="28"/>
      <c r="IMK232" s="28"/>
      <c r="IML232" s="28"/>
      <c r="IMM232" s="28"/>
      <c r="IMN232" s="28"/>
      <c r="IMO232" s="28"/>
      <c r="IMP232" s="28"/>
      <c r="IMQ232" s="28"/>
      <c r="IMR232" s="28"/>
      <c r="IMS232" s="28"/>
      <c r="IMT232" s="28"/>
      <c r="IMU232" s="28"/>
      <c r="IMV232" s="28"/>
      <c r="IMW232" s="28"/>
      <c r="IMX232" s="28"/>
      <c r="IMY232" s="28"/>
      <c r="IMZ232" s="28"/>
      <c r="INA232" s="28"/>
      <c r="INB232" s="28"/>
      <c r="INC232" s="28"/>
      <c r="IND232" s="28"/>
      <c r="INE232" s="28"/>
      <c r="INF232" s="28"/>
      <c r="ING232" s="28"/>
      <c r="INH232" s="28"/>
      <c r="INI232" s="28"/>
      <c r="INJ232" s="28"/>
      <c r="INK232" s="28"/>
      <c r="INL232" s="28"/>
      <c r="INM232" s="28"/>
      <c r="INN232" s="28"/>
      <c r="INO232" s="28"/>
      <c r="INP232" s="28"/>
      <c r="INQ232" s="28"/>
      <c r="INR232" s="28"/>
      <c r="INS232" s="28"/>
      <c r="INT232" s="28"/>
      <c r="INU232" s="28"/>
      <c r="INV232" s="28"/>
      <c r="INW232" s="28"/>
      <c r="INX232" s="28"/>
      <c r="INY232" s="28"/>
      <c r="INZ232" s="28"/>
      <c r="IOA232" s="28"/>
      <c r="IOB232" s="28"/>
      <c r="IOC232" s="28"/>
      <c r="IOD232" s="28"/>
      <c r="IOE232" s="28"/>
      <c r="IOF232" s="28"/>
      <c r="IOG232" s="28"/>
      <c r="IOH232" s="28"/>
      <c r="IOI232" s="28"/>
      <c r="IOJ232" s="28"/>
      <c r="IOK232" s="28"/>
      <c r="IOL232" s="28"/>
      <c r="IOM232" s="28"/>
      <c r="ION232" s="28"/>
      <c r="IOO232" s="28"/>
      <c r="IOP232" s="28"/>
      <c r="IOQ232" s="28"/>
      <c r="IOR232" s="28"/>
      <c r="IOS232" s="28"/>
      <c r="IOT232" s="28"/>
      <c r="IOU232" s="28"/>
      <c r="IOV232" s="28"/>
      <c r="IOW232" s="28"/>
      <c r="IOX232" s="28"/>
      <c r="IOY232" s="28"/>
      <c r="IOZ232" s="28"/>
      <c r="IPA232" s="28"/>
      <c r="IPB232" s="28"/>
      <c r="IPC232" s="28"/>
      <c r="IPD232" s="28"/>
      <c r="IPE232" s="28"/>
      <c r="IPF232" s="28"/>
      <c r="IPG232" s="28"/>
      <c r="IPH232" s="28"/>
      <c r="IPI232" s="28"/>
      <c r="IPJ232" s="28"/>
      <c r="IPK232" s="28"/>
      <c r="IPL232" s="28"/>
      <c r="IPM232" s="28"/>
      <c r="IPN232" s="28"/>
      <c r="IPO232" s="28"/>
      <c r="IPP232" s="28"/>
      <c r="IPQ232" s="28"/>
      <c r="IPR232" s="28"/>
      <c r="IPS232" s="28"/>
      <c r="IPT232" s="28"/>
      <c r="IPU232" s="28"/>
      <c r="IPV232" s="28"/>
      <c r="IPW232" s="28"/>
      <c r="IPX232" s="28"/>
      <c r="IPY232" s="28"/>
      <c r="IPZ232" s="28"/>
      <c r="IQA232" s="28"/>
      <c r="IQB232" s="28"/>
      <c r="IQC232" s="28"/>
      <c r="IQD232" s="28"/>
      <c r="IQE232" s="28"/>
      <c r="IQF232" s="28"/>
      <c r="IQG232" s="28"/>
      <c r="IQH232" s="28"/>
      <c r="IQI232" s="28"/>
      <c r="IQJ232" s="28"/>
      <c r="IQK232" s="28"/>
      <c r="IQL232" s="28"/>
      <c r="IQM232" s="28"/>
      <c r="IQN232" s="28"/>
      <c r="IQO232" s="28"/>
      <c r="IQP232" s="28"/>
      <c r="IQQ232" s="28"/>
      <c r="IQR232" s="28"/>
      <c r="IQS232" s="28"/>
      <c r="IQT232" s="28"/>
      <c r="IQU232" s="28"/>
      <c r="IQV232" s="28"/>
      <c r="IQW232" s="28"/>
      <c r="IQX232" s="28"/>
      <c r="IQY232" s="28"/>
      <c r="IQZ232" s="28"/>
      <c r="IRA232" s="28"/>
      <c r="IRB232" s="28"/>
      <c r="IRC232" s="28"/>
      <c r="IRD232" s="28"/>
      <c r="IRE232" s="28"/>
      <c r="IRF232" s="28"/>
      <c r="IRG232" s="28"/>
      <c r="IRH232" s="28"/>
      <c r="IRI232" s="28"/>
      <c r="IRJ232" s="28"/>
      <c r="IRK232" s="28"/>
      <c r="IRL232" s="28"/>
      <c r="IRM232" s="28"/>
      <c r="IRN232" s="28"/>
      <c r="IRO232" s="28"/>
      <c r="IRP232" s="28"/>
      <c r="IRQ232" s="28"/>
      <c r="IRR232" s="28"/>
      <c r="IRS232" s="28"/>
      <c r="IRT232" s="28"/>
      <c r="IRU232" s="28"/>
      <c r="IRV232" s="28"/>
      <c r="IRW232" s="28"/>
      <c r="IRX232" s="28"/>
      <c r="IRY232" s="28"/>
      <c r="IRZ232" s="28"/>
      <c r="ISA232" s="28"/>
      <c r="ISB232" s="28"/>
      <c r="ISC232" s="28"/>
      <c r="ISD232" s="28"/>
      <c r="ISE232" s="28"/>
      <c r="ISF232" s="28"/>
      <c r="ISG232" s="28"/>
      <c r="ISH232" s="28"/>
      <c r="ISI232" s="28"/>
      <c r="ISJ232" s="28"/>
      <c r="ISK232" s="28"/>
      <c r="ISL232" s="28"/>
      <c r="ISM232" s="28"/>
      <c r="ISN232" s="28"/>
      <c r="ISO232" s="28"/>
      <c r="ISP232" s="28"/>
      <c r="ISQ232" s="28"/>
      <c r="ISR232" s="28"/>
      <c r="ISS232" s="28"/>
      <c r="IST232" s="28"/>
      <c r="ISU232" s="28"/>
      <c r="ISV232" s="28"/>
      <c r="ISW232" s="28"/>
      <c r="ISX232" s="28"/>
      <c r="ISY232" s="28"/>
      <c r="ISZ232" s="28"/>
      <c r="ITA232" s="28"/>
      <c r="ITB232" s="28"/>
      <c r="ITC232" s="28"/>
      <c r="ITD232" s="28"/>
      <c r="ITE232" s="28"/>
      <c r="ITF232" s="28"/>
      <c r="ITG232" s="28"/>
      <c r="ITH232" s="28"/>
      <c r="ITI232" s="28"/>
      <c r="ITJ232" s="28"/>
      <c r="ITK232" s="28"/>
      <c r="ITL232" s="28"/>
      <c r="ITM232" s="28"/>
      <c r="ITN232" s="28"/>
      <c r="ITO232" s="28"/>
      <c r="ITP232" s="28"/>
      <c r="ITQ232" s="28"/>
      <c r="ITR232" s="28"/>
      <c r="ITS232" s="28"/>
      <c r="ITT232" s="28"/>
      <c r="ITU232" s="28"/>
      <c r="ITV232" s="28"/>
      <c r="ITW232" s="28"/>
      <c r="ITX232" s="28"/>
      <c r="ITY232" s="28"/>
      <c r="ITZ232" s="28"/>
      <c r="IUA232" s="28"/>
      <c r="IUB232" s="28"/>
      <c r="IUC232" s="28"/>
      <c r="IUD232" s="28"/>
      <c r="IUE232" s="28"/>
      <c r="IUF232" s="28"/>
      <c r="IUG232" s="28"/>
      <c r="IUH232" s="28"/>
      <c r="IUI232" s="28"/>
      <c r="IUJ232" s="28"/>
      <c r="IUK232" s="28"/>
      <c r="IUL232" s="28"/>
      <c r="IUM232" s="28"/>
      <c r="IUN232" s="28"/>
      <c r="IUO232" s="28"/>
      <c r="IUP232" s="28"/>
      <c r="IUQ232" s="28"/>
      <c r="IUR232" s="28"/>
      <c r="IUS232" s="28"/>
      <c r="IUT232" s="28"/>
      <c r="IUU232" s="28"/>
      <c r="IUV232" s="28"/>
      <c r="IUW232" s="28"/>
      <c r="IUX232" s="28"/>
      <c r="IUY232" s="28"/>
      <c r="IUZ232" s="28"/>
      <c r="IVA232" s="28"/>
      <c r="IVB232" s="28"/>
      <c r="IVC232" s="28"/>
      <c r="IVD232" s="28"/>
      <c r="IVE232" s="28"/>
      <c r="IVF232" s="28"/>
      <c r="IVG232" s="28"/>
      <c r="IVH232" s="28"/>
      <c r="IVI232" s="28"/>
      <c r="IVJ232" s="28"/>
      <c r="IVK232" s="28"/>
      <c r="IVL232" s="28"/>
      <c r="IVM232" s="28"/>
      <c r="IVN232" s="28"/>
      <c r="IVO232" s="28"/>
      <c r="IVP232" s="28"/>
      <c r="IVQ232" s="28"/>
      <c r="IVR232" s="28"/>
      <c r="IVS232" s="28"/>
      <c r="IVT232" s="28"/>
      <c r="IVU232" s="28"/>
      <c r="IVV232" s="28"/>
      <c r="IVW232" s="28"/>
      <c r="IVX232" s="28"/>
      <c r="IVY232" s="28"/>
      <c r="IVZ232" s="28"/>
      <c r="IWA232" s="28"/>
      <c r="IWB232" s="28"/>
      <c r="IWC232" s="28"/>
      <c r="IWD232" s="28"/>
      <c r="IWE232" s="28"/>
      <c r="IWF232" s="28"/>
      <c r="IWG232" s="28"/>
      <c r="IWH232" s="28"/>
      <c r="IWI232" s="28"/>
      <c r="IWJ232" s="28"/>
      <c r="IWK232" s="28"/>
      <c r="IWL232" s="28"/>
      <c r="IWM232" s="28"/>
      <c r="IWN232" s="28"/>
      <c r="IWO232" s="28"/>
      <c r="IWP232" s="28"/>
      <c r="IWQ232" s="28"/>
      <c r="IWR232" s="28"/>
      <c r="IWS232" s="28"/>
      <c r="IWT232" s="28"/>
      <c r="IWU232" s="28"/>
      <c r="IWV232" s="28"/>
      <c r="IWW232" s="28"/>
      <c r="IWX232" s="28"/>
      <c r="IWY232" s="28"/>
      <c r="IWZ232" s="28"/>
      <c r="IXA232" s="28"/>
      <c r="IXB232" s="28"/>
      <c r="IXC232" s="28"/>
      <c r="IXD232" s="28"/>
      <c r="IXE232" s="28"/>
      <c r="IXF232" s="28"/>
      <c r="IXG232" s="28"/>
      <c r="IXH232" s="28"/>
      <c r="IXI232" s="28"/>
      <c r="IXJ232" s="28"/>
      <c r="IXK232" s="28"/>
      <c r="IXL232" s="28"/>
      <c r="IXM232" s="28"/>
      <c r="IXN232" s="28"/>
      <c r="IXO232" s="28"/>
      <c r="IXP232" s="28"/>
      <c r="IXQ232" s="28"/>
      <c r="IXR232" s="28"/>
      <c r="IXS232" s="28"/>
      <c r="IXT232" s="28"/>
      <c r="IXU232" s="28"/>
      <c r="IXV232" s="28"/>
      <c r="IXW232" s="28"/>
      <c r="IXX232" s="28"/>
      <c r="IXY232" s="28"/>
      <c r="IXZ232" s="28"/>
      <c r="IYA232" s="28"/>
      <c r="IYB232" s="28"/>
      <c r="IYC232" s="28"/>
      <c r="IYD232" s="28"/>
      <c r="IYE232" s="28"/>
      <c r="IYF232" s="28"/>
      <c r="IYG232" s="28"/>
      <c r="IYH232" s="28"/>
      <c r="IYI232" s="28"/>
      <c r="IYJ232" s="28"/>
      <c r="IYK232" s="28"/>
      <c r="IYL232" s="28"/>
      <c r="IYM232" s="28"/>
      <c r="IYN232" s="28"/>
      <c r="IYO232" s="28"/>
      <c r="IYP232" s="28"/>
      <c r="IYQ232" s="28"/>
      <c r="IYR232" s="28"/>
      <c r="IYS232" s="28"/>
      <c r="IYT232" s="28"/>
      <c r="IYU232" s="28"/>
      <c r="IYV232" s="28"/>
      <c r="IYW232" s="28"/>
      <c r="IYX232" s="28"/>
      <c r="IYY232" s="28"/>
      <c r="IYZ232" s="28"/>
      <c r="IZA232" s="28"/>
      <c r="IZB232" s="28"/>
      <c r="IZC232" s="28"/>
      <c r="IZD232" s="28"/>
      <c r="IZE232" s="28"/>
      <c r="IZF232" s="28"/>
      <c r="IZG232" s="28"/>
      <c r="IZH232" s="28"/>
      <c r="IZI232" s="28"/>
      <c r="IZJ232" s="28"/>
      <c r="IZK232" s="28"/>
      <c r="IZL232" s="28"/>
      <c r="IZM232" s="28"/>
      <c r="IZN232" s="28"/>
      <c r="IZO232" s="28"/>
      <c r="IZP232" s="28"/>
      <c r="IZQ232" s="28"/>
      <c r="IZR232" s="28"/>
      <c r="IZS232" s="28"/>
      <c r="IZT232" s="28"/>
      <c r="IZU232" s="28"/>
      <c r="IZV232" s="28"/>
      <c r="IZW232" s="28"/>
      <c r="IZX232" s="28"/>
      <c r="IZY232" s="28"/>
      <c r="IZZ232" s="28"/>
      <c r="JAA232" s="28"/>
      <c r="JAB232" s="28"/>
      <c r="JAC232" s="28"/>
      <c r="JAD232" s="28"/>
      <c r="JAE232" s="28"/>
      <c r="JAF232" s="28"/>
      <c r="JAG232" s="28"/>
      <c r="JAH232" s="28"/>
      <c r="JAI232" s="28"/>
      <c r="JAJ232" s="28"/>
      <c r="JAK232" s="28"/>
      <c r="JAL232" s="28"/>
      <c r="JAM232" s="28"/>
      <c r="JAN232" s="28"/>
      <c r="JAO232" s="28"/>
      <c r="JAP232" s="28"/>
      <c r="JAQ232" s="28"/>
      <c r="JAR232" s="28"/>
      <c r="JAS232" s="28"/>
      <c r="JAT232" s="28"/>
      <c r="JAU232" s="28"/>
      <c r="JAV232" s="28"/>
      <c r="JAW232" s="28"/>
      <c r="JAX232" s="28"/>
      <c r="JAY232" s="28"/>
      <c r="JAZ232" s="28"/>
      <c r="JBA232" s="28"/>
      <c r="JBB232" s="28"/>
      <c r="JBC232" s="28"/>
      <c r="JBD232" s="28"/>
      <c r="JBE232" s="28"/>
      <c r="JBF232" s="28"/>
      <c r="JBG232" s="28"/>
      <c r="JBH232" s="28"/>
      <c r="JBI232" s="28"/>
      <c r="JBJ232" s="28"/>
      <c r="JBK232" s="28"/>
      <c r="JBL232" s="28"/>
      <c r="JBM232" s="28"/>
      <c r="JBN232" s="28"/>
      <c r="JBO232" s="28"/>
      <c r="JBP232" s="28"/>
      <c r="JBQ232" s="28"/>
      <c r="JBR232" s="28"/>
      <c r="JBS232" s="28"/>
      <c r="JBT232" s="28"/>
      <c r="JBU232" s="28"/>
      <c r="JBV232" s="28"/>
      <c r="JBW232" s="28"/>
      <c r="JBX232" s="28"/>
      <c r="JBY232" s="28"/>
      <c r="JBZ232" s="28"/>
      <c r="JCA232" s="28"/>
      <c r="JCB232" s="28"/>
      <c r="JCC232" s="28"/>
      <c r="JCD232" s="28"/>
      <c r="JCE232" s="28"/>
      <c r="JCF232" s="28"/>
      <c r="JCG232" s="28"/>
      <c r="JCH232" s="28"/>
      <c r="JCI232" s="28"/>
      <c r="JCJ232" s="28"/>
      <c r="JCK232" s="28"/>
      <c r="JCL232" s="28"/>
      <c r="JCM232" s="28"/>
      <c r="JCN232" s="28"/>
      <c r="JCO232" s="28"/>
      <c r="JCP232" s="28"/>
      <c r="JCQ232" s="28"/>
      <c r="JCR232" s="28"/>
      <c r="JCS232" s="28"/>
      <c r="JCT232" s="28"/>
      <c r="JCU232" s="28"/>
      <c r="JCV232" s="28"/>
      <c r="JCW232" s="28"/>
      <c r="JCX232" s="28"/>
      <c r="JCY232" s="28"/>
      <c r="JCZ232" s="28"/>
      <c r="JDA232" s="28"/>
      <c r="JDB232" s="28"/>
      <c r="JDC232" s="28"/>
      <c r="JDD232" s="28"/>
      <c r="JDE232" s="28"/>
      <c r="JDF232" s="28"/>
      <c r="JDG232" s="28"/>
      <c r="JDH232" s="28"/>
      <c r="JDI232" s="28"/>
      <c r="JDJ232" s="28"/>
      <c r="JDK232" s="28"/>
      <c r="JDL232" s="28"/>
      <c r="JDM232" s="28"/>
      <c r="JDN232" s="28"/>
      <c r="JDO232" s="28"/>
      <c r="JDP232" s="28"/>
      <c r="JDQ232" s="28"/>
      <c r="JDR232" s="28"/>
      <c r="JDS232" s="28"/>
      <c r="JDT232" s="28"/>
      <c r="JDU232" s="28"/>
      <c r="JDV232" s="28"/>
      <c r="JDW232" s="28"/>
      <c r="JDX232" s="28"/>
      <c r="JDY232" s="28"/>
      <c r="JDZ232" s="28"/>
      <c r="JEA232" s="28"/>
      <c r="JEB232" s="28"/>
      <c r="JEC232" s="28"/>
      <c r="JED232" s="28"/>
      <c r="JEE232" s="28"/>
      <c r="JEF232" s="28"/>
      <c r="JEG232" s="28"/>
      <c r="JEH232" s="28"/>
      <c r="JEI232" s="28"/>
      <c r="JEJ232" s="28"/>
      <c r="JEK232" s="28"/>
      <c r="JEL232" s="28"/>
      <c r="JEM232" s="28"/>
      <c r="JEN232" s="28"/>
      <c r="JEO232" s="28"/>
      <c r="JEP232" s="28"/>
      <c r="JEQ232" s="28"/>
      <c r="JER232" s="28"/>
      <c r="JES232" s="28"/>
      <c r="JET232" s="28"/>
      <c r="JEU232" s="28"/>
      <c r="JEV232" s="28"/>
      <c r="JEW232" s="28"/>
      <c r="JEX232" s="28"/>
      <c r="JEY232" s="28"/>
      <c r="JEZ232" s="28"/>
      <c r="JFA232" s="28"/>
      <c r="JFB232" s="28"/>
      <c r="JFC232" s="28"/>
      <c r="JFD232" s="28"/>
      <c r="JFE232" s="28"/>
      <c r="JFF232" s="28"/>
      <c r="JFG232" s="28"/>
      <c r="JFH232" s="28"/>
      <c r="JFI232" s="28"/>
      <c r="JFJ232" s="28"/>
      <c r="JFK232" s="28"/>
      <c r="JFL232" s="28"/>
      <c r="JFM232" s="28"/>
      <c r="JFN232" s="28"/>
      <c r="JFO232" s="28"/>
      <c r="JFP232" s="28"/>
      <c r="JFQ232" s="28"/>
      <c r="JFR232" s="28"/>
      <c r="JFS232" s="28"/>
      <c r="JFT232" s="28"/>
      <c r="JFU232" s="28"/>
      <c r="JFV232" s="28"/>
      <c r="JFW232" s="28"/>
      <c r="JFX232" s="28"/>
      <c r="JFY232" s="28"/>
      <c r="JFZ232" s="28"/>
      <c r="JGA232" s="28"/>
      <c r="JGB232" s="28"/>
      <c r="JGC232" s="28"/>
      <c r="JGD232" s="28"/>
      <c r="JGE232" s="28"/>
      <c r="JGF232" s="28"/>
      <c r="JGG232" s="28"/>
      <c r="JGH232" s="28"/>
      <c r="JGI232" s="28"/>
      <c r="JGJ232" s="28"/>
      <c r="JGK232" s="28"/>
      <c r="JGL232" s="28"/>
      <c r="JGM232" s="28"/>
      <c r="JGN232" s="28"/>
      <c r="JGO232" s="28"/>
      <c r="JGP232" s="28"/>
      <c r="JGQ232" s="28"/>
      <c r="JGR232" s="28"/>
      <c r="JGS232" s="28"/>
      <c r="JGT232" s="28"/>
      <c r="JGU232" s="28"/>
      <c r="JGV232" s="28"/>
      <c r="JGW232" s="28"/>
      <c r="JGX232" s="28"/>
      <c r="JGY232" s="28"/>
      <c r="JGZ232" s="28"/>
      <c r="JHA232" s="28"/>
      <c r="JHB232" s="28"/>
      <c r="JHC232" s="28"/>
      <c r="JHD232" s="28"/>
      <c r="JHE232" s="28"/>
      <c r="JHF232" s="28"/>
      <c r="JHG232" s="28"/>
      <c r="JHH232" s="28"/>
      <c r="JHI232" s="28"/>
      <c r="JHJ232" s="28"/>
      <c r="JHK232" s="28"/>
      <c r="JHL232" s="28"/>
      <c r="JHM232" s="28"/>
      <c r="JHN232" s="28"/>
      <c r="JHO232" s="28"/>
      <c r="JHP232" s="28"/>
      <c r="JHQ232" s="28"/>
      <c r="JHR232" s="28"/>
      <c r="JHS232" s="28"/>
      <c r="JHT232" s="28"/>
      <c r="JHU232" s="28"/>
      <c r="JHV232" s="28"/>
      <c r="JHW232" s="28"/>
      <c r="JHX232" s="28"/>
      <c r="JHY232" s="28"/>
      <c r="JHZ232" s="28"/>
      <c r="JIA232" s="28"/>
      <c r="JIB232" s="28"/>
      <c r="JIC232" s="28"/>
      <c r="JID232" s="28"/>
      <c r="JIE232" s="28"/>
      <c r="JIF232" s="28"/>
      <c r="JIG232" s="28"/>
      <c r="JIH232" s="28"/>
      <c r="JII232" s="28"/>
      <c r="JIJ232" s="28"/>
      <c r="JIK232" s="28"/>
      <c r="JIL232" s="28"/>
      <c r="JIM232" s="28"/>
      <c r="JIN232" s="28"/>
      <c r="JIO232" s="28"/>
      <c r="JIP232" s="28"/>
      <c r="JIQ232" s="28"/>
      <c r="JIR232" s="28"/>
      <c r="JIS232" s="28"/>
      <c r="JIT232" s="28"/>
      <c r="JIU232" s="28"/>
      <c r="JIV232" s="28"/>
      <c r="JIW232" s="28"/>
      <c r="JIX232" s="28"/>
      <c r="JIY232" s="28"/>
      <c r="JIZ232" s="28"/>
      <c r="JJA232" s="28"/>
      <c r="JJB232" s="28"/>
      <c r="JJC232" s="28"/>
      <c r="JJD232" s="28"/>
      <c r="JJE232" s="28"/>
      <c r="JJF232" s="28"/>
      <c r="JJG232" s="28"/>
      <c r="JJH232" s="28"/>
      <c r="JJI232" s="28"/>
      <c r="JJJ232" s="28"/>
      <c r="JJK232" s="28"/>
      <c r="JJL232" s="28"/>
      <c r="JJM232" s="28"/>
      <c r="JJN232" s="28"/>
      <c r="JJO232" s="28"/>
      <c r="JJP232" s="28"/>
      <c r="JJQ232" s="28"/>
      <c r="JJR232" s="28"/>
      <c r="JJS232" s="28"/>
      <c r="JJT232" s="28"/>
      <c r="JJU232" s="28"/>
      <c r="JJV232" s="28"/>
      <c r="JJW232" s="28"/>
      <c r="JJX232" s="28"/>
      <c r="JJY232" s="28"/>
      <c r="JJZ232" s="28"/>
      <c r="JKA232" s="28"/>
      <c r="JKB232" s="28"/>
      <c r="JKC232" s="28"/>
      <c r="JKD232" s="28"/>
      <c r="JKE232" s="28"/>
      <c r="JKF232" s="28"/>
      <c r="JKG232" s="28"/>
      <c r="JKH232" s="28"/>
      <c r="JKI232" s="28"/>
      <c r="JKJ232" s="28"/>
      <c r="JKK232" s="28"/>
      <c r="JKL232" s="28"/>
      <c r="JKM232" s="28"/>
      <c r="JKN232" s="28"/>
      <c r="JKO232" s="28"/>
      <c r="JKP232" s="28"/>
      <c r="JKQ232" s="28"/>
      <c r="JKR232" s="28"/>
      <c r="JKS232" s="28"/>
      <c r="JKT232" s="28"/>
      <c r="JKU232" s="28"/>
      <c r="JKV232" s="28"/>
      <c r="JKW232" s="28"/>
      <c r="JKX232" s="28"/>
      <c r="JKY232" s="28"/>
      <c r="JKZ232" s="28"/>
      <c r="JLA232" s="28"/>
      <c r="JLB232" s="28"/>
      <c r="JLC232" s="28"/>
      <c r="JLD232" s="28"/>
      <c r="JLE232" s="28"/>
      <c r="JLF232" s="28"/>
      <c r="JLG232" s="28"/>
      <c r="JLH232" s="28"/>
      <c r="JLI232" s="28"/>
      <c r="JLJ232" s="28"/>
      <c r="JLK232" s="28"/>
      <c r="JLL232" s="28"/>
      <c r="JLM232" s="28"/>
      <c r="JLN232" s="28"/>
      <c r="JLO232" s="28"/>
      <c r="JLP232" s="28"/>
      <c r="JLQ232" s="28"/>
      <c r="JLR232" s="28"/>
      <c r="JLS232" s="28"/>
      <c r="JLT232" s="28"/>
      <c r="JLU232" s="28"/>
      <c r="JLV232" s="28"/>
      <c r="JLW232" s="28"/>
      <c r="JLX232" s="28"/>
      <c r="JLY232" s="28"/>
      <c r="JLZ232" s="28"/>
      <c r="JMA232" s="28"/>
      <c r="JMB232" s="28"/>
      <c r="JMC232" s="28"/>
      <c r="JMD232" s="28"/>
      <c r="JME232" s="28"/>
      <c r="JMF232" s="28"/>
      <c r="JMG232" s="28"/>
      <c r="JMH232" s="28"/>
      <c r="JMI232" s="28"/>
      <c r="JMJ232" s="28"/>
      <c r="JMK232" s="28"/>
      <c r="JML232" s="28"/>
      <c r="JMM232" s="28"/>
      <c r="JMN232" s="28"/>
      <c r="JMO232" s="28"/>
      <c r="JMP232" s="28"/>
      <c r="JMQ232" s="28"/>
      <c r="JMR232" s="28"/>
      <c r="JMS232" s="28"/>
      <c r="JMT232" s="28"/>
      <c r="JMU232" s="28"/>
      <c r="JMV232" s="28"/>
      <c r="JMW232" s="28"/>
      <c r="JMX232" s="28"/>
      <c r="JMY232" s="28"/>
      <c r="JMZ232" s="28"/>
      <c r="JNA232" s="28"/>
      <c r="JNB232" s="28"/>
      <c r="JNC232" s="28"/>
      <c r="JND232" s="28"/>
      <c r="JNE232" s="28"/>
      <c r="JNF232" s="28"/>
      <c r="JNG232" s="28"/>
      <c r="JNH232" s="28"/>
      <c r="JNI232" s="28"/>
      <c r="JNJ232" s="28"/>
      <c r="JNK232" s="28"/>
      <c r="JNL232" s="28"/>
      <c r="JNM232" s="28"/>
      <c r="JNN232" s="28"/>
      <c r="JNO232" s="28"/>
      <c r="JNP232" s="28"/>
      <c r="JNQ232" s="28"/>
      <c r="JNR232" s="28"/>
      <c r="JNS232" s="28"/>
      <c r="JNT232" s="28"/>
      <c r="JNU232" s="28"/>
      <c r="JNV232" s="28"/>
      <c r="JNW232" s="28"/>
      <c r="JNX232" s="28"/>
      <c r="JNY232" s="28"/>
      <c r="JNZ232" s="28"/>
      <c r="JOA232" s="28"/>
      <c r="JOB232" s="28"/>
      <c r="JOC232" s="28"/>
      <c r="JOD232" s="28"/>
      <c r="JOE232" s="28"/>
      <c r="JOF232" s="28"/>
      <c r="JOG232" s="28"/>
      <c r="JOH232" s="28"/>
      <c r="JOI232" s="28"/>
      <c r="JOJ232" s="28"/>
      <c r="JOK232" s="28"/>
      <c r="JOL232" s="28"/>
      <c r="JOM232" s="28"/>
      <c r="JON232" s="28"/>
      <c r="JOO232" s="28"/>
      <c r="JOP232" s="28"/>
      <c r="JOQ232" s="28"/>
      <c r="JOR232" s="28"/>
      <c r="JOS232" s="28"/>
      <c r="JOT232" s="28"/>
      <c r="JOU232" s="28"/>
      <c r="JOV232" s="28"/>
      <c r="JOW232" s="28"/>
      <c r="JOX232" s="28"/>
      <c r="JOY232" s="28"/>
      <c r="JOZ232" s="28"/>
      <c r="JPA232" s="28"/>
      <c r="JPB232" s="28"/>
      <c r="JPC232" s="28"/>
      <c r="JPD232" s="28"/>
      <c r="JPE232" s="28"/>
      <c r="JPF232" s="28"/>
      <c r="JPG232" s="28"/>
      <c r="JPH232" s="28"/>
      <c r="JPI232" s="28"/>
      <c r="JPJ232" s="28"/>
      <c r="JPK232" s="28"/>
      <c r="JPL232" s="28"/>
      <c r="JPM232" s="28"/>
      <c r="JPN232" s="28"/>
      <c r="JPO232" s="28"/>
      <c r="JPP232" s="28"/>
      <c r="JPQ232" s="28"/>
      <c r="JPR232" s="28"/>
      <c r="JPS232" s="28"/>
      <c r="JPT232" s="28"/>
      <c r="JPU232" s="28"/>
      <c r="JPV232" s="28"/>
      <c r="JPW232" s="28"/>
      <c r="JPX232" s="28"/>
      <c r="JPY232" s="28"/>
      <c r="JPZ232" s="28"/>
      <c r="JQA232" s="28"/>
      <c r="JQB232" s="28"/>
      <c r="JQC232" s="28"/>
      <c r="JQD232" s="28"/>
      <c r="JQE232" s="28"/>
      <c r="JQF232" s="28"/>
      <c r="JQG232" s="28"/>
      <c r="JQH232" s="28"/>
      <c r="JQI232" s="28"/>
      <c r="JQJ232" s="28"/>
      <c r="JQK232" s="28"/>
      <c r="JQL232" s="28"/>
      <c r="JQM232" s="28"/>
      <c r="JQN232" s="28"/>
      <c r="JQO232" s="28"/>
      <c r="JQP232" s="28"/>
      <c r="JQQ232" s="28"/>
      <c r="JQR232" s="28"/>
      <c r="JQS232" s="28"/>
      <c r="JQT232" s="28"/>
      <c r="JQU232" s="28"/>
      <c r="JQV232" s="28"/>
      <c r="JQW232" s="28"/>
      <c r="JQX232" s="28"/>
      <c r="JQY232" s="28"/>
      <c r="JQZ232" s="28"/>
      <c r="JRA232" s="28"/>
      <c r="JRB232" s="28"/>
      <c r="JRC232" s="28"/>
      <c r="JRD232" s="28"/>
      <c r="JRE232" s="28"/>
      <c r="JRF232" s="28"/>
      <c r="JRG232" s="28"/>
      <c r="JRH232" s="28"/>
      <c r="JRI232" s="28"/>
      <c r="JRJ232" s="28"/>
      <c r="JRK232" s="28"/>
      <c r="JRL232" s="28"/>
      <c r="JRM232" s="28"/>
      <c r="JRN232" s="28"/>
      <c r="JRO232" s="28"/>
      <c r="JRP232" s="28"/>
      <c r="JRQ232" s="28"/>
      <c r="JRR232" s="28"/>
      <c r="JRS232" s="28"/>
      <c r="JRT232" s="28"/>
      <c r="JRU232" s="28"/>
      <c r="JRV232" s="28"/>
      <c r="JRW232" s="28"/>
      <c r="JRX232" s="28"/>
      <c r="JRY232" s="28"/>
      <c r="JRZ232" s="28"/>
      <c r="JSA232" s="28"/>
      <c r="JSB232" s="28"/>
      <c r="JSC232" s="28"/>
      <c r="JSD232" s="28"/>
      <c r="JSE232" s="28"/>
      <c r="JSF232" s="28"/>
      <c r="JSG232" s="28"/>
      <c r="JSH232" s="28"/>
      <c r="JSI232" s="28"/>
      <c r="JSJ232" s="28"/>
      <c r="JSK232" s="28"/>
      <c r="JSL232" s="28"/>
      <c r="JSM232" s="28"/>
      <c r="JSN232" s="28"/>
      <c r="JSO232" s="28"/>
      <c r="JSP232" s="28"/>
      <c r="JSQ232" s="28"/>
      <c r="JSR232" s="28"/>
      <c r="JSS232" s="28"/>
      <c r="JST232" s="28"/>
      <c r="JSU232" s="28"/>
      <c r="JSV232" s="28"/>
      <c r="JSW232" s="28"/>
      <c r="JSX232" s="28"/>
      <c r="JSY232" s="28"/>
      <c r="JSZ232" s="28"/>
      <c r="JTA232" s="28"/>
      <c r="JTB232" s="28"/>
      <c r="JTC232" s="28"/>
      <c r="JTD232" s="28"/>
      <c r="JTE232" s="28"/>
      <c r="JTF232" s="28"/>
      <c r="JTG232" s="28"/>
      <c r="JTH232" s="28"/>
      <c r="JTI232" s="28"/>
      <c r="JTJ232" s="28"/>
      <c r="JTK232" s="28"/>
      <c r="JTL232" s="28"/>
      <c r="JTM232" s="28"/>
      <c r="JTN232" s="28"/>
      <c r="JTO232" s="28"/>
      <c r="JTP232" s="28"/>
      <c r="JTQ232" s="28"/>
      <c r="JTR232" s="28"/>
      <c r="JTS232" s="28"/>
      <c r="JTT232" s="28"/>
      <c r="JTU232" s="28"/>
      <c r="JTV232" s="28"/>
      <c r="JTW232" s="28"/>
      <c r="JTX232" s="28"/>
      <c r="JTY232" s="28"/>
      <c r="JTZ232" s="28"/>
      <c r="JUA232" s="28"/>
      <c r="JUB232" s="28"/>
      <c r="JUC232" s="28"/>
      <c r="JUD232" s="28"/>
      <c r="JUE232" s="28"/>
      <c r="JUF232" s="28"/>
      <c r="JUG232" s="28"/>
      <c r="JUH232" s="28"/>
      <c r="JUI232" s="28"/>
      <c r="JUJ232" s="28"/>
      <c r="JUK232" s="28"/>
      <c r="JUL232" s="28"/>
      <c r="JUM232" s="28"/>
      <c r="JUN232" s="28"/>
      <c r="JUO232" s="28"/>
      <c r="JUP232" s="28"/>
      <c r="JUQ232" s="28"/>
      <c r="JUR232" s="28"/>
      <c r="JUS232" s="28"/>
      <c r="JUT232" s="28"/>
      <c r="JUU232" s="28"/>
      <c r="JUV232" s="28"/>
      <c r="JUW232" s="28"/>
      <c r="JUX232" s="28"/>
      <c r="JUY232" s="28"/>
      <c r="JUZ232" s="28"/>
      <c r="JVA232" s="28"/>
      <c r="JVB232" s="28"/>
      <c r="JVC232" s="28"/>
      <c r="JVD232" s="28"/>
      <c r="JVE232" s="28"/>
      <c r="JVF232" s="28"/>
      <c r="JVG232" s="28"/>
      <c r="JVH232" s="28"/>
      <c r="JVI232" s="28"/>
      <c r="JVJ232" s="28"/>
      <c r="JVK232" s="28"/>
      <c r="JVL232" s="28"/>
      <c r="JVM232" s="28"/>
      <c r="JVN232" s="28"/>
      <c r="JVO232" s="28"/>
      <c r="JVP232" s="28"/>
      <c r="JVQ232" s="28"/>
      <c r="JVR232" s="28"/>
      <c r="JVS232" s="28"/>
      <c r="JVT232" s="28"/>
      <c r="JVU232" s="28"/>
      <c r="JVV232" s="28"/>
      <c r="JVW232" s="28"/>
      <c r="JVX232" s="28"/>
      <c r="JVY232" s="28"/>
      <c r="JVZ232" s="28"/>
      <c r="JWA232" s="28"/>
      <c r="JWB232" s="28"/>
      <c r="JWC232" s="28"/>
      <c r="JWD232" s="28"/>
      <c r="JWE232" s="28"/>
      <c r="JWF232" s="28"/>
      <c r="JWG232" s="28"/>
      <c r="JWH232" s="28"/>
      <c r="JWI232" s="28"/>
      <c r="JWJ232" s="28"/>
      <c r="JWK232" s="28"/>
      <c r="JWL232" s="28"/>
      <c r="JWM232" s="28"/>
      <c r="JWN232" s="28"/>
      <c r="JWO232" s="28"/>
      <c r="JWP232" s="28"/>
      <c r="JWQ232" s="28"/>
      <c r="JWR232" s="28"/>
      <c r="JWS232" s="28"/>
      <c r="JWT232" s="28"/>
      <c r="JWU232" s="28"/>
      <c r="JWV232" s="28"/>
      <c r="JWW232" s="28"/>
      <c r="JWX232" s="28"/>
      <c r="JWY232" s="28"/>
      <c r="JWZ232" s="28"/>
      <c r="JXA232" s="28"/>
      <c r="JXB232" s="28"/>
      <c r="JXC232" s="28"/>
      <c r="JXD232" s="28"/>
      <c r="JXE232" s="28"/>
      <c r="JXF232" s="28"/>
      <c r="JXG232" s="28"/>
      <c r="JXH232" s="28"/>
      <c r="JXI232" s="28"/>
      <c r="JXJ232" s="28"/>
      <c r="JXK232" s="28"/>
      <c r="JXL232" s="28"/>
      <c r="JXM232" s="28"/>
      <c r="JXN232" s="28"/>
      <c r="JXO232" s="28"/>
      <c r="JXP232" s="28"/>
      <c r="JXQ232" s="28"/>
      <c r="JXR232" s="28"/>
      <c r="JXS232" s="28"/>
      <c r="JXT232" s="28"/>
      <c r="JXU232" s="28"/>
      <c r="JXV232" s="28"/>
      <c r="JXW232" s="28"/>
      <c r="JXX232" s="28"/>
      <c r="JXY232" s="28"/>
      <c r="JXZ232" s="28"/>
      <c r="JYA232" s="28"/>
      <c r="JYB232" s="28"/>
      <c r="JYC232" s="28"/>
      <c r="JYD232" s="28"/>
      <c r="JYE232" s="28"/>
      <c r="JYF232" s="28"/>
      <c r="JYG232" s="28"/>
      <c r="JYH232" s="28"/>
      <c r="JYI232" s="28"/>
      <c r="JYJ232" s="28"/>
      <c r="JYK232" s="28"/>
      <c r="JYL232" s="28"/>
      <c r="JYM232" s="28"/>
      <c r="JYN232" s="28"/>
      <c r="JYO232" s="28"/>
      <c r="JYP232" s="28"/>
      <c r="JYQ232" s="28"/>
      <c r="JYR232" s="28"/>
      <c r="JYS232" s="28"/>
      <c r="JYT232" s="28"/>
      <c r="JYU232" s="28"/>
      <c r="JYV232" s="28"/>
      <c r="JYW232" s="28"/>
      <c r="JYX232" s="28"/>
      <c r="JYY232" s="28"/>
      <c r="JYZ232" s="28"/>
      <c r="JZA232" s="28"/>
      <c r="JZB232" s="28"/>
      <c r="JZC232" s="28"/>
      <c r="JZD232" s="28"/>
      <c r="JZE232" s="28"/>
      <c r="JZF232" s="28"/>
      <c r="JZG232" s="28"/>
      <c r="JZH232" s="28"/>
      <c r="JZI232" s="28"/>
      <c r="JZJ232" s="28"/>
      <c r="JZK232" s="28"/>
      <c r="JZL232" s="28"/>
      <c r="JZM232" s="28"/>
      <c r="JZN232" s="28"/>
      <c r="JZO232" s="28"/>
      <c r="JZP232" s="28"/>
      <c r="JZQ232" s="28"/>
      <c r="JZR232" s="28"/>
      <c r="JZS232" s="28"/>
      <c r="JZT232" s="28"/>
      <c r="JZU232" s="28"/>
      <c r="JZV232" s="28"/>
      <c r="JZW232" s="28"/>
      <c r="JZX232" s="28"/>
      <c r="JZY232" s="28"/>
      <c r="JZZ232" s="28"/>
      <c r="KAA232" s="28"/>
      <c r="KAB232" s="28"/>
      <c r="KAC232" s="28"/>
      <c r="KAD232" s="28"/>
      <c r="KAE232" s="28"/>
      <c r="KAF232" s="28"/>
      <c r="KAG232" s="28"/>
      <c r="KAH232" s="28"/>
      <c r="KAI232" s="28"/>
      <c r="KAJ232" s="28"/>
      <c r="KAK232" s="28"/>
      <c r="KAL232" s="28"/>
      <c r="KAM232" s="28"/>
      <c r="KAN232" s="28"/>
      <c r="KAO232" s="28"/>
      <c r="KAP232" s="28"/>
      <c r="KAQ232" s="28"/>
      <c r="KAR232" s="28"/>
      <c r="KAS232" s="28"/>
      <c r="KAT232" s="28"/>
      <c r="KAU232" s="28"/>
      <c r="KAV232" s="28"/>
      <c r="KAW232" s="28"/>
      <c r="KAX232" s="28"/>
      <c r="KAY232" s="28"/>
      <c r="KAZ232" s="28"/>
      <c r="KBA232" s="28"/>
      <c r="KBB232" s="28"/>
      <c r="KBC232" s="28"/>
      <c r="KBD232" s="28"/>
      <c r="KBE232" s="28"/>
      <c r="KBF232" s="28"/>
      <c r="KBG232" s="28"/>
      <c r="KBH232" s="28"/>
      <c r="KBI232" s="28"/>
      <c r="KBJ232" s="28"/>
      <c r="KBK232" s="28"/>
      <c r="KBL232" s="28"/>
      <c r="KBM232" s="28"/>
      <c r="KBN232" s="28"/>
      <c r="KBO232" s="28"/>
      <c r="KBP232" s="28"/>
      <c r="KBQ232" s="28"/>
      <c r="KBR232" s="28"/>
      <c r="KBS232" s="28"/>
      <c r="KBT232" s="28"/>
      <c r="KBU232" s="28"/>
      <c r="KBV232" s="28"/>
      <c r="KBW232" s="28"/>
      <c r="KBX232" s="28"/>
      <c r="KBY232" s="28"/>
      <c r="KBZ232" s="28"/>
      <c r="KCA232" s="28"/>
      <c r="KCB232" s="28"/>
      <c r="KCC232" s="28"/>
      <c r="KCD232" s="28"/>
      <c r="KCE232" s="28"/>
      <c r="KCF232" s="28"/>
      <c r="KCG232" s="28"/>
      <c r="KCH232" s="28"/>
      <c r="KCI232" s="28"/>
      <c r="KCJ232" s="28"/>
      <c r="KCK232" s="28"/>
      <c r="KCL232" s="28"/>
      <c r="KCM232" s="28"/>
      <c r="KCN232" s="28"/>
      <c r="KCO232" s="28"/>
      <c r="KCP232" s="28"/>
      <c r="KCQ232" s="28"/>
      <c r="KCR232" s="28"/>
      <c r="KCS232" s="28"/>
      <c r="KCT232" s="28"/>
      <c r="KCU232" s="28"/>
      <c r="KCV232" s="28"/>
      <c r="KCW232" s="28"/>
      <c r="KCX232" s="28"/>
      <c r="KCY232" s="28"/>
      <c r="KCZ232" s="28"/>
      <c r="KDA232" s="28"/>
      <c r="KDB232" s="28"/>
      <c r="KDC232" s="28"/>
      <c r="KDD232" s="28"/>
      <c r="KDE232" s="28"/>
      <c r="KDF232" s="28"/>
      <c r="KDG232" s="28"/>
      <c r="KDH232" s="28"/>
      <c r="KDI232" s="28"/>
      <c r="KDJ232" s="28"/>
      <c r="KDK232" s="28"/>
      <c r="KDL232" s="28"/>
      <c r="KDM232" s="28"/>
      <c r="KDN232" s="28"/>
      <c r="KDO232" s="28"/>
      <c r="KDP232" s="28"/>
      <c r="KDQ232" s="28"/>
      <c r="KDR232" s="28"/>
      <c r="KDS232" s="28"/>
      <c r="KDT232" s="28"/>
      <c r="KDU232" s="28"/>
      <c r="KDV232" s="28"/>
      <c r="KDW232" s="28"/>
      <c r="KDX232" s="28"/>
      <c r="KDY232" s="28"/>
      <c r="KDZ232" s="28"/>
      <c r="KEA232" s="28"/>
      <c r="KEB232" s="28"/>
      <c r="KEC232" s="28"/>
      <c r="KED232" s="28"/>
      <c r="KEE232" s="28"/>
      <c r="KEF232" s="28"/>
      <c r="KEG232" s="28"/>
      <c r="KEH232" s="28"/>
      <c r="KEI232" s="28"/>
      <c r="KEJ232" s="28"/>
      <c r="KEK232" s="28"/>
      <c r="KEL232" s="28"/>
      <c r="KEM232" s="28"/>
      <c r="KEN232" s="28"/>
      <c r="KEO232" s="28"/>
      <c r="KEP232" s="28"/>
      <c r="KEQ232" s="28"/>
      <c r="KER232" s="28"/>
      <c r="KES232" s="28"/>
      <c r="KET232" s="28"/>
      <c r="KEU232" s="28"/>
      <c r="KEV232" s="28"/>
      <c r="KEW232" s="28"/>
      <c r="KEX232" s="28"/>
      <c r="KEY232" s="28"/>
      <c r="KEZ232" s="28"/>
      <c r="KFA232" s="28"/>
      <c r="KFB232" s="28"/>
      <c r="KFC232" s="28"/>
      <c r="KFD232" s="28"/>
      <c r="KFE232" s="28"/>
      <c r="KFF232" s="28"/>
      <c r="KFG232" s="28"/>
      <c r="KFH232" s="28"/>
      <c r="KFI232" s="28"/>
      <c r="KFJ232" s="28"/>
      <c r="KFK232" s="28"/>
      <c r="KFL232" s="28"/>
      <c r="KFM232" s="28"/>
      <c r="KFN232" s="28"/>
      <c r="KFO232" s="28"/>
      <c r="KFP232" s="28"/>
      <c r="KFQ232" s="28"/>
      <c r="KFR232" s="28"/>
      <c r="KFS232" s="28"/>
      <c r="KFT232" s="28"/>
      <c r="KFU232" s="28"/>
      <c r="KFV232" s="28"/>
      <c r="KFW232" s="28"/>
      <c r="KFX232" s="28"/>
      <c r="KFY232" s="28"/>
      <c r="KFZ232" s="28"/>
      <c r="KGA232" s="28"/>
      <c r="KGB232" s="28"/>
      <c r="KGC232" s="28"/>
      <c r="KGD232" s="28"/>
      <c r="KGE232" s="28"/>
      <c r="KGF232" s="28"/>
      <c r="KGG232" s="28"/>
      <c r="KGH232" s="28"/>
      <c r="KGI232" s="28"/>
      <c r="KGJ232" s="28"/>
      <c r="KGK232" s="28"/>
      <c r="KGL232" s="28"/>
      <c r="KGM232" s="28"/>
      <c r="KGN232" s="28"/>
      <c r="KGO232" s="28"/>
      <c r="KGP232" s="28"/>
      <c r="KGQ232" s="28"/>
      <c r="KGR232" s="28"/>
      <c r="KGS232" s="28"/>
      <c r="KGT232" s="28"/>
      <c r="KGU232" s="28"/>
      <c r="KGV232" s="28"/>
      <c r="KGW232" s="28"/>
      <c r="KGX232" s="28"/>
      <c r="KGY232" s="28"/>
      <c r="KGZ232" s="28"/>
      <c r="KHA232" s="28"/>
      <c r="KHB232" s="28"/>
      <c r="KHC232" s="28"/>
      <c r="KHD232" s="28"/>
      <c r="KHE232" s="28"/>
      <c r="KHF232" s="28"/>
      <c r="KHG232" s="28"/>
      <c r="KHH232" s="28"/>
      <c r="KHI232" s="28"/>
      <c r="KHJ232" s="28"/>
      <c r="KHK232" s="28"/>
      <c r="KHL232" s="28"/>
      <c r="KHM232" s="28"/>
      <c r="KHN232" s="28"/>
      <c r="KHO232" s="28"/>
      <c r="KHP232" s="28"/>
      <c r="KHQ232" s="28"/>
      <c r="KHR232" s="28"/>
      <c r="KHS232" s="28"/>
      <c r="KHT232" s="28"/>
      <c r="KHU232" s="28"/>
      <c r="KHV232" s="28"/>
      <c r="KHW232" s="28"/>
      <c r="KHX232" s="28"/>
      <c r="KHY232" s="28"/>
      <c r="KHZ232" s="28"/>
      <c r="KIA232" s="28"/>
      <c r="KIB232" s="28"/>
      <c r="KIC232" s="28"/>
      <c r="KID232" s="28"/>
      <c r="KIE232" s="28"/>
      <c r="KIF232" s="28"/>
      <c r="KIG232" s="28"/>
      <c r="KIH232" s="28"/>
      <c r="KII232" s="28"/>
      <c r="KIJ232" s="28"/>
      <c r="KIK232" s="28"/>
      <c r="KIL232" s="28"/>
      <c r="KIM232" s="28"/>
      <c r="KIN232" s="28"/>
      <c r="KIO232" s="28"/>
      <c r="KIP232" s="28"/>
      <c r="KIQ232" s="28"/>
      <c r="KIR232" s="28"/>
      <c r="KIS232" s="28"/>
      <c r="KIT232" s="28"/>
      <c r="KIU232" s="28"/>
      <c r="KIV232" s="28"/>
      <c r="KIW232" s="28"/>
      <c r="KIX232" s="28"/>
      <c r="KIY232" s="28"/>
      <c r="KIZ232" s="28"/>
      <c r="KJA232" s="28"/>
      <c r="KJB232" s="28"/>
      <c r="KJC232" s="28"/>
      <c r="KJD232" s="28"/>
      <c r="KJE232" s="28"/>
      <c r="KJF232" s="28"/>
      <c r="KJG232" s="28"/>
      <c r="KJH232" s="28"/>
      <c r="KJI232" s="28"/>
      <c r="KJJ232" s="28"/>
      <c r="KJK232" s="28"/>
      <c r="KJL232" s="28"/>
      <c r="KJM232" s="28"/>
      <c r="KJN232" s="28"/>
      <c r="KJO232" s="28"/>
      <c r="KJP232" s="28"/>
      <c r="KJQ232" s="28"/>
      <c r="KJR232" s="28"/>
      <c r="KJS232" s="28"/>
      <c r="KJT232" s="28"/>
      <c r="KJU232" s="28"/>
      <c r="KJV232" s="28"/>
      <c r="KJW232" s="28"/>
      <c r="KJX232" s="28"/>
      <c r="KJY232" s="28"/>
      <c r="KJZ232" s="28"/>
      <c r="KKA232" s="28"/>
      <c r="KKB232" s="28"/>
      <c r="KKC232" s="28"/>
      <c r="KKD232" s="28"/>
      <c r="KKE232" s="28"/>
      <c r="KKF232" s="28"/>
      <c r="KKG232" s="28"/>
      <c r="KKH232" s="28"/>
      <c r="KKI232" s="28"/>
      <c r="KKJ232" s="28"/>
      <c r="KKK232" s="28"/>
      <c r="KKL232" s="28"/>
      <c r="KKM232" s="28"/>
      <c r="KKN232" s="28"/>
      <c r="KKO232" s="28"/>
      <c r="KKP232" s="28"/>
      <c r="KKQ232" s="28"/>
      <c r="KKR232" s="28"/>
      <c r="KKS232" s="28"/>
      <c r="KKT232" s="28"/>
      <c r="KKU232" s="28"/>
      <c r="KKV232" s="28"/>
      <c r="KKW232" s="28"/>
      <c r="KKX232" s="28"/>
      <c r="KKY232" s="28"/>
      <c r="KKZ232" s="28"/>
      <c r="KLA232" s="28"/>
      <c r="KLB232" s="28"/>
      <c r="KLC232" s="28"/>
      <c r="KLD232" s="28"/>
      <c r="KLE232" s="28"/>
      <c r="KLF232" s="28"/>
      <c r="KLG232" s="28"/>
      <c r="KLH232" s="28"/>
      <c r="KLI232" s="28"/>
      <c r="KLJ232" s="28"/>
      <c r="KLK232" s="28"/>
      <c r="KLL232" s="28"/>
      <c r="KLM232" s="28"/>
      <c r="KLN232" s="28"/>
      <c r="KLO232" s="28"/>
      <c r="KLP232" s="28"/>
      <c r="KLQ232" s="28"/>
      <c r="KLR232" s="28"/>
      <c r="KLS232" s="28"/>
      <c r="KLT232" s="28"/>
      <c r="KLU232" s="28"/>
      <c r="KLV232" s="28"/>
      <c r="KLW232" s="28"/>
      <c r="KLX232" s="28"/>
      <c r="KLY232" s="28"/>
      <c r="KLZ232" s="28"/>
      <c r="KMA232" s="28"/>
      <c r="KMB232" s="28"/>
      <c r="KMC232" s="28"/>
      <c r="KMD232" s="28"/>
      <c r="KME232" s="28"/>
      <c r="KMF232" s="28"/>
      <c r="KMG232" s="28"/>
      <c r="KMH232" s="28"/>
      <c r="KMI232" s="28"/>
      <c r="KMJ232" s="28"/>
      <c r="KMK232" s="28"/>
      <c r="KML232" s="28"/>
      <c r="KMM232" s="28"/>
      <c r="KMN232" s="28"/>
      <c r="KMO232" s="28"/>
      <c r="KMP232" s="28"/>
      <c r="KMQ232" s="28"/>
      <c r="KMR232" s="28"/>
      <c r="KMS232" s="28"/>
      <c r="KMT232" s="28"/>
      <c r="KMU232" s="28"/>
      <c r="KMV232" s="28"/>
      <c r="KMW232" s="28"/>
      <c r="KMX232" s="28"/>
      <c r="KMY232" s="28"/>
      <c r="KMZ232" s="28"/>
      <c r="KNA232" s="28"/>
      <c r="KNB232" s="28"/>
      <c r="KNC232" s="28"/>
      <c r="KND232" s="28"/>
      <c r="KNE232" s="28"/>
      <c r="KNF232" s="28"/>
      <c r="KNG232" s="28"/>
      <c r="KNH232" s="28"/>
      <c r="KNI232" s="28"/>
      <c r="KNJ232" s="28"/>
      <c r="KNK232" s="28"/>
      <c r="KNL232" s="28"/>
      <c r="KNM232" s="28"/>
      <c r="KNN232" s="28"/>
      <c r="KNO232" s="28"/>
      <c r="KNP232" s="28"/>
      <c r="KNQ232" s="28"/>
      <c r="KNR232" s="28"/>
      <c r="KNS232" s="28"/>
      <c r="KNT232" s="28"/>
      <c r="KNU232" s="28"/>
      <c r="KNV232" s="28"/>
      <c r="KNW232" s="28"/>
      <c r="KNX232" s="28"/>
      <c r="KNY232" s="28"/>
      <c r="KNZ232" s="28"/>
      <c r="KOA232" s="28"/>
      <c r="KOB232" s="28"/>
      <c r="KOC232" s="28"/>
      <c r="KOD232" s="28"/>
      <c r="KOE232" s="28"/>
      <c r="KOF232" s="28"/>
      <c r="KOG232" s="28"/>
      <c r="KOH232" s="28"/>
      <c r="KOI232" s="28"/>
      <c r="KOJ232" s="28"/>
      <c r="KOK232" s="28"/>
      <c r="KOL232" s="28"/>
      <c r="KOM232" s="28"/>
      <c r="KON232" s="28"/>
      <c r="KOO232" s="28"/>
      <c r="KOP232" s="28"/>
      <c r="KOQ232" s="28"/>
      <c r="KOR232" s="28"/>
      <c r="KOS232" s="28"/>
      <c r="KOT232" s="28"/>
      <c r="KOU232" s="28"/>
      <c r="KOV232" s="28"/>
      <c r="KOW232" s="28"/>
      <c r="KOX232" s="28"/>
      <c r="KOY232" s="28"/>
      <c r="KOZ232" s="28"/>
      <c r="KPA232" s="28"/>
      <c r="KPB232" s="28"/>
      <c r="KPC232" s="28"/>
      <c r="KPD232" s="28"/>
      <c r="KPE232" s="28"/>
      <c r="KPF232" s="28"/>
      <c r="KPG232" s="28"/>
      <c r="KPH232" s="28"/>
      <c r="KPI232" s="28"/>
      <c r="KPJ232" s="28"/>
      <c r="KPK232" s="28"/>
      <c r="KPL232" s="28"/>
      <c r="KPM232" s="28"/>
      <c r="KPN232" s="28"/>
      <c r="KPO232" s="28"/>
      <c r="KPP232" s="28"/>
      <c r="KPQ232" s="28"/>
      <c r="KPR232" s="28"/>
      <c r="KPS232" s="28"/>
      <c r="KPT232" s="28"/>
      <c r="KPU232" s="28"/>
      <c r="KPV232" s="28"/>
      <c r="KPW232" s="28"/>
      <c r="KPX232" s="28"/>
      <c r="KPY232" s="28"/>
      <c r="KPZ232" s="28"/>
      <c r="KQA232" s="28"/>
      <c r="KQB232" s="28"/>
      <c r="KQC232" s="28"/>
      <c r="KQD232" s="28"/>
      <c r="KQE232" s="28"/>
      <c r="KQF232" s="28"/>
      <c r="KQG232" s="28"/>
      <c r="KQH232" s="28"/>
      <c r="KQI232" s="28"/>
      <c r="KQJ232" s="28"/>
      <c r="KQK232" s="28"/>
      <c r="KQL232" s="28"/>
      <c r="KQM232" s="28"/>
      <c r="KQN232" s="28"/>
      <c r="KQO232" s="28"/>
      <c r="KQP232" s="28"/>
      <c r="KQQ232" s="28"/>
      <c r="KQR232" s="28"/>
      <c r="KQS232" s="28"/>
      <c r="KQT232" s="28"/>
      <c r="KQU232" s="28"/>
      <c r="KQV232" s="28"/>
      <c r="KQW232" s="28"/>
      <c r="KQX232" s="28"/>
      <c r="KQY232" s="28"/>
      <c r="KQZ232" s="28"/>
      <c r="KRA232" s="28"/>
      <c r="KRB232" s="28"/>
      <c r="KRC232" s="28"/>
      <c r="KRD232" s="28"/>
      <c r="KRE232" s="28"/>
      <c r="KRF232" s="28"/>
      <c r="KRG232" s="28"/>
      <c r="KRH232" s="28"/>
      <c r="KRI232" s="28"/>
      <c r="KRJ232" s="28"/>
      <c r="KRK232" s="28"/>
      <c r="KRL232" s="28"/>
      <c r="KRM232" s="28"/>
      <c r="KRN232" s="28"/>
      <c r="KRO232" s="28"/>
      <c r="KRP232" s="28"/>
      <c r="KRQ232" s="28"/>
      <c r="KRR232" s="28"/>
      <c r="KRS232" s="28"/>
      <c r="KRT232" s="28"/>
      <c r="KRU232" s="28"/>
      <c r="KRV232" s="28"/>
      <c r="KRW232" s="28"/>
      <c r="KRX232" s="28"/>
      <c r="KRY232" s="28"/>
      <c r="KRZ232" s="28"/>
      <c r="KSA232" s="28"/>
      <c r="KSB232" s="28"/>
      <c r="KSC232" s="28"/>
      <c r="KSD232" s="28"/>
      <c r="KSE232" s="28"/>
      <c r="KSF232" s="28"/>
      <c r="KSG232" s="28"/>
      <c r="KSH232" s="28"/>
      <c r="KSI232" s="28"/>
      <c r="KSJ232" s="28"/>
      <c r="KSK232" s="28"/>
      <c r="KSL232" s="28"/>
      <c r="KSM232" s="28"/>
      <c r="KSN232" s="28"/>
      <c r="KSO232" s="28"/>
      <c r="KSP232" s="28"/>
      <c r="KSQ232" s="28"/>
      <c r="KSR232" s="28"/>
      <c r="KSS232" s="28"/>
      <c r="KST232" s="28"/>
      <c r="KSU232" s="28"/>
      <c r="KSV232" s="28"/>
      <c r="KSW232" s="28"/>
      <c r="KSX232" s="28"/>
      <c r="KSY232" s="28"/>
      <c r="KSZ232" s="28"/>
      <c r="KTA232" s="28"/>
      <c r="KTB232" s="28"/>
      <c r="KTC232" s="28"/>
      <c r="KTD232" s="28"/>
      <c r="KTE232" s="28"/>
      <c r="KTF232" s="28"/>
      <c r="KTG232" s="28"/>
      <c r="KTH232" s="28"/>
      <c r="KTI232" s="28"/>
      <c r="KTJ232" s="28"/>
      <c r="KTK232" s="28"/>
      <c r="KTL232" s="28"/>
      <c r="KTM232" s="28"/>
      <c r="KTN232" s="28"/>
      <c r="KTO232" s="28"/>
      <c r="KTP232" s="28"/>
      <c r="KTQ232" s="28"/>
      <c r="KTR232" s="28"/>
      <c r="KTS232" s="28"/>
      <c r="KTT232" s="28"/>
      <c r="KTU232" s="28"/>
      <c r="KTV232" s="28"/>
      <c r="KTW232" s="28"/>
      <c r="KTX232" s="28"/>
      <c r="KTY232" s="28"/>
      <c r="KTZ232" s="28"/>
      <c r="KUA232" s="28"/>
      <c r="KUB232" s="28"/>
      <c r="KUC232" s="28"/>
      <c r="KUD232" s="28"/>
      <c r="KUE232" s="28"/>
      <c r="KUF232" s="28"/>
      <c r="KUG232" s="28"/>
      <c r="KUH232" s="28"/>
      <c r="KUI232" s="28"/>
      <c r="KUJ232" s="28"/>
      <c r="KUK232" s="28"/>
      <c r="KUL232" s="28"/>
      <c r="KUM232" s="28"/>
      <c r="KUN232" s="28"/>
      <c r="KUO232" s="28"/>
      <c r="KUP232" s="28"/>
      <c r="KUQ232" s="28"/>
      <c r="KUR232" s="28"/>
      <c r="KUS232" s="28"/>
      <c r="KUT232" s="28"/>
      <c r="KUU232" s="28"/>
      <c r="KUV232" s="28"/>
      <c r="KUW232" s="28"/>
      <c r="KUX232" s="28"/>
      <c r="KUY232" s="28"/>
      <c r="KUZ232" s="28"/>
      <c r="KVA232" s="28"/>
      <c r="KVB232" s="28"/>
      <c r="KVC232" s="28"/>
      <c r="KVD232" s="28"/>
      <c r="KVE232" s="28"/>
      <c r="KVF232" s="28"/>
      <c r="KVG232" s="28"/>
      <c r="KVH232" s="28"/>
      <c r="KVI232" s="28"/>
      <c r="KVJ232" s="28"/>
      <c r="KVK232" s="28"/>
      <c r="KVL232" s="28"/>
      <c r="KVM232" s="28"/>
      <c r="KVN232" s="28"/>
      <c r="KVO232" s="28"/>
      <c r="KVP232" s="28"/>
      <c r="KVQ232" s="28"/>
      <c r="KVR232" s="28"/>
      <c r="KVS232" s="28"/>
      <c r="KVT232" s="28"/>
      <c r="KVU232" s="28"/>
      <c r="KVV232" s="28"/>
      <c r="KVW232" s="28"/>
      <c r="KVX232" s="28"/>
      <c r="KVY232" s="28"/>
      <c r="KVZ232" s="28"/>
      <c r="KWA232" s="28"/>
      <c r="KWB232" s="28"/>
      <c r="KWC232" s="28"/>
      <c r="KWD232" s="28"/>
      <c r="KWE232" s="28"/>
      <c r="KWF232" s="28"/>
      <c r="KWG232" s="28"/>
      <c r="KWH232" s="28"/>
      <c r="KWI232" s="28"/>
      <c r="KWJ232" s="28"/>
      <c r="KWK232" s="28"/>
      <c r="KWL232" s="28"/>
      <c r="KWM232" s="28"/>
      <c r="KWN232" s="28"/>
      <c r="KWO232" s="28"/>
      <c r="KWP232" s="28"/>
      <c r="KWQ232" s="28"/>
      <c r="KWR232" s="28"/>
      <c r="KWS232" s="28"/>
      <c r="KWT232" s="28"/>
      <c r="KWU232" s="28"/>
      <c r="KWV232" s="28"/>
      <c r="KWW232" s="28"/>
      <c r="KWX232" s="28"/>
      <c r="KWY232" s="28"/>
      <c r="KWZ232" s="28"/>
      <c r="KXA232" s="28"/>
      <c r="KXB232" s="28"/>
      <c r="KXC232" s="28"/>
      <c r="KXD232" s="28"/>
      <c r="KXE232" s="28"/>
      <c r="KXF232" s="28"/>
      <c r="KXG232" s="28"/>
      <c r="KXH232" s="28"/>
      <c r="KXI232" s="28"/>
      <c r="KXJ232" s="28"/>
      <c r="KXK232" s="28"/>
      <c r="KXL232" s="28"/>
      <c r="KXM232" s="28"/>
      <c r="KXN232" s="28"/>
      <c r="KXO232" s="28"/>
      <c r="KXP232" s="28"/>
      <c r="KXQ232" s="28"/>
      <c r="KXR232" s="28"/>
      <c r="KXS232" s="28"/>
      <c r="KXT232" s="28"/>
      <c r="KXU232" s="28"/>
      <c r="KXV232" s="28"/>
      <c r="KXW232" s="28"/>
      <c r="KXX232" s="28"/>
      <c r="KXY232" s="28"/>
      <c r="KXZ232" s="28"/>
      <c r="KYA232" s="28"/>
      <c r="KYB232" s="28"/>
      <c r="KYC232" s="28"/>
      <c r="KYD232" s="28"/>
      <c r="KYE232" s="28"/>
      <c r="KYF232" s="28"/>
      <c r="KYG232" s="28"/>
      <c r="KYH232" s="28"/>
      <c r="KYI232" s="28"/>
      <c r="KYJ232" s="28"/>
      <c r="KYK232" s="28"/>
      <c r="KYL232" s="28"/>
      <c r="KYM232" s="28"/>
      <c r="KYN232" s="28"/>
      <c r="KYO232" s="28"/>
      <c r="KYP232" s="28"/>
      <c r="KYQ232" s="28"/>
      <c r="KYR232" s="28"/>
      <c r="KYS232" s="28"/>
      <c r="KYT232" s="28"/>
      <c r="KYU232" s="28"/>
      <c r="KYV232" s="28"/>
      <c r="KYW232" s="28"/>
      <c r="KYX232" s="28"/>
      <c r="KYY232" s="28"/>
      <c r="KYZ232" s="28"/>
      <c r="KZA232" s="28"/>
      <c r="KZB232" s="28"/>
      <c r="KZC232" s="28"/>
      <c r="KZD232" s="28"/>
      <c r="KZE232" s="28"/>
      <c r="KZF232" s="28"/>
      <c r="KZG232" s="28"/>
      <c r="KZH232" s="28"/>
      <c r="KZI232" s="28"/>
      <c r="KZJ232" s="28"/>
      <c r="KZK232" s="28"/>
      <c r="KZL232" s="28"/>
      <c r="KZM232" s="28"/>
      <c r="KZN232" s="28"/>
      <c r="KZO232" s="28"/>
      <c r="KZP232" s="28"/>
      <c r="KZQ232" s="28"/>
      <c r="KZR232" s="28"/>
      <c r="KZS232" s="28"/>
      <c r="KZT232" s="28"/>
      <c r="KZU232" s="28"/>
      <c r="KZV232" s="28"/>
      <c r="KZW232" s="28"/>
      <c r="KZX232" s="28"/>
      <c r="KZY232" s="28"/>
      <c r="KZZ232" s="28"/>
      <c r="LAA232" s="28"/>
      <c r="LAB232" s="28"/>
      <c r="LAC232" s="28"/>
      <c r="LAD232" s="28"/>
      <c r="LAE232" s="28"/>
      <c r="LAF232" s="28"/>
      <c r="LAG232" s="28"/>
      <c r="LAH232" s="28"/>
      <c r="LAI232" s="28"/>
      <c r="LAJ232" s="28"/>
      <c r="LAK232" s="28"/>
      <c r="LAL232" s="28"/>
      <c r="LAM232" s="28"/>
      <c r="LAN232" s="28"/>
      <c r="LAO232" s="28"/>
      <c r="LAP232" s="28"/>
      <c r="LAQ232" s="28"/>
      <c r="LAR232" s="28"/>
      <c r="LAS232" s="28"/>
      <c r="LAT232" s="28"/>
      <c r="LAU232" s="28"/>
      <c r="LAV232" s="28"/>
      <c r="LAW232" s="28"/>
      <c r="LAX232" s="28"/>
      <c r="LAY232" s="28"/>
      <c r="LAZ232" s="28"/>
      <c r="LBA232" s="28"/>
      <c r="LBB232" s="28"/>
      <c r="LBC232" s="28"/>
      <c r="LBD232" s="28"/>
      <c r="LBE232" s="28"/>
      <c r="LBF232" s="28"/>
      <c r="LBG232" s="28"/>
      <c r="LBH232" s="28"/>
      <c r="LBI232" s="28"/>
      <c r="LBJ232" s="28"/>
      <c r="LBK232" s="28"/>
      <c r="LBL232" s="28"/>
      <c r="LBM232" s="28"/>
      <c r="LBN232" s="28"/>
      <c r="LBO232" s="28"/>
      <c r="LBP232" s="28"/>
      <c r="LBQ232" s="28"/>
      <c r="LBR232" s="28"/>
      <c r="LBS232" s="28"/>
      <c r="LBT232" s="28"/>
      <c r="LBU232" s="28"/>
      <c r="LBV232" s="28"/>
      <c r="LBW232" s="28"/>
      <c r="LBX232" s="28"/>
      <c r="LBY232" s="28"/>
      <c r="LBZ232" s="28"/>
      <c r="LCA232" s="28"/>
      <c r="LCB232" s="28"/>
      <c r="LCC232" s="28"/>
      <c r="LCD232" s="28"/>
      <c r="LCE232" s="28"/>
      <c r="LCF232" s="28"/>
      <c r="LCG232" s="28"/>
      <c r="LCH232" s="28"/>
      <c r="LCI232" s="28"/>
      <c r="LCJ232" s="28"/>
      <c r="LCK232" s="28"/>
      <c r="LCL232" s="28"/>
      <c r="LCM232" s="28"/>
      <c r="LCN232" s="28"/>
      <c r="LCO232" s="28"/>
      <c r="LCP232" s="28"/>
      <c r="LCQ232" s="28"/>
      <c r="LCR232" s="28"/>
      <c r="LCS232" s="28"/>
      <c r="LCT232" s="28"/>
      <c r="LCU232" s="28"/>
      <c r="LCV232" s="28"/>
      <c r="LCW232" s="28"/>
      <c r="LCX232" s="28"/>
      <c r="LCY232" s="28"/>
      <c r="LCZ232" s="28"/>
      <c r="LDA232" s="28"/>
      <c r="LDB232" s="28"/>
      <c r="LDC232" s="28"/>
      <c r="LDD232" s="28"/>
      <c r="LDE232" s="28"/>
      <c r="LDF232" s="28"/>
      <c r="LDG232" s="28"/>
      <c r="LDH232" s="28"/>
      <c r="LDI232" s="28"/>
      <c r="LDJ232" s="28"/>
      <c r="LDK232" s="28"/>
      <c r="LDL232" s="28"/>
      <c r="LDM232" s="28"/>
      <c r="LDN232" s="28"/>
      <c r="LDO232" s="28"/>
      <c r="LDP232" s="28"/>
      <c r="LDQ232" s="28"/>
      <c r="LDR232" s="28"/>
      <c r="LDS232" s="28"/>
      <c r="LDT232" s="28"/>
      <c r="LDU232" s="28"/>
      <c r="LDV232" s="28"/>
      <c r="LDW232" s="28"/>
      <c r="LDX232" s="28"/>
      <c r="LDY232" s="28"/>
      <c r="LDZ232" s="28"/>
      <c r="LEA232" s="28"/>
      <c r="LEB232" s="28"/>
      <c r="LEC232" s="28"/>
      <c r="LED232" s="28"/>
      <c r="LEE232" s="28"/>
      <c r="LEF232" s="28"/>
      <c r="LEG232" s="28"/>
      <c r="LEH232" s="28"/>
      <c r="LEI232" s="28"/>
      <c r="LEJ232" s="28"/>
      <c r="LEK232" s="28"/>
      <c r="LEL232" s="28"/>
      <c r="LEM232" s="28"/>
      <c r="LEN232" s="28"/>
      <c r="LEO232" s="28"/>
      <c r="LEP232" s="28"/>
      <c r="LEQ232" s="28"/>
      <c r="LER232" s="28"/>
      <c r="LES232" s="28"/>
      <c r="LET232" s="28"/>
      <c r="LEU232" s="28"/>
      <c r="LEV232" s="28"/>
      <c r="LEW232" s="28"/>
      <c r="LEX232" s="28"/>
      <c r="LEY232" s="28"/>
      <c r="LEZ232" s="28"/>
      <c r="LFA232" s="28"/>
      <c r="LFB232" s="28"/>
      <c r="LFC232" s="28"/>
      <c r="LFD232" s="28"/>
      <c r="LFE232" s="28"/>
      <c r="LFF232" s="28"/>
      <c r="LFG232" s="28"/>
      <c r="LFH232" s="28"/>
      <c r="LFI232" s="28"/>
      <c r="LFJ232" s="28"/>
      <c r="LFK232" s="28"/>
      <c r="LFL232" s="28"/>
      <c r="LFM232" s="28"/>
      <c r="LFN232" s="28"/>
      <c r="LFO232" s="28"/>
      <c r="LFP232" s="28"/>
      <c r="LFQ232" s="28"/>
      <c r="LFR232" s="28"/>
      <c r="LFS232" s="28"/>
      <c r="LFT232" s="28"/>
      <c r="LFU232" s="28"/>
      <c r="LFV232" s="28"/>
      <c r="LFW232" s="28"/>
      <c r="LFX232" s="28"/>
      <c r="LFY232" s="28"/>
      <c r="LFZ232" s="28"/>
      <c r="LGA232" s="28"/>
      <c r="LGB232" s="28"/>
      <c r="LGC232" s="28"/>
      <c r="LGD232" s="28"/>
      <c r="LGE232" s="28"/>
      <c r="LGF232" s="28"/>
      <c r="LGG232" s="28"/>
      <c r="LGH232" s="28"/>
      <c r="LGI232" s="28"/>
      <c r="LGJ232" s="28"/>
      <c r="LGK232" s="28"/>
      <c r="LGL232" s="28"/>
      <c r="LGM232" s="28"/>
      <c r="LGN232" s="28"/>
      <c r="LGO232" s="28"/>
      <c r="LGP232" s="28"/>
      <c r="LGQ232" s="28"/>
      <c r="LGR232" s="28"/>
      <c r="LGS232" s="28"/>
      <c r="LGT232" s="28"/>
      <c r="LGU232" s="28"/>
      <c r="LGV232" s="28"/>
      <c r="LGW232" s="28"/>
      <c r="LGX232" s="28"/>
      <c r="LGY232" s="28"/>
      <c r="LGZ232" s="28"/>
      <c r="LHA232" s="28"/>
      <c r="LHB232" s="28"/>
      <c r="LHC232" s="28"/>
      <c r="LHD232" s="28"/>
      <c r="LHE232" s="28"/>
      <c r="LHF232" s="28"/>
      <c r="LHG232" s="28"/>
      <c r="LHH232" s="28"/>
      <c r="LHI232" s="28"/>
      <c r="LHJ232" s="28"/>
      <c r="LHK232" s="28"/>
      <c r="LHL232" s="28"/>
      <c r="LHM232" s="28"/>
      <c r="LHN232" s="28"/>
      <c r="LHO232" s="28"/>
      <c r="LHP232" s="28"/>
      <c r="LHQ232" s="28"/>
      <c r="LHR232" s="28"/>
      <c r="LHS232" s="28"/>
      <c r="LHT232" s="28"/>
      <c r="LHU232" s="28"/>
      <c r="LHV232" s="28"/>
      <c r="LHW232" s="28"/>
      <c r="LHX232" s="28"/>
      <c r="LHY232" s="28"/>
      <c r="LHZ232" s="28"/>
      <c r="LIA232" s="28"/>
      <c r="LIB232" s="28"/>
      <c r="LIC232" s="28"/>
      <c r="LID232" s="28"/>
      <c r="LIE232" s="28"/>
      <c r="LIF232" s="28"/>
      <c r="LIG232" s="28"/>
      <c r="LIH232" s="28"/>
      <c r="LII232" s="28"/>
      <c r="LIJ232" s="28"/>
      <c r="LIK232" s="28"/>
      <c r="LIL232" s="28"/>
      <c r="LIM232" s="28"/>
      <c r="LIN232" s="28"/>
      <c r="LIO232" s="28"/>
      <c r="LIP232" s="28"/>
      <c r="LIQ232" s="28"/>
      <c r="LIR232" s="28"/>
      <c r="LIS232" s="28"/>
      <c r="LIT232" s="28"/>
      <c r="LIU232" s="28"/>
      <c r="LIV232" s="28"/>
      <c r="LIW232" s="28"/>
      <c r="LIX232" s="28"/>
      <c r="LIY232" s="28"/>
      <c r="LIZ232" s="28"/>
      <c r="LJA232" s="28"/>
      <c r="LJB232" s="28"/>
      <c r="LJC232" s="28"/>
      <c r="LJD232" s="28"/>
      <c r="LJE232" s="28"/>
      <c r="LJF232" s="28"/>
      <c r="LJG232" s="28"/>
      <c r="LJH232" s="28"/>
      <c r="LJI232" s="28"/>
      <c r="LJJ232" s="28"/>
      <c r="LJK232" s="28"/>
      <c r="LJL232" s="28"/>
      <c r="LJM232" s="28"/>
      <c r="LJN232" s="28"/>
      <c r="LJO232" s="28"/>
      <c r="LJP232" s="28"/>
      <c r="LJQ232" s="28"/>
      <c r="LJR232" s="28"/>
      <c r="LJS232" s="28"/>
      <c r="LJT232" s="28"/>
      <c r="LJU232" s="28"/>
      <c r="LJV232" s="28"/>
      <c r="LJW232" s="28"/>
      <c r="LJX232" s="28"/>
      <c r="LJY232" s="28"/>
      <c r="LJZ232" s="28"/>
      <c r="LKA232" s="28"/>
      <c r="LKB232" s="28"/>
      <c r="LKC232" s="28"/>
      <c r="LKD232" s="28"/>
      <c r="LKE232" s="28"/>
      <c r="LKF232" s="28"/>
      <c r="LKG232" s="28"/>
      <c r="LKH232" s="28"/>
      <c r="LKI232" s="28"/>
      <c r="LKJ232" s="28"/>
      <c r="LKK232" s="28"/>
      <c r="LKL232" s="28"/>
      <c r="LKM232" s="28"/>
      <c r="LKN232" s="28"/>
      <c r="LKO232" s="28"/>
      <c r="LKP232" s="28"/>
      <c r="LKQ232" s="28"/>
      <c r="LKR232" s="28"/>
      <c r="LKS232" s="28"/>
      <c r="LKT232" s="28"/>
      <c r="LKU232" s="28"/>
      <c r="LKV232" s="28"/>
      <c r="LKW232" s="28"/>
      <c r="LKX232" s="28"/>
      <c r="LKY232" s="28"/>
      <c r="LKZ232" s="28"/>
      <c r="LLA232" s="28"/>
      <c r="LLB232" s="28"/>
      <c r="LLC232" s="28"/>
      <c r="LLD232" s="28"/>
      <c r="LLE232" s="28"/>
      <c r="LLF232" s="28"/>
      <c r="LLG232" s="28"/>
      <c r="LLH232" s="28"/>
      <c r="LLI232" s="28"/>
      <c r="LLJ232" s="28"/>
      <c r="LLK232" s="28"/>
      <c r="LLL232" s="28"/>
      <c r="LLM232" s="28"/>
      <c r="LLN232" s="28"/>
      <c r="LLO232" s="28"/>
      <c r="LLP232" s="28"/>
      <c r="LLQ232" s="28"/>
      <c r="LLR232" s="28"/>
      <c r="LLS232" s="28"/>
      <c r="LLT232" s="28"/>
      <c r="LLU232" s="28"/>
      <c r="LLV232" s="28"/>
      <c r="LLW232" s="28"/>
      <c r="LLX232" s="28"/>
      <c r="LLY232" s="28"/>
      <c r="LLZ232" s="28"/>
      <c r="LMA232" s="28"/>
      <c r="LMB232" s="28"/>
      <c r="LMC232" s="28"/>
      <c r="LMD232" s="28"/>
      <c r="LME232" s="28"/>
      <c r="LMF232" s="28"/>
      <c r="LMG232" s="28"/>
      <c r="LMH232" s="28"/>
      <c r="LMI232" s="28"/>
      <c r="LMJ232" s="28"/>
      <c r="LMK232" s="28"/>
      <c r="LML232" s="28"/>
      <c r="LMM232" s="28"/>
      <c r="LMN232" s="28"/>
      <c r="LMO232" s="28"/>
      <c r="LMP232" s="28"/>
      <c r="LMQ232" s="28"/>
      <c r="LMR232" s="28"/>
      <c r="LMS232" s="28"/>
      <c r="LMT232" s="28"/>
      <c r="LMU232" s="28"/>
      <c r="LMV232" s="28"/>
      <c r="LMW232" s="28"/>
      <c r="LMX232" s="28"/>
      <c r="LMY232" s="28"/>
      <c r="LMZ232" s="28"/>
      <c r="LNA232" s="28"/>
      <c r="LNB232" s="28"/>
      <c r="LNC232" s="28"/>
      <c r="LND232" s="28"/>
      <c r="LNE232" s="28"/>
      <c r="LNF232" s="28"/>
      <c r="LNG232" s="28"/>
      <c r="LNH232" s="28"/>
      <c r="LNI232" s="28"/>
      <c r="LNJ232" s="28"/>
      <c r="LNK232" s="28"/>
      <c r="LNL232" s="28"/>
      <c r="LNM232" s="28"/>
      <c r="LNN232" s="28"/>
      <c r="LNO232" s="28"/>
      <c r="LNP232" s="28"/>
      <c r="LNQ232" s="28"/>
      <c r="LNR232" s="28"/>
      <c r="LNS232" s="28"/>
      <c r="LNT232" s="28"/>
      <c r="LNU232" s="28"/>
      <c r="LNV232" s="28"/>
      <c r="LNW232" s="28"/>
      <c r="LNX232" s="28"/>
      <c r="LNY232" s="28"/>
      <c r="LNZ232" s="28"/>
      <c r="LOA232" s="28"/>
      <c r="LOB232" s="28"/>
      <c r="LOC232" s="28"/>
      <c r="LOD232" s="28"/>
      <c r="LOE232" s="28"/>
      <c r="LOF232" s="28"/>
      <c r="LOG232" s="28"/>
      <c r="LOH232" s="28"/>
      <c r="LOI232" s="28"/>
      <c r="LOJ232" s="28"/>
      <c r="LOK232" s="28"/>
      <c r="LOL232" s="28"/>
      <c r="LOM232" s="28"/>
      <c r="LON232" s="28"/>
      <c r="LOO232" s="28"/>
      <c r="LOP232" s="28"/>
      <c r="LOQ232" s="28"/>
      <c r="LOR232" s="28"/>
      <c r="LOS232" s="28"/>
      <c r="LOT232" s="28"/>
      <c r="LOU232" s="28"/>
      <c r="LOV232" s="28"/>
      <c r="LOW232" s="28"/>
      <c r="LOX232" s="28"/>
      <c r="LOY232" s="28"/>
      <c r="LOZ232" s="28"/>
      <c r="LPA232" s="28"/>
      <c r="LPB232" s="28"/>
      <c r="LPC232" s="28"/>
      <c r="LPD232" s="28"/>
      <c r="LPE232" s="28"/>
      <c r="LPF232" s="28"/>
      <c r="LPG232" s="28"/>
      <c r="LPH232" s="28"/>
      <c r="LPI232" s="28"/>
      <c r="LPJ232" s="28"/>
      <c r="LPK232" s="28"/>
      <c r="LPL232" s="28"/>
      <c r="LPM232" s="28"/>
      <c r="LPN232" s="28"/>
      <c r="LPO232" s="28"/>
      <c r="LPP232" s="28"/>
      <c r="LPQ232" s="28"/>
      <c r="LPR232" s="28"/>
      <c r="LPS232" s="28"/>
      <c r="LPT232" s="28"/>
      <c r="LPU232" s="28"/>
      <c r="LPV232" s="28"/>
      <c r="LPW232" s="28"/>
      <c r="LPX232" s="28"/>
      <c r="LPY232" s="28"/>
      <c r="LPZ232" s="28"/>
      <c r="LQA232" s="28"/>
      <c r="LQB232" s="28"/>
      <c r="LQC232" s="28"/>
      <c r="LQD232" s="28"/>
      <c r="LQE232" s="28"/>
      <c r="LQF232" s="28"/>
      <c r="LQG232" s="28"/>
      <c r="LQH232" s="28"/>
      <c r="LQI232" s="28"/>
      <c r="LQJ232" s="28"/>
      <c r="LQK232" s="28"/>
      <c r="LQL232" s="28"/>
      <c r="LQM232" s="28"/>
      <c r="LQN232" s="28"/>
      <c r="LQO232" s="28"/>
      <c r="LQP232" s="28"/>
      <c r="LQQ232" s="28"/>
      <c r="LQR232" s="28"/>
      <c r="LQS232" s="28"/>
      <c r="LQT232" s="28"/>
      <c r="LQU232" s="28"/>
      <c r="LQV232" s="28"/>
      <c r="LQW232" s="28"/>
      <c r="LQX232" s="28"/>
      <c r="LQY232" s="28"/>
      <c r="LQZ232" s="28"/>
      <c r="LRA232" s="28"/>
      <c r="LRB232" s="28"/>
      <c r="LRC232" s="28"/>
      <c r="LRD232" s="28"/>
      <c r="LRE232" s="28"/>
      <c r="LRF232" s="28"/>
      <c r="LRG232" s="28"/>
      <c r="LRH232" s="28"/>
      <c r="LRI232" s="28"/>
      <c r="LRJ232" s="28"/>
      <c r="LRK232" s="28"/>
      <c r="LRL232" s="28"/>
      <c r="LRM232" s="28"/>
      <c r="LRN232" s="28"/>
      <c r="LRO232" s="28"/>
      <c r="LRP232" s="28"/>
      <c r="LRQ232" s="28"/>
      <c r="LRR232" s="28"/>
      <c r="LRS232" s="28"/>
      <c r="LRT232" s="28"/>
      <c r="LRU232" s="28"/>
      <c r="LRV232" s="28"/>
      <c r="LRW232" s="28"/>
      <c r="LRX232" s="28"/>
      <c r="LRY232" s="28"/>
      <c r="LRZ232" s="28"/>
      <c r="LSA232" s="28"/>
      <c r="LSB232" s="28"/>
      <c r="LSC232" s="28"/>
      <c r="LSD232" s="28"/>
      <c r="LSE232" s="28"/>
      <c r="LSF232" s="28"/>
      <c r="LSG232" s="28"/>
      <c r="LSH232" s="28"/>
      <c r="LSI232" s="28"/>
      <c r="LSJ232" s="28"/>
      <c r="LSK232" s="28"/>
      <c r="LSL232" s="28"/>
      <c r="LSM232" s="28"/>
      <c r="LSN232" s="28"/>
      <c r="LSO232" s="28"/>
      <c r="LSP232" s="28"/>
      <c r="LSQ232" s="28"/>
      <c r="LSR232" s="28"/>
      <c r="LSS232" s="28"/>
      <c r="LST232" s="28"/>
      <c r="LSU232" s="28"/>
      <c r="LSV232" s="28"/>
      <c r="LSW232" s="28"/>
      <c r="LSX232" s="28"/>
      <c r="LSY232" s="28"/>
      <c r="LSZ232" s="28"/>
      <c r="LTA232" s="28"/>
      <c r="LTB232" s="28"/>
      <c r="LTC232" s="28"/>
      <c r="LTD232" s="28"/>
      <c r="LTE232" s="28"/>
      <c r="LTF232" s="28"/>
      <c r="LTG232" s="28"/>
      <c r="LTH232" s="28"/>
      <c r="LTI232" s="28"/>
      <c r="LTJ232" s="28"/>
      <c r="LTK232" s="28"/>
      <c r="LTL232" s="28"/>
      <c r="LTM232" s="28"/>
      <c r="LTN232" s="28"/>
      <c r="LTO232" s="28"/>
      <c r="LTP232" s="28"/>
      <c r="LTQ232" s="28"/>
      <c r="LTR232" s="28"/>
      <c r="LTS232" s="28"/>
      <c r="LTT232" s="28"/>
      <c r="LTU232" s="28"/>
      <c r="LTV232" s="28"/>
      <c r="LTW232" s="28"/>
      <c r="LTX232" s="28"/>
      <c r="LTY232" s="28"/>
      <c r="LTZ232" s="28"/>
      <c r="LUA232" s="28"/>
      <c r="LUB232" s="28"/>
      <c r="LUC232" s="28"/>
      <c r="LUD232" s="28"/>
      <c r="LUE232" s="28"/>
      <c r="LUF232" s="28"/>
      <c r="LUG232" s="28"/>
      <c r="LUH232" s="28"/>
      <c r="LUI232" s="28"/>
      <c r="LUJ232" s="28"/>
      <c r="LUK232" s="28"/>
      <c r="LUL232" s="28"/>
      <c r="LUM232" s="28"/>
      <c r="LUN232" s="28"/>
      <c r="LUO232" s="28"/>
      <c r="LUP232" s="28"/>
      <c r="LUQ232" s="28"/>
      <c r="LUR232" s="28"/>
      <c r="LUS232" s="28"/>
      <c r="LUT232" s="28"/>
      <c r="LUU232" s="28"/>
      <c r="LUV232" s="28"/>
      <c r="LUW232" s="28"/>
      <c r="LUX232" s="28"/>
      <c r="LUY232" s="28"/>
      <c r="LUZ232" s="28"/>
      <c r="LVA232" s="28"/>
      <c r="LVB232" s="28"/>
      <c r="LVC232" s="28"/>
      <c r="LVD232" s="28"/>
      <c r="LVE232" s="28"/>
      <c r="LVF232" s="28"/>
      <c r="LVG232" s="28"/>
      <c r="LVH232" s="28"/>
      <c r="LVI232" s="28"/>
      <c r="LVJ232" s="28"/>
      <c r="LVK232" s="28"/>
      <c r="LVL232" s="28"/>
      <c r="LVM232" s="28"/>
      <c r="LVN232" s="28"/>
      <c r="LVO232" s="28"/>
      <c r="LVP232" s="28"/>
      <c r="LVQ232" s="28"/>
      <c r="LVR232" s="28"/>
      <c r="LVS232" s="28"/>
      <c r="LVT232" s="28"/>
      <c r="LVU232" s="28"/>
      <c r="LVV232" s="28"/>
      <c r="LVW232" s="28"/>
      <c r="LVX232" s="28"/>
      <c r="LVY232" s="28"/>
      <c r="LVZ232" s="28"/>
      <c r="LWA232" s="28"/>
      <c r="LWB232" s="28"/>
      <c r="LWC232" s="28"/>
      <c r="LWD232" s="28"/>
      <c r="LWE232" s="28"/>
      <c r="LWF232" s="28"/>
      <c r="LWG232" s="28"/>
      <c r="LWH232" s="28"/>
      <c r="LWI232" s="28"/>
      <c r="LWJ232" s="28"/>
      <c r="LWK232" s="28"/>
      <c r="LWL232" s="28"/>
      <c r="LWM232" s="28"/>
      <c r="LWN232" s="28"/>
      <c r="LWO232" s="28"/>
      <c r="LWP232" s="28"/>
      <c r="LWQ232" s="28"/>
      <c r="LWR232" s="28"/>
      <c r="LWS232" s="28"/>
      <c r="LWT232" s="28"/>
      <c r="LWU232" s="28"/>
      <c r="LWV232" s="28"/>
      <c r="LWW232" s="28"/>
      <c r="LWX232" s="28"/>
      <c r="LWY232" s="28"/>
      <c r="LWZ232" s="28"/>
      <c r="LXA232" s="28"/>
      <c r="LXB232" s="28"/>
      <c r="LXC232" s="28"/>
      <c r="LXD232" s="28"/>
      <c r="LXE232" s="28"/>
      <c r="LXF232" s="28"/>
      <c r="LXG232" s="28"/>
      <c r="LXH232" s="28"/>
      <c r="LXI232" s="28"/>
      <c r="LXJ232" s="28"/>
      <c r="LXK232" s="28"/>
      <c r="LXL232" s="28"/>
      <c r="LXM232" s="28"/>
      <c r="LXN232" s="28"/>
      <c r="LXO232" s="28"/>
      <c r="LXP232" s="28"/>
      <c r="LXQ232" s="28"/>
      <c r="LXR232" s="28"/>
      <c r="LXS232" s="28"/>
      <c r="LXT232" s="28"/>
      <c r="LXU232" s="28"/>
      <c r="LXV232" s="28"/>
      <c r="LXW232" s="28"/>
      <c r="LXX232" s="28"/>
      <c r="LXY232" s="28"/>
      <c r="LXZ232" s="28"/>
      <c r="LYA232" s="28"/>
      <c r="LYB232" s="28"/>
      <c r="LYC232" s="28"/>
      <c r="LYD232" s="28"/>
      <c r="LYE232" s="28"/>
      <c r="LYF232" s="28"/>
      <c r="LYG232" s="28"/>
      <c r="LYH232" s="28"/>
      <c r="LYI232" s="28"/>
      <c r="LYJ232" s="28"/>
      <c r="LYK232" s="28"/>
      <c r="LYL232" s="28"/>
      <c r="LYM232" s="28"/>
      <c r="LYN232" s="28"/>
      <c r="LYO232" s="28"/>
      <c r="LYP232" s="28"/>
      <c r="LYQ232" s="28"/>
      <c r="LYR232" s="28"/>
      <c r="LYS232" s="28"/>
      <c r="LYT232" s="28"/>
      <c r="LYU232" s="28"/>
      <c r="LYV232" s="28"/>
      <c r="LYW232" s="28"/>
      <c r="LYX232" s="28"/>
      <c r="LYY232" s="28"/>
      <c r="LYZ232" s="28"/>
      <c r="LZA232" s="28"/>
      <c r="LZB232" s="28"/>
      <c r="LZC232" s="28"/>
      <c r="LZD232" s="28"/>
      <c r="LZE232" s="28"/>
      <c r="LZF232" s="28"/>
      <c r="LZG232" s="28"/>
      <c r="LZH232" s="28"/>
      <c r="LZI232" s="28"/>
      <c r="LZJ232" s="28"/>
      <c r="LZK232" s="28"/>
      <c r="LZL232" s="28"/>
      <c r="LZM232" s="28"/>
      <c r="LZN232" s="28"/>
      <c r="LZO232" s="28"/>
      <c r="LZP232" s="28"/>
      <c r="LZQ232" s="28"/>
      <c r="LZR232" s="28"/>
      <c r="LZS232" s="28"/>
      <c r="LZT232" s="28"/>
      <c r="LZU232" s="28"/>
      <c r="LZV232" s="28"/>
      <c r="LZW232" s="28"/>
      <c r="LZX232" s="28"/>
      <c r="LZY232" s="28"/>
      <c r="LZZ232" s="28"/>
      <c r="MAA232" s="28"/>
      <c r="MAB232" s="28"/>
      <c r="MAC232" s="28"/>
      <c r="MAD232" s="28"/>
      <c r="MAE232" s="28"/>
      <c r="MAF232" s="28"/>
      <c r="MAG232" s="28"/>
      <c r="MAH232" s="28"/>
      <c r="MAI232" s="28"/>
      <c r="MAJ232" s="28"/>
      <c r="MAK232" s="28"/>
      <c r="MAL232" s="28"/>
      <c r="MAM232" s="28"/>
      <c r="MAN232" s="28"/>
      <c r="MAO232" s="28"/>
      <c r="MAP232" s="28"/>
      <c r="MAQ232" s="28"/>
      <c r="MAR232" s="28"/>
      <c r="MAS232" s="28"/>
      <c r="MAT232" s="28"/>
      <c r="MAU232" s="28"/>
      <c r="MAV232" s="28"/>
      <c r="MAW232" s="28"/>
      <c r="MAX232" s="28"/>
      <c r="MAY232" s="28"/>
      <c r="MAZ232" s="28"/>
      <c r="MBA232" s="28"/>
      <c r="MBB232" s="28"/>
      <c r="MBC232" s="28"/>
      <c r="MBD232" s="28"/>
      <c r="MBE232" s="28"/>
      <c r="MBF232" s="28"/>
      <c r="MBG232" s="28"/>
      <c r="MBH232" s="28"/>
      <c r="MBI232" s="28"/>
      <c r="MBJ232" s="28"/>
      <c r="MBK232" s="28"/>
      <c r="MBL232" s="28"/>
      <c r="MBM232" s="28"/>
      <c r="MBN232" s="28"/>
      <c r="MBO232" s="28"/>
      <c r="MBP232" s="28"/>
      <c r="MBQ232" s="28"/>
      <c r="MBR232" s="28"/>
      <c r="MBS232" s="28"/>
      <c r="MBT232" s="28"/>
      <c r="MBU232" s="28"/>
      <c r="MBV232" s="28"/>
      <c r="MBW232" s="28"/>
      <c r="MBX232" s="28"/>
      <c r="MBY232" s="28"/>
      <c r="MBZ232" s="28"/>
      <c r="MCA232" s="28"/>
      <c r="MCB232" s="28"/>
      <c r="MCC232" s="28"/>
      <c r="MCD232" s="28"/>
      <c r="MCE232" s="28"/>
      <c r="MCF232" s="28"/>
      <c r="MCG232" s="28"/>
      <c r="MCH232" s="28"/>
      <c r="MCI232" s="28"/>
      <c r="MCJ232" s="28"/>
      <c r="MCK232" s="28"/>
      <c r="MCL232" s="28"/>
      <c r="MCM232" s="28"/>
      <c r="MCN232" s="28"/>
      <c r="MCO232" s="28"/>
      <c r="MCP232" s="28"/>
      <c r="MCQ232" s="28"/>
      <c r="MCR232" s="28"/>
      <c r="MCS232" s="28"/>
      <c r="MCT232" s="28"/>
      <c r="MCU232" s="28"/>
      <c r="MCV232" s="28"/>
      <c r="MCW232" s="28"/>
      <c r="MCX232" s="28"/>
      <c r="MCY232" s="28"/>
      <c r="MCZ232" s="28"/>
      <c r="MDA232" s="28"/>
      <c r="MDB232" s="28"/>
      <c r="MDC232" s="28"/>
      <c r="MDD232" s="28"/>
      <c r="MDE232" s="28"/>
      <c r="MDF232" s="28"/>
      <c r="MDG232" s="28"/>
      <c r="MDH232" s="28"/>
      <c r="MDI232" s="28"/>
      <c r="MDJ232" s="28"/>
      <c r="MDK232" s="28"/>
      <c r="MDL232" s="28"/>
      <c r="MDM232" s="28"/>
      <c r="MDN232" s="28"/>
      <c r="MDO232" s="28"/>
      <c r="MDP232" s="28"/>
      <c r="MDQ232" s="28"/>
      <c r="MDR232" s="28"/>
      <c r="MDS232" s="28"/>
      <c r="MDT232" s="28"/>
      <c r="MDU232" s="28"/>
      <c r="MDV232" s="28"/>
      <c r="MDW232" s="28"/>
      <c r="MDX232" s="28"/>
      <c r="MDY232" s="28"/>
      <c r="MDZ232" s="28"/>
      <c r="MEA232" s="28"/>
      <c r="MEB232" s="28"/>
      <c r="MEC232" s="28"/>
      <c r="MED232" s="28"/>
      <c r="MEE232" s="28"/>
      <c r="MEF232" s="28"/>
      <c r="MEG232" s="28"/>
      <c r="MEH232" s="28"/>
      <c r="MEI232" s="28"/>
      <c r="MEJ232" s="28"/>
      <c r="MEK232" s="28"/>
      <c r="MEL232" s="28"/>
      <c r="MEM232" s="28"/>
      <c r="MEN232" s="28"/>
      <c r="MEO232" s="28"/>
      <c r="MEP232" s="28"/>
      <c r="MEQ232" s="28"/>
      <c r="MER232" s="28"/>
      <c r="MES232" s="28"/>
      <c r="MET232" s="28"/>
      <c r="MEU232" s="28"/>
      <c r="MEV232" s="28"/>
      <c r="MEW232" s="28"/>
      <c r="MEX232" s="28"/>
      <c r="MEY232" s="28"/>
      <c r="MEZ232" s="28"/>
      <c r="MFA232" s="28"/>
      <c r="MFB232" s="28"/>
      <c r="MFC232" s="28"/>
      <c r="MFD232" s="28"/>
      <c r="MFE232" s="28"/>
      <c r="MFF232" s="28"/>
      <c r="MFG232" s="28"/>
      <c r="MFH232" s="28"/>
      <c r="MFI232" s="28"/>
      <c r="MFJ232" s="28"/>
      <c r="MFK232" s="28"/>
      <c r="MFL232" s="28"/>
      <c r="MFM232" s="28"/>
      <c r="MFN232" s="28"/>
      <c r="MFO232" s="28"/>
      <c r="MFP232" s="28"/>
      <c r="MFQ232" s="28"/>
      <c r="MFR232" s="28"/>
      <c r="MFS232" s="28"/>
      <c r="MFT232" s="28"/>
      <c r="MFU232" s="28"/>
      <c r="MFV232" s="28"/>
      <c r="MFW232" s="28"/>
      <c r="MFX232" s="28"/>
      <c r="MFY232" s="28"/>
      <c r="MFZ232" s="28"/>
      <c r="MGA232" s="28"/>
      <c r="MGB232" s="28"/>
      <c r="MGC232" s="28"/>
      <c r="MGD232" s="28"/>
      <c r="MGE232" s="28"/>
      <c r="MGF232" s="28"/>
      <c r="MGG232" s="28"/>
      <c r="MGH232" s="28"/>
      <c r="MGI232" s="28"/>
      <c r="MGJ232" s="28"/>
      <c r="MGK232" s="28"/>
      <c r="MGL232" s="28"/>
      <c r="MGM232" s="28"/>
      <c r="MGN232" s="28"/>
      <c r="MGO232" s="28"/>
      <c r="MGP232" s="28"/>
      <c r="MGQ232" s="28"/>
      <c r="MGR232" s="28"/>
      <c r="MGS232" s="28"/>
      <c r="MGT232" s="28"/>
      <c r="MGU232" s="28"/>
      <c r="MGV232" s="28"/>
      <c r="MGW232" s="28"/>
      <c r="MGX232" s="28"/>
      <c r="MGY232" s="28"/>
      <c r="MGZ232" s="28"/>
      <c r="MHA232" s="28"/>
      <c r="MHB232" s="28"/>
      <c r="MHC232" s="28"/>
      <c r="MHD232" s="28"/>
      <c r="MHE232" s="28"/>
      <c r="MHF232" s="28"/>
      <c r="MHG232" s="28"/>
      <c r="MHH232" s="28"/>
      <c r="MHI232" s="28"/>
      <c r="MHJ232" s="28"/>
      <c r="MHK232" s="28"/>
      <c r="MHL232" s="28"/>
      <c r="MHM232" s="28"/>
      <c r="MHN232" s="28"/>
      <c r="MHO232" s="28"/>
      <c r="MHP232" s="28"/>
      <c r="MHQ232" s="28"/>
      <c r="MHR232" s="28"/>
      <c r="MHS232" s="28"/>
      <c r="MHT232" s="28"/>
      <c r="MHU232" s="28"/>
      <c r="MHV232" s="28"/>
      <c r="MHW232" s="28"/>
      <c r="MHX232" s="28"/>
      <c r="MHY232" s="28"/>
      <c r="MHZ232" s="28"/>
      <c r="MIA232" s="28"/>
      <c r="MIB232" s="28"/>
      <c r="MIC232" s="28"/>
      <c r="MID232" s="28"/>
      <c r="MIE232" s="28"/>
      <c r="MIF232" s="28"/>
      <c r="MIG232" s="28"/>
      <c r="MIH232" s="28"/>
      <c r="MII232" s="28"/>
      <c r="MIJ232" s="28"/>
      <c r="MIK232" s="28"/>
      <c r="MIL232" s="28"/>
      <c r="MIM232" s="28"/>
      <c r="MIN232" s="28"/>
      <c r="MIO232" s="28"/>
      <c r="MIP232" s="28"/>
      <c r="MIQ232" s="28"/>
      <c r="MIR232" s="28"/>
      <c r="MIS232" s="28"/>
      <c r="MIT232" s="28"/>
      <c r="MIU232" s="28"/>
      <c r="MIV232" s="28"/>
      <c r="MIW232" s="28"/>
      <c r="MIX232" s="28"/>
      <c r="MIY232" s="28"/>
      <c r="MIZ232" s="28"/>
      <c r="MJA232" s="28"/>
      <c r="MJB232" s="28"/>
      <c r="MJC232" s="28"/>
      <c r="MJD232" s="28"/>
      <c r="MJE232" s="28"/>
      <c r="MJF232" s="28"/>
      <c r="MJG232" s="28"/>
      <c r="MJH232" s="28"/>
      <c r="MJI232" s="28"/>
      <c r="MJJ232" s="28"/>
      <c r="MJK232" s="28"/>
      <c r="MJL232" s="28"/>
      <c r="MJM232" s="28"/>
      <c r="MJN232" s="28"/>
      <c r="MJO232" s="28"/>
      <c r="MJP232" s="28"/>
      <c r="MJQ232" s="28"/>
      <c r="MJR232" s="28"/>
      <c r="MJS232" s="28"/>
      <c r="MJT232" s="28"/>
      <c r="MJU232" s="28"/>
      <c r="MJV232" s="28"/>
      <c r="MJW232" s="28"/>
      <c r="MJX232" s="28"/>
      <c r="MJY232" s="28"/>
      <c r="MJZ232" s="28"/>
      <c r="MKA232" s="28"/>
      <c r="MKB232" s="28"/>
      <c r="MKC232" s="28"/>
      <c r="MKD232" s="28"/>
      <c r="MKE232" s="28"/>
      <c r="MKF232" s="28"/>
      <c r="MKG232" s="28"/>
      <c r="MKH232" s="28"/>
      <c r="MKI232" s="28"/>
      <c r="MKJ232" s="28"/>
      <c r="MKK232" s="28"/>
      <c r="MKL232" s="28"/>
      <c r="MKM232" s="28"/>
      <c r="MKN232" s="28"/>
      <c r="MKO232" s="28"/>
      <c r="MKP232" s="28"/>
      <c r="MKQ232" s="28"/>
      <c r="MKR232" s="28"/>
      <c r="MKS232" s="28"/>
      <c r="MKT232" s="28"/>
      <c r="MKU232" s="28"/>
      <c r="MKV232" s="28"/>
      <c r="MKW232" s="28"/>
      <c r="MKX232" s="28"/>
      <c r="MKY232" s="28"/>
      <c r="MKZ232" s="28"/>
      <c r="MLA232" s="28"/>
      <c r="MLB232" s="28"/>
      <c r="MLC232" s="28"/>
      <c r="MLD232" s="28"/>
      <c r="MLE232" s="28"/>
      <c r="MLF232" s="28"/>
      <c r="MLG232" s="28"/>
      <c r="MLH232" s="28"/>
      <c r="MLI232" s="28"/>
      <c r="MLJ232" s="28"/>
      <c r="MLK232" s="28"/>
      <c r="MLL232" s="28"/>
      <c r="MLM232" s="28"/>
      <c r="MLN232" s="28"/>
      <c r="MLO232" s="28"/>
      <c r="MLP232" s="28"/>
      <c r="MLQ232" s="28"/>
      <c r="MLR232" s="28"/>
      <c r="MLS232" s="28"/>
      <c r="MLT232" s="28"/>
      <c r="MLU232" s="28"/>
      <c r="MLV232" s="28"/>
      <c r="MLW232" s="28"/>
      <c r="MLX232" s="28"/>
      <c r="MLY232" s="28"/>
      <c r="MLZ232" s="28"/>
      <c r="MMA232" s="28"/>
      <c r="MMB232" s="28"/>
      <c r="MMC232" s="28"/>
      <c r="MMD232" s="28"/>
      <c r="MME232" s="28"/>
      <c r="MMF232" s="28"/>
      <c r="MMG232" s="28"/>
      <c r="MMH232" s="28"/>
      <c r="MMI232" s="28"/>
      <c r="MMJ232" s="28"/>
      <c r="MMK232" s="28"/>
      <c r="MML232" s="28"/>
      <c r="MMM232" s="28"/>
      <c r="MMN232" s="28"/>
      <c r="MMO232" s="28"/>
      <c r="MMP232" s="28"/>
      <c r="MMQ232" s="28"/>
      <c r="MMR232" s="28"/>
      <c r="MMS232" s="28"/>
      <c r="MMT232" s="28"/>
      <c r="MMU232" s="28"/>
      <c r="MMV232" s="28"/>
      <c r="MMW232" s="28"/>
      <c r="MMX232" s="28"/>
      <c r="MMY232" s="28"/>
      <c r="MMZ232" s="28"/>
      <c r="MNA232" s="28"/>
      <c r="MNB232" s="28"/>
      <c r="MNC232" s="28"/>
      <c r="MND232" s="28"/>
      <c r="MNE232" s="28"/>
      <c r="MNF232" s="28"/>
      <c r="MNG232" s="28"/>
      <c r="MNH232" s="28"/>
      <c r="MNI232" s="28"/>
      <c r="MNJ232" s="28"/>
      <c r="MNK232" s="28"/>
      <c r="MNL232" s="28"/>
      <c r="MNM232" s="28"/>
      <c r="MNN232" s="28"/>
      <c r="MNO232" s="28"/>
      <c r="MNP232" s="28"/>
      <c r="MNQ232" s="28"/>
      <c r="MNR232" s="28"/>
      <c r="MNS232" s="28"/>
      <c r="MNT232" s="28"/>
      <c r="MNU232" s="28"/>
      <c r="MNV232" s="28"/>
      <c r="MNW232" s="28"/>
      <c r="MNX232" s="28"/>
      <c r="MNY232" s="28"/>
      <c r="MNZ232" s="28"/>
      <c r="MOA232" s="28"/>
      <c r="MOB232" s="28"/>
      <c r="MOC232" s="28"/>
      <c r="MOD232" s="28"/>
      <c r="MOE232" s="28"/>
      <c r="MOF232" s="28"/>
      <c r="MOG232" s="28"/>
      <c r="MOH232" s="28"/>
      <c r="MOI232" s="28"/>
      <c r="MOJ232" s="28"/>
      <c r="MOK232" s="28"/>
      <c r="MOL232" s="28"/>
      <c r="MOM232" s="28"/>
      <c r="MON232" s="28"/>
      <c r="MOO232" s="28"/>
      <c r="MOP232" s="28"/>
      <c r="MOQ232" s="28"/>
      <c r="MOR232" s="28"/>
      <c r="MOS232" s="28"/>
      <c r="MOT232" s="28"/>
      <c r="MOU232" s="28"/>
      <c r="MOV232" s="28"/>
      <c r="MOW232" s="28"/>
      <c r="MOX232" s="28"/>
      <c r="MOY232" s="28"/>
      <c r="MOZ232" s="28"/>
      <c r="MPA232" s="28"/>
      <c r="MPB232" s="28"/>
      <c r="MPC232" s="28"/>
      <c r="MPD232" s="28"/>
      <c r="MPE232" s="28"/>
      <c r="MPF232" s="28"/>
      <c r="MPG232" s="28"/>
      <c r="MPH232" s="28"/>
      <c r="MPI232" s="28"/>
      <c r="MPJ232" s="28"/>
      <c r="MPK232" s="28"/>
      <c r="MPL232" s="28"/>
      <c r="MPM232" s="28"/>
      <c r="MPN232" s="28"/>
      <c r="MPO232" s="28"/>
      <c r="MPP232" s="28"/>
      <c r="MPQ232" s="28"/>
      <c r="MPR232" s="28"/>
      <c r="MPS232" s="28"/>
      <c r="MPT232" s="28"/>
      <c r="MPU232" s="28"/>
      <c r="MPV232" s="28"/>
      <c r="MPW232" s="28"/>
      <c r="MPX232" s="28"/>
      <c r="MPY232" s="28"/>
      <c r="MPZ232" s="28"/>
      <c r="MQA232" s="28"/>
      <c r="MQB232" s="28"/>
      <c r="MQC232" s="28"/>
      <c r="MQD232" s="28"/>
      <c r="MQE232" s="28"/>
      <c r="MQF232" s="28"/>
      <c r="MQG232" s="28"/>
      <c r="MQH232" s="28"/>
      <c r="MQI232" s="28"/>
      <c r="MQJ232" s="28"/>
      <c r="MQK232" s="28"/>
      <c r="MQL232" s="28"/>
      <c r="MQM232" s="28"/>
      <c r="MQN232" s="28"/>
      <c r="MQO232" s="28"/>
      <c r="MQP232" s="28"/>
      <c r="MQQ232" s="28"/>
      <c r="MQR232" s="28"/>
      <c r="MQS232" s="28"/>
      <c r="MQT232" s="28"/>
      <c r="MQU232" s="28"/>
      <c r="MQV232" s="28"/>
      <c r="MQW232" s="28"/>
      <c r="MQX232" s="28"/>
      <c r="MQY232" s="28"/>
      <c r="MQZ232" s="28"/>
      <c r="MRA232" s="28"/>
      <c r="MRB232" s="28"/>
      <c r="MRC232" s="28"/>
      <c r="MRD232" s="28"/>
      <c r="MRE232" s="28"/>
      <c r="MRF232" s="28"/>
      <c r="MRG232" s="28"/>
      <c r="MRH232" s="28"/>
      <c r="MRI232" s="28"/>
      <c r="MRJ232" s="28"/>
      <c r="MRK232" s="28"/>
      <c r="MRL232" s="28"/>
      <c r="MRM232" s="28"/>
      <c r="MRN232" s="28"/>
      <c r="MRO232" s="28"/>
      <c r="MRP232" s="28"/>
      <c r="MRQ232" s="28"/>
      <c r="MRR232" s="28"/>
      <c r="MRS232" s="28"/>
      <c r="MRT232" s="28"/>
      <c r="MRU232" s="28"/>
      <c r="MRV232" s="28"/>
      <c r="MRW232" s="28"/>
      <c r="MRX232" s="28"/>
      <c r="MRY232" s="28"/>
      <c r="MRZ232" s="28"/>
      <c r="MSA232" s="28"/>
      <c r="MSB232" s="28"/>
      <c r="MSC232" s="28"/>
      <c r="MSD232" s="28"/>
      <c r="MSE232" s="28"/>
      <c r="MSF232" s="28"/>
      <c r="MSG232" s="28"/>
      <c r="MSH232" s="28"/>
      <c r="MSI232" s="28"/>
      <c r="MSJ232" s="28"/>
      <c r="MSK232" s="28"/>
      <c r="MSL232" s="28"/>
      <c r="MSM232" s="28"/>
      <c r="MSN232" s="28"/>
      <c r="MSO232" s="28"/>
      <c r="MSP232" s="28"/>
      <c r="MSQ232" s="28"/>
      <c r="MSR232" s="28"/>
      <c r="MSS232" s="28"/>
      <c r="MST232" s="28"/>
      <c r="MSU232" s="28"/>
      <c r="MSV232" s="28"/>
      <c r="MSW232" s="28"/>
      <c r="MSX232" s="28"/>
      <c r="MSY232" s="28"/>
      <c r="MSZ232" s="28"/>
      <c r="MTA232" s="28"/>
      <c r="MTB232" s="28"/>
      <c r="MTC232" s="28"/>
      <c r="MTD232" s="28"/>
      <c r="MTE232" s="28"/>
      <c r="MTF232" s="28"/>
      <c r="MTG232" s="28"/>
      <c r="MTH232" s="28"/>
      <c r="MTI232" s="28"/>
      <c r="MTJ232" s="28"/>
      <c r="MTK232" s="28"/>
      <c r="MTL232" s="28"/>
      <c r="MTM232" s="28"/>
      <c r="MTN232" s="28"/>
      <c r="MTO232" s="28"/>
      <c r="MTP232" s="28"/>
      <c r="MTQ232" s="28"/>
      <c r="MTR232" s="28"/>
      <c r="MTS232" s="28"/>
      <c r="MTT232" s="28"/>
      <c r="MTU232" s="28"/>
      <c r="MTV232" s="28"/>
      <c r="MTW232" s="28"/>
      <c r="MTX232" s="28"/>
      <c r="MTY232" s="28"/>
      <c r="MTZ232" s="28"/>
      <c r="MUA232" s="28"/>
      <c r="MUB232" s="28"/>
      <c r="MUC232" s="28"/>
      <c r="MUD232" s="28"/>
      <c r="MUE232" s="28"/>
      <c r="MUF232" s="28"/>
      <c r="MUG232" s="28"/>
      <c r="MUH232" s="28"/>
      <c r="MUI232" s="28"/>
      <c r="MUJ232" s="28"/>
      <c r="MUK232" s="28"/>
      <c r="MUL232" s="28"/>
      <c r="MUM232" s="28"/>
      <c r="MUN232" s="28"/>
      <c r="MUO232" s="28"/>
      <c r="MUP232" s="28"/>
      <c r="MUQ232" s="28"/>
      <c r="MUR232" s="28"/>
      <c r="MUS232" s="28"/>
      <c r="MUT232" s="28"/>
      <c r="MUU232" s="28"/>
      <c r="MUV232" s="28"/>
      <c r="MUW232" s="28"/>
      <c r="MUX232" s="28"/>
      <c r="MUY232" s="28"/>
      <c r="MUZ232" s="28"/>
      <c r="MVA232" s="28"/>
      <c r="MVB232" s="28"/>
      <c r="MVC232" s="28"/>
      <c r="MVD232" s="28"/>
      <c r="MVE232" s="28"/>
      <c r="MVF232" s="28"/>
      <c r="MVG232" s="28"/>
      <c r="MVH232" s="28"/>
      <c r="MVI232" s="28"/>
      <c r="MVJ232" s="28"/>
      <c r="MVK232" s="28"/>
      <c r="MVL232" s="28"/>
      <c r="MVM232" s="28"/>
      <c r="MVN232" s="28"/>
      <c r="MVO232" s="28"/>
      <c r="MVP232" s="28"/>
      <c r="MVQ232" s="28"/>
      <c r="MVR232" s="28"/>
      <c r="MVS232" s="28"/>
      <c r="MVT232" s="28"/>
      <c r="MVU232" s="28"/>
      <c r="MVV232" s="28"/>
      <c r="MVW232" s="28"/>
      <c r="MVX232" s="28"/>
      <c r="MVY232" s="28"/>
      <c r="MVZ232" s="28"/>
      <c r="MWA232" s="28"/>
      <c r="MWB232" s="28"/>
      <c r="MWC232" s="28"/>
      <c r="MWD232" s="28"/>
      <c r="MWE232" s="28"/>
      <c r="MWF232" s="28"/>
      <c r="MWG232" s="28"/>
      <c r="MWH232" s="28"/>
      <c r="MWI232" s="28"/>
      <c r="MWJ232" s="28"/>
      <c r="MWK232" s="28"/>
      <c r="MWL232" s="28"/>
      <c r="MWM232" s="28"/>
      <c r="MWN232" s="28"/>
      <c r="MWO232" s="28"/>
      <c r="MWP232" s="28"/>
      <c r="MWQ232" s="28"/>
      <c r="MWR232" s="28"/>
      <c r="MWS232" s="28"/>
      <c r="MWT232" s="28"/>
      <c r="MWU232" s="28"/>
      <c r="MWV232" s="28"/>
      <c r="MWW232" s="28"/>
      <c r="MWX232" s="28"/>
      <c r="MWY232" s="28"/>
      <c r="MWZ232" s="28"/>
      <c r="MXA232" s="28"/>
      <c r="MXB232" s="28"/>
      <c r="MXC232" s="28"/>
      <c r="MXD232" s="28"/>
      <c r="MXE232" s="28"/>
      <c r="MXF232" s="28"/>
      <c r="MXG232" s="28"/>
      <c r="MXH232" s="28"/>
      <c r="MXI232" s="28"/>
      <c r="MXJ232" s="28"/>
      <c r="MXK232" s="28"/>
      <c r="MXL232" s="28"/>
      <c r="MXM232" s="28"/>
      <c r="MXN232" s="28"/>
      <c r="MXO232" s="28"/>
      <c r="MXP232" s="28"/>
      <c r="MXQ232" s="28"/>
      <c r="MXR232" s="28"/>
      <c r="MXS232" s="28"/>
      <c r="MXT232" s="28"/>
      <c r="MXU232" s="28"/>
      <c r="MXV232" s="28"/>
      <c r="MXW232" s="28"/>
      <c r="MXX232" s="28"/>
      <c r="MXY232" s="28"/>
      <c r="MXZ232" s="28"/>
      <c r="MYA232" s="28"/>
      <c r="MYB232" s="28"/>
      <c r="MYC232" s="28"/>
      <c r="MYD232" s="28"/>
      <c r="MYE232" s="28"/>
      <c r="MYF232" s="28"/>
      <c r="MYG232" s="28"/>
      <c r="MYH232" s="28"/>
      <c r="MYI232" s="28"/>
      <c r="MYJ232" s="28"/>
      <c r="MYK232" s="28"/>
      <c r="MYL232" s="28"/>
      <c r="MYM232" s="28"/>
      <c r="MYN232" s="28"/>
      <c r="MYO232" s="28"/>
      <c r="MYP232" s="28"/>
      <c r="MYQ232" s="28"/>
      <c r="MYR232" s="28"/>
      <c r="MYS232" s="28"/>
      <c r="MYT232" s="28"/>
      <c r="MYU232" s="28"/>
      <c r="MYV232" s="28"/>
      <c r="MYW232" s="28"/>
      <c r="MYX232" s="28"/>
      <c r="MYY232" s="28"/>
      <c r="MYZ232" s="28"/>
      <c r="MZA232" s="28"/>
      <c r="MZB232" s="28"/>
      <c r="MZC232" s="28"/>
      <c r="MZD232" s="28"/>
      <c r="MZE232" s="28"/>
      <c r="MZF232" s="28"/>
      <c r="MZG232" s="28"/>
      <c r="MZH232" s="28"/>
      <c r="MZI232" s="28"/>
      <c r="MZJ232" s="28"/>
      <c r="MZK232" s="28"/>
      <c r="MZL232" s="28"/>
      <c r="MZM232" s="28"/>
      <c r="MZN232" s="28"/>
      <c r="MZO232" s="28"/>
      <c r="MZP232" s="28"/>
      <c r="MZQ232" s="28"/>
      <c r="MZR232" s="28"/>
      <c r="MZS232" s="28"/>
      <c r="MZT232" s="28"/>
      <c r="MZU232" s="28"/>
      <c r="MZV232" s="28"/>
      <c r="MZW232" s="28"/>
      <c r="MZX232" s="28"/>
      <c r="MZY232" s="28"/>
      <c r="MZZ232" s="28"/>
      <c r="NAA232" s="28"/>
      <c r="NAB232" s="28"/>
      <c r="NAC232" s="28"/>
      <c r="NAD232" s="28"/>
      <c r="NAE232" s="28"/>
      <c r="NAF232" s="28"/>
      <c r="NAG232" s="28"/>
      <c r="NAH232" s="28"/>
      <c r="NAI232" s="28"/>
      <c r="NAJ232" s="28"/>
      <c r="NAK232" s="28"/>
      <c r="NAL232" s="28"/>
      <c r="NAM232" s="28"/>
      <c r="NAN232" s="28"/>
      <c r="NAO232" s="28"/>
      <c r="NAP232" s="28"/>
      <c r="NAQ232" s="28"/>
      <c r="NAR232" s="28"/>
      <c r="NAS232" s="28"/>
      <c r="NAT232" s="28"/>
      <c r="NAU232" s="28"/>
      <c r="NAV232" s="28"/>
      <c r="NAW232" s="28"/>
      <c r="NAX232" s="28"/>
      <c r="NAY232" s="28"/>
      <c r="NAZ232" s="28"/>
      <c r="NBA232" s="28"/>
      <c r="NBB232" s="28"/>
      <c r="NBC232" s="28"/>
      <c r="NBD232" s="28"/>
      <c r="NBE232" s="28"/>
      <c r="NBF232" s="28"/>
      <c r="NBG232" s="28"/>
      <c r="NBH232" s="28"/>
      <c r="NBI232" s="28"/>
      <c r="NBJ232" s="28"/>
      <c r="NBK232" s="28"/>
      <c r="NBL232" s="28"/>
      <c r="NBM232" s="28"/>
      <c r="NBN232" s="28"/>
      <c r="NBO232" s="28"/>
      <c r="NBP232" s="28"/>
      <c r="NBQ232" s="28"/>
      <c r="NBR232" s="28"/>
      <c r="NBS232" s="28"/>
      <c r="NBT232" s="28"/>
      <c r="NBU232" s="28"/>
      <c r="NBV232" s="28"/>
      <c r="NBW232" s="28"/>
      <c r="NBX232" s="28"/>
      <c r="NBY232" s="28"/>
      <c r="NBZ232" s="28"/>
      <c r="NCA232" s="28"/>
      <c r="NCB232" s="28"/>
      <c r="NCC232" s="28"/>
      <c r="NCD232" s="28"/>
      <c r="NCE232" s="28"/>
      <c r="NCF232" s="28"/>
      <c r="NCG232" s="28"/>
      <c r="NCH232" s="28"/>
      <c r="NCI232" s="28"/>
      <c r="NCJ232" s="28"/>
      <c r="NCK232" s="28"/>
      <c r="NCL232" s="28"/>
      <c r="NCM232" s="28"/>
      <c r="NCN232" s="28"/>
      <c r="NCO232" s="28"/>
      <c r="NCP232" s="28"/>
      <c r="NCQ232" s="28"/>
      <c r="NCR232" s="28"/>
      <c r="NCS232" s="28"/>
      <c r="NCT232" s="28"/>
      <c r="NCU232" s="28"/>
      <c r="NCV232" s="28"/>
      <c r="NCW232" s="28"/>
      <c r="NCX232" s="28"/>
      <c r="NCY232" s="28"/>
      <c r="NCZ232" s="28"/>
      <c r="NDA232" s="28"/>
      <c r="NDB232" s="28"/>
      <c r="NDC232" s="28"/>
      <c r="NDD232" s="28"/>
      <c r="NDE232" s="28"/>
      <c r="NDF232" s="28"/>
      <c r="NDG232" s="28"/>
      <c r="NDH232" s="28"/>
      <c r="NDI232" s="28"/>
      <c r="NDJ232" s="28"/>
      <c r="NDK232" s="28"/>
      <c r="NDL232" s="28"/>
      <c r="NDM232" s="28"/>
      <c r="NDN232" s="28"/>
      <c r="NDO232" s="28"/>
      <c r="NDP232" s="28"/>
      <c r="NDQ232" s="28"/>
      <c r="NDR232" s="28"/>
      <c r="NDS232" s="28"/>
      <c r="NDT232" s="28"/>
      <c r="NDU232" s="28"/>
      <c r="NDV232" s="28"/>
      <c r="NDW232" s="28"/>
      <c r="NDX232" s="28"/>
      <c r="NDY232" s="28"/>
      <c r="NDZ232" s="28"/>
      <c r="NEA232" s="28"/>
      <c r="NEB232" s="28"/>
      <c r="NEC232" s="28"/>
      <c r="NED232" s="28"/>
      <c r="NEE232" s="28"/>
      <c r="NEF232" s="28"/>
      <c r="NEG232" s="28"/>
      <c r="NEH232" s="28"/>
      <c r="NEI232" s="28"/>
      <c r="NEJ232" s="28"/>
      <c r="NEK232" s="28"/>
      <c r="NEL232" s="28"/>
      <c r="NEM232" s="28"/>
      <c r="NEN232" s="28"/>
      <c r="NEO232" s="28"/>
      <c r="NEP232" s="28"/>
      <c r="NEQ232" s="28"/>
      <c r="NER232" s="28"/>
      <c r="NES232" s="28"/>
      <c r="NET232" s="28"/>
      <c r="NEU232" s="28"/>
      <c r="NEV232" s="28"/>
      <c r="NEW232" s="28"/>
      <c r="NEX232" s="28"/>
      <c r="NEY232" s="28"/>
      <c r="NEZ232" s="28"/>
      <c r="NFA232" s="28"/>
      <c r="NFB232" s="28"/>
      <c r="NFC232" s="28"/>
      <c r="NFD232" s="28"/>
      <c r="NFE232" s="28"/>
      <c r="NFF232" s="28"/>
      <c r="NFG232" s="28"/>
      <c r="NFH232" s="28"/>
      <c r="NFI232" s="28"/>
      <c r="NFJ232" s="28"/>
      <c r="NFK232" s="28"/>
      <c r="NFL232" s="28"/>
      <c r="NFM232" s="28"/>
      <c r="NFN232" s="28"/>
      <c r="NFO232" s="28"/>
      <c r="NFP232" s="28"/>
      <c r="NFQ232" s="28"/>
      <c r="NFR232" s="28"/>
      <c r="NFS232" s="28"/>
      <c r="NFT232" s="28"/>
      <c r="NFU232" s="28"/>
      <c r="NFV232" s="28"/>
      <c r="NFW232" s="28"/>
      <c r="NFX232" s="28"/>
      <c r="NFY232" s="28"/>
      <c r="NFZ232" s="28"/>
      <c r="NGA232" s="28"/>
      <c r="NGB232" s="28"/>
      <c r="NGC232" s="28"/>
      <c r="NGD232" s="28"/>
      <c r="NGE232" s="28"/>
      <c r="NGF232" s="28"/>
      <c r="NGG232" s="28"/>
      <c r="NGH232" s="28"/>
      <c r="NGI232" s="28"/>
      <c r="NGJ232" s="28"/>
      <c r="NGK232" s="28"/>
      <c r="NGL232" s="28"/>
      <c r="NGM232" s="28"/>
      <c r="NGN232" s="28"/>
      <c r="NGO232" s="28"/>
      <c r="NGP232" s="28"/>
      <c r="NGQ232" s="28"/>
      <c r="NGR232" s="28"/>
      <c r="NGS232" s="28"/>
      <c r="NGT232" s="28"/>
      <c r="NGU232" s="28"/>
      <c r="NGV232" s="28"/>
      <c r="NGW232" s="28"/>
      <c r="NGX232" s="28"/>
      <c r="NGY232" s="28"/>
      <c r="NGZ232" s="28"/>
      <c r="NHA232" s="28"/>
      <c r="NHB232" s="28"/>
      <c r="NHC232" s="28"/>
      <c r="NHD232" s="28"/>
      <c r="NHE232" s="28"/>
      <c r="NHF232" s="28"/>
      <c r="NHG232" s="28"/>
      <c r="NHH232" s="28"/>
      <c r="NHI232" s="28"/>
      <c r="NHJ232" s="28"/>
      <c r="NHK232" s="28"/>
      <c r="NHL232" s="28"/>
      <c r="NHM232" s="28"/>
      <c r="NHN232" s="28"/>
      <c r="NHO232" s="28"/>
      <c r="NHP232" s="28"/>
      <c r="NHQ232" s="28"/>
      <c r="NHR232" s="28"/>
      <c r="NHS232" s="28"/>
      <c r="NHT232" s="28"/>
      <c r="NHU232" s="28"/>
      <c r="NHV232" s="28"/>
      <c r="NHW232" s="28"/>
      <c r="NHX232" s="28"/>
      <c r="NHY232" s="28"/>
      <c r="NHZ232" s="28"/>
      <c r="NIA232" s="28"/>
      <c r="NIB232" s="28"/>
      <c r="NIC232" s="28"/>
      <c r="NID232" s="28"/>
      <c r="NIE232" s="28"/>
      <c r="NIF232" s="28"/>
      <c r="NIG232" s="28"/>
      <c r="NIH232" s="28"/>
      <c r="NII232" s="28"/>
      <c r="NIJ232" s="28"/>
      <c r="NIK232" s="28"/>
      <c r="NIL232" s="28"/>
      <c r="NIM232" s="28"/>
      <c r="NIN232" s="28"/>
      <c r="NIO232" s="28"/>
      <c r="NIP232" s="28"/>
      <c r="NIQ232" s="28"/>
      <c r="NIR232" s="28"/>
      <c r="NIS232" s="28"/>
      <c r="NIT232" s="28"/>
      <c r="NIU232" s="28"/>
      <c r="NIV232" s="28"/>
      <c r="NIW232" s="28"/>
      <c r="NIX232" s="28"/>
      <c r="NIY232" s="28"/>
      <c r="NIZ232" s="28"/>
      <c r="NJA232" s="28"/>
      <c r="NJB232" s="28"/>
      <c r="NJC232" s="28"/>
      <c r="NJD232" s="28"/>
      <c r="NJE232" s="28"/>
      <c r="NJF232" s="28"/>
      <c r="NJG232" s="28"/>
      <c r="NJH232" s="28"/>
      <c r="NJI232" s="28"/>
      <c r="NJJ232" s="28"/>
      <c r="NJK232" s="28"/>
      <c r="NJL232" s="28"/>
      <c r="NJM232" s="28"/>
      <c r="NJN232" s="28"/>
      <c r="NJO232" s="28"/>
      <c r="NJP232" s="28"/>
      <c r="NJQ232" s="28"/>
      <c r="NJR232" s="28"/>
      <c r="NJS232" s="28"/>
      <c r="NJT232" s="28"/>
      <c r="NJU232" s="28"/>
      <c r="NJV232" s="28"/>
      <c r="NJW232" s="28"/>
      <c r="NJX232" s="28"/>
      <c r="NJY232" s="28"/>
      <c r="NJZ232" s="28"/>
      <c r="NKA232" s="28"/>
      <c r="NKB232" s="28"/>
      <c r="NKC232" s="28"/>
      <c r="NKD232" s="28"/>
      <c r="NKE232" s="28"/>
      <c r="NKF232" s="28"/>
      <c r="NKG232" s="28"/>
      <c r="NKH232" s="28"/>
      <c r="NKI232" s="28"/>
      <c r="NKJ232" s="28"/>
      <c r="NKK232" s="28"/>
      <c r="NKL232" s="28"/>
      <c r="NKM232" s="28"/>
      <c r="NKN232" s="28"/>
      <c r="NKO232" s="28"/>
      <c r="NKP232" s="28"/>
      <c r="NKQ232" s="28"/>
      <c r="NKR232" s="28"/>
      <c r="NKS232" s="28"/>
      <c r="NKT232" s="28"/>
      <c r="NKU232" s="28"/>
      <c r="NKV232" s="28"/>
      <c r="NKW232" s="28"/>
      <c r="NKX232" s="28"/>
      <c r="NKY232" s="28"/>
      <c r="NKZ232" s="28"/>
      <c r="NLA232" s="28"/>
      <c r="NLB232" s="28"/>
      <c r="NLC232" s="28"/>
      <c r="NLD232" s="28"/>
      <c r="NLE232" s="28"/>
      <c r="NLF232" s="28"/>
      <c r="NLG232" s="28"/>
      <c r="NLH232" s="28"/>
      <c r="NLI232" s="28"/>
      <c r="NLJ232" s="28"/>
      <c r="NLK232" s="28"/>
      <c r="NLL232" s="28"/>
      <c r="NLM232" s="28"/>
      <c r="NLN232" s="28"/>
      <c r="NLO232" s="28"/>
      <c r="NLP232" s="28"/>
      <c r="NLQ232" s="28"/>
      <c r="NLR232" s="28"/>
      <c r="NLS232" s="28"/>
      <c r="NLT232" s="28"/>
      <c r="NLU232" s="28"/>
      <c r="NLV232" s="28"/>
      <c r="NLW232" s="28"/>
      <c r="NLX232" s="28"/>
      <c r="NLY232" s="28"/>
      <c r="NLZ232" s="28"/>
      <c r="NMA232" s="28"/>
      <c r="NMB232" s="28"/>
      <c r="NMC232" s="28"/>
      <c r="NMD232" s="28"/>
      <c r="NME232" s="28"/>
      <c r="NMF232" s="28"/>
      <c r="NMG232" s="28"/>
      <c r="NMH232" s="28"/>
      <c r="NMI232" s="28"/>
      <c r="NMJ232" s="28"/>
      <c r="NMK232" s="28"/>
      <c r="NML232" s="28"/>
      <c r="NMM232" s="28"/>
      <c r="NMN232" s="28"/>
      <c r="NMO232" s="28"/>
      <c r="NMP232" s="28"/>
      <c r="NMQ232" s="28"/>
      <c r="NMR232" s="28"/>
      <c r="NMS232" s="28"/>
      <c r="NMT232" s="28"/>
      <c r="NMU232" s="28"/>
      <c r="NMV232" s="28"/>
      <c r="NMW232" s="28"/>
      <c r="NMX232" s="28"/>
      <c r="NMY232" s="28"/>
      <c r="NMZ232" s="28"/>
      <c r="NNA232" s="28"/>
      <c r="NNB232" s="28"/>
      <c r="NNC232" s="28"/>
      <c r="NND232" s="28"/>
      <c r="NNE232" s="28"/>
      <c r="NNF232" s="28"/>
      <c r="NNG232" s="28"/>
      <c r="NNH232" s="28"/>
      <c r="NNI232" s="28"/>
      <c r="NNJ232" s="28"/>
      <c r="NNK232" s="28"/>
      <c r="NNL232" s="28"/>
      <c r="NNM232" s="28"/>
      <c r="NNN232" s="28"/>
      <c r="NNO232" s="28"/>
      <c r="NNP232" s="28"/>
      <c r="NNQ232" s="28"/>
      <c r="NNR232" s="28"/>
      <c r="NNS232" s="28"/>
      <c r="NNT232" s="28"/>
      <c r="NNU232" s="28"/>
      <c r="NNV232" s="28"/>
      <c r="NNW232" s="28"/>
      <c r="NNX232" s="28"/>
      <c r="NNY232" s="28"/>
      <c r="NNZ232" s="28"/>
      <c r="NOA232" s="28"/>
      <c r="NOB232" s="28"/>
      <c r="NOC232" s="28"/>
      <c r="NOD232" s="28"/>
      <c r="NOE232" s="28"/>
      <c r="NOF232" s="28"/>
      <c r="NOG232" s="28"/>
      <c r="NOH232" s="28"/>
      <c r="NOI232" s="28"/>
      <c r="NOJ232" s="28"/>
      <c r="NOK232" s="28"/>
      <c r="NOL232" s="28"/>
      <c r="NOM232" s="28"/>
      <c r="NON232" s="28"/>
      <c r="NOO232" s="28"/>
      <c r="NOP232" s="28"/>
      <c r="NOQ232" s="28"/>
      <c r="NOR232" s="28"/>
      <c r="NOS232" s="28"/>
      <c r="NOT232" s="28"/>
      <c r="NOU232" s="28"/>
      <c r="NOV232" s="28"/>
      <c r="NOW232" s="28"/>
      <c r="NOX232" s="28"/>
      <c r="NOY232" s="28"/>
      <c r="NOZ232" s="28"/>
      <c r="NPA232" s="28"/>
      <c r="NPB232" s="28"/>
      <c r="NPC232" s="28"/>
      <c r="NPD232" s="28"/>
      <c r="NPE232" s="28"/>
      <c r="NPF232" s="28"/>
      <c r="NPG232" s="28"/>
      <c r="NPH232" s="28"/>
      <c r="NPI232" s="28"/>
      <c r="NPJ232" s="28"/>
      <c r="NPK232" s="28"/>
      <c r="NPL232" s="28"/>
      <c r="NPM232" s="28"/>
      <c r="NPN232" s="28"/>
      <c r="NPO232" s="28"/>
      <c r="NPP232" s="28"/>
      <c r="NPQ232" s="28"/>
      <c r="NPR232" s="28"/>
      <c r="NPS232" s="28"/>
      <c r="NPT232" s="28"/>
      <c r="NPU232" s="28"/>
      <c r="NPV232" s="28"/>
      <c r="NPW232" s="28"/>
      <c r="NPX232" s="28"/>
      <c r="NPY232" s="28"/>
      <c r="NPZ232" s="28"/>
      <c r="NQA232" s="28"/>
      <c r="NQB232" s="28"/>
      <c r="NQC232" s="28"/>
      <c r="NQD232" s="28"/>
      <c r="NQE232" s="28"/>
      <c r="NQF232" s="28"/>
      <c r="NQG232" s="28"/>
      <c r="NQH232" s="28"/>
      <c r="NQI232" s="28"/>
      <c r="NQJ232" s="28"/>
      <c r="NQK232" s="28"/>
      <c r="NQL232" s="28"/>
      <c r="NQM232" s="28"/>
      <c r="NQN232" s="28"/>
      <c r="NQO232" s="28"/>
      <c r="NQP232" s="28"/>
      <c r="NQQ232" s="28"/>
      <c r="NQR232" s="28"/>
      <c r="NQS232" s="28"/>
      <c r="NQT232" s="28"/>
      <c r="NQU232" s="28"/>
      <c r="NQV232" s="28"/>
      <c r="NQW232" s="28"/>
      <c r="NQX232" s="28"/>
      <c r="NQY232" s="28"/>
      <c r="NQZ232" s="28"/>
      <c r="NRA232" s="28"/>
      <c r="NRB232" s="28"/>
      <c r="NRC232" s="28"/>
      <c r="NRD232" s="28"/>
      <c r="NRE232" s="28"/>
      <c r="NRF232" s="28"/>
      <c r="NRG232" s="28"/>
      <c r="NRH232" s="28"/>
      <c r="NRI232" s="28"/>
      <c r="NRJ232" s="28"/>
      <c r="NRK232" s="28"/>
      <c r="NRL232" s="28"/>
      <c r="NRM232" s="28"/>
      <c r="NRN232" s="28"/>
      <c r="NRO232" s="28"/>
      <c r="NRP232" s="28"/>
      <c r="NRQ232" s="28"/>
      <c r="NRR232" s="28"/>
      <c r="NRS232" s="28"/>
      <c r="NRT232" s="28"/>
      <c r="NRU232" s="28"/>
      <c r="NRV232" s="28"/>
      <c r="NRW232" s="28"/>
      <c r="NRX232" s="28"/>
      <c r="NRY232" s="28"/>
      <c r="NRZ232" s="28"/>
      <c r="NSA232" s="28"/>
      <c r="NSB232" s="28"/>
      <c r="NSC232" s="28"/>
      <c r="NSD232" s="28"/>
      <c r="NSE232" s="28"/>
      <c r="NSF232" s="28"/>
      <c r="NSG232" s="28"/>
      <c r="NSH232" s="28"/>
      <c r="NSI232" s="28"/>
      <c r="NSJ232" s="28"/>
      <c r="NSK232" s="28"/>
      <c r="NSL232" s="28"/>
      <c r="NSM232" s="28"/>
      <c r="NSN232" s="28"/>
      <c r="NSO232" s="28"/>
      <c r="NSP232" s="28"/>
      <c r="NSQ232" s="28"/>
      <c r="NSR232" s="28"/>
      <c r="NSS232" s="28"/>
      <c r="NST232" s="28"/>
      <c r="NSU232" s="28"/>
      <c r="NSV232" s="28"/>
      <c r="NSW232" s="28"/>
      <c r="NSX232" s="28"/>
      <c r="NSY232" s="28"/>
      <c r="NSZ232" s="28"/>
      <c r="NTA232" s="28"/>
      <c r="NTB232" s="28"/>
      <c r="NTC232" s="28"/>
      <c r="NTD232" s="28"/>
      <c r="NTE232" s="28"/>
      <c r="NTF232" s="28"/>
      <c r="NTG232" s="28"/>
      <c r="NTH232" s="28"/>
      <c r="NTI232" s="28"/>
      <c r="NTJ232" s="28"/>
      <c r="NTK232" s="28"/>
      <c r="NTL232" s="28"/>
      <c r="NTM232" s="28"/>
      <c r="NTN232" s="28"/>
      <c r="NTO232" s="28"/>
      <c r="NTP232" s="28"/>
      <c r="NTQ232" s="28"/>
      <c r="NTR232" s="28"/>
      <c r="NTS232" s="28"/>
      <c r="NTT232" s="28"/>
      <c r="NTU232" s="28"/>
      <c r="NTV232" s="28"/>
      <c r="NTW232" s="28"/>
      <c r="NTX232" s="28"/>
      <c r="NTY232" s="28"/>
      <c r="NTZ232" s="28"/>
      <c r="NUA232" s="28"/>
      <c r="NUB232" s="28"/>
      <c r="NUC232" s="28"/>
      <c r="NUD232" s="28"/>
      <c r="NUE232" s="28"/>
      <c r="NUF232" s="28"/>
      <c r="NUG232" s="28"/>
      <c r="NUH232" s="28"/>
      <c r="NUI232" s="28"/>
      <c r="NUJ232" s="28"/>
      <c r="NUK232" s="28"/>
      <c r="NUL232" s="28"/>
      <c r="NUM232" s="28"/>
      <c r="NUN232" s="28"/>
      <c r="NUO232" s="28"/>
      <c r="NUP232" s="28"/>
      <c r="NUQ232" s="28"/>
      <c r="NUR232" s="28"/>
      <c r="NUS232" s="28"/>
      <c r="NUT232" s="28"/>
      <c r="NUU232" s="28"/>
      <c r="NUV232" s="28"/>
      <c r="NUW232" s="28"/>
      <c r="NUX232" s="28"/>
      <c r="NUY232" s="28"/>
      <c r="NUZ232" s="28"/>
      <c r="NVA232" s="28"/>
      <c r="NVB232" s="28"/>
      <c r="NVC232" s="28"/>
      <c r="NVD232" s="28"/>
      <c r="NVE232" s="28"/>
      <c r="NVF232" s="28"/>
      <c r="NVG232" s="28"/>
      <c r="NVH232" s="28"/>
      <c r="NVI232" s="28"/>
      <c r="NVJ232" s="28"/>
      <c r="NVK232" s="28"/>
      <c r="NVL232" s="28"/>
      <c r="NVM232" s="28"/>
      <c r="NVN232" s="28"/>
      <c r="NVO232" s="28"/>
      <c r="NVP232" s="28"/>
      <c r="NVQ232" s="28"/>
      <c r="NVR232" s="28"/>
      <c r="NVS232" s="28"/>
      <c r="NVT232" s="28"/>
      <c r="NVU232" s="28"/>
      <c r="NVV232" s="28"/>
      <c r="NVW232" s="28"/>
      <c r="NVX232" s="28"/>
      <c r="NVY232" s="28"/>
      <c r="NVZ232" s="28"/>
      <c r="NWA232" s="28"/>
      <c r="NWB232" s="28"/>
      <c r="NWC232" s="28"/>
      <c r="NWD232" s="28"/>
      <c r="NWE232" s="28"/>
      <c r="NWF232" s="28"/>
      <c r="NWG232" s="28"/>
      <c r="NWH232" s="28"/>
      <c r="NWI232" s="28"/>
      <c r="NWJ232" s="28"/>
      <c r="NWK232" s="28"/>
      <c r="NWL232" s="28"/>
      <c r="NWM232" s="28"/>
      <c r="NWN232" s="28"/>
      <c r="NWO232" s="28"/>
      <c r="NWP232" s="28"/>
      <c r="NWQ232" s="28"/>
      <c r="NWR232" s="28"/>
      <c r="NWS232" s="28"/>
      <c r="NWT232" s="28"/>
      <c r="NWU232" s="28"/>
      <c r="NWV232" s="28"/>
      <c r="NWW232" s="28"/>
      <c r="NWX232" s="28"/>
      <c r="NWY232" s="28"/>
      <c r="NWZ232" s="28"/>
      <c r="NXA232" s="28"/>
      <c r="NXB232" s="28"/>
      <c r="NXC232" s="28"/>
      <c r="NXD232" s="28"/>
      <c r="NXE232" s="28"/>
      <c r="NXF232" s="28"/>
      <c r="NXG232" s="28"/>
      <c r="NXH232" s="28"/>
      <c r="NXI232" s="28"/>
      <c r="NXJ232" s="28"/>
      <c r="NXK232" s="28"/>
      <c r="NXL232" s="28"/>
      <c r="NXM232" s="28"/>
      <c r="NXN232" s="28"/>
      <c r="NXO232" s="28"/>
      <c r="NXP232" s="28"/>
      <c r="NXQ232" s="28"/>
      <c r="NXR232" s="28"/>
      <c r="NXS232" s="28"/>
      <c r="NXT232" s="28"/>
      <c r="NXU232" s="28"/>
      <c r="NXV232" s="28"/>
      <c r="NXW232" s="28"/>
      <c r="NXX232" s="28"/>
      <c r="NXY232" s="28"/>
      <c r="NXZ232" s="28"/>
      <c r="NYA232" s="28"/>
      <c r="NYB232" s="28"/>
      <c r="NYC232" s="28"/>
      <c r="NYD232" s="28"/>
      <c r="NYE232" s="28"/>
      <c r="NYF232" s="28"/>
      <c r="NYG232" s="28"/>
      <c r="NYH232" s="28"/>
      <c r="NYI232" s="28"/>
      <c r="NYJ232" s="28"/>
      <c r="NYK232" s="28"/>
      <c r="NYL232" s="28"/>
      <c r="NYM232" s="28"/>
      <c r="NYN232" s="28"/>
      <c r="NYO232" s="28"/>
      <c r="NYP232" s="28"/>
      <c r="NYQ232" s="28"/>
      <c r="NYR232" s="28"/>
      <c r="NYS232" s="28"/>
      <c r="NYT232" s="28"/>
      <c r="NYU232" s="28"/>
      <c r="NYV232" s="28"/>
      <c r="NYW232" s="28"/>
      <c r="NYX232" s="28"/>
      <c r="NYY232" s="28"/>
      <c r="NYZ232" s="28"/>
      <c r="NZA232" s="28"/>
      <c r="NZB232" s="28"/>
      <c r="NZC232" s="28"/>
      <c r="NZD232" s="28"/>
      <c r="NZE232" s="28"/>
      <c r="NZF232" s="28"/>
      <c r="NZG232" s="28"/>
      <c r="NZH232" s="28"/>
      <c r="NZI232" s="28"/>
      <c r="NZJ232" s="28"/>
      <c r="NZK232" s="28"/>
      <c r="NZL232" s="28"/>
      <c r="NZM232" s="28"/>
      <c r="NZN232" s="28"/>
      <c r="NZO232" s="28"/>
      <c r="NZP232" s="28"/>
      <c r="NZQ232" s="28"/>
      <c r="NZR232" s="28"/>
      <c r="NZS232" s="28"/>
      <c r="NZT232" s="28"/>
      <c r="NZU232" s="28"/>
      <c r="NZV232" s="28"/>
      <c r="NZW232" s="28"/>
      <c r="NZX232" s="28"/>
      <c r="NZY232" s="28"/>
      <c r="NZZ232" s="28"/>
      <c r="OAA232" s="28"/>
      <c r="OAB232" s="28"/>
      <c r="OAC232" s="28"/>
      <c r="OAD232" s="28"/>
      <c r="OAE232" s="28"/>
      <c r="OAF232" s="28"/>
      <c r="OAG232" s="28"/>
      <c r="OAH232" s="28"/>
      <c r="OAI232" s="28"/>
      <c r="OAJ232" s="28"/>
      <c r="OAK232" s="28"/>
      <c r="OAL232" s="28"/>
      <c r="OAM232" s="28"/>
      <c r="OAN232" s="28"/>
      <c r="OAO232" s="28"/>
      <c r="OAP232" s="28"/>
      <c r="OAQ232" s="28"/>
      <c r="OAR232" s="28"/>
      <c r="OAS232" s="28"/>
      <c r="OAT232" s="28"/>
      <c r="OAU232" s="28"/>
      <c r="OAV232" s="28"/>
      <c r="OAW232" s="28"/>
      <c r="OAX232" s="28"/>
      <c r="OAY232" s="28"/>
      <c r="OAZ232" s="28"/>
      <c r="OBA232" s="28"/>
      <c r="OBB232" s="28"/>
      <c r="OBC232" s="28"/>
      <c r="OBD232" s="28"/>
      <c r="OBE232" s="28"/>
      <c r="OBF232" s="28"/>
      <c r="OBG232" s="28"/>
      <c r="OBH232" s="28"/>
      <c r="OBI232" s="28"/>
      <c r="OBJ232" s="28"/>
      <c r="OBK232" s="28"/>
      <c r="OBL232" s="28"/>
      <c r="OBM232" s="28"/>
      <c r="OBN232" s="28"/>
      <c r="OBO232" s="28"/>
      <c r="OBP232" s="28"/>
      <c r="OBQ232" s="28"/>
      <c r="OBR232" s="28"/>
      <c r="OBS232" s="28"/>
      <c r="OBT232" s="28"/>
      <c r="OBU232" s="28"/>
      <c r="OBV232" s="28"/>
      <c r="OBW232" s="28"/>
      <c r="OBX232" s="28"/>
      <c r="OBY232" s="28"/>
      <c r="OBZ232" s="28"/>
      <c r="OCA232" s="28"/>
      <c r="OCB232" s="28"/>
      <c r="OCC232" s="28"/>
      <c r="OCD232" s="28"/>
      <c r="OCE232" s="28"/>
      <c r="OCF232" s="28"/>
      <c r="OCG232" s="28"/>
      <c r="OCH232" s="28"/>
      <c r="OCI232" s="28"/>
      <c r="OCJ232" s="28"/>
      <c r="OCK232" s="28"/>
      <c r="OCL232" s="28"/>
      <c r="OCM232" s="28"/>
      <c r="OCN232" s="28"/>
      <c r="OCO232" s="28"/>
      <c r="OCP232" s="28"/>
      <c r="OCQ232" s="28"/>
      <c r="OCR232" s="28"/>
      <c r="OCS232" s="28"/>
      <c r="OCT232" s="28"/>
      <c r="OCU232" s="28"/>
      <c r="OCV232" s="28"/>
      <c r="OCW232" s="28"/>
      <c r="OCX232" s="28"/>
      <c r="OCY232" s="28"/>
      <c r="OCZ232" s="28"/>
      <c r="ODA232" s="28"/>
      <c r="ODB232" s="28"/>
      <c r="ODC232" s="28"/>
      <c r="ODD232" s="28"/>
      <c r="ODE232" s="28"/>
      <c r="ODF232" s="28"/>
      <c r="ODG232" s="28"/>
      <c r="ODH232" s="28"/>
      <c r="ODI232" s="28"/>
      <c r="ODJ232" s="28"/>
      <c r="ODK232" s="28"/>
      <c r="ODL232" s="28"/>
      <c r="ODM232" s="28"/>
      <c r="ODN232" s="28"/>
      <c r="ODO232" s="28"/>
      <c r="ODP232" s="28"/>
      <c r="ODQ232" s="28"/>
      <c r="ODR232" s="28"/>
      <c r="ODS232" s="28"/>
      <c r="ODT232" s="28"/>
      <c r="ODU232" s="28"/>
      <c r="ODV232" s="28"/>
      <c r="ODW232" s="28"/>
      <c r="ODX232" s="28"/>
      <c r="ODY232" s="28"/>
      <c r="ODZ232" s="28"/>
      <c r="OEA232" s="28"/>
      <c r="OEB232" s="28"/>
      <c r="OEC232" s="28"/>
      <c r="OED232" s="28"/>
      <c r="OEE232" s="28"/>
      <c r="OEF232" s="28"/>
      <c r="OEG232" s="28"/>
      <c r="OEH232" s="28"/>
      <c r="OEI232" s="28"/>
      <c r="OEJ232" s="28"/>
      <c r="OEK232" s="28"/>
      <c r="OEL232" s="28"/>
      <c r="OEM232" s="28"/>
      <c r="OEN232" s="28"/>
      <c r="OEO232" s="28"/>
      <c r="OEP232" s="28"/>
      <c r="OEQ232" s="28"/>
      <c r="OER232" s="28"/>
      <c r="OES232" s="28"/>
      <c r="OET232" s="28"/>
      <c r="OEU232" s="28"/>
      <c r="OEV232" s="28"/>
      <c r="OEW232" s="28"/>
      <c r="OEX232" s="28"/>
      <c r="OEY232" s="28"/>
      <c r="OEZ232" s="28"/>
      <c r="OFA232" s="28"/>
      <c r="OFB232" s="28"/>
      <c r="OFC232" s="28"/>
      <c r="OFD232" s="28"/>
      <c r="OFE232" s="28"/>
      <c r="OFF232" s="28"/>
      <c r="OFG232" s="28"/>
      <c r="OFH232" s="28"/>
      <c r="OFI232" s="28"/>
      <c r="OFJ232" s="28"/>
      <c r="OFK232" s="28"/>
      <c r="OFL232" s="28"/>
      <c r="OFM232" s="28"/>
      <c r="OFN232" s="28"/>
      <c r="OFO232" s="28"/>
      <c r="OFP232" s="28"/>
      <c r="OFQ232" s="28"/>
      <c r="OFR232" s="28"/>
      <c r="OFS232" s="28"/>
      <c r="OFT232" s="28"/>
      <c r="OFU232" s="28"/>
      <c r="OFV232" s="28"/>
      <c r="OFW232" s="28"/>
      <c r="OFX232" s="28"/>
      <c r="OFY232" s="28"/>
      <c r="OFZ232" s="28"/>
      <c r="OGA232" s="28"/>
      <c r="OGB232" s="28"/>
      <c r="OGC232" s="28"/>
      <c r="OGD232" s="28"/>
      <c r="OGE232" s="28"/>
      <c r="OGF232" s="28"/>
      <c r="OGG232" s="28"/>
      <c r="OGH232" s="28"/>
      <c r="OGI232" s="28"/>
      <c r="OGJ232" s="28"/>
      <c r="OGK232" s="28"/>
      <c r="OGL232" s="28"/>
      <c r="OGM232" s="28"/>
      <c r="OGN232" s="28"/>
      <c r="OGO232" s="28"/>
      <c r="OGP232" s="28"/>
      <c r="OGQ232" s="28"/>
      <c r="OGR232" s="28"/>
      <c r="OGS232" s="28"/>
      <c r="OGT232" s="28"/>
      <c r="OGU232" s="28"/>
      <c r="OGV232" s="28"/>
      <c r="OGW232" s="28"/>
      <c r="OGX232" s="28"/>
      <c r="OGY232" s="28"/>
      <c r="OGZ232" s="28"/>
      <c r="OHA232" s="28"/>
      <c r="OHB232" s="28"/>
      <c r="OHC232" s="28"/>
      <c r="OHD232" s="28"/>
      <c r="OHE232" s="28"/>
      <c r="OHF232" s="28"/>
      <c r="OHG232" s="28"/>
      <c r="OHH232" s="28"/>
      <c r="OHI232" s="28"/>
      <c r="OHJ232" s="28"/>
      <c r="OHK232" s="28"/>
      <c r="OHL232" s="28"/>
      <c r="OHM232" s="28"/>
      <c r="OHN232" s="28"/>
      <c r="OHO232" s="28"/>
      <c r="OHP232" s="28"/>
      <c r="OHQ232" s="28"/>
      <c r="OHR232" s="28"/>
      <c r="OHS232" s="28"/>
      <c r="OHT232" s="28"/>
      <c r="OHU232" s="28"/>
      <c r="OHV232" s="28"/>
      <c r="OHW232" s="28"/>
      <c r="OHX232" s="28"/>
      <c r="OHY232" s="28"/>
      <c r="OHZ232" s="28"/>
      <c r="OIA232" s="28"/>
      <c r="OIB232" s="28"/>
      <c r="OIC232" s="28"/>
      <c r="OID232" s="28"/>
      <c r="OIE232" s="28"/>
      <c r="OIF232" s="28"/>
      <c r="OIG232" s="28"/>
      <c r="OIH232" s="28"/>
      <c r="OII232" s="28"/>
      <c r="OIJ232" s="28"/>
      <c r="OIK232" s="28"/>
      <c r="OIL232" s="28"/>
      <c r="OIM232" s="28"/>
      <c r="OIN232" s="28"/>
      <c r="OIO232" s="28"/>
      <c r="OIP232" s="28"/>
      <c r="OIQ232" s="28"/>
      <c r="OIR232" s="28"/>
      <c r="OIS232" s="28"/>
      <c r="OIT232" s="28"/>
      <c r="OIU232" s="28"/>
      <c r="OIV232" s="28"/>
      <c r="OIW232" s="28"/>
      <c r="OIX232" s="28"/>
      <c r="OIY232" s="28"/>
      <c r="OIZ232" s="28"/>
      <c r="OJA232" s="28"/>
      <c r="OJB232" s="28"/>
      <c r="OJC232" s="28"/>
      <c r="OJD232" s="28"/>
      <c r="OJE232" s="28"/>
      <c r="OJF232" s="28"/>
      <c r="OJG232" s="28"/>
      <c r="OJH232" s="28"/>
      <c r="OJI232" s="28"/>
      <c r="OJJ232" s="28"/>
      <c r="OJK232" s="28"/>
      <c r="OJL232" s="28"/>
      <c r="OJM232" s="28"/>
      <c r="OJN232" s="28"/>
      <c r="OJO232" s="28"/>
      <c r="OJP232" s="28"/>
      <c r="OJQ232" s="28"/>
      <c r="OJR232" s="28"/>
      <c r="OJS232" s="28"/>
      <c r="OJT232" s="28"/>
      <c r="OJU232" s="28"/>
      <c r="OJV232" s="28"/>
      <c r="OJW232" s="28"/>
      <c r="OJX232" s="28"/>
      <c r="OJY232" s="28"/>
      <c r="OJZ232" s="28"/>
      <c r="OKA232" s="28"/>
      <c r="OKB232" s="28"/>
      <c r="OKC232" s="28"/>
      <c r="OKD232" s="28"/>
      <c r="OKE232" s="28"/>
      <c r="OKF232" s="28"/>
      <c r="OKG232" s="28"/>
      <c r="OKH232" s="28"/>
      <c r="OKI232" s="28"/>
      <c r="OKJ232" s="28"/>
      <c r="OKK232" s="28"/>
      <c r="OKL232" s="28"/>
      <c r="OKM232" s="28"/>
      <c r="OKN232" s="28"/>
      <c r="OKO232" s="28"/>
      <c r="OKP232" s="28"/>
      <c r="OKQ232" s="28"/>
      <c r="OKR232" s="28"/>
      <c r="OKS232" s="28"/>
      <c r="OKT232" s="28"/>
      <c r="OKU232" s="28"/>
      <c r="OKV232" s="28"/>
      <c r="OKW232" s="28"/>
      <c r="OKX232" s="28"/>
      <c r="OKY232" s="28"/>
      <c r="OKZ232" s="28"/>
      <c r="OLA232" s="28"/>
      <c r="OLB232" s="28"/>
      <c r="OLC232" s="28"/>
      <c r="OLD232" s="28"/>
      <c r="OLE232" s="28"/>
      <c r="OLF232" s="28"/>
      <c r="OLG232" s="28"/>
      <c r="OLH232" s="28"/>
      <c r="OLI232" s="28"/>
      <c r="OLJ232" s="28"/>
      <c r="OLK232" s="28"/>
      <c r="OLL232" s="28"/>
      <c r="OLM232" s="28"/>
      <c r="OLN232" s="28"/>
      <c r="OLO232" s="28"/>
      <c r="OLP232" s="28"/>
      <c r="OLQ232" s="28"/>
      <c r="OLR232" s="28"/>
      <c r="OLS232" s="28"/>
      <c r="OLT232" s="28"/>
      <c r="OLU232" s="28"/>
      <c r="OLV232" s="28"/>
      <c r="OLW232" s="28"/>
      <c r="OLX232" s="28"/>
      <c r="OLY232" s="28"/>
      <c r="OLZ232" s="28"/>
      <c r="OMA232" s="28"/>
      <c r="OMB232" s="28"/>
      <c r="OMC232" s="28"/>
      <c r="OMD232" s="28"/>
      <c r="OME232" s="28"/>
      <c r="OMF232" s="28"/>
      <c r="OMG232" s="28"/>
      <c r="OMH232" s="28"/>
      <c r="OMI232" s="28"/>
      <c r="OMJ232" s="28"/>
      <c r="OMK232" s="28"/>
      <c r="OML232" s="28"/>
      <c r="OMM232" s="28"/>
      <c r="OMN232" s="28"/>
      <c r="OMO232" s="28"/>
      <c r="OMP232" s="28"/>
      <c r="OMQ232" s="28"/>
      <c r="OMR232" s="28"/>
      <c r="OMS232" s="28"/>
      <c r="OMT232" s="28"/>
      <c r="OMU232" s="28"/>
      <c r="OMV232" s="28"/>
      <c r="OMW232" s="28"/>
      <c r="OMX232" s="28"/>
      <c r="OMY232" s="28"/>
      <c r="OMZ232" s="28"/>
      <c r="ONA232" s="28"/>
      <c r="ONB232" s="28"/>
      <c r="ONC232" s="28"/>
      <c r="OND232" s="28"/>
      <c r="ONE232" s="28"/>
      <c r="ONF232" s="28"/>
      <c r="ONG232" s="28"/>
      <c r="ONH232" s="28"/>
      <c r="ONI232" s="28"/>
      <c r="ONJ232" s="28"/>
      <c r="ONK232" s="28"/>
      <c r="ONL232" s="28"/>
      <c r="ONM232" s="28"/>
      <c r="ONN232" s="28"/>
      <c r="ONO232" s="28"/>
      <c r="ONP232" s="28"/>
      <c r="ONQ232" s="28"/>
      <c r="ONR232" s="28"/>
      <c r="ONS232" s="28"/>
      <c r="ONT232" s="28"/>
      <c r="ONU232" s="28"/>
      <c r="ONV232" s="28"/>
      <c r="ONW232" s="28"/>
      <c r="ONX232" s="28"/>
      <c r="ONY232" s="28"/>
      <c r="ONZ232" s="28"/>
      <c r="OOA232" s="28"/>
      <c r="OOB232" s="28"/>
      <c r="OOC232" s="28"/>
      <c r="OOD232" s="28"/>
      <c r="OOE232" s="28"/>
      <c r="OOF232" s="28"/>
      <c r="OOG232" s="28"/>
      <c r="OOH232" s="28"/>
      <c r="OOI232" s="28"/>
      <c r="OOJ232" s="28"/>
      <c r="OOK232" s="28"/>
      <c r="OOL232" s="28"/>
      <c r="OOM232" s="28"/>
      <c r="OON232" s="28"/>
      <c r="OOO232" s="28"/>
      <c r="OOP232" s="28"/>
      <c r="OOQ232" s="28"/>
      <c r="OOR232" s="28"/>
      <c r="OOS232" s="28"/>
      <c r="OOT232" s="28"/>
      <c r="OOU232" s="28"/>
      <c r="OOV232" s="28"/>
      <c r="OOW232" s="28"/>
      <c r="OOX232" s="28"/>
      <c r="OOY232" s="28"/>
      <c r="OOZ232" s="28"/>
      <c r="OPA232" s="28"/>
      <c r="OPB232" s="28"/>
      <c r="OPC232" s="28"/>
      <c r="OPD232" s="28"/>
      <c r="OPE232" s="28"/>
      <c r="OPF232" s="28"/>
      <c r="OPG232" s="28"/>
      <c r="OPH232" s="28"/>
      <c r="OPI232" s="28"/>
      <c r="OPJ232" s="28"/>
      <c r="OPK232" s="28"/>
      <c r="OPL232" s="28"/>
      <c r="OPM232" s="28"/>
      <c r="OPN232" s="28"/>
      <c r="OPO232" s="28"/>
      <c r="OPP232" s="28"/>
      <c r="OPQ232" s="28"/>
      <c r="OPR232" s="28"/>
      <c r="OPS232" s="28"/>
      <c r="OPT232" s="28"/>
      <c r="OPU232" s="28"/>
      <c r="OPV232" s="28"/>
      <c r="OPW232" s="28"/>
      <c r="OPX232" s="28"/>
      <c r="OPY232" s="28"/>
      <c r="OPZ232" s="28"/>
      <c r="OQA232" s="28"/>
      <c r="OQB232" s="28"/>
      <c r="OQC232" s="28"/>
      <c r="OQD232" s="28"/>
      <c r="OQE232" s="28"/>
      <c r="OQF232" s="28"/>
      <c r="OQG232" s="28"/>
      <c r="OQH232" s="28"/>
      <c r="OQI232" s="28"/>
      <c r="OQJ232" s="28"/>
      <c r="OQK232" s="28"/>
      <c r="OQL232" s="28"/>
      <c r="OQM232" s="28"/>
      <c r="OQN232" s="28"/>
      <c r="OQO232" s="28"/>
      <c r="OQP232" s="28"/>
      <c r="OQQ232" s="28"/>
      <c r="OQR232" s="28"/>
      <c r="OQS232" s="28"/>
      <c r="OQT232" s="28"/>
      <c r="OQU232" s="28"/>
      <c r="OQV232" s="28"/>
      <c r="OQW232" s="28"/>
      <c r="OQX232" s="28"/>
      <c r="OQY232" s="28"/>
      <c r="OQZ232" s="28"/>
      <c r="ORA232" s="28"/>
      <c r="ORB232" s="28"/>
      <c r="ORC232" s="28"/>
      <c r="ORD232" s="28"/>
      <c r="ORE232" s="28"/>
      <c r="ORF232" s="28"/>
      <c r="ORG232" s="28"/>
      <c r="ORH232" s="28"/>
      <c r="ORI232" s="28"/>
      <c r="ORJ232" s="28"/>
      <c r="ORK232" s="28"/>
      <c r="ORL232" s="28"/>
      <c r="ORM232" s="28"/>
      <c r="ORN232" s="28"/>
      <c r="ORO232" s="28"/>
      <c r="ORP232" s="28"/>
      <c r="ORQ232" s="28"/>
      <c r="ORR232" s="28"/>
      <c r="ORS232" s="28"/>
      <c r="ORT232" s="28"/>
      <c r="ORU232" s="28"/>
      <c r="ORV232" s="28"/>
      <c r="ORW232" s="28"/>
      <c r="ORX232" s="28"/>
      <c r="ORY232" s="28"/>
      <c r="ORZ232" s="28"/>
      <c r="OSA232" s="28"/>
      <c r="OSB232" s="28"/>
      <c r="OSC232" s="28"/>
      <c r="OSD232" s="28"/>
      <c r="OSE232" s="28"/>
      <c r="OSF232" s="28"/>
      <c r="OSG232" s="28"/>
      <c r="OSH232" s="28"/>
      <c r="OSI232" s="28"/>
      <c r="OSJ232" s="28"/>
      <c r="OSK232" s="28"/>
      <c r="OSL232" s="28"/>
      <c r="OSM232" s="28"/>
      <c r="OSN232" s="28"/>
      <c r="OSO232" s="28"/>
      <c r="OSP232" s="28"/>
      <c r="OSQ232" s="28"/>
      <c r="OSR232" s="28"/>
      <c r="OSS232" s="28"/>
      <c r="OST232" s="28"/>
      <c r="OSU232" s="28"/>
      <c r="OSV232" s="28"/>
      <c r="OSW232" s="28"/>
      <c r="OSX232" s="28"/>
      <c r="OSY232" s="28"/>
      <c r="OSZ232" s="28"/>
      <c r="OTA232" s="28"/>
      <c r="OTB232" s="28"/>
      <c r="OTC232" s="28"/>
      <c r="OTD232" s="28"/>
      <c r="OTE232" s="28"/>
      <c r="OTF232" s="28"/>
      <c r="OTG232" s="28"/>
      <c r="OTH232" s="28"/>
      <c r="OTI232" s="28"/>
      <c r="OTJ232" s="28"/>
      <c r="OTK232" s="28"/>
      <c r="OTL232" s="28"/>
      <c r="OTM232" s="28"/>
      <c r="OTN232" s="28"/>
      <c r="OTO232" s="28"/>
      <c r="OTP232" s="28"/>
      <c r="OTQ232" s="28"/>
      <c r="OTR232" s="28"/>
      <c r="OTS232" s="28"/>
      <c r="OTT232" s="28"/>
      <c r="OTU232" s="28"/>
      <c r="OTV232" s="28"/>
      <c r="OTW232" s="28"/>
      <c r="OTX232" s="28"/>
      <c r="OTY232" s="28"/>
      <c r="OTZ232" s="28"/>
      <c r="OUA232" s="28"/>
      <c r="OUB232" s="28"/>
      <c r="OUC232" s="28"/>
      <c r="OUD232" s="28"/>
      <c r="OUE232" s="28"/>
      <c r="OUF232" s="28"/>
      <c r="OUG232" s="28"/>
      <c r="OUH232" s="28"/>
      <c r="OUI232" s="28"/>
      <c r="OUJ232" s="28"/>
      <c r="OUK232" s="28"/>
      <c r="OUL232" s="28"/>
      <c r="OUM232" s="28"/>
      <c r="OUN232" s="28"/>
      <c r="OUO232" s="28"/>
      <c r="OUP232" s="28"/>
      <c r="OUQ232" s="28"/>
      <c r="OUR232" s="28"/>
      <c r="OUS232" s="28"/>
      <c r="OUT232" s="28"/>
      <c r="OUU232" s="28"/>
      <c r="OUV232" s="28"/>
      <c r="OUW232" s="28"/>
      <c r="OUX232" s="28"/>
      <c r="OUY232" s="28"/>
      <c r="OUZ232" s="28"/>
      <c r="OVA232" s="28"/>
      <c r="OVB232" s="28"/>
      <c r="OVC232" s="28"/>
      <c r="OVD232" s="28"/>
      <c r="OVE232" s="28"/>
      <c r="OVF232" s="28"/>
      <c r="OVG232" s="28"/>
      <c r="OVH232" s="28"/>
      <c r="OVI232" s="28"/>
      <c r="OVJ232" s="28"/>
      <c r="OVK232" s="28"/>
      <c r="OVL232" s="28"/>
      <c r="OVM232" s="28"/>
      <c r="OVN232" s="28"/>
      <c r="OVO232" s="28"/>
      <c r="OVP232" s="28"/>
      <c r="OVQ232" s="28"/>
      <c r="OVR232" s="28"/>
      <c r="OVS232" s="28"/>
      <c r="OVT232" s="28"/>
      <c r="OVU232" s="28"/>
      <c r="OVV232" s="28"/>
      <c r="OVW232" s="28"/>
      <c r="OVX232" s="28"/>
      <c r="OVY232" s="28"/>
      <c r="OVZ232" s="28"/>
      <c r="OWA232" s="28"/>
      <c r="OWB232" s="28"/>
      <c r="OWC232" s="28"/>
      <c r="OWD232" s="28"/>
      <c r="OWE232" s="28"/>
      <c r="OWF232" s="28"/>
      <c r="OWG232" s="28"/>
      <c r="OWH232" s="28"/>
      <c r="OWI232" s="28"/>
      <c r="OWJ232" s="28"/>
      <c r="OWK232" s="28"/>
      <c r="OWL232" s="28"/>
      <c r="OWM232" s="28"/>
      <c r="OWN232" s="28"/>
      <c r="OWO232" s="28"/>
      <c r="OWP232" s="28"/>
      <c r="OWQ232" s="28"/>
      <c r="OWR232" s="28"/>
      <c r="OWS232" s="28"/>
      <c r="OWT232" s="28"/>
      <c r="OWU232" s="28"/>
      <c r="OWV232" s="28"/>
      <c r="OWW232" s="28"/>
      <c r="OWX232" s="28"/>
      <c r="OWY232" s="28"/>
      <c r="OWZ232" s="28"/>
      <c r="OXA232" s="28"/>
      <c r="OXB232" s="28"/>
      <c r="OXC232" s="28"/>
      <c r="OXD232" s="28"/>
      <c r="OXE232" s="28"/>
      <c r="OXF232" s="28"/>
      <c r="OXG232" s="28"/>
      <c r="OXH232" s="28"/>
      <c r="OXI232" s="28"/>
      <c r="OXJ232" s="28"/>
      <c r="OXK232" s="28"/>
      <c r="OXL232" s="28"/>
      <c r="OXM232" s="28"/>
      <c r="OXN232" s="28"/>
      <c r="OXO232" s="28"/>
      <c r="OXP232" s="28"/>
      <c r="OXQ232" s="28"/>
      <c r="OXR232" s="28"/>
      <c r="OXS232" s="28"/>
      <c r="OXT232" s="28"/>
      <c r="OXU232" s="28"/>
      <c r="OXV232" s="28"/>
      <c r="OXW232" s="28"/>
      <c r="OXX232" s="28"/>
      <c r="OXY232" s="28"/>
      <c r="OXZ232" s="28"/>
      <c r="OYA232" s="28"/>
      <c r="OYB232" s="28"/>
      <c r="OYC232" s="28"/>
      <c r="OYD232" s="28"/>
      <c r="OYE232" s="28"/>
      <c r="OYF232" s="28"/>
      <c r="OYG232" s="28"/>
      <c r="OYH232" s="28"/>
      <c r="OYI232" s="28"/>
      <c r="OYJ232" s="28"/>
      <c r="OYK232" s="28"/>
      <c r="OYL232" s="28"/>
      <c r="OYM232" s="28"/>
      <c r="OYN232" s="28"/>
      <c r="OYO232" s="28"/>
      <c r="OYP232" s="28"/>
      <c r="OYQ232" s="28"/>
      <c r="OYR232" s="28"/>
      <c r="OYS232" s="28"/>
      <c r="OYT232" s="28"/>
      <c r="OYU232" s="28"/>
      <c r="OYV232" s="28"/>
      <c r="OYW232" s="28"/>
      <c r="OYX232" s="28"/>
      <c r="OYY232" s="28"/>
      <c r="OYZ232" s="28"/>
      <c r="OZA232" s="28"/>
      <c r="OZB232" s="28"/>
      <c r="OZC232" s="28"/>
      <c r="OZD232" s="28"/>
      <c r="OZE232" s="28"/>
      <c r="OZF232" s="28"/>
      <c r="OZG232" s="28"/>
      <c r="OZH232" s="28"/>
      <c r="OZI232" s="28"/>
      <c r="OZJ232" s="28"/>
      <c r="OZK232" s="28"/>
      <c r="OZL232" s="28"/>
      <c r="OZM232" s="28"/>
      <c r="OZN232" s="28"/>
      <c r="OZO232" s="28"/>
      <c r="OZP232" s="28"/>
      <c r="OZQ232" s="28"/>
      <c r="OZR232" s="28"/>
      <c r="OZS232" s="28"/>
      <c r="OZT232" s="28"/>
      <c r="OZU232" s="28"/>
      <c r="OZV232" s="28"/>
      <c r="OZW232" s="28"/>
      <c r="OZX232" s="28"/>
      <c r="OZY232" s="28"/>
      <c r="OZZ232" s="28"/>
      <c r="PAA232" s="28"/>
      <c r="PAB232" s="28"/>
      <c r="PAC232" s="28"/>
      <c r="PAD232" s="28"/>
      <c r="PAE232" s="28"/>
      <c r="PAF232" s="28"/>
      <c r="PAG232" s="28"/>
      <c r="PAH232" s="28"/>
      <c r="PAI232" s="28"/>
      <c r="PAJ232" s="28"/>
      <c r="PAK232" s="28"/>
      <c r="PAL232" s="28"/>
      <c r="PAM232" s="28"/>
      <c r="PAN232" s="28"/>
      <c r="PAO232" s="28"/>
      <c r="PAP232" s="28"/>
      <c r="PAQ232" s="28"/>
      <c r="PAR232" s="28"/>
      <c r="PAS232" s="28"/>
      <c r="PAT232" s="28"/>
      <c r="PAU232" s="28"/>
      <c r="PAV232" s="28"/>
      <c r="PAW232" s="28"/>
      <c r="PAX232" s="28"/>
      <c r="PAY232" s="28"/>
      <c r="PAZ232" s="28"/>
      <c r="PBA232" s="28"/>
      <c r="PBB232" s="28"/>
      <c r="PBC232" s="28"/>
      <c r="PBD232" s="28"/>
      <c r="PBE232" s="28"/>
      <c r="PBF232" s="28"/>
      <c r="PBG232" s="28"/>
      <c r="PBH232" s="28"/>
      <c r="PBI232" s="28"/>
      <c r="PBJ232" s="28"/>
      <c r="PBK232" s="28"/>
      <c r="PBL232" s="28"/>
      <c r="PBM232" s="28"/>
      <c r="PBN232" s="28"/>
      <c r="PBO232" s="28"/>
      <c r="PBP232" s="28"/>
      <c r="PBQ232" s="28"/>
      <c r="PBR232" s="28"/>
      <c r="PBS232" s="28"/>
      <c r="PBT232" s="28"/>
      <c r="PBU232" s="28"/>
      <c r="PBV232" s="28"/>
      <c r="PBW232" s="28"/>
      <c r="PBX232" s="28"/>
      <c r="PBY232" s="28"/>
      <c r="PBZ232" s="28"/>
      <c r="PCA232" s="28"/>
      <c r="PCB232" s="28"/>
      <c r="PCC232" s="28"/>
      <c r="PCD232" s="28"/>
      <c r="PCE232" s="28"/>
      <c r="PCF232" s="28"/>
      <c r="PCG232" s="28"/>
      <c r="PCH232" s="28"/>
      <c r="PCI232" s="28"/>
      <c r="PCJ232" s="28"/>
      <c r="PCK232" s="28"/>
      <c r="PCL232" s="28"/>
      <c r="PCM232" s="28"/>
      <c r="PCN232" s="28"/>
      <c r="PCO232" s="28"/>
      <c r="PCP232" s="28"/>
      <c r="PCQ232" s="28"/>
      <c r="PCR232" s="28"/>
      <c r="PCS232" s="28"/>
      <c r="PCT232" s="28"/>
      <c r="PCU232" s="28"/>
      <c r="PCV232" s="28"/>
      <c r="PCW232" s="28"/>
      <c r="PCX232" s="28"/>
      <c r="PCY232" s="28"/>
      <c r="PCZ232" s="28"/>
      <c r="PDA232" s="28"/>
      <c r="PDB232" s="28"/>
      <c r="PDC232" s="28"/>
      <c r="PDD232" s="28"/>
      <c r="PDE232" s="28"/>
      <c r="PDF232" s="28"/>
      <c r="PDG232" s="28"/>
      <c r="PDH232" s="28"/>
      <c r="PDI232" s="28"/>
      <c r="PDJ232" s="28"/>
      <c r="PDK232" s="28"/>
      <c r="PDL232" s="28"/>
      <c r="PDM232" s="28"/>
      <c r="PDN232" s="28"/>
      <c r="PDO232" s="28"/>
      <c r="PDP232" s="28"/>
      <c r="PDQ232" s="28"/>
      <c r="PDR232" s="28"/>
      <c r="PDS232" s="28"/>
      <c r="PDT232" s="28"/>
      <c r="PDU232" s="28"/>
      <c r="PDV232" s="28"/>
      <c r="PDW232" s="28"/>
      <c r="PDX232" s="28"/>
      <c r="PDY232" s="28"/>
      <c r="PDZ232" s="28"/>
      <c r="PEA232" s="28"/>
      <c r="PEB232" s="28"/>
      <c r="PEC232" s="28"/>
      <c r="PED232" s="28"/>
      <c r="PEE232" s="28"/>
      <c r="PEF232" s="28"/>
      <c r="PEG232" s="28"/>
      <c r="PEH232" s="28"/>
      <c r="PEI232" s="28"/>
      <c r="PEJ232" s="28"/>
      <c r="PEK232" s="28"/>
      <c r="PEL232" s="28"/>
      <c r="PEM232" s="28"/>
      <c r="PEN232" s="28"/>
      <c r="PEO232" s="28"/>
      <c r="PEP232" s="28"/>
      <c r="PEQ232" s="28"/>
      <c r="PER232" s="28"/>
      <c r="PES232" s="28"/>
      <c r="PET232" s="28"/>
      <c r="PEU232" s="28"/>
      <c r="PEV232" s="28"/>
      <c r="PEW232" s="28"/>
      <c r="PEX232" s="28"/>
      <c r="PEY232" s="28"/>
      <c r="PEZ232" s="28"/>
      <c r="PFA232" s="28"/>
      <c r="PFB232" s="28"/>
      <c r="PFC232" s="28"/>
      <c r="PFD232" s="28"/>
      <c r="PFE232" s="28"/>
      <c r="PFF232" s="28"/>
      <c r="PFG232" s="28"/>
      <c r="PFH232" s="28"/>
      <c r="PFI232" s="28"/>
      <c r="PFJ232" s="28"/>
      <c r="PFK232" s="28"/>
      <c r="PFL232" s="28"/>
      <c r="PFM232" s="28"/>
      <c r="PFN232" s="28"/>
      <c r="PFO232" s="28"/>
      <c r="PFP232" s="28"/>
      <c r="PFQ232" s="28"/>
      <c r="PFR232" s="28"/>
      <c r="PFS232" s="28"/>
      <c r="PFT232" s="28"/>
      <c r="PFU232" s="28"/>
      <c r="PFV232" s="28"/>
      <c r="PFW232" s="28"/>
      <c r="PFX232" s="28"/>
      <c r="PFY232" s="28"/>
      <c r="PFZ232" s="28"/>
      <c r="PGA232" s="28"/>
      <c r="PGB232" s="28"/>
      <c r="PGC232" s="28"/>
      <c r="PGD232" s="28"/>
      <c r="PGE232" s="28"/>
      <c r="PGF232" s="28"/>
      <c r="PGG232" s="28"/>
      <c r="PGH232" s="28"/>
      <c r="PGI232" s="28"/>
      <c r="PGJ232" s="28"/>
      <c r="PGK232" s="28"/>
      <c r="PGL232" s="28"/>
      <c r="PGM232" s="28"/>
      <c r="PGN232" s="28"/>
      <c r="PGO232" s="28"/>
      <c r="PGP232" s="28"/>
      <c r="PGQ232" s="28"/>
      <c r="PGR232" s="28"/>
      <c r="PGS232" s="28"/>
      <c r="PGT232" s="28"/>
      <c r="PGU232" s="28"/>
      <c r="PGV232" s="28"/>
      <c r="PGW232" s="28"/>
      <c r="PGX232" s="28"/>
      <c r="PGY232" s="28"/>
      <c r="PGZ232" s="28"/>
      <c r="PHA232" s="28"/>
      <c r="PHB232" s="28"/>
      <c r="PHC232" s="28"/>
      <c r="PHD232" s="28"/>
      <c r="PHE232" s="28"/>
      <c r="PHF232" s="28"/>
      <c r="PHG232" s="28"/>
      <c r="PHH232" s="28"/>
      <c r="PHI232" s="28"/>
      <c r="PHJ232" s="28"/>
      <c r="PHK232" s="28"/>
      <c r="PHL232" s="28"/>
      <c r="PHM232" s="28"/>
      <c r="PHN232" s="28"/>
      <c r="PHO232" s="28"/>
      <c r="PHP232" s="28"/>
      <c r="PHQ232" s="28"/>
      <c r="PHR232" s="28"/>
      <c r="PHS232" s="28"/>
      <c r="PHT232" s="28"/>
      <c r="PHU232" s="28"/>
      <c r="PHV232" s="28"/>
      <c r="PHW232" s="28"/>
      <c r="PHX232" s="28"/>
      <c r="PHY232" s="28"/>
      <c r="PHZ232" s="28"/>
      <c r="PIA232" s="28"/>
      <c r="PIB232" s="28"/>
      <c r="PIC232" s="28"/>
      <c r="PID232" s="28"/>
      <c r="PIE232" s="28"/>
      <c r="PIF232" s="28"/>
      <c r="PIG232" s="28"/>
      <c r="PIH232" s="28"/>
      <c r="PII232" s="28"/>
      <c r="PIJ232" s="28"/>
      <c r="PIK232" s="28"/>
      <c r="PIL232" s="28"/>
      <c r="PIM232" s="28"/>
      <c r="PIN232" s="28"/>
      <c r="PIO232" s="28"/>
      <c r="PIP232" s="28"/>
      <c r="PIQ232" s="28"/>
      <c r="PIR232" s="28"/>
      <c r="PIS232" s="28"/>
      <c r="PIT232" s="28"/>
      <c r="PIU232" s="28"/>
      <c r="PIV232" s="28"/>
      <c r="PIW232" s="28"/>
      <c r="PIX232" s="28"/>
      <c r="PIY232" s="28"/>
      <c r="PIZ232" s="28"/>
      <c r="PJA232" s="28"/>
      <c r="PJB232" s="28"/>
      <c r="PJC232" s="28"/>
      <c r="PJD232" s="28"/>
      <c r="PJE232" s="28"/>
      <c r="PJF232" s="28"/>
      <c r="PJG232" s="28"/>
      <c r="PJH232" s="28"/>
      <c r="PJI232" s="28"/>
      <c r="PJJ232" s="28"/>
      <c r="PJK232" s="28"/>
      <c r="PJL232" s="28"/>
      <c r="PJM232" s="28"/>
      <c r="PJN232" s="28"/>
      <c r="PJO232" s="28"/>
      <c r="PJP232" s="28"/>
      <c r="PJQ232" s="28"/>
      <c r="PJR232" s="28"/>
      <c r="PJS232" s="28"/>
      <c r="PJT232" s="28"/>
      <c r="PJU232" s="28"/>
      <c r="PJV232" s="28"/>
      <c r="PJW232" s="28"/>
      <c r="PJX232" s="28"/>
      <c r="PJY232" s="28"/>
      <c r="PJZ232" s="28"/>
      <c r="PKA232" s="28"/>
      <c r="PKB232" s="28"/>
      <c r="PKC232" s="28"/>
      <c r="PKD232" s="28"/>
      <c r="PKE232" s="28"/>
      <c r="PKF232" s="28"/>
      <c r="PKG232" s="28"/>
      <c r="PKH232" s="28"/>
      <c r="PKI232" s="28"/>
      <c r="PKJ232" s="28"/>
      <c r="PKK232" s="28"/>
      <c r="PKL232" s="28"/>
      <c r="PKM232" s="28"/>
      <c r="PKN232" s="28"/>
      <c r="PKO232" s="28"/>
      <c r="PKP232" s="28"/>
      <c r="PKQ232" s="28"/>
      <c r="PKR232" s="28"/>
      <c r="PKS232" s="28"/>
      <c r="PKT232" s="28"/>
      <c r="PKU232" s="28"/>
      <c r="PKV232" s="28"/>
      <c r="PKW232" s="28"/>
      <c r="PKX232" s="28"/>
      <c r="PKY232" s="28"/>
      <c r="PKZ232" s="28"/>
      <c r="PLA232" s="28"/>
      <c r="PLB232" s="28"/>
      <c r="PLC232" s="28"/>
      <c r="PLD232" s="28"/>
      <c r="PLE232" s="28"/>
      <c r="PLF232" s="28"/>
      <c r="PLG232" s="28"/>
      <c r="PLH232" s="28"/>
      <c r="PLI232" s="28"/>
      <c r="PLJ232" s="28"/>
      <c r="PLK232" s="28"/>
      <c r="PLL232" s="28"/>
      <c r="PLM232" s="28"/>
      <c r="PLN232" s="28"/>
      <c r="PLO232" s="28"/>
      <c r="PLP232" s="28"/>
      <c r="PLQ232" s="28"/>
      <c r="PLR232" s="28"/>
      <c r="PLS232" s="28"/>
      <c r="PLT232" s="28"/>
      <c r="PLU232" s="28"/>
      <c r="PLV232" s="28"/>
      <c r="PLW232" s="28"/>
      <c r="PLX232" s="28"/>
      <c r="PLY232" s="28"/>
      <c r="PLZ232" s="28"/>
      <c r="PMA232" s="28"/>
      <c r="PMB232" s="28"/>
      <c r="PMC232" s="28"/>
      <c r="PMD232" s="28"/>
      <c r="PME232" s="28"/>
      <c r="PMF232" s="28"/>
      <c r="PMG232" s="28"/>
      <c r="PMH232" s="28"/>
      <c r="PMI232" s="28"/>
      <c r="PMJ232" s="28"/>
      <c r="PMK232" s="28"/>
      <c r="PML232" s="28"/>
      <c r="PMM232" s="28"/>
      <c r="PMN232" s="28"/>
      <c r="PMO232" s="28"/>
      <c r="PMP232" s="28"/>
      <c r="PMQ232" s="28"/>
      <c r="PMR232" s="28"/>
      <c r="PMS232" s="28"/>
      <c r="PMT232" s="28"/>
      <c r="PMU232" s="28"/>
      <c r="PMV232" s="28"/>
      <c r="PMW232" s="28"/>
      <c r="PMX232" s="28"/>
      <c r="PMY232" s="28"/>
      <c r="PMZ232" s="28"/>
      <c r="PNA232" s="28"/>
      <c r="PNB232" s="28"/>
      <c r="PNC232" s="28"/>
      <c r="PND232" s="28"/>
      <c r="PNE232" s="28"/>
      <c r="PNF232" s="28"/>
      <c r="PNG232" s="28"/>
      <c r="PNH232" s="28"/>
      <c r="PNI232" s="28"/>
      <c r="PNJ232" s="28"/>
      <c r="PNK232" s="28"/>
      <c r="PNL232" s="28"/>
      <c r="PNM232" s="28"/>
      <c r="PNN232" s="28"/>
      <c r="PNO232" s="28"/>
      <c r="PNP232" s="28"/>
      <c r="PNQ232" s="28"/>
      <c r="PNR232" s="28"/>
      <c r="PNS232" s="28"/>
      <c r="PNT232" s="28"/>
      <c r="PNU232" s="28"/>
      <c r="PNV232" s="28"/>
      <c r="PNW232" s="28"/>
      <c r="PNX232" s="28"/>
      <c r="PNY232" s="28"/>
      <c r="PNZ232" s="28"/>
      <c r="POA232" s="28"/>
      <c r="POB232" s="28"/>
      <c r="POC232" s="28"/>
      <c r="POD232" s="28"/>
      <c r="POE232" s="28"/>
      <c r="POF232" s="28"/>
      <c r="POG232" s="28"/>
      <c r="POH232" s="28"/>
      <c r="POI232" s="28"/>
      <c r="POJ232" s="28"/>
      <c r="POK232" s="28"/>
      <c r="POL232" s="28"/>
      <c r="POM232" s="28"/>
      <c r="PON232" s="28"/>
      <c r="POO232" s="28"/>
      <c r="POP232" s="28"/>
      <c r="POQ232" s="28"/>
      <c r="POR232" s="28"/>
      <c r="POS232" s="28"/>
      <c r="POT232" s="28"/>
      <c r="POU232" s="28"/>
      <c r="POV232" s="28"/>
      <c r="POW232" s="28"/>
      <c r="POX232" s="28"/>
      <c r="POY232" s="28"/>
      <c r="POZ232" s="28"/>
      <c r="PPA232" s="28"/>
      <c r="PPB232" s="28"/>
      <c r="PPC232" s="28"/>
      <c r="PPD232" s="28"/>
      <c r="PPE232" s="28"/>
      <c r="PPF232" s="28"/>
      <c r="PPG232" s="28"/>
      <c r="PPH232" s="28"/>
      <c r="PPI232" s="28"/>
      <c r="PPJ232" s="28"/>
      <c r="PPK232" s="28"/>
      <c r="PPL232" s="28"/>
      <c r="PPM232" s="28"/>
      <c r="PPN232" s="28"/>
      <c r="PPO232" s="28"/>
      <c r="PPP232" s="28"/>
      <c r="PPQ232" s="28"/>
      <c r="PPR232" s="28"/>
      <c r="PPS232" s="28"/>
      <c r="PPT232" s="28"/>
      <c r="PPU232" s="28"/>
      <c r="PPV232" s="28"/>
      <c r="PPW232" s="28"/>
      <c r="PPX232" s="28"/>
      <c r="PPY232" s="28"/>
      <c r="PPZ232" s="28"/>
      <c r="PQA232" s="28"/>
      <c r="PQB232" s="28"/>
      <c r="PQC232" s="28"/>
      <c r="PQD232" s="28"/>
      <c r="PQE232" s="28"/>
      <c r="PQF232" s="28"/>
      <c r="PQG232" s="28"/>
      <c r="PQH232" s="28"/>
      <c r="PQI232" s="28"/>
      <c r="PQJ232" s="28"/>
      <c r="PQK232" s="28"/>
      <c r="PQL232" s="28"/>
      <c r="PQM232" s="28"/>
      <c r="PQN232" s="28"/>
      <c r="PQO232" s="28"/>
      <c r="PQP232" s="28"/>
      <c r="PQQ232" s="28"/>
      <c r="PQR232" s="28"/>
      <c r="PQS232" s="28"/>
      <c r="PQT232" s="28"/>
      <c r="PQU232" s="28"/>
      <c r="PQV232" s="28"/>
      <c r="PQW232" s="28"/>
      <c r="PQX232" s="28"/>
      <c r="PQY232" s="28"/>
      <c r="PQZ232" s="28"/>
      <c r="PRA232" s="28"/>
      <c r="PRB232" s="28"/>
      <c r="PRC232" s="28"/>
      <c r="PRD232" s="28"/>
      <c r="PRE232" s="28"/>
      <c r="PRF232" s="28"/>
      <c r="PRG232" s="28"/>
      <c r="PRH232" s="28"/>
      <c r="PRI232" s="28"/>
      <c r="PRJ232" s="28"/>
      <c r="PRK232" s="28"/>
      <c r="PRL232" s="28"/>
      <c r="PRM232" s="28"/>
      <c r="PRN232" s="28"/>
      <c r="PRO232" s="28"/>
      <c r="PRP232" s="28"/>
      <c r="PRQ232" s="28"/>
      <c r="PRR232" s="28"/>
      <c r="PRS232" s="28"/>
      <c r="PRT232" s="28"/>
      <c r="PRU232" s="28"/>
      <c r="PRV232" s="28"/>
      <c r="PRW232" s="28"/>
      <c r="PRX232" s="28"/>
      <c r="PRY232" s="28"/>
      <c r="PRZ232" s="28"/>
      <c r="PSA232" s="28"/>
      <c r="PSB232" s="28"/>
      <c r="PSC232" s="28"/>
      <c r="PSD232" s="28"/>
      <c r="PSE232" s="28"/>
      <c r="PSF232" s="28"/>
      <c r="PSG232" s="28"/>
      <c r="PSH232" s="28"/>
      <c r="PSI232" s="28"/>
      <c r="PSJ232" s="28"/>
      <c r="PSK232" s="28"/>
      <c r="PSL232" s="28"/>
      <c r="PSM232" s="28"/>
      <c r="PSN232" s="28"/>
      <c r="PSO232" s="28"/>
      <c r="PSP232" s="28"/>
      <c r="PSQ232" s="28"/>
      <c r="PSR232" s="28"/>
      <c r="PSS232" s="28"/>
      <c r="PST232" s="28"/>
      <c r="PSU232" s="28"/>
      <c r="PSV232" s="28"/>
      <c r="PSW232" s="28"/>
      <c r="PSX232" s="28"/>
      <c r="PSY232" s="28"/>
      <c r="PSZ232" s="28"/>
      <c r="PTA232" s="28"/>
      <c r="PTB232" s="28"/>
      <c r="PTC232" s="28"/>
      <c r="PTD232" s="28"/>
      <c r="PTE232" s="28"/>
      <c r="PTF232" s="28"/>
      <c r="PTG232" s="28"/>
      <c r="PTH232" s="28"/>
      <c r="PTI232" s="28"/>
      <c r="PTJ232" s="28"/>
      <c r="PTK232" s="28"/>
      <c r="PTL232" s="28"/>
      <c r="PTM232" s="28"/>
      <c r="PTN232" s="28"/>
      <c r="PTO232" s="28"/>
      <c r="PTP232" s="28"/>
      <c r="PTQ232" s="28"/>
      <c r="PTR232" s="28"/>
      <c r="PTS232" s="28"/>
      <c r="PTT232" s="28"/>
      <c r="PTU232" s="28"/>
      <c r="PTV232" s="28"/>
      <c r="PTW232" s="28"/>
      <c r="PTX232" s="28"/>
      <c r="PTY232" s="28"/>
      <c r="PTZ232" s="28"/>
      <c r="PUA232" s="28"/>
      <c r="PUB232" s="28"/>
      <c r="PUC232" s="28"/>
      <c r="PUD232" s="28"/>
      <c r="PUE232" s="28"/>
      <c r="PUF232" s="28"/>
      <c r="PUG232" s="28"/>
      <c r="PUH232" s="28"/>
      <c r="PUI232" s="28"/>
      <c r="PUJ232" s="28"/>
      <c r="PUK232" s="28"/>
      <c r="PUL232" s="28"/>
      <c r="PUM232" s="28"/>
      <c r="PUN232" s="28"/>
      <c r="PUO232" s="28"/>
      <c r="PUP232" s="28"/>
      <c r="PUQ232" s="28"/>
      <c r="PUR232" s="28"/>
      <c r="PUS232" s="28"/>
      <c r="PUT232" s="28"/>
      <c r="PUU232" s="28"/>
      <c r="PUV232" s="28"/>
      <c r="PUW232" s="28"/>
      <c r="PUX232" s="28"/>
      <c r="PUY232" s="28"/>
      <c r="PUZ232" s="28"/>
      <c r="PVA232" s="28"/>
      <c r="PVB232" s="28"/>
      <c r="PVC232" s="28"/>
      <c r="PVD232" s="28"/>
      <c r="PVE232" s="28"/>
      <c r="PVF232" s="28"/>
      <c r="PVG232" s="28"/>
      <c r="PVH232" s="28"/>
      <c r="PVI232" s="28"/>
      <c r="PVJ232" s="28"/>
      <c r="PVK232" s="28"/>
      <c r="PVL232" s="28"/>
      <c r="PVM232" s="28"/>
      <c r="PVN232" s="28"/>
      <c r="PVO232" s="28"/>
      <c r="PVP232" s="28"/>
      <c r="PVQ232" s="28"/>
      <c r="PVR232" s="28"/>
      <c r="PVS232" s="28"/>
      <c r="PVT232" s="28"/>
      <c r="PVU232" s="28"/>
      <c r="PVV232" s="28"/>
      <c r="PVW232" s="28"/>
      <c r="PVX232" s="28"/>
      <c r="PVY232" s="28"/>
      <c r="PVZ232" s="28"/>
      <c r="PWA232" s="28"/>
      <c r="PWB232" s="28"/>
      <c r="PWC232" s="28"/>
      <c r="PWD232" s="28"/>
      <c r="PWE232" s="28"/>
      <c r="PWF232" s="28"/>
      <c r="PWG232" s="28"/>
      <c r="PWH232" s="28"/>
      <c r="PWI232" s="28"/>
      <c r="PWJ232" s="28"/>
      <c r="PWK232" s="28"/>
      <c r="PWL232" s="28"/>
      <c r="PWM232" s="28"/>
      <c r="PWN232" s="28"/>
      <c r="PWO232" s="28"/>
      <c r="PWP232" s="28"/>
      <c r="PWQ232" s="28"/>
      <c r="PWR232" s="28"/>
      <c r="PWS232" s="28"/>
      <c r="PWT232" s="28"/>
      <c r="PWU232" s="28"/>
      <c r="PWV232" s="28"/>
      <c r="PWW232" s="28"/>
      <c r="PWX232" s="28"/>
      <c r="PWY232" s="28"/>
      <c r="PWZ232" s="28"/>
      <c r="PXA232" s="28"/>
      <c r="PXB232" s="28"/>
      <c r="PXC232" s="28"/>
      <c r="PXD232" s="28"/>
      <c r="PXE232" s="28"/>
      <c r="PXF232" s="28"/>
      <c r="PXG232" s="28"/>
      <c r="PXH232" s="28"/>
      <c r="PXI232" s="28"/>
      <c r="PXJ232" s="28"/>
      <c r="PXK232" s="28"/>
      <c r="PXL232" s="28"/>
      <c r="PXM232" s="28"/>
      <c r="PXN232" s="28"/>
      <c r="PXO232" s="28"/>
      <c r="PXP232" s="28"/>
      <c r="PXQ232" s="28"/>
      <c r="PXR232" s="28"/>
      <c r="PXS232" s="28"/>
      <c r="PXT232" s="28"/>
      <c r="PXU232" s="28"/>
      <c r="PXV232" s="28"/>
      <c r="PXW232" s="28"/>
      <c r="PXX232" s="28"/>
      <c r="PXY232" s="28"/>
      <c r="PXZ232" s="28"/>
      <c r="PYA232" s="28"/>
      <c r="PYB232" s="28"/>
      <c r="PYC232" s="28"/>
      <c r="PYD232" s="28"/>
      <c r="PYE232" s="28"/>
      <c r="PYF232" s="28"/>
      <c r="PYG232" s="28"/>
      <c r="PYH232" s="28"/>
      <c r="PYI232" s="28"/>
      <c r="PYJ232" s="28"/>
      <c r="PYK232" s="28"/>
      <c r="PYL232" s="28"/>
      <c r="PYM232" s="28"/>
      <c r="PYN232" s="28"/>
      <c r="PYO232" s="28"/>
      <c r="PYP232" s="28"/>
      <c r="PYQ232" s="28"/>
      <c r="PYR232" s="28"/>
      <c r="PYS232" s="28"/>
      <c r="PYT232" s="28"/>
      <c r="PYU232" s="28"/>
      <c r="PYV232" s="28"/>
      <c r="PYW232" s="28"/>
      <c r="PYX232" s="28"/>
      <c r="PYY232" s="28"/>
      <c r="PYZ232" s="28"/>
      <c r="PZA232" s="28"/>
      <c r="PZB232" s="28"/>
      <c r="PZC232" s="28"/>
      <c r="PZD232" s="28"/>
      <c r="PZE232" s="28"/>
      <c r="PZF232" s="28"/>
      <c r="PZG232" s="28"/>
      <c r="PZH232" s="28"/>
      <c r="PZI232" s="28"/>
      <c r="PZJ232" s="28"/>
      <c r="PZK232" s="28"/>
      <c r="PZL232" s="28"/>
      <c r="PZM232" s="28"/>
      <c r="PZN232" s="28"/>
      <c r="PZO232" s="28"/>
      <c r="PZP232" s="28"/>
      <c r="PZQ232" s="28"/>
      <c r="PZR232" s="28"/>
      <c r="PZS232" s="28"/>
      <c r="PZT232" s="28"/>
      <c r="PZU232" s="28"/>
      <c r="PZV232" s="28"/>
      <c r="PZW232" s="28"/>
      <c r="PZX232" s="28"/>
      <c r="PZY232" s="28"/>
      <c r="PZZ232" s="28"/>
      <c r="QAA232" s="28"/>
      <c r="QAB232" s="28"/>
      <c r="QAC232" s="28"/>
      <c r="QAD232" s="28"/>
      <c r="QAE232" s="28"/>
      <c r="QAF232" s="28"/>
      <c r="QAG232" s="28"/>
      <c r="QAH232" s="28"/>
      <c r="QAI232" s="28"/>
      <c r="QAJ232" s="28"/>
      <c r="QAK232" s="28"/>
      <c r="QAL232" s="28"/>
      <c r="QAM232" s="28"/>
      <c r="QAN232" s="28"/>
      <c r="QAO232" s="28"/>
      <c r="QAP232" s="28"/>
      <c r="QAQ232" s="28"/>
      <c r="QAR232" s="28"/>
      <c r="QAS232" s="28"/>
      <c r="QAT232" s="28"/>
      <c r="QAU232" s="28"/>
      <c r="QAV232" s="28"/>
      <c r="QAW232" s="28"/>
      <c r="QAX232" s="28"/>
      <c r="QAY232" s="28"/>
      <c r="QAZ232" s="28"/>
      <c r="QBA232" s="28"/>
      <c r="QBB232" s="28"/>
      <c r="QBC232" s="28"/>
      <c r="QBD232" s="28"/>
      <c r="QBE232" s="28"/>
      <c r="QBF232" s="28"/>
      <c r="QBG232" s="28"/>
      <c r="QBH232" s="28"/>
      <c r="QBI232" s="28"/>
      <c r="QBJ232" s="28"/>
      <c r="QBK232" s="28"/>
      <c r="QBL232" s="28"/>
      <c r="QBM232" s="28"/>
      <c r="QBN232" s="28"/>
      <c r="QBO232" s="28"/>
      <c r="QBP232" s="28"/>
      <c r="QBQ232" s="28"/>
      <c r="QBR232" s="28"/>
      <c r="QBS232" s="28"/>
      <c r="QBT232" s="28"/>
      <c r="QBU232" s="28"/>
      <c r="QBV232" s="28"/>
      <c r="QBW232" s="28"/>
      <c r="QBX232" s="28"/>
      <c r="QBY232" s="28"/>
      <c r="QBZ232" s="28"/>
      <c r="QCA232" s="28"/>
      <c r="QCB232" s="28"/>
      <c r="QCC232" s="28"/>
      <c r="QCD232" s="28"/>
      <c r="QCE232" s="28"/>
      <c r="QCF232" s="28"/>
      <c r="QCG232" s="28"/>
      <c r="QCH232" s="28"/>
      <c r="QCI232" s="28"/>
      <c r="QCJ232" s="28"/>
      <c r="QCK232" s="28"/>
      <c r="QCL232" s="28"/>
      <c r="QCM232" s="28"/>
      <c r="QCN232" s="28"/>
      <c r="QCO232" s="28"/>
      <c r="QCP232" s="28"/>
      <c r="QCQ232" s="28"/>
      <c r="QCR232" s="28"/>
      <c r="QCS232" s="28"/>
      <c r="QCT232" s="28"/>
      <c r="QCU232" s="28"/>
      <c r="QCV232" s="28"/>
      <c r="QCW232" s="28"/>
      <c r="QCX232" s="28"/>
      <c r="QCY232" s="28"/>
      <c r="QCZ232" s="28"/>
      <c r="QDA232" s="28"/>
      <c r="QDB232" s="28"/>
      <c r="QDC232" s="28"/>
      <c r="QDD232" s="28"/>
      <c r="QDE232" s="28"/>
      <c r="QDF232" s="28"/>
      <c r="QDG232" s="28"/>
      <c r="QDH232" s="28"/>
      <c r="QDI232" s="28"/>
      <c r="QDJ232" s="28"/>
      <c r="QDK232" s="28"/>
      <c r="QDL232" s="28"/>
      <c r="QDM232" s="28"/>
      <c r="QDN232" s="28"/>
      <c r="QDO232" s="28"/>
      <c r="QDP232" s="28"/>
      <c r="QDQ232" s="28"/>
      <c r="QDR232" s="28"/>
      <c r="QDS232" s="28"/>
      <c r="QDT232" s="28"/>
      <c r="QDU232" s="28"/>
      <c r="QDV232" s="28"/>
      <c r="QDW232" s="28"/>
      <c r="QDX232" s="28"/>
      <c r="QDY232" s="28"/>
      <c r="QDZ232" s="28"/>
      <c r="QEA232" s="28"/>
      <c r="QEB232" s="28"/>
      <c r="QEC232" s="28"/>
      <c r="QED232" s="28"/>
      <c r="QEE232" s="28"/>
      <c r="QEF232" s="28"/>
      <c r="QEG232" s="28"/>
      <c r="QEH232" s="28"/>
      <c r="QEI232" s="28"/>
      <c r="QEJ232" s="28"/>
      <c r="QEK232" s="28"/>
      <c r="QEL232" s="28"/>
      <c r="QEM232" s="28"/>
      <c r="QEN232" s="28"/>
      <c r="QEO232" s="28"/>
      <c r="QEP232" s="28"/>
      <c r="QEQ232" s="28"/>
      <c r="QER232" s="28"/>
      <c r="QES232" s="28"/>
      <c r="QET232" s="28"/>
      <c r="QEU232" s="28"/>
      <c r="QEV232" s="28"/>
      <c r="QEW232" s="28"/>
      <c r="QEX232" s="28"/>
      <c r="QEY232" s="28"/>
      <c r="QEZ232" s="28"/>
      <c r="QFA232" s="28"/>
      <c r="QFB232" s="28"/>
      <c r="QFC232" s="28"/>
      <c r="QFD232" s="28"/>
      <c r="QFE232" s="28"/>
      <c r="QFF232" s="28"/>
      <c r="QFG232" s="28"/>
      <c r="QFH232" s="28"/>
      <c r="QFI232" s="28"/>
      <c r="QFJ232" s="28"/>
      <c r="QFK232" s="28"/>
      <c r="QFL232" s="28"/>
      <c r="QFM232" s="28"/>
      <c r="QFN232" s="28"/>
      <c r="QFO232" s="28"/>
      <c r="QFP232" s="28"/>
      <c r="QFQ232" s="28"/>
      <c r="QFR232" s="28"/>
      <c r="QFS232" s="28"/>
      <c r="QFT232" s="28"/>
      <c r="QFU232" s="28"/>
      <c r="QFV232" s="28"/>
      <c r="QFW232" s="28"/>
      <c r="QFX232" s="28"/>
      <c r="QFY232" s="28"/>
      <c r="QFZ232" s="28"/>
      <c r="QGA232" s="28"/>
      <c r="QGB232" s="28"/>
      <c r="QGC232" s="28"/>
      <c r="QGD232" s="28"/>
      <c r="QGE232" s="28"/>
      <c r="QGF232" s="28"/>
      <c r="QGG232" s="28"/>
      <c r="QGH232" s="28"/>
      <c r="QGI232" s="28"/>
      <c r="QGJ232" s="28"/>
      <c r="QGK232" s="28"/>
      <c r="QGL232" s="28"/>
      <c r="QGM232" s="28"/>
      <c r="QGN232" s="28"/>
      <c r="QGO232" s="28"/>
      <c r="QGP232" s="28"/>
      <c r="QGQ232" s="28"/>
      <c r="QGR232" s="28"/>
      <c r="QGS232" s="28"/>
      <c r="QGT232" s="28"/>
      <c r="QGU232" s="28"/>
      <c r="QGV232" s="28"/>
      <c r="QGW232" s="28"/>
      <c r="QGX232" s="28"/>
      <c r="QGY232" s="28"/>
      <c r="QGZ232" s="28"/>
      <c r="QHA232" s="28"/>
      <c r="QHB232" s="28"/>
      <c r="QHC232" s="28"/>
      <c r="QHD232" s="28"/>
      <c r="QHE232" s="28"/>
      <c r="QHF232" s="28"/>
      <c r="QHG232" s="28"/>
      <c r="QHH232" s="28"/>
      <c r="QHI232" s="28"/>
      <c r="QHJ232" s="28"/>
      <c r="QHK232" s="28"/>
      <c r="QHL232" s="28"/>
      <c r="QHM232" s="28"/>
      <c r="QHN232" s="28"/>
      <c r="QHO232" s="28"/>
      <c r="QHP232" s="28"/>
      <c r="QHQ232" s="28"/>
      <c r="QHR232" s="28"/>
      <c r="QHS232" s="28"/>
      <c r="QHT232" s="28"/>
      <c r="QHU232" s="28"/>
      <c r="QHV232" s="28"/>
      <c r="QHW232" s="28"/>
      <c r="QHX232" s="28"/>
      <c r="QHY232" s="28"/>
      <c r="QHZ232" s="28"/>
      <c r="QIA232" s="28"/>
      <c r="QIB232" s="28"/>
      <c r="QIC232" s="28"/>
      <c r="QID232" s="28"/>
      <c r="QIE232" s="28"/>
      <c r="QIF232" s="28"/>
      <c r="QIG232" s="28"/>
      <c r="QIH232" s="28"/>
      <c r="QII232" s="28"/>
      <c r="QIJ232" s="28"/>
      <c r="QIK232" s="28"/>
      <c r="QIL232" s="28"/>
      <c r="QIM232" s="28"/>
      <c r="QIN232" s="28"/>
      <c r="QIO232" s="28"/>
      <c r="QIP232" s="28"/>
      <c r="QIQ232" s="28"/>
      <c r="QIR232" s="28"/>
      <c r="QIS232" s="28"/>
      <c r="QIT232" s="28"/>
      <c r="QIU232" s="28"/>
      <c r="QIV232" s="28"/>
      <c r="QIW232" s="28"/>
      <c r="QIX232" s="28"/>
      <c r="QIY232" s="28"/>
      <c r="QIZ232" s="28"/>
      <c r="QJA232" s="28"/>
      <c r="QJB232" s="28"/>
      <c r="QJC232" s="28"/>
      <c r="QJD232" s="28"/>
      <c r="QJE232" s="28"/>
      <c r="QJF232" s="28"/>
      <c r="QJG232" s="28"/>
      <c r="QJH232" s="28"/>
      <c r="QJI232" s="28"/>
      <c r="QJJ232" s="28"/>
      <c r="QJK232" s="28"/>
      <c r="QJL232" s="28"/>
      <c r="QJM232" s="28"/>
      <c r="QJN232" s="28"/>
      <c r="QJO232" s="28"/>
      <c r="QJP232" s="28"/>
      <c r="QJQ232" s="28"/>
      <c r="QJR232" s="28"/>
      <c r="QJS232" s="28"/>
      <c r="QJT232" s="28"/>
      <c r="QJU232" s="28"/>
      <c r="QJV232" s="28"/>
      <c r="QJW232" s="28"/>
      <c r="QJX232" s="28"/>
      <c r="QJY232" s="28"/>
      <c r="QJZ232" s="28"/>
      <c r="QKA232" s="28"/>
      <c r="QKB232" s="28"/>
      <c r="QKC232" s="28"/>
      <c r="QKD232" s="28"/>
      <c r="QKE232" s="28"/>
      <c r="QKF232" s="28"/>
      <c r="QKG232" s="28"/>
      <c r="QKH232" s="28"/>
      <c r="QKI232" s="28"/>
      <c r="QKJ232" s="28"/>
      <c r="QKK232" s="28"/>
      <c r="QKL232" s="28"/>
      <c r="QKM232" s="28"/>
      <c r="QKN232" s="28"/>
      <c r="QKO232" s="28"/>
      <c r="QKP232" s="28"/>
      <c r="QKQ232" s="28"/>
      <c r="QKR232" s="28"/>
      <c r="QKS232" s="28"/>
      <c r="QKT232" s="28"/>
      <c r="QKU232" s="28"/>
      <c r="QKV232" s="28"/>
      <c r="QKW232" s="28"/>
      <c r="QKX232" s="28"/>
      <c r="QKY232" s="28"/>
      <c r="QKZ232" s="28"/>
      <c r="QLA232" s="28"/>
      <c r="QLB232" s="28"/>
      <c r="QLC232" s="28"/>
      <c r="QLD232" s="28"/>
      <c r="QLE232" s="28"/>
      <c r="QLF232" s="28"/>
      <c r="QLG232" s="28"/>
      <c r="QLH232" s="28"/>
      <c r="QLI232" s="28"/>
      <c r="QLJ232" s="28"/>
      <c r="QLK232" s="28"/>
      <c r="QLL232" s="28"/>
      <c r="QLM232" s="28"/>
      <c r="QLN232" s="28"/>
      <c r="QLO232" s="28"/>
      <c r="QLP232" s="28"/>
      <c r="QLQ232" s="28"/>
      <c r="QLR232" s="28"/>
      <c r="QLS232" s="28"/>
      <c r="QLT232" s="28"/>
      <c r="QLU232" s="28"/>
      <c r="QLV232" s="28"/>
      <c r="QLW232" s="28"/>
      <c r="QLX232" s="28"/>
      <c r="QLY232" s="28"/>
      <c r="QLZ232" s="28"/>
      <c r="QMA232" s="28"/>
      <c r="QMB232" s="28"/>
      <c r="QMC232" s="28"/>
      <c r="QMD232" s="28"/>
      <c r="QME232" s="28"/>
      <c r="QMF232" s="28"/>
      <c r="QMG232" s="28"/>
      <c r="QMH232" s="28"/>
      <c r="QMI232" s="28"/>
      <c r="QMJ232" s="28"/>
      <c r="QMK232" s="28"/>
      <c r="QML232" s="28"/>
      <c r="QMM232" s="28"/>
      <c r="QMN232" s="28"/>
      <c r="QMO232" s="28"/>
      <c r="QMP232" s="28"/>
      <c r="QMQ232" s="28"/>
      <c r="QMR232" s="28"/>
      <c r="QMS232" s="28"/>
      <c r="QMT232" s="28"/>
      <c r="QMU232" s="28"/>
      <c r="QMV232" s="28"/>
      <c r="QMW232" s="28"/>
      <c r="QMX232" s="28"/>
      <c r="QMY232" s="28"/>
      <c r="QMZ232" s="28"/>
      <c r="QNA232" s="28"/>
      <c r="QNB232" s="28"/>
      <c r="QNC232" s="28"/>
      <c r="QND232" s="28"/>
      <c r="QNE232" s="28"/>
      <c r="QNF232" s="28"/>
      <c r="QNG232" s="28"/>
      <c r="QNH232" s="28"/>
      <c r="QNI232" s="28"/>
      <c r="QNJ232" s="28"/>
      <c r="QNK232" s="28"/>
      <c r="QNL232" s="28"/>
      <c r="QNM232" s="28"/>
      <c r="QNN232" s="28"/>
      <c r="QNO232" s="28"/>
      <c r="QNP232" s="28"/>
      <c r="QNQ232" s="28"/>
      <c r="QNR232" s="28"/>
      <c r="QNS232" s="28"/>
      <c r="QNT232" s="28"/>
      <c r="QNU232" s="28"/>
      <c r="QNV232" s="28"/>
      <c r="QNW232" s="28"/>
      <c r="QNX232" s="28"/>
      <c r="QNY232" s="28"/>
      <c r="QNZ232" s="28"/>
      <c r="QOA232" s="28"/>
      <c r="QOB232" s="28"/>
      <c r="QOC232" s="28"/>
      <c r="QOD232" s="28"/>
      <c r="QOE232" s="28"/>
      <c r="QOF232" s="28"/>
      <c r="QOG232" s="28"/>
      <c r="QOH232" s="28"/>
      <c r="QOI232" s="28"/>
      <c r="QOJ232" s="28"/>
      <c r="QOK232" s="28"/>
      <c r="QOL232" s="28"/>
      <c r="QOM232" s="28"/>
      <c r="QON232" s="28"/>
      <c r="QOO232" s="28"/>
      <c r="QOP232" s="28"/>
      <c r="QOQ232" s="28"/>
      <c r="QOR232" s="28"/>
      <c r="QOS232" s="28"/>
      <c r="QOT232" s="28"/>
      <c r="QOU232" s="28"/>
      <c r="QOV232" s="28"/>
      <c r="QOW232" s="28"/>
      <c r="QOX232" s="28"/>
      <c r="QOY232" s="28"/>
      <c r="QOZ232" s="28"/>
      <c r="QPA232" s="28"/>
      <c r="QPB232" s="28"/>
      <c r="QPC232" s="28"/>
      <c r="QPD232" s="28"/>
      <c r="QPE232" s="28"/>
      <c r="QPF232" s="28"/>
      <c r="QPG232" s="28"/>
      <c r="QPH232" s="28"/>
      <c r="QPI232" s="28"/>
      <c r="QPJ232" s="28"/>
      <c r="QPK232" s="28"/>
      <c r="QPL232" s="28"/>
      <c r="QPM232" s="28"/>
      <c r="QPN232" s="28"/>
      <c r="QPO232" s="28"/>
      <c r="QPP232" s="28"/>
      <c r="QPQ232" s="28"/>
      <c r="QPR232" s="28"/>
      <c r="QPS232" s="28"/>
      <c r="QPT232" s="28"/>
      <c r="QPU232" s="28"/>
      <c r="QPV232" s="28"/>
      <c r="QPW232" s="28"/>
      <c r="QPX232" s="28"/>
      <c r="QPY232" s="28"/>
      <c r="QPZ232" s="28"/>
      <c r="QQA232" s="28"/>
      <c r="QQB232" s="28"/>
      <c r="QQC232" s="28"/>
      <c r="QQD232" s="28"/>
      <c r="QQE232" s="28"/>
      <c r="QQF232" s="28"/>
      <c r="QQG232" s="28"/>
      <c r="QQH232" s="28"/>
      <c r="QQI232" s="28"/>
      <c r="QQJ232" s="28"/>
      <c r="QQK232" s="28"/>
      <c r="QQL232" s="28"/>
      <c r="QQM232" s="28"/>
      <c r="QQN232" s="28"/>
      <c r="QQO232" s="28"/>
      <c r="QQP232" s="28"/>
      <c r="QQQ232" s="28"/>
      <c r="QQR232" s="28"/>
      <c r="QQS232" s="28"/>
      <c r="QQT232" s="28"/>
      <c r="QQU232" s="28"/>
      <c r="QQV232" s="28"/>
      <c r="QQW232" s="28"/>
      <c r="QQX232" s="28"/>
      <c r="QQY232" s="28"/>
      <c r="QQZ232" s="28"/>
      <c r="QRA232" s="28"/>
      <c r="QRB232" s="28"/>
      <c r="QRC232" s="28"/>
      <c r="QRD232" s="28"/>
      <c r="QRE232" s="28"/>
      <c r="QRF232" s="28"/>
      <c r="QRG232" s="28"/>
      <c r="QRH232" s="28"/>
      <c r="QRI232" s="28"/>
      <c r="QRJ232" s="28"/>
      <c r="QRK232" s="28"/>
      <c r="QRL232" s="28"/>
      <c r="QRM232" s="28"/>
      <c r="QRN232" s="28"/>
      <c r="QRO232" s="28"/>
      <c r="QRP232" s="28"/>
      <c r="QRQ232" s="28"/>
      <c r="QRR232" s="28"/>
      <c r="QRS232" s="28"/>
      <c r="QRT232" s="28"/>
      <c r="QRU232" s="28"/>
      <c r="QRV232" s="28"/>
      <c r="QRW232" s="28"/>
      <c r="QRX232" s="28"/>
      <c r="QRY232" s="28"/>
      <c r="QRZ232" s="28"/>
      <c r="QSA232" s="28"/>
      <c r="QSB232" s="28"/>
      <c r="QSC232" s="28"/>
      <c r="QSD232" s="28"/>
      <c r="QSE232" s="28"/>
      <c r="QSF232" s="28"/>
      <c r="QSG232" s="28"/>
      <c r="QSH232" s="28"/>
      <c r="QSI232" s="28"/>
      <c r="QSJ232" s="28"/>
      <c r="QSK232" s="28"/>
      <c r="QSL232" s="28"/>
      <c r="QSM232" s="28"/>
      <c r="QSN232" s="28"/>
      <c r="QSO232" s="28"/>
      <c r="QSP232" s="28"/>
      <c r="QSQ232" s="28"/>
      <c r="QSR232" s="28"/>
      <c r="QSS232" s="28"/>
      <c r="QST232" s="28"/>
      <c r="QSU232" s="28"/>
      <c r="QSV232" s="28"/>
      <c r="QSW232" s="28"/>
      <c r="QSX232" s="28"/>
      <c r="QSY232" s="28"/>
      <c r="QSZ232" s="28"/>
      <c r="QTA232" s="28"/>
      <c r="QTB232" s="28"/>
      <c r="QTC232" s="28"/>
      <c r="QTD232" s="28"/>
      <c r="QTE232" s="28"/>
      <c r="QTF232" s="28"/>
      <c r="QTG232" s="28"/>
      <c r="QTH232" s="28"/>
      <c r="QTI232" s="28"/>
      <c r="QTJ232" s="28"/>
      <c r="QTK232" s="28"/>
      <c r="QTL232" s="28"/>
      <c r="QTM232" s="28"/>
      <c r="QTN232" s="28"/>
      <c r="QTO232" s="28"/>
      <c r="QTP232" s="28"/>
      <c r="QTQ232" s="28"/>
      <c r="QTR232" s="28"/>
      <c r="QTS232" s="28"/>
      <c r="QTT232" s="28"/>
      <c r="QTU232" s="28"/>
      <c r="QTV232" s="28"/>
      <c r="QTW232" s="28"/>
      <c r="QTX232" s="28"/>
      <c r="QTY232" s="28"/>
      <c r="QTZ232" s="28"/>
      <c r="QUA232" s="28"/>
      <c r="QUB232" s="28"/>
      <c r="QUC232" s="28"/>
      <c r="QUD232" s="28"/>
      <c r="QUE232" s="28"/>
      <c r="QUF232" s="28"/>
      <c r="QUG232" s="28"/>
      <c r="QUH232" s="28"/>
      <c r="QUI232" s="28"/>
      <c r="QUJ232" s="28"/>
      <c r="QUK232" s="28"/>
      <c r="QUL232" s="28"/>
      <c r="QUM232" s="28"/>
      <c r="QUN232" s="28"/>
      <c r="QUO232" s="28"/>
      <c r="QUP232" s="28"/>
      <c r="QUQ232" s="28"/>
      <c r="QUR232" s="28"/>
      <c r="QUS232" s="28"/>
      <c r="QUT232" s="28"/>
      <c r="QUU232" s="28"/>
      <c r="QUV232" s="28"/>
      <c r="QUW232" s="28"/>
      <c r="QUX232" s="28"/>
      <c r="QUY232" s="28"/>
      <c r="QUZ232" s="28"/>
      <c r="QVA232" s="28"/>
      <c r="QVB232" s="28"/>
      <c r="QVC232" s="28"/>
      <c r="QVD232" s="28"/>
      <c r="QVE232" s="28"/>
      <c r="QVF232" s="28"/>
      <c r="QVG232" s="28"/>
      <c r="QVH232" s="28"/>
      <c r="QVI232" s="28"/>
      <c r="QVJ232" s="28"/>
      <c r="QVK232" s="28"/>
      <c r="QVL232" s="28"/>
      <c r="QVM232" s="28"/>
      <c r="QVN232" s="28"/>
      <c r="QVO232" s="28"/>
      <c r="QVP232" s="28"/>
      <c r="QVQ232" s="28"/>
      <c r="QVR232" s="28"/>
      <c r="QVS232" s="28"/>
      <c r="QVT232" s="28"/>
      <c r="QVU232" s="28"/>
      <c r="QVV232" s="28"/>
      <c r="QVW232" s="28"/>
      <c r="QVX232" s="28"/>
      <c r="QVY232" s="28"/>
      <c r="QVZ232" s="28"/>
      <c r="QWA232" s="28"/>
      <c r="QWB232" s="28"/>
      <c r="QWC232" s="28"/>
      <c r="QWD232" s="28"/>
      <c r="QWE232" s="28"/>
      <c r="QWF232" s="28"/>
      <c r="QWG232" s="28"/>
      <c r="QWH232" s="28"/>
      <c r="QWI232" s="28"/>
      <c r="QWJ232" s="28"/>
      <c r="QWK232" s="28"/>
      <c r="QWL232" s="28"/>
      <c r="QWM232" s="28"/>
      <c r="QWN232" s="28"/>
      <c r="QWO232" s="28"/>
      <c r="QWP232" s="28"/>
      <c r="QWQ232" s="28"/>
      <c r="QWR232" s="28"/>
      <c r="QWS232" s="28"/>
      <c r="QWT232" s="28"/>
      <c r="QWU232" s="28"/>
      <c r="QWV232" s="28"/>
      <c r="QWW232" s="28"/>
      <c r="QWX232" s="28"/>
      <c r="QWY232" s="28"/>
      <c r="QWZ232" s="28"/>
      <c r="QXA232" s="28"/>
      <c r="QXB232" s="28"/>
      <c r="QXC232" s="28"/>
      <c r="QXD232" s="28"/>
      <c r="QXE232" s="28"/>
      <c r="QXF232" s="28"/>
      <c r="QXG232" s="28"/>
      <c r="QXH232" s="28"/>
      <c r="QXI232" s="28"/>
      <c r="QXJ232" s="28"/>
      <c r="QXK232" s="28"/>
      <c r="QXL232" s="28"/>
      <c r="QXM232" s="28"/>
      <c r="QXN232" s="28"/>
      <c r="QXO232" s="28"/>
      <c r="QXP232" s="28"/>
      <c r="QXQ232" s="28"/>
      <c r="QXR232" s="28"/>
      <c r="QXS232" s="28"/>
      <c r="QXT232" s="28"/>
      <c r="QXU232" s="28"/>
      <c r="QXV232" s="28"/>
      <c r="QXW232" s="28"/>
      <c r="QXX232" s="28"/>
      <c r="QXY232" s="28"/>
      <c r="QXZ232" s="28"/>
      <c r="QYA232" s="28"/>
      <c r="QYB232" s="28"/>
      <c r="QYC232" s="28"/>
      <c r="QYD232" s="28"/>
      <c r="QYE232" s="28"/>
      <c r="QYF232" s="28"/>
      <c r="QYG232" s="28"/>
      <c r="QYH232" s="28"/>
      <c r="QYI232" s="28"/>
      <c r="QYJ232" s="28"/>
      <c r="QYK232" s="28"/>
      <c r="QYL232" s="28"/>
      <c r="QYM232" s="28"/>
      <c r="QYN232" s="28"/>
      <c r="QYO232" s="28"/>
      <c r="QYP232" s="28"/>
      <c r="QYQ232" s="28"/>
      <c r="QYR232" s="28"/>
      <c r="QYS232" s="28"/>
      <c r="QYT232" s="28"/>
      <c r="QYU232" s="28"/>
      <c r="QYV232" s="28"/>
      <c r="QYW232" s="28"/>
      <c r="QYX232" s="28"/>
      <c r="QYY232" s="28"/>
      <c r="QYZ232" s="28"/>
      <c r="QZA232" s="28"/>
      <c r="QZB232" s="28"/>
      <c r="QZC232" s="28"/>
      <c r="QZD232" s="28"/>
      <c r="QZE232" s="28"/>
      <c r="QZF232" s="28"/>
      <c r="QZG232" s="28"/>
      <c r="QZH232" s="28"/>
      <c r="QZI232" s="28"/>
      <c r="QZJ232" s="28"/>
      <c r="QZK232" s="28"/>
      <c r="QZL232" s="28"/>
      <c r="QZM232" s="28"/>
      <c r="QZN232" s="28"/>
      <c r="QZO232" s="28"/>
      <c r="QZP232" s="28"/>
      <c r="QZQ232" s="28"/>
      <c r="QZR232" s="28"/>
      <c r="QZS232" s="28"/>
      <c r="QZT232" s="28"/>
      <c r="QZU232" s="28"/>
      <c r="QZV232" s="28"/>
      <c r="QZW232" s="28"/>
      <c r="QZX232" s="28"/>
      <c r="QZY232" s="28"/>
      <c r="QZZ232" s="28"/>
      <c r="RAA232" s="28"/>
      <c r="RAB232" s="28"/>
      <c r="RAC232" s="28"/>
      <c r="RAD232" s="28"/>
      <c r="RAE232" s="28"/>
      <c r="RAF232" s="28"/>
      <c r="RAG232" s="28"/>
      <c r="RAH232" s="28"/>
      <c r="RAI232" s="28"/>
      <c r="RAJ232" s="28"/>
      <c r="RAK232" s="28"/>
      <c r="RAL232" s="28"/>
      <c r="RAM232" s="28"/>
      <c r="RAN232" s="28"/>
      <c r="RAO232" s="28"/>
      <c r="RAP232" s="28"/>
      <c r="RAQ232" s="28"/>
      <c r="RAR232" s="28"/>
      <c r="RAS232" s="28"/>
      <c r="RAT232" s="28"/>
      <c r="RAU232" s="28"/>
      <c r="RAV232" s="28"/>
      <c r="RAW232" s="28"/>
      <c r="RAX232" s="28"/>
      <c r="RAY232" s="28"/>
      <c r="RAZ232" s="28"/>
      <c r="RBA232" s="28"/>
      <c r="RBB232" s="28"/>
      <c r="RBC232" s="28"/>
      <c r="RBD232" s="28"/>
      <c r="RBE232" s="28"/>
      <c r="RBF232" s="28"/>
      <c r="RBG232" s="28"/>
      <c r="RBH232" s="28"/>
      <c r="RBI232" s="28"/>
      <c r="RBJ232" s="28"/>
      <c r="RBK232" s="28"/>
      <c r="RBL232" s="28"/>
      <c r="RBM232" s="28"/>
      <c r="RBN232" s="28"/>
      <c r="RBO232" s="28"/>
      <c r="RBP232" s="28"/>
      <c r="RBQ232" s="28"/>
      <c r="RBR232" s="28"/>
      <c r="RBS232" s="28"/>
      <c r="RBT232" s="28"/>
      <c r="RBU232" s="28"/>
      <c r="RBV232" s="28"/>
      <c r="RBW232" s="28"/>
      <c r="RBX232" s="28"/>
      <c r="RBY232" s="28"/>
      <c r="RBZ232" s="28"/>
      <c r="RCA232" s="28"/>
      <c r="RCB232" s="28"/>
      <c r="RCC232" s="28"/>
      <c r="RCD232" s="28"/>
      <c r="RCE232" s="28"/>
      <c r="RCF232" s="28"/>
      <c r="RCG232" s="28"/>
      <c r="RCH232" s="28"/>
      <c r="RCI232" s="28"/>
      <c r="RCJ232" s="28"/>
      <c r="RCK232" s="28"/>
      <c r="RCL232" s="28"/>
      <c r="RCM232" s="28"/>
      <c r="RCN232" s="28"/>
      <c r="RCO232" s="28"/>
      <c r="RCP232" s="28"/>
      <c r="RCQ232" s="28"/>
      <c r="RCR232" s="28"/>
      <c r="RCS232" s="28"/>
      <c r="RCT232" s="28"/>
      <c r="RCU232" s="28"/>
      <c r="RCV232" s="28"/>
      <c r="RCW232" s="28"/>
      <c r="RCX232" s="28"/>
      <c r="RCY232" s="28"/>
      <c r="RCZ232" s="28"/>
      <c r="RDA232" s="28"/>
      <c r="RDB232" s="28"/>
      <c r="RDC232" s="28"/>
      <c r="RDD232" s="28"/>
      <c r="RDE232" s="28"/>
      <c r="RDF232" s="28"/>
      <c r="RDG232" s="28"/>
      <c r="RDH232" s="28"/>
      <c r="RDI232" s="28"/>
      <c r="RDJ232" s="28"/>
      <c r="RDK232" s="28"/>
      <c r="RDL232" s="28"/>
      <c r="RDM232" s="28"/>
      <c r="RDN232" s="28"/>
      <c r="RDO232" s="28"/>
      <c r="RDP232" s="28"/>
      <c r="RDQ232" s="28"/>
      <c r="RDR232" s="28"/>
      <c r="RDS232" s="28"/>
      <c r="RDT232" s="28"/>
      <c r="RDU232" s="28"/>
      <c r="RDV232" s="28"/>
      <c r="RDW232" s="28"/>
      <c r="RDX232" s="28"/>
      <c r="RDY232" s="28"/>
      <c r="RDZ232" s="28"/>
      <c r="REA232" s="28"/>
      <c r="REB232" s="28"/>
      <c r="REC232" s="28"/>
      <c r="RED232" s="28"/>
      <c r="REE232" s="28"/>
      <c r="REF232" s="28"/>
      <c r="REG232" s="28"/>
      <c r="REH232" s="28"/>
      <c r="REI232" s="28"/>
      <c r="REJ232" s="28"/>
      <c r="REK232" s="28"/>
      <c r="REL232" s="28"/>
      <c r="REM232" s="28"/>
      <c r="REN232" s="28"/>
      <c r="REO232" s="28"/>
      <c r="REP232" s="28"/>
      <c r="REQ232" s="28"/>
      <c r="RER232" s="28"/>
      <c r="RES232" s="28"/>
      <c r="RET232" s="28"/>
      <c r="REU232" s="28"/>
      <c r="REV232" s="28"/>
      <c r="REW232" s="28"/>
      <c r="REX232" s="28"/>
      <c r="REY232" s="28"/>
      <c r="REZ232" s="28"/>
      <c r="RFA232" s="28"/>
      <c r="RFB232" s="28"/>
      <c r="RFC232" s="28"/>
      <c r="RFD232" s="28"/>
      <c r="RFE232" s="28"/>
      <c r="RFF232" s="28"/>
      <c r="RFG232" s="28"/>
      <c r="RFH232" s="28"/>
      <c r="RFI232" s="28"/>
      <c r="RFJ232" s="28"/>
      <c r="RFK232" s="28"/>
      <c r="RFL232" s="28"/>
      <c r="RFM232" s="28"/>
      <c r="RFN232" s="28"/>
      <c r="RFO232" s="28"/>
      <c r="RFP232" s="28"/>
      <c r="RFQ232" s="28"/>
      <c r="RFR232" s="28"/>
      <c r="RFS232" s="28"/>
      <c r="RFT232" s="28"/>
      <c r="RFU232" s="28"/>
      <c r="RFV232" s="28"/>
      <c r="RFW232" s="28"/>
      <c r="RFX232" s="28"/>
      <c r="RFY232" s="28"/>
      <c r="RFZ232" s="28"/>
      <c r="RGA232" s="28"/>
      <c r="RGB232" s="28"/>
      <c r="RGC232" s="28"/>
      <c r="RGD232" s="28"/>
      <c r="RGE232" s="28"/>
      <c r="RGF232" s="28"/>
      <c r="RGG232" s="28"/>
      <c r="RGH232" s="28"/>
      <c r="RGI232" s="28"/>
      <c r="RGJ232" s="28"/>
      <c r="RGK232" s="28"/>
      <c r="RGL232" s="28"/>
      <c r="RGM232" s="28"/>
      <c r="RGN232" s="28"/>
      <c r="RGO232" s="28"/>
      <c r="RGP232" s="28"/>
      <c r="RGQ232" s="28"/>
      <c r="RGR232" s="28"/>
      <c r="RGS232" s="28"/>
      <c r="RGT232" s="28"/>
      <c r="RGU232" s="28"/>
      <c r="RGV232" s="28"/>
      <c r="RGW232" s="28"/>
      <c r="RGX232" s="28"/>
      <c r="RGY232" s="28"/>
      <c r="RGZ232" s="28"/>
      <c r="RHA232" s="28"/>
      <c r="RHB232" s="28"/>
      <c r="RHC232" s="28"/>
      <c r="RHD232" s="28"/>
      <c r="RHE232" s="28"/>
      <c r="RHF232" s="28"/>
      <c r="RHG232" s="28"/>
      <c r="RHH232" s="28"/>
      <c r="RHI232" s="28"/>
      <c r="RHJ232" s="28"/>
      <c r="RHK232" s="28"/>
      <c r="RHL232" s="28"/>
      <c r="RHM232" s="28"/>
      <c r="RHN232" s="28"/>
      <c r="RHO232" s="28"/>
      <c r="RHP232" s="28"/>
      <c r="RHQ232" s="28"/>
      <c r="RHR232" s="28"/>
      <c r="RHS232" s="28"/>
      <c r="RHT232" s="28"/>
      <c r="RHU232" s="28"/>
      <c r="RHV232" s="28"/>
      <c r="RHW232" s="28"/>
      <c r="RHX232" s="28"/>
      <c r="RHY232" s="28"/>
      <c r="RHZ232" s="28"/>
      <c r="RIA232" s="28"/>
      <c r="RIB232" s="28"/>
      <c r="RIC232" s="28"/>
      <c r="RID232" s="28"/>
      <c r="RIE232" s="28"/>
      <c r="RIF232" s="28"/>
      <c r="RIG232" s="28"/>
      <c r="RIH232" s="28"/>
      <c r="RII232" s="28"/>
      <c r="RIJ232" s="28"/>
      <c r="RIK232" s="28"/>
      <c r="RIL232" s="28"/>
      <c r="RIM232" s="28"/>
      <c r="RIN232" s="28"/>
      <c r="RIO232" s="28"/>
      <c r="RIP232" s="28"/>
      <c r="RIQ232" s="28"/>
      <c r="RIR232" s="28"/>
      <c r="RIS232" s="28"/>
      <c r="RIT232" s="28"/>
      <c r="RIU232" s="28"/>
      <c r="RIV232" s="28"/>
      <c r="RIW232" s="28"/>
      <c r="RIX232" s="28"/>
      <c r="RIY232" s="28"/>
      <c r="RIZ232" s="28"/>
      <c r="RJA232" s="28"/>
      <c r="RJB232" s="28"/>
      <c r="RJC232" s="28"/>
      <c r="RJD232" s="28"/>
      <c r="RJE232" s="28"/>
      <c r="RJF232" s="28"/>
      <c r="RJG232" s="28"/>
      <c r="RJH232" s="28"/>
      <c r="RJI232" s="28"/>
      <c r="RJJ232" s="28"/>
      <c r="RJK232" s="28"/>
      <c r="RJL232" s="28"/>
      <c r="RJM232" s="28"/>
      <c r="RJN232" s="28"/>
      <c r="RJO232" s="28"/>
      <c r="RJP232" s="28"/>
      <c r="RJQ232" s="28"/>
      <c r="RJR232" s="28"/>
      <c r="RJS232" s="28"/>
      <c r="RJT232" s="28"/>
      <c r="RJU232" s="28"/>
      <c r="RJV232" s="28"/>
      <c r="RJW232" s="28"/>
      <c r="RJX232" s="28"/>
      <c r="RJY232" s="28"/>
      <c r="RJZ232" s="28"/>
      <c r="RKA232" s="28"/>
      <c r="RKB232" s="28"/>
      <c r="RKC232" s="28"/>
      <c r="RKD232" s="28"/>
      <c r="RKE232" s="28"/>
      <c r="RKF232" s="28"/>
      <c r="RKG232" s="28"/>
      <c r="RKH232" s="28"/>
      <c r="RKI232" s="28"/>
      <c r="RKJ232" s="28"/>
      <c r="RKK232" s="28"/>
      <c r="RKL232" s="28"/>
      <c r="RKM232" s="28"/>
      <c r="RKN232" s="28"/>
      <c r="RKO232" s="28"/>
      <c r="RKP232" s="28"/>
      <c r="RKQ232" s="28"/>
      <c r="RKR232" s="28"/>
      <c r="RKS232" s="28"/>
      <c r="RKT232" s="28"/>
      <c r="RKU232" s="28"/>
      <c r="RKV232" s="28"/>
      <c r="RKW232" s="28"/>
      <c r="RKX232" s="28"/>
      <c r="RKY232" s="28"/>
      <c r="RKZ232" s="28"/>
      <c r="RLA232" s="28"/>
      <c r="RLB232" s="28"/>
      <c r="RLC232" s="28"/>
      <c r="RLD232" s="28"/>
      <c r="RLE232" s="28"/>
      <c r="RLF232" s="28"/>
      <c r="RLG232" s="28"/>
      <c r="RLH232" s="28"/>
      <c r="RLI232" s="28"/>
      <c r="RLJ232" s="28"/>
      <c r="RLK232" s="28"/>
      <c r="RLL232" s="28"/>
      <c r="RLM232" s="28"/>
      <c r="RLN232" s="28"/>
      <c r="RLO232" s="28"/>
      <c r="RLP232" s="28"/>
      <c r="RLQ232" s="28"/>
      <c r="RLR232" s="28"/>
      <c r="RLS232" s="28"/>
      <c r="RLT232" s="28"/>
      <c r="RLU232" s="28"/>
      <c r="RLV232" s="28"/>
      <c r="RLW232" s="28"/>
      <c r="RLX232" s="28"/>
      <c r="RLY232" s="28"/>
      <c r="RLZ232" s="28"/>
      <c r="RMA232" s="28"/>
      <c r="RMB232" s="28"/>
      <c r="RMC232" s="28"/>
      <c r="RMD232" s="28"/>
      <c r="RME232" s="28"/>
      <c r="RMF232" s="28"/>
      <c r="RMG232" s="28"/>
      <c r="RMH232" s="28"/>
      <c r="RMI232" s="28"/>
      <c r="RMJ232" s="28"/>
      <c r="RMK232" s="28"/>
      <c r="RML232" s="28"/>
      <c r="RMM232" s="28"/>
      <c r="RMN232" s="28"/>
      <c r="RMO232" s="28"/>
      <c r="RMP232" s="28"/>
      <c r="RMQ232" s="28"/>
      <c r="RMR232" s="28"/>
      <c r="RMS232" s="28"/>
      <c r="RMT232" s="28"/>
      <c r="RMU232" s="28"/>
      <c r="RMV232" s="28"/>
      <c r="RMW232" s="28"/>
      <c r="RMX232" s="28"/>
      <c r="RMY232" s="28"/>
      <c r="RMZ232" s="28"/>
      <c r="RNA232" s="28"/>
      <c r="RNB232" s="28"/>
      <c r="RNC232" s="28"/>
      <c r="RND232" s="28"/>
      <c r="RNE232" s="28"/>
      <c r="RNF232" s="28"/>
      <c r="RNG232" s="28"/>
      <c r="RNH232" s="28"/>
      <c r="RNI232" s="28"/>
      <c r="RNJ232" s="28"/>
      <c r="RNK232" s="28"/>
      <c r="RNL232" s="28"/>
      <c r="RNM232" s="28"/>
      <c r="RNN232" s="28"/>
      <c r="RNO232" s="28"/>
      <c r="RNP232" s="28"/>
      <c r="RNQ232" s="28"/>
      <c r="RNR232" s="28"/>
      <c r="RNS232" s="28"/>
      <c r="RNT232" s="28"/>
      <c r="RNU232" s="28"/>
      <c r="RNV232" s="28"/>
      <c r="RNW232" s="28"/>
      <c r="RNX232" s="28"/>
      <c r="RNY232" s="28"/>
      <c r="RNZ232" s="28"/>
      <c r="ROA232" s="28"/>
      <c r="ROB232" s="28"/>
      <c r="ROC232" s="28"/>
      <c r="ROD232" s="28"/>
      <c r="ROE232" s="28"/>
      <c r="ROF232" s="28"/>
      <c r="ROG232" s="28"/>
      <c r="ROH232" s="28"/>
      <c r="ROI232" s="28"/>
      <c r="ROJ232" s="28"/>
      <c r="ROK232" s="28"/>
      <c r="ROL232" s="28"/>
      <c r="ROM232" s="28"/>
      <c r="RON232" s="28"/>
      <c r="ROO232" s="28"/>
      <c r="ROP232" s="28"/>
      <c r="ROQ232" s="28"/>
      <c r="ROR232" s="28"/>
      <c r="ROS232" s="28"/>
      <c r="ROT232" s="28"/>
      <c r="ROU232" s="28"/>
      <c r="ROV232" s="28"/>
      <c r="ROW232" s="28"/>
      <c r="ROX232" s="28"/>
      <c r="ROY232" s="28"/>
      <c r="ROZ232" s="28"/>
      <c r="RPA232" s="28"/>
      <c r="RPB232" s="28"/>
      <c r="RPC232" s="28"/>
      <c r="RPD232" s="28"/>
      <c r="RPE232" s="28"/>
      <c r="RPF232" s="28"/>
      <c r="RPG232" s="28"/>
      <c r="RPH232" s="28"/>
      <c r="RPI232" s="28"/>
      <c r="RPJ232" s="28"/>
      <c r="RPK232" s="28"/>
      <c r="RPL232" s="28"/>
      <c r="RPM232" s="28"/>
      <c r="RPN232" s="28"/>
      <c r="RPO232" s="28"/>
      <c r="RPP232" s="28"/>
      <c r="RPQ232" s="28"/>
      <c r="RPR232" s="28"/>
      <c r="RPS232" s="28"/>
      <c r="RPT232" s="28"/>
      <c r="RPU232" s="28"/>
      <c r="RPV232" s="28"/>
      <c r="RPW232" s="28"/>
      <c r="RPX232" s="28"/>
      <c r="RPY232" s="28"/>
      <c r="RPZ232" s="28"/>
      <c r="RQA232" s="28"/>
      <c r="RQB232" s="28"/>
      <c r="RQC232" s="28"/>
      <c r="RQD232" s="28"/>
      <c r="RQE232" s="28"/>
      <c r="RQF232" s="28"/>
      <c r="RQG232" s="28"/>
      <c r="RQH232" s="28"/>
      <c r="RQI232" s="28"/>
      <c r="RQJ232" s="28"/>
      <c r="RQK232" s="28"/>
      <c r="RQL232" s="28"/>
      <c r="RQM232" s="28"/>
      <c r="RQN232" s="28"/>
      <c r="RQO232" s="28"/>
      <c r="RQP232" s="28"/>
      <c r="RQQ232" s="28"/>
      <c r="RQR232" s="28"/>
      <c r="RQS232" s="28"/>
      <c r="RQT232" s="28"/>
      <c r="RQU232" s="28"/>
      <c r="RQV232" s="28"/>
      <c r="RQW232" s="28"/>
      <c r="RQX232" s="28"/>
      <c r="RQY232" s="28"/>
      <c r="RQZ232" s="28"/>
      <c r="RRA232" s="28"/>
      <c r="RRB232" s="28"/>
      <c r="RRC232" s="28"/>
      <c r="RRD232" s="28"/>
      <c r="RRE232" s="28"/>
      <c r="RRF232" s="28"/>
      <c r="RRG232" s="28"/>
      <c r="RRH232" s="28"/>
      <c r="RRI232" s="28"/>
      <c r="RRJ232" s="28"/>
      <c r="RRK232" s="28"/>
      <c r="RRL232" s="28"/>
      <c r="RRM232" s="28"/>
      <c r="RRN232" s="28"/>
      <c r="RRO232" s="28"/>
      <c r="RRP232" s="28"/>
      <c r="RRQ232" s="28"/>
      <c r="RRR232" s="28"/>
      <c r="RRS232" s="28"/>
      <c r="RRT232" s="28"/>
      <c r="RRU232" s="28"/>
      <c r="RRV232" s="28"/>
      <c r="RRW232" s="28"/>
      <c r="RRX232" s="28"/>
      <c r="RRY232" s="28"/>
      <c r="RRZ232" s="28"/>
      <c r="RSA232" s="28"/>
      <c r="RSB232" s="28"/>
      <c r="RSC232" s="28"/>
      <c r="RSD232" s="28"/>
      <c r="RSE232" s="28"/>
      <c r="RSF232" s="28"/>
      <c r="RSG232" s="28"/>
      <c r="RSH232" s="28"/>
      <c r="RSI232" s="28"/>
      <c r="RSJ232" s="28"/>
      <c r="RSK232" s="28"/>
      <c r="RSL232" s="28"/>
      <c r="RSM232" s="28"/>
      <c r="RSN232" s="28"/>
      <c r="RSO232" s="28"/>
      <c r="RSP232" s="28"/>
      <c r="RSQ232" s="28"/>
      <c r="RSR232" s="28"/>
      <c r="RSS232" s="28"/>
      <c r="RST232" s="28"/>
      <c r="RSU232" s="28"/>
      <c r="RSV232" s="28"/>
      <c r="RSW232" s="28"/>
      <c r="RSX232" s="28"/>
      <c r="RSY232" s="28"/>
      <c r="RSZ232" s="28"/>
      <c r="RTA232" s="28"/>
      <c r="RTB232" s="28"/>
      <c r="RTC232" s="28"/>
      <c r="RTD232" s="28"/>
      <c r="RTE232" s="28"/>
      <c r="RTF232" s="28"/>
      <c r="RTG232" s="28"/>
      <c r="RTH232" s="28"/>
      <c r="RTI232" s="28"/>
      <c r="RTJ232" s="28"/>
      <c r="RTK232" s="28"/>
      <c r="RTL232" s="28"/>
      <c r="RTM232" s="28"/>
      <c r="RTN232" s="28"/>
      <c r="RTO232" s="28"/>
      <c r="RTP232" s="28"/>
      <c r="RTQ232" s="28"/>
      <c r="RTR232" s="28"/>
      <c r="RTS232" s="28"/>
      <c r="RTT232" s="28"/>
      <c r="RTU232" s="28"/>
      <c r="RTV232" s="28"/>
      <c r="RTW232" s="28"/>
      <c r="RTX232" s="28"/>
      <c r="RTY232" s="28"/>
      <c r="RTZ232" s="28"/>
      <c r="RUA232" s="28"/>
      <c r="RUB232" s="28"/>
      <c r="RUC232" s="28"/>
      <c r="RUD232" s="28"/>
      <c r="RUE232" s="28"/>
      <c r="RUF232" s="28"/>
      <c r="RUG232" s="28"/>
      <c r="RUH232" s="28"/>
      <c r="RUI232" s="28"/>
      <c r="RUJ232" s="28"/>
      <c r="RUK232" s="28"/>
      <c r="RUL232" s="28"/>
      <c r="RUM232" s="28"/>
      <c r="RUN232" s="28"/>
      <c r="RUO232" s="28"/>
      <c r="RUP232" s="28"/>
      <c r="RUQ232" s="28"/>
      <c r="RUR232" s="28"/>
      <c r="RUS232" s="28"/>
      <c r="RUT232" s="28"/>
      <c r="RUU232" s="28"/>
      <c r="RUV232" s="28"/>
      <c r="RUW232" s="28"/>
      <c r="RUX232" s="28"/>
      <c r="RUY232" s="28"/>
      <c r="RUZ232" s="28"/>
      <c r="RVA232" s="28"/>
      <c r="RVB232" s="28"/>
      <c r="RVC232" s="28"/>
      <c r="RVD232" s="28"/>
      <c r="RVE232" s="28"/>
      <c r="RVF232" s="28"/>
      <c r="RVG232" s="28"/>
      <c r="RVH232" s="28"/>
      <c r="RVI232" s="28"/>
      <c r="RVJ232" s="28"/>
      <c r="RVK232" s="28"/>
      <c r="RVL232" s="28"/>
      <c r="RVM232" s="28"/>
      <c r="RVN232" s="28"/>
      <c r="RVO232" s="28"/>
      <c r="RVP232" s="28"/>
      <c r="RVQ232" s="28"/>
      <c r="RVR232" s="28"/>
      <c r="RVS232" s="28"/>
      <c r="RVT232" s="28"/>
      <c r="RVU232" s="28"/>
      <c r="RVV232" s="28"/>
      <c r="RVW232" s="28"/>
      <c r="RVX232" s="28"/>
      <c r="RVY232" s="28"/>
      <c r="RVZ232" s="28"/>
      <c r="RWA232" s="28"/>
      <c r="RWB232" s="28"/>
      <c r="RWC232" s="28"/>
      <c r="RWD232" s="28"/>
      <c r="RWE232" s="28"/>
      <c r="RWF232" s="28"/>
      <c r="RWG232" s="28"/>
      <c r="RWH232" s="28"/>
      <c r="RWI232" s="28"/>
      <c r="RWJ232" s="28"/>
      <c r="RWK232" s="28"/>
      <c r="RWL232" s="28"/>
      <c r="RWM232" s="28"/>
      <c r="RWN232" s="28"/>
      <c r="RWO232" s="28"/>
      <c r="RWP232" s="28"/>
      <c r="RWQ232" s="28"/>
      <c r="RWR232" s="28"/>
      <c r="RWS232" s="28"/>
      <c r="RWT232" s="28"/>
      <c r="RWU232" s="28"/>
      <c r="RWV232" s="28"/>
      <c r="RWW232" s="28"/>
      <c r="RWX232" s="28"/>
      <c r="RWY232" s="28"/>
      <c r="RWZ232" s="28"/>
      <c r="RXA232" s="28"/>
      <c r="RXB232" s="28"/>
      <c r="RXC232" s="28"/>
      <c r="RXD232" s="28"/>
      <c r="RXE232" s="28"/>
      <c r="RXF232" s="28"/>
      <c r="RXG232" s="28"/>
      <c r="RXH232" s="28"/>
      <c r="RXI232" s="28"/>
      <c r="RXJ232" s="28"/>
      <c r="RXK232" s="28"/>
      <c r="RXL232" s="28"/>
      <c r="RXM232" s="28"/>
      <c r="RXN232" s="28"/>
      <c r="RXO232" s="28"/>
      <c r="RXP232" s="28"/>
      <c r="RXQ232" s="28"/>
      <c r="RXR232" s="28"/>
      <c r="RXS232" s="28"/>
      <c r="RXT232" s="28"/>
      <c r="RXU232" s="28"/>
      <c r="RXV232" s="28"/>
      <c r="RXW232" s="28"/>
      <c r="RXX232" s="28"/>
      <c r="RXY232" s="28"/>
      <c r="RXZ232" s="28"/>
      <c r="RYA232" s="28"/>
      <c r="RYB232" s="28"/>
      <c r="RYC232" s="28"/>
      <c r="RYD232" s="28"/>
      <c r="RYE232" s="28"/>
      <c r="RYF232" s="28"/>
      <c r="RYG232" s="28"/>
      <c r="RYH232" s="28"/>
      <c r="RYI232" s="28"/>
      <c r="RYJ232" s="28"/>
      <c r="RYK232" s="28"/>
      <c r="RYL232" s="28"/>
      <c r="RYM232" s="28"/>
      <c r="RYN232" s="28"/>
      <c r="RYO232" s="28"/>
      <c r="RYP232" s="28"/>
      <c r="RYQ232" s="28"/>
      <c r="RYR232" s="28"/>
      <c r="RYS232" s="28"/>
      <c r="RYT232" s="28"/>
      <c r="RYU232" s="28"/>
      <c r="RYV232" s="28"/>
      <c r="RYW232" s="28"/>
      <c r="RYX232" s="28"/>
      <c r="RYY232" s="28"/>
      <c r="RYZ232" s="28"/>
      <c r="RZA232" s="28"/>
      <c r="RZB232" s="28"/>
      <c r="RZC232" s="28"/>
      <c r="RZD232" s="28"/>
      <c r="RZE232" s="28"/>
      <c r="RZF232" s="28"/>
      <c r="RZG232" s="28"/>
      <c r="RZH232" s="28"/>
      <c r="RZI232" s="28"/>
      <c r="RZJ232" s="28"/>
      <c r="RZK232" s="28"/>
      <c r="RZL232" s="28"/>
      <c r="RZM232" s="28"/>
      <c r="RZN232" s="28"/>
      <c r="RZO232" s="28"/>
      <c r="RZP232" s="28"/>
      <c r="RZQ232" s="28"/>
      <c r="RZR232" s="28"/>
      <c r="RZS232" s="28"/>
      <c r="RZT232" s="28"/>
      <c r="RZU232" s="28"/>
      <c r="RZV232" s="28"/>
      <c r="RZW232" s="28"/>
      <c r="RZX232" s="28"/>
      <c r="RZY232" s="28"/>
      <c r="RZZ232" s="28"/>
      <c r="SAA232" s="28"/>
      <c r="SAB232" s="28"/>
      <c r="SAC232" s="28"/>
      <c r="SAD232" s="28"/>
      <c r="SAE232" s="28"/>
      <c r="SAF232" s="28"/>
      <c r="SAG232" s="28"/>
      <c r="SAH232" s="28"/>
      <c r="SAI232" s="28"/>
      <c r="SAJ232" s="28"/>
      <c r="SAK232" s="28"/>
      <c r="SAL232" s="28"/>
      <c r="SAM232" s="28"/>
      <c r="SAN232" s="28"/>
      <c r="SAO232" s="28"/>
      <c r="SAP232" s="28"/>
      <c r="SAQ232" s="28"/>
      <c r="SAR232" s="28"/>
      <c r="SAS232" s="28"/>
      <c r="SAT232" s="28"/>
      <c r="SAU232" s="28"/>
      <c r="SAV232" s="28"/>
      <c r="SAW232" s="28"/>
      <c r="SAX232" s="28"/>
      <c r="SAY232" s="28"/>
      <c r="SAZ232" s="28"/>
      <c r="SBA232" s="28"/>
      <c r="SBB232" s="28"/>
      <c r="SBC232" s="28"/>
      <c r="SBD232" s="28"/>
      <c r="SBE232" s="28"/>
      <c r="SBF232" s="28"/>
      <c r="SBG232" s="28"/>
      <c r="SBH232" s="28"/>
      <c r="SBI232" s="28"/>
      <c r="SBJ232" s="28"/>
      <c r="SBK232" s="28"/>
      <c r="SBL232" s="28"/>
      <c r="SBM232" s="28"/>
      <c r="SBN232" s="28"/>
      <c r="SBO232" s="28"/>
      <c r="SBP232" s="28"/>
      <c r="SBQ232" s="28"/>
      <c r="SBR232" s="28"/>
      <c r="SBS232" s="28"/>
      <c r="SBT232" s="28"/>
      <c r="SBU232" s="28"/>
      <c r="SBV232" s="28"/>
      <c r="SBW232" s="28"/>
      <c r="SBX232" s="28"/>
      <c r="SBY232" s="28"/>
      <c r="SBZ232" s="28"/>
      <c r="SCA232" s="28"/>
      <c r="SCB232" s="28"/>
      <c r="SCC232" s="28"/>
      <c r="SCD232" s="28"/>
      <c r="SCE232" s="28"/>
      <c r="SCF232" s="28"/>
      <c r="SCG232" s="28"/>
      <c r="SCH232" s="28"/>
      <c r="SCI232" s="28"/>
      <c r="SCJ232" s="28"/>
      <c r="SCK232" s="28"/>
      <c r="SCL232" s="28"/>
      <c r="SCM232" s="28"/>
      <c r="SCN232" s="28"/>
      <c r="SCO232" s="28"/>
      <c r="SCP232" s="28"/>
      <c r="SCQ232" s="28"/>
      <c r="SCR232" s="28"/>
      <c r="SCS232" s="28"/>
      <c r="SCT232" s="28"/>
      <c r="SCU232" s="28"/>
      <c r="SCV232" s="28"/>
      <c r="SCW232" s="28"/>
      <c r="SCX232" s="28"/>
      <c r="SCY232" s="28"/>
      <c r="SCZ232" s="28"/>
      <c r="SDA232" s="28"/>
      <c r="SDB232" s="28"/>
      <c r="SDC232" s="28"/>
      <c r="SDD232" s="28"/>
      <c r="SDE232" s="28"/>
      <c r="SDF232" s="28"/>
      <c r="SDG232" s="28"/>
      <c r="SDH232" s="28"/>
      <c r="SDI232" s="28"/>
      <c r="SDJ232" s="28"/>
      <c r="SDK232" s="28"/>
      <c r="SDL232" s="28"/>
      <c r="SDM232" s="28"/>
      <c r="SDN232" s="28"/>
      <c r="SDO232" s="28"/>
      <c r="SDP232" s="28"/>
      <c r="SDQ232" s="28"/>
      <c r="SDR232" s="28"/>
      <c r="SDS232" s="28"/>
      <c r="SDT232" s="28"/>
      <c r="SDU232" s="28"/>
      <c r="SDV232" s="28"/>
      <c r="SDW232" s="28"/>
      <c r="SDX232" s="28"/>
      <c r="SDY232" s="28"/>
      <c r="SDZ232" s="28"/>
      <c r="SEA232" s="28"/>
      <c r="SEB232" s="28"/>
      <c r="SEC232" s="28"/>
      <c r="SED232" s="28"/>
      <c r="SEE232" s="28"/>
      <c r="SEF232" s="28"/>
      <c r="SEG232" s="28"/>
      <c r="SEH232" s="28"/>
      <c r="SEI232" s="28"/>
      <c r="SEJ232" s="28"/>
      <c r="SEK232" s="28"/>
      <c r="SEL232" s="28"/>
      <c r="SEM232" s="28"/>
      <c r="SEN232" s="28"/>
      <c r="SEO232" s="28"/>
      <c r="SEP232" s="28"/>
      <c r="SEQ232" s="28"/>
      <c r="SER232" s="28"/>
      <c r="SES232" s="28"/>
      <c r="SET232" s="28"/>
      <c r="SEU232" s="28"/>
      <c r="SEV232" s="28"/>
      <c r="SEW232" s="28"/>
      <c r="SEX232" s="28"/>
      <c r="SEY232" s="28"/>
      <c r="SEZ232" s="28"/>
      <c r="SFA232" s="28"/>
      <c r="SFB232" s="28"/>
      <c r="SFC232" s="28"/>
      <c r="SFD232" s="28"/>
      <c r="SFE232" s="28"/>
      <c r="SFF232" s="28"/>
      <c r="SFG232" s="28"/>
      <c r="SFH232" s="28"/>
      <c r="SFI232" s="28"/>
      <c r="SFJ232" s="28"/>
      <c r="SFK232" s="28"/>
      <c r="SFL232" s="28"/>
      <c r="SFM232" s="28"/>
      <c r="SFN232" s="28"/>
      <c r="SFO232" s="28"/>
      <c r="SFP232" s="28"/>
      <c r="SFQ232" s="28"/>
      <c r="SFR232" s="28"/>
      <c r="SFS232" s="28"/>
      <c r="SFT232" s="28"/>
      <c r="SFU232" s="28"/>
      <c r="SFV232" s="28"/>
      <c r="SFW232" s="28"/>
      <c r="SFX232" s="28"/>
      <c r="SFY232" s="28"/>
      <c r="SFZ232" s="28"/>
      <c r="SGA232" s="28"/>
      <c r="SGB232" s="28"/>
      <c r="SGC232" s="28"/>
      <c r="SGD232" s="28"/>
      <c r="SGE232" s="28"/>
      <c r="SGF232" s="28"/>
      <c r="SGG232" s="28"/>
      <c r="SGH232" s="28"/>
      <c r="SGI232" s="28"/>
      <c r="SGJ232" s="28"/>
      <c r="SGK232" s="28"/>
      <c r="SGL232" s="28"/>
      <c r="SGM232" s="28"/>
      <c r="SGN232" s="28"/>
      <c r="SGO232" s="28"/>
      <c r="SGP232" s="28"/>
      <c r="SGQ232" s="28"/>
      <c r="SGR232" s="28"/>
      <c r="SGS232" s="28"/>
      <c r="SGT232" s="28"/>
      <c r="SGU232" s="28"/>
      <c r="SGV232" s="28"/>
      <c r="SGW232" s="28"/>
      <c r="SGX232" s="28"/>
      <c r="SGY232" s="28"/>
      <c r="SGZ232" s="28"/>
      <c r="SHA232" s="28"/>
      <c r="SHB232" s="28"/>
      <c r="SHC232" s="28"/>
      <c r="SHD232" s="28"/>
      <c r="SHE232" s="28"/>
      <c r="SHF232" s="28"/>
      <c r="SHG232" s="28"/>
      <c r="SHH232" s="28"/>
      <c r="SHI232" s="28"/>
      <c r="SHJ232" s="28"/>
      <c r="SHK232" s="28"/>
      <c r="SHL232" s="28"/>
      <c r="SHM232" s="28"/>
      <c r="SHN232" s="28"/>
      <c r="SHO232" s="28"/>
      <c r="SHP232" s="28"/>
      <c r="SHQ232" s="28"/>
      <c r="SHR232" s="28"/>
      <c r="SHS232" s="28"/>
      <c r="SHT232" s="28"/>
      <c r="SHU232" s="28"/>
      <c r="SHV232" s="28"/>
      <c r="SHW232" s="28"/>
      <c r="SHX232" s="28"/>
      <c r="SHY232" s="28"/>
      <c r="SHZ232" s="28"/>
      <c r="SIA232" s="28"/>
      <c r="SIB232" s="28"/>
      <c r="SIC232" s="28"/>
      <c r="SID232" s="28"/>
      <c r="SIE232" s="28"/>
      <c r="SIF232" s="28"/>
      <c r="SIG232" s="28"/>
      <c r="SIH232" s="28"/>
      <c r="SII232" s="28"/>
      <c r="SIJ232" s="28"/>
      <c r="SIK232" s="28"/>
      <c r="SIL232" s="28"/>
      <c r="SIM232" s="28"/>
      <c r="SIN232" s="28"/>
      <c r="SIO232" s="28"/>
      <c r="SIP232" s="28"/>
      <c r="SIQ232" s="28"/>
      <c r="SIR232" s="28"/>
      <c r="SIS232" s="28"/>
      <c r="SIT232" s="28"/>
      <c r="SIU232" s="28"/>
      <c r="SIV232" s="28"/>
      <c r="SIW232" s="28"/>
      <c r="SIX232" s="28"/>
      <c r="SIY232" s="28"/>
      <c r="SIZ232" s="28"/>
      <c r="SJA232" s="28"/>
      <c r="SJB232" s="28"/>
      <c r="SJC232" s="28"/>
      <c r="SJD232" s="28"/>
      <c r="SJE232" s="28"/>
      <c r="SJF232" s="28"/>
      <c r="SJG232" s="28"/>
      <c r="SJH232" s="28"/>
      <c r="SJI232" s="28"/>
      <c r="SJJ232" s="28"/>
      <c r="SJK232" s="28"/>
      <c r="SJL232" s="28"/>
      <c r="SJM232" s="28"/>
      <c r="SJN232" s="28"/>
      <c r="SJO232" s="28"/>
      <c r="SJP232" s="28"/>
      <c r="SJQ232" s="28"/>
      <c r="SJR232" s="28"/>
      <c r="SJS232" s="28"/>
      <c r="SJT232" s="28"/>
      <c r="SJU232" s="28"/>
      <c r="SJV232" s="28"/>
      <c r="SJW232" s="28"/>
      <c r="SJX232" s="28"/>
      <c r="SJY232" s="28"/>
      <c r="SJZ232" s="28"/>
      <c r="SKA232" s="28"/>
      <c r="SKB232" s="28"/>
      <c r="SKC232" s="28"/>
      <c r="SKD232" s="28"/>
      <c r="SKE232" s="28"/>
      <c r="SKF232" s="28"/>
      <c r="SKG232" s="28"/>
      <c r="SKH232" s="28"/>
      <c r="SKI232" s="28"/>
      <c r="SKJ232" s="28"/>
      <c r="SKK232" s="28"/>
      <c r="SKL232" s="28"/>
      <c r="SKM232" s="28"/>
      <c r="SKN232" s="28"/>
      <c r="SKO232" s="28"/>
      <c r="SKP232" s="28"/>
      <c r="SKQ232" s="28"/>
      <c r="SKR232" s="28"/>
      <c r="SKS232" s="28"/>
      <c r="SKT232" s="28"/>
      <c r="SKU232" s="28"/>
      <c r="SKV232" s="28"/>
      <c r="SKW232" s="28"/>
      <c r="SKX232" s="28"/>
      <c r="SKY232" s="28"/>
      <c r="SKZ232" s="28"/>
      <c r="SLA232" s="28"/>
      <c r="SLB232" s="28"/>
      <c r="SLC232" s="28"/>
      <c r="SLD232" s="28"/>
      <c r="SLE232" s="28"/>
      <c r="SLF232" s="28"/>
      <c r="SLG232" s="28"/>
      <c r="SLH232" s="28"/>
      <c r="SLI232" s="28"/>
      <c r="SLJ232" s="28"/>
      <c r="SLK232" s="28"/>
      <c r="SLL232" s="28"/>
      <c r="SLM232" s="28"/>
      <c r="SLN232" s="28"/>
      <c r="SLO232" s="28"/>
      <c r="SLP232" s="28"/>
      <c r="SLQ232" s="28"/>
      <c r="SLR232" s="28"/>
      <c r="SLS232" s="28"/>
      <c r="SLT232" s="28"/>
      <c r="SLU232" s="28"/>
      <c r="SLV232" s="28"/>
      <c r="SLW232" s="28"/>
      <c r="SLX232" s="28"/>
      <c r="SLY232" s="28"/>
      <c r="SLZ232" s="28"/>
      <c r="SMA232" s="28"/>
      <c r="SMB232" s="28"/>
      <c r="SMC232" s="28"/>
      <c r="SMD232" s="28"/>
      <c r="SME232" s="28"/>
      <c r="SMF232" s="28"/>
      <c r="SMG232" s="28"/>
      <c r="SMH232" s="28"/>
      <c r="SMI232" s="28"/>
      <c r="SMJ232" s="28"/>
      <c r="SMK232" s="28"/>
      <c r="SML232" s="28"/>
      <c r="SMM232" s="28"/>
      <c r="SMN232" s="28"/>
      <c r="SMO232" s="28"/>
      <c r="SMP232" s="28"/>
      <c r="SMQ232" s="28"/>
      <c r="SMR232" s="28"/>
      <c r="SMS232" s="28"/>
      <c r="SMT232" s="28"/>
      <c r="SMU232" s="28"/>
      <c r="SMV232" s="28"/>
      <c r="SMW232" s="28"/>
      <c r="SMX232" s="28"/>
      <c r="SMY232" s="28"/>
      <c r="SMZ232" s="28"/>
      <c r="SNA232" s="28"/>
      <c r="SNB232" s="28"/>
      <c r="SNC232" s="28"/>
      <c r="SND232" s="28"/>
      <c r="SNE232" s="28"/>
      <c r="SNF232" s="28"/>
      <c r="SNG232" s="28"/>
      <c r="SNH232" s="28"/>
      <c r="SNI232" s="28"/>
      <c r="SNJ232" s="28"/>
      <c r="SNK232" s="28"/>
      <c r="SNL232" s="28"/>
      <c r="SNM232" s="28"/>
      <c r="SNN232" s="28"/>
      <c r="SNO232" s="28"/>
      <c r="SNP232" s="28"/>
      <c r="SNQ232" s="28"/>
      <c r="SNR232" s="28"/>
      <c r="SNS232" s="28"/>
      <c r="SNT232" s="28"/>
      <c r="SNU232" s="28"/>
      <c r="SNV232" s="28"/>
      <c r="SNW232" s="28"/>
      <c r="SNX232" s="28"/>
      <c r="SNY232" s="28"/>
      <c r="SNZ232" s="28"/>
      <c r="SOA232" s="28"/>
      <c r="SOB232" s="28"/>
      <c r="SOC232" s="28"/>
      <c r="SOD232" s="28"/>
      <c r="SOE232" s="28"/>
      <c r="SOF232" s="28"/>
      <c r="SOG232" s="28"/>
      <c r="SOH232" s="28"/>
      <c r="SOI232" s="28"/>
      <c r="SOJ232" s="28"/>
      <c r="SOK232" s="28"/>
      <c r="SOL232" s="28"/>
      <c r="SOM232" s="28"/>
      <c r="SON232" s="28"/>
      <c r="SOO232" s="28"/>
      <c r="SOP232" s="28"/>
      <c r="SOQ232" s="28"/>
      <c r="SOR232" s="28"/>
      <c r="SOS232" s="28"/>
      <c r="SOT232" s="28"/>
      <c r="SOU232" s="28"/>
      <c r="SOV232" s="28"/>
      <c r="SOW232" s="28"/>
      <c r="SOX232" s="28"/>
      <c r="SOY232" s="28"/>
      <c r="SOZ232" s="28"/>
      <c r="SPA232" s="28"/>
      <c r="SPB232" s="28"/>
      <c r="SPC232" s="28"/>
      <c r="SPD232" s="28"/>
      <c r="SPE232" s="28"/>
      <c r="SPF232" s="28"/>
      <c r="SPG232" s="28"/>
      <c r="SPH232" s="28"/>
      <c r="SPI232" s="28"/>
      <c r="SPJ232" s="28"/>
      <c r="SPK232" s="28"/>
      <c r="SPL232" s="28"/>
      <c r="SPM232" s="28"/>
      <c r="SPN232" s="28"/>
      <c r="SPO232" s="28"/>
      <c r="SPP232" s="28"/>
      <c r="SPQ232" s="28"/>
      <c r="SPR232" s="28"/>
      <c r="SPS232" s="28"/>
      <c r="SPT232" s="28"/>
      <c r="SPU232" s="28"/>
      <c r="SPV232" s="28"/>
      <c r="SPW232" s="28"/>
      <c r="SPX232" s="28"/>
      <c r="SPY232" s="28"/>
      <c r="SPZ232" s="28"/>
      <c r="SQA232" s="28"/>
      <c r="SQB232" s="28"/>
      <c r="SQC232" s="28"/>
      <c r="SQD232" s="28"/>
      <c r="SQE232" s="28"/>
      <c r="SQF232" s="28"/>
      <c r="SQG232" s="28"/>
      <c r="SQH232" s="28"/>
      <c r="SQI232" s="28"/>
      <c r="SQJ232" s="28"/>
      <c r="SQK232" s="28"/>
      <c r="SQL232" s="28"/>
      <c r="SQM232" s="28"/>
      <c r="SQN232" s="28"/>
      <c r="SQO232" s="28"/>
      <c r="SQP232" s="28"/>
      <c r="SQQ232" s="28"/>
      <c r="SQR232" s="28"/>
      <c r="SQS232" s="28"/>
      <c r="SQT232" s="28"/>
      <c r="SQU232" s="28"/>
      <c r="SQV232" s="28"/>
      <c r="SQW232" s="28"/>
      <c r="SQX232" s="28"/>
      <c r="SQY232" s="28"/>
      <c r="SQZ232" s="28"/>
      <c r="SRA232" s="28"/>
      <c r="SRB232" s="28"/>
      <c r="SRC232" s="28"/>
      <c r="SRD232" s="28"/>
      <c r="SRE232" s="28"/>
      <c r="SRF232" s="28"/>
      <c r="SRG232" s="28"/>
      <c r="SRH232" s="28"/>
      <c r="SRI232" s="28"/>
      <c r="SRJ232" s="28"/>
      <c r="SRK232" s="28"/>
      <c r="SRL232" s="28"/>
      <c r="SRM232" s="28"/>
      <c r="SRN232" s="28"/>
      <c r="SRO232" s="28"/>
      <c r="SRP232" s="28"/>
      <c r="SRQ232" s="28"/>
      <c r="SRR232" s="28"/>
      <c r="SRS232" s="28"/>
      <c r="SRT232" s="28"/>
      <c r="SRU232" s="28"/>
      <c r="SRV232" s="28"/>
      <c r="SRW232" s="28"/>
      <c r="SRX232" s="28"/>
      <c r="SRY232" s="28"/>
      <c r="SRZ232" s="28"/>
      <c r="SSA232" s="28"/>
      <c r="SSB232" s="28"/>
      <c r="SSC232" s="28"/>
      <c r="SSD232" s="28"/>
      <c r="SSE232" s="28"/>
      <c r="SSF232" s="28"/>
      <c r="SSG232" s="28"/>
      <c r="SSH232" s="28"/>
      <c r="SSI232" s="28"/>
      <c r="SSJ232" s="28"/>
      <c r="SSK232" s="28"/>
      <c r="SSL232" s="28"/>
      <c r="SSM232" s="28"/>
      <c r="SSN232" s="28"/>
      <c r="SSO232" s="28"/>
      <c r="SSP232" s="28"/>
      <c r="SSQ232" s="28"/>
      <c r="SSR232" s="28"/>
      <c r="SSS232" s="28"/>
      <c r="SST232" s="28"/>
      <c r="SSU232" s="28"/>
      <c r="SSV232" s="28"/>
      <c r="SSW232" s="28"/>
      <c r="SSX232" s="28"/>
      <c r="SSY232" s="28"/>
      <c r="SSZ232" s="28"/>
      <c r="STA232" s="28"/>
      <c r="STB232" s="28"/>
      <c r="STC232" s="28"/>
      <c r="STD232" s="28"/>
      <c r="STE232" s="28"/>
      <c r="STF232" s="28"/>
      <c r="STG232" s="28"/>
      <c r="STH232" s="28"/>
      <c r="STI232" s="28"/>
      <c r="STJ232" s="28"/>
      <c r="STK232" s="28"/>
      <c r="STL232" s="28"/>
      <c r="STM232" s="28"/>
      <c r="STN232" s="28"/>
      <c r="STO232" s="28"/>
      <c r="STP232" s="28"/>
      <c r="STQ232" s="28"/>
      <c r="STR232" s="28"/>
      <c r="STS232" s="28"/>
      <c r="STT232" s="28"/>
      <c r="STU232" s="28"/>
      <c r="STV232" s="28"/>
      <c r="STW232" s="28"/>
      <c r="STX232" s="28"/>
      <c r="STY232" s="28"/>
      <c r="STZ232" s="28"/>
      <c r="SUA232" s="28"/>
      <c r="SUB232" s="28"/>
      <c r="SUC232" s="28"/>
      <c r="SUD232" s="28"/>
      <c r="SUE232" s="28"/>
      <c r="SUF232" s="28"/>
      <c r="SUG232" s="28"/>
      <c r="SUH232" s="28"/>
      <c r="SUI232" s="28"/>
      <c r="SUJ232" s="28"/>
      <c r="SUK232" s="28"/>
      <c r="SUL232" s="28"/>
      <c r="SUM232" s="28"/>
      <c r="SUN232" s="28"/>
      <c r="SUO232" s="28"/>
      <c r="SUP232" s="28"/>
      <c r="SUQ232" s="28"/>
      <c r="SUR232" s="28"/>
      <c r="SUS232" s="28"/>
      <c r="SUT232" s="28"/>
      <c r="SUU232" s="28"/>
      <c r="SUV232" s="28"/>
      <c r="SUW232" s="28"/>
      <c r="SUX232" s="28"/>
      <c r="SUY232" s="28"/>
      <c r="SUZ232" s="28"/>
      <c r="SVA232" s="28"/>
      <c r="SVB232" s="28"/>
      <c r="SVC232" s="28"/>
      <c r="SVD232" s="28"/>
      <c r="SVE232" s="28"/>
      <c r="SVF232" s="28"/>
      <c r="SVG232" s="28"/>
      <c r="SVH232" s="28"/>
      <c r="SVI232" s="28"/>
      <c r="SVJ232" s="28"/>
      <c r="SVK232" s="28"/>
      <c r="SVL232" s="28"/>
      <c r="SVM232" s="28"/>
      <c r="SVN232" s="28"/>
      <c r="SVO232" s="28"/>
      <c r="SVP232" s="28"/>
      <c r="SVQ232" s="28"/>
      <c r="SVR232" s="28"/>
      <c r="SVS232" s="28"/>
      <c r="SVT232" s="28"/>
      <c r="SVU232" s="28"/>
      <c r="SVV232" s="28"/>
      <c r="SVW232" s="28"/>
      <c r="SVX232" s="28"/>
      <c r="SVY232" s="28"/>
      <c r="SVZ232" s="28"/>
      <c r="SWA232" s="28"/>
      <c r="SWB232" s="28"/>
      <c r="SWC232" s="28"/>
      <c r="SWD232" s="28"/>
      <c r="SWE232" s="28"/>
      <c r="SWF232" s="28"/>
      <c r="SWG232" s="28"/>
      <c r="SWH232" s="28"/>
      <c r="SWI232" s="28"/>
      <c r="SWJ232" s="28"/>
      <c r="SWK232" s="28"/>
      <c r="SWL232" s="28"/>
      <c r="SWM232" s="28"/>
      <c r="SWN232" s="28"/>
      <c r="SWO232" s="28"/>
      <c r="SWP232" s="28"/>
      <c r="SWQ232" s="28"/>
      <c r="SWR232" s="28"/>
      <c r="SWS232" s="28"/>
      <c r="SWT232" s="28"/>
      <c r="SWU232" s="28"/>
      <c r="SWV232" s="28"/>
      <c r="SWW232" s="28"/>
      <c r="SWX232" s="28"/>
      <c r="SWY232" s="28"/>
      <c r="SWZ232" s="28"/>
      <c r="SXA232" s="28"/>
      <c r="SXB232" s="28"/>
      <c r="SXC232" s="28"/>
      <c r="SXD232" s="28"/>
      <c r="SXE232" s="28"/>
      <c r="SXF232" s="28"/>
      <c r="SXG232" s="28"/>
      <c r="SXH232" s="28"/>
      <c r="SXI232" s="28"/>
      <c r="SXJ232" s="28"/>
      <c r="SXK232" s="28"/>
      <c r="SXL232" s="28"/>
      <c r="SXM232" s="28"/>
      <c r="SXN232" s="28"/>
      <c r="SXO232" s="28"/>
      <c r="SXP232" s="28"/>
      <c r="SXQ232" s="28"/>
      <c r="SXR232" s="28"/>
      <c r="SXS232" s="28"/>
      <c r="SXT232" s="28"/>
      <c r="SXU232" s="28"/>
      <c r="SXV232" s="28"/>
      <c r="SXW232" s="28"/>
      <c r="SXX232" s="28"/>
      <c r="SXY232" s="28"/>
      <c r="SXZ232" s="28"/>
      <c r="SYA232" s="28"/>
      <c r="SYB232" s="28"/>
      <c r="SYC232" s="28"/>
      <c r="SYD232" s="28"/>
      <c r="SYE232" s="28"/>
      <c r="SYF232" s="28"/>
      <c r="SYG232" s="28"/>
      <c r="SYH232" s="28"/>
      <c r="SYI232" s="28"/>
      <c r="SYJ232" s="28"/>
      <c r="SYK232" s="28"/>
      <c r="SYL232" s="28"/>
      <c r="SYM232" s="28"/>
      <c r="SYN232" s="28"/>
      <c r="SYO232" s="28"/>
      <c r="SYP232" s="28"/>
      <c r="SYQ232" s="28"/>
      <c r="SYR232" s="28"/>
      <c r="SYS232" s="28"/>
      <c r="SYT232" s="28"/>
      <c r="SYU232" s="28"/>
      <c r="SYV232" s="28"/>
      <c r="SYW232" s="28"/>
      <c r="SYX232" s="28"/>
      <c r="SYY232" s="28"/>
      <c r="SYZ232" s="28"/>
      <c r="SZA232" s="28"/>
      <c r="SZB232" s="28"/>
      <c r="SZC232" s="28"/>
      <c r="SZD232" s="28"/>
      <c r="SZE232" s="28"/>
      <c r="SZF232" s="28"/>
      <c r="SZG232" s="28"/>
      <c r="SZH232" s="28"/>
      <c r="SZI232" s="28"/>
      <c r="SZJ232" s="28"/>
      <c r="SZK232" s="28"/>
      <c r="SZL232" s="28"/>
      <c r="SZM232" s="28"/>
      <c r="SZN232" s="28"/>
      <c r="SZO232" s="28"/>
      <c r="SZP232" s="28"/>
      <c r="SZQ232" s="28"/>
      <c r="SZR232" s="28"/>
      <c r="SZS232" s="28"/>
      <c r="SZT232" s="28"/>
      <c r="SZU232" s="28"/>
      <c r="SZV232" s="28"/>
      <c r="SZW232" s="28"/>
      <c r="SZX232" s="28"/>
      <c r="SZY232" s="28"/>
      <c r="SZZ232" s="28"/>
      <c r="TAA232" s="28"/>
      <c r="TAB232" s="28"/>
      <c r="TAC232" s="28"/>
      <c r="TAD232" s="28"/>
      <c r="TAE232" s="28"/>
      <c r="TAF232" s="28"/>
      <c r="TAG232" s="28"/>
      <c r="TAH232" s="28"/>
      <c r="TAI232" s="28"/>
      <c r="TAJ232" s="28"/>
      <c r="TAK232" s="28"/>
      <c r="TAL232" s="28"/>
      <c r="TAM232" s="28"/>
      <c r="TAN232" s="28"/>
      <c r="TAO232" s="28"/>
      <c r="TAP232" s="28"/>
      <c r="TAQ232" s="28"/>
      <c r="TAR232" s="28"/>
      <c r="TAS232" s="28"/>
      <c r="TAT232" s="28"/>
      <c r="TAU232" s="28"/>
      <c r="TAV232" s="28"/>
      <c r="TAW232" s="28"/>
      <c r="TAX232" s="28"/>
      <c r="TAY232" s="28"/>
      <c r="TAZ232" s="28"/>
      <c r="TBA232" s="28"/>
      <c r="TBB232" s="28"/>
      <c r="TBC232" s="28"/>
      <c r="TBD232" s="28"/>
      <c r="TBE232" s="28"/>
      <c r="TBF232" s="28"/>
      <c r="TBG232" s="28"/>
      <c r="TBH232" s="28"/>
      <c r="TBI232" s="28"/>
      <c r="TBJ232" s="28"/>
      <c r="TBK232" s="28"/>
      <c r="TBL232" s="28"/>
      <c r="TBM232" s="28"/>
      <c r="TBN232" s="28"/>
      <c r="TBO232" s="28"/>
      <c r="TBP232" s="28"/>
      <c r="TBQ232" s="28"/>
      <c r="TBR232" s="28"/>
      <c r="TBS232" s="28"/>
      <c r="TBT232" s="28"/>
      <c r="TBU232" s="28"/>
      <c r="TBV232" s="28"/>
      <c r="TBW232" s="28"/>
      <c r="TBX232" s="28"/>
      <c r="TBY232" s="28"/>
      <c r="TBZ232" s="28"/>
      <c r="TCA232" s="28"/>
      <c r="TCB232" s="28"/>
      <c r="TCC232" s="28"/>
      <c r="TCD232" s="28"/>
      <c r="TCE232" s="28"/>
      <c r="TCF232" s="28"/>
      <c r="TCG232" s="28"/>
      <c r="TCH232" s="28"/>
      <c r="TCI232" s="28"/>
      <c r="TCJ232" s="28"/>
      <c r="TCK232" s="28"/>
      <c r="TCL232" s="28"/>
      <c r="TCM232" s="28"/>
      <c r="TCN232" s="28"/>
      <c r="TCO232" s="28"/>
      <c r="TCP232" s="28"/>
      <c r="TCQ232" s="28"/>
      <c r="TCR232" s="28"/>
      <c r="TCS232" s="28"/>
      <c r="TCT232" s="28"/>
      <c r="TCU232" s="28"/>
      <c r="TCV232" s="28"/>
      <c r="TCW232" s="28"/>
      <c r="TCX232" s="28"/>
      <c r="TCY232" s="28"/>
      <c r="TCZ232" s="28"/>
      <c r="TDA232" s="28"/>
      <c r="TDB232" s="28"/>
      <c r="TDC232" s="28"/>
      <c r="TDD232" s="28"/>
      <c r="TDE232" s="28"/>
      <c r="TDF232" s="28"/>
      <c r="TDG232" s="28"/>
      <c r="TDH232" s="28"/>
      <c r="TDI232" s="28"/>
      <c r="TDJ232" s="28"/>
      <c r="TDK232" s="28"/>
      <c r="TDL232" s="28"/>
      <c r="TDM232" s="28"/>
      <c r="TDN232" s="28"/>
      <c r="TDO232" s="28"/>
      <c r="TDP232" s="28"/>
      <c r="TDQ232" s="28"/>
      <c r="TDR232" s="28"/>
      <c r="TDS232" s="28"/>
      <c r="TDT232" s="28"/>
      <c r="TDU232" s="28"/>
      <c r="TDV232" s="28"/>
      <c r="TDW232" s="28"/>
      <c r="TDX232" s="28"/>
      <c r="TDY232" s="28"/>
      <c r="TDZ232" s="28"/>
      <c r="TEA232" s="28"/>
      <c r="TEB232" s="28"/>
      <c r="TEC232" s="28"/>
      <c r="TED232" s="28"/>
      <c r="TEE232" s="28"/>
      <c r="TEF232" s="28"/>
      <c r="TEG232" s="28"/>
      <c r="TEH232" s="28"/>
      <c r="TEI232" s="28"/>
      <c r="TEJ232" s="28"/>
      <c r="TEK232" s="28"/>
      <c r="TEL232" s="28"/>
      <c r="TEM232" s="28"/>
      <c r="TEN232" s="28"/>
      <c r="TEO232" s="28"/>
      <c r="TEP232" s="28"/>
      <c r="TEQ232" s="28"/>
      <c r="TER232" s="28"/>
      <c r="TES232" s="28"/>
      <c r="TET232" s="28"/>
      <c r="TEU232" s="28"/>
      <c r="TEV232" s="28"/>
      <c r="TEW232" s="28"/>
      <c r="TEX232" s="28"/>
      <c r="TEY232" s="28"/>
      <c r="TEZ232" s="28"/>
      <c r="TFA232" s="28"/>
      <c r="TFB232" s="28"/>
      <c r="TFC232" s="28"/>
      <c r="TFD232" s="28"/>
      <c r="TFE232" s="28"/>
      <c r="TFF232" s="28"/>
      <c r="TFG232" s="28"/>
      <c r="TFH232" s="28"/>
      <c r="TFI232" s="28"/>
      <c r="TFJ232" s="28"/>
      <c r="TFK232" s="28"/>
      <c r="TFL232" s="28"/>
      <c r="TFM232" s="28"/>
      <c r="TFN232" s="28"/>
      <c r="TFO232" s="28"/>
      <c r="TFP232" s="28"/>
      <c r="TFQ232" s="28"/>
      <c r="TFR232" s="28"/>
      <c r="TFS232" s="28"/>
      <c r="TFT232" s="28"/>
      <c r="TFU232" s="28"/>
      <c r="TFV232" s="28"/>
      <c r="TFW232" s="28"/>
      <c r="TFX232" s="28"/>
      <c r="TFY232" s="28"/>
      <c r="TFZ232" s="28"/>
      <c r="TGA232" s="28"/>
      <c r="TGB232" s="28"/>
      <c r="TGC232" s="28"/>
      <c r="TGD232" s="28"/>
      <c r="TGE232" s="28"/>
      <c r="TGF232" s="28"/>
      <c r="TGG232" s="28"/>
      <c r="TGH232" s="28"/>
      <c r="TGI232" s="28"/>
      <c r="TGJ232" s="28"/>
      <c r="TGK232" s="28"/>
      <c r="TGL232" s="28"/>
      <c r="TGM232" s="28"/>
      <c r="TGN232" s="28"/>
      <c r="TGO232" s="28"/>
      <c r="TGP232" s="28"/>
      <c r="TGQ232" s="28"/>
      <c r="TGR232" s="28"/>
      <c r="TGS232" s="28"/>
      <c r="TGT232" s="28"/>
      <c r="TGU232" s="28"/>
      <c r="TGV232" s="28"/>
      <c r="TGW232" s="28"/>
      <c r="TGX232" s="28"/>
      <c r="TGY232" s="28"/>
      <c r="TGZ232" s="28"/>
      <c r="THA232" s="28"/>
      <c r="THB232" s="28"/>
      <c r="THC232" s="28"/>
      <c r="THD232" s="28"/>
      <c r="THE232" s="28"/>
      <c r="THF232" s="28"/>
      <c r="THG232" s="28"/>
      <c r="THH232" s="28"/>
      <c r="THI232" s="28"/>
      <c r="THJ232" s="28"/>
      <c r="THK232" s="28"/>
      <c r="THL232" s="28"/>
      <c r="THM232" s="28"/>
      <c r="THN232" s="28"/>
      <c r="THO232" s="28"/>
      <c r="THP232" s="28"/>
      <c r="THQ232" s="28"/>
      <c r="THR232" s="28"/>
      <c r="THS232" s="28"/>
      <c r="THT232" s="28"/>
      <c r="THU232" s="28"/>
      <c r="THV232" s="28"/>
      <c r="THW232" s="28"/>
      <c r="THX232" s="28"/>
      <c r="THY232" s="28"/>
      <c r="THZ232" s="28"/>
      <c r="TIA232" s="28"/>
      <c r="TIB232" s="28"/>
      <c r="TIC232" s="28"/>
      <c r="TID232" s="28"/>
      <c r="TIE232" s="28"/>
      <c r="TIF232" s="28"/>
      <c r="TIG232" s="28"/>
      <c r="TIH232" s="28"/>
      <c r="TII232" s="28"/>
      <c r="TIJ232" s="28"/>
      <c r="TIK232" s="28"/>
      <c r="TIL232" s="28"/>
      <c r="TIM232" s="28"/>
      <c r="TIN232" s="28"/>
      <c r="TIO232" s="28"/>
      <c r="TIP232" s="28"/>
      <c r="TIQ232" s="28"/>
      <c r="TIR232" s="28"/>
      <c r="TIS232" s="28"/>
      <c r="TIT232" s="28"/>
      <c r="TIU232" s="28"/>
      <c r="TIV232" s="28"/>
      <c r="TIW232" s="28"/>
      <c r="TIX232" s="28"/>
      <c r="TIY232" s="28"/>
      <c r="TIZ232" s="28"/>
      <c r="TJA232" s="28"/>
      <c r="TJB232" s="28"/>
      <c r="TJC232" s="28"/>
      <c r="TJD232" s="28"/>
      <c r="TJE232" s="28"/>
      <c r="TJF232" s="28"/>
      <c r="TJG232" s="28"/>
      <c r="TJH232" s="28"/>
      <c r="TJI232" s="28"/>
      <c r="TJJ232" s="28"/>
      <c r="TJK232" s="28"/>
      <c r="TJL232" s="28"/>
      <c r="TJM232" s="28"/>
      <c r="TJN232" s="28"/>
      <c r="TJO232" s="28"/>
      <c r="TJP232" s="28"/>
      <c r="TJQ232" s="28"/>
      <c r="TJR232" s="28"/>
      <c r="TJS232" s="28"/>
      <c r="TJT232" s="28"/>
      <c r="TJU232" s="28"/>
      <c r="TJV232" s="28"/>
      <c r="TJW232" s="28"/>
      <c r="TJX232" s="28"/>
      <c r="TJY232" s="28"/>
      <c r="TJZ232" s="28"/>
      <c r="TKA232" s="28"/>
      <c r="TKB232" s="28"/>
      <c r="TKC232" s="28"/>
      <c r="TKD232" s="28"/>
      <c r="TKE232" s="28"/>
      <c r="TKF232" s="28"/>
      <c r="TKG232" s="28"/>
      <c r="TKH232" s="28"/>
      <c r="TKI232" s="28"/>
      <c r="TKJ232" s="28"/>
      <c r="TKK232" s="28"/>
      <c r="TKL232" s="28"/>
      <c r="TKM232" s="28"/>
      <c r="TKN232" s="28"/>
      <c r="TKO232" s="28"/>
      <c r="TKP232" s="28"/>
      <c r="TKQ232" s="28"/>
      <c r="TKR232" s="28"/>
      <c r="TKS232" s="28"/>
      <c r="TKT232" s="28"/>
      <c r="TKU232" s="28"/>
      <c r="TKV232" s="28"/>
      <c r="TKW232" s="28"/>
      <c r="TKX232" s="28"/>
      <c r="TKY232" s="28"/>
      <c r="TKZ232" s="28"/>
      <c r="TLA232" s="28"/>
      <c r="TLB232" s="28"/>
      <c r="TLC232" s="28"/>
      <c r="TLD232" s="28"/>
      <c r="TLE232" s="28"/>
      <c r="TLF232" s="28"/>
      <c r="TLG232" s="28"/>
      <c r="TLH232" s="28"/>
      <c r="TLI232" s="28"/>
      <c r="TLJ232" s="28"/>
      <c r="TLK232" s="28"/>
      <c r="TLL232" s="28"/>
      <c r="TLM232" s="28"/>
      <c r="TLN232" s="28"/>
      <c r="TLO232" s="28"/>
      <c r="TLP232" s="28"/>
      <c r="TLQ232" s="28"/>
      <c r="TLR232" s="28"/>
      <c r="TLS232" s="28"/>
      <c r="TLT232" s="28"/>
      <c r="TLU232" s="28"/>
      <c r="TLV232" s="28"/>
      <c r="TLW232" s="28"/>
      <c r="TLX232" s="28"/>
      <c r="TLY232" s="28"/>
      <c r="TLZ232" s="28"/>
      <c r="TMA232" s="28"/>
      <c r="TMB232" s="28"/>
      <c r="TMC232" s="28"/>
      <c r="TMD232" s="28"/>
      <c r="TME232" s="28"/>
      <c r="TMF232" s="28"/>
      <c r="TMG232" s="28"/>
      <c r="TMH232" s="28"/>
      <c r="TMI232" s="28"/>
      <c r="TMJ232" s="28"/>
      <c r="TMK232" s="28"/>
      <c r="TML232" s="28"/>
      <c r="TMM232" s="28"/>
      <c r="TMN232" s="28"/>
      <c r="TMO232" s="28"/>
      <c r="TMP232" s="28"/>
      <c r="TMQ232" s="28"/>
      <c r="TMR232" s="28"/>
      <c r="TMS232" s="28"/>
      <c r="TMT232" s="28"/>
      <c r="TMU232" s="28"/>
      <c r="TMV232" s="28"/>
      <c r="TMW232" s="28"/>
      <c r="TMX232" s="28"/>
      <c r="TMY232" s="28"/>
      <c r="TMZ232" s="28"/>
      <c r="TNA232" s="28"/>
      <c r="TNB232" s="28"/>
      <c r="TNC232" s="28"/>
      <c r="TND232" s="28"/>
      <c r="TNE232" s="28"/>
      <c r="TNF232" s="28"/>
      <c r="TNG232" s="28"/>
      <c r="TNH232" s="28"/>
      <c r="TNI232" s="28"/>
      <c r="TNJ232" s="28"/>
      <c r="TNK232" s="28"/>
      <c r="TNL232" s="28"/>
      <c r="TNM232" s="28"/>
      <c r="TNN232" s="28"/>
      <c r="TNO232" s="28"/>
      <c r="TNP232" s="28"/>
      <c r="TNQ232" s="28"/>
      <c r="TNR232" s="28"/>
      <c r="TNS232" s="28"/>
      <c r="TNT232" s="28"/>
      <c r="TNU232" s="28"/>
      <c r="TNV232" s="28"/>
      <c r="TNW232" s="28"/>
      <c r="TNX232" s="28"/>
      <c r="TNY232" s="28"/>
      <c r="TNZ232" s="28"/>
      <c r="TOA232" s="28"/>
      <c r="TOB232" s="28"/>
      <c r="TOC232" s="28"/>
      <c r="TOD232" s="28"/>
      <c r="TOE232" s="28"/>
      <c r="TOF232" s="28"/>
      <c r="TOG232" s="28"/>
      <c r="TOH232" s="28"/>
      <c r="TOI232" s="28"/>
      <c r="TOJ232" s="28"/>
      <c r="TOK232" s="28"/>
      <c r="TOL232" s="28"/>
      <c r="TOM232" s="28"/>
      <c r="TON232" s="28"/>
      <c r="TOO232" s="28"/>
      <c r="TOP232" s="28"/>
      <c r="TOQ232" s="28"/>
      <c r="TOR232" s="28"/>
      <c r="TOS232" s="28"/>
      <c r="TOT232" s="28"/>
      <c r="TOU232" s="28"/>
      <c r="TOV232" s="28"/>
      <c r="TOW232" s="28"/>
      <c r="TOX232" s="28"/>
      <c r="TOY232" s="28"/>
      <c r="TOZ232" s="28"/>
      <c r="TPA232" s="28"/>
      <c r="TPB232" s="28"/>
      <c r="TPC232" s="28"/>
      <c r="TPD232" s="28"/>
      <c r="TPE232" s="28"/>
      <c r="TPF232" s="28"/>
      <c r="TPG232" s="28"/>
      <c r="TPH232" s="28"/>
      <c r="TPI232" s="28"/>
      <c r="TPJ232" s="28"/>
      <c r="TPK232" s="28"/>
      <c r="TPL232" s="28"/>
      <c r="TPM232" s="28"/>
      <c r="TPN232" s="28"/>
      <c r="TPO232" s="28"/>
      <c r="TPP232" s="28"/>
      <c r="TPQ232" s="28"/>
      <c r="TPR232" s="28"/>
      <c r="TPS232" s="28"/>
      <c r="TPT232" s="28"/>
      <c r="TPU232" s="28"/>
      <c r="TPV232" s="28"/>
      <c r="TPW232" s="28"/>
      <c r="TPX232" s="28"/>
      <c r="TPY232" s="28"/>
      <c r="TPZ232" s="28"/>
      <c r="TQA232" s="28"/>
      <c r="TQB232" s="28"/>
      <c r="TQC232" s="28"/>
      <c r="TQD232" s="28"/>
      <c r="TQE232" s="28"/>
      <c r="TQF232" s="28"/>
      <c r="TQG232" s="28"/>
      <c r="TQH232" s="28"/>
      <c r="TQI232" s="28"/>
      <c r="TQJ232" s="28"/>
      <c r="TQK232" s="28"/>
      <c r="TQL232" s="28"/>
      <c r="TQM232" s="28"/>
      <c r="TQN232" s="28"/>
      <c r="TQO232" s="28"/>
      <c r="TQP232" s="28"/>
      <c r="TQQ232" s="28"/>
      <c r="TQR232" s="28"/>
      <c r="TQS232" s="28"/>
      <c r="TQT232" s="28"/>
      <c r="TQU232" s="28"/>
      <c r="TQV232" s="28"/>
      <c r="TQW232" s="28"/>
      <c r="TQX232" s="28"/>
      <c r="TQY232" s="28"/>
      <c r="TQZ232" s="28"/>
      <c r="TRA232" s="28"/>
      <c r="TRB232" s="28"/>
      <c r="TRC232" s="28"/>
      <c r="TRD232" s="28"/>
      <c r="TRE232" s="28"/>
      <c r="TRF232" s="28"/>
      <c r="TRG232" s="28"/>
      <c r="TRH232" s="28"/>
      <c r="TRI232" s="28"/>
      <c r="TRJ232" s="28"/>
      <c r="TRK232" s="28"/>
      <c r="TRL232" s="28"/>
      <c r="TRM232" s="28"/>
      <c r="TRN232" s="28"/>
      <c r="TRO232" s="28"/>
      <c r="TRP232" s="28"/>
      <c r="TRQ232" s="28"/>
      <c r="TRR232" s="28"/>
      <c r="TRS232" s="28"/>
      <c r="TRT232" s="28"/>
      <c r="TRU232" s="28"/>
      <c r="TRV232" s="28"/>
      <c r="TRW232" s="28"/>
      <c r="TRX232" s="28"/>
      <c r="TRY232" s="28"/>
      <c r="TRZ232" s="28"/>
      <c r="TSA232" s="28"/>
      <c r="TSB232" s="28"/>
      <c r="TSC232" s="28"/>
      <c r="TSD232" s="28"/>
      <c r="TSE232" s="28"/>
      <c r="TSF232" s="28"/>
      <c r="TSG232" s="28"/>
      <c r="TSH232" s="28"/>
      <c r="TSI232" s="28"/>
      <c r="TSJ232" s="28"/>
      <c r="TSK232" s="28"/>
      <c r="TSL232" s="28"/>
      <c r="TSM232" s="28"/>
      <c r="TSN232" s="28"/>
      <c r="TSO232" s="28"/>
      <c r="TSP232" s="28"/>
      <c r="TSQ232" s="28"/>
      <c r="TSR232" s="28"/>
      <c r="TSS232" s="28"/>
      <c r="TST232" s="28"/>
      <c r="TSU232" s="28"/>
      <c r="TSV232" s="28"/>
      <c r="TSW232" s="28"/>
      <c r="TSX232" s="28"/>
      <c r="TSY232" s="28"/>
      <c r="TSZ232" s="28"/>
      <c r="TTA232" s="28"/>
      <c r="TTB232" s="28"/>
      <c r="TTC232" s="28"/>
      <c r="TTD232" s="28"/>
      <c r="TTE232" s="28"/>
      <c r="TTF232" s="28"/>
      <c r="TTG232" s="28"/>
      <c r="TTH232" s="28"/>
      <c r="TTI232" s="28"/>
      <c r="TTJ232" s="28"/>
      <c r="TTK232" s="28"/>
      <c r="TTL232" s="28"/>
      <c r="TTM232" s="28"/>
      <c r="TTN232" s="28"/>
      <c r="TTO232" s="28"/>
      <c r="TTP232" s="28"/>
      <c r="TTQ232" s="28"/>
      <c r="TTR232" s="28"/>
      <c r="TTS232" s="28"/>
      <c r="TTT232" s="28"/>
      <c r="TTU232" s="28"/>
      <c r="TTV232" s="28"/>
      <c r="TTW232" s="28"/>
      <c r="TTX232" s="28"/>
      <c r="TTY232" s="28"/>
      <c r="TTZ232" s="28"/>
      <c r="TUA232" s="28"/>
      <c r="TUB232" s="28"/>
      <c r="TUC232" s="28"/>
      <c r="TUD232" s="28"/>
      <c r="TUE232" s="28"/>
      <c r="TUF232" s="28"/>
      <c r="TUG232" s="28"/>
      <c r="TUH232" s="28"/>
      <c r="TUI232" s="28"/>
      <c r="TUJ232" s="28"/>
      <c r="TUK232" s="28"/>
      <c r="TUL232" s="28"/>
      <c r="TUM232" s="28"/>
      <c r="TUN232" s="28"/>
      <c r="TUO232" s="28"/>
      <c r="TUP232" s="28"/>
      <c r="TUQ232" s="28"/>
      <c r="TUR232" s="28"/>
      <c r="TUS232" s="28"/>
      <c r="TUT232" s="28"/>
      <c r="TUU232" s="28"/>
      <c r="TUV232" s="28"/>
      <c r="TUW232" s="28"/>
      <c r="TUX232" s="28"/>
      <c r="TUY232" s="28"/>
      <c r="TUZ232" s="28"/>
      <c r="TVA232" s="28"/>
      <c r="TVB232" s="28"/>
      <c r="TVC232" s="28"/>
      <c r="TVD232" s="28"/>
      <c r="TVE232" s="28"/>
      <c r="TVF232" s="28"/>
      <c r="TVG232" s="28"/>
      <c r="TVH232" s="28"/>
      <c r="TVI232" s="28"/>
      <c r="TVJ232" s="28"/>
      <c r="TVK232" s="28"/>
      <c r="TVL232" s="28"/>
      <c r="TVM232" s="28"/>
      <c r="TVN232" s="28"/>
      <c r="TVO232" s="28"/>
      <c r="TVP232" s="28"/>
      <c r="TVQ232" s="28"/>
      <c r="TVR232" s="28"/>
      <c r="TVS232" s="28"/>
      <c r="TVT232" s="28"/>
      <c r="TVU232" s="28"/>
      <c r="TVV232" s="28"/>
      <c r="TVW232" s="28"/>
      <c r="TVX232" s="28"/>
      <c r="TVY232" s="28"/>
      <c r="TVZ232" s="28"/>
      <c r="TWA232" s="28"/>
      <c r="TWB232" s="28"/>
      <c r="TWC232" s="28"/>
      <c r="TWD232" s="28"/>
      <c r="TWE232" s="28"/>
      <c r="TWF232" s="28"/>
      <c r="TWG232" s="28"/>
      <c r="TWH232" s="28"/>
      <c r="TWI232" s="28"/>
      <c r="TWJ232" s="28"/>
      <c r="TWK232" s="28"/>
      <c r="TWL232" s="28"/>
      <c r="TWM232" s="28"/>
      <c r="TWN232" s="28"/>
      <c r="TWO232" s="28"/>
      <c r="TWP232" s="28"/>
      <c r="TWQ232" s="28"/>
      <c r="TWR232" s="28"/>
      <c r="TWS232" s="28"/>
      <c r="TWT232" s="28"/>
      <c r="TWU232" s="28"/>
      <c r="TWV232" s="28"/>
      <c r="TWW232" s="28"/>
      <c r="TWX232" s="28"/>
      <c r="TWY232" s="28"/>
      <c r="TWZ232" s="28"/>
      <c r="TXA232" s="28"/>
      <c r="TXB232" s="28"/>
      <c r="TXC232" s="28"/>
      <c r="TXD232" s="28"/>
      <c r="TXE232" s="28"/>
      <c r="TXF232" s="28"/>
      <c r="TXG232" s="28"/>
      <c r="TXH232" s="28"/>
      <c r="TXI232" s="28"/>
      <c r="TXJ232" s="28"/>
      <c r="TXK232" s="28"/>
      <c r="TXL232" s="28"/>
      <c r="TXM232" s="28"/>
      <c r="TXN232" s="28"/>
      <c r="TXO232" s="28"/>
      <c r="TXP232" s="28"/>
      <c r="TXQ232" s="28"/>
      <c r="TXR232" s="28"/>
      <c r="TXS232" s="28"/>
      <c r="TXT232" s="28"/>
      <c r="TXU232" s="28"/>
      <c r="TXV232" s="28"/>
      <c r="TXW232" s="28"/>
      <c r="TXX232" s="28"/>
      <c r="TXY232" s="28"/>
      <c r="TXZ232" s="28"/>
      <c r="TYA232" s="28"/>
      <c r="TYB232" s="28"/>
      <c r="TYC232" s="28"/>
      <c r="TYD232" s="28"/>
      <c r="TYE232" s="28"/>
      <c r="TYF232" s="28"/>
      <c r="TYG232" s="28"/>
      <c r="TYH232" s="28"/>
      <c r="TYI232" s="28"/>
      <c r="TYJ232" s="28"/>
      <c r="TYK232" s="28"/>
      <c r="TYL232" s="28"/>
      <c r="TYM232" s="28"/>
      <c r="TYN232" s="28"/>
      <c r="TYO232" s="28"/>
      <c r="TYP232" s="28"/>
      <c r="TYQ232" s="28"/>
      <c r="TYR232" s="28"/>
      <c r="TYS232" s="28"/>
      <c r="TYT232" s="28"/>
      <c r="TYU232" s="28"/>
      <c r="TYV232" s="28"/>
      <c r="TYW232" s="28"/>
      <c r="TYX232" s="28"/>
      <c r="TYY232" s="28"/>
      <c r="TYZ232" s="28"/>
      <c r="TZA232" s="28"/>
      <c r="TZB232" s="28"/>
      <c r="TZC232" s="28"/>
      <c r="TZD232" s="28"/>
      <c r="TZE232" s="28"/>
      <c r="TZF232" s="28"/>
      <c r="TZG232" s="28"/>
      <c r="TZH232" s="28"/>
      <c r="TZI232" s="28"/>
      <c r="TZJ232" s="28"/>
      <c r="TZK232" s="28"/>
      <c r="TZL232" s="28"/>
      <c r="TZM232" s="28"/>
      <c r="TZN232" s="28"/>
      <c r="TZO232" s="28"/>
      <c r="TZP232" s="28"/>
      <c r="TZQ232" s="28"/>
      <c r="TZR232" s="28"/>
      <c r="TZS232" s="28"/>
      <c r="TZT232" s="28"/>
      <c r="TZU232" s="28"/>
      <c r="TZV232" s="28"/>
      <c r="TZW232" s="28"/>
      <c r="TZX232" s="28"/>
      <c r="TZY232" s="28"/>
      <c r="TZZ232" s="28"/>
      <c r="UAA232" s="28"/>
      <c r="UAB232" s="28"/>
      <c r="UAC232" s="28"/>
      <c r="UAD232" s="28"/>
      <c r="UAE232" s="28"/>
      <c r="UAF232" s="28"/>
      <c r="UAG232" s="28"/>
      <c r="UAH232" s="28"/>
      <c r="UAI232" s="28"/>
      <c r="UAJ232" s="28"/>
      <c r="UAK232" s="28"/>
      <c r="UAL232" s="28"/>
      <c r="UAM232" s="28"/>
      <c r="UAN232" s="28"/>
      <c r="UAO232" s="28"/>
      <c r="UAP232" s="28"/>
      <c r="UAQ232" s="28"/>
      <c r="UAR232" s="28"/>
      <c r="UAS232" s="28"/>
      <c r="UAT232" s="28"/>
      <c r="UAU232" s="28"/>
      <c r="UAV232" s="28"/>
      <c r="UAW232" s="28"/>
      <c r="UAX232" s="28"/>
      <c r="UAY232" s="28"/>
      <c r="UAZ232" s="28"/>
      <c r="UBA232" s="28"/>
      <c r="UBB232" s="28"/>
      <c r="UBC232" s="28"/>
      <c r="UBD232" s="28"/>
      <c r="UBE232" s="28"/>
      <c r="UBF232" s="28"/>
      <c r="UBG232" s="28"/>
      <c r="UBH232" s="28"/>
      <c r="UBI232" s="28"/>
      <c r="UBJ232" s="28"/>
      <c r="UBK232" s="28"/>
      <c r="UBL232" s="28"/>
      <c r="UBM232" s="28"/>
      <c r="UBN232" s="28"/>
      <c r="UBO232" s="28"/>
      <c r="UBP232" s="28"/>
      <c r="UBQ232" s="28"/>
      <c r="UBR232" s="28"/>
      <c r="UBS232" s="28"/>
      <c r="UBT232" s="28"/>
      <c r="UBU232" s="28"/>
      <c r="UBV232" s="28"/>
      <c r="UBW232" s="28"/>
      <c r="UBX232" s="28"/>
      <c r="UBY232" s="28"/>
      <c r="UBZ232" s="28"/>
      <c r="UCA232" s="28"/>
      <c r="UCB232" s="28"/>
      <c r="UCC232" s="28"/>
      <c r="UCD232" s="28"/>
      <c r="UCE232" s="28"/>
      <c r="UCF232" s="28"/>
      <c r="UCG232" s="28"/>
      <c r="UCH232" s="28"/>
      <c r="UCI232" s="28"/>
      <c r="UCJ232" s="28"/>
      <c r="UCK232" s="28"/>
      <c r="UCL232" s="28"/>
      <c r="UCM232" s="28"/>
      <c r="UCN232" s="28"/>
      <c r="UCO232" s="28"/>
      <c r="UCP232" s="28"/>
      <c r="UCQ232" s="28"/>
      <c r="UCR232" s="28"/>
      <c r="UCS232" s="28"/>
      <c r="UCT232" s="28"/>
      <c r="UCU232" s="28"/>
      <c r="UCV232" s="28"/>
      <c r="UCW232" s="28"/>
      <c r="UCX232" s="28"/>
      <c r="UCY232" s="28"/>
      <c r="UCZ232" s="28"/>
      <c r="UDA232" s="28"/>
      <c r="UDB232" s="28"/>
      <c r="UDC232" s="28"/>
      <c r="UDD232" s="28"/>
      <c r="UDE232" s="28"/>
      <c r="UDF232" s="28"/>
      <c r="UDG232" s="28"/>
      <c r="UDH232" s="28"/>
      <c r="UDI232" s="28"/>
      <c r="UDJ232" s="28"/>
      <c r="UDK232" s="28"/>
      <c r="UDL232" s="28"/>
      <c r="UDM232" s="28"/>
      <c r="UDN232" s="28"/>
      <c r="UDO232" s="28"/>
      <c r="UDP232" s="28"/>
      <c r="UDQ232" s="28"/>
      <c r="UDR232" s="28"/>
      <c r="UDS232" s="28"/>
      <c r="UDT232" s="28"/>
      <c r="UDU232" s="28"/>
      <c r="UDV232" s="28"/>
      <c r="UDW232" s="28"/>
      <c r="UDX232" s="28"/>
      <c r="UDY232" s="28"/>
      <c r="UDZ232" s="28"/>
      <c r="UEA232" s="28"/>
      <c r="UEB232" s="28"/>
      <c r="UEC232" s="28"/>
      <c r="UED232" s="28"/>
      <c r="UEE232" s="28"/>
      <c r="UEF232" s="28"/>
      <c r="UEG232" s="28"/>
      <c r="UEH232" s="28"/>
      <c r="UEI232" s="28"/>
      <c r="UEJ232" s="28"/>
      <c r="UEK232" s="28"/>
      <c r="UEL232" s="28"/>
      <c r="UEM232" s="28"/>
      <c r="UEN232" s="28"/>
      <c r="UEO232" s="28"/>
      <c r="UEP232" s="28"/>
      <c r="UEQ232" s="28"/>
      <c r="UER232" s="28"/>
      <c r="UES232" s="28"/>
      <c r="UET232" s="28"/>
      <c r="UEU232" s="28"/>
      <c r="UEV232" s="28"/>
      <c r="UEW232" s="28"/>
      <c r="UEX232" s="28"/>
      <c r="UEY232" s="28"/>
      <c r="UEZ232" s="28"/>
      <c r="UFA232" s="28"/>
      <c r="UFB232" s="28"/>
      <c r="UFC232" s="28"/>
      <c r="UFD232" s="28"/>
      <c r="UFE232" s="28"/>
      <c r="UFF232" s="28"/>
      <c r="UFG232" s="28"/>
      <c r="UFH232" s="28"/>
      <c r="UFI232" s="28"/>
      <c r="UFJ232" s="28"/>
      <c r="UFK232" s="28"/>
      <c r="UFL232" s="28"/>
      <c r="UFM232" s="28"/>
      <c r="UFN232" s="28"/>
      <c r="UFO232" s="28"/>
      <c r="UFP232" s="28"/>
      <c r="UFQ232" s="28"/>
      <c r="UFR232" s="28"/>
      <c r="UFS232" s="28"/>
      <c r="UFT232" s="28"/>
      <c r="UFU232" s="28"/>
      <c r="UFV232" s="28"/>
      <c r="UFW232" s="28"/>
      <c r="UFX232" s="28"/>
      <c r="UFY232" s="28"/>
      <c r="UFZ232" s="28"/>
      <c r="UGA232" s="28"/>
      <c r="UGB232" s="28"/>
      <c r="UGC232" s="28"/>
      <c r="UGD232" s="28"/>
      <c r="UGE232" s="28"/>
      <c r="UGF232" s="28"/>
      <c r="UGG232" s="28"/>
      <c r="UGH232" s="28"/>
      <c r="UGI232" s="28"/>
      <c r="UGJ232" s="28"/>
      <c r="UGK232" s="28"/>
      <c r="UGL232" s="28"/>
      <c r="UGM232" s="28"/>
      <c r="UGN232" s="28"/>
      <c r="UGO232" s="28"/>
      <c r="UGP232" s="28"/>
      <c r="UGQ232" s="28"/>
      <c r="UGR232" s="28"/>
      <c r="UGS232" s="28"/>
      <c r="UGT232" s="28"/>
      <c r="UGU232" s="28"/>
      <c r="UGV232" s="28"/>
      <c r="UGW232" s="28"/>
      <c r="UGX232" s="28"/>
      <c r="UGY232" s="28"/>
      <c r="UGZ232" s="28"/>
      <c r="UHA232" s="28"/>
      <c r="UHB232" s="28"/>
      <c r="UHC232" s="28"/>
      <c r="UHD232" s="28"/>
      <c r="UHE232" s="28"/>
      <c r="UHF232" s="28"/>
      <c r="UHG232" s="28"/>
      <c r="UHH232" s="28"/>
      <c r="UHI232" s="28"/>
      <c r="UHJ232" s="28"/>
      <c r="UHK232" s="28"/>
      <c r="UHL232" s="28"/>
      <c r="UHM232" s="28"/>
      <c r="UHN232" s="28"/>
      <c r="UHO232" s="28"/>
      <c r="UHP232" s="28"/>
      <c r="UHQ232" s="28"/>
      <c r="UHR232" s="28"/>
      <c r="UHS232" s="28"/>
      <c r="UHT232" s="28"/>
      <c r="UHU232" s="28"/>
      <c r="UHV232" s="28"/>
      <c r="UHW232" s="28"/>
      <c r="UHX232" s="28"/>
      <c r="UHY232" s="28"/>
      <c r="UHZ232" s="28"/>
      <c r="UIA232" s="28"/>
      <c r="UIB232" s="28"/>
      <c r="UIC232" s="28"/>
      <c r="UID232" s="28"/>
      <c r="UIE232" s="28"/>
      <c r="UIF232" s="28"/>
      <c r="UIG232" s="28"/>
      <c r="UIH232" s="28"/>
      <c r="UII232" s="28"/>
      <c r="UIJ232" s="28"/>
      <c r="UIK232" s="28"/>
      <c r="UIL232" s="28"/>
      <c r="UIM232" s="28"/>
      <c r="UIN232" s="28"/>
      <c r="UIO232" s="28"/>
      <c r="UIP232" s="28"/>
      <c r="UIQ232" s="28"/>
      <c r="UIR232" s="28"/>
      <c r="UIS232" s="28"/>
      <c r="UIT232" s="28"/>
      <c r="UIU232" s="28"/>
      <c r="UIV232" s="28"/>
      <c r="UIW232" s="28"/>
      <c r="UIX232" s="28"/>
      <c r="UIY232" s="28"/>
      <c r="UIZ232" s="28"/>
      <c r="UJA232" s="28"/>
      <c r="UJB232" s="28"/>
      <c r="UJC232" s="28"/>
      <c r="UJD232" s="28"/>
      <c r="UJE232" s="28"/>
      <c r="UJF232" s="28"/>
      <c r="UJG232" s="28"/>
      <c r="UJH232" s="28"/>
      <c r="UJI232" s="28"/>
      <c r="UJJ232" s="28"/>
      <c r="UJK232" s="28"/>
      <c r="UJL232" s="28"/>
      <c r="UJM232" s="28"/>
      <c r="UJN232" s="28"/>
      <c r="UJO232" s="28"/>
      <c r="UJP232" s="28"/>
      <c r="UJQ232" s="28"/>
      <c r="UJR232" s="28"/>
      <c r="UJS232" s="28"/>
      <c r="UJT232" s="28"/>
      <c r="UJU232" s="28"/>
      <c r="UJV232" s="28"/>
      <c r="UJW232" s="28"/>
      <c r="UJX232" s="28"/>
      <c r="UJY232" s="28"/>
      <c r="UJZ232" s="28"/>
      <c r="UKA232" s="28"/>
      <c r="UKB232" s="28"/>
      <c r="UKC232" s="28"/>
      <c r="UKD232" s="28"/>
      <c r="UKE232" s="28"/>
      <c r="UKF232" s="28"/>
      <c r="UKG232" s="28"/>
      <c r="UKH232" s="28"/>
      <c r="UKI232" s="28"/>
      <c r="UKJ232" s="28"/>
      <c r="UKK232" s="28"/>
      <c r="UKL232" s="28"/>
      <c r="UKM232" s="28"/>
      <c r="UKN232" s="28"/>
      <c r="UKO232" s="28"/>
      <c r="UKP232" s="28"/>
      <c r="UKQ232" s="28"/>
      <c r="UKR232" s="28"/>
      <c r="UKS232" s="28"/>
      <c r="UKT232" s="28"/>
      <c r="UKU232" s="28"/>
      <c r="UKV232" s="28"/>
      <c r="UKW232" s="28"/>
      <c r="UKX232" s="28"/>
      <c r="UKY232" s="28"/>
      <c r="UKZ232" s="28"/>
      <c r="ULA232" s="28"/>
      <c r="ULB232" s="28"/>
      <c r="ULC232" s="28"/>
      <c r="ULD232" s="28"/>
      <c r="ULE232" s="28"/>
      <c r="ULF232" s="28"/>
      <c r="ULG232" s="28"/>
      <c r="ULH232" s="28"/>
      <c r="ULI232" s="28"/>
      <c r="ULJ232" s="28"/>
      <c r="ULK232" s="28"/>
      <c r="ULL232" s="28"/>
      <c r="ULM232" s="28"/>
      <c r="ULN232" s="28"/>
      <c r="ULO232" s="28"/>
      <c r="ULP232" s="28"/>
      <c r="ULQ232" s="28"/>
      <c r="ULR232" s="28"/>
      <c r="ULS232" s="28"/>
      <c r="ULT232" s="28"/>
      <c r="ULU232" s="28"/>
      <c r="ULV232" s="28"/>
      <c r="ULW232" s="28"/>
      <c r="ULX232" s="28"/>
      <c r="ULY232" s="28"/>
      <c r="ULZ232" s="28"/>
      <c r="UMA232" s="28"/>
      <c r="UMB232" s="28"/>
      <c r="UMC232" s="28"/>
      <c r="UMD232" s="28"/>
      <c r="UME232" s="28"/>
      <c r="UMF232" s="28"/>
      <c r="UMG232" s="28"/>
      <c r="UMH232" s="28"/>
      <c r="UMI232" s="28"/>
      <c r="UMJ232" s="28"/>
      <c r="UMK232" s="28"/>
      <c r="UML232" s="28"/>
      <c r="UMM232" s="28"/>
      <c r="UMN232" s="28"/>
      <c r="UMO232" s="28"/>
      <c r="UMP232" s="28"/>
      <c r="UMQ232" s="28"/>
      <c r="UMR232" s="28"/>
      <c r="UMS232" s="28"/>
      <c r="UMT232" s="28"/>
      <c r="UMU232" s="28"/>
      <c r="UMV232" s="28"/>
      <c r="UMW232" s="28"/>
      <c r="UMX232" s="28"/>
      <c r="UMY232" s="28"/>
      <c r="UMZ232" s="28"/>
      <c r="UNA232" s="28"/>
      <c r="UNB232" s="28"/>
      <c r="UNC232" s="28"/>
      <c r="UND232" s="28"/>
      <c r="UNE232" s="28"/>
      <c r="UNF232" s="28"/>
      <c r="UNG232" s="28"/>
      <c r="UNH232" s="28"/>
      <c r="UNI232" s="28"/>
      <c r="UNJ232" s="28"/>
      <c r="UNK232" s="28"/>
      <c r="UNL232" s="28"/>
      <c r="UNM232" s="28"/>
      <c r="UNN232" s="28"/>
      <c r="UNO232" s="28"/>
      <c r="UNP232" s="28"/>
      <c r="UNQ232" s="28"/>
      <c r="UNR232" s="28"/>
      <c r="UNS232" s="28"/>
      <c r="UNT232" s="28"/>
      <c r="UNU232" s="28"/>
      <c r="UNV232" s="28"/>
      <c r="UNW232" s="28"/>
      <c r="UNX232" s="28"/>
      <c r="UNY232" s="28"/>
      <c r="UNZ232" s="28"/>
      <c r="UOA232" s="28"/>
      <c r="UOB232" s="28"/>
      <c r="UOC232" s="28"/>
      <c r="UOD232" s="28"/>
      <c r="UOE232" s="28"/>
      <c r="UOF232" s="28"/>
      <c r="UOG232" s="28"/>
      <c r="UOH232" s="28"/>
      <c r="UOI232" s="28"/>
      <c r="UOJ232" s="28"/>
      <c r="UOK232" s="28"/>
      <c r="UOL232" s="28"/>
      <c r="UOM232" s="28"/>
      <c r="UON232" s="28"/>
      <c r="UOO232" s="28"/>
      <c r="UOP232" s="28"/>
      <c r="UOQ232" s="28"/>
      <c r="UOR232" s="28"/>
      <c r="UOS232" s="28"/>
      <c r="UOT232" s="28"/>
      <c r="UOU232" s="28"/>
      <c r="UOV232" s="28"/>
      <c r="UOW232" s="28"/>
      <c r="UOX232" s="28"/>
      <c r="UOY232" s="28"/>
      <c r="UOZ232" s="28"/>
      <c r="UPA232" s="28"/>
      <c r="UPB232" s="28"/>
      <c r="UPC232" s="28"/>
      <c r="UPD232" s="28"/>
      <c r="UPE232" s="28"/>
      <c r="UPF232" s="28"/>
      <c r="UPG232" s="28"/>
      <c r="UPH232" s="28"/>
      <c r="UPI232" s="28"/>
      <c r="UPJ232" s="28"/>
      <c r="UPK232" s="28"/>
      <c r="UPL232" s="28"/>
      <c r="UPM232" s="28"/>
      <c r="UPN232" s="28"/>
      <c r="UPO232" s="28"/>
      <c r="UPP232" s="28"/>
      <c r="UPQ232" s="28"/>
      <c r="UPR232" s="28"/>
      <c r="UPS232" s="28"/>
      <c r="UPT232" s="28"/>
      <c r="UPU232" s="28"/>
      <c r="UPV232" s="28"/>
      <c r="UPW232" s="28"/>
      <c r="UPX232" s="28"/>
      <c r="UPY232" s="28"/>
      <c r="UPZ232" s="28"/>
      <c r="UQA232" s="28"/>
      <c r="UQB232" s="28"/>
      <c r="UQC232" s="28"/>
      <c r="UQD232" s="28"/>
      <c r="UQE232" s="28"/>
      <c r="UQF232" s="28"/>
      <c r="UQG232" s="28"/>
      <c r="UQH232" s="28"/>
      <c r="UQI232" s="28"/>
      <c r="UQJ232" s="28"/>
      <c r="UQK232" s="28"/>
      <c r="UQL232" s="28"/>
      <c r="UQM232" s="28"/>
      <c r="UQN232" s="28"/>
      <c r="UQO232" s="28"/>
      <c r="UQP232" s="28"/>
      <c r="UQQ232" s="28"/>
      <c r="UQR232" s="28"/>
      <c r="UQS232" s="28"/>
      <c r="UQT232" s="28"/>
      <c r="UQU232" s="28"/>
      <c r="UQV232" s="28"/>
      <c r="UQW232" s="28"/>
      <c r="UQX232" s="28"/>
      <c r="UQY232" s="28"/>
      <c r="UQZ232" s="28"/>
      <c r="URA232" s="28"/>
      <c r="URB232" s="28"/>
      <c r="URC232" s="28"/>
      <c r="URD232" s="28"/>
      <c r="URE232" s="28"/>
      <c r="URF232" s="28"/>
      <c r="URG232" s="28"/>
      <c r="URH232" s="28"/>
      <c r="URI232" s="28"/>
      <c r="URJ232" s="28"/>
      <c r="URK232" s="28"/>
      <c r="URL232" s="28"/>
      <c r="URM232" s="28"/>
      <c r="URN232" s="28"/>
      <c r="URO232" s="28"/>
      <c r="URP232" s="28"/>
      <c r="URQ232" s="28"/>
      <c r="URR232" s="28"/>
      <c r="URS232" s="28"/>
      <c r="URT232" s="28"/>
      <c r="URU232" s="28"/>
      <c r="URV232" s="28"/>
      <c r="URW232" s="28"/>
      <c r="URX232" s="28"/>
      <c r="URY232" s="28"/>
      <c r="URZ232" s="28"/>
      <c r="USA232" s="28"/>
      <c r="USB232" s="28"/>
      <c r="USC232" s="28"/>
      <c r="USD232" s="28"/>
      <c r="USE232" s="28"/>
      <c r="USF232" s="28"/>
      <c r="USG232" s="28"/>
      <c r="USH232" s="28"/>
      <c r="USI232" s="28"/>
      <c r="USJ232" s="28"/>
      <c r="USK232" s="28"/>
      <c r="USL232" s="28"/>
      <c r="USM232" s="28"/>
      <c r="USN232" s="28"/>
      <c r="USO232" s="28"/>
      <c r="USP232" s="28"/>
      <c r="USQ232" s="28"/>
      <c r="USR232" s="28"/>
      <c r="USS232" s="28"/>
      <c r="UST232" s="28"/>
      <c r="USU232" s="28"/>
      <c r="USV232" s="28"/>
      <c r="USW232" s="28"/>
      <c r="USX232" s="28"/>
      <c r="USY232" s="28"/>
      <c r="USZ232" s="28"/>
      <c r="UTA232" s="28"/>
      <c r="UTB232" s="28"/>
      <c r="UTC232" s="28"/>
      <c r="UTD232" s="28"/>
      <c r="UTE232" s="28"/>
      <c r="UTF232" s="28"/>
      <c r="UTG232" s="28"/>
      <c r="UTH232" s="28"/>
      <c r="UTI232" s="28"/>
      <c r="UTJ232" s="28"/>
      <c r="UTK232" s="28"/>
      <c r="UTL232" s="28"/>
      <c r="UTM232" s="28"/>
      <c r="UTN232" s="28"/>
      <c r="UTO232" s="28"/>
      <c r="UTP232" s="28"/>
      <c r="UTQ232" s="28"/>
      <c r="UTR232" s="28"/>
      <c r="UTS232" s="28"/>
      <c r="UTT232" s="28"/>
      <c r="UTU232" s="28"/>
      <c r="UTV232" s="28"/>
      <c r="UTW232" s="28"/>
      <c r="UTX232" s="28"/>
      <c r="UTY232" s="28"/>
      <c r="UTZ232" s="28"/>
      <c r="UUA232" s="28"/>
      <c r="UUB232" s="28"/>
      <c r="UUC232" s="28"/>
      <c r="UUD232" s="28"/>
      <c r="UUE232" s="28"/>
      <c r="UUF232" s="28"/>
      <c r="UUG232" s="28"/>
      <c r="UUH232" s="28"/>
      <c r="UUI232" s="28"/>
      <c r="UUJ232" s="28"/>
      <c r="UUK232" s="28"/>
      <c r="UUL232" s="28"/>
      <c r="UUM232" s="28"/>
      <c r="UUN232" s="28"/>
      <c r="UUO232" s="28"/>
      <c r="UUP232" s="28"/>
      <c r="UUQ232" s="28"/>
      <c r="UUR232" s="28"/>
      <c r="UUS232" s="28"/>
      <c r="UUT232" s="28"/>
      <c r="UUU232" s="28"/>
      <c r="UUV232" s="28"/>
      <c r="UUW232" s="28"/>
      <c r="UUX232" s="28"/>
      <c r="UUY232" s="28"/>
      <c r="UUZ232" s="28"/>
      <c r="UVA232" s="28"/>
      <c r="UVB232" s="28"/>
      <c r="UVC232" s="28"/>
      <c r="UVD232" s="28"/>
      <c r="UVE232" s="28"/>
      <c r="UVF232" s="28"/>
      <c r="UVG232" s="28"/>
      <c r="UVH232" s="28"/>
      <c r="UVI232" s="28"/>
      <c r="UVJ232" s="28"/>
      <c r="UVK232" s="28"/>
      <c r="UVL232" s="28"/>
      <c r="UVM232" s="28"/>
      <c r="UVN232" s="28"/>
      <c r="UVO232" s="28"/>
      <c r="UVP232" s="28"/>
      <c r="UVQ232" s="28"/>
      <c r="UVR232" s="28"/>
      <c r="UVS232" s="28"/>
      <c r="UVT232" s="28"/>
      <c r="UVU232" s="28"/>
      <c r="UVV232" s="28"/>
      <c r="UVW232" s="28"/>
      <c r="UVX232" s="28"/>
      <c r="UVY232" s="28"/>
      <c r="UVZ232" s="28"/>
      <c r="UWA232" s="28"/>
      <c r="UWB232" s="28"/>
      <c r="UWC232" s="28"/>
      <c r="UWD232" s="28"/>
      <c r="UWE232" s="28"/>
      <c r="UWF232" s="28"/>
      <c r="UWG232" s="28"/>
      <c r="UWH232" s="28"/>
      <c r="UWI232" s="28"/>
      <c r="UWJ232" s="28"/>
      <c r="UWK232" s="28"/>
      <c r="UWL232" s="28"/>
      <c r="UWM232" s="28"/>
      <c r="UWN232" s="28"/>
      <c r="UWO232" s="28"/>
      <c r="UWP232" s="28"/>
      <c r="UWQ232" s="28"/>
      <c r="UWR232" s="28"/>
      <c r="UWS232" s="28"/>
      <c r="UWT232" s="28"/>
      <c r="UWU232" s="28"/>
      <c r="UWV232" s="28"/>
      <c r="UWW232" s="28"/>
      <c r="UWX232" s="28"/>
      <c r="UWY232" s="28"/>
      <c r="UWZ232" s="28"/>
      <c r="UXA232" s="28"/>
      <c r="UXB232" s="28"/>
      <c r="UXC232" s="28"/>
      <c r="UXD232" s="28"/>
      <c r="UXE232" s="28"/>
      <c r="UXF232" s="28"/>
      <c r="UXG232" s="28"/>
      <c r="UXH232" s="28"/>
      <c r="UXI232" s="28"/>
      <c r="UXJ232" s="28"/>
      <c r="UXK232" s="28"/>
      <c r="UXL232" s="28"/>
      <c r="UXM232" s="28"/>
      <c r="UXN232" s="28"/>
      <c r="UXO232" s="28"/>
      <c r="UXP232" s="28"/>
      <c r="UXQ232" s="28"/>
      <c r="UXR232" s="28"/>
      <c r="UXS232" s="28"/>
      <c r="UXT232" s="28"/>
      <c r="UXU232" s="28"/>
      <c r="UXV232" s="28"/>
      <c r="UXW232" s="28"/>
      <c r="UXX232" s="28"/>
      <c r="UXY232" s="28"/>
      <c r="UXZ232" s="28"/>
      <c r="UYA232" s="28"/>
      <c r="UYB232" s="28"/>
      <c r="UYC232" s="28"/>
      <c r="UYD232" s="28"/>
      <c r="UYE232" s="28"/>
      <c r="UYF232" s="28"/>
      <c r="UYG232" s="28"/>
      <c r="UYH232" s="28"/>
      <c r="UYI232" s="28"/>
      <c r="UYJ232" s="28"/>
      <c r="UYK232" s="28"/>
      <c r="UYL232" s="28"/>
      <c r="UYM232" s="28"/>
      <c r="UYN232" s="28"/>
      <c r="UYO232" s="28"/>
      <c r="UYP232" s="28"/>
      <c r="UYQ232" s="28"/>
      <c r="UYR232" s="28"/>
      <c r="UYS232" s="28"/>
      <c r="UYT232" s="28"/>
      <c r="UYU232" s="28"/>
      <c r="UYV232" s="28"/>
      <c r="UYW232" s="28"/>
      <c r="UYX232" s="28"/>
      <c r="UYY232" s="28"/>
      <c r="UYZ232" s="28"/>
      <c r="UZA232" s="28"/>
      <c r="UZB232" s="28"/>
      <c r="UZC232" s="28"/>
      <c r="UZD232" s="28"/>
      <c r="UZE232" s="28"/>
      <c r="UZF232" s="28"/>
      <c r="UZG232" s="28"/>
      <c r="UZH232" s="28"/>
      <c r="UZI232" s="28"/>
      <c r="UZJ232" s="28"/>
      <c r="UZK232" s="28"/>
      <c r="UZL232" s="28"/>
      <c r="UZM232" s="28"/>
      <c r="UZN232" s="28"/>
      <c r="UZO232" s="28"/>
      <c r="UZP232" s="28"/>
      <c r="UZQ232" s="28"/>
      <c r="UZR232" s="28"/>
      <c r="UZS232" s="28"/>
      <c r="UZT232" s="28"/>
      <c r="UZU232" s="28"/>
      <c r="UZV232" s="28"/>
      <c r="UZW232" s="28"/>
      <c r="UZX232" s="28"/>
      <c r="UZY232" s="28"/>
      <c r="UZZ232" s="28"/>
      <c r="VAA232" s="28"/>
      <c r="VAB232" s="28"/>
      <c r="VAC232" s="28"/>
      <c r="VAD232" s="28"/>
      <c r="VAE232" s="28"/>
      <c r="VAF232" s="28"/>
      <c r="VAG232" s="28"/>
      <c r="VAH232" s="28"/>
      <c r="VAI232" s="28"/>
      <c r="VAJ232" s="28"/>
      <c r="VAK232" s="28"/>
      <c r="VAL232" s="28"/>
      <c r="VAM232" s="28"/>
      <c r="VAN232" s="28"/>
      <c r="VAO232" s="28"/>
      <c r="VAP232" s="28"/>
      <c r="VAQ232" s="28"/>
      <c r="VAR232" s="28"/>
      <c r="VAS232" s="28"/>
      <c r="VAT232" s="28"/>
      <c r="VAU232" s="28"/>
      <c r="VAV232" s="28"/>
      <c r="VAW232" s="28"/>
      <c r="VAX232" s="28"/>
      <c r="VAY232" s="28"/>
      <c r="VAZ232" s="28"/>
      <c r="VBA232" s="28"/>
      <c r="VBB232" s="28"/>
      <c r="VBC232" s="28"/>
      <c r="VBD232" s="28"/>
      <c r="VBE232" s="28"/>
      <c r="VBF232" s="28"/>
      <c r="VBG232" s="28"/>
      <c r="VBH232" s="28"/>
      <c r="VBI232" s="28"/>
      <c r="VBJ232" s="28"/>
      <c r="VBK232" s="28"/>
      <c r="VBL232" s="28"/>
      <c r="VBM232" s="28"/>
      <c r="VBN232" s="28"/>
      <c r="VBO232" s="28"/>
      <c r="VBP232" s="28"/>
      <c r="VBQ232" s="28"/>
      <c r="VBR232" s="28"/>
      <c r="VBS232" s="28"/>
      <c r="VBT232" s="28"/>
      <c r="VBU232" s="28"/>
      <c r="VBV232" s="28"/>
      <c r="VBW232" s="28"/>
      <c r="VBX232" s="28"/>
      <c r="VBY232" s="28"/>
      <c r="VBZ232" s="28"/>
      <c r="VCA232" s="28"/>
      <c r="VCB232" s="28"/>
      <c r="VCC232" s="28"/>
      <c r="VCD232" s="28"/>
      <c r="VCE232" s="28"/>
      <c r="VCF232" s="28"/>
      <c r="VCG232" s="28"/>
      <c r="VCH232" s="28"/>
      <c r="VCI232" s="28"/>
      <c r="VCJ232" s="28"/>
      <c r="VCK232" s="28"/>
      <c r="VCL232" s="28"/>
      <c r="VCM232" s="28"/>
      <c r="VCN232" s="28"/>
      <c r="VCO232" s="28"/>
      <c r="VCP232" s="28"/>
      <c r="VCQ232" s="28"/>
      <c r="VCR232" s="28"/>
      <c r="VCS232" s="28"/>
      <c r="VCT232" s="28"/>
      <c r="VCU232" s="28"/>
      <c r="VCV232" s="28"/>
      <c r="VCW232" s="28"/>
      <c r="VCX232" s="28"/>
      <c r="VCY232" s="28"/>
      <c r="VCZ232" s="28"/>
      <c r="VDA232" s="28"/>
      <c r="VDB232" s="28"/>
      <c r="VDC232" s="28"/>
      <c r="VDD232" s="28"/>
      <c r="VDE232" s="28"/>
      <c r="VDF232" s="28"/>
      <c r="VDG232" s="28"/>
      <c r="VDH232" s="28"/>
      <c r="VDI232" s="28"/>
      <c r="VDJ232" s="28"/>
      <c r="VDK232" s="28"/>
      <c r="VDL232" s="28"/>
      <c r="VDM232" s="28"/>
      <c r="VDN232" s="28"/>
      <c r="VDO232" s="28"/>
      <c r="VDP232" s="28"/>
      <c r="VDQ232" s="28"/>
      <c r="VDR232" s="28"/>
      <c r="VDS232" s="28"/>
      <c r="VDT232" s="28"/>
      <c r="VDU232" s="28"/>
      <c r="VDV232" s="28"/>
      <c r="VDW232" s="28"/>
      <c r="VDX232" s="28"/>
      <c r="VDY232" s="28"/>
      <c r="VDZ232" s="28"/>
      <c r="VEA232" s="28"/>
      <c r="VEB232" s="28"/>
      <c r="VEC232" s="28"/>
      <c r="VED232" s="28"/>
      <c r="VEE232" s="28"/>
      <c r="VEF232" s="28"/>
      <c r="VEG232" s="28"/>
      <c r="VEH232" s="28"/>
      <c r="VEI232" s="28"/>
      <c r="VEJ232" s="28"/>
      <c r="VEK232" s="28"/>
      <c r="VEL232" s="28"/>
      <c r="VEM232" s="28"/>
      <c r="VEN232" s="28"/>
      <c r="VEO232" s="28"/>
      <c r="VEP232" s="28"/>
      <c r="VEQ232" s="28"/>
      <c r="VER232" s="28"/>
      <c r="VES232" s="28"/>
      <c r="VET232" s="28"/>
      <c r="VEU232" s="28"/>
      <c r="VEV232" s="28"/>
      <c r="VEW232" s="28"/>
      <c r="VEX232" s="28"/>
      <c r="VEY232" s="28"/>
      <c r="VEZ232" s="28"/>
      <c r="VFA232" s="28"/>
      <c r="VFB232" s="28"/>
      <c r="VFC232" s="28"/>
      <c r="VFD232" s="28"/>
      <c r="VFE232" s="28"/>
      <c r="VFF232" s="28"/>
      <c r="VFG232" s="28"/>
      <c r="VFH232" s="28"/>
      <c r="VFI232" s="28"/>
      <c r="VFJ232" s="28"/>
      <c r="VFK232" s="28"/>
      <c r="VFL232" s="28"/>
      <c r="VFM232" s="28"/>
      <c r="VFN232" s="28"/>
      <c r="VFO232" s="28"/>
      <c r="VFP232" s="28"/>
      <c r="VFQ232" s="28"/>
      <c r="VFR232" s="28"/>
      <c r="VFS232" s="28"/>
      <c r="VFT232" s="28"/>
      <c r="VFU232" s="28"/>
      <c r="VFV232" s="28"/>
      <c r="VFW232" s="28"/>
      <c r="VFX232" s="28"/>
      <c r="VFY232" s="28"/>
      <c r="VFZ232" s="28"/>
      <c r="VGA232" s="28"/>
      <c r="VGB232" s="28"/>
      <c r="VGC232" s="28"/>
      <c r="VGD232" s="28"/>
      <c r="VGE232" s="28"/>
      <c r="VGF232" s="28"/>
      <c r="VGG232" s="28"/>
      <c r="VGH232" s="28"/>
      <c r="VGI232" s="28"/>
      <c r="VGJ232" s="28"/>
      <c r="VGK232" s="28"/>
      <c r="VGL232" s="28"/>
      <c r="VGM232" s="28"/>
      <c r="VGN232" s="28"/>
      <c r="VGO232" s="28"/>
      <c r="VGP232" s="28"/>
      <c r="VGQ232" s="28"/>
      <c r="VGR232" s="28"/>
      <c r="VGS232" s="28"/>
      <c r="VGT232" s="28"/>
      <c r="VGU232" s="28"/>
      <c r="VGV232" s="28"/>
      <c r="VGW232" s="28"/>
      <c r="VGX232" s="28"/>
      <c r="VGY232" s="28"/>
      <c r="VGZ232" s="28"/>
      <c r="VHA232" s="28"/>
      <c r="VHB232" s="28"/>
      <c r="VHC232" s="28"/>
      <c r="VHD232" s="28"/>
      <c r="VHE232" s="28"/>
      <c r="VHF232" s="28"/>
      <c r="VHG232" s="28"/>
      <c r="VHH232" s="28"/>
      <c r="VHI232" s="28"/>
      <c r="VHJ232" s="28"/>
      <c r="VHK232" s="28"/>
      <c r="VHL232" s="28"/>
      <c r="VHM232" s="28"/>
      <c r="VHN232" s="28"/>
      <c r="VHO232" s="28"/>
      <c r="VHP232" s="28"/>
      <c r="VHQ232" s="28"/>
      <c r="VHR232" s="28"/>
      <c r="VHS232" s="28"/>
      <c r="VHT232" s="28"/>
      <c r="VHU232" s="28"/>
      <c r="VHV232" s="28"/>
      <c r="VHW232" s="28"/>
      <c r="VHX232" s="28"/>
      <c r="VHY232" s="28"/>
      <c r="VHZ232" s="28"/>
      <c r="VIA232" s="28"/>
      <c r="VIB232" s="28"/>
      <c r="VIC232" s="28"/>
      <c r="VID232" s="28"/>
      <c r="VIE232" s="28"/>
      <c r="VIF232" s="28"/>
      <c r="VIG232" s="28"/>
      <c r="VIH232" s="28"/>
      <c r="VII232" s="28"/>
      <c r="VIJ232" s="28"/>
      <c r="VIK232" s="28"/>
      <c r="VIL232" s="28"/>
      <c r="VIM232" s="28"/>
      <c r="VIN232" s="28"/>
      <c r="VIO232" s="28"/>
      <c r="VIP232" s="28"/>
      <c r="VIQ232" s="28"/>
      <c r="VIR232" s="28"/>
      <c r="VIS232" s="28"/>
      <c r="VIT232" s="28"/>
      <c r="VIU232" s="28"/>
      <c r="VIV232" s="28"/>
      <c r="VIW232" s="28"/>
      <c r="VIX232" s="28"/>
      <c r="VIY232" s="28"/>
      <c r="VIZ232" s="28"/>
      <c r="VJA232" s="28"/>
      <c r="VJB232" s="28"/>
      <c r="VJC232" s="28"/>
      <c r="VJD232" s="28"/>
      <c r="VJE232" s="28"/>
      <c r="VJF232" s="28"/>
      <c r="VJG232" s="28"/>
      <c r="VJH232" s="28"/>
      <c r="VJI232" s="28"/>
      <c r="VJJ232" s="28"/>
      <c r="VJK232" s="28"/>
      <c r="VJL232" s="28"/>
      <c r="VJM232" s="28"/>
      <c r="VJN232" s="28"/>
      <c r="VJO232" s="28"/>
      <c r="VJP232" s="28"/>
      <c r="VJQ232" s="28"/>
      <c r="VJR232" s="28"/>
      <c r="VJS232" s="28"/>
      <c r="VJT232" s="28"/>
      <c r="VJU232" s="28"/>
      <c r="VJV232" s="28"/>
      <c r="VJW232" s="28"/>
      <c r="VJX232" s="28"/>
      <c r="VJY232" s="28"/>
      <c r="VJZ232" s="28"/>
      <c r="VKA232" s="28"/>
      <c r="VKB232" s="28"/>
      <c r="VKC232" s="28"/>
      <c r="VKD232" s="28"/>
      <c r="VKE232" s="28"/>
      <c r="VKF232" s="28"/>
      <c r="VKG232" s="28"/>
      <c r="VKH232" s="28"/>
      <c r="VKI232" s="28"/>
      <c r="VKJ232" s="28"/>
      <c r="VKK232" s="28"/>
      <c r="VKL232" s="28"/>
      <c r="VKM232" s="28"/>
      <c r="VKN232" s="28"/>
      <c r="VKO232" s="28"/>
      <c r="VKP232" s="28"/>
      <c r="VKQ232" s="28"/>
      <c r="VKR232" s="28"/>
      <c r="VKS232" s="28"/>
      <c r="VKT232" s="28"/>
      <c r="VKU232" s="28"/>
      <c r="VKV232" s="28"/>
      <c r="VKW232" s="28"/>
      <c r="VKX232" s="28"/>
      <c r="VKY232" s="28"/>
      <c r="VKZ232" s="28"/>
      <c r="VLA232" s="28"/>
      <c r="VLB232" s="28"/>
      <c r="VLC232" s="28"/>
      <c r="VLD232" s="28"/>
      <c r="VLE232" s="28"/>
      <c r="VLF232" s="28"/>
      <c r="VLG232" s="28"/>
      <c r="VLH232" s="28"/>
      <c r="VLI232" s="28"/>
      <c r="VLJ232" s="28"/>
      <c r="VLK232" s="28"/>
      <c r="VLL232" s="28"/>
      <c r="VLM232" s="28"/>
      <c r="VLN232" s="28"/>
      <c r="VLO232" s="28"/>
      <c r="VLP232" s="28"/>
      <c r="VLQ232" s="28"/>
      <c r="VLR232" s="28"/>
      <c r="VLS232" s="28"/>
      <c r="VLT232" s="28"/>
      <c r="VLU232" s="28"/>
      <c r="VLV232" s="28"/>
      <c r="VLW232" s="28"/>
      <c r="VLX232" s="28"/>
      <c r="VLY232" s="28"/>
      <c r="VLZ232" s="28"/>
      <c r="VMA232" s="28"/>
      <c r="VMB232" s="28"/>
      <c r="VMC232" s="28"/>
      <c r="VMD232" s="28"/>
      <c r="VME232" s="28"/>
      <c r="VMF232" s="28"/>
      <c r="VMG232" s="28"/>
      <c r="VMH232" s="28"/>
      <c r="VMI232" s="28"/>
      <c r="VMJ232" s="28"/>
      <c r="VMK232" s="28"/>
      <c r="VML232" s="28"/>
      <c r="VMM232" s="28"/>
      <c r="VMN232" s="28"/>
      <c r="VMO232" s="28"/>
      <c r="VMP232" s="28"/>
      <c r="VMQ232" s="28"/>
      <c r="VMR232" s="28"/>
      <c r="VMS232" s="28"/>
      <c r="VMT232" s="28"/>
      <c r="VMU232" s="28"/>
      <c r="VMV232" s="28"/>
      <c r="VMW232" s="28"/>
      <c r="VMX232" s="28"/>
      <c r="VMY232" s="28"/>
      <c r="VMZ232" s="28"/>
      <c r="VNA232" s="28"/>
      <c r="VNB232" s="28"/>
      <c r="VNC232" s="28"/>
      <c r="VND232" s="28"/>
      <c r="VNE232" s="28"/>
      <c r="VNF232" s="28"/>
      <c r="VNG232" s="28"/>
      <c r="VNH232" s="28"/>
      <c r="VNI232" s="28"/>
      <c r="VNJ232" s="28"/>
      <c r="VNK232" s="28"/>
      <c r="VNL232" s="28"/>
      <c r="VNM232" s="28"/>
      <c r="VNN232" s="28"/>
      <c r="VNO232" s="28"/>
      <c r="VNP232" s="28"/>
      <c r="VNQ232" s="28"/>
      <c r="VNR232" s="28"/>
      <c r="VNS232" s="28"/>
      <c r="VNT232" s="28"/>
      <c r="VNU232" s="28"/>
      <c r="VNV232" s="28"/>
      <c r="VNW232" s="28"/>
      <c r="VNX232" s="28"/>
      <c r="VNY232" s="28"/>
      <c r="VNZ232" s="28"/>
      <c r="VOA232" s="28"/>
      <c r="VOB232" s="28"/>
      <c r="VOC232" s="28"/>
      <c r="VOD232" s="28"/>
      <c r="VOE232" s="28"/>
      <c r="VOF232" s="28"/>
      <c r="VOG232" s="28"/>
      <c r="VOH232" s="28"/>
      <c r="VOI232" s="28"/>
      <c r="VOJ232" s="28"/>
      <c r="VOK232" s="28"/>
      <c r="VOL232" s="28"/>
      <c r="VOM232" s="28"/>
      <c r="VON232" s="28"/>
      <c r="VOO232" s="28"/>
      <c r="VOP232" s="28"/>
      <c r="VOQ232" s="28"/>
      <c r="VOR232" s="28"/>
      <c r="VOS232" s="28"/>
      <c r="VOT232" s="28"/>
      <c r="VOU232" s="28"/>
      <c r="VOV232" s="28"/>
      <c r="VOW232" s="28"/>
      <c r="VOX232" s="28"/>
      <c r="VOY232" s="28"/>
      <c r="VOZ232" s="28"/>
      <c r="VPA232" s="28"/>
      <c r="VPB232" s="28"/>
      <c r="VPC232" s="28"/>
      <c r="VPD232" s="28"/>
      <c r="VPE232" s="28"/>
      <c r="VPF232" s="28"/>
      <c r="VPG232" s="28"/>
      <c r="VPH232" s="28"/>
      <c r="VPI232" s="28"/>
      <c r="VPJ232" s="28"/>
      <c r="VPK232" s="28"/>
      <c r="VPL232" s="28"/>
      <c r="VPM232" s="28"/>
      <c r="VPN232" s="28"/>
      <c r="VPO232" s="28"/>
      <c r="VPP232" s="28"/>
      <c r="VPQ232" s="28"/>
      <c r="VPR232" s="28"/>
      <c r="VPS232" s="28"/>
      <c r="VPT232" s="28"/>
      <c r="VPU232" s="28"/>
      <c r="VPV232" s="28"/>
      <c r="VPW232" s="28"/>
      <c r="VPX232" s="28"/>
      <c r="VPY232" s="28"/>
      <c r="VPZ232" s="28"/>
      <c r="VQA232" s="28"/>
      <c r="VQB232" s="28"/>
      <c r="VQC232" s="28"/>
      <c r="VQD232" s="28"/>
      <c r="VQE232" s="28"/>
      <c r="VQF232" s="28"/>
      <c r="VQG232" s="28"/>
      <c r="VQH232" s="28"/>
      <c r="VQI232" s="28"/>
      <c r="VQJ232" s="28"/>
      <c r="VQK232" s="28"/>
      <c r="VQL232" s="28"/>
      <c r="VQM232" s="28"/>
      <c r="VQN232" s="28"/>
      <c r="VQO232" s="28"/>
      <c r="VQP232" s="28"/>
      <c r="VQQ232" s="28"/>
      <c r="VQR232" s="28"/>
      <c r="VQS232" s="28"/>
      <c r="VQT232" s="28"/>
      <c r="VQU232" s="28"/>
      <c r="VQV232" s="28"/>
      <c r="VQW232" s="28"/>
      <c r="VQX232" s="28"/>
      <c r="VQY232" s="28"/>
      <c r="VQZ232" s="28"/>
      <c r="VRA232" s="28"/>
      <c r="VRB232" s="28"/>
      <c r="VRC232" s="28"/>
      <c r="VRD232" s="28"/>
      <c r="VRE232" s="28"/>
      <c r="VRF232" s="28"/>
      <c r="VRG232" s="28"/>
      <c r="VRH232" s="28"/>
      <c r="VRI232" s="28"/>
      <c r="VRJ232" s="28"/>
      <c r="VRK232" s="28"/>
      <c r="VRL232" s="28"/>
      <c r="VRM232" s="28"/>
      <c r="VRN232" s="28"/>
      <c r="VRO232" s="28"/>
      <c r="VRP232" s="28"/>
      <c r="VRQ232" s="28"/>
      <c r="VRR232" s="28"/>
      <c r="VRS232" s="28"/>
      <c r="VRT232" s="28"/>
      <c r="VRU232" s="28"/>
      <c r="VRV232" s="28"/>
      <c r="VRW232" s="28"/>
      <c r="VRX232" s="28"/>
      <c r="VRY232" s="28"/>
      <c r="VRZ232" s="28"/>
      <c r="VSA232" s="28"/>
      <c r="VSB232" s="28"/>
      <c r="VSC232" s="28"/>
      <c r="VSD232" s="28"/>
      <c r="VSE232" s="28"/>
      <c r="VSF232" s="28"/>
      <c r="VSG232" s="28"/>
      <c r="VSH232" s="28"/>
      <c r="VSI232" s="28"/>
      <c r="VSJ232" s="28"/>
      <c r="VSK232" s="28"/>
      <c r="VSL232" s="28"/>
      <c r="VSM232" s="28"/>
      <c r="VSN232" s="28"/>
      <c r="VSO232" s="28"/>
      <c r="VSP232" s="28"/>
      <c r="VSQ232" s="28"/>
      <c r="VSR232" s="28"/>
      <c r="VSS232" s="28"/>
      <c r="VST232" s="28"/>
      <c r="VSU232" s="28"/>
      <c r="VSV232" s="28"/>
      <c r="VSW232" s="28"/>
      <c r="VSX232" s="28"/>
      <c r="VSY232" s="28"/>
      <c r="VSZ232" s="28"/>
      <c r="VTA232" s="28"/>
      <c r="VTB232" s="28"/>
      <c r="VTC232" s="28"/>
      <c r="VTD232" s="28"/>
      <c r="VTE232" s="28"/>
      <c r="VTF232" s="28"/>
      <c r="VTG232" s="28"/>
      <c r="VTH232" s="28"/>
      <c r="VTI232" s="28"/>
      <c r="VTJ232" s="28"/>
      <c r="VTK232" s="28"/>
      <c r="VTL232" s="28"/>
      <c r="VTM232" s="28"/>
      <c r="VTN232" s="28"/>
      <c r="VTO232" s="28"/>
      <c r="VTP232" s="28"/>
      <c r="VTQ232" s="28"/>
      <c r="VTR232" s="28"/>
      <c r="VTS232" s="28"/>
      <c r="VTT232" s="28"/>
      <c r="VTU232" s="28"/>
      <c r="VTV232" s="28"/>
      <c r="VTW232" s="28"/>
      <c r="VTX232" s="28"/>
      <c r="VTY232" s="28"/>
      <c r="VTZ232" s="28"/>
      <c r="VUA232" s="28"/>
      <c r="VUB232" s="28"/>
      <c r="VUC232" s="28"/>
      <c r="VUD232" s="28"/>
      <c r="VUE232" s="28"/>
      <c r="VUF232" s="28"/>
      <c r="VUG232" s="28"/>
      <c r="VUH232" s="28"/>
      <c r="VUI232" s="28"/>
      <c r="VUJ232" s="28"/>
      <c r="VUK232" s="28"/>
      <c r="VUL232" s="28"/>
      <c r="VUM232" s="28"/>
      <c r="VUN232" s="28"/>
      <c r="VUO232" s="28"/>
      <c r="VUP232" s="28"/>
      <c r="VUQ232" s="28"/>
      <c r="VUR232" s="28"/>
      <c r="VUS232" s="28"/>
      <c r="VUT232" s="28"/>
      <c r="VUU232" s="28"/>
      <c r="VUV232" s="28"/>
      <c r="VUW232" s="28"/>
      <c r="VUX232" s="28"/>
      <c r="VUY232" s="28"/>
      <c r="VUZ232" s="28"/>
      <c r="VVA232" s="28"/>
      <c r="VVB232" s="28"/>
      <c r="VVC232" s="28"/>
      <c r="VVD232" s="28"/>
      <c r="VVE232" s="28"/>
      <c r="VVF232" s="28"/>
      <c r="VVG232" s="28"/>
      <c r="VVH232" s="28"/>
      <c r="VVI232" s="28"/>
      <c r="VVJ232" s="28"/>
      <c r="VVK232" s="28"/>
      <c r="VVL232" s="28"/>
      <c r="VVM232" s="28"/>
      <c r="VVN232" s="28"/>
      <c r="VVO232" s="28"/>
      <c r="VVP232" s="28"/>
      <c r="VVQ232" s="28"/>
      <c r="VVR232" s="28"/>
      <c r="VVS232" s="28"/>
      <c r="VVT232" s="28"/>
      <c r="VVU232" s="28"/>
      <c r="VVV232" s="28"/>
      <c r="VVW232" s="28"/>
      <c r="VVX232" s="28"/>
      <c r="VVY232" s="28"/>
      <c r="VVZ232" s="28"/>
      <c r="VWA232" s="28"/>
      <c r="VWB232" s="28"/>
      <c r="VWC232" s="28"/>
      <c r="VWD232" s="28"/>
      <c r="VWE232" s="28"/>
      <c r="VWF232" s="28"/>
      <c r="VWG232" s="28"/>
      <c r="VWH232" s="28"/>
      <c r="VWI232" s="28"/>
      <c r="VWJ232" s="28"/>
      <c r="VWK232" s="28"/>
      <c r="VWL232" s="28"/>
      <c r="VWM232" s="28"/>
      <c r="VWN232" s="28"/>
      <c r="VWO232" s="28"/>
      <c r="VWP232" s="28"/>
      <c r="VWQ232" s="28"/>
      <c r="VWR232" s="28"/>
      <c r="VWS232" s="28"/>
      <c r="VWT232" s="28"/>
      <c r="VWU232" s="28"/>
      <c r="VWV232" s="28"/>
      <c r="VWW232" s="28"/>
      <c r="VWX232" s="28"/>
      <c r="VWY232" s="28"/>
      <c r="VWZ232" s="28"/>
      <c r="VXA232" s="28"/>
      <c r="VXB232" s="28"/>
      <c r="VXC232" s="28"/>
      <c r="VXD232" s="28"/>
      <c r="VXE232" s="28"/>
      <c r="VXF232" s="28"/>
      <c r="VXG232" s="28"/>
      <c r="VXH232" s="28"/>
      <c r="VXI232" s="28"/>
      <c r="VXJ232" s="28"/>
      <c r="VXK232" s="28"/>
      <c r="VXL232" s="28"/>
      <c r="VXM232" s="28"/>
      <c r="VXN232" s="28"/>
      <c r="VXO232" s="28"/>
      <c r="VXP232" s="28"/>
      <c r="VXQ232" s="28"/>
      <c r="VXR232" s="28"/>
      <c r="VXS232" s="28"/>
      <c r="VXT232" s="28"/>
      <c r="VXU232" s="28"/>
      <c r="VXV232" s="28"/>
      <c r="VXW232" s="28"/>
      <c r="VXX232" s="28"/>
      <c r="VXY232" s="28"/>
      <c r="VXZ232" s="28"/>
      <c r="VYA232" s="28"/>
      <c r="VYB232" s="28"/>
      <c r="VYC232" s="28"/>
      <c r="VYD232" s="28"/>
      <c r="VYE232" s="28"/>
      <c r="VYF232" s="28"/>
      <c r="VYG232" s="28"/>
      <c r="VYH232" s="28"/>
      <c r="VYI232" s="28"/>
      <c r="VYJ232" s="28"/>
      <c r="VYK232" s="28"/>
      <c r="VYL232" s="28"/>
      <c r="VYM232" s="28"/>
      <c r="VYN232" s="28"/>
      <c r="VYO232" s="28"/>
      <c r="VYP232" s="28"/>
      <c r="VYQ232" s="28"/>
      <c r="VYR232" s="28"/>
      <c r="VYS232" s="28"/>
      <c r="VYT232" s="28"/>
      <c r="VYU232" s="28"/>
      <c r="VYV232" s="28"/>
      <c r="VYW232" s="28"/>
      <c r="VYX232" s="28"/>
      <c r="VYY232" s="28"/>
      <c r="VYZ232" s="28"/>
      <c r="VZA232" s="28"/>
      <c r="VZB232" s="28"/>
      <c r="VZC232" s="28"/>
      <c r="VZD232" s="28"/>
      <c r="VZE232" s="28"/>
      <c r="VZF232" s="28"/>
      <c r="VZG232" s="28"/>
      <c r="VZH232" s="28"/>
      <c r="VZI232" s="28"/>
      <c r="VZJ232" s="28"/>
      <c r="VZK232" s="28"/>
      <c r="VZL232" s="28"/>
      <c r="VZM232" s="28"/>
      <c r="VZN232" s="28"/>
      <c r="VZO232" s="28"/>
      <c r="VZP232" s="28"/>
      <c r="VZQ232" s="28"/>
      <c r="VZR232" s="28"/>
      <c r="VZS232" s="28"/>
      <c r="VZT232" s="28"/>
      <c r="VZU232" s="28"/>
      <c r="VZV232" s="28"/>
      <c r="VZW232" s="28"/>
      <c r="VZX232" s="28"/>
      <c r="VZY232" s="28"/>
      <c r="VZZ232" s="28"/>
      <c r="WAA232" s="28"/>
      <c r="WAB232" s="28"/>
      <c r="WAC232" s="28"/>
      <c r="WAD232" s="28"/>
      <c r="WAE232" s="28"/>
      <c r="WAF232" s="28"/>
      <c r="WAG232" s="28"/>
      <c r="WAH232" s="28"/>
      <c r="WAI232" s="28"/>
      <c r="WAJ232" s="28"/>
      <c r="WAK232" s="28"/>
      <c r="WAL232" s="28"/>
      <c r="WAM232" s="28"/>
      <c r="WAN232" s="28"/>
      <c r="WAO232" s="28"/>
      <c r="WAP232" s="28"/>
      <c r="WAQ232" s="28"/>
      <c r="WAR232" s="28"/>
      <c r="WAS232" s="28"/>
      <c r="WAT232" s="28"/>
      <c r="WAU232" s="28"/>
      <c r="WAV232" s="28"/>
      <c r="WAW232" s="28"/>
      <c r="WAX232" s="28"/>
      <c r="WAY232" s="28"/>
      <c r="WAZ232" s="28"/>
      <c r="WBA232" s="28"/>
      <c r="WBB232" s="28"/>
      <c r="WBC232" s="28"/>
      <c r="WBD232" s="28"/>
      <c r="WBE232" s="28"/>
      <c r="WBF232" s="28"/>
      <c r="WBG232" s="28"/>
      <c r="WBH232" s="28"/>
      <c r="WBI232" s="28"/>
      <c r="WBJ232" s="28"/>
      <c r="WBK232" s="28"/>
      <c r="WBL232" s="28"/>
      <c r="WBM232" s="28"/>
      <c r="WBN232" s="28"/>
      <c r="WBO232" s="28"/>
      <c r="WBP232" s="28"/>
      <c r="WBQ232" s="28"/>
      <c r="WBR232" s="28"/>
      <c r="WBS232" s="28"/>
      <c r="WBT232" s="28"/>
      <c r="WBU232" s="28"/>
      <c r="WBV232" s="28"/>
      <c r="WBW232" s="28"/>
      <c r="WBX232" s="28"/>
      <c r="WBY232" s="28"/>
      <c r="WBZ232" s="28"/>
      <c r="WCA232" s="28"/>
      <c r="WCB232" s="28"/>
      <c r="WCC232" s="28"/>
      <c r="WCD232" s="28"/>
      <c r="WCE232" s="28"/>
      <c r="WCF232" s="28"/>
      <c r="WCG232" s="28"/>
      <c r="WCH232" s="28"/>
      <c r="WCI232" s="28"/>
      <c r="WCJ232" s="28"/>
      <c r="WCK232" s="28"/>
      <c r="WCL232" s="28"/>
      <c r="WCM232" s="28"/>
      <c r="WCN232" s="28"/>
      <c r="WCO232" s="28"/>
      <c r="WCP232" s="28"/>
      <c r="WCQ232" s="28"/>
      <c r="WCR232" s="28"/>
      <c r="WCS232" s="28"/>
      <c r="WCT232" s="28"/>
      <c r="WCU232" s="28"/>
      <c r="WCV232" s="28"/>
      <c r="WCW232" s="28"/>
      <c r="WCX232" s="28"/>
      <c r="WCY232" s="28"/>
      <c r="WCZ232" s="28"/>
      <c r="WDA232" s="28"/>
      <c r="WDB232" s="28"/>
      <c r="WDC232" s="28"/>
      <c r="WDD232" s="28"/>
      <c r="WDE232" s="28"/>
      <c r="WDF232" s="28"/>
      <c r="WDG232" s="28"/>
      <c r="WDH232" s="28"/>
      <c r="WDI232" s="28"/>
      <c r="WDJ232" s="28"/>
      <c r="WDK232" s="28"/>
      <c r="WDL232" s="28"/>
      <c r="WDM232" s="28"/>
      <c r="WDN232" s="28"/>
      <c r="WDO232" s="28"/>
      <c r="WDP232" s="28"/>
      <c r="WDQ232" s="28"/>
      <c r="WDR232" s="28"/>
      <c r="WDS232" s="28"/>
      <c r="WDT232" s="28"/>
      <c r="WDU232" s="28"/>
      <c r="WDV232" s="28"/>
      <c r="WDW232" s="28"/>
      <c r="WDX232" s="28"/>
      <c r="WDY232" s="28"/>
      <c r="WDZ232" s="28"/>
      <c r="WEA232" s="28"/>
      <c r="WEB232" s="28"/>
      <c r="WEC232" s="28"/>
      <c r="WED232" s="28"/>
      <c r="WEE232" s="28"/>
      <c r="WEF232" s="28"/>
      <c r="WEG232" s="28"/>
      <c r="WEH232" s="28"/>
      <c r="WEI232" s="28"/>
      <c r="WEJ232" s="28"/>
      <c r="WEK232" s="28"/>
      <c r="WEL232" s="28"/>
      <c r="WEM232" s="28"/>
      <c r="WEN232" s="28"/>
      <c r="WEO232" s="28"/>
      <c r="WEP232" s="28"/>
      <c r="WEQ232" s="28"/>
      <c r="WER232" s="28"/>
      <c r="WES232" s="28"/>
      <c r="WET232" s="28"/>
      <c r="WEU232" s="28"/>
      <c r="WEV232" s="28"/>
      <c r="WEW232" s="28"/>
      <c r="WEX232" s="28"/>
      <c r="WEY232" s="28"/>
      <c r="WEZ232" s="28"/>
      <c r="WFA232" s="28"/>
      <c r="WFB232" s="28"/>
      <c r="WFC232" s="28"/>
      <c r="WFD232" s="28"/>
      <c r="WFE232" s="28"/>
      <c r="WFF232" s="28"/>
      <c r="WFG232" s="28"/>
      <c r="WFH232" s="28"/>
      <c r="WFI232" s="28"/>
      <c r="WFJ232" s="28"/>
      <c r="WFK232" s="28"/>
      <c r="WFL232" s="28"/>
      <c r="WFM232" s="28"/>
      <c r="WFN232" s="28"/>
      <c r="WFO232" s="28"/>
      <c r="WFP232" s="28"/>
      <c r="WFQ232" s="28"/>
      <c r="WFR232" s="28"/>
      <c r="WFS232" s="28"/>
      <c r="WFT232" s="28"/>
      <c r="WFU232" s="28"/>
      <c r="WFV232" s="28"/>
      <c r="WFW232" s="28"/>
      <c r="WFX232" s="28"/>
      <c r="WFY232" s="28"/>
      <c r="WFZ232" s="28"/>
      <c r="WGA232" s="28"/>
      <c r="WGB232" s="28"/>
      <c r="WGC232" s="28"/>
      <c r="WGD232" s="28"/>
      <c r="WGE232" s="28"/>
      <c r="WGF232" s="28"/>
      <c r="WGG232" s="28"/>
      <c r="WGH232" s="28"/>
      <c r="WGI232" s="28"/>
      <c r="WGJ232" s="28"/>
      <c r="WGK232" s="28"/>
      <c r="WGL232" s="28"/>
      <c r="WGM232" s="28"/>
      <c r="WGN232" s="28"/>
      <c r="WGO232" s="28"/>
      <c r="WGP232" s="28"/>
      <c r="WGQ232" s="28"/>
      <c r="WGR232" s="28"/>
      <c r="WGS232" s="28"/>
      <c r="WGT232" s="28"/>
      <c r="WGU232" s="28"/>
      <c r="WGV232" s="28"/>
      <c r="WGW232" s="28"/>
      <c r="WGX232" s="28"/>
      <c r="WGY232" s="28"/>
      <c r="WGZ232" s="28"/>
      <c r="WHA232" s="28"/>
      <c r="WHB232" s="28"/>
      <c r="WHC232" s="28"/>
      <c r="WHD232" s="28"/>
      <c r="WHE232" s="28"/>
      <c r="WHF232" s="28"/>
      <c r="WHG232" s="28"/>
      <c r="WHH232" s="28"/>
      <c r="WHI232" s="28"/>
      <c r="WHJ232" s="28"/>
      <c r="WHK232" s="28"/>
      <c r="WHL232" s="28"/>
      <c r="WHM232" s="28"/>
      <c r="WHN232" s="28"/>
      <c r="WHO232" s="28"/>
      <c r="WHP232" s="28"/>
      <c r="WHQ232" s="28"/>
      <c r="WHR232" s="28"/>
      <c r="WHS232" s="28"/>
      <c r="WHT232" s="28"/>
      <c r="WHU232" s="28"/>
      <c r="WHV232" s="28"/>
      <c r="WHW232" s="28"/>
      <c r="WHX232" s="28"/>
      <c r="WHY232" s="28"/>
      <c r="WHZ232" s="28"/>
      <c r="WIA232" s="28"/>
      <c r="WIB232" s="28"/>
      <c r="WIC232" s="28"/>
      <c r="WID232" s="28"/>
      <c r="WIE232" s="28"/>
      <c r="WIF232" s="28"/>
      <c r="WIG232" s="28"/>
      <c r="WIH232" s="28"/>
      <c r="WII232" s="28"/>
      <c r="WIJ232" s="28"/>
      <c r="WIK232" s="28"/>
      <c r="WIL232" s="28"/>
      <c r="WIM232" s="28"/>
      <c r="WIN232" s="28"/>
      <c r="WIO232" s="28"/>
      <c r="WIP232" s="28"/>
      <c r="WIQ232" s="28"/>
      <c r="WIR232" s="28"/>
      <c r="WIS232" s="28"/>
      <c r="WIT232" s="28"/>
      <c r="WIU232" s="28"/>
      <c r="WIV232" s="28"/>
      <c r="WIW232" s="28"/>
      <c r="WIX232" s="28"/>
      <c r="WIY232" s="28"/>
      <c r="WIZ232" s="28"/>
      <c r="WJA232" s="28"/>
      <c r="WJB232" s="28"/>
      <c r="WJC232" s="28"/>
      <c r="WJD232" s="28"/>
      <c r="WJE232" s="28"/>
      <c r="WJF232" s="28"/>
      <c r="WJG232" s="28"/>
      <c r="WJH232" s="28"/>
      <c r="WJI232" s="28"/>
      <c r="WJJ232" s="28"/>
      <c r="WJK232" s="28"/>
      <c r="WJL232" s="28"/>
      <c r="WJM232" s="28"/>
      <c r="WJN232" s="28"/>
      <c r="WJO232" s="28"/>
      <c r="WJP232" s="28"/>
      <c r="WJQ232" s="28"/>
      <c r="WJR232" s="28"/>
      <c r="WJS232" s="28"/>
      <c r="WJT232" s="28"/>
      <c r="WJU232" s="28"/>
      <c r="WJV232" s="28"/>
      <c r="WJW232" s="28"/>
      <c r="WJX232" s="28"/>
      <c r="WJY232" s="28"/>
      <c r="WJZ232" s="28"/>
      <c r="WKA232" s="28"/>
      <c r="WKB232" s="28"/>
      <c r="WKC232" s="28"/>
      <c r="WKD232" s="28"/>
      <c r="WKE232" s="28"/>
      <c r="WKF232" s="28"/>
      <c r="WKG232" s="28"/>
      <c r="WKH232" s="28"/>
      <c r="WKI232" s="28"/>
      <c r="WKJ232" s="28"/>
      <c r="WKK232" s="28"/>
      <c r="WKL232" s="28"/>
      <c r="WKM232" s="28"/>
      <c r="WKN232" s="28"/>
      <c r="WKO232" s="28"/>
      <c r="WKP232" s="28"/>
      <c r="WKQ232" s="28"/>
      <c r="WKR232" s="28"/>
      <c r="WKS232" s="28"/>
      <c r="WKT232" s="28"/>
      <c r="WKU232" s="28"/>
      <c r="WKV232" s="28"/>
      <c r="WKW232" s="28"/>
      <c r="WKX232" s="28"/>
      <c r="WKY232" s="28"/>
      <c r="WKZ232" s="28"/>
      <c r="WLA232" s="28"/>
      <c r="WLB232" s="28"/>
      <c r="WLC232" s="28"/>
      <c r="WLD232" s="28"/>
      <c r="WLE232" s="28"/>
      <c r="WLF232" s="28"/>
      <c r="WLG232" s="28"/>
      <c r="WLH232" s="28"/>
      <c r="WLI232" s="28"/>
      <c r="WLJ232" s="28"/>
      <c r="WLK232" s="28"/>
      <c r="WLL232" s="28"/>
      <c r="WLM232" s="28"/>
      <c r="WLN232" s="28"/>
      <c r="WLO232" s="28"/>
      <c r="WLP232" s="28"/>
      <c r="WLQ232" s="28"/>
      <c r="WLR232" s="28"/>
      <c r="WLS232" s="28"/>
      <c r="WLT232" s="28"/>
      <c r="WLU232" s="28"/>
      <c r="WLV232" s="28"/>
      <c r="WLW232" s="28"/>
      <c r="WLX232" s="28"/>
      <c r="WLY232" s="28"/>
      <c r="WLZ232" s="28"/>
      <c r="WMA232" s="28"/>
      <c r="WMB232" s="28"/>
      <c r="WMC232" s="28"/>
      <c r="WMD232" s="28"/>
      <c r="WME232" s="28"/>
      <c r="WMF232" s="28"/>
      <c r="WMG232" s="28"/>
      <c r="WMH232" s="28"/>
      <c r="WMI232" s="28"/>
      <c r="WMJ232" s="28"/>
      <c r="WMK232" s="28"/>
      <c r="WML232" s="28"/>
      <c r="WMM232" s="28"/>
      <c r="WMN232" s="28"/>
      <c r="WMO232" s="28"/>
      <c r="WMP232" s="28"/>
      <c r="WMQ232" s="28"/>
      <c r="WMR232" s="28"/>
      <c r="WMS232" s="28"/>
      <c r="WMT232" s="28"/>
      <c r="WMU232" s="28"/>
      <c r="WMV232" s="28"/>
      <c r="WMW232" s="28"/>
      <c r="WMX232" s="28"/>
      <c r="WMY232" s="28"/>
      <c r="WMZ232" s="28"/>
      <c r="WNA232" s="28"/>
      <c r="WNB232" s="28"/>
      <c r="WNC232" s="28"/>
      <c r="WND232" s="28"/>
      <c r="WNE232" s="28"/>
      <c r="WNF232" s="28"/>
      <c r="WNG232" s="28"/>
      <c r="WNH232" s="28"/>
      <c r="WNI232" s="28"/>
      <c r="WNJ232" s="28"/>
      <c r="WNK232" s="28"/>
      <c r="WNL232" s="28"/>
      <c r="WNM232" s="28"/>
      <c r="WNN232" s="28"/>
      <c r="WNO232" s="28"/>
      <c r="WNP232" s="28"/>
      <c r="WNQ232" s="28"/>
      <c r="WNR232" s="28"/>
      <c r="WNS232" s="28"/>
      <c r="WNT232" s="28"/>
      <c r="WNU232" s="28"/>
      <c r="WNV232" s="28"/>
      <c r="WNW232" s="28"/>
      <c r="WNX232" s="28"/>
      <c r="WNY232" s="28"/>
      <c r="WNZ232" s="28"/>
      <c r="WOA232" s="28"/>
      <c r="WOB232" s="28"/>
      <c r="WOC232" s="28"/>
      <c r="WOD232" s="28"/>
      <c r="WOE232" s="28"/>
      <c r="WOF232" s="28"/>
      <c r="WOG232" s="28"/>
      <c r="WOH232" s="28"/>
      <c r="WOI232" s="28"/>
      <c r="WOJ232" s="28"/>
      <c r="WOK232" s="28"/>
      <c r="WOL232" s="28"/>
      <c r="WOM232" s="28"/>
      <c r="WON232" s="28"/>
      <c r="WOO232" s="28"/>
      <c r="WOP232" s="28"/>
      <c r="WOQ232" s="28"/>
      <c r="WOR232" s="28"/>
      <c r="WOS232" s="28"/>
      <c r="WOT232" s="28"/>
      <c r="WOU232" s="28"/>
      <c r="WOV232" s="28"/>
      <c r="WOW232" s="28"/>
      <c r="WOX232" s="28"/>
      <c r="WOY232" s="28"/>
      <c r="WOZ232" s="28"/>
      <c r="WPA232" s="28"/>
      <c r="WPB232" s="28"/>
      <c r="WPC232" s="28"/>
      <c r="WPD232" s="28"/>
      <c r="WPE232" s="28"/>
      <c r="WPF232" s="28"/>
      <c r="WPG232" s="28"/>
      <c r="WPH232" s="28"/>
      <c r="WPI232" s="28"/>
      <c r="WPJ232" s="28"/>
      <c r="WPK232" s="28"/>
      <c r="WPL232" s="28"/>
      <c r="WPM232" s="28"/>
      <c r="WPN232" s="28"/>
      <c r="WPO232" s="28"/>
      <c r="WPP232" s="28"/>
      <c r="WPQ232" s="28"/>
      <c r="WPR232" s="28"/>
      <c r="WPS232" s="28"/>
      <c r="WPT232" s="28"/>
      <c r="WPU232" s="28"/>
      <c r="WPV232" s="28"/>
      <c r="WPW232" s="28"/>
      <c r="WPX232" s="28"/>
      <c r="WPY232" s="28"/>
      <c r="WPZ232" s="28"/>
      <c r="WQA232" s="28"/>
      <c r="WQB232" s="28"/>
      <c r="WQC232" s="28"/>
      <c r="WQD232" s="28"/>
      <c r="WQE232" s="28"/>
      <c r="WQF232" s="28"/>
      <c r="WQG232" s="28"/>
      <c r="WQH232" s="28"/>
      <c r="WQI232" s="28"/>
      <c r="WQJ232" s="28"/>
      <c r="WQK232" s="28"/>
      <c r="WQL232" s="28"/>
      <c r="WQM232" s="28"/>
      <c r="WQN232" s="28"/>
      <c r="WQO232" s="28"/>
      <c r="WQP232" s="28"/>
      <c r="WQQ232" s="28"/>
      <c r="WQR232" s="28"/>
      <c r="WQS232" s="28"/>
      <c r="WQT232" s="28"/>
      <c r="WQU232" s="28"/>
      <c r="WQV232" s="28"/>
      <c r="WQW232" s="28"/>
      <c r="WQX232" s="28"/>
      <c r="WQY232" s="28"/>
      <c r="WQZ232" s="28"/>
      <c r="WRA232" s="28"/>
      <c r="WRB232" s="28"/>
      <c r="WRC232" s="28"/>
      <c r="WRD232" s="28"/>
      <c r="WRE232" s="28"/>
      <c r="WRF232" s="28"/>
      <c r="WRG232" s="28"/>
      <c r="WRH232" s="28"/>
      <c r="WRI232" s="28"/>
      <c r="WRJ232" s="28"/>
      <c r="WRK232" s="28"/>
      <c r="WRL232" s="28"/>
      <c r="WRM232" s="28"/>
      <c r="WRN232" s="28"/>
      <c r="WRO232" s="28"/>
      <c r="WRP232" s="28"/>
      <c r="WRQ232" s="28"/>
      <c r="WRR232" s="28"/>
      <c r="WRS232" s="28"/>
      <c r="WRT232" s="28"/>
      <c r="WRU232" s="28"/>
      <c r="WRV232" s="28"/>
      <c r="WRW232" s="28"/>
      <c r="WRX232" s="28"/>
      <c r="WRY232" s="28"/>
      <c r="WRZ232" s="28"/>
      <c r="WSA232" s="28"/>
      <c r="WSB232" s="28"/>
      <c r="WSC232" s="28"/>
      <c r="WSD232" s="28"/>
      <c r="WSE232" s="28"/>
      <c r="WSF232" s="28"/>
      <c r="WSG232" s="28"/>
      <c r="WSH232" s="28"/>
      <c r="WSI232" s="28"/>
      <c r="WSJ232" s="28"/>
      <c r="WSK232" s="28"/>
      <c r="WSL232" s="28"/>
      <c r="WSM232" s="28"/>
      <c r="WSN232" s="28"/>
      <c r="WSO232" s="28"/>
      <c r="WSP232" s="28"/>
      <c r="WSQ232" s="28"/>
      <c r="WSR232" s="28"/>
      <c r="WSS232" s="28"/>
      <c r="WST232" s="28"/>
      <c r="WSU232" s="28"/>
      <c r="WSV232" s="28"/>
      <c r="WSW232" s="28"/>
      <c r="WSX232" s="28"/>
      <c r="WSY232" s="28"/>
      <c r="WSZ232" s="28"/>
      <c r="WTA232" s="28"/>
      <c r="WTB232" s="28"/>
      <c r="WTC232" s="28"/>
      <c r="WTD232" s="28"/>
      <c r="WTE232" s="28"/>
      <c r="WTF232" s="28"/>
      <c r="WTG232" s="28"/>
      <c r="WTH232" s="28"/>
      <c r="WTI232" s="28"/>
      <c r="WTJ232" s="28"/>
      <c r="WTK232" s="28"/>
      <c r="WTL232" s="28"/>
      <c r="WTM232" s="28"/>
      <c r="WTN232" s="28"/>
      <c r="WTO232" s="28"/>
      <c r="WTP232" s="28"/>
      <c r="WTQ232" s="28"/>
      <c r="WTR232" s="28"/>
      <c r="WTS232" s="28"/>
      <c r="WTT232" s="28"/>
      <c r="WTU232" s="28"/>
      <c r="WTV232" s="28"/>
      <c r="WTW232" s="28"/>
      <c r="WTX232" s="28"/>
      <c r="WTY232" s="28"/>
      <c r="WTZ232" s="28"/>
      <c r="WUA232" s="28"/>
      <c r="WUB232" s="28"/>
      <c r="WUC232" s="28"/>
      <c r="WUD232" s="28"/>
      <c r="WUE232" s="28"/>
      <c r="WUF232" s="28"/>
      <c r="WUG232" s="28"/>
      <c r="WUH232" s="28"/>
      <c r="WUI232" s="28"/>
      <c r="WUJ232" s="28"/>
      <c r="WUK232" s="28"/>
      <c r="WUL232" s="28"/>
      <c r="WUM232" s="28"/>
      <c r="WUN232" s="28"/>
      <c r="WUO232" s="28"/>
      <c r="WUP232" s="28"/>
      <c r="WUQ232" s="28"/>
      <c r="WUR232" s="28"/>
      <c r="WUS232" s="28"/>
      <c r="WUT232" s="28"/>
      <c r="WUU232" s="28"/>
      <c r="WUV232" s="28"/>
      <c r="WUW232" s="28"/>
      <c r="WUX232" s="28"/>
      <c r="WUY232" s="28"/>
      <c r="WUZ232" s="28"/>
      <c r="WVA232" s="28"/>
      <c r="WVB232" s="28"/>
      <c r="WVC232" s="28"/>
      <c r="WVD232" s="28"/>
      <c r="WVE232" s="28"/>
      <c r="WVF232" s="28"/>
      <c r="WVG232" s="28"/>
      <c r="WVH232" s="28"/>
      <c r="WVI232" s="28"/>
      <c r="WVJ232" s="28"/>
      <c r="WVK232" s="28"/>
      <c r="WVL232" s="28"/>
      <c r="WVM232" s="28"/>
      <c r="WVN232" s="28"/>
      <c r="WVO232" s="28"/>
      <c r="WVP232" s="28"/>
      <c r="WVQ232" s="28"/>
      <c r="WVR232" s="28"/>
      <c r="WVS232" s="28"/>
      <c r="WVT232" s="28"/>
      <c r="WVU232" s="28"/>
      <c r="WVV232" s="28"/>
      <c r="WVW232" s="28"/>
      <c r="WVX232" s="28"/>
      <c r="WVY232" s="28"/>
      <c r="WVZ232" s="28"/>
      <c r="WWA232" s="28"/>
      <c r="WWB232" s="28"/>
      <c r="WWC232" s="28"/>
      <c r="WWD232" s="28"/>
      <c r="WWE232" s="28"/>
      <c r="WWF232" s="28"/>
      <c r="WWG232" s="28"/>
      <c r="WWH232" s="28"/>
      <c r="WWI232" s="28"/>
      <c r="WWJ232" s="28"/>
      <c r="WWK232" s="28"/>
      <c r="WWL232" s="28"/>
      <c r="WWM232" s="28"/>
      <c r="WWN232" s="28"/>
      <c r="WWO232" s="28"/>
      <c r="WWP232" s="28"/>
      <c r="WWQ232" s="28"/>
      <c r="WWR232" s="28"/>
      <c r="WWS232" s="28"/>
      <c r="WWT232" s="28"/>
      <c r="WWU232" s="28"/>
      <c r="WWV232" s="28"/>
      <c r="WWW232" s="28"/>
      <c r="WWX232" s="28"/>
      <c r="WWY232" s="28"/>
      <c r="WWZ232" s="28"/>
      <c r="WXA232" s="28"/>
      <c r="WXB232" s="28"/>
      <c r="WXC232" s="28"/>
      <c r="WXD232" s="28"/>
      <c r="WXE232" s="28"/>
      <c r="WXF232" s="28"/>
      <c r="WXG232" s="28"/>
      <c r="WXH232" s="28"/>
      <c r="WXI232" s="28"/>
      <c r="WXJ232" s="28"/>
      <c r="WXK232" s="28"/>
      <c r="WXL232" s="28"/>
      <c r="WXM232" s="28"/>
      <c r="WXN232" s="28"/>
      <c r="WXO232" s="28"/>
      <c r="WXP232" s="28"/>
      <c r="WXQ232" s="28"/>
      <c r="WXR232" s="28"/>
      <c r="WXS232" s="28"/>
      <c r="WXT232" s="28"/>
      <c r="WXU232" s="28"/>
      <c r="WXV232" s="28"/>
      <c r="WXW232" s="28"/>
      <c r="WXX232" s="28"/>
      <c r="WXY232" s="28"/>
      <c r="WXZ232" s="28"/>
      <c r="WYA232" s="28"/>
      <c r="WYB232" s="28"/>
      <c r="WYC232" s="28"/>
      <c r="WYD232" s="28"/>
      <c r="WYE232" s="28"/>
      <c r="WYF232" s="28"/>
      <c r="WYG232" s="28"/>
      <c r="WYH232" s="28"/>
      <c r="WYI232" s="28"/>
      <c r="WYJ232" s="28"/>
      <c r="WYK232" s="28"/>
      <c r="WYL232" s="28"/>
      <c r="WYM232" s="28"/>
      <c r="WYN232" s="28"/>
      <c r="WYO232" s="28"/>
      <c r="WYP232" s="28"/>
      <c r="WYQ232" s="28"/>
      <c r="WYR232" s="28"/>
      <c r="WYS232" s="28"/>
      <c r="WYT232" s="28"/>
      <c r="WYU232" s="28"/>
      <c r="WYV232" s="28"/>
      <c r="WYW232" s="28"/>
      <c r="WYX232" s="28"/>
      <c r="WYY232" s="28"/>
      <c r="WYZ232" s="28"/>
      <c r="WZA232" s="28"/>
      <c r="WZB232" s="28"/>
      <c r="WZC232" s="28"/>
      <c r="WZD232" s="28"/>
      <c r="WZE232" s="28"/>
      <c r="WZF232" s="28"/>
      <c r="WZG232" s="28"/>
      <c r="WZH232" s="28"/>
      <c r="WZI232" s="28"/>
      <c r="WZJ232" s="28"/>
      <c r="WZK232" s="28"/>
      <c r="WZL232" s="28"/>
      <c r="WZM232" s="28"/>
      <c r="WZN232" s="28"/>
      <c r="WZO232" s="28"/>
      <c r="WZP232" s="28"/>
      <c r="WZQ232" s="28"/>
      <c r="WZR232" s="28"/>
      <c r="WZS232" s="28"/>
      <c r="WZT232" s="28"/>
      <c r="WZU232" s="28"/>
      <c r="WZV232" s="28"/>
      <c r="WZW232" s="28"/>
      <c r="WZX232" s="28"/>
      <c r="WZY232" s="28"/>
      <c r="WZZ232" s="28"/>
      <c r="XAA232" s="28"/>
      <c r="XAB232" s="28"/>
      <c r="XAC232" s="28"/>
      <c r="XAD232" s="28"/>
      <c r="XAE232" s="28"/>
      <c r="XAF232" s="28"/>
      <c r="XAG232" s="28"/>
      <c r="XAH232" s="28"/>
      <c r="XAI232" s="28"/>
      <c r="XAJ232" s="28"/>
      <c r="XAK232" s="28"/>
      <c r="XAL232" s="28"/>
      <c r="XAM232" s="28"/>
      <c r="XAN232" s="28"/>
      <c r="XAO232" s="28"/>
      <c r="XAP232" s="28"/>
      <c r="XAQ232" s="28"/>
      <c r="XAR232" s="28"/>
      <c r="XAS232" s="28"/>
      <c r="XAT232" s="28"/>
      <c r="XAU232" s="28"/>
      <c r="XAV232" s="28"/>
      <c r="XAW232" s="28"/>
      <c r="XAX232" s="28"/>
      <c r="XAY232" s="28"/>
      <c r="XAZ232" s="28"/>
      <c r="XBA232" s="28"/>
      <c r="XBB232" s="28"/>
      <c r="XBC232" s="28"/>
      <c r="XBD232" s="28"/>
      <c r="XBE232" s="28"/>
      <c r="XBF232" s="28"/>
      <c r="XBG232" s="28"/>
      <c r="XBH232" s="28"/>
      <c r="XBI232" s="28"/>
      <c r="XBJ232" s="28"/>
      <c r="XBK232" s="28"/>
      <c r="XBL232" s="28"/>
      <c r="XBM232" s="28"/>
      <c r="XBN232" s="28"/>
      <c r="XBO232" s="28"/>
      <c r="XBP232" s="28"/>
      <c r="XBQ232" s="28"/>
      <c r="XBR232" s="28"/>
      <c r="XBS232" s="28"/>
      <c r="XBT232" s="28"/>
      <c r="XBU232" s="28"/>
      <c r="XBV232" s="28"/>
      <c r="XBW232" s="28"/>
      <c r="XBX232" s="28"/>
      <c r="XBY232" s="28"/>
      <c r="XBZ232" s="28"/>
      <c r="XCA232" s="28"/>
      <c r="XCB232" s="28"/>
      <c r="XCC232" s="28"/>
      <c r="XCD232" s="28"/>
      <c r="XCE232" s="28"/>
      <c r="XCF232" s="28"/>
      <c r="XCG232" s="28"/>
      <c r="XCH232" s="28"/>
      <c r="XCI232" s="28"/>
      <c r="XCJ232" s="28"/>
      <c r="XCK232" s="28"/>
      <c r="XCL232" s="28"/>
      <c r="XCM232" s="28"/>
      <c r="XCN232" s="28"/>
      <c r="XCO232" s="28"/>
      <c r="XCP232" s="28"/>
      <c r="XCQ232" s="28"/>
      <c r="XCR232" s="28"/>
      <c r="XCS232" s="28"/>
      <c r="XCT232" s="28"/>
      <c r="XCU232" s="28"/>
      <c r="XCV232" s="28"/>
      <c r="XCW232" s="28"/>
      <c r="XCX232" s="28"/>
      <c r="XCY232" s="28"/>
      <c r="XCZ232" s="28"/>
      <c r="XDA232" s="28"/>
      <c r="XDB232" s="28"/>
      <c r="XDC232" s="28"/>
      <c r="XDD232" s="28"/>
      <c r="XDE232" s="28"/>
      <c r="XDF232" s="28"/>
      <c r="XDG232" s="28"/>
      <c r="XDH232" s="28"/>
      <c r="XDI232" s="28"/>
      <c r="XDJ232" s="28"/>
      <c r="XDK232" s="28"/>
      <c r="XDL232" s="28"/>
      <c r="XDM232" s="28"/>
      <c r="XDN232" s="28"/>
      <c r="XDO232" s="28"/>
      <c r="XDP232" s="28"/>
      <c r="XDQ232" s="28"/>
      <c r="XDR232" s="28"/>
      <c r="XDS232" s="28"/>
      <c r="XDT232" s="28"/>
      <c r="XDU232" s="28"/>
      <c r="XDV232" s="28"/>
      <c r="XDW232" s="28"/>
      <c r="XDX232" s="28"/>
      <c r="XDY232" s="28"/>
      <c r="XDZ232" s="28"/>
      <c r="XEA232" s="28"/>
      <c r="XEB232" s="28"/>
      <c r="XEC232" s="28"/>
      <c r="XED232" s="28"/>
      <c r="XEE232" s="28"/>
      <c r="XEF232" s="28"/>
      <c r="XEG232" s="28"/>
      <c r="XEH232" s="28"/>
      <c r="XEI232" s="28"/>
      <c r="XEJ232" s="28"/>
      <c r="XEK232" s="28"/>
      <c r="XEL232" s="28"/>
      <c r="XEM232" s="28"/>
      <c r="XEN232" s="28"/>
      <c r="XEO232" s="28"/>
      <c r="XEP232" s="28"/>
      <c r="XEQ232" s="28"/>
      <c r="XER232" s="28"/>
      <c r="XES232" s="28"/>
      <c r="XET232" s="28"/>
      <c r="XEU232" s="28"/>
      <c r="XEV232" s="28"/>
    </row>
    <row r="233" spans="1:16376" ht="22.5" customHeight="1" x14ac:dyDescent="0.25">
      <c r="A233" s="143" t="str">
        <f t="shared" si="62"/>
        <v>204.</v>
      </c>
      <c r="B233" s="76" t="s">
        <v>28</v>
      </c>
      <c r="C233" s="52">
        <v>1965</v>
      </c>
      <c r="D233" s="220" t="s">
        <v>3015</v>
      </c>
      <c r="E233" s="143" t="s">
        <v>3017</v>
      </c>
      <c r="F233" s="52">
        <v>2</v>
      </c>
      <c r="G233" s="52">
        <v>2</v>
      </c>
      <c r="H233" s="145">
        <v>338.1</v>
      </c>
      <c r="I233" s="145">
        <v>229.9</v>
      </c>
      <c r="J233" s="145">
        <v>229.9</v>
      </c>
      <c r="K233" s="3">
        <v>12</v>
      </c>
      <c r="L233" s="6">
        <f t="shared" ref="L233:L240" si="68">Q233+S233+U233+W233+Y233+AA233+AD233+AE233</f>
        <v>566640</v>
      </c>
      <c r="M233" s="6"/>
      <c r="N233" s="6"/>
      <c r="O233" s="6"/>
      <c r="P233" s="145">
        <f t="shared" ref="P233:P240" si="69">L233</f>
        <v>566640</v>
      </c>
      <c r="Q233" s="145"/>
      <c r="R233" s="3"/>
      <c r="S233" s="145"/>
      <c r="T233" s="145"/>
      <c r="U233" s="145"/>
      <c r="V233" s="145"/>
      <c r="W233" s="145"/>
      <c r="X233" s="145">
        <v>180</v>
      </c>
      <c r="Y233" s="145">
        <f>X233*3148</f>
        <v>566640</v>
      </c>
      <c r="Z233" s="145"/>
      <c r="AA233" s="145"/>
      <c r="AB233" s="145"/>
      <c r="AC233" s="145"/>
      <c r="AD233" s="145"/>
      <c r="AE233" s="145"/>
      <c r="AF233" s="35">
        <v>2025</v>
      </c>
      <c r="AG233" s="259"/>
      <c r="AH233" s="29">
        <v>204</v>
      </c>
      <c r="AI233" s="29" t="s">
        <v>155</v>
      </c>
      <c r="AJ233" s="29" t="str">
        <f t="shared" si="63"/>
        <v>204.</v>
      </c>
      <c r="AL233" s="29"/>
    </row>
    <row r="234" spans="1:16376" ht="22.5" customHeight="1" x14ac:dyDescent="0.25">
      <c r="A234" s="143" t="str">
        <f t="shared" si="62"/>
        <v>205.</v>
      </c>
      <c r="B234" s="76" t="s">
        <v>30</v>
      </c>
      <c r="C234" s="52">
        <v>1965</v>
      </c>
      <c r="D234" s="220" t="s">
        <v>3015</v>
      </c>
      <c r="E234" s="143" t="s">
        <v>3017</v>
      </c>
      <c r="F234" s="52">
        <v>5</v>
      </c>
      <c r="G234" s="52">
        <v>3</v>
      </c>
      <c r="H234" s="145">
        <v>3154.43</v>
      </c>
      <c r="I234" s="145">
        <v>2113.9499999999998</v>
      </c>
      <c r="J234" s="145">
        <v>1722.23</v>
      </c>
      <c r="K234" s="3">
        <v>69</v>
      </c>
      <c r="L234" s="145">
        <f t="shared" si="68"/>
        <v>1126080</v>
      </c>
      <c r="M234" s="145"/>
      <c r="N234" s="145"/>
      <c r="O234" s="145"/>
      <c r="P234" s="145">
        <f t="shared" si="69"/>
        <v>1126080</v>
      </c>
      <c r="Q234" s="145">
        <v>1126080</v>
      </c>
      <c r="R234" s="3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35">
        <v>2025</v>
      </c>
      <c r="AG234" s="256"/>
      <c r="AH234" s="29">
        <v>205</v>
      </c>
      <c r="AI234" s="29" t="s">
        <v>155</v>
      </c>
      <c r="AJ234" s="29" t="str">
        <f t="shared" si="63"/>
        <v>205.</v>
      </c>
      <c r="AL234" s="29"/>
    </row>
    <row r="235" spans="1:16376" ht="22.5" customHeight="1" x14ac:dyDescent="0.25">
      <c r="A235" s="143" t="str">
        <f t="shared" si="62"/>
        <v>206.</v>
      </c>
      <c r="B235" s="71" t="s">
        <v>1741</v>
      </c>
      <c r="C235" s="52">
        <v>1965</v>
      </c>
      <c r="D235" s="220" t="s">
        <v>3015</v>
      </c>
      <c r="E235" s="143" t="s">
        <v>3017</v>
      </c>
      <c r="F235" s="52">
        <v>5</v>
      </c>
      <c r="G235" s="52">
        <v>3</v>
      </c>
      <c r="H235" s="145">
        <v>3351.3</v>
      </c>
      <c r="I235" s="145">
        <v>2668.69</v>
      </c>
      <c r="J235" s="145">
        <v>1619.65</v>
      </c>
      <c r="K235" s="3">
        <v>109</v>
      </c>
      <c r="L235" s="6">
        <f t="shared" si="68"/>
        <v>2741831</v>
      </c>
      <c r="M235" s="6"/>
      <c r="N235" s="6"/>
      <c r="O235" s="6"/>
      <c r="P235" s="145">
        <f t="shared" si="69"/>
        <v>2741831</v>
      </c>
      <c r="Q235" s="6"/>
      <c r="R235" s="101"/>
      <c r="S235" s="6"/>
      <c r="T235" s="6">
        <v>773</v>
      </c>
      <c r="U235" s="6">
        <f>T235*3547</f>
        <v>2741831</v>
      </c>
      <c r="V235" s="6"/>
      <c r="W235" s="6"/>
      <c r="X235" s="6"/>
      <c r="Y235" s="6"/>
      <c r="Z235" s="6"/>
      <c r="AA235" s="6"/>
      <c r="AB235" s="42"/>
      <c r="AC235" s="42"/>
      <c r="AD235" s="6"/>
      <c r="AE235" s="6"/>
      <c r="AF235" s="35">
        <v>2025</v>
      </c>
      <c r="AG235" s="259"/>
      <c r="AH235" s="29">
        <v>206</v>
      </c>
      <c r="AI235" s="29" t="s">
        <v>155</v>
      </c>
      <c r="AJ235" s="29" t="str">
        <f t="shared" si="63"/>
        <v>206.</v>
      </c>
      <c r="AL235" s="30"/>
    </row>
    <row r="236" spans="1:16376" ht="22.5" customHeight="1" x14ac:dyDescent="0.25">
      <c r="A236" s="143" t="str">
        <f t="shared" si="62"/>
        <v>207.</v>
      </c>
      <c r="B236" s="75" t="s">
        <v>242</v>
      </c>
      <c r="C236" s="52">
        <v>1965</v>
      </c>
      <c r="D236" s="143" t="s">
        <v>3015</v>
      </c>
      <c r="E236" s="143" t="s">
        <v>3017</v>
      </c>
      <c r="F236" s="52">
        <v>4</v>
      </c>
      <c r="G236" s="52">
        <v>2</v>
      </c>
      <c r="H236" s="4">
        <v>1786.1</v>
      </c>
      <c r="I236" s="4">
        <v>1350.1</v>
      </c>
      <c r="J236" s="4">
        <v>1350.1</v>
      </c>
      <c r="K236" s="5">
        <v>45</v>
      </c>
      <c r="L236" s="6">
        <f t="shared" si="68"/>
        <v>2741175</v>
      </c>
      <c r="M236" s="6"/>
      <c r="N236" s="6"/>
      <c r="O236" s="6"/>
      <c r="P236" s="145">
        <f t="shared" si="69"/>
        <v>2741175</v>
      </c>
      <c r="Q236" s="6">
        <v>2741175</v>
      </c>
      <c r="R236" s="101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35">
        <v>2025</v>
      </c>
      <c r="AG236" s="259"/>
      <c r="AH236" s="29">
        <v>207</v>
      </c>
      <c r="AI236" s="29" t="s">
        <v>155</v>
      </c>
      <c r="AJ236" s="29" t="str">
        <f t="shared" si="63"/>
        <v>207.</v>
      </c>
      <c r="AL236" s="30"/>
    </row>
    <row r="237" spans="1:16376" ht="22.5" customHeight="1" x14ac:dyDescent="0.25">
      <c r="A237" s="143" t="str">
        <f t="shared" si="62"/>
        <v>208.</v>
      </c>
      <c r="B237" s="75" t="s">
        <v>271</v>
      </c>
      <c r="C237" s="52">
        <v>1965</v>
      </c>
      <c r="D237" s="143" t="s">
        <v>3015</v>
      </c>
      <c r="E237" s="143" t="s">
        <v>3017</v>
      </c>
      <c r="F237" s="52">
        <v>5</v>
      </c>
      <c r="G237" s="52">
        <v>3</v>
      </c>
      <c r="H237" s="6">
        <v>3344.2</v>
      </c>
      <c r="I237" s="6">
        <v>2667.6</v>
      </c>
      <c r="J237" s="6">
        <v>2667.6</v>
      </c>
      <c r="K237" s="5">
        <v>59</v>
      </c>
      <c r="L237" s="6">
        <f t="shared" si="68"/>
        <v>720954</v>
      </c>
      <c r="M237" s="6"/>
      <c r="N237" s="6"/>
      <c r="O237" s="6"/>
      <c r="P237" s="145">
        <f t="shared" si="69"/>
        <v>720954</v>
      </c>
      <c r="Q237" s="6">
        <v>720954</v>
      </c>
      <c r="R237" s="101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35">
        <v>2025</v>
      </c>
      <c r="AG237" s="259"/>
      <c r="AH237" s="29">
        <v>208</v>
      </c>
      <c r="AI237" s="29" t="s">
        <v>155</v>
      </c>
      <c r="AJ237" s="29" t="str">
        <f t="shared" si="63"/>
        <v>208.</v>
      </c>
      <c r="AL237" s="29"/>
    </row>
    <row r="238" spans="1:16376" ht="22.5" customHeight="1" x14ac:dyDescent="0.25">
      <c r="A238" s="143" t="str">
        <f t="shared" si="62"/>
        <v>209.</v>
      </c>
      <c r="B238" s="72" t="s">
        <v>280</v>
      </c>
      <c r="C238" s="52">
        <v>1965</v>
      </c>
      <c r="D238" s="143" t="s">
        <v>3015</v>
      </c>
      <c r="E238" s="143" t="s">
        <v>3017</v>
      </c>
      <c r="F238" s="52">
        <v>3</v>
      </c>
      <c r="G238" s="52">
        <v>3</v>
      </c>
      <c r="H238" s="8">
        <v>1228</v>
      </c>
      <c r="I238" s="8">
        <v>819.7</v>
      </c>
      <c r="J238" s="8">
        <v>696.8</v>
      </c>
      <c r="K238" s="142">
        <v>42</v>
      </c>
      <c r="L238" s="6">
        <f t="shared" si="68"/>
        <v>1989890</v>
      </c>
      <c r="M238" s="6"/>
      <c r="N238" s="6"/>
      <c r="O238" s="6"/>
      <c r="P238" s="145">
        <f t="shared" si="69"/>
        <v>1989890</v>
      </c>
      <c r="Q238" s="6">
        <v>1989890</v>
      </c>
      <c r="R238" s="101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35">
        <v>2025</v>
      </c>
      <c r="AG238" s="259"/>
      <c r="AH238" s="29">
        <v>209</v>
      </c>
      <c r="AI238" s="29" t="s">
        <v>155</v>
      </c>
      <c r="AJ238" s="29" t="str">
        <f t="shared" si="63"/>
        <v>209.</v>
      </c>
      <c r="AL238" s="29"/>
    </row>
    <row r="239" spans="1:16376" ht="22.5" customHeight="1" x14ac:dyDescent="0.25">
      <c r="A239" s="143" t="str">
        <f t="shared" si="62"/>
        <v>210.</v>
      </c>
      <c r="B239" s="71" t="s">
        <v>1719</v>
      </c>
      <c r="C239" s="52">
        <v>1966</v>
      </c>
      <c r="D239" s="143" t="s">
        <v>3015</v>
      </c>
      <c r="E239" s="143" t="s">
        <v>3017</v>
      </c>
      <c r="F239" s="52">
        <v>4</v>
      </c>
      <c r="G239" s="52">
        <v>2</v>
      </c>
      <c r="H239" s="4">
        <v>1305.25</v>
      </c>
      <c r="I239" s="4">
        <v>1206.8800000000001</v>
      </c>
      <c r="J239" s="4">
        <v>1206.8800000000001</v>
      </c>
      <c r="K239" s="5">
        <v>49</v>
      </c>
      <c r="L239" s="6">
        <f t="shared" si="68"/>
        <v>1557133</v>
      </c>
      <c r="M239" s="6"/>
      <c r="N239" s="6"/>
      <c r="O239" s="6"/>
      <c r="P239" s="145">
        <f t="shared" si="69"/>
        <v>1557133</v>
      </c>
      <c r="Q239" s="6"/>
      <c r="R239" s="101"/>
      <c r="S239" s="6"/>
      <c r="T239" s="6">
        <v>439</v>
      </c>
      <c r="U239" s="6">
        <f t="shared" ref="U239" si="70">T239*3547</f>
        <v>1557133</v>
      </c>
      <c r="V239" s="6"/>
      <c r="W239" s="6"/>
      <c r="X239" s="6"/>
      <c r="Y239" s="6"/>
      <c r="Z239" s="6"/>
      <c r="AA239" s="6"/>
      <c r="AB239" s="42"/>
      <c r="AC239" s="42"/>
      <c r="AD239" s="6"/>
      <c r="AE239" s="6"/>
      <c r="AF239" s="35">
        <v>2025</v>
      </c>
      <c r="AG239" s="259"/>
      <c r="AH239" s="29">
        <v>210</v>
      </c>
      <c r="AI239" s="29" t="s">
        <v>155</v>
      </c>
      <c r="AJ239" s="29" t="str">
        <f t="shared" si="63"/>
        <v>210.</v>
      </c>
      <c r="AL239" s="30"/>
    </row>
    <row r="240" spans="1:16376" ht="22.5" customHeight="1" x14ac:dyDescent="0.25">
      <c r="A240" s="143" t="str">
        <f t="shared" si="62"/>
        <v>211.</v>
      </c>
      <c r="B240" s="76" t="s">
        <v>32</v>
      </c>
      <c r="C240" s="52">
        <v>1966</v>
      </c>
      <c r="D240" s="220" t="s">
        <v>3015</v>
      </c>
      <c r="E240" s="143" t="s">
        <v>3017</v>
      </c>
      <c r="F240" s="52">
        <v>4</v>
      </c>
      <c r="G240" s="52">
        <v>3</v>
      </c>
      <c r="H240" s="145">
        <v>2708.58</v>
      </c>
      <c r="I240" s="145">
        <v>2022.15</v>
      </c>
      <c r="J240" s="145">
        <v>2022.15</v>
      </c>
      <c r="K240" s="3">
        <v>86</v>
      </c>
      <c r="L240" s="6">
        <f t="shared" si="68"/>
        <v>1121388</v>
      </c>
      <c r="M240" s="6"/>
      <c r="N240" s="6"/>
      <c r="O240" s="6"/>
      <c r="P240" s="145">
        <f t="shared" si="69"/>
        <v>1121388</v>
      </c>
      <c r="Q240" s="145">
        <v>1121388</v>
      </c>
      <c r="R240" s="3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35">
        <v>2025</v>
      </c>
      <c r="AG240" s="259"/>
      <c r="AH240" s="29">
        <v>211</v>
      </c>
      <c r="AI240" s="29" t="s">
        <v>155</v>
      </c>
      <c r="AJ240" s="29" t="str">
        <f t="shared" si="63"/>
        <v>211.</v>
      </c>
      <c r="AL240" s="29"/>
    </row>
    <row r="241" spans="1:38" ht="22.5" customHeight="1" x14ac:dyDescent="0.25">
      <c r="A241" s="143" t="str">
        <f t="shared" si="62"/>
        <v>212.</v>
      </c>
      <c r="B241" s="76" t="s">
        <v>33</v>
      </c>
      <c r="C241" s="52">
        <v>1966</v>
      </c>
      <c r="D241" s="220" t="s">
        <v>3015</v>
      </c>
      <c r="E241" s="143" t="s">
        <v>3017</v>
      </c>
      <c r="F241" s="52">
        <v>5</v>
      </c>
      <c r="G241" s="52">
        <v>3</v>
      </c>
      <c r="H241" s="7">
        <v>3373.1</v>
      </c>
      <c r="I241" s="145">
        <v>2684.6</v>
      </c>
      <c r="J241" s="7">
        <v>2684.6</v>
      </c>
      <c r="K241" s="61">
        <v>112</v>
      </c>
      <c r="L241" s="6">
        <f t="shared" ref="L241:L256" si="71">Q241+S241+U241+W241+Y241+AA241+AD241+AE241</f>
        <v>2926945</v>
      </c>
      <c r="M241" s="6"/>
      <c r="N241" s="6"/>
      <c r="O241" s="6"/>
      <c r="P241" s="145">
        <f t="shared" ref="P241:P256" si="72">L241</f>
        <v>2926945</v>
      </c>
      <c r="Q241" s="145">
        <f>2741175+185770</f>
        <v>2926945</v>
      </c>
      <c r="R241" s="3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35">
        <v>2025</v>
      </c>
      <c r="AG241" s="259"/>
      <c r="AH241" s="29">
        <v>212</v>
      </c>
      <c r="AI241" s="29" t="s">
        <v>155</v>
      </c>
      <c r="AJ241" s="29" t="str">
        <f t="shared" si="63"/>
        <v>212.</v>
      </c>
      <c r="AL241" s="29"/>
    </row>
    <row r="242" spans="1:38" ht="22.5" customHeight="1" x14ac:dyDescent="0.25">
      <c r="A242" s="143" t="str">
        <f t="shared" si="62"/>
        <v>213.</v>
      </c>
      <c r="B242" s="76" t="s">
        <v>221</v>
      </c>
      <c r="C242" s="52">
        <v>1966</v>
      </c>
      <c r="D242" s="220" t="s">
        <v>3015</v>
      </c>
      <c r="E242" s="143" t="s">
        <v>3017</v>
      </c>
      <c r="F242" s="52">
        <v>5</v>
      </c>
      <c r="G242" s="52">
        <v>4</v>
      </c>
      <c r="H242" s="7">
        <v>3377.3</v>
      </c>
      <c r="I242" s="7">
        <v>2640.6</v>
      </c>
      <c r="J242" s="7">
        <v>2640.6</v>
      </c>
      <c r="K242" s="61">
        <v>106</v>
      </c>
      <c r="L242" s="6">
        <f t="shared" si="71"/>
        <v>720954</v>
      </c>
      <c r="M242" s="6"/>
      <c r="N242" s="6"/>
      <c r="O242" s="6"/>
      <c r="P242" s="145">
        <f t="shared" si="72"/>
        <v>720954</v>
      </c>
      <c r="Q242" s="145">
        <v>720954</v>
      </c>
      <c r="R242" s="3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35">
        <v>2025</v>
      </c>
      <c r="AG242" s="259"/>
      <c r="AH242" s="29">
        <v>213</v>
      </c>
      <c r="AI242" s="29" t="s">
        <v>155</v>
      </c>
      <c r="AJ242" s="29" t="str">
        <f t="shared" si="63"/>
        <v>213.</v>
      </c>
      <c r="AL242" s="29"/>
    </row>
    <row r="243" spans="1:38" ht="22.5" customHeight="1" x14ac:dyDescent="0.25">
      <c r="A243" s="143" t="str">
        <f t="shared" si="62"/>
        <v>214.</v>
      </c>
      <c r="B243" s="76" t="s">
        <v>222</v>
      </c>
      <c r="C243" s="52">
        <v>1966</v>
      </c>
      <c r="D243" s="220" t="s">
        <v>3015</v>
      </c>
      <c r="E243" s="143" t="s">
        <v>3017</v>
      </c>
      <c r="F243" s="52">
        <v>5</v>
      </c>
      <c r="G243" s="52">
        <v>4</v>
      </c>
      <c r="H243" s="7">
        <v>3378.2</v>
      </c>
      <c r="I243" s="145">
        <v>2640.6</v>
      </c>
      <c r="J243" s="7">
        <v>2640.6</v>
      </c>
      <c r="K243" s="61">
        <v>105</v>
      </c>
      <c r="L243" s="6">
        <f t="shared" si="71"/>
        <v>720954</v>
      </c>
      <c r="M243" s="6"/>
      <c r="N243" s="6"/>
      <c r="O243" s="6"/>
      <c r="P243" s="145">
        <f t="shared" si="72"/>
        <v>720954</v>
      </c>
      <c r="Q243" s="145">
        <v>720954</v>
      </c>
      <c r="R243" s="3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35">
        <v>2025</v>
      </c>
      <c r="AG243" s="259"/>
      <c r="AH243" s="29">
        <v>214</v>
      </c>
      <c r="AI243" s="29" t="s">
        <v>155</v>
      </c>
      <c r="AJ243" s="29" t="str">
        <f t="shared" si="63"/>
        <v>214.</v>
      </c>
      <c r="AL243" s="29"/>
    </row>
    <row r="244" spans="1:38" ht="22.5" customHeight="1" x14ac:dyDescent="0.25">
      <c r="A244" s="143" t="str">
        <f t="shared" si="62"/>
        <v>215.</v>
      </c>
      <c r="B244" s="75" t="s">
        <v>282</v>
      </c>
      <c r="C244" s="52">
        <v>1983</v>
      </c>
      <c r="D244" s="143" t="s">
        <v>3015</v>
      </c>
      <c r="E244" s="143" t="s">
        <v>3017</v>
      </c>
      <c r="F244" s="52">
        <v>2</v>
      </c>
      <c r="G244" s="52">
        <v>3</v>
      </c>
      <c r="H244" s="4">
        <v>727</v>
      </c>
      <c r="I244" s="4">
        <v>692</v>
      </c>
      <c r="J244" s="4">
        <v>692</v>
      </c>
      <c r="K244" s="5">
        <v>27</v>
      </c>
      <c r="L244" s="6">
        <f t="shared" si="71"/>
        <v>215670</v>
      </c>
      <c r="M244" s="6"/>
      <c r="N244" s="6"/>
      <c r="O244" s="6"/>
      <c r="P244" s="145">
        <f t="shared" si="72"/>
        <v>215670</v>
      </c>
      <c r="Q244" s="6">
        <v>215670</v>
      </c>
      <c r="R244" s="101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35">
        <v>2025</v>
      </c>
      <c r="AG244" s="259"/>
      <c r="AH244" s="29">
        <v>215</v>
      </c>
      <c r="AI244" s="29" t="s">
        <v>155</v>
      </c>
      <c r="AJ244" s="29" t="str">
        <f t="shared" si="63"/>
        <v>215.</v>
      </c>
      <c r="AL244" s="29"/>
    </row>
    <row r="245" spans="1:38" ht="22.5" customHeight="1" x14ac:dyDescent="0.25">
      <c r="A245" s="143" t="str">
        <f t="shared" si="62"/>
        <v>216.</v>
      </c>
      <c r="B245" s="71" t="s">
        <v>1709</v>
      </c>
      <c r="C245" s="52">
        <v>1967</v>
      </c>
      <c r="D245" s="143" t="s">
        <v>3015</v>
      </c>
      <c r="E245" s="143" t="s">
        <v>3017</v>
      </c>
      <c r="F245" s="52">
        <v>2</v>
      </c>
      <c r="G245" s="52">
        <v>2</v>
      </c>
      <c r="H245" s="6">
        <v>505.4</v>
      </c>
      <c r="I245" s="6">
        <v>444.4</v>
      </c>
      <c r="J245" s="6">
        <v>444.4</v>
      </c>
      <c r="K245" s="5">
        <v>18</v>
      </c>
      <c r="L245" s="6">
        <f t="shared" si="71"/>
        <v>200265</v>
      </c>
      <c r="M245" s="6"/>
      <c r="N245" s="6"/>
      <c r="O245" s="6"/>
      <c r="P245" s="145">
        <f t="shared" si="72"/>
        <v>200265</v>
      </c>
      <c r="Q245" s="42">
        <v>200265</v>
      </c>
      <c r="R245" s="100"/>
      <c r="S245" s="42"/>
      <c r="T245" s="42"/>
      <c r="U245" s="42"/>
      <c r="V245" s="42"/>
      <c r="W245" s="42"/>
      <c r="X245" s="42"/>
      <c r="Y245" s="42"/>
      <c r="Z245" s="42"/>
      <c r="AA245" s="42"/>
      <c r="AB245" s="145"/>
      <c r="AC245" s="145"/>
      <c r="AD245" s="42"/>
      <c r="AE245" s="42"/>
      <c r="AF245" s="35">
        <v>2025</v>
      </c>
      <c r="AG245" s="259"/>
      <c r="AH245" s="29">
        <v>216</v>
      </c>
      <c r="AI245" s="29" t="s">
        <v>155</v>
      </c>
      <c r="AJ245" s="29" t="str">
        <f t="shared" si="63"/>
        <v>216.</v>
      </c>
      <c r="AL245" s="29"/>
    </row>
    <row r="246" spans="1:38" ht="22.5" customHeight="1" x14ac:dyDescent="0.25">
      <c r="A246" s="143" t="str">
        <f t="shared" si="62"/>
        <v>217.</v>
      </c>
      <c r="B246" s="75" t="s">
        <v>285</v>
      </c>
      <c r="C246" s="52">
        <v>1967</v>
      </c>
      <c r="D246" s="143" t="s">
        <v>3015</v>
      </c>
      <c r="E246" s="143" t="s">
        <v>3018</v>
      </c>
      <c r="F246" s="52">
        <v>2</v>
      </c>
      <c r="G246" s="52">
        <v>1</v>
      </c>
      <c r="H246" s="4">
        <v>346.2</v>
      </c>
      <c r="I246" s="4">
        <v>220.9</v>
      </c>
      <c r="J246" s="4">
        <v>220.9</v>
      </c>
      <c r="K246" s="5">
        <v>13</v>
      </c>
      <c r="L246" s="6">
        <f t="shared" si="71"/>
        <v>1067974</v>
      </c>
      <c r="M246" s="6"/>
      <c r="N246" s="6"/>
      <c r="O246" s="6"/>
      <c r="P246" s="145">
        <f t="shared" si="72"/>
        <v>1067974</v>
      </c>
      <c r="Q246" s="6"/>
      <c r="R246" s="101"/>
      <c r="S246" s="6"/>
      <c r="T246" s="6"/>
      <c r="U246" s="6"/>
      <c r="V246" s="6"/>
      <c r="W246" s="6"/>
      <c r="X246" s="6">
        <v>311</v>
      </c>
      <c r="Y246" s="6">
        <f>X246*3434</f>
        <v>1067974</v>
      </c>
      <c r="Z246" s="6"/>
      <c r="AA246" s="6"/>
      <c r="AB246" s="6"/>
      <c r="AC246" s="6"/>
      <c r="AD246" s="145"/>
      <c r="AE246" s="6"/>
      <c r="AF246" s="35">
        <v>2025</v>
      </c>
      <c r="AG246" s="259"/>
      <c r="AH246" s="29">
        <v>217</v>
      </c>
      <c r="AI246" s="29" t="s">
        <v>155</v>
      </c>
      <c r="AJ246" s="29" t="str">
        <f t="shared" si="63"/>
        <v>217.</v>
      </c>
      <c r="AL246" s="29"/>
    </row>
    <row r="247" spans="1:38" ht="22.5" customHeight="1" x14ac:dyDescent="0.25">
      <c r="A247" s="143" t="str">
        <f t="shared" si="62"/>
        <v>218.</v>
      </c>
      <c r="B247" s="76" t="s">
        <v>208</v>
      </c>
      <c r="C247" s="52">
        <v>1967</v>
      </c>
      <c r="D247" s="220" t="s">
        <v>3015</v>
      </c>
      <c r="E247" s="143" t="s">
        <v>3017</v>
      </c>
      <c r="F247" s="52">
        <v>5</v>
      </c>
      <c r="G247" s="52">
        <v>4</v>
      </c>
      <c r="H247" s="145">
        <v>4470.25</v>
      </c>
      <c r="I247" s="145">
        <v>3284.25</v>
      </c>
      <c r="J247" s="145">
        <v>3284.25</v>
      </c>
      <c r="K247" s="3">
        <v>120</v>
      </c>
      <c r="L247" s="6">
        <f t="shared" si="71"/>
        <v>4272172</v>
      </c>
      <c r="M247" s="6"/>
      <c r="N247" s="6"/>
      <c r="O247" s="6"/>
      <c r="P247" s="145">
        <f t="shared" si="72"/>
        <v>4272172</v>
      </c>
      <c r="Q247" s="145">
        <v>4272172</v>
      </c>
      <c r="R247" s="3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35">
        <v>2025</v>
      </c>
      <c r="AG247" s="259"/>
      <c r="AH247" s="29">
        <v>218</v>
      </c>
      <c r="AI247" s="29" t="s">
        <v>155</v>
      </c>
      <c r="AJ247" s="29" t="str">
        <f t="shared" si="63"/>
        <v>218.</v>
      </c>
      <c r="AL247" s="29"/>
    </row>
    <row r="248" spans="1:38" ht="22.5" customHeight="1" x14ac:dyDescent="0.25">
      <c r="A248" s="143" t="str">
        <f t="shared" si="62"/>
        <v>219.</v>
      </c>
      <c r="B248" s="76" t="s">
        <v>211</v>
      </c>
      <c r="C248" s="52">
        <v>1967</v>
      </c>
      <c r="D248" s="220" t="s">
        <v>3015</v>
      </c>
      <c r="E248" s="143" t="s">
        <v>3017</v>
      </c>
      <c r="F248" s="52">
        <v>2</v>
      </c>
      <c r="G248" s="52">
        <v>3</v>
      </c>
      <c r="H248" s="145">
        <v>1200.0999999999999</v>
      </c>
      <c r="I248" s="145">
        <v>475.1</v>
      </c>
      <c r="J248" s="145">
        <v>475.1</v>
      </c>
      <c r="K248" s="3">
        <v>23</v>
      </c>
      <c r="L248" s="6">
        <f t="shared" si="71"/>
        <v>74308</v>
      </c>
      <c r="M248" s="6"/>
      <c r="N248" s="6"/>
      <c r="O248" s="6"/>
      <c r="P248" s="145">
        <f t="shared" si="72"/>
        <v>74308</v>
      </c>
      <c r="Q248" s="145">
        <v>74308</v>
      </c>
      <c r="R248" s="3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35">
        <v>2025</v>
      </c>
      <c r="AG248" s="259"/>
      <c r="AH248" s="29">
        <v>219</v>
      </c>
      <c r="AI248" s="29" t="s">
        <v>155</v>
      </c>
      <c r="AJ248" s="29" t="str">
        <f t="shared" si="63"/>
        <v>219.</v>
      </c>
      <c r="AL248" s="29"/>
    </row>
    <row r="249" spans="1:38" ht="22.5" customHeight="1" x14ac:dyDescent="0.25">
      <c r="A249" s="143" t="str">
        <f t="shared" si="62"/>
        <v>220.</v>
      </c>
      <c r="B249" s="75" t="s">
        <v>264</v>
      </c>
      <c r="C249" s="52">
        <v>1967</v>
      </c>
      <c r="D249" s="143" t="s">
        <v>3015</v>
      </c>
      <c r="E249" s="143" t="s">
        <v>3017</v>
      </c>
      <c r="F249" s="52">
        <v>5</v>
      </c>
      <c r="G249" s="52">
        <v>8</v>
      </c>
      <c r="H249" s="4">
        <v>6541.89</v>
      </c>
      <c r="I249" s="145">
        <v>3974.36</v>
      </c>
      <c r="J249" s="4">
        <v>3974.36</v>
      </c>
      <c r="K249" s="5">
        <v>191</v>
      </c>
      <c r="L249" s="6">
        <f t="shared" si="71"/>
        <v>6578820</v>
      </c>
      <c r="M249" s="6"/>
      <c r="N249" s="6"/>
      <c r="O249" s="6"/>
      <c r="P249" s="145">
        <f t="shared" si="72"/>
        <v>6578820</v>
      </c>
      <c r="Q249" s="6">
        <v>6578820</v>
      </c>
      <c r="R249" s="101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35">
        <v>2025</v>
      </c>
      <c r="AG249" s="259"/>
      <c r="AH249" s="29">
        <v>220</v>
      </c>
      <c r="AI249" s="29" t="s">
        <v>155</v>
      </c>
      <c r="AJ249" s="29" t="str">
        <f t="shared" si="63"/>
        <v>220.</v>
      </c>
      <c r="AL249" s="29"/>
    </row>
    <row r="250" spans="1:38" ht="22.5" customHeight="1" x14ac:dyDescent="0.25">
      <c r="A250" s="143" t="str">
        <f t="shared" si="62"/>
        <v>221.</v>
      </c>
      <c r="B250" s="76" t="s">
        <v>219</v>
      </c>
      <c r="C250" s="52">
        <v>1967</v>
      </c>
      <c r="D250" s="220" t="s">
        <v>3015</v>
      </c>
      <c r="E250" s="143" t="s">
        <v>3017</v>
      </c>
      <c r="F250" s="52">
        <v>4</v>
      </c>
      <c r="G250" s="52">
        <v>3</v>
      </c>
      <c r="H250" s="145">
        <v>1486.26</v>
      </c>
      <c r="I250" s="145">
        <v>975.59</v>
      </c>
      <c r="J250" s="145">
        <v>975.59</v>
      </c>
      <c r="K250" s="3">
        <v>63</v>
      </c>
      <c r="L250" s="6">
        <f t="shared" si="71"/>
        <v>647010</v>
      </c>
      <c r="M250" s="6"/>
      <c r="N250" s="6"/>
      <c r="O250" s="6"/>
      <c r="P250" s="145">
        <f t="shared" si="72"/>
        <v>647010</v>
      </c>
      <c r="Q250" s="145">
        <v>647010</v>
      </c>
      <c r="R250" s="3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35">
        <v>2025</v>
      </c>
      <c r="AG250" s="259"/>
      <c r="AH250" s="29">
        <v>221</v>
      </c>
      <c r="AI250" s="29" t="s">
        <v>155</v>
      </c>
      <c r="AJ250" s="29" t="str">
        <f t="shared" si="63"/>
        <v>221.</v>
      </c>
      <c r="AL250" s="29"/>
    </row>
    <row r="251" spans="1:38" ht="22.5" customHeight="1" x14ac:dyDescent="0.25">
      <c r="A251" s="143" t="str">
        <f t="shared" si="62"/>
        <v>222.</v>
      </c>
      <c r="B251" s="76" t="s">
        <v>220</v>
      </c>
      <c r="C251" s="52">
        <v>1967</v>
      </c>
      <c r="D251" s="220" t="s">
        <v>3015</v>
      </c>
      <c r="E251" s="143" t="s">
        <v>3017</v>
      </c>
      <c r="F251" s="52">
        <v>5</v>
      </c>
      <c r="G251" s="52">
        <v>3</v>
      </c>
      <c r="H251" s="7">
        <v>3109.58</v>
      </c>
      <c r="I251" s="145">
        <v>2629.95</v>
      </c>
      <c r="J251" s="7">
        <v>2629.95</v>
      </c>
      <c r="K251" s="61">
        <v>93</v>
      </c>
      <c r="L251" s="6">
        <f t="shared" si="71"/>
        <v>720954</v>
      </c>
      <c r="M251" s="6"/>
      <c r="N251" s="6"/>
      <c r="O251" s="6"/>
      <c r="P251" s="145">
        <f t="shared" si="72"/>
        <v>720954</v>
      </c>
      <c r="Q251" s="145">
        <v>720954</v>
      </c>
      <c r="R251" s="3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35">
        <v>2025</v>
      </c>
      <c r="AG251" s="259"/>
      <c r="AH251" s="29">
        <v>222</v>
      </c>
      <c r="AI251" s="29" t="s">
        <v>155</v>
      </c>
      <c r="AJ251" s="29" t="str">
        <f t="shared" si="63"/>
        <v>222.</v>
      </c>
      <c r="AL251" s="29"/>
    </row>
    <row r="252" spans="1:38" ht="22.5" customHeight="1" x14ac:dyDescent="0.25">
      <c r="A252" s="143" t="str">
        <f t="shared" si="62"/>
        <v>223.</v>
      </c>
      <c r="B252" s="76" t="s">
        <v>223</v>
      </c>
      <c r="C252" s="52">
        <v>1967</v>
      </c>
      <c r="D252" s="220" t="s">
        <v>3015</v>
      </c>
      <c r="E252" s="143" t="s">
        <v>3017</v>
      </c>
      <c r="F252" s="52">
        <v>3</v>
      </c>
      <c r="G252" s="52">
        <v>3</v>
      </c>
      <c r="H252" s="7">
        <v>2034.8</v>
      </c>
      <c r="I252" s="145">
        <v>1143.7</v>
      </c>
      <c r="J252" s="7">
        <v>1143.7</v>
      </c>
      <c r="K252" s="61">
        <v>44</v>
      </c>
      <c r="L252" s="6">
        <f t="shared" si="71"/>
        <v>1924914</v>
      </c>
      <c r="M252" s="6"/>
      <c r="N252" s="6"/>
      <c r="O252" s="6"/>
      <c r="P252" s="145">
        <f t="shared" si="72"/>
        <v>1924914</v>
      </c>
      <c r="Q252" s="6">
        <v>1924914</v>
      </c>
      <c r="R252" s="3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35">
        <v>2025</v>
      </c>
      <c r="AG252" s="259"/>
      <c r="AH252" s="29">
        <v>223</v>
      </c>
      <c r="AI252" s="29" t="s">
        <v>155</v>
      </c>
      <c r="AJ252" s="29" t="str">
        <f t="shared" si="63"/>
        <v>223.</v>
      </c>
      <c r="AL252" s="29"/>
    </row>
    <row r="253" spans="1:38" ht="22.5" customHeight="1" x14ac:dyDescent="0.25">
      <c r="A253" s="143" t="str">
        <f t="shared" si="62"/>
        <v>224.</v>
      </c>
      <c r="B253" s="75" t="s">
        <v>278</v>
      </c>
      <c r="C253" s="52">
        <v>1967</v>
      </c>
      <c r="D253" s="143" t="s">
        <v>3015</v>
      </c>
      <c r="E253" s="143" t="s">
        <v>3017</v>
      </c>
      <c r="F253" s="52">
        <v>2</v>
      </c>
      <c r="G253" s="52">
        <v>2</v>
      </c>
      <c r="H253" s="4">
        <v>786.2</v>
      </c>
      <c r="I253" s="4">
        <v>548.6</v>
      </c>
      <c r="J253" s="4">
        <v>548.6</v>
      </c>
      <c r="K253" s="5">
        <v>32</v>
      </c>
      <c r="L253" s="6">
        <f t="shared" si="71"/>
        <v>1055860</v>
      </c>
      <c r="M253" s="6"/>
      <c r="N253" s="6"/>
      <c r="O253" s="6"/>
      <c r="P253" s="145">
        <f t="shared" si="72"/>
        <v>1055860</v>
      </c>
      <c r="Q253" s="6">
        <v>1055860</v>
      </c>
      <c r="R253" s="101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145"/>
      <c r="AE253" s="6"/>
      <c r="AF253" s="35">
        <v>2025</v>
      </c>
      <c r="AG253" s="259"/>
      <c r="AH253" s="29">
        <v>224</v>
      </c>
      <c r="AI253" s="29" t="s">
        <v>155</v>
      </c>
      <c r="AJ253" s="29" t="str">
        <f t="shared" si="63"/>
        <v>224.</v>
      </c>
      <c r="AL253" s="30"/>
    </row>
    <row r="254" spans="1:38" ht="22.5" customHeight="1" x14ac:dyDescent="0.25">
      <c r="A254" s="143" t="str">
        <f t="shared" si="62"/>
        <v>225.</v>
      </c>
      <c r="B254" s="76" t="s">
        <v>225</v>
      </c>
      <c r="C254" s="52">
        <v>1967</v>
      </c>
      <c r="D254" s="220" t="s">
        <v>3015</v>
      </c>
      <c r="E254" s="220" t="s">
        <v>3018</v>
      </c>
      <c r="F254" s="52">
        <v>2</v>
      </c>
      <c r="G254" s="52">
        <v>2</v>
      </c>
      <c r="H254" s="7">
        <v>553.6</v>
      </c>
      <c r="I254" s="7">
        <v>289.5</v>
      </c>
      <c r="J254" s="7">
        <v>289.5</v>
      </c>
      <c r="K254" s="61">
        <v>11</v>
      </c>
      <c r="L254" s="145">
        <f t="shared" si="71"/>
        <v>214160</v>
      </c>
      <c r="M254" s="145"/>
      <c r="N254" s="145"/>
      <c r="O254" s="145"/>
      <c r="P254" s="145">
        <f t="shared" si="72"/>
        <v>214160</v>
      </c>
      <c r="Q254" s="145"/>
      <c r="R254" s="3"/>
      <c r="S254" s="145"/>
      <c r="T254" s="145"/>
      <c r="U254" s="4"/>
      <c r="V254" s="145"/>
      <c r="W254" s="145"/>
      <c r="X254" s="145"/>
      <c r="Y254" s="145"/>
      <c r="Z254" s="6">
        <v>80</v>
      </c>
      <c r="AA254" s="6">
        <f>Z254*2677</f>
        <v>214160</v>
      </c>
      <c r="AB254" s="145"/>
      <c r="AC254" s="145"/>
      <c r="AD254" s="145"/>
      <c r="AE254" s="145"/>
      <c r="AF254" s="35">
        <v>2025</v>
      </c>
      <c r="AG254" s="259"/>
      <c r="AH254" s="29">
        <v>225</v>
      </c>
      <c r="AI254" s="29" t="s">
        <v>155</v>
      </c>
      <c r="AJ254" s="29" t="str">
        <f t="shared" si="63"/>
        <v>225.</v>
      </c>
      <c r="AL254" s="29"/>
    </row>
    <row r="255" spans="1:38" ht="22.5" customHeight="1" x14ac:dyDescent="0.25">
      <c r="A255" s="143" t="str">
        <f t="shared" si="62"/>
        <v>226.</v>
      </c>
      <c r="B255" s="76" t="s">
        <v>228</v>
      </c>
      <c r="C255" s="52">
        <v>1968</v>
      </c>
      <c r="D255" s="220" t="s">
        <v>3015</v>
      </c>
      <c r="E255" s="143" t="s">
        <v>3017</v>
      </c>
      <c r="F255" s="52">
        <v>2</v>
      </c>
      <c r="G255" s="52">
        <v>1</v>
      </c>
      <c r="H255" s="7">
        <v>351</v>
      </c>
      <c r="I255" s="7">
        <v>293.5</v>
      </c>
      <c r="J255" s="7">
        <v>293.5</v>
      </c>
      <c r="K255" s="61">
        <v>19</v>
      </c>
      <c r="L255" s="6">
        <f t="shared" si="71"/>
        <v>85740</v>
      </c>
      <c r="M255" s="6"/>
      <c r="N255" s="6"/>
      <c r="O255" s="6"/>
      <c r="P255" s="145">
        <f t="shared" si="72"/>
        <v>85740</v>
      </c>
      <c r="Q255" s="145">
        <v>85740</v>
      </c>
      <c r="R255" s="3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35">
        <v>2025</v>
      </c>
      <c r="AG255" s="259"/>
      <c r="AH255" s="29">
        <v>226</v>
      </c>
      <c r="AI255" s="29" t="s">
        <v>155</v>
      </c>
      <c r="AJ255" s="29" t="str">
        <f t="shared" si="63"/>
        <v>226.</v>
      </c>
      <c r="AL255" s="29"/>
    </row>
    <row r="256" spans="1:38" ht="22.5" customHeight="1" x14ac:dyDescent="0.25">
      <c r="A256" s="143" t="str">
        <f t="shared" ref="A256:A319" si="73">AJ256</f>
        <v>227.</v>
      </c>
      <c r="B256" s="76" t="s">
        <v>229</v>
      </c>
      <c r="C256" s="52">
        <v>1968</v>
      </c>
      <c r="D256" s="220" t="s">
        <v>3015</v>
      </c>
      <c r="E256" s="143" t="s">
        <v>3017</v>
      </c>
      <c r="F256" s="52">
        <v>2</v>
      </c>
      <c r="G256" s="52">
        <v>2</v>
      </c>
      <c r="H256" s="7">
        <v>545</v>
      </c>
      <c r="I256" s="7">
        <v>513</v>
      </c>
      <c r="J256" s="7">
        <v>513</v>
      </c>
      <c r="K256" s="61">
        <v>29</v>
      </c>
      <c r="L256" s="6">
        <f t="shared" si="71"/>
        <v>100030</v>
      </c>
      <c r="M256" s="6"/>
      <c r="N256" s="6"/>
      <c r="O256" s="6"/>
      <c r="P256" s="145">
        <f t="shared" si="72"/>
        <v>100030</v>
      </c>
      <c r="Q256" s="145">
        <v>100030</v>
      </c>
      <c r="R256" s="3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35">
        <v>2025</v>
      </c>
      <c r="AG256" s="259"/>
      <c r="AH256" s="29">
        <v>227</v>
      </c>
      <c r="AI256" s="29" t="s">
        <v>155</v>
      </c>
      <c r="AJ256" s="29" t="str">
        <f t="shared" si="63"/>
        <v>227.</v>
      </c>
      <c r="AL256" s="29"/>
    </row>
    <row r="257" spans="1:38" ht="22.5" customHeight="1" x14ac:dyDescent="0.25">
      <c r="A257" s="143" t="str">
        <f t="shared" si="73"/>
        <v>228.</v>
      </c>
      <c r="B257" s="75" t="s">
        <v>2725</v>
      </c>
      <c r="C257" s="52">
        <v>1968</v>
      </c>
      <c r="D257" s="143" t="s">
        <v>3015</v>
      </c>
      <c r="E257" s="143" t="s">
        <v>3017</v>
      </c>
      <c r="F257" s="52">
        <v>2</v>
      </c>
      <c r="G257" s="52">
        <v>2</v>
      </c>
      <c r="H257" s="4">
        <v>282.39999999999998</v>
      </c>
      <c r="I257" s="4">
        <v>266</v>
      </c>
      <c r="J257" s="4">
        <v>266</v>
      </c>
      <c r="K257" s="5">
        <v>15</v>
      </c>
      <c r="L257" s="6">
        <f t="shared" ref="L257:L271" si="74">Q257+S257+U257+W257+Y257+AA257+AD257+AE257</f>
        <v>259710</v>
      </c>
      <c r="M257" s="6"/>
      <c r="N257" s="6"/>
      <c r="O257" s="6"/>
      <c r="P257" s="145">
        <f t="shared" ref="P257:P271" si="75">L257</f>
        <v>259710</v>
      </c>
      <c r="Q257" s="6"/>
      <c r="R257" s="101"/>
      <c r="S257" s="6"/>
      <c r="T257" s="6"/>
      <c r="U257" s="6"/>
      <c r="V257" s="6"/>
      <c r="W257" s="6"/>
      <c r="X257" s="6">
        <v>82.5</v>
      </c>
      <c r="Y257" s="6">
        <f>X257*3148</f>
        <v>259710</v>
      </c>
      <c r="Z257" s="6"/>
      <c r="AA257" s="6"/>
      <c r="AB257" s="6"/>
      <c r="AC257" s="6"/>
      <c r="AD257" s="145"/>
      <c r="AE257" s="6"/>
      <c r="AF257" s="35">
        <v>2025</v>
      </c>
      <c r="AG257" s="259"/>
      <c r="AH257" s="29">
        <v>228</v>
      </c>
      <c r="AI257" s="29" t="s">
        <v>155</v>
      </c>
      <c r="AJ257" s="29" t="str">
        <f t="shared" ref="AJ257:AJ320" si="76">CONCATENATE(AH257,AI257)</f>
        <v>228.</v>
      </c>
      <c r="AL257" s="29"/>
    </row>
    <row r="258" spans="1:38" ht="22.5" customHeight="1" x14ac:dyDescent="0.25">
      <c r="A258" s="143" t="str">
        <f t="shared" si="73"/>
        <v>229.</v>
      </c>
      <c r="B258" s="76" t="s">
        <v>2726</v>
      </c>
      <c r="C258" s="52">
        <v>1968</v>
      </c>
      <c r="D258" s="220" t="s">
        <v>3015</v>
      </c>
      <c r="E258" s="143" t="s">
        <v>3017</v>
      </c>
      <c r="F258" s="52">
        <v>4</v>
      </c>
      <c r="G258" s="52">
        <v>4</v>
      </c>
      <c r="H258" s="7">
        <v>3857</v>
      </c>
      <c r="I258" s="7">
        <v>2510.1999999999998</v>
      </c>
      <c r="J258" s="7">
        <v>2510.1999999999998</v>
      </c>
      <c r="K258" s="61">
        <v>108</v>
      </c>
      <c r="L258" s="6">
        <f t="shared" si="74"/>
        <v>171480</v>
      </c>
      <c r="M258" s="6"/>
      <c r="N258" s="6"/>
      <c r="O258" s="6"/>
      <c r="P258" s="145">
        <f t="shared" si="75"/>
        <v>171480</v>
      </c>
      <c r="Q258" s="145">
        <v>171480</v>
      </c>
      <c r="R258" s="3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35">
        <v>2025</v>
      </c>
      <c r="AG258" s="259"/>
      <c r="AH258" s="29">
        <v>229</v>
      </c>
      <c r="AI258" s="29" t="s">
        <v>155</v>
      </c>
      <c r="AJ258" s="29" t="str">
        <f t="shared" si="76"/>
        <v>229.</v>
      </c>
      <c r="AL258" s="29"/>
    </row>
    <row r="259" spans="1:38" ht="22.5" customHeight="1" x14ac:dyDescent="0.25">
      <c r="A259" s="143" t="str">
        <f t="shared" si="73"/>
        <v>230.</v>
      </c>
      <c r="B259" s="71" t="s">
        <v>2727</v>
      </c>
      <c r="C259" s="52">
        <v>1968</v>
      </c>
      <c r="D259" s="220" t="s">
        <v>3015</v>
      </c>
      <c r="E259" s="143" t="s">
        <v>3017</v>
      </c>
      <c r="F259" s="52">
        <v>5</v>
      </c>
      <c r="G259" s="52">
        <v>4</v>
      </c>
      <c r="H259" s="145">
        <v>3643.32</v>
      </c>
      <c r="I259" s="145">
        <v>2553.3200000000002</v>
      </c>
      <c r="J259" s="145">
        <v>2553.3200000000002</v>
      </c>
      <c r="K259" s="3">
        <v>104</v>
      </c>
      <c r="L259" s="145">
        <f t="shared" si="74"/>
        <v>616200</v>
      </c>
      <c r="M259" s="145"/>
      <c r="N259" s="145"/>
      <c r="O259" s="145"/>
      <c r="P259" s="145">
        <f t="shared" si="75"/>
        <v>616200</v>
      </c>
      <c r="Q259" s="145">
        <v>616200</v>
      </c>
      <c r="R259" s="3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35">
        <v>2025</v>
      </c>
      <c r="AG259" s="259"/>
      <c r="AH259" s="29">
        <v>230</v>
      </c>
      <c r="AI259" s="29" t="s">
        <v>155</v>
      </c>
      <c r="AJ259" s="29" t="str">
        <f t="shared" si="76"/>
        <v>230.</v>
      </c>
      <c r="AL259" s="29"/>
    </row>
    <row r="260" spans="1:38" ht="22.5" customHeight="1" x14ac:dyDescent="0.25">
      <c r="A260" s="143" t="str">
        <f t="shared" si="73"/>
        <v>231.</v>
      </c>
      <c r="B260" s="71" t="s">
        <v>2728</v>
      </c>
      <c r="C260" s="52">
        <v>1968</v>
      </c>
      <c r="D260" s="220" t="s">
        <v>3015</v>
      </c>
      <c r="E260" s="143" t="s">
        <v>3017</v>
      </c>
      <c r="F260" s="52">
        <v>5</v>
      </c>
      <c r="G260" s="52">
        <v>4</v>
      </c>
      <c r="H260" s="145">
        <v>3848.37</v>
      </c>
      <c r="I260" s="145">
        <v>2802.37</v>
      </c>
      <c r="J260" s="145">
        <v>2802.37</v>
      </c>
      <c r="K260" s="3">
        <v>113</v>
      </c>
      <c r="L260" s="145">
        <f t="shared" si="74"/>
        <v>754845</v>
      </c>
      <c r="M260" s="145"/>
      <c r="N260" s="145"/>
      <c r="O260" s="145"/>
      <c r="P260" s="145">
        <f t="shared" si="75"/>
        <v>754845</v>
      </c>
      <c r="Q260" s="145">
        <v>754845</v>
      </c>
      <c r="R260" s="3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35">
        <v>2025</v>
      </c>
      <c r="AG260" s="259"/>
      <c r="AH260" s="29">
        <v>231</v>
      </c>
      <c r="AI260" s="29" t="s">
        <v>155</v>
      </c>
      <c r="AJ260" s="29" t="str">
        <f t="shared" si="76"/>
        <v>231.</v>
      </c>
      <c r="AL260" s="29"/>
    </row>
    <row r="261" spans="1:38" ht="22.5" customHeight="1" x14ac:dyDescent="0.25">
      <c r="A261" s="143" t="str">
        <f t="shared" si="73"/>
        <v>232.</v>
      </c>
      <c r="B261" s="71" t="s">
        <v>2729</v>
      </c>
      <c r="C261" s="52">
        <v>1968</v>
      </c>
      <c r="D261" s="220" t="s">
        <v>3015</v>
      </c>
      <c r="E261" s="143" t="s">
        <v>3017</v>
      </c>
      <c r="F261" s="52">
        <v>4</v>
      </c>
      <c r="G261" s="52">
        <v>3</v>
      </c>
      <c r="H261" s="145">
        <v>3296.18</v>
      </c>
      <c r="I261" s="145">
        <v>2006.2</v>
      </c>
      <c r="J261" s="145">
        <v>1763.18</v>
      </c>
      <c r="K261" s="3">
        <v>65</v>
      </c>
      <c r="L261" s="145">
        <f t="shared" si="74"/>
        <v>2842700</v>
      </c>
      <c r="M261" s="145"/>
      <c r="N261" s="145"/>
      <c r="O261" s="145"/>
      <c r="P261" s="145">
        <f t="shared" si="75"/>
        <v>2842700</v>
      </c>
      <c r="Q261" s="145">
        <v>2842700</v>
      </c>
      <c r="R261" s="3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35">
        <v>2025</v>
      </c>
      <c r="AG261" s="259"/>
      <c r="AH261" s="29">
        <v>232</v>
      </c>
      <c r="AI261" s="29" t="s">
        <v>155</v>
      </c>
      <c r="AJ261" s="29" t="str">
        <f t="shared" si="76"/>
        <v>232.</v>
      </c>
      <c r="AL261" s="29"/>
    </row>
    <row r="262" spans="1:38" ht="22.5" customHeight="1" x14ac:dyDescent="0.25">
      <c r="A262" s="143" t="str">
        <f t="shared" si="73"/>
        <v>233.</v>
      </c>
      <c r="B262" s="76" t="s">
        <v>2730</v>
      </c>
      <c r="C262" s="52">
        <v>1968</v>
      </c>
      <c r="D262" s="220" t="s">
        <v>3015</v>
      </c>
      <c r="E262" s="143" t="s">
        <v>3017</v>
      </c>
      <c r="F262" s="52">
        <v>2</v>
      </c>
      <c r="G262" s="52">
        <v>2</v>
      </c>
      <c r="H262" s="7">
        <v>1266.5999999999999</v>
      </c>
      <c r="I262" s="7">
        <v>710.1</v>
      </c>
      <c r="J262" s="7">
        <v>710.1</v>
      </c>
      <c r="K262" s="61">
        <v>20</v>
      </c>
      <c r="L262" s="6">
        <f t="shared" si="74"/>
        <v>301938</v>
      </c>
      <c r="M262" s="6"/>
      <c r="N262" s="6"/>
      <c r="O262" s="6"/>
      <c r="P262" s="145">
        <f t="shared" si="75"/>
        <v>301938</v>
      </c>
      <c r="Q262" s="145">
        <v>301938</v>
      </c>
      <c r="R262" s="3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35">
        <v>2025</v>
      </c>
      <c r="AG262" s="259"/>
      <c r="AH262" s="29">
        <v>233</v>
      </c>
      <c r="AI262" s="29" t="s">
        <v>155</v>
      </c>
      <c r="AJ262" s="29" t="str">
        <f t="shared" si="76"/>
        <v>233.</v>
      </c>
      <c r="AL262" s="29"/>
    </row>
    <row r="263" spans="1:38" ht="22.5" customHeight="1" x14ac:dyDescent="0.25">
      <c r="A263" s="143" t="str">
        <f t="shared" si="73"/>
        <v>234.</v>
      </c>
      <c r="B263" s="76" t="s">
        <v>2731</v>
      </c>
      <c r="C263" s="52">
        <v>1968</v>
      </c>
      <c r="D263" s="220" t="s">
        <v>3015</v>
      </c>
      <c r="E263" s="143" t="s">
        <v>3017</v>
      </c>
      <c r="F263" s="52">
        <v>5</v>
      </c>
      <c r="G263" s="52">
        <v>4</v>
      </c>
      <c r="H263" s="7">
        <v>3481.95</v>
      </c>
      <c r="I263" s="7">
        <v>2792.65</v>
      </c>
      <c r="J263" s="7">
        <v>1485.95</v>
      </c>
      <c r="K263" s="61">
        <v>95</v>
      </c>
      <c r="L263" s="6">
        <f t="shared" si="74"/>
        <v>3671144</v>
      </c>
      <c r="M263" s="6"/>
      <c r="N263" s="6"/>
      <c r="O263" s="6"/>
      <c r="P263" s="145">
        <f t="shared" si="75"/>
        <v>3671144</v>
      </c>
      <c r="Q263" s="145">
        <v>3671144</v>
      </c>
      <c r="R263" s="3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35">
        <v>2025</v>
      </c>
      <c r="AG263" s="259"/>
      <c r="AH263" s="29">
        <v>234</v>
      </c>
      <c r="AI263" s="29" t="s">
        <v>155</v>
      </c>
      <c r="AJ263" s="29" t="str">
        <f t="shared" si="76"/>
        <v>234.</v>
      </c>
      <c r="AL263" s="29"/>
    </row>
    <row r="264" spans="1:38" ht="22.5" customHeight="1" x14ac:dyDescent="0.25">
      <c r="A264" s="143" t="str">
        <f t="shared" si="73"/>
        <v>235.</v>
      </c>
      <c r="B264" s="75" t="s">
        <v>2732</v>
      </c>
      <c r="C264" s="52">
        <v>1969</v>
      </c>
      <c r="D264" s="143" t="s">
        <v>3015</v>
      </c>
      <c r="E264" s="143" t="s">
        <v>3017</v>
      </c>
      <c r="F264" s="52">
        <v>2</v>
      </c>
      <c r="G264" s="52">
        <v>2</v>
      </c>
      <c r="H264" s="4">
        <v>421.6</v>
      </c>
      <c r="I264" s="4">
        <v>275.5</v>
      </c>
      <c r="J264" s="4">
        <v>275.5</v>
      </c>
      <c r="K264" s="5">
        <v>16</v>
      </c>
      <c r="L264" s="6">
        <f t="shared" si="74"/>
        <v>943455.6</v>
      </c>
      <c r="M264" s="6"/>
      <c r="N264" s="6"/>
      <c r="O264" s="6"/>
      <c r="P264" s="145">
        <f t="shared" si="75"/>
        <v>943455.6</v>
      </c>
      <c r="Q264" s="6"/>
      <c r="R264" s="101"/>
      <c r="S264" s="6"/>
      <c r="T264" s="6"/>
      <c r="U264" s="6"/>
      <c r="V264" s="6"/>
      <c r="W264" s="6"/>
      <c r="X264" s="6">
        <v>299.7</v>
      </c>
      <c r="Y264" s="6">
        <f>X264*3148</f>
        <v>943455.6</v>
      </c>
      <c r="Z264" s="6"/>
      <c r="AA264" s="6"/>
      <c r="AB264" s="6"/>
      <c r="AC264" s="6"/>
      <c r="AD264" s="145"/>
      <c r="AE264" s="6"/>
      <c r="AF264" s="35">
        <v>2025</v>
      </c>
      <c r="AG264" s="259"/>
      <c r="AH264" s="29">
        <v>235</v>
      </c>
      <c r="AI264" s="29" t="s">
        <v>155</v>
      </c>
      <c r="AJ264" s="29" t="str">
        <f t="shared" si="76"/>
        <v>235.</v>
      </c>
      <c r="AL264" s="29"/>
    </row>
    <row r="265" spans="1:38" ht="22.5" customHeight="1" x14ac:dyDescent="0.25">
      <c r="A265" s="143" t="str">
        <f t="shared" si="73"/>
        <v>236.</v>
      </c>
      <c r="B265" s="75" t="s">
        <v>2733</v>
      </c>
      <c r="C265" s="52">
        <v>1969</v>
      </c>
      <c r="D265" s="143" t="s">
        <v>3015</v>
      </c>
      <c r="E265" s="143" t="s">
        <v>3017</v>
      </c>
      <c r="F265" s="52">
        <v>2</v>
      </c>
      <c r="G265" s="52">
        <v>2</v>
      </c>
      <c r="H265" s="4">
        <v>551.1</v>
      </c>
      <c r="I265" s="4">
        <v>494.9</v>
      </c>
      <c r="J265" s="4">
        <v>494.9</v>
      </c>
      <c r="K265" s="5">
        <v>16</v>
      </c>
      <c r="L265" s="6">
        <f t="shared" si="74"/>
        <v>100030</v>
      </c>
      <c r="M265" s="6"/>
      <c r="N265" s="6"/>
      <c r="O265" s="6"/>
      <c r="P265" s="145">
        <f t="shared" si="75"/>
        <v>100030</v>
      </c>
      <c r="Q265" s="6">
        <v>100030</v>
      </c>
      <c r="R265" s="101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35">
        <v>2025</v>
      </c>
      <c r="AG265" s="259"/>
      <c r="AH265" s="29">
        <v>236</v>
      </c>
      <c r="AI265" s="29" t="s">
        <v>155</v>
      </c>
      <c r="AJ265" s="29" t="str">
        <f t="shared" si="76"/>
        <v>236.</v>
      </c>
      <c r="AL265" s="30"/>
    </row>
    <row r="266" spans="1:38" ht="22.5" customHeight="1" x14ac:dyDescent="0.25">
      <c r="A266" s="143" t="str">
        <f t="shared" si="73"/>
        <v>237.</v>
      </c>
      <c r="B266" s="76" t="s">
        <v>2734</v>
      </c>
      <c r="C266" s="52">
        <v>1969</v>
      </c>
      <c r="D266" s="220" t="s">
        <v>3015</v>
      </c>
      <c r="E266" s="143" t="s">
        <v>3017</v>
      </c>
      <c r="F266" s="52">
        <v>5</v>
      </c>
      <c r="G266" s="52">
        <v>4</v>
      </c>
      <c r="H266" s="7">
        <v>4485.2</v>
      </c>
      <c r="I266" s="7">
        <v>3601.3</v>
      </c>
      <c r="J266" s="7">
        <v>3601.3</v>
      </c>
      <c r="K266" s="61">
        <v>140</v>
      </c>
      <c r="L266" s="6">
        <f t="shared" si="74"/>
        <v>185770</v>
      </c>
      <c r="M266" s="6"/>
      <c r="N266" s="6"/>
      <c r="O266" s="6"/>
      <c r="P266" s="145">
        <f t="shared" si="75"/>
        <v>185770</v>
      </c>
      <c r="Q266" s="145">
        <v>185770</v>
      </c>
      <c r="R266" s="3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35">
        <v>2025</v>
      </c>
      <c r="AG266" s="259"/>
      <c r="AH266" s="29">
        <v>237</v>
      </c>
      <c r="AI266" s="29" t="s">
        <v>155</v>
      </c>
      <c r="AJ266" s="29" t="str">
        <f t="shared" si="76"/>
        <v>237.</v>
      </c>
      <c r="AL266" s="29"/>
    </row>
    <row r="267" spans="1:38" ht="22.5" customHeight="1" x14ac:dyDescent="0.25">
      <c r="A267" s="143" t="str">
        <f t="shared" si="73"/>
        <v>238.</v>
      </c>
      <c r="B267" s="75" t="s">
        <v>2737</v>
      </c>
      <c r="C267" s="52">
        <v>1969</v>
      </c>
      <c r="D267" s="143" t="s">
        <v>3015</v>
      </c>
      <c r="E267" s="143" t="s">
        <v>3017</v>
      </c>
      <c r="F267" s="52">
        <v>2</v>
      </c>
      <c r="G267" s="52">
        <v>2</v>
      </c>
      <c r="H267" s="4">
        <v>552.9</v>
      </c>
      <c r="I267" s="4">
        <v>293.39999999999998</v>
      </c>
      <c r="J267" s="4">
        <v>293.39999999999998</v>
      </c>
      <c r="K267" s="5">
        <v>25</v>
      </c>
      <c r="L267" s="6">
        <f t="shared" si="74"/>
        <v>214160</v>
      </c>
      <c r="M267" s="6"/>
      <c r="N267" s="6"/>
      <c r="O267" s="6"/>
      <c r="P267" s="145">
        <f t="shared" si="75"/>
        <v>214160</v>
      </c>
      <c r="Q267" s="6"/>
      <c r="R267" s="101"/>
      <c r="S267" s="6"/>
      <c r="T267" s="6"/>
      <c r="U267" s="4"/>
      <c r="V267" s="6"/>
      <c r="W267" s="6"/>
      <c r="X267" s="6"/>
      <c r="Y267" s="6"/>
      <c r="Z267" s="6">
        <v>80</v>
      </c>
      <c r="AA267" s="6">
        <f>Z267*2677</f>
        <v>214160</v>
      </c>
      <c r="AB267" s="6"/>
      <c r="AC267" s="6"/>
      <c r="AD267" s="6"/>
      <c r="AE267" s="6"/>
      <c r="AF267" s="35">
        <v>2025</v>
      </c>
      <c r="AG267" s="259"/>
      <c r="AH267" s="29">
        <v>238</v>
      </c>
      <c r="AI267" s="29" t="s">
        <v>155</v>
      </c>
      <c r="AJ267" s="29" t="str">
        <f t="shared" si="76"/>
        <v>238.</v>
      </c>
      <c r="AL267" s="30"/>
    </row>
    <row r="268" spans="1:38" ht="22.5" customHeight="1" x14ac:dyDescent="0.25">
      <c r="A268" s="143" t="str">
        <f t="shared" si="73"/>
        <v>239.</v>
      </c>
      <c r="B268" s="76" t="s">
        <v>2738</v>
      </c>
      <c r="C268" s="52">
        <v>1970</v>
      </c>
      <c r="D268" s="220" t="s">
        <v>3015</v>
      </c>
      <c r="E268" s="143" t="s">
        <v>3017</v>
      </c>
      <c r="F268" s="52">
        <v>2</v>
      </c>
      <c r="G268" s="52">
        <v>1</v>
      </c>
      <c r="H268" s="7">
        <v>380.4</v>
      </c>
      <c r="I268" s="7">
        <v>374.1</v>
      </c>
      <c r="J268" s="7">
        <v>374.1</v>
      </c>
      <c r="K268" s="61">
        <v>15</v>
      </c>
      <c r="L268" s="6">
        <f t="shared" si="74"/>
        <v>771590</v>
      </c>
      <c r="M268" s="6"/>
      <c r="N268" s="6"/>
      <c r="O268" s="6"/>
      <c r="P268" s="145">
        <f t="shared" si="75"/>
        <v>771590</v>
      </c>
      <c r="Q268" s="145">
        <v>771590</v>
      </c>
      <c r="R268" s="3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35">
        <v>2025</v>
      </c>
      <c r="AG268" s="259"/>
      <c r="AH268" s="29">
        <v>239</v>
      </c>
      <c r="AI268" s="29" t="s">
        <v>155</v>
      </c>
      <c r="AJ268" s="29" t="str">
        <f t="shared" si="76"/>
        <v>239.</v>
      </c>
      <c r="AL268" s="29"/>
    </row>
    <row r="269" spans="1:38" ht="22.5" customHeight="1" x14ac:dyDescent="0.25">
      <c r="A269" s="143" t="str">
        <f t="shared" si="73"/>
        <v>240.</v>
      </c>
      <c r="B269" s="75" t="s">
        <v>2739</v>
      </c>
      <c r="C269" s="52">
        <v>1970</v>
      </c>
      <c r="D269" s="143" t="s">
        <v>3015</v>
      </c>
      <c r="E269" s="143" t="s">
        <v>3017</v>
      </c>
      <c r="F269" s="52">
        <v>5</v>
      </c>
      <c r="G269" s="52">
        <v>4</v>
      </c>
      <c r="H269" s="4">
        <v>3967.39</v>
      </c>
      <c r="I269" s="145">
        <v>3044.1</v>
      </c>
      <c r="J269" s="4">
        <v>3044.1</v>
      </c>
      <c r="K269" s="5">
        <v>123</v>
      </c>
      <c r="L269" s="6">
        <f t="shared" si="74"/>
        <v>235785</v>
      </c>
      <c r="M269" s="6"/>
      <c r="N269" s="6"/>
      <c r="O269" s="6"/>
      <c r="P269" s="145">
        <f t="shared" si="75"/>
        <v>235785</v>
      </c>
      <c r="Q269" s="6">
        <v>235785</v>
      </c>
      <c r="R269" s="101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35">
        <v>2025</v>
      </c>
      <c r="AG269" s="259"/>
      <c r="AH269" s="29">
        <v>240</v>
      </c>
      <c r="AI269" s="29" t="s">
        <v>155</v>
      </c>
      <c r="AJ269" s="29" t="str">
        <f t="shared" si="76"/>
        <v>240.</v>
      </c>
      <c r="AL269" s="29"/>
    </row>
    <row r="270" spans="1:38" ht="22.5" customHeight="1" x14ac:dyDescent="0.25">
      <c r="A270" s="143" t="str">
        <f t="shared" si="73"/>
        <v>241.</v>
      </c>
      <c r="B270" s="76" t="s">
        <v>2740</v>
      </c>
      <c r="C270" s="52">
        <v>1970</v>
      </c>
      <c r="D270" s="220" t="s">
        <v>3015</v>
      </c>
      <c r="E270" s="143" t="s">
        <v>3017</v>
      </c>
      <c r="F270" s="52">
        <v>4</v>
      </c>
      <c r="G270" s="52">
        <v>3</v>
      </c>
      <c r="H270" s="145">
        <v>1228.6099999999999</v>
      </c>
      <c r="I270" s="145">
        <v>1164.72</v>
      </c>
      <c r="J270" s="145">
        <v>835.47</v>
      </c>
      <c r="K270" s="3">
        <v>38</v>
      </c>
      <c r="L270" s="6">
        <f t="shared" si="74"/>
        <v>3572500</v>
      </c>
      <c r="M270" s="6"/>
      <c r="N270" s="6"/>
      <c r="O270" s="6"/>
      <c r="P270" s="145">
        <f t="shared" si="75"/>
        <v>3572500</v>
      </c>
      <c r="Q270" s="6">
        <v>3572500</v>
      </c>
      <c r="R270" s="101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145"/>
      <c r="AF270" s="35">
        <v>2025</v>
      </c>
      <c r="AG270" s="256"/>
      <c r="AH270" s="29">
        <v>241</v>
      </c>
      <c r="AI270" s="29" t="s">
        <v>155</v>
      </c>
      <c r="AJ270" s="29" t="str">
        <f t="shared" si="76"/>
        <v>241.</v>
      </c>
      <c r="AL270" s="29"/>
    </row>
    <row r="271" spans="1:38" ht="22.5" customHeight="1" x14ac:dyDescent="0.25">
      <c r="A271" s="143" t="str">
        <f t="shared" si="73"/>
        <v>242.</v>
      </c>
      <c r="B271" s="72" t="s">
        <v>2741</v>
      </c>
      <c r="C271" s="52">
        <v>1970</v>
      </c>
      <c r="D271" s="143" t="s">
        <v>3015</v>
      </c>
      <c r="E271" s="143" t="s">
        <v>3017</v>
      </c>
      <c r="F271" s="52">
        <v>5</v>
      </c>
      <c r="G271" s="52">
        <v>4</v>
      </c>
      <c r="H271" s="8">
        <v>1514.34</v>
      </c>
      <c r="I271" s="145">
        <v>632.70000000000005</v>
      </c>
      <c r="J271" s="8">
        <v>632.70000000000005</v>
      </c>
      <c r="K271" s="142">
        <v>107</v>
      </c>
      <c r="L271" s="6">
        <f t="shared" si="74"/>
        <v>142900</v>
      </c>
      <c r="M271" s="6"/>
      <c r="N271" s="6"/>
      <c r="O271" s="6"/>
      <c r="P271" s="145">
        <f t="shared" si="75"/>
        <v>142900</v>
      </c>
      <c r="Q271" s="6">
        <v>142900</v>
      </c>
      <c r="R271" s="101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145"/>
      <c r="AE271" s="6"/>
      <c r="AF271" s="35">
        <v>2025</v>
      </c>
      <c r="AG271" s="259"/>
      <c r="AH271" s="29">
        <v>242</v>
      </c>
      <c r="AI271" s="29" t="s">
        <v>155</v>
      </c>
      <c r="AJ271" s="29" t="str">
        <f t="shared" si="76"/>
        <v>242.</v>
      </c>
      <c r="AL271" s="29"/>
    </row>
    <row r="272" spans="1:38" ht="22.5" customHeight="1" x14ac:dyDescent="0.25">
      <c r="A272" s="143" t="str">
        <f t="shared" si="73"/>
        <v>243.</v>
      </c>
      <c r="B272" s="75" t="s">
        <v>2735</v>
      </c>
      <c r="C272" s="52">
        <v>1970</v>
      </c>
      <c r="D272" s="143" t="s">
        <v>3015</v>
      </c>
      <c r="E272" s="143" t="s">
        <v>3017</v>
      </c>
      <c r="F272" s="52">
        <v>5</v>
      </c>
      <c r="G272" s="52">
        <v>2</v>
      </c>
      <c r="H272" s="4">
        <v>2043</v>
      </c>
      <c r="I272" s="145">
        <v>1561</v>
      </c>
      <c r="J272" s="4">
        <v>1561</v>
      </c>
      <c r="K272" s="5">
        <v>68</v>
      </c>
      <c r="L272" s="6">
        <f t="shared" ref="L272:L335" si="77">Q272+S272+U272+W272+Y272+AA272+AD272+AE272</f>
        <v>600795</v>
      </c>
      <c r="M272" s="6"/>
      <c r="N272" s="6"/>
      <c r="O272" s="6"/>
      <c r="P272" s="145">
        <f t="shared" ref="P272:P335" si="78">L272</f>
        <v>600795</v>
      </c>
      <c r="Q272" s="6">
        <v>600795</v>
      </c>
      <c r="R272" s="101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35">
        <v>2025</v>
      </c>
      <c r="AG272" s="259"/>
      <c r="AH272" s="29">
        <v>243</v>
      </c>
      <c r="AI272" s="29" t="s">
        <v>155</v>
      </c>
      <c r="AJ272" s="29" t="str">
        <f t="shared" si="76"/>
        <v>243.</v>
      </c>
      <c r="AL272" s="30"/>
    </row>
    <row r="273" spans="1:38" ht="22.5" customHeight="1" x14ac:dyDescent="0.25">
      <c r="A273" s="143" t="str">
        <f t="shared" si="73"/>
        <v>244.</v>
      </c>
      <c r="B273" s="75" t="s">
        <v>2742</v>
      </c>
      <c r="C273" s="52">
        <v>1970</v>
      </c>
      <c r="D273" s="143" t="s">
        <v>3015</v>
      </c>
      <c r="E273" s="143" t="s">
        <v>3017</v>
      </c>
      <c r="F273" s="52">
        <v>5</v>
      </c>
      <c r="G273" s="52">
        <v>3</v>
      </c>
      <c r="H273" s="6">
        <v>3416.64</v>
      </c>
      <c r="I273" s="6">
        <v>2684.8</v>
      </c>
      <c r="J273" s="6">
        <v>2684.8</v>
      </c>
      <c r="K273" s="5">
        <v>112</v>
      </c>
      <c r="L273" s="6">
        <f t="shared" si="77"/>
        <v>720954</v>
      </c>
      <c r="M273" s="6"/>
      <c r="N273" s="6"/>
      <c r="O273" s="6"/>
      <c r="P273" s="145">
        <f t="shared" si="78"/>
        <v>720954</v>
      </c>
      <c r="Q273" s="6">
        <v>720954</v>
      </c>
      <c r="R273" s="101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35">
        <v>2025</v>
      </c>
      <c r="AG273" s="259"/>
      <c r="AH273" s="29">
        <v>244</v>
      </c>
      <c r="AI273" s="29" t="s">
        <v>155</v>
      </c>
      <c r="AJ273" s="29" t="str">
        <f t="shared" si="76"/>
        <v>244.</v>
      </c>
      <c r="AL273" s="29"/>
    </row>
    <row r="274" spans="1:38" ht="22.5" customHeight="1" x14ac:dyDescent="0.25">
      <c r="A274" s="143" t="str">
        <f t="shared" si="73"/>
        <v>245.</v>
      </c>
      <c r="B274" s="71" t="s">
        <v>2743</v>
      </c>
      <c r="C274" s="52">
        <v>1970</v>
      </c>
      <c r="D274" s="143" t="s">
        <v>3015</v>
      </c>
      <c r="E274" s="143" t="s">
        <v>3017</v>
      </c>
      <c r="F274" s="52">
        <v>4</v>
      </c>
      <c r="G274" s="52">
        <v>2</v>
      </c>
      <c r="H274" s="4">
        <v>2224.6</v>
      </c>
      <c r="I274" s="4">
        <v>1371.76</v>
      </c>
      <c r="J274" s="4">
        <v>1371.76</v>
      </c>
      <c r="K274" s="5">
        <v>44</v>
      </c>
      <c r="L274" s="145">
        <f t="shared" si="77"/>
        <v>2309097</v>
      </c>
      <c r="M274" s="145"/>
      <c r="N274" s="145"/>
      <c r="O274" s="145"/>
      <c r="P274" s="145">
        <f t="shared" si="78"/>
        <v>2309097</v>
      </c>
      <c r="Q274" s="145"/>
      <c r="R274" s="3"/>
      <c r="S274" s="145"/>
      <c r="T274" s="145">
        <v>651</v>
      </c>
      <c r="U274" s="145">
        <f>T274*3547</f>
        <v>2309097</v>
      </c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35">
        <v>2025</v>
      </c>
      <c r="AG274" s="259"/>
      <c r="AH274" s="29">
        <v>245</v>
      </c>
      <c r="AI274" s="29" t="s">
        <v>155</v>
      </c>
      <c r="AJ274" s="29" t="str">
        <f t="shared" si="76"/>
        <v>245.</v>
      </c>
      <c r="AL274" s="29"/>
    </row>
    <row r="275" spans="1:38" ht="22.5" customHeight="1" x14ac:dyDescent="0.25">
      <c r="A275" s="143" t="str">
        <f t="shared" si="73"/>
        <v>246.</v>
      </c>
      <c r="B275" s="75" t="s">
        <v>2744</v>
      </c>
      <c r="C275" s="52">
        <v>1970</v>
      </c>
      <c r="D275" s="143" t="s">
        <v>3015</v>
      </c>
      <c r="E275" s="143" t="s">
        <v>3017</v>
      </c>
      <c r="F275" s="52">
        <v>5</v>
      </c>
      <c r="G275" s="52">
        <v>8</v>
      </c>
      <c r="H275" s="4">
        <v>7828.24</v>
      </c>
      <c r="I275" s="145">
        <v>5884.24</v>
      </c>
      <c r="J275" s="4">
        <v>5770.24</v>
      </c>
      <c r="K275" s="5">
        <v>211</v>
      </c>
      <c r="L275" s="6">
        <f t="shared" si="77"/>
        <v>371540</v>
      </c>
      <c r="M275" s="6"/>
      <c r="N275" s="6"/>
      <c r="O275" s="6"/>
      <c r="P275" s="145">
        <f t="shared" si="78"/>
        <v>371540</v>
      </c>
      <c r="Q275" s="4">
        <v>371540</v>
      </c>
      <c r="R275" s="101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35">
        <v>2025</v>
      </c>
      <c r="AG275" s="259"/>
      <c r="AH275" s="29">
        <v>246</v>
      </c>
      <c r="AI275" s="29" t="s">
        <v>155</v>
      </c>
      <c r="AJ275" s="29" t="str">
        <f t="shared" si="76"/>
        <v>246.</v>
      </c>
      <c r="AL275" s="29"/>
    </row>
    <row r="276" spans="1:38" ht="22.5" customHeight="1" x14ac:dyDescent="0.25">
      <c r="A276" s="143" t="str">
        <f t="shared" si="73"/>
        <v>247.</v>
      </c>
      <c r="B276" s="75" t="s">
        <v>2745</v>
      </c>
      <c r="C276" s="52">
        <v>1970</v>
      </c>
      <c r="D276" s="143" t="s">
        <v>3015</v>
      </c>
      <c r="E276" s="143" t="s">
        <v>3017</v>
      </c>
      <c r="F276" s="52">
        <v>5</v>
      </c>
      <c r="G276" s="52">
        <v>4</v>
      </c>
      <c r="H276" s="4">
        <v>4312</v>
      </c>
      <c r="I276" s="145">
        <v>3300.7</v>
      </c>
      <c r="J276" s="4">
        <v>3168</v>
      </c>
      <c r="K276" s="5">
        <v>114</v>
      </c>
      <c r="L276" s="6">
        <f t="shared" si="77"/>
        <v>4410246</v>
      </c>
      <c r="M276" s="6"/>
      <c r="N276" s="6"/>
      <c r="O276" s="6"/>
      <c r="P276" s="145">
        <f t="shared" si="78"/>
        <v>4410246</v>
      </c>
      <c r="Q276" s="6">
        <v>4410246</v>
      </c>
      <c r="R276" s="101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35">
        <v>2025</v>
      </c>
      <c r="AG276" s="259"/>
      <c r="AH276" s="29">
        <v>247</v>
      </c>
      <c r="AI276" s="29" t="s">
        <v>155</v>
      </c>
      <c r="AJ276" s="29" t="str">
        <f t="shared" si="76"/>
        <v>247.</v>
      </c>
      <c r="AL276" s="29"/>
    </row>
    <row r="277" spans="1:38" ht="22.5" customHeight="1" x14ac:dyDescent="0.25">
      <c r="A277" s="143" t="str">
        <f t="shared" si="73"/>
        <v>248.</v>
      </c>
      <c r="B277" s="72" t="s">
        <v>2746</v>
      </c>
      <c r="C277" s="52">
        <v>1970</v>
      </c>
      <c r="D277" s="143" t="s">
        <v>3015</v>
      </c>
      <c r="E277" s="143" t="s">
        <v>3017</v>
      </c>
      <c r="F277" s="52">
        <v>5</v>
      </c>
      <c r="G277" s="52">
        <v>2</v>
      </c>
      <c r="H277" s="4">
        <v>1903.3</v>
      </c>
      <c r="I277" s="145">
        <v>1135.7</v>
      </c>
      <c r="J277" s="4">
        <v>1135.7</v>
      </c>
      <c r="K277" s="5">
        <v>67</v>
      </c>
      <c r="L277" s="6">
        <f t="shared" si="77"/>
        <v>2067049</v>
      </c>
      <c r="M277" s="6"/>
      <c r="N277" s="6"/>
      <c r="O277" s="6"/>
      <c r="P277" s="145">
        <f t="shared" si="78"/>
        <v>2067049</v>
      </c>
      <c r="Q277" s="6">
        <v>2067049</v>
      </c>
      <c r="R277" s="101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35">
        <v>2025</v>
      </c>
      <c r="AG277" s="259"/>
      <c r="AH277" s="29">
        <v>248</v>
      </c>
      <c r="AI277" s="29" t="s">
        <v>155</v>
      </c>
      <c r="AJ277" s="29" t="str">
        <f t="shared" si="76"/>
        <v>248.</v>
      </c>
      <c r="AL277" s="29"/>
    </row>
    <row r="278" spans="1:38" ht="22.5" customHeight="1" x14ac:dyDescent="0.25">
      <c r="A278" s="143" t="str">
        <f t="shared" si="73"/>
        <v>249.</v>
      </c>
      <c r="B278" s="76" t="s">
        <v>2747</v>
      </c>
      <c r="C278" s="52">
        <v>1970</v>
      </c>
      <c r="D278" s="220" t="s">
        <v>3015</v>
      </c>
      <c r="E278" s="143" t="s">
        <v>3017</v>
      </c>
      <c r="F278" s="52">
        <v>5</v>
      </c>
      <c r="G278" s="52">
        <v>2</v>
      </c>
      <c r="H278" s="7">
        <v>2872.13</v>
      </c>
      <c r="I278" s="7">
        <v>1741.13</v>
      </c>
      <c r="J278" s="7">
        <v>1741.13</v>
      </c>
      <c r="K278" s="61">
        <v>63</v>
      </c>
      <c r="L278" s="6">
        <f t="shared" si="77"/>
        <v>6042768</v>
      </c>
      <c r="M278" s="6"/>
      <c r="N278" s="6"/>
      <c r="O278" s="6"/>
      <c r="P278" s="145">
        <f t="shared" si="78"/>
        <v>6042768</v>
      </c>
      <c r="Q278" s="145">
        <v>6042768</v>
      </c>
      <c r="R278" s="3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35">
        <v>2025</v>
      </c>
      <c r="AG278" s="259"/>
      <c r="AH278" s="29">
        <v>249</v>
      </c>
      <c r="AI278" s="29" t="s">
        <v>155</v>
      </c>
      <c r="AJ278" s="29" t="str">
        <f t="shared" si="76"/>
        <v>249.</v>
      </c>
      <c r="AL278" s="29"/>
    </row>
    <row r="279" spans="1:38" ht="22.5" customHeight="1" x14ac:dyDescent="0.25">
      <c r="A279" s="143" t="str">
        <f t="shared" si="73"/>
        <v>250.</v>
      </c>
      <c r="B279" s="78" t="s">
        <v>2748</v>
      </c>
      <c r="C279" s="52">
        <v>1970</v>
      </c>
      <c r="D279" s="143" t="s">
        <v>3015</v>
      </c>
      <c r="E279" s="143" t="s">
        <v>3017</v>
      </c>
      <c r="F279" s="52">
        <v>2</v>
      </c>
      <c r="G279" s="52">
        <v>3</v>
      </c>
      <c r="H279" s="4">
        <v>985.8</v>
      </c>
      <c r="I279" s="4">
        <v>582.70000000000005</v>
      </c>
      <c r="J279" s="4">
        <v>582.70000000000005</v>
      </c>
      <c r="K279" s="5">
        <v>35</v>
      </c>
      <c r="L279" s="6">
        <f t="shared" si="77"/>
        <v>1669395</v>
      </c>
      <c r="M279" s="6"/>
      <c r="N279" s="6"/>
      <c r="O279" s="6"/>
      <c r="P279" s="145">
        <f t="shared" si="78"/>
        <v>1669395</v>
      </c>
      <c r="Q279" s="6">
        <f>1108653+560742</f>
        <v>1669395</v>
      </c>
      <c r="R279" s="101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35">
        <v>2025</v>
      </c>
      <c r="AG279" s="259"/>
      <c r="AH279" s="29">
        <v>250</v>
      </c>
      <c r="AI279" s="29" t="s">
        <v>155</v>
      </c>
      <c r="AJ279" s="29" t="str">
        <f t="shared" si="76"/>
        <v>250.</v>
      </c>
      <c r="AL279" s="30"/>
    </row>
    <row r="280" spans="1:38" ht="22.5" customHeight="1" x14ac:dyDescent="0.25">
      <c r="A280" s="143" t="str">
        <f t="shared" si="73"/>
        <v>251.</v>
      </c>
      <c r="B280" s="76" t="s">
        <v>2749</v>
      </c>
      <c r="C280" s="52">
        <v>1971</v>
      </c>
      <c r="D280" s="220" t="s">
        <v>3015</v>
      </c>
      <c r="E280" s="143" t="s">
        <v>3017</v>
      </c>
      <c r="F280" s="52">
        <v>2</v>
      </c>
      <c r="G280" s="52">
        <v>1</v>
      </c>
      <c r="H280" s="7">
        <v>338.5</v>
      </c>
      <c r="I280" s="7">
        <v>222.6</v>
      </c>
      <c r="J280" s="7">
        <v>222.6</v>
      </c>
      <c r="K280" s="61">
        <v>12</v>
      </c>
      <c r="L280" s="6">
        <f t="shared" si="77"/>
        <v>621840</v>
      </c>
      <c r="M280" s="6"/>
      <c r="N280" s="6"/>
      <c r="O280" s="6"/>
      <c r="P280" s="145">
        <f t="shared" si="78"/>
        <v>621840</v>
      </c>
      <c r="Q280" s="145">
        <f>246480+375360</f>
        <v>621840</v>
      </c>
      <c r="R280" s="3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35">
        <v>2025</v>
      </c>
      <c r="AG280" s="259"/>
      <c r="AH280" s="29">
        <v>251</v>
      </c>
      <c r="AI280" s="29" t="s">
        <v>155</v>
      </c>
      <c r="AJ280" s="29" t="str">
        <f t="shared" si="76"/>
        <v>251.</v>
      </c>
      <c r="AL280" s="29"/>
    </row>
    <row r="281" spans="1:38" ht="22.5" customHeight="1" x14ac:dyDescent="0.25">
      <c r="A281" s="143" t="str">
        <f t="shared" si="73"/>
        <v>252.</v>
      </c>
      <c r="B281" s="71" t="s">
        <v>2750</v>
      </c>
      <c r="C281" s="52">
        <v>1971</v>
      </c>
      <c r="D281" s="143" t="s">
        <v>3015</v>
      </c>
      <c r="E281" s="143" t="s">
        <v>3017</v>
      </c>
      <c r="F281" s="52">
        <v>2</v>
      </c>
      <c r="G281" s="52">
        <v>1</v>
      </c>
      <c r="H281" s="4">
        <v>395.5</v>
      </c>
      <c r="I281" s="4">
        <v>272.89999999999998</v>
      </c>
      <c r="J281" s="4">
        <v>272.89999999999998</v>
      </c>
      <c r="K281" s="5">
        <v>6</v>
      </c>
      <c r="L281" s="145">
        <f t="shared" si="77"/>
        <v>2490113</v>
      </c>
      <c r="M281" s="145"/>
      <c r="N281" s="145"/>
      <c r="O281" s="145"/>
      <c r="P281" s="145">
        <f t="shared" si="78"/>
        <v>2490113</v>
      </c>
      <c r="Q281" s="145"/>
      <c r="R281" s="3"/>
      <c r="S281" s="145"/>
      <c r="T281" s="145">
        <v>331</v>
      </c>
      <c r="U281" s="145">
        <f>T281*7523</f>
        <v>2490113</v>
      </c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35">
        <v>2025</v>
      </c>
      <c r="AG281" s="259"/>
      <c r="AH281" s="29">
        <v>252</v>
      </c>
      <c r="AI281" s="29" t="s">
        <v>155</v>
      </c>
      <c r="AJ281" s="29" t="str">
        <f t="shared" si="76"/>
        <v>252.</v>
      </c>
      <c r="AL281" s="29"/>
    </row>
    <row r="282" spans="1:38" ht="22.5" customHeight="1" x14ac:dyDescent="0.25">
      <c r="A282" s="143" t="str">
        <f t="shared" si="73"/>
        <v>253.</v>
      </c>
      <c r="B282" s="75" t="s">
        <v>2751</v>
      </c>
      <c r="C282" s="52">
        <v>1971</v>
      </c>
      <c r="D282" s="143" t="s">
        <v>3015</v>
      </c>
      <c r="E282" s="143" t="s">
        <v>3018</v>
      </c>
      <c r="F282" s="52">
        <v>2</v>
      </c>
      <c r="G282" s="52">
        <v>1</v>
      </c>
      <c r="H282" s="4">
        <v>315.8</v>
      </c>
      <c r="I282" s="145">
        <v>200.3</v>
      </c>
      <c r="J282" s="4">
        <v>200.3</v>
      </c>
      <c r="K282" s="5">
        <v>10</v>
      </c>
      <c r="L282" s="6">
        <f t="shared" si="77"/>
        <v>142900</v>
      </c>
      <c r="M282" s="6"/>
      <c r="N282" s="6"/>
      <c r="O282" s="6"/>
      <c r="P282" s="145">
        <f t="shared" si="78"/>
        <v>142900</v>
      </c>
      <c r="Q282" s="6">
        <v>142900</v>
      </c>
      <c r="R282" s="101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35">
        <v>2025</v>
      </c>
      <c r="AG282" s="259"/>
      <c r="AH282" s="29">
        <v>253</v>
      </c>
      <c r="AI282" s="29" t="s">
        <v>155</v>
      </c>
      <c r="AJ282" s="29" t="str">
        <f t="shared" si="76"/>
        <v>253.</v>
      </c>
      <c r="AL282" s="29"/>
    </row>
    <row r="283" spans="1:38" ht="22.5" customHeight="1" x14ac:dyDescent="0.25">
      <c r="A283" s="143" t="str">
        <f t="shared" si="73"/>
        <v>254.</v>
      </c>
      <c r="B283" s="71" t="s">
        <v>2752</v>
      </c>
      <c r="C283" s="52">
        <v>1971</v>
      </c>
      <c r="D283" s="143" t="s">
        <v>3015</v>
      </c>
      <c r="E283" s="143" t="s">
        <v>3017</v>
      </c>
      <c r="F283" s="52">
        <v>2</v>
      </c>
      <c r="G283" s="52">
        <v>2</v>
      </c>
      <c r="H283" s="4">
        <v>561.9</v>
      </c>
      <c r="I283" s="4">
        <v>511.1</v>
      </c>
      <c r="J283" s="4">
        <v>511.1</v>
      </c>
      <c r="K283" s="5">
        <v>16</v>
      </c>
      <c r="L283" s="145">
        <f t="shared" si="77"/>
        <v>141345.60000000001</v>
      </c>
      <c r="M283" s="145"/>
      <c r="N283" s="145"/>
      <c r="O283" s="145"/>
      <c r="P283" s="145">
        <f t="shared" si="78"/>
        <v>141345.60000000001</v>
      </c>
      <c r="Q283" s="145"/>
      <c r="R283" s="3"/>
      <c r="S283" s="145"/>
      <c r="T283" s="145"/>
      <c r="U283" s="145"/>
      <c r="V283" s="145"/>
      <c r="W283" s="145"/>
      <c r="X283" s="145"/>
      <c r="Y283" s="145"/>
      <c r="Z283" s="145">
        <v>52.8</v>
      </c>
      <c r="AA283" s="145">
        <f>Z283*2677</f>
        <v>141345.60000000001</v>
      </c>
      <c r="AB283" s="145"/>
      <c r="AC283" s="145"/>
      <c r="AD283" s="145"/>
      <c r="AE283" s="145"/>
      <c r="AF283" s="35">
        <v>2025</v>
      </c>
      <c r="AG283" s="259"/>
      <c r="AH283" s="29">
        <v>254</v>
      </c>
      <c r="AI283" s="29" t="s">
        <v>155</v>
      </c>
      <c r="AJ283" s="29" t="str">
        <f t="shared" si="76"/>
        <v>254.</v>
      </c>
      <c r="AL283" s="29"/>
    </row>
    <row r="284" spans="1:38" ht="22.5" customHeight="1" x14ac:dyDescent="0.25">
      <c r="A284" s="143" t="str">
        <f t="shared" si="73"/>
        <v>255.</v>
      </c>
      <c r="B284" s="75" t="s">
        <v>2753</v>
      </c>
      <c r="C284" s="52">
        <v>1971</v>
      </c>
      <c r="D284" s="143" t="s">
        <v>3015</v>
      </c>
      <c r="E284" s="143" t="s">
        <v>3017</v>
      </c>
      <c r="F284" s="52">
        <v>2</v>
      </c>
      <c r="G284" s="52">
        <v>1</v>
      </c>
      <c r="H284" s="4">
        <v>589.62</v>
      </c>
      <c r="I284" s="145">
        <v>352.77</v>
      </c>
      <c r="J284" s="4">
        <v>352.77</v>
      </c>
      <c r="K284" s="5">
        <v>19</v>
      </c>
      <c r="L284" s="6">
        <f t="shared" si="77"/>
        <v>35725</v>
      </c>
      <c r="M284" s="6"/>
      <c r="N284" s="6"/>
      <c r="O284" s="6"/>
      <c r="P284" s="145">
        <f t="shared" si="78"/>
        <v>35725</v>
      </c>
      <c r="Q284" s="6">
        <v>35725</v>
      </c>
      <c r="R284" s="101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35">
        <v>2025</v>
      </c>
      <c r="AG284" s="259"/>
      <c r="AH284" s="29">
        <v>255</v>
      </c>
      <c r="AI284" s="29" t="s">
        <v>155</v>
      </c>
      <c r="AJ284" s="29" t="str">
        <f t="shared" si="76"/>
        <v>255.</v>
      </c>
      <c r="AL284" s="29"/>
    </row>
    <row r="285" spans="1:38" ht="22.5" customHeight="1" x14ac:dyDescent="0.25">
      <c r="A285" s="143" t="str">
        <f t="shared" si="73"/>
        <v>256.</v>
      </c>
      <c r="B285" s="71" t="s">
        <v>2754</v>
      </c>
      <c r="C285" s="52">
        <v>1971</v>
      </c>
      <c r="D285" s="143" t="s">
        <v>3015</v>
      </c>
      <c r="E285" s="143" t="s">
        <v>3017</v>
      </c>
      <c r="F285" s="52">
        <v>2</v>
      </c>
      <c r="G285" s="52">
        <v>2</v>
      </c>
      <c r="H285" s="4">
        <v>900.1</v>
      </c>
      <c r="I285" s="4">
        <v>386.3</v>
      </c>
      <c r="J285" s="4">
        <v>386.3</v>
      </c>
      <c r="K285" s="5">
        <v>25</v>
      </c>
      <c r="L285" s="6">
        <f t="shared" si="77"/>
        <v>2821125</v>
      </c>
      <c r="M285" s="6"/>
      <c r="N285" s="6"/>
      <c r="O285" s="6"/>
      <c r="P285" s="145">
        <f t="shared" si="78"/>
        <v>2821125</v>
      </c>
      <c r="Q285" s="42"/>
      <c r="R285" s="100"/>
      <c r="S285" s="42"/>
      <c r="T285" s="42">
        <v>375</v>
      </c>
      <c r="U285" s="42">
        <f>T285*7523</f>
        <v>2821125</v>
      </c>
      <c r="V285" s="42"/>
      <c r="W285" s="42"/>
      <c r="X285" s="42"/>
      <c r="Y285" s="42"/>
      <c r="Z285" s="42"/>
      <c r="AA285" s="42"/>
      <c r="AB285" s="145"/>
      <c r="AC285" s="145"/>
      <c r="AD285" s="42"/>
      <c r="AE285" s="42"/>
      <c r="AF285" s="35">
        <v>2025</v>
      </c>
      <c r="AG285" s="259"/>
      <c r="AH285" s="29">
        <v>256</v>
      </c>
      <c r="AI285" s="29" t="s">
        <v>155</v>
      </c>
      <c r="AJ285" s="29" t="str">
        <f t="shared" si="76"/>
        <v>256.</v>
      </c>
      <c r="AL285" s="29"/>
    </row>
    <row r="286" spans="1:38" ht="22.5" customHeight="1" x14ac:dyDescent="0.25">
      <c r="A286" s="143" t="str">
        <f t="shared" si="73"/>
        <v>257.</v>
      </c>
      <c r="B286" s="76" t="s">
        <v>2755</v>
      </c>
      <c r="C286" s="52">
        <v>1971</v>
      </c>
      <c r="D286" s="220" t="s">
        <v>3015</v>
      </c>
      <c r="E286" s="143" t="s">
        <v>3017</v>
      </c>
      <c r="F286" s="52">
        <v>5</v>
      </c>
      <c r="G286" s="52">
        <v>6</v>
      </c>
      <c r="H286" s="145">
        <v>5763</v>
      </c>
      <c r="I286" s="145">
        <v>3159.02</v>
      </c>
      <c r="J286" s="145">
        <v>2782.12</v>
      </c>
      <c r="K286" s="3">
        <v>173</v>
      </c>
      <c r="L286" s="6">
        <f t="shared" si="77"/>
        <v>292945</v>
      </c>
      <c r="M286" s="6"/>
      <c r="N286" s="6"/>
      <c r="O286" s="6"/>
      <c r="P286" s="145">
        <f t="shared" si="78"/>
        <v>292945</v>
      </c>
      <c r="Q286" s="145">
        <v>292945</v>
      </c>
      <c r="R286" s="3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35">
        <v>2025</v>
      </c>
      <c r="AG286" s="259"/>
      <c r="AH286" s="29">
        <v>257</v>
      </c>
      <c r="AI286" s="29" t="s">
        <v>155</v>
      </c>
      <c r="AJ286" s="29" t="str">
        <f t="shared" si="76"/>
        <v>257.</v>
      </c>
      <c r="AL286" s="29"/>
    </row>
    <row r="287" spans="1:38" ht="22.5" customHeight="1" x14ac:dyDescent="0.25">
      <c r="A287" s="143" t="str">
        <f t="shared" si="73"/>
        <v>258.</v>
      </c>
      <c r="B287" s="72" t="s">
        <v>2756</v>
      </c>
      <c r="C287" s="52">
        <v>1971</v>
      </c>
      <c r="D287" s="143" t="s">
        <v>3015</v>
      </c>
      <c r="E287" s="143" t="s">
        <v>3017</v>
      </c>
      <c r="F287" s="52">
        <v>5</v>
      </c>
      <c r="G287" s="52">
        <v>8</v>
      </c>
      <c r="H287" s="4">
        <v>8094.42</v>
      </c>
      <c r="I287" s="145">
        <v>6009.02</v>
      </c>
      <c r="J287" s="4">
        <v>5803.42</v>
      </c>
      <c r="K287" s="5">
        <v>255</v>
      </c>
      <c r="L287" s="6">
        <f t="shared" si="77"/>
        <v>1540500</v>
      </c>
      <c r="M287" s="6"/>
      <c r="N287" s="6"/>
      <c r="O287" s="6"/>
      <c r="P287" s="145">
        <f t="shared" si="78"/>
        <v>1540500</v>
      </c>
      <c r="Q287" s="6">
        <v>1540500</v>
      </c>
      <c r="R287" s="101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35">
        <v>2025</v>
      </c>
      <c r="AG287" s="259"/>
      <c r="AH287" s="29">
        <v>258</v>
      </c>
      <c r="AI287" s="29" t="s">
        <v>155</v>
      </c>
      <c r="AJ287" s="29" t="str">
        <f t="shared" si="76"/>
        <v>258.</v>
      </c>
      <c r="AL287" s="29"/>
    </row>
    <row r="288" spans="1:38" ht="22.5" customHeight="1" x14ac:dyDescent="0.25">
      <c r="A288" s="143" t="str">
        <f t="shared" si="73"/>
        <v>259.</v>
      </c>
      <c r="B288" s="76" t="s">
        <v>2757</v>
      </c>
      <c r="C288" s="52">
        <v>1971</v>
      </c>
      <c r="D288" s="220" t="s">
        <v>3015</v>
      </c>
      <c r="E288" s="143" t="s">
        <v>3017</v>
      </c>
      <c r="F288" s="52">
        <v>5</v>
      </c>
      <c r="G288" s="52">
        <v>8</v>
      </c>
      <c r="H288" s="7">
        <v>7882.83</v>
      </c>
      <c r="I288" s="7">
        <v>5955.83</v>
      </c>
      <c r="J288" s="7">
        <v>5955.83</v>
      </c>
      <c r="K288" s="61">
        <v>233</v>
      </c>
      <c r="L288" s="6">
        <f t="shared" si="77"/>
        <v>2746120</v>
      </c>
      <c r="M288" s="6"/>
      <c r="N288" s="6"/>
      <c r="O288" s="6"/>
      <c r="P288" s="145">
        <f t="shared" si="78"/>
        <v>2746120</v>
      </c>
      <c r="Q288" s="6">
        <f>2346000+400120</f>
        <v>2746120</v>
      </c>
      <c r="R288" s="3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35">
        <v>2025</v>
      </c>
      <c r="AG288" s="259"/>
      <c r="AH288" s="29">
        <v>259</v>
      </c>
      <c r="AI288" s="29" t="s">
        <v>155</v>
      </c>
      <c r="AJ288" s="29" t="str">
        <f t="shared" si="76"/>
        <v>259.</v>
      </c>
      <c r="AL288" s="29"/>
    </row>
    <row r="289" spans="1:38" ht="22.5" customHeight="1" x14ac:dyDescent="0.25">
      <c r="A289" s="143" t="str">
        <f t="shared" si="73"/>
        <v>260.</v>
      </c>
      <c r="B289" s="76" t="s">
        <v>2758</v>
      </c>
      <c r="C289" s="52">
        <v>1971</v>
      </c>
      <c r="D289" s="220" t="s">
        <v>3015</v>
      </c>
      <c r="E289" s="143" t="s">
        <v>3017</v>
      </c>
      <c r="F289" s="52">
        <v>2</v>
      </c>
      <c r="G289" s="52">
        <v>3</v>
      </c>
      <c r="H289" s="7">
        <v>900.3</v>
      </c>
      <c r="I289" s="7">
        <v>599.79999999999995</v>
      </c>
      <c r="J289" s="7">
        <v>599.79999999999995</v>
      </c>
      <c r="K289" s="61">
        <v>45</v>
      </c>
      <c r="L289" s="6">
        <f t="shared" si="77"/>
        <v>357396</v>
      </c>
      <c r="M289" s="6"/>
      <c r="N289" s="6"/>
      <c r="O289" s="6"/>
      <c r="P289" s="145">
        <f t="shared" si="78"/>
        <v>357396</v>
      </c>
      <c r="Q289" s="145">
        <v>357396</v>
      </c>
      <c r="R289" s="3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35">
        <v>2025</v>
      </c>
      <c r="AG289" s="259"/>
      <c r="AH289" s="29">
        <v>260</v>
      </c>
      <c r="AI289" s="29" t="s">
        <v>155</v>
      </c>
      <c r="AJ289" s="29" t="str">
        <f t="shared" si="76"/>
        <v>260.</v>
      </c>
      <c r="AL289" s="29"/>
    </row>
    <row r="290" spans="1:38" ht="22.5" customHeight="1" x14ac:dyDescent="0.25">
      <c r="A290" s="143" t="str">
        <f t="shared" si="73"/>
        <v>261.</v>
      </c>
      <c r="B290" s="76" t="s">
        <v>2759</v>
      </c>
      <c r="C290" s="52">
        <v>1971</v>
      </c>
      <c r="D290" s="220" t="s">
        <v>3015</v>
      </c>
      <c r="E290" s="143" t="s">
        <v>3017</v>
      </c>
      <c r="F290" s="52">
        <v>2</v>
      </c>
      <c r="G290" s="52">
        <v>2</v>
      </c>
      <c r="H290" s="7">
        <v>723.1</v>
      </c>
      <c r="I290" s="7">
        <v>479.1</v>
      </c>
      <c r="J290" s="7">
        <v>479.1</v>
      </c>
      <c r="K290" s="61">
        <v>34</v>
      </c>
      <c r="L290" s="6">
        <f t="shared" si="77"/>
        <v>286533</v>
      </c>
      <c r="M290" s="6"/>
      <c r="N290" s="6"/>
      <c r="O290" s="6"/>
      <c r="P290" s="145">
        <f t="shared" si="78"/>
        <v>286533</v>
      </c>
      <c r="Q290" s="145">
        <v>286533</v>
      </c>
      <c r="R290" s="3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35">
        <v>2025</v>
      </c>
      <c r="AG290" s="259"/>
      <c r="AH290" s="29">
        <v>261</v>
      </c>
      <c r="AI290" s="29" t="s">
        <v>155</v>
      </c>
      <c r="AJ290" s="29" t="str">
        <f t="shared" si="76"/>
        <v>261.</v>
      </c>
      <c r="AL290" s="29"/>
    </row>
    <row r="291" spans="1:38" ht="22.5" customHeight="1" x14ac:dyDescent="0.25">
      <c r="A291" s="143" t="str">
        <f t="shared" si="73"/>
        <v>262.</v>
      </c>
      <c r="B291" s="247" t="s">
        <v>2760</v>
      </c>
      <c r="C291" s="52">
        <v>1971</v>
      </c>
      <c r="D291" s="220" t="s">
        <v>3015</v>
      </c>
      <c r="E291" s="143" t="s">
        <v>3017</v>
      </c>
      <c r="F291" s="52">
        <v>2</v>
      </c>
      <c r="G291" s="52">
        <v>2</v>
      </c>
      <c r="H291" s="145">
        <v>720.1</v>
      </c>
      <c r="I291" s="145">
        <v>475.9</v>
      </c>
      <c r="J291" s="145">
        <v>475.9</v>
      </c>
      <c r="K291" s="3">
        <v>36</v>
      </c>
      <c r="L291" s="145">
        <f t="shared" si="77"/>
        <v>1108653</v>
      </c>
      <c r="M291" s="145"/>
      <c r="N291" s="145"/>
      <c r="O291" s="145"/>
      <c r="P291" s="145">
        <f t="shared" si="78"/>
        <v>1108653</v>
      </c>
      <c r="Q291" s="6">
        <v>1108653</v>
      </c>
      <c r="R291" s="3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6"/>
      <c r="AE291" s="145"/>
      <c r="AF291" s="35">
        <v>2025</v>
      </c>
      <c r="AG291" s="259"/>
      <c r="AH291" s="29">
        <v>262</v>
      </c>
      <c r="AI291" s="29" t="s">
        <v>155</v>
      </c>
      <c r="AJ291" s="29" t="str">
        <f t="shared" si="76"/>
        <v>262.</v>
      </c>
      <c r="AL291" s="29"/>
    </row>
    <row r="292" spans="1:38" ht="22.5" customHeight="1" x14ac:dyDescent="0.25">
      <c r="A292" s="143" t="str">
        <f t="shared" si="73"/>
        <v>263.</v>
      </c>
      <c r="B292" s="247" t="s">
        <v>2761</v>
      </c>
      <c r="C292" s="52">
        <v>1971</v>
      </c>
      <c r="D292" s="220" t="s">
        <v>3015</v>
      </c>
      <c r="E292" s="143" t="s">
        <v>3017</v>
      </c>
      <c r="F292" s="52">
        <v>2</v>
      </c>
      <c r="G292" s="52">
        <v>3</v>
      </c>
      <c r="H292" s="145">
        <v>896.2</v>
      </c>
      <c r="I292" s="145">
        <v>572.70000000000005</v>
      </c>
      <c r="J292" s="145">
        <v>572.70000000000005</v>
      </c>
      <c r="K292" s="3">
        <v>33</v>
      </c>
      <c r="L292" s="6">
        <f t="shared" si="77"/>
        <v>1108653</v>
      </c>
      <c r="M292" s="145"/>
      <c r="N292" s="145"/>
      <c r="O292" s="145"/>
      <c r="P292" s="145">
        <f t="shared" si="78"/>
        <v>1108653</v>
      </c>
      <c r="Q292" s="6">
        <v>1108653</v>
      </c>
      <c r="R292" s="3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6"/>
      <c r="AE292" s="145"/>
      <c r="AF292" s="35">
        <v>2025</v>
      </c>
      <c r="AG292" s="259"/>
      <c r="AH292" s="29">
        <v>263</v>
      </c>
      <c r="AI292" s="29" t="s">
        <v>155</v>
      </c>
      <c r="AJ292" s="29" t="str">
        <f t="shared" si="76"/>
        <v>263.</v>
      </c>
      <c r="AL292" s="29"/>
    </row>
    <row r="293" spans="1:38" ht="22.5" customHeight="1" x14ac:dyDescent="0.25">
      <c r="A293" s="143" t="str">
        <f t="shared" si="73"/>
        <v>264.</v>
      </c>
      <c r="B293" s="247" t="s">
        <v>2762</v>
      </c>
      <c r="C293" s="52">
        <v>1971</v>
      </c>
      <c r="D293" s="220" t="s">
        <v>3015</v>
      </c>
      <c r="E293" s="143" t="s">
        <v>3017</v>
      </c>
      <c r="F293" s="52">
        <v>2</v>
      </c>
      <c r="G293" s="52">
        <v>2</v>
      </c>
      <c r="H293" s="145">
        <v>717.9</v>
      </c>
      <c r="I293" s="145">
        <v>475.6</v>
      </c>
      <c r="J293" s="145">
        <v>475.6</v>
      </c>
      <c r="K293" s="3">
        <v>32</v>
      </c>
      <c r="L293" s="6">
        <f t="shared" si="77"/>
        <v>1108653</v>
      </c>
      <c r="M293" s="145"/>
      <c r="N293" s="145"/>
      <c r="O293" s="145"/>
      <c r="P293" s="145">
        <f t="shared" si="78"/>
        <v>1108653</v>
      </c>
      <c r="Q293" s="6">
        <v>1108653</v>
      </c>
      <c r="R293" s="3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6"/>
      <c r="AE293" s="145"/>
      <c r="AF293" s="35">
        <v>2025</v>
      </c>
      <c r="AG293" s="259"/>
      <c r="AH293" s="29">
        <v>264</v>
      </c>
      <c r="AI293" s="29" t="s">
        <v>155</v>
      </c>
      <c r="AJ293" s="29" t="str">
        <f t="shared" si="76"/>
        <v>264.</v>
      </c>
      <c r="AL293" s="29"/>
    </row>
    <row r="294" spans="1:38" ht="22.5" customHeight="1" x14ac:dyDescent="0.25">
      <c r="A294" s="143" t="str">
        <f t="shared" si="73"/>
        <v>265.</v>
      </c>
      <c r="B294" s="247" t="s">
        <v>2763</v>
      </c>
      <c r="C294" s="52">
        <v>1971</v>
      </c>
      <c r="D294" s="220" t="s">
        <v>3015</v>
      </c>
      <c r="E294" s="143" t="s">
        <v>3017</v>
      </c>
      <c r="F294" s="52">
        <v>2</v>
      </c>
      <c r="G294" s="52">
        <v>2</v>
      </c>
      <c r="H294" s="145">
        <v>719.4</v>
      </c>
      <c r="I294" s="145">
        <v>471.7</v>
      </c>
      <c r="J294" s="145">
        <v>471.7</v>
      </c>
      <c r="K294" s="3">
        <v>33</v>
      </c>
      <c r="L294" s="6">
        <f t="shared" si="77"/>
        <v>1108653</v>
      </c>
      <c r="M294" s="6"/>
      <c r="N294" s="6"/>
      <c r="O294" s="6"/>
      <c r="P294" s="145">
        <f t="shared" si="78"/>
        <v>1108653</v>
      </c>
      <c r="Q294" s="6">
        <v>1108653</v>
      </c>
      <c r="R294" s="3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35">
        <v>2025</v>
      </c>
      <c r="AG294" s="259"/>
      <c r="AH294" s="29">
        <v>265</v>
      </c>
      <c r="AI294" s="29" t="s">
        <v>155</v>
      </c>
      <c r="AJ294" s="29" t="str">
        <f t="shared" si="76"/>
        <v>265.</v>
      </c>
      <c r="AL294" s="29"/>
    </row>
    <row r="295" spans="1:38" ht="22.5" customHeight="1" x14ac:dyDescent="0.25">
      <c r="A295" s="143" t="str">
        <f t="shared" si="73"/>
        <v>266.</v>
      </c>
      <c r="B295" s="247" t="s">
        <v>2764</v>
      </c>
      <c r="C295" s="52">
        <v>1971</v>
      </c>
      <c r="D295" s="220" t="s">
        <v>3015</v>
      </c>
      <c r="E295" s="143" t="s">
        <v>3017</v>
      </c>
      <c r="F295" s="52">
        <v>2</v>
      </c>
      <c r="G295" s="52">
        <v>2</v>
      </c>
      <c r="H295" s="145">
        <v>731.6</v>
      </c>
      <c r="I295" s="145">
        <v>482.2</v>
      </c>
      <c r="J295" s="145">
        <v>482.2</v>
      </c>
      <c r="K295" s="3">
        <v>32</v>
      </c>
      <c r="L295" s="6">
        <f t="shared" si="77"/>
        <v>419016</v>
      </c>
      <c r="M295" s="6"/>
      <c r="N295" s="6"/>
      <c r="O295" s="6"/>
      <c r="P295" s="145">
        <f t="shared" si="78"/>
        <v>419016</v>
      </c>
      <c r="Q295" s="145">
        <v>419016</v>
      </c>
      <c r="R295" s="3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35">
        <v>2025</v>
      </c>
      <c r="AG295" s="259"/>
      <c r="AH295" s="29">
        <v>266</v>
      </c>
      <c r="AI295" s="29" t="s">
        <v>155</v>
      </c>
      <c r="AJ295" s="29" t="str">
        <f t="shared" si="76"/>
        <v>266.</v>
      </c>
      <c r="AL295" s="29"/>
    </row>
    <row r="296" spans="1:38" ht="21" customHeight="1" x14ac:dyDescent="0.25">
      <c r="A296" s="143" t="str">
        <f t="shared" si="73"/>
        <v>267.</v>
      </c>
      <c r="B296" s="72" t="s">
        <v>2765</v>
      </c>
      <c r="C296" s="52">
        <v>1971</v>
      </c>
      <c r="D296" s="220" t="s">
        <v>3015</v>
      </c>
      <c r="E296" s="143" t="s">
        <v>3017</v>
      </c>
      <c r="F296" s="52">
        <v>5</v>
      </c>
      <c r="G296" s="52">
        <v>3</v>
      </c>
      <c r="H296" s="145">
        <v>2490.7600000000002</v>
      </c>
      <c r="I296" s="145">
        <v>1634</v>
      </c>
      <c r="J296" s="145">
        <v>1634</v>
      </c>
      <c r="K296" s="3">
        <v>72</v>
      </c>
      <c r="L296" s="6">
        <f t="shared" si="77"/>
        <v>1858978</v>
      </c>
      <c r="M296" s="6"/>
      <c r="N296" s="6"/>
      <c r="O296" s="6"/>
      <c r="P296" s="145">
        <f t="shared" si="78"/>
        <v>1858978</v>
      </c>
      <c r="Q296" s="145">
        <v>1286100</v>
      </c>
      <c r="R296" s="3"/>
      <c r="S296" s="145"/>
      <c r="T296" s="145"/>
      <c r="U296" s="145"/>
      <c r="V296" s="145"/>
      <c r="W296" s="145"/>
      <c r="X296" s="145"/>
      <c r="Y296" s="145"/>
      <c r="Z296" s="145">
        <v>214</v>
      </c>
      <c r="AA296" s="145">
        <f>Z296*2677</f>
        <v>572878</v>
      </c>
      <c r="AB296" s="145"/>
      <c r="AC296" s="145"/>
      <c r="AD296" s="145"/>
      <c r="AE296" s="1"/>
      <c r="AF296" s="35">
        <v>2025</v>
      </c>
      <c r="AG296" s="259"/>
      <c r="AH296" s="29">
        <v>267</v>
      </c>
      <c r="AI296" s="29" t="s">
        <v>155</v>
      </c>
      <c r="AJ296" s="29" t="str">
        <f t="shared" si="76"/>
        <v>267.</v>
      </c>
      <c r="AL296" s="29"/>
    </row>
    <row r="297" spans="1:38" ht="22.5" customHeight="1" x14ac:dyDescent="0.25">
      <c r="A297" s="143" t="str">
        <f t="shared" si="73"/>
        <v>268.</v>
      </c>
      <c r="B297" s="71" t="s">
        <v>2766</v>
      </c>
      <c r="C297" s="52">
        <v>1972</v>
      </c>
      <c r="D297" s="143" t="s">
        <v>3015</v>
      </c>
      <c r="E297" s="143" t="s">
        <v>3017</v>
      </c>
      <c r="F297" s="52">
        <v>2</v>
      </c>
      <c r="G297" s="52">
        <v>2</v>
      </c>
      <c r="H297" s="4">
        <v>509.4</v>
      </c>
      <c r="I297" s="4">
        <v>447.4</v>
      </c>
      <c r="J297" s="4">
        <v>447.4</v>
      </c>
      <c r="K297" s="5">
        <v>26</v>
      </c>
      <c r="L297" s="145">
        <f t="shared" si="77"/>
        <v>3047567.3000000003</v>
      </c>
      <c r="M297" s="145"/>
      <c r="N297" s="145"/>
      <c r="O297" s="145"/>
      <c r="P297" s="145">
        <f t="shared" si="78"/>
        <v>3047567.3000000003</v>
      </c>
      <c r="Q297" s="145"/>
      <c r="R297" s="3"/>
      <c r="S297" s="145"/>
      <c r="T297" s="145">
        <v>405.1</v>
      </c>
      <c r="U297" s="145">
        <f>T297*7523</f>
        <v>3047567.3000000003</v>
      </c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35">
        <v>2025</v>
      </c>
      <c r="AG297" s="259"/>
      <c r="AH297" s="29">
        <v>268</v>
      </c>
      <c r="AI297" s="29" t="s">
        <v>155</v>
      </c>
      <c r="AJ297" s="29" t="str">
        <f t="shared" si="76"/>
        <v>268.</v>
      </c>
      <c r="AL297" s="29"/>
    </row>
    <row r="298" spans="1:38" ht="22.5" customHeight="1" x14ac:dyDescent="0.25">
      <c r="A298" s="143" t="str">
        <f t="shared" si="73"/>
        <v>269.</v>
      </c>
      <c r="B298" s="75" t="s">
        <v>2767</v>
      </c>
      <c r="C298" s="52">
        <v>1972</v>
      </c>
      <c r="D298" s="143" t="s">
        <v>3015</v>
      </c>
      <c r="E298" s="143" t="s">
        <v>3017</v>
      </c>
      <c r="F298" s="52">
        <v>2</v>
      </c>
      <c r="G298" s="52">
        <v>2</v>
      </c>
      <c r="H298" s="6">
        <v>575.79999999999995</v>
      </c>
      <c r="I298" s="145">
        <v>525.70000000000005</v>
      </c>
      <c r="J298" s="6">
        <v>525.70000000000005</v>
      </c>
      <c r="K298" s="5">
        <v>19</v>
      </c>
      <c r="L298" s="6">
        <f t="shared" si="77"/>
        <v>142900</v>
      </c>
      <c r="M298" s="6"/>
      <c r="N298" s="6"/>
      <c r="O298" s="6"/>
      <c r="P298" s="145">
        <f t="shared" si="78"/>
        <v>142900</v>
      </c>
      <c r="Q298" s="6">
        <v>142900</v>
      </c>
      <c r="R298" s="101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145"/>
      <c r="AE298" s="6"/>
      <c r="AF298" s="35">
        <v>2025</v>
      </c>
      <c r="AG298" s="259"/>
      <c r="AH298" s="29">
        <v>269</v>
      </c>
      <c r="AI298" s="29" t="s">
        <v>155</v>
      </c>
      <c r="AJ298" s="29" t="str">
        <f t="shared" si="76"/>
        <v>269.</v>
      </c>
      <c r="AL298" s="29"/>
    </row>
    <row r="299" spans="1:38" ht="22.5" customHeight="1" x14ac:dyDescent="0.25">
      <c r="A299" s="143" t="str">
        <f t="shared" si="73"/>
        <v>270.</v>
      </c>
      <c r="B299" s="75" t="s">
        <v>2768</v>
      </c>
      <c r="C299" s="52">
        <v>1972</v>
      </c>
      <c r="D299" s="143" t="s">
        <v>3015</v>
      </c>
      <c r="E299" s="143" t="s">
        <v>3017</v>
      </c>
      <c r="F299" s="52">
        <v>2</v>
      </c>
      <c r="G299" s="52">
        <v>2</v>
      </c>
      <c r="H299" s="6">
        <v>514.6</v>
      </c>
      <c r="I299" s="6">
        <v>295</v>
      </c>
      <c r="J299" s="6">
        <v>295</v>
      </c>
      <c r="K299" s="5">
        <v>13</v>
      </c>
      <c r="L299" s="6">
        <f t="shared" si="77"/>
        <v>609150</v>
      </c>
      <c r="M299" s="6"/>
      <c r="N299" s="6"/>
      <c r="O299" s="6"/>
      <c r="P299" s="145">
        <f t="shared" si="78"/>
        <v>609150</v>
      </c>
      <c r="Q299" s="6">
        <v>609150</v>
      </c>
      <c r="R299" s="101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35">
        <v>2025</v>
      </c>
      <c r="AG299" s="259"/>
      <c r="AH299" s="29">
        <v>270</v>
      </c>
      <c r="AI299" s="29" t="s">
        <v>155</v>
      </c>
      <c r="AJ299" s="29" t="str">
        <f t="shared" si="76"/>
        <v>270.</v>
      </c>
      <c r="AL299" s="29"/>
    </row>
    <row r="300" spans="1:38" ht="22.5" customHeight="1" x14ac:dyDescent="0.25">
      <c r="A300" s="143" t="str">
        <f t="shared" si="73"/>
        <v>271.</v>
      </c>
      <c r="B300" s="76" t="s">
        <v>2769</v>
      </c>
      <c r="C300" s="52">
        <v>1972</v>
      </c>
      <c r="D300" s="220" t="s">
        <v>3015</v>
      </c>
      <c r="E300" s="143" t="s">
        <v>3017</v>
      </c>
      <c r="F300" s="52">
        <v>2</v>
      </c>
      <c r="G300" s="52">
        <v>1</v>
      </c>
      <c r="H300" s="7">
        <v>389.2</v>
      </c>
      <c r="I300" s="7">
        <v>359.8</v>
      </c>
      <c r="J300" s="7">
        <v>359.8</v>
      </c>
      <c r="K300" s="61">
        <v>21</v>
      </c>
      <c r="L300" s="145">
        <f t="shared" si="77"/>
        <v>215670</v>
      </c>
      <c r="M300" s="145"/>
      <c r="N300" s="145"/>
      <c r="O300" s="145"/>
      <c r="P300" s="145">
        <f t="shared" si="78"/>
        <v>215670</v>
      </c>
      <c r="Q300" s="145">
        <v>215670</v>
      </c>
      <c r="R300" s="3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35">
        <v>2025</v>
      </c>
      <c r="AG300" s="256"/>
      <c r="AH300" s="29">
        <v>271</v>
      </c>
      <c r="AI300" s="29" t="s">
        <v>155</v>
      </c>
      <c r="AJ300" s="29" t="str">
        <f t="shared" si="76"/>
        <v>271.</v>
      </c>
      <c r="AL300" s="29"/>
    </row>
    <row r="301" spans="1:38" ht="22.5" customHeight="1" x14ac:dyDescent="0.25">
      <c r="A301" s="143" t="str">
        <f t="shared" si="73"/>
        <v>272.</v>
      </c>
      <c r="B301" s="75" t="s">
        <v>2770</v>
      </c>
      <c r="C301" s="52">
        <v>1972</v>
      </c>
      <c r="D301" s="143" t="s">
        <v>3015</v>
      </c>
      <c r="E301" s="143" t="s">
        <v>3017</v>
      </c>
      <c r="F301" s="52">
        <v>2</v>
      </c>
      <c r="G301" s="52">
        <v>3</v>
      </c>
      <c r="H301" s="4">
        <v>559.4</v>
      </c>
      <c r="I301" s="4">
        <v>498.8</v>
      </c>
      <c r="J301" s="4">
        <v>498.8</v>
      </c>
      <c r="K301" s="5">
        <v>22</v>
      </c>
      <c r="L301" s="6">
        <f t="shared" si="77"/>
        <v>659590</v>
      </c>
      <c r="M301" s="6"/>
      <c r="N301" s="6"/>
      <c r="O301" s="6"/>
      <c r="P301" s="145">
        <f t="shared" si="78"/>
        <v>659590</v>
      </c>
      <c r="Q301" s="6"/>
      <c r="R301" s="101"/>
      <c r="S301" s="6"/>
      <c r="T301" s="6"/>
      <c r="U301" s="6"/>
      <c r="V301" s="6"/>
      <c r="W301" s="6"/>
      <c r="X301" s="6">
        <v>150</v>
      </c>
      <c r="Y301" s="6">
        <f>X301*3148</f>
        <v>472200</v>
      </c>
      <c r="Z301" s="6">
        <v>70</v>
      </c>
      <c r="AA301" s="6">
        <f>Z301*2677</f>
        <v>187390</v>
      </c>
      <c r="AB301" s="6"/>
      <c r="AC301" s="6"/>
      <c r="AD301" s="145"/>
      <c r="AE301" s="6"/>
      <c r="AF301" s="35">
        <v>2025</v>
      </c>
      <c r="AG301" s="259"/>
      <c r="AH301" s="29">
        <v>272</v>
      </c>
      <c r="AI301" s="29" t="s">
        <v>155</v>
      </c>
      <c r="AJ301" s="29" t="str">
        <f t="shared" si="76"/>
        <v>272.</v>
      </c>
      <c r="AL301" s="29"/>
    </row>
    <row r="302" spans="1:38" ht="22.5" customHeight="1" x14ac:dyDescent="0.25">
      <c r="A302" s="143" t="str">
        <f t="shared" si="73"/>
        <v>273.</v>
      </c>
      <c r="B302" s="78" t="s">
        <v>2771</v>
      </c>
      <c r="C302" s="52">
        <v>1955</v>
      </c>
      <c r="D302" s="143" t="s">
        <v>3015</v>
      </c>
      <c r="E302" s="143" t="s">
        <v>3017</v>
      </c>
      <c r="F302" s="52">
        <v>5</v>
      </c>
      <c r="G302" s="52">
        <v>4</v>
      </c>
      <c r="H302" s="6">
        <v>3524.8</v>
      </c>
      <c r="I302" s="6">
        <v>2257.5</v>
      </c>
      <c r="J302" s="6">
        <v>2089.5</v>
      </c>
      <c r="K302" s="5">
        <v>145</v>
      </c>
      <c r="L302" s="6">
        <f t="shared" si="77"/>
        <v>3788913</v>
      </c>
      <c r="M302" s="6"/>
      <c r="N302" s="6"/>
      <c r="O302" s="6"/>
      <c r="P302" s="145">
        <f t="shared" si="78"/>
        <v>3788913</v>
      </c>
      <c r="Q302" s="6">
        <v>3788913</v>
      </c>
      <c r="R302" s="101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35">
        <v>2025</v>
      </c>
      <c r="AG302" s="259"/>
      <c r="AH302" s="29">
        <v>273</v>
      </c>
      <c r="AI302" s="29" t="s">
        <v>155</v>
      </c>
      <c r="AJ302" s="29" t="str">
        <f t="shared" si="76"/>
        <v>273.</v>
      </c>
      <c r="AL302" s="29"/>
    </row>
    <row r="303" spans="1:38" ht="22.5" customHeight="1" x14ac:dyDescent="0.25">
      <c r="A303" s="143" t="str">
        <f t="shared" si="73"/>
        <v>274.</v>
      </c>
      <c r="B303" s="71" t="s">
        <v>2772</v>
      </c>
      <c r="C303" s="52">
        <v>1972</v>
      </c>
      <c r="D303" s="143" t="s">
        <v>3015</v>
      </c>
      <c r="E303" s="143" t="s">
        <v>3017</v>
      </c>
      <c r="F303" s="52">
        <v>5</v>
      </c>
      <c r="G303" s="52">
        <v>4</v>
      </c>
      <c r="H303" s="4">
        <v>3967.39</v>
      </c>
      <c r="I303" s="4">
        <v>3044.1</v>
      </c>
      <c r="J303" s="4">
        <v>2094.6</v>
      </c>
      <c r="K303" s="5">
        <v>123</v>
      </c>
      <c r="L303" s="145">
        <f t="shared" si="77"/>
        <v>15694604</v>
      </c>
      <c r="M303" s="145"/>
      <c r="N303" s="145"/>
      <c r="O303" s="145"/>
      <c r="P303" s="145">
        <f t="shared" si="78"/>
        <v>15694604</v>
      </c>
      <c r="Q303" s="145">
        <v>4816346</v>
      </c>
      <c r="R303" s="3"/>
      <c r="S303" s="145"/>
      <c r="T303" s="145">
        <v>1446</v>
      </c>
      <c r="U303" s="145">
        <f>T303*7523</f>
        <v>10878258</v>
      </c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35">
        <v>2025</v>
      </c>
      <c r="AG303" s="259"/>
      <c r="AH303" s="29">
        <v>274</v>
      </c>
      <c r="AI303" s="29" t="s">
        <v>155</v>
      </c>
      <c r="AJ303" s="29" t="str">
        <f t="shared" si="76"/>
        <v>274.</v>
      </c>
      <c r="AL303" s="29"/>
    </row>
    <row r="304" spans="1:38" ht="22.5" customHeight="1" x14ac:dyDescent="0.25">
      <c r="A304" s="143" t="str">
        <f t="shared" si="73"/>
        <v>275.</v>
      </c>
      <c r="B304" s="75" t="s">
        <v>2773</v>
      </c>
      <c r="C304" s="52">
        <v>1972</v>
      </c>
      <c r="D304" s="143" t="s">
        <v>3015</v>
      </c>
      <c r="E304" s="143" t="s">
        <v>3017</v>
      </c>
      <c r="F304" s="52">
        <v>5</v>
      </c>
      <c r="G304" s="52">
        <v>2</v>
      </c>
      <c r="H304" s="4">
        <v>1883.65</v>
      </c>
      <c r="I304" s="145">
        <v>1431.55</v>
      </c>
      <c r="J304" s="4">
        <v>1182.75</v>
      </c>
      <c r="K304" s="5">
        <v>67</v>
      </c>
      <c r="L304" s="6">
        <f t="shared" si="77"/>
        <v>1304676</v>
      </c>
      <c r="M304" s="6"/>
      <c r="N304" s="6"/>
      <c r="O304" s="6"/>
      <c r="P304" s="145">
        <f t="shared" si="78"/>
        <v>1304676</v>
      </c>
      <c r="Q304" s="6">
        <f>492960+811716</f>
        <v>1304676</v>
      </c>
      <c r="R304" s="101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35">
        <v>2025</v>
      </c>
      <c r="AG304" s="259"/>
      <c r="AH304" s="29">
        <v>275</v>
      </c>
      <c r="AI304" s="29" t="s">
        <v>155</v>
      </c>
      <c r="AJ304" s="29" t="str">
        <f t="shared" si="76"/>
        <v>275.</v>
      </c>
      <c r="AL304" s="29"/>
    </row>
    <row r="305" spans="1:38" ht="22.5" customHeight="1" x14ac:dyDescent="0.25">
      <c r="A305" s="143" t="str">
        <f t="shared" si="73"/>
        <v>276.</v>
      </c>
      <c r="B305" s="75" t="s">
        <v>2774</v>
      </c>
      <c r="C305" s="52">
        <v>1972</v>
      </c>
      <c r="D305" s="143" t="s">
        <v>3015</v>
      </c>
      <c r="E305" s="143" t="s">
        <v>3017</v>
      </c>
      <c r="F305" s="52">
        <v>2</v>
      </c>
      <c r="G305" s="52">
        <v>2</v>
      </c>
      <c r="H305" s="4">
        <v>719.2</v>
      </c>
      <c r="I305" s="4">
        <v>472.2</v>
      </c>
      <c r="J305" s="4">
        <v>472.2</v>
      </c>
      <c r="K305" s="5">
        <v>31</v>
      </c>
      <c r="L305" s="6">
        <f t="shared" si="77"/>
        <v>1421350</v>
      </c>
      <c r="M305" s="6"/>
      <c r="N305" s="6"/>
      <c r="O305" s="6"/>
      <c r="P305" s="145">
        <f t="shared" si="78"/>
        <v>1421350</v>
      </c>
      <c r="Q305" s="6">
        <v>1421350</v>
      </c>
      <c r="R305" s="101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35">
        <v>2025</v>
      </c>
      <c r="AG305" s="259"/>
      <c r="AH305" s="29">
        <v>276</v>
      </c>
      <c r="AI305" s="29" t="s">
        <v>155</v>
      </c>
      <c r="AJ305" s="29" t="str">
        <f t="shared" si="76"/>
        <v>276.</v>
      </c>
      <c r="AL305" s="29"/>
    </row>
    <row r="306" spans="1:38" ht="22.5" customHeight="1" x14ac:dyDescent="0.25">
      <c r="A306" s="143" t="str">
        <f t="shared" si="73"/>
        <v>277.</v>
      </c>
      <c r="B306" s="76" t="s">
        <v>2775</v>
      </c>
      <c r="C306" s="52">
        <v>1972</v>
      </c>
      <c r="D306" s="220" t="s">
        <v>3015</v>
      </c>
      <c r="E306" s="143" t="s">
        <v>3017</v>
      </c>
      <c r="F306" s="52">
        <v>2</v>
      </c>
      <c r="G306" s="52">
        <v>3</v>
      </c>
      <c r="H306" s="7">
        <v>900.8</v>
      </c>
      <c r="I306" s="7">
        <v>582.79999999999995</v>
      </c>
      <c r="J306" s="7">
        <v>582.79999999999995</v>
      </c>
      <c r="K306" s="61">
        <v>40</v>
      </c>
      <c r="L306" s="6">
        <f t="shared" si="77"/>
        <v>1421350</v>
      </c>
      <c r="M306" s="6"/>
      <c r="N306" s="6"/>
      <c r="O306" s="6"/>
      <c r="P306" s="145">
        <f t="shared" si="78"/>
        <v>1421350</v>
      </c>
      <c r="Q306" s="6">
        <v>1421350</v>
      </c>
      <c r="R306" s="3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35">
        <v>2025</v>
      </c>
      <c r="AG306" s="259"/>
      <c r="AH306" s="29">
        <v>277</v>
      </c>
      <c r="AI306" s="29" t="s">
        <v>155</v>
      </c>
      <c r="AJ306" s="29" t="str">
        <f t="shared" si="76"/>
        <v>277.</v>
      </c>
      <c r="AL306" s="29"/>
    </row>
    <row r="307" spans="1:38" ht="22.5" customHeight="1" x14ac:dyDescent="0.25">
      <c r="A307" s="143" t="str">
        <f t="shared" si="73"/>
        <v>278.</v>
      </c>
      <c r="B307" s="75" t="s">
        <v>2776</v>
      </c>
      <c r="C307" s="52">
        <v>1972</v>
      </c>
      <c r="D307" s="143" t="s">
        <v>3015</v>
      </c>
      <c r="E307" s="143" t="s">
        <v>3017</v>
      </c>
      <c r="F307" s="52">
        <v>2</v>
      </c>
      <c r="G307" s="52">
        <v>3</v>
      </c>
      <c r="H307" s="4">
        <v>892.5</v>
      </c>
      <c r="I307" s="4">
        <v>586.1</v>
      </c>
      <c r="J307" s="4">
        <v>586.1</v>
      </c>
      <c r="K307" s="5">
        <v>45</v>
      </c>
      <c r="L307" s="6">
        <f t="shared" si="77"/>
        <v>1421350</v>
      </c>
      <c r="M307" s="6"/>
      <c r="N307" s="6"/>
      <c r="O307" s="6"/>
      <c r="P307" s="145">
        <f t="shared" si="78"/>
        <v>1421350</v>
      </c>
      <c r="Q307" s="6">
        <v>1421350</v>
      </c>
      <c r="R307" s="101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35">
        <v>2025</v>
      </c>
      <c r="AG307" s="259"/>
      <c r="AH307" s="29">
        <v>278</v>
      </c>
      <c r="AI307" s="29" t="s">
        <v>155</v>
      </c>
      <c r="AJ307" s="29" t="str">
        <f t="shared" si="76"/>
        <v>278.</v>
      </c>
      <c r="AL307" s="29"/>
    </row>
    <row r="308" spans="1:38" ht="22.5" customHeight="1" x14ac:dyDescent="0.25">
      <c r="A308" s="143" t="str">
        <f t="shared" si="73"/>
        <v>279.</v>
      </c>
      <c r="B308" s="75" t="s">
        <v>2777</v>
      </c>
      <c r="C308" s="52">
        <v>1972</v>
      </c>
      <c r="D308" s="143" t="s">
        <v>3015</v>
      </c>
      <c r="E308" s="143" t="s">
        <v>3017</v>
      </c>
      <c r="F308" s="52">
        <v>2</v>
      </c>
      <c r="G308" s="52">
        <v>1</v>
      </c>
      <c r="H308" s="4">
        <v>339.9</v>
      </c>
      <c r="I308" s="145">
        <v>303.8</v>
      </c>
      <c r="J308" s="4">
        <v>303.8</v>
      </c>
      <c r="K308" s="5">
        <v>23</v>
      </c>
      <c r="L308" s="6">
        <f t="shared" si="77"/>
        <v>42870</v>
      </c>
      <c r="M308" s="6"/>
      <c r="N308" s="6"/>
      <c r="O308" s="6"/>
      <c r="P308" s="145">
        <f t="shared" si="78"/>
        <v>42870</v>
      </c>
      <c r="Q308" s="6">
        <v>42870</v>
      </c>
      <c r="R308" s="101"/>
      <c r="S308" s="6"/>
      <c r="T308" s="6"/>
      <c r="U308" s="32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35">
        <v>2025</v>
      </c>
      <c r="AG308" s="259"/>
      <c r="AH308" s="29">
        <v>279</v>
      </c>
      <c r="AI308" s="29" t="s">
        <v>155</v>
      </c>
      <c r="AJ308" s="29" t="str">
        <f t="shared" si="76"/>
        <v>279.</v>
      </c>
      <c r="AL308" s="29"/>
    </row>
    <row r="309" spans="1:38" ht="22.5" customHeight="1" x14ac:dyDescent="0.25">
      <c r="A309" s="143" t="str">
        <f t="shared" si="73"/>
        <v>280.</v>
      </c>
      <c r="B309" s="71" t="s">
        <v>2778</v>
      </c>
      <c r="C309" s="52">
        <v>1973</v>
      </c>
      <c r="D309" s="143" t="s">
        <v>3015</v>
      </c>
      <c r="E309" s="143" t="s">
        <v>3017</v>
      </c>
      <c r="F309" s="52">
        <v>2</v>
      </c>
      <c r="G309" s="52">
        <v>2</v>
      </c>
      <c r="H309" s="4">
        <v>495.6</v>
      </c>
      <c r="I309" s="4">
        <v>286.3</v>
      </c>
      <c r="J309" s="4">
        <v>286.3</v>
      </c>
      <c r="K309" s="5">
        <v>27</v>
      </c>
      <c r="L309" s="145">
        <f t="shared" si="77"/>
        <v>3329679.8000000003</v>
      </c>
      <c r="M309" s="145"/>
      <c r="N309" s="145"/>
      <c r="O309" s="145"/>
      <c r="P309" s="145">
        <f t="shared" si="78"/>
        <v>3329679.8000000003</v>
      </c>
      <c r="Q309" s="145"/>
      <c r="R309" s="3"/>
      <c r="S309" s="145"/>
      <c r="T309" s="145">
        <v>442.6</v>
      </c>
      <c r="U309" s="145">
        <f>T309*7523</f>
        <v>3329679.8000000003</v>
      </c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35">
        <v>2025</v>
      </c>
      <c r="AG309" s="259"/>
      <c r="AH309" s="29">
        <v>280</v>
      </c>
      <c r="AI309" s="29" t="s">
        <v>155</v>
      </c>
      <c r="AJ309" s="29" t="str">
        <f t="shared" si="76"/>
        <v>280.</v>
      </c>
      <c r="AL309" s="29"/>
    </row>
    <row r="310" spans="1:38" ht="22.5" customHeight="1" x14ac:dyDescent="0.25">
      <c r="A310" s="143" t="str">
        <f t="shared" si="73"/>
        <v>281.</v>
      </c>
      <c r="B310" s="71" t="s">
        <v>2779</v>
      </c>
      <c r="C310" s="52">
        <v>1973</v>
      </c>
      <c r="D310" s="143" t="s">
        <v>3015</v>
      </c>
      <c r="E310" s="143" t="s">
        <v>3017</v>
      </c>
      <c r="F310" s="52">
        <v>5</v>
      </c>
      <c r="G310" s="52">
        <v>4</v>
      </c>
      <c r="H310" s="4">
        <v>3790.79</v>
      </c>
      <c r="I310" s="4">
        <v>2800.79</v>
      </c>
      <c r="J310" s="4">
        <v>2800.79</v>
      </c>
      <c r="K310" s="5">
        <v>101</v>
      </c>
      <c r="L310" s="6">
        <f t="shared" si="77"/>
        <v>3192300</v>
      </c>
      <c r="M310" s="6"/>
      <c r="N310" s="6"/>
      <c r="O310" s="6"/>
      <c r="P310" s="145">
        <f t="shared" si="78"/>
        <v>3192300</v>
      </c>
      <c r="Q310" s="6"/>
      <c r="R310" s="101"/>
      <c r="S310" s="6"/>
      <c r="T310" s="6">
        <v>900</v>
      </c>
      <c r="U310" s="6">
        <f>T310*3547</f>
        <v>3192300</v>
      </c>
      <c r="V310" s="6"/>
      <c r="W310" s="6"/>
      <c r="X310" s="6"/>
      <c r="Y310" s="6"/>
      <c r="Z310" s="6"/>
      <c r="AA310" s="6"/>
      <c r="AB310" s="42"/>
      <c r="AC310" s="42"/>
      <c r="AD310" s="6"/>
      <c r="AE310" s="6"/>
      <c r="AF310" s="35">
        <v>2025</v>
      </c>
      <c r="AG310" s="259"/>
      <c r="AH310" s="29">
        <v>281</v>
      </c>
      <c r="AI310" s="29" t="s">
        <v>155</v>
      </c>
      <c r="AJ310" s="29" t="str">
        <f t="shared" si="76"/>
        <v>281.</v>
      </c>
      <c r="AL310" s="30"/>
    </row>
    <row r="311" spans="1:38" ht="22.5" customHeight="1" x14ac:dyDescent="0.25">
      <c r="A311" s="143" t="str">
        <f t="shared" si="73"/>
        <v>282.</v>
      </c>
      <c r="B311" s="71" t="s">
        <v>2780</v>
      </c>
      <c r="C311" s="52">
        <v>1973</v>
      </c>
      <c r="D311" s="143" t="s">
        <v>3015</v>
      </c>
      <c r="E311" s="143" t="s">
        <v>3017</v>
      </c>
      <c r="F311" s="52">
        <v>5</v>
      </c>
      <c r="G311" s="52">
        <v>4</v>
      </c>
      <c r="H311" s="4">
        <v>4328.3999999999996</v>
      </c>
      <c r="I311" s="4">
        <v>3282.4</v>
      </c>
      <c r="J311" s="4">
        <v>3282.4</v>
      </c>
      <c r="K311" s="5">
        <v>128</v>
      </c>
      <c r="L311" s="145">
        <f t="shared" si="77"/>
        <v>2837600</v>
      </c>
      <c r="M311" s="145"/>
      <c r="N311" s="145"/>
      <c r="O311" s="145"/>
      <c r="P311" s="145">
        <f t="shared" si="78"/>
        <v>2837600</v>
      </c>
      <c r="Q311" s="145"/>
      <c r="R311" s="3"/>
      <c r="S311" s="145"/>
      <c r="T311" s="145">
        <v>800</v>
      </c>
      <c r="U311" s="145">
        <f t="shared" ref="U311:U312" si="79">T311*3547</f>
        <v>2837600</v>
      </c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35">
        <v>2025</v>
      </c>
      <c r="AG311" s="259"/>
      <c r="AH311" s="29">
        <v>282</v>
      </c>
      <c r="AI311" s="29" t="s">
        <v>155</v>
      </c>
      <c r="AJ311" s="29" t="str">
        <f t="shared" si="76"/>
        <v>282.</v>
      </c>
      <c r="AL311" s="29"/>
    </row>
    <row r="312" spans="1:38" ht="22.5" customHeight="1" x14ac:dyDescent="0.25">
      <c r="A312" s="143" t="str">
        <f t="shared" si="73"/>
        <v>283.</v>
      </c>
      <c r="B312" s="71" t="s">
        <v>2781</v>
      </c>
      <c r="C312" s="52">
        <v>1973</v>
      </c>
      <c r="D312" s="143" t="s">
        <v>3015</v>
      </c>
      <c r="E312" s="143" t="s">
        <v>3017</v>
      </c>
      <c r="F312" s="52">
        <v>5</v>
      </c>
      <c r="G312" s="52">
        <v>4</v>
      </c>
      <c r="H312" s="4">
        <v>4012.99</v>
      </c>
      <c r="I312" s="4">
        <v>3119.99</v>
      </c>
      <c r="J312" s="4">
        <v>2955.99</v>
      </c>
      <c r="K312" s="5">
        <v>121</v>
      </c>
      <c r="L312" s="145">
        <f t="shared" si="77"/>
        <v>3245505</v>
      </c>
      <c r="M312" s="145"/>
      <c r="N312" s="145"/>
      <c r="O312" s="145"/>
      <c r="P312" s="145">
        <f t="shared" si="78"/>
        <v>3245505</v>
      </c>
      <c r="Q312" s="145"/>
      <c r="R312" s="3"/>
      <c r="S312" s="145"/>
      <c r="T312" s="145">
        <v>915</v>
      </c>
      <c r="U312" s="145">
        <f t="shared" si="79"/>
        <v>3245505</v>
      </c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35">
        <v>2025</v>
      </c>
      <c r="AG312" s="259"/>
      <c r="AH312" s="29">
        <v>283</v>
      </c>
      <c r="AI312" s="29" t="s">
        <v>155</v>
      </c>
      <c r="AJ312" s="29" t="str">
        <f t="shared" si="76"/>
        <v>283.</v>
      </c>
      <c r="AL312" s="29"/>
    </row>
    <row r="313" spans="1:38" ht="22.5" customHeight="1" x14ac:dyDescent="0.25">
      <c r="A313" s="143" t="str">
        <f t="shared" si="73"/>
        <v>284.</v>
      </c>
      <c r="B313" s="71" t="s">
        <v>2782</v>
      </c>
      <c r="C313" s="52">
        <v>1973</v>
      </c>
      <c r="D313" s="220" t="s">
        <v>3015</v>
      </c>
      <c r="E313" s="143" t="s">
        <v>3017</v>
      </c>
      <c r="F313" s="52">
        <v>2</v>
      </c>
      <c r="G313" s="52">
        <v>2</v>
      </c>
      <c r="H313" s="7">
        <v>727.7</v>
      </c>
      <c r="I313" s="7">
        <v>727.7</v>
      </c>
      <c r="J313" s="7">
        <v>480.5</v>
      </c>
      <c r="K313" s="61">
        <v>32</v>
      </c>
      <c r="L313" s="6">
        <f t="shared" si="77"/>
        <v>4649214</v>
      </c>
      <c r="M313" s="6"/>
      <c r="N313" s="6"/>
      <c r="O313" s="6"/>
      <c r="P313" s="145">
        <f t="shared" si="78"/>
        <v>4649214</v>
      </c>
      <c r="Q313" s="6"/>
      <c r="R313" s="101"/>
      <c r="S313" s="6"/>
      <c r="T313" s="6">
        <v>618</v>
      </c>
      <c r="U313" s="6">
        <f>T313*7523</f>
        <v>4649214</v>
      </c>
      <c r="V313" s="6"/>
      <c r="W313" s="6"/>
      <c r="X313" s="6"/>
      <c r="Y313" s="6"/>
      <c r="Z313" s="6"/>
      <c r="AA313" s="6"/>
      <c r="AB313" s="42"/>
      <c r="AC313" s="42"/>
      <c r="AD313" s="6"/>
      <c r="AE313" s="6"/>
      <c r="AF313" s="35">
        <v>2025</v>
      </c>
      <c r="AG313" s="259"/>
      <c r="AH313" s="29">
        <v>284</v>
      </c>
      <c r="AI313" s="29" t="s">
        <v>155</v>
      </c>
      <c r="AJ313" s="29" t="str">
        <f t="shared" si="76"/>
        <v>284.</v>
      </c>
      <c r="AL313" s="30"/>
    </row>
    <row r="314" spans="1:38" ht="22.5" customHeight="1" x14ac:dyDescent="0.25">
      <c r="A314" s="143" t="str">
        <f t="shared" si="73"/>
        <v>285.</v>
      </c>
      <c r="B314" s="247" t="s">
        <v>2783</v>
      </c>
      <c r="C314" s="52">
        <v>1973</v>
      </c>
      <c r="D314" s="220" t="s">
        <v>3015</v>
      </c>
      <c r="E314" s="143" t="s">
        <v>3017</v>
      </c>
      <c r="F314" s="52">
        <v>2</v>
      </c>
      <c r="G314" s="52">
        <v>2</v>
      </c>
      <c r="H314" s="145">
        <v>792.9</v>
      </c>
      <c r="I314" s="145">
        <v>485.3</v>
      </c>
      <c r="J314" s="145">
        <v>485.3</v>
      </c>
      <c r="K314" s="3">
        <v>24</v>
      </c>
      <c r="L314" s="145">
        <f t="shared" si="77"/>
        <v>419016</v>
      </c>
      <c r="M314" s="145"/>
      <c r="N314" s="145"/>
      <c r="O314" s="145"/>
      <c r="P314" s="145">
        <f t="shared" si="78"/>
        <v>419016</v>
      </c>
      <c r="Q314" s="145">
        <v>419016</v>
      </c>
      <c r="R314" s="3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35">
        <v>2025</v>
      </c>
      <c r="AG314" s="259"/>
      <c r="AH314" s="29">
        <v>285</v>
      </c>
      <c r="AI314" s="29" t="s">
        <v>155</v>
      </c>
      <c r="AJ314" s="29" t="str">
        <f t="shared" si="76"/>
        <v>285.</v>
      </c>
      <c r="AL314" s="29"/>
    </row>
    <row r="315" spans="1:38" ht="22.5" customHeight="1" x14ac:dyDescent="0.25">
      <c r="A315" s="143" t="str">
        <f t="shared" si="73"/>
        <v>286.</v>
      </c>
      <c r="B315" s="247" t="s">
        <v>2784</v>
      </c>
      <c r="C315" s="52">
        <v>1973</v>
      </c>
      <c r="D315" s="220" t="s">
        <v>3015</v>
      </c>
      <c r="E315" s="143" t="s">
        <v>3017</v>
      </c>
      <c r="F315" s="52">
        <v>2</v>
      </c>
      <c r="G315" s="52">
        <v>3</v>
      </c>
      <c r="H315" s="145">
        <v>929</v>
      </c>
      <c r="I315" s="145">
        <v>584.79999999999995</v>
      </c>
      <c r="J315" s="145">
        <v>584.79999999999995</v>
      </c>
      <c r="K315" s="3">
        <v>41</v>
      </c>
      <c r="L315" s="145">
        <f t="shared" si="77"/>
        <v>560742</v>
      </c>
      <c r="M315" s="145"/>
      <c r="N315" s="145"/>
      <c r="O315" s="145"/>
      <c r="P315" s="145">
        <f t="shared" si="78"/>
        <v>560742</v>
      </c>
      <c r="Q315" s="145">
        <v>560742</v>
      </c>
      <c r="R315" s="3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35">
        <v>2025</v>
      </c>
      <c r="AG315" s="259"/>
      <c r="AH315" s="29">
        <v>286</v>
      </c>
      <c r="AI315" s="29" t="s">
        <v>155</v>
      </c>
      <c r="AJ315" s="29" t="str">
        <f t="shared" si="76"/>
        <v>286.</v>
      </c>
      <c r="AL315" s="29"/>
    </row>
    <row r="316" spans="1:38" ht="22.5" customHeight="1" x14ac:dyDescent="0.25">
      <c r="A316" s="143" t="str">
        <f t="shared" si="73"/>
        <v>287.</v>
      </c>
      <c r="B316" s="71" t="s">
        <v>3123</v>
      </c>
      <c r="C316" s="52">
        <v>1974</v>
      </c>
      <c r="D316" s="143" t="s">
        <v>3015</v>
      </c>
      <c r="E316" s="143" t="s">
        <v>3017</v>
      </c>
      <c r="F316" s="52">
        <v>5</v>
      </c>
      <c r="G316" s="52">
        <v>6</v>
      </c>
      <c r="H316" s="4">
        <v>4821.08</v>
      </c>
      <c r="I316" s="4">
        <v>4454.1099999999997</v>
      </c>
      <c r="J316" s="4">
        <v>4454.1099999999997</v>
      </c>
      <c r="K316" s="5">
        <v>190</v>
      </c>
      <c r="L316" s="145">
        <f t="shared" si="77"/>
        <v>3132001</v>
      </c>
      <c r="M316" s="145"/>
      <c r="N316" s="145"/>
      <c r="O316" s="145"/>
      <c r="P316" s="145">
        <f t="shared" si="78"/>
        <v>3132001</v>
      </c>
      <c r="Q316" s="145"/>
      <c r="R316" s="3"/>
      <c r="S316" s="145"/>
      <c r="T316" s="145">
        <v>883</v>
      </c>
      <c r="U316" s="145">
        <f t="shared" ref="U316" si="80">T316*3547</f>
        <v>3132001</v>
      </c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35">
        <v>2025</v>
      </c>
      <c r="AG316" s="259"/>
      <c r="AH316" s="29">
        <v>287</v>
      </c>
      <c r="AI316" s="29" t="s">
        <v>155</v>
      </c>
      <c r="AJ316" s="29" t="str">
        <f t="shared" si="76"/>
        <v>287.</v>
      </c>
      <c r="AL316" s="29"/>
    </row>
    <row r="317" spans="1:38" ht="22.5" customHeight="1" x14ac:dyDescent="0.25">
      <c r="A317" s="143" t="str">
        <f t="shared" si="73"/>
        <v>288.</v>
      </c>
      <c r="B317" s="71" t="s">
        <v>2785</v>
      </c>
      <c r="C317" s="52">
        <v>1974</v>
      </c>
      <c r="D317" s="143" t="s">
        <v>3015</v>
      </c>
      <c r="E317" s="143" t="s">
        <v>3017</v>
      </c>
      <c r="F317" s="52">
        <v>5</v>
      </c>
      <c r="G317" s="52">
        <v>4</v>
      </c>
      <c r="H317" s="4">
        <v>3613.5</v>
      </c>
      <c r="I317" s="4">
        <v>2573.5</v>
      </c>
      <c r="J317" s="4">
        <v>2573.5</v>
      </c>
      <c r="K317" s="5">
        <v>70</v>
      </c>
      <c r="L317" s="6">
        <f t="shared" si="77"/>
        <v>2837600</v>
      </c>
      <c r="M317" s="6"/>
      <c r="N317" s="6"/>
      <c r="O317" s="6"/>
      <c r="P317" s="145">
        <f t="shared" si="78"/>
        <v>2837600</v>
      </c>
      <c r="Q317" s="6"/>
      <c r="R317" s="101"/>
      <c r="S317" s="6"/>
      <c r="T317" s="6">
        <v>800</v>
      </c>
      <c r="U317" s="6">
        <f>T317*3547</f>
        <v>2837600</v>
      </c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35">
        <v>2025</v>
      </c>
      <c r="AG317" s="259"/>
      <c r="AH317" s="29">
        <v>288</v>
      </c>
      <c r="AI317" s="29" t="s">
        <v>155</v>
      </c>
      <c r="AJ317" s="29" t="str">
        <f t="shared" si="76"/>
        <v>288.</v>
      </c>
      <c r="AL317" s="30"/>
    </row>
    <row r="318" spans="1:38" ht="22.5" customHeight="1" x14ac:dyDescent="0.25">
      <c r="A318" s="143" t="str">
        <f t="shared" si="73"/>
        <v>289.</v>
      </c>
      <c r="B318" s="71" t="s">
        <v>2786</v>
      </c>
      <c r="C318" s="52">
        <v>1974</v>
      </c>
      <c r="D318" s="143" t="s">
        <v>3015</v>
      </c>
      <c r="E318" s="143" t="s">
        <v>3017</v>
      </c>
      <c r="F318" s="52">
        <v>2</v>
      </c>
      <c r="G318" s="52">
        <v>2</v>
      </c>
      <c r="H318" s="4">
        <v>970.7</v>
      </c>
      <c r="I318" s="4">
        <v>579.20000000000005</v>
      </c>
      <c r="J318" s="4">
        <v>579.20000000000005</v>
      </c>
      <c r="K318" s="5">
        <v>23</v>
      </c>
      <c r="L318" s="6">
        <f t="shared" si="77"/>
        <v>1709654</v>
      </c>
      <c r="M318" s="6"/>
      <c r="N318" s="6"/>
      <c r="O318" s="6"/>
      <c r="P318" s="145">
        <f t="shared" si="78"/>
        <v>1709654</v>
      </c>
      <c r="Q318" s="42"/>
      <c r="R318" s="100"/>
      <c r="S318" s="42"/>
      <c r="T318" s="42">
        <v>482</v>
      </c>
      <c r="U318" s="42">
        <f>T318*3547</f>
        <v>1709654</v>
      </c>
      <c r="V318" s="42"/>
      <c r="W318" s="42"/>
      <c r="X318" s="42"/>
      <c r="Y318" s="42"/>
      <c r="Z318" s="42"/>
      <c r="AA318" s="42"/>
      <c r="AB318" s="145"/>
      <c r="AC318" s="145"/>
      <c r="AD318" s="42"/>
      <c r="AE318" s="42"/>
      <c r="AF318" s="35">
        <v>2025</v>
      </c>
      <c r="AG318" s="259"/>
      <c r="AH318" s="29">
        <v>289</v>
      </c>
      <c r="AI318" s="29" t="s">
        <v>155</v>
      </c>
      <c r="AJ318" s="29" t="str">
        <f t="shared" si="76"/>
        <v>289.</v>
      </c>
      <c r="AL318" s="29"/>
    </row>
    <row r="319" spans="1:38" ht="22.5" customHeight="1" x14ac:dyDescent="0.25">
      <c r="A319" s="143" t="str">
        <f t="shared" si="73"/>
        <v>290.</v>
      </c>
      <c r="B319" s="71" t="s">
        <v>2787</v>
      </c>
      <c r="C319" s="52">
        <v>1974</v>
      </c>
      <c r="D319" s="143" t="s">
        <v>3015</v>
      </c>
      <c r="E319" s="143" t="s">
        <v>3017</v>
      </c>
      <c r="F319" s="52">
        <v>2</v>
      </c>
      <c r="G319" s="52">
        <v>1</v>
      </c>
      <c r="H319" s="4">
        <v>614.35</v>
      </c>
      <c r="I319" s="4">
        <v>361.58</v>
      </c>
      <c r="J319" s="4">
        <v>361.58</v>
      </c>
      <c r="K319" s="5">
        <v>17</v>
      </c>
      <c r="L319" s="145">
        <f t="shared" si="77"/>
        <v>2467544</v>
      </c>
      <c r="M319" s="145"/>
      <c r="N319" s="145"/>
      <c r="O319" s="145"/>
      <c r="P319" s="145">
        <f t="shared" si="78"/>
        <v>2467544</v>
      </c>
      <c r="Q319" s="145"/>
      <c r="R319" s="3"/>
      <c r="S319" s="145"/>
      <c r="T319" s="145">
        <v>328</v>
      </c>
      <c r="U319" s="145">
        <f>T319*7523</f>
        <v>2467544</v>
      </c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35">
        <v>2025</v>
      </c>
      <c r="AG319" s="259"/>
      <c r="AH319" s="29">
        <v>290</v>
      </c>
      <c r="AI319" s="29" t="s">
        <v>155</v>
      </c>
      <c r="AJ319" s="29" t="str">
        <f t="shared" si="76"/>
        <v>290.</v>
      </c>
      <c r="AL319" s="29"/>
    </row>
    <row r="320" spans="1:38" ht="22.5" customHeight="1" x14ac:dyDescent="0.25">
      <c r="A320" s="143" t="str">
        <f t="shared" ref="A320:A383" si="81">AJ320</f>
        <v>291.</v>
      </c>
      <c r="B320" s="71" t="s">
        <v>2788</v>
      </c>
      <c r="C320" s="52">
        <v>1974</v>
      </c>
      <c r="D320" s="143" t="s">
        <v>3015</v>
      </c>
      <c r="E320" s="143" t="s">
        <v>3017</v>
      </c>
      <c r="F320" s="52">
        <v>5</v>
      </c>
      <c r="G320" s="52">
        <v>9</v>
      </c>
      <c r="H320" s="4">
        <v>10220.9</v>
      </c>
      <c r="I320" s="4">
        <v>6074.9</v>
      </c>
      <c r="J320" s="4">
        <v>6074.9</v>
      </c>
      <c r="K320" s="5">
        <v>226</v>
      </c>
      <c r="L320" s="6">
        <f t="shared" si="77"/>
        <v>7303982.3999999994</v>
      </c>
      <c r="M320" s="6"/>
      <c r="N320" s="6"/>
      <c r="O320" s="6"/>
      <c r="P320" s="145">
        <f t="shared" si="78"/>
        <v>7303982.3999999994</v>
      </c>
      <c r="Q320" s="6"/>
      <c r="R320" s="101"/>
      <c r="S320" s="6"/>
      <c r="T320" s="6">
        <v>2059.1999999999998</v>
      </c>
      <c r="U320" s="6">
        <f t="shared" ref="U320" si="82">T320*3547</f>
        <v>7303982.3999999994</v>
      </c>
      <c r="V320" s="6"/>
      <c r="W320" s="6"/>
      <c r="X320" s="6"/>
      <c r="Y320" s="6"/>
      <c r="Z320" s="6"/>
      <c r="AA320" s="6"/>
      <c r="AB320" s="42"/>
      <c r="AC320" s="42"/>
      <c r="AD320" s="6"/>
      <c r="AE320" s="6"/>
      <c r="AF320" s="35">
        <v>2025</v>
      </c>
      <c r="AG320" s="259"/>
      <c r="AH320" s="29">
        <v>291</v>
      </c>
      <c r="AI320" s="29" t="s">
        <v>155</v>
      </c>
      <c r="AJ320" s="29" t="str">
        <f t="shared" si="76"/>
        <v>291.</v>
      </c>
      <c r="AL320" s="30"/>
    </row>
    <row r="321" spans="1:38" ht="22.5" customHeight="1" x14ac:dyDescent="0.25">
      <c r="A321" s="143" t="str">
        <f t="shared" si="81"/>
        <v>292.</v>
      </c>
      <c r="B321" s="71" t="s">
        <v>2789</v>
      </c>
      <c r="C321" s="52">
        <v>1974</v>
      </c>
      <c r="D321" s="143" t="s">
        <v>3015</v>
      </c>
      <c r="E321" s="143" t="s">
        <v>3017</v>
      </c>
      <c r="F321" s="52">
        <v>5</v>
      </c>
      <c r="G321" s="52">
        <v>4</v>
      </c>
      <c r="H321" s="4">
        <v>4415.16</v>
      </c>
      <c r="I321" s="4">
        <v>3214.16</v>
      </c>
      <c r="J321" s="4">
        <v>3214.16</v>
      </c>
      <c r="K321" s="5">
        <v>106</v>
      </c>
      <c r="L321" s="6">
        <f t="shared" si="77"/>
        <v>3720803</v>
      </c>
      <c r="M321" s="6"/>
      <c r="N321" s="6"/>
      <c r="O321" s="6"/>
      <c r="P321" s="145">
        <f t="shared" si="78"/>
        <v>3720803</v>
      </c>
      <c r="Q321" s="42"/>
      <c r="R321" s="100"/>
      <c r="S321" s="42"/>
      <c r="T321" s="42">
        <v>1049</v>
      </c>
      <c r="U321" s="42">
        <f>T321*3547</f>
        <v>3720803</v>
      </c>
      <c r="V321" s="42"/>
      <c r="W321" s="42"/>
      <c r="X321" s="42"/>
      <c r="Y321" s="42"/>
      <c r="Z321" s="42"/>
      <c r="AA321" s="42"/>
      <c r="AB321" s="145"/>
      <c r="AC321" s="145"/>
      <c r="AD321" s="42"/>
      <c r="AE321" s="42"/>
      <c r="AF321" s="35">
        <v>2025</v>
      </c>
      <c r="AG321" s="259"/>
      <c r="AH321" s="29">
        <v>292</v>
      </c>
      <c r="AI321" s="29" t="s">
        <v>155</v>
      </c>
      <c r="AJ321" s="29" t="str">
        <f t="shared" ref="AJ321:AJ384" si="83">CONCATENATE(AH321,AI321)</f>
        <v>292.</v>
      </c>
      <c r="AL321" s="29"/>
    </row>
    <row r="322" spans="1:38" ht="22.5" customHeight="1" x14ac:dyDescent="0.25">
      <c r="A322" s="143" t="str">
        <f t="shared" si="81"/>
        <v>293.</v>
      </c>
      <c r="B322" s="71" t="s">
        <v>2790</v>
      </c>
      <c r="C322" s="52">
        <v>1974</v>
      </c>
      <c r="D322" s="220" t="s">
        <v>3015</v>
      </c>
      <c r="E322" s="143" t="s">
        <v>3017</v>
      </c>
      <c r="F322" s="52">
        <v>2</v>
      </c>
      <c r="G322" s="52">
        <v>2</v>
      </c>
      <c r="H322" s="145">
        <v>743.5</v>
      </c>
      <c r="I322" s="145">
        <v>743.5</v>
      </c>
      <c r="J322" s="145">
        <v>487.7</v>
      </c>
      <c r="K322" s="3">
        <v>30</v>
      </c>
      <c r="L322" s="145">
        <f t="shared" si="77"/>
        <v>4566461</v>
      </c>
      <c r="M322" s="145"/>
      <c r="N322" s="145"/>
      <c r="O322" s="145"/>
      <c r="P322" s="145">
        <f t="shared" si="78"/>
        <v>4566461</v>
      </c>
      <c r="Q322" s="145"/>
      <c r="R322" s="3"/>
      <c r="S322" s="145"/>
      <c r="T322" s="145">
        <v>607</v>
      </c>
      <c r="U322" s="145">
        <f t="shared" ref="U322:U329" si="84">T322*7523</f>
        <v>4566461</v>
      </c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35">
        <v>2025</v>
      </c>
      <c r="AG322" s="259"/>
      <c r="AH322" s="29">
        <v>293</v>
      </c>
      <c r="AI322" s="29" t="s">
        <v>155</v>
      </c>
      <c r="AJ322" s="29" t="str">
        <f t="shared" si="83"/>
        <v>293.</v>
      </c>
      <c r="AL322" s="29"/>
    </row>
    <row r="323" spans="1:38" ht="22.5" customHeight="1" x14ac:dyDescent="0.25">
      <c r="A323" s="143" t="str">
        <f t="shared" si="81"/>
        <v>294.</v>
      </c>
      <c r="B323" s="71" t="s">
        <v>2791</v>
      </c>
      <c r="C323" s="52">
        <v>1974</v>
      </c>
      <c r="D323" s="143" t="s">
        <v>3015</v>
      </c>
      <c r="E323" s="143" t="s">
        <v>3017</v>
      </c>
      <c r="F323" s="52">
        <v>2</v>
      </c>
      <c r="G323" s="52">
        <v>2</v>
      </c>
      <c r="H323" s="4">
        <v>734.2</v>
      </c>
      <c r="I323" s="4">
        <v>734.2</v>
      </c>
      <c r="J323" s="4">
        <v>478.9</v>
      </c>
      <c r="K323" s="5">
        <v>38</v>
      </c>
      <c r="L323" s="6">
        <f t="shared" si="77"/>
        <v>4626645</v>
      </c>
      <c r="M323" s="6"/>
      <c r="N323" s="6"/>
      <c r="O323" s="6"/>
      <c r="P323" s="145">
        <f t="shared" si="78"/>
        <v>4626645</v>
      </c>
      <c r="Q323" s="42"/>
      <c r="R323" s="100"/>
      <c r="S323" s="42"/>
      <c r="T323" s="42">
        <v>615</v>
      </c>
      <c r="U323" s="42">
        <f t="shared" si="84"/>
        <v>4626645</v>
      </c>
      <c r="V323" s="42"/>
      <c r="W323" s="42"/>
      <c r="X323" s="42"/>
      <c r="Y323" s="42"/>
      <c r="Z323" s="42"/>
      <c r="AA323" s="42"/>
      <c r="AB323" s="145"/>
      <c r="AC323" s="145"/>
      <c r="AD323" s="42"/>
      <c r="AE323" s="42"/>
      <c r="AF323" s="35">
        <v>2025</v>
      </c>
      <c r="AG323" s="259"/>
      <c r="AH323" s="29">
        <v>294</v>
      </c>
      <c r="AI323" s="29" t="s">
        <v>155</v>
      </c>
      <c r="AJ323" s="29" t="str">
        <f t="shared" si="83"/>
        <v>294.</v>
      </c>
      <c r="AL323" s="29"/>
    </row>
    <row r="324" spans="1:38" ht="22.5" customHeight="1" x14ac:dyDescent="0.25">
      <c r="A324" s="143" t="str">
        <f t="shared" si="81"/>
        <v>295.</v>
      </c>
      <c r="B324" s="71" t="s">
        <v>2792</v>
      </c>
      <c r="C324" s="52">
        <v>1974</v>
      </c>
      <c r="D324" s="220" t="s">
        <v>3015</v>
      </c>
      <c r="E324" s="143" t="s">
        <v>3017</v>
      </c>
      <c r="F324" s="52">
        <v>2</v>
      </c>
      <c r="G324" s="52">
        <v>2</v>
      </c>
      <c r="H324" s="145">
        <v>731.3</v>
      </c>
      <c r="I324" s="145">
        <v>710.72</v>
      </c>
      <c r="J324" s="145">
        <v>487.5</v>
      </c>
      <c r="K324" s="3">
        <v>36</v>
      </c>
      <c r="L324" s="6">
        <f t="shared" si="77"/>
        <v>3264982</v>
      </c>
      <c r="M324" s="6"/>
      <c r="N324" s="6"/>
      <c r="O324" s="6"/>
      <c r="P324" s="145">
        <f t="shared" si="78"/>
        <v>3264982</v>
      </c>
      <c r="Q324" s="6"/>
      <c r="R324" s="101"/>
      <c r="S324" s="6"/>
      <c r="T324" s="6">
        <v>434</v>
      </c>
      <c r="U324" s="6">
        <f t="shared" si="84"/>
        <v>3264982</v>
      </c>
      <c r="V324" s="6"/>
      <c r="W324" s="6"/>
      <c r="X324" s="6"/>
      <c r="Y324" s="6"/>
      <c r="Z324" s="6"/>
      <c r="AA324" s="6"/>
      <c r="AB324" s="42"/>
      <c r="AC324" s="42"/>
      <c r="AD324" s="6"/>
      <c r="AE324" s="6"/>
      <c r="AF324" s="35">
        <v>2025</v>
      </c>
      <c r="AG324" s="259"/>
      <c r="AH324" s="29">
        <v>295</v>
      </c>
      <c r="AI324" s="29" t="s">
        <v>155</v>
      </c>
      <c r="AJ324" s="29" t="str">
        <f t="shared" si="83"/>
        <v>295.</v>
      </c>
      <c r="AL324" s="30"/>
    </row>
    <row r="325" spans="1:38" ht="22.5" customHeight="1" x14ac:dyDescent="0.25">
      <c r="A325" s="143" t="str">
        <f t="shared" si="81"/>
        <v>296.</v>
      </c>
      <c r="B325" s="71" t="s">
        <v>2793</v>
      </c>
      <c r="C325" s="52">
        <v>1974</v>
      </c>
      <c r="D325" s="220" t="s">
        <v>3015</v>
      </c>
      <c r="E325" s="143" t="s">
        <v>3017</v>
      </c>
      <c r="F325" s="52">
        <v>2</v>
      </c>
      <c r="G325" s="52">
        <v>1</v>
      </c>
      <c r="H325" s="145">
        <v>773.7</v>
      </c>
      <c r="I325" s="145">
        <v>773.7</v>
      </c>
      <c r="J325" s="145">
        <v>472.6</v>
      </c>
      <c r="K325" s="3">
        <v>37</v>
      </c>
      <c r="L325" s="6">
        <f t="shared" si="77"/>
        <v>4423524</v>
      </c>
      <c r="M325" s="6"/>
      <c r="N325" s="6"/>
      <c r="O325" s="6"/>
      <c r="P325" s="145">
        <f t="shared" si="78"/>
        <v>4423524</v>
      </c>
      <c r="Q325" s="6"/>
      <c r="R325" s="101"/>
      <c r="S325" s="6"/>
      <c r="T325" s="6">
        <v>588</v>
      </c>
      <c r="U325" s="6">
        <f t="shared" si="84"/>
        <v>4423524</v>
      </c>
      <c r="V325" s="6"/>
      <c r="W325" s="6"/>
      <c r="X325" s="6"/>
      <c r="Y325" s="6"/>
      <c r="Z325" s="6"/>
      <c r="AA325" s="6"/>
      <c r="AB325" s="42"/>
      <c r="AC325" s="42"/>
      <c r="AD325" s="6"/>
      <c r="AE325" s="6"/>
      <c r="AF325" s="35">
        <v>2025</v>
      </c>
      <c r="AG325" s="259"/>
      <c r="AH325" s="29">
        <v>296</v>
      </c>
      <c r="AI325" s="29" t="s">
        <v>155</v>
      </c>
      <c r="AJ325" s="29" t="str">
        <f t="shared" si="83"/>
        <v>296.</v>
      </c>
      <c r="AL325" s="30"/>
    </row>
    <row r="326" spans="1:38" ht="22.5" customHeight="1" x14ac:dyDescent="0.25">
      <c r="A326" s="143" t="str">
        <f t="shared" si="81"/>
        <v>297.</v>
      </c>
      <c r="B326" s="71" t="s">
        <v>2794</v>
      </c>
      <c r="C326" s="52">
        <v>1975</v>
      </c>
      <c r="D326" s="143" t="s">
        <v>3015</v>
      </c>
      <c r="E326" s="143" t="s">
        <v>3017</v>
      </c>
      <c r="F326" s="52">
        <v>2</v>
      </c>
      <c r="G326" s="52">
        <v>2</v>
      </c>
      <c r="H326" s="4">
        <v>707.8</v>
      </c>
      <c r="I326" s="4">
        <v>467.5</v>
      </c>
      <c r="J326" s="4">
        <v>467.5</v>
      </c>
      <c r="K326" s="5">
        <v>31</v>
      </c>
      <c r="L326" s="6">
        <f t="shared" si="77"/>
        <v>4483708</v>
      </c>
      <c r="M326" s="6"/>
      <c r="N326" s="6"/>
      <c r="O326" s="6"/>
      <c r="P326" s="145">
        <f t="shared" si="78"/>
        <v>4483708</v>
      </c>
      <c r="Q326" s="42"/>
      <c r="R326" s="100"/>
      <c r="S326" s="42"/>
      <c r="T326" s="42">
        <v>596</v>
      </c>
      <c r="U326" s="42">
        <f t="shared" si="84"/>
        <v>4483708</v>
      </c>
      <c r="V326" s="42"/>
      <c r="W326" s="42"/>
      <c r="X326" s="42"/>
      <c r="Y326" s="42"/>
      <c r="Z326" s="42"/>
      <c r="AA326" s="42"/>
      <c r="AB326" s="145"/>
      <c r="AC326" s="145"/>
      <c r="AD326" s="42"/>
      <c r="AE326" s="42"/>
      <c r="AF326" s="35">
        <v>2025</v>
      </c>
      <c r="AG326" s="259"/>
      <c r="AH326" s="29">
        <v>297</v>
      </c>
      <c r="AI326" s="29" t="s">
        <v>155</v>
      </c>
      <c r="AJ326" s="29" t="str">
        <f t="shared" si="83"/>
        <v>297.</v>
      </c>
      <c r="AL326" s="29"/>
    </row>
    <row r="327" spans="1:38" ht="22.5" customHeight="1" x14ac:dyDescent="0.25">
      <c r="A327" s="143" t="str">
        <f t="shared" si="81"/>
        <v>298.</v>
      </c>
      <c r="B327" s="71" t="s">
        <v>2795</v>
      </c>
      <c r="C327" s="52">
        <v>1975</v>
      </c>
      <c r="D327" s="220" t="s">
        <v>3015</v>
      </c>
      <c r="E327" s="143" t="s">
        <v>3017</v>
      </c>
      <c r="F327" s="52">
        <v>2</v>
      </c>
      <c r="G327" s="52">
        <v>2</v>
      </c>
      <c r="H327" s="7">
        <v>746</v>
      </c>
      <c r="I327" s="7">
        <v>432.9</v>
      </c>
      <c r="J327" s="7">
        <v>432.9</v>
      </c>
      <c r="K327" s="61">
        <v>30</v>
      </c>
      <c r="L327" s="6">
        <f t="shared" si="77"/>
        <v>6734589.6000000006</v>
      </c>
      <c r="M327" s="6"/>
      <c r="N327" s="6"/>
      <c r="O327" s="6"/>
      <c r="P327" s="145">
        <f t="shared" si="78"/>
        <v>6734589.6000000006</v>
      </c>
      <c r="Q327" s="42"/>
      <c r="R327" s="100"/>
      <c r="S327" s="42"/>
      <c r="T327" s="42">
        <v>895.2</v>
      </c>
      <c r="U327" s="42">
        <f t="shared" si="84"/>
        <v>6734589.6000000006</v>
      </c>
      <c r="V327" s="42"/>
      <c r="W327" s="42"/>
      <c r="X327" s="42"/>
      <c r="Y327" s="42"/>
      <c r="Z327" s="42"/>
      <c r="AA327" s="42"/>
      <c r="AB327" s="145"/>
      <c r="AC327" s="145"/>
      <c r="AD327" s="42"/>
      <c r="AE327" s="42"/>
      <c r="AF327" s="35">
        <v>2025</v>
      </c>
      <c r="AG327" s="259"/>
      <c r="AH327" s="29">
        <v>298</v>
      </c>
      <c r="AI327" s="29" t="s">
        <v>155</v>
      </c>
      <c r="AJ327" s="29" t="str">
        <f t="shared" si="83"/>
        <v>298.</v>
      </c>
      <c r="AL327" s="29"/>
    </row>
    <row r="328" spans="1:38" ht="22.5" customHeight="1" x14ac:dyDescent="0.25">
      <c r="A328" s="143" t="str">
        <f t="shared" si="81"/>
        <v>299.</v>
      </c>
      <c r="B328" s="71" t="s">
        <v>1712</v>
      </c>
      <c r="C328" s="52">
        <v>1967</v>
      </c>
      <c r="D328" s="143" t="s">
        <v>3015</v>
      </c>
      <c r="E328" s="143" t="s">
        <v>3018</v>
      </c>
      <c r="F328" s="52">
        <v>2</v>
      </c>
      <c r="G328" s="52">
        <v>1</v>
      </c>
      <c r="H328" s="6">
        <v>336.2</v>
      </c>
      <c r="I328" s="6">
        <v>215.9</v>
      </c>
      <c r="J328" s="6">
        <v>215.9</v>
      </c>
      <c r="K328" s="5">
        <v>19</v>
      </c>
      <c r="L328" s="6">
        <f>Q328+S328+U328+W328+Y328+AA328+AD328+AE328</f>
        <v>1930401.8000000003</v>
      </c>
      <c r="M328" s="6"/>
      <c r="N328" s="6"/>
      <c r="O328" s="6"/>
      <c r="P328" s="145">
        <f>L328</f>
        <v>1930401.8000000003</v>
      </c>
      <c r="Q328" s="42"/>
      <c r="R328" s="100"/>
      <c r="S328" s="42"/>
      <c r="T328" s="42">
        <v>256.60000000000002</v>
      </c>
      <c r="U328" s="42">
        <f t="shared" si="84"/>
        <v>1930401.8000000003</v>
      </c>
      <c r="V328" s="42"/>
      <c r="W328" s="42"/>
      <c r="X328" s="42"/>
      <c r="Y328" s="42"/>
      <c r="Z328" s="42"/>
      <c r="AA328" s="42"/>
      <c r="AB328" s="145"/>
      <c r="AC328" s="145"/>
      <c r="AD328" s="42"/>
      <c r="AE328" s="42"/>
      <c r="AF328" s="35">
        <v>2025</v>
      </c>
      <c r="AG328" s="259"/>
      <c r="AH328" s="29">
        <v>299</v>
      </c>
      <c r="AI328" s="29" t="s">
        <v>155</v>
      </c>
      <c r="AJ328" s="29" t="str">
        <f t="shared" si="83"/>
        <v>299.</v>
      </c>
      <c r="AL328" s="29"/>
    </row>
    <row r="329" spans="1:38" ht="22.5" customHeight="1" x14ac:dyDescent="0.25">
      <c r="A329" s="143" t="str">
        <f t="shared" si="81"/>
        <v>300.</v>
      </c>
      <c r="B329" s="71" t="s">
        <v>2797</v>
      </c>
      <c r="C329" s="52">
        <v>1975</v>
      </c>
      <c r="D329" s="143" t="s">
        <v>3015</v>
      </c>
      <c r="E329" s="143" t="s">
        <v>3018</v>
      </c>
      <c r="F329" s="52">
        <v>2</v>
      </c>
      <c r="G329" s="52">
        <v>3</v>
      </c>
      <c r="H329" s="4">
        <v>869.5</v>
      </c>
      <c r="I329" s="4">
        <v>541.4</v>
      </c>
      <c r="J329" s="4">
        <v>541.4</v>
      </c>
      <c r="K329" s="5">
        <v>20</v>
      </c>
      <c r="L329" s="6">
        <f t="shared" si="77"/>
        <v>2933970</v>
      </c>
      <c r="M329" s="6"/>
      <c r="N329" s="6"/>
      <c r="O329" s="6"/>
      <c r="P329" s="145">
        <f t="shared" si="78"/>
        <v>2933970</v>
      </c>
      <c r="Q329" s="42"/>
      <c r="R329" s="100"/>
      <c r="S329" s="42"/>
      <c r="T329" s="42">
        <v>390</v>
      </c>
      <c r="U329" s="42">
        <f t="shared" si="84"/>
        <v>2933970</v>
      </c>
      <c r="V329" s="42"/>
      <c r="W329" s="42"/>
      <c r="X329" s="42"/>
      <c r="Y329" s="42"/>
      <c r="Z329" s="42"/>
      <c r="AA329" s="42"/>
      <c r="AB329" s="145"/>
      <c r="AC329" s="145"/>
      <c r="AD329" s="42"/>
      <c r="AE329" s="42"/>
      <c r="AF329" s="35">
        <v>2025</v>
      </c>
      <c r="AG329" s="259"/>
      <c r="AH329" s="29">
        <v>300</v>
      </c>
      <c r="AI329" s="29" t="s">
        <v>155</v>
      </c>
      <c r="AJ329" s="29" t="str">
        <f t="shared" si="83"/>
        <v>300.</v>
      </c>
      <c r="AL329" s="29"/>
    </row>
    <row r="330" spans="1:38" ht="21" customHeight="1" x14ac:dyDescent="0.25">
      <c r="A330" s="143" t="str">
        <f t="shared" si="81"/>
        <v>301.</v>
      </c>
      <c r="B330" s="71" t="s">
        <v>2798</v>
      </c>
      <c r="C330" s="52">
        <v>1975</v>
      </c>
      <c r="D330" s="143" t="s">
        <v>3015</v>
      </c>
      <c r="E330" s="143" t="s">
        <v>3017</v>
      </c>
      <c r="F330" s="52">
        <v>2</v>
      </c>
      <c r="G330" s="52">
        <v>2</v>
      </c>
      <c r="H330" s="4">
        <v>724.4</v>
      </c>
      <c r="I330" s="4">
        <v>481.8</v>
      </c>
      <c r="J330" s="4">
        <v>481.8</v>
      </c>
      <c r="K330" s="5">
        <v>30</v>
      </c>
      <c r="L330" s="6">
        <f t="shared" si="77"/>
        <v>228640</v>
      </c>
      <c r="M330" s="6"/>
      <c r="N330" s="6"/>
      <c r="O330" s="6"/>
      <c r="P330" s="145">
        <f t="shared" si="78"/>
        <v>228640</v>
      </c>
      <c r="Q330" s="6">
        <v>228640</v>
      </c>
      <c r="R330" s="101"/>
      <c r="S330" s="6"/>
      <c r="T330" s="6"/>
      <c r="U330" s="6"/>
      <c r="V330" s="6"/>
      <c r="W330" s="6"/>
      <c r="X330" s="6"/>
      <c r="Y330" s="6"/>
      <c r="Z330" s="6"/>
      <c r="AA330" s="6"/>
      <c r="AB330" s="42"/>
      <c r="AC330" s="42"/>
      <c r="AD330" s="6"/>
      <c r="AE330" s="6"/>
      <c r="AF330" s="35">
        <v>2025</v>
      </c>
      <c r="AG330" s="259"/>
      <c r="AH330" s="29">
        <v>301</v>
      </c>
      <c r="AI330" s="29" t="s">
        <v>155</v>
      </c>
      <c r="AJ330" s="29" t="str">
        <f t="shared" si="83"/>
        <v>301.</v>
      </c>
      <c r="AL330" s="30"/>
    </row>
    <row r="331" spans="1:38" ht="22.5" customHeight="1" x14ac:dyDescent="0.25">
      <c r="A331" s="143" t="str">
        <f t="shared" si="81"/>
        <v>302.</v>
      </c>
      <c r="B331" s="71" t="s">
        <v>2799</v>
      </c>
      <c r="C331" s="52">
        <v>1975</v>
      </c>
      <c r="D331" s="143" t="s">
        <v>3015</v>
      </c>
      <c r="E331" s="143" t="s">
        <v>3017</v>
      </c>
      <c r="F331" s="52">
        <v>5</v>
      </c>
      <c r="G331" s="52">
        <v>4</v>
      </c>
      <c r="H331" s="4">
        <v>5364.19</v>
      </c>
      <c r="I331" s="4">
        <v>3481.87</v>
      </c>
      <c r="J331" s="4">
        <v>2879.19</v>
      </c>
      <c r="K331" s="5">
        <v>101</v>
      </c>
      <c r="L331" s="6">
        <f t="shared" si="77"/>
        <v>4472280</v>
      </c>
      <c r="M331" s="6"/>
      <c r="N331" s="6"/>
      <c r="O331" s="6"/>
      <c r="P331" s="145">
        <f t="shared" si="78"/>
        <v>4472280</v>
      </c>
      <c r="Q331" s="145">
        <f>1548360+2923920</f>
        <v>4472280</v>
      </c>
      <c r="R331" s="3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35">
        <v>2025</v>
      </c>
      <c r="AG331" s="259"/>
      <c r="AH331" s="29">
        <v>302</v>
      </c>
      <c r="AI331" s="29" t="s">
        <v>155</v>
      </c>
      <c r="AJ331" s="29" t="str">
        <f t="shared" si="83"/>
        <v>302.</v>
      </c>
      <c r="AL331" s="29"/>
    </row>
    <row r="332" spans="1:38" ht="22.5" customHeight="1" x14ac:dyDescent="0.25">
      <c r="A332" s="143" t="str">
        <f t="shared" si="81"/>
        <v>303.</v>
      </c>
      <c r="B332" s="71" t="s">
        <v>2800</v>
      </c>
      <c r="C332" s="52">
        <v>1975</v>
      </c>
      <c r="D332" s="143" t="s">
        <v>3015</v>
      </c>
      <c r="E332" s="143" t="s">
        <v>3017</v>
      </c>
      <c r="F332" s="52">
        <v>5</v>
      </c>
      <c r="G332" s="52">
        <v>8</v>
      </c>
      <c r="H332" s="4">
        <v>6597.26</v>
      </c>
      <c r="I332" s="4">
        <v>4298.88</v>
      </c>
      <c r="J332" s="4">
        <v>4022.58</v>
      </c>
      <c r="K332" s="5">
        <v>194</v>
      </c>
      <c r="L332" s="6">
        <f t="shared" si="77"/>
        <v>6391694</v>
      </c>
      <c r="M332" s="6"/>
      <c r="N332" s="6"/>
      <c r="O332" s="6"/>
      <c r="P332" s="145">
        <f t="shared" si="78"/>
        <v>6391694</v>
      </c>
      <c r="Q332" s="6"/>
      <c r="R332" s="101"/>
      <c r="S332" s="6"/>
      <c r="T332" s="6">
        <v>1802</v>
      </c>
      <c r="U332" s="6">
        <f t="shared" ref="U332" si="85">T332*3547</f>
        <v>6391694</v>
      </c>
      <c r="V332" s="6"/>
      <c r="W332" s="6"/>
      <c r="X332" s="6"/>
      <c r="Y332" s="6"/>
      <c r="Z332" s="6"/>
      <c r="AA332" s="6"/>
      <c r="AB332" s="42"/>
      <c r="AC332" s="42"/>
      <c r="AD332" s="6"/>
      <c r="AE332" s="6"/>
      <c r="AF332" s="35">
        <v>2025</v>
      </c>
      <c r="AG332" s="259"/>
      <c r="AH332" s="29">
        <v>303</v>
      </c>
      <c r="AI332" s="29" t="s">
        <v>155</v>
      </c>
      <c r="AJ332" s="29" t="str">
        <f t="shared" si="83"/>
        <v>303.</v>
      </c>
      <c r="AL332" s="30"/>
    </row>
    <row r="333" spans="1:38" ht="22.5" customHeight="1" x14ac:dyDescent="0.25">
      <c r="A333" s="143" t="str">
        <f t="shared" si="81"/>
        <v>304.</v>
      </c>
      <c r="B333" s="71" t="s">
        <v>2801</v>
      </c>
      <c r="C333" s="52">
        <v>1975</v>
      </c>
      <c r="D333" s="143" t="s">
        <v>3015</v>
      </c>
      <c r="E333" s="143" t="s">
        <v>3017</v>
      </c>
      <c r="F333" s="52">
        <v>5</v>
      </c>
      <c r="G333" s="52">
        <v>6</v>
      </c>
      <c r="H333" s="4">
        <v>6059</v>
      </c>
      <c r="I333" s="4">
        <v>4549.3999999999996</v>
      </c>
      <c r="J333" s="4">
        <v>4471</v>
      </c>
      <c r="K333" s="5">
        <v>160</v>
      </c>
      <c r="L333" s="6">
        <f t="shared" si="77"/>
        <v>4467100</v>
      </c>
      <c r="M333" s="6"/>
      <c r="N333" s="6"/>
      <c r="O333" s="6"/>
      <c r="P333" s="145">
        <f t="shared" si="78"/>
        <v>4467100</v>
      </c>
      <c r="Q333" s="42">
        <v>4467100</v>
      </c>
      <c r="R333" s="100"/>
      <c r="S333" s="42"/>
      <c r="T333" s="42"/>
      <c r="U333" s="42"/>
      <c r="V333" s="42"/>
      <c r="W333" s="42"/>
      <c r="X333" s="42"/>
      <c r="Y333" s="42"/>
      <c r="Z333" s="42"/>
      <c r="AA333" s="42"/>
      <c r="AB333" s="145"/>
      <c r="AC333" s="145"/>
      <c r="AD333" s="42"/>
      <c r="AE333" s="42"/>
      <c r="AF333" s="35">
        <v>2025</v>
      </c>
      <c r="AG333" s="259"/>
      <c r="AH333" s="29">
        <v>304</v>
      </c>
      <c r="AI333" s="29" t="s">
        <v>155</v>
      </c>
      <c r="AJ333" s="29" t="str">
        <f t="shared" si="83"/>
        <v>304.</v>
      </c>
      <c r="AL333" s="29"/>
    </row>
    <row r="334" spans="1:38" ht="22.5" customHeight="1" x14ac:dyDescent="0.25">
      <c r="A334" s="143" t="str">
        <f t="shared" si="81"/>
        <v>305.</v>
      </c>
      <c r="B334" s="71" t="s">
        <v>2802</v>
      </c>
      <c r="C334" s="52">
        <v>1975</v>
      </c>
      <c r="D334" s="220" t="s">
        <v>3015</v>
      </c>
      <c r="E334" s="143" t="s">
        <v>3017</v>
      </c>
      <c r="F334" s="52">
        <v>5</v>
      </c>
      <c r="G334" s="52">
        <v>6</v>
      </c>
      <c r="H334" s="145">
        <v>3940.19</v>
      </c>
      <c r="I334" s="145">
        <v>3550.19</v>
      </c>
      <c r="J334" s="145">
        <v>3550.19</v>
      </c>
      <c r="K334" s="3">
        <v>136</v>
      </c>
      <c r="L334" s="6">
        <f t="shared" si="77"/>
        <v>2599040</v>
      </c>
      <c r="M334" s="6"/>
      <c r="N334" s="6"/>
      <c r="O334" s="6"/>
      <c r="P334" s="145">
        <f t="shared" si="78"/>
        <v>2599040</v>
      </c>
      <c r="Q334" s="42">
        <v>2599040</v>
      </c>
      <c r="R334" s="100"/>
      <c r="S334" s="42"/>
      <c r="T334" s="42"/>
      <c r="U334" s="42"/>
      <c r="V334" s="42"/>
      <c r="W334" s="42"/>
      <c r="X334" s="42"/>
      <c r="Y334" s="42"/>
      <c r="Z334" s="42"/>
      <c r="AA334" s="42"/>
      <c r="AB334" s="145"/>
      <c r="AC334" s="145"/>
      <c r="AD334" s="42"/>
      <c r="AE334" s="42"/>
      <c r="AF334" s="35">
        <v>2025</v>
      </c>
      <c r="AG334" s="259"/>
      <c r="AH334" s="29">
        <v>305</v>
      </c>
      <c r="AI334" s="29" t="s">
        <v>155</v>
      </c>
      <c r="AJ334" s="29" t="str">
        <f t="shared" si="83"/>
        <v>305.</v>
      </c>
      <c r="AL334" s="29"/>
    </row>
    <row r="335" spans="1:38" ht="22.5" customHeight="1" x14ac:dyDescent="0.25">
      <c r="A335" s="143" t="str">
        <f t="shared" si="81"/>
        <v>306.</v>
      </c>
      <c r="B335" s="71" t="s">
        <v>2803</v>
      </c>
      <c r="C335" s="52">
        <v>1977</v>
      </c>
      <c r="D335" s="143" t="s">
        <v>3015</v>
      </c>
      <c r="E335" s="143" t="s">
        <v>3017</v>
      </c>
      <c r="F335" s="52">
        <v>5</v>
      </c>
      <c r="G335" s="52">
        <v>2</v>
      </c>
      <c r="H335" s="4">
        <v>1808.98</v>
      </c>
      <c r="I335" s="4">
        <v>1204.57</v>
      </c>
      <c r="J335" s="4">
        <v>1204.57</v>
      </c>
      <c r="K335" s="5">
        <v>79</v>
      </c>
      <c r="L335" s="145">
        <f t="shared" si="77"/>
        <v>2568028</v>
      </c>
      <c r="M335" s="145"/>
      <c r="N335" s="145"/>
      <c r="O335" s="145"/>
      <c r="P335" s="145">
        <f t="shared" si="78"/>
        <v>2568028</v>
      </c>
      <c r="Q335" s="145"/>
      <c r="R335" s="3"/>
      <c r="S335" s="145"/>
      <c r="T335" s="145">
        <v>724</v>
      </c>
      <c r="U335" s="145">
        <f>T335*3547</f>
        <v>2568028</v>
      </c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35">
        <v>2025</v>
      </c>
      <c r="AG335" s="259"/>
      <c r="AH335" s="29">
        <v>306</v>
      </c>
      <c r="AI335" s="29" t="s">
        <v>155</v>
      </c>
      <c r="AJ335" s="29" t="str">
        <f t="shared" si="83"/>
        <v>306.</v>
      </c>
      <c r="AL335" s="29"/>
    </row>
    <row r="336" spans="1:38" ht="22.5" customHeight="1" x14ac:dyDescent="0.25">
      <c r="A336" s="143" t="str">
        <f t="shared" si="81"/>
        <v>307.</v>
      </c>
      <c r="B336" s="71" t="s">
        <v>2804</v>
      </c>
      <c r="C336" s="52">
        <v>1975</v>
      </c>
      <c r="D336" s="143" t="s">
        <v>3015</v>
      </c>
      <c r="E336" s="143" t="s">
        <v>3017</v>
      </c>
      <c r="F336" s="52">
        <v>5</v>
      </c>
      <c r="G336" s="52">
        <v>14</v>
      </c>
      <c r="H336" s="4">
        <v>14845.8</v>
      </c>
      <c r="I336" s="4">
        <v>11233.67</v>
      </c>
      <c r="J336" s="4">
        <v>11062.07</v>
      </c>
      <c r="K336" s="5">
        <v>459</v>
      </c>
      <c r="L336" s="6">
        <f t="shared" ref="L336:L398" si="86">Q336+S336+U336+W336+Y336+AA336+AD336+AE336</f>
        <v>12002934</v>
      </c>
      <c r="M336" s="6"/>
      <c r="N336" s="6"/>
      <c r="O336" s="6"/>
      <c r="P336" s="145">
        <f t="shared" ref="P336:P398" si="87">L336</f>
        <v>12002934</v>
      </c>
      <c r="Q336" s="145">
        <v>766038</v>
      </c>
      <c r="R336" s="3"/>
      <c r="S336" s="145"/>
      <c r="T336" s="145">
        <v>3168</v>
      </c>
      <c r="U336" s="145">
        <f>T336*3547</f>
        <v>11236896</v>
      </c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35">
        <v>2025</v>
      </c>
      <c r="AG336" s="259"/>
      <c r="AH336" s="29">
        <v>307</v>
      </c>
      <c r="AI336" s="29" t="s">
        <v>155</v>
      </c>
      <c r="AJ336" s="29" t="str">
        <f t="shared" si="83"/>
        <v>307.</v>
      </c>
      <c r="AL336" s="29"/>
    </row>
    <row r="337" spans="1:38" ht="22.5" customHeight="1" x14ac:dyDescent="0.25">
      <c r="A337" s="143" t="str">
        <f t="shared" si="81"/>
        <v>308.</v>
      </c>
      <c r="B337" s="71" t="s">
        <v>2805</v>
      </c>
      <c r="C337" s="52">
        <v>1975</v>
      </c>
      <c r="D337" s="143" t="s">
        <v>3015</v>
      </c>
      <c r="E337" s="143" t="s">
        <v>3017</v>
      </c>
      <c r="F337" s="52">
        <v>2</v>
      </c>
      <c r="G337" s="52">
        <v>3</v>
      </c>
      <c r="H337" s="6">
        <v>889.6</v>
      </c>
      <c r="I337" s="6">
        <v>889.6</v>
      </c>
      <c r="J337" s="6">
        <v>573.70000000000005</v>
      </c>
      <c r="K337" s="5">
        <v>32</v>
      </c>
      <c r="L337" s="6">
        <f t="shared" si="86"/>
        <v>6255653</v>
      </c>
      <c r="M337" s="6"/>
      <c r="N337" s="6"/>
      <c r="O337" s="6"/>
      <c r="P337" s="145">
        <f t="shared" si="87"/>
        <v>6255653</v>
      </c>
      <c r="Q337" s="42">
        <v>560742</v>
      </c>
      <c r="R337" s="100"/>
      <c r="S337" s="42"/>
      <c r="T337" s="42">
        <v>757</v>
      </c>
      <c r="U337" s="42">
        <f t="shared" ref="U337:U343" si="88">T337*7523</f>
        <v>5694911</v>
      </c>
      <c r="V337" s="42"/>
      <c r="W337" s="42"/>
      <c r="X337" s="42"/>
      <c r="Y337" s="42"/>
      <c r="Z337" s="42"/>
      <c r="AA337" s="42"/>
      <c r="AB337" s="145"/>
      <c r="AC337" s="145"/>
      <c r="AD337" s="42"/>
      <c r="AE337" s="42"/>
      <c r="AF337" s="35">
        <v>2025</v>
      </c>
      <c r="AG337" s="259"/>
      <c r="AH337" s="29">
        <v>308</v>
      </c>
      <c r="AI337" s="29" t="s">
        <v>155</v>
      </c>
      <c r="AJ337" s="29" t="str">
        <f t="shared" si="83"/>
        <v>308.</v>
      </c>
      <c r="AL337" s="29"/>
    </row>
    <row r="338" spans="1:38" ht="22.5" customHeight="1" x14ac:dyDescent="0.25">
      <c r="A338" s="143" t="str">
        <f t="shared" si="81"/>
        <v>309.</v>
      </c>
      <c r="B338" s="71" t="s">
        <v>2806</v>
      </c>
      <c r="C338" s="52">
        <v>1975</v>
      </c>
      <c r="D338" s="220" t="s">
        <v>3015</v>
      </c>
      <c r="E338" s="143" t="s">
        <v>3017</v>
      </c>
      <c r="F338" s="52">
        <v>2</v>
      </c>
      <c r="G338" s="52">
        <v>2</v>
      </c>
      <c r="H338" s="145">
        <v>734.7</v>
      </c>
      <c r="I338" s="145">
        <v>734.7</v>
      </c>
      <c r="J338" s="145">
        <v>485.6</v>
      </c>
      <c r="K338" s="3">
        <v>27</v>
      </c>
      <c r="L338" s="6">
        <f t="shared" si="86"/>
        <v>5008046</v>
      </c>
      <c r="M338" s="6"/>
      <c r="N338" s="6"/>
      <c r="O338" s="6"/>
      <c r="P338" s="145">
        <f t="shared" si="87"/>
        <v>5008046</v>
      </c>
      <c r="Q338" s="42">
        <v>419016</v>
      </c>
      <c r="R338" s="100"/>
      <c r="S338" s="42"/>
      <c r="T338" s="42">
        <v>610</v>
      </c>
      <c r="U338" s="42">
        <f t="shared" si="88"/>
        <v>4589030</v>
      </c>
      <c r="V338" s="42"/>
      <c r="W338" s="42"/>
      <c r="X338" s="42"/>
      <c r="Y338" s="42"/>
      <c r="Z338" s="42"/>
      <c r="AA338" s="42"/>
      <c r="AB338" s="145"/>
      <c r="AC338" s="145"/>
      <c r="AD338" s="42"/>
      <c r="AE338" s="42"/>
      <c r="AF338" s="35">
        <v>2025</v>
      </c>
      <c r="AG338" s="259"/>
      <c r="AH338" s="29">
        <v>309</v>
      </c>
      <c r="AI338" s="29" t="s">
        <v>155</v>
      </c>
      <c r="AJ338" s="29" t="str">
        <f t="shared" si="83"/>
        <v>309.</v>
      </c>
      <c r="AL338" s="29"/>
    </row>
    <row r="339" spans="1:38" ht="22.5" customHeight="1" x14ac:dyDescent="0.25">
      <c r="A339" s="143" t="str">
        <f t="shared" si="81"/>
        <v>310.</v>
      </c>
      <c r="B339" s="71" t="s">
        <v>2807</v>
      </c>
      <c r="C339" s="52">
        <v>1975</v>
      </c>
      <c r="D339" s="143" t="s">
        <v>3015</v>
      </c>
      <c r="E339" s="143" t="s">
        <v>3017</v>
      </c>
      <c r="F339" s="52">
        <v>2</v>
      </c>
      <c r="G339" s="52">
        <v>2</v>
      </c>
      <c r="H339" s="6">
        <v>784.9</v>
      </c>
      <c r="I339" s="6">
        <v>784.9</v>
      </c>
      <c r="J339" s="6">
        <v>472</v>
      </c>
      <c r="K339" s="5">
        <v>28</v>
      </c>
      <c r="L339" s="6">
        <f t="shared" si="86"/>
        <v>4376114</v>
      </c>
      <c r="M339" s="6"/>
      <c r="N339" s="6"/>
      <c r="O339" s="6"/>
      <c r="P339" s="145">
        <f t="shared" si="87"/>
        <v>4376114</v>
      </c>
      <c r="Q339" s="42">
        <v>419016</v>
      </c>
      <c r="R339" s="100"/>
      <c r="S339" s="42"/>
      <c r="T339" s="42">
        <v>526</v>
      </c>
      <c r="U339" s="42">
        <f t="shared" si="88"/>
        <v>3957098</v>
      </c>
      <c r="V339" s="42"/>
      <c r="W339" s="42"/>
      <c r="X339" s="42"/>
      <c r="Y339" s="42"/>
      <c r="Z339" s="42"/>
      <c r="AA339" s="42"/>
      <c r="AB339" s="145"/>
      <c r="AC339" s="145"/>
      <c r="AD339" s="42"/>
      <c r="AE339" s="42"/>
      <c r="AF339" s="35">
        <v>2025</v>
      </c>
      <c r="AG339" s="259"/>
      <c r="AH339" s="29">
        <v>310</v>
      </c>
      <c r="AI339" s="29" t="s">
        <v>155</v>
      </c>
      <c r="AJ339" s="29" t="str">
        <f t="shared" si="83"/>
        <v>310.</v>
      </c>
      <c r="AL339" s="29"/>
    </row>
    <row r="340" spans="1:38" ht="22.5" customHeight="1" x14ac:dyDescent="0.25">
      <c r="A340" s="143" t="str">
        <f t="shared" si="81"/>
        <v>311.</v>
      </c>
      <c r="B340" s="71" t="s">
        <v>2808</v>
      </c>
      <c r="C340" s="52">
        <v>1975</v>
      </c>
      <c r="D340" s="143" t="s">
        <v>3015</v>
      </c>
      <c r="E340" s="143" t="s">
        <v>3017</v>
      </c>
      <c r="F340" s="52">
        <v>2</v>
      </c>
      <c r="G340" s="52">
        <v>2</v>
      </c>
      <c r="H340" s="6">
        <v>740.69</v>
      </c>
      <c r="I340" s="6">
        <v>740.69</v>
      </c>
      <c r="J340" s="6">
        <v>486.22</v>
      </c>
      <c r="K340" s="5">
        <v>35</v>
      </c>
      <c r="L340" s="6">
        <f t="shared" si="86"/>
        <v>4744741</v>
      </c>
      <c r="M340" s="6"/>
      <c r="N340" s="6"/>
      <c r="O340" s="6"/>
      <c r="P340" s="145">
        <f t="shared" si="87"/>
        <v>4744741</v>
      </c>
      <c r="Q340" s="42">
        <v>419016</v>
      </c>
      <c r="R340" s="100"/>
      <c r="S340" s="42"/>
      <c r="T340" s="42">
        <v>575</v>
      </c>
      <c r="U340" s="42">
        <f t="shared" si="88"/>
        <v>4325725</v>
      </c>
      <c r="V340" s="42"/>
      <c r="W340" s="42"/>
      <c r="X340" s="42"/>
      <c r="Y340" s="42"/>
      <c r="Z340" s="42"/>
      <c r="AA340" s="42"/>
      <c r="AB340" s="145"/>
      <c r="AC340" s="145"/>
      <c r="AD340" s="42"/>
      <c r="AE340" s="42"/>
      <c r="AF340" s="35">
        <v>2025</v>
      </c>
      <c r="AG340" s="259"/>
      <c r="AH340" s="29">
        <v>311</v>
      </c>
      <c r="AI340" s="29" t="s">
        <v>155</v>
      </c>
      <c r="AJ340" s="29" t="str">
        <f t="shared" si="83"/>
        <v>311.</v>
      </c>
      <c r="AL340" s="29"/>
    </row>
    <row r="341" spans="1:38" ht="22.5" customHeight="1" x14ac:dyDescent="0.25">
      <c r="A341" s="143" t="str">
        <f t="shared" si="81"/>
        <v>312.</v>
      </c>
      <c r="B341" s="71" t="s">
        <v>2809</v>
      </c>
      <c r="C341" s="52">
        <v>1975</v>
      </c>
      <c r="D341" s="220" t="s">
        <v>3015</v>
      </c>
      <c r="E341" s="143" t="s">
        <v>3017</v>
      </c>
      <c r="F341" s="52">
        <v>2</v>
      </c>
      <c r="G341" s="52">
        <v>2</v>
      </c>
      <c r="H341" s="145">
        <v>748</v>
      </c>
      <c r="I341" s="145">
        <v>748</v>
      </c>
      <c r="J341" s="145">
        <v>490</v>
      </c>
      <c r="K341" s="3">
        <v>30</v>
      </c>
      <c r="L341" s="6">
        <f t="shared" si="86"/>
        <v>4965180</v>
      </c>
      <c r="M341" s="6"/>
      <c r="N341" s="6"/>
      <c r="O341" s="6"/>
      <c r="P341" s="145">
        <f t="shared" si="87"/>
        <v>4965180</v>
      </c>
      <c r="Q341" s="42"/>
      <c r="R341" s="100"/>
      <c r="S341" s="42"/>
      <c r="T341" s="42">
        <v>660</v>
      </c>
      <c r="U341" s="42">
        <f t="shared" si="88"/>
        <v>4965180</v>
      </c>
      <c r="V341" s="42"/>
      <c r="W341" s="42"/>
      <c r="X341" s="42"/>
      <c r="Y341" s="42"/>
      <c r="Z341" s="42"/>
      <c r="AA341" s="42"/>
      <c r="AB341" s="145"/>
      <c r="AC341" s="145"/>
      <c r="AD341" s="42"/>
      <c r="AE341" s="42"/>
      <c r="AF341" s="35">
        <v>2025</v>
      </c>
      <c r="AG341" s="259"/>
      <c r="AH341" s="29">
        <v>312</v>
      </c>
      <c r="AI341" s="29" t="s">
        <v>155</v>
      </c>
      <c r="AJ341" s="29" t="str">
        <f t="shared" si="83"/>
        <v>312.</v>
      </c>
      <c r="AL341" s="29"/>
    </row>
    <row r="342" spans="1:38" ht="22.5" customHeight="1" x14ac:dyDescent="0.25">
      <c r="A342" s="143" t="str">
        <f t="shared" si="81"/>
        <v>313.</v>
      </c>
      <c r="B342" s="71" t="s">
        <v>2810</v>
      </c>
      <c r="C342" s="52">
        <v>1975</v>
      </c>
      <c r="D342" s="220" t="s">
        <v>3015</v>
      </c>
      <c r="E342" s="143" t="s">
        <v>3017</v>
      </c>
      <c r="F342" s="52">
        <v>2</v>
      </c>
      <c r="G342" s="52">
        <v>2</v>
      </c>
      <c r="H342" s="145">
        <v>784.4</v>
      </c>
      <c r="I342" s="145">
        <v>784.4</v>
      </c>
      <c r="J342" s="145">
        <v>477.4</v>
      </c>
      <c r="K342" s="3">
        <v>38</v>
      </c>
      <c r="L342" s="6">
        <f t="shared" si="86"/>
        <v>4993000</v>
      </c>
      <c r="M342" s="6"/>
      <c r="N342" s="6"/>
      <c r="O342" s="6"/>
      <c r="P342" s="145">
        <f t="shared" si="87"/>
        <v>4993000</v>
      </c>
      <c r="Q342" s="42">
        <v>419016</v>
      </c>
      <c r="R342" s="100"/>
      <c r="S342" s="42"/>
      <c r="T342" s="42">
        <v>608</v>
      </c>
      <c r="U342" s="42">
        <f t="shared" si="88"/>
        <v>4573984</v>
      </c>
      <c r="V342" s="42"/>
      <c r="W342" s="42"/>
      <c r="X342" s="42"/>
      <c r="Y342" s="42"/>
      <c r="Z342" s="42"/>
      <c r="AA342" s="42"/>
      <c r="AB342" s="145"/>
      <c r="AC342" s="145"/>
      <c r="AD342" s="42"/>
      <c r="AE342" s="42"/>
      <c r="AF342" s="35">
        <v>2025</v>
      </c>
      <c r="AG342" s="259"/>
      <c r="AH342" s="29">
        <v>313</v>
      </c>
      <c r="AI342" s="29" t="s">
        <v>155</v>
      </c>
      <c r="AJ342" s="29" t="str">
        <f t="shared" si="83"/>
        <v>313.</v>
      </c>
      <c r="AL342" s="29"/>
    </row>
    <row r="343" spans="1:38" ht="22.5" customHeight="1" x14ac:dyDescent="0.25">
      <c r="A343" s="143" t="str">
        <f t="shared" si="81"/>
        <v>314.</v>
      </c>
      <c r="B343" s="71" t="s">
        <v>2811</v>
      </c>
      <c r="C343" s="52">
        <v>1975</v>
      </c>
      <c r="D343" s="220" t="s">
        <v>3015</v>
      </c>
      <c r="E343" s="143" t="s">
        <v>3017</v>
      </c>
      <c r="F343" s="52">
        <v>2</v>
      </c>
      <c r="G343" s="52">
        <v>2</v>
      </c>
      <c r="H343" s="145">
        <v>801.8</v>
      </c>
      <c r="I343" s="145">
        <v>801.8</v>
      </c>
      <c r="J343" s="145">
        <v>464.6</v>
      </c>
      <c r="K343" s="3">
        <v>27</v>
      </c>
      <c r="L343" s="145">
        <f t="shared" si="86"/>
        <v>3957098</v>
      </c>
      <c r="M343" s="145"/>
      <c r="N343" s="145"/>
      <c r="O343" s="145"/>
      <c r="P343" s="145">
        <f t="shared" si="87"/>
        <v>3957098</v>
      </c>
      <c r="Q343" s="145"/>
      <c r="R343" s="3"/>
      <c r="S343" s="145"/>
      <c r="T343" s="145">
        <v>526</v>
      </c>
      <c r="U343" s="145">
        <f t="shared" si="88"/>
        <v>3957098</v>
      </c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35">
        <v>2025</v>
      </c>
      <c r="AG343" s="259"/>
      <c r="AH343" s="29">
        <v>314</v>
      </c>
      <c r="AI343" s="29" t="s">
        <v>155</v>
      </c>
      <c r="AJ343" s="29" t="str">
        <f t="shared" si="83"/>
        <v>314.</v>
      </c>
      <c r="AL343" s="29"/>
    </row>
    <row r="344" spans="1:38" ht="22.5" customHeight="1" x14ac:dyDescent="0.25">
      <c r="A344" s="143" t="str">
        <f t="shared" si="81"/>
        <v>315.</v>
      </c>
      <c r="B344" s="71" t="s">
        <v>2812</v>
      </c>
      <c r="C344" s="52">
        <v>1976</v>
      </c>
      <c r="D344" s="143" t="s">
        <v>3015</v>
      </c>
      <c r="E344" s="143" t="s">
        <v>3017</v>
      </c>
      <c r="F344" s="52">
        <v>2</v>
      </c>
      <c r="G344" s="52">
        <v>2</v>
      </c>
      <c r="H344" s="4">
        <v>952.9</v>
      </c>
      <c r="I344" s="4">
        <v>467.3</v>
      </c>
      <c r="J344" s="4">
        <v>467.3</v>
      </c>
      <c r="K344" s="5">
        <v>30</v>
      </c>
      <c r="L344" s="6">
        <f t="shared" si="86"/>
        <v>1340130</v>
      </c>
      <c r="M344" s="6"/>
      <c r="N344" s="6"/>
      <c r="O344" s="6"/>
      <c r="P344" s="145">
        <f t="shared" si="87"/>
        <v>1340130</v>
      </c>
      <c r="Q344" s="42">
        <v>1340130</v>
      </c>
      <c r="R344" s="100"/>
      <c r="S344" s="42"/>
      <c r="T344" s="42"/>
      <c r="U344" s="42"/>
      <c r="V344" s="42"/>
      <c r="W344" s="42"/>
      <c r="X344" s="42"/>
      <c r="Y344" s="42"/>
      <c r="Z344" s="42"/>
      <c r="AA344" s="42"/>
      <c r="AB344" s="145"/>
      <c r="AC344" s="145"/>
      <c r="AD344" s="42"/>
      <c r="AE344" s="42"/>
      <c r="AF344" s="35">
        <v>2025</v>
      </c>
      <c r="AG344" s="259"/>
      <c r="AH344" s="29">
        <v>315</v>
      </c>
      <c r="AI344" s="29" t="s">
        <v>155</v>
      </c>
      <c r="AJ344" s="29" t="str">
        <f t="shared" si="83"/>
        <v>315.</v>
      </c>
      <c r="AL344" s="29"/>
    </row>
    <row r="345" spans="1:38" ht="22.5" customHeight="1" x14ac:dyDescent="0.25">
      <c r="A345" s="143" t="str">
        <f t="shared" si="81"/>
        <v>316.</v>
      </c>
      <c r="B345" s="71" t="s">
        <v>2813</v>
      </c>
      <c r="C345" s="52">
        <v>1976</v>
      </c>
      <c r="D345" s="143" t="s">
        <v>3015</v>
      </c>
      <c r="E345" s="143" t="s">
        <v>3017</v>
      </c>
      <c r="F345" s="52">
        <v>5</v>
      </c>
      <c r="G345" s="52">
        <v>6</v>
      </c>
      <c r="H345" s="8">
        <v>4469.8999999999996</v>
      </c>
      <c r="I345" s="8">
        <v>3462.7</v>
      </c>
      <c r="J345" s="8">
        <v>2961.3</v>
      </c>
      <c r="K345" s="142">
        <v>175</v>
      </c>
      <c r="L345" s="6">
        <f t="shared" si="86"/>
        <v>4578112.9000000004</v>
      </c>
      <c r="M345" s="6"/>
      <c r="N345" s="6"/>
      <c r="O345" s="6"/>
      <c r="P345" s="145">
        <f t="shared" si="87"/>
        <v>4578112.9000000004</v>
      </c>
      <c r="Q345" s="42"/>
      <c r="R345" s="100"/>
      <c r="S345" s="42"/>
      <c r="T345" s="42">
        <v>1290.7</v>
      </c>
      <c r="U345" s="42">
        <f>T345*3547</f>
        <v>4578112.9000000004</v>
      </c>
      <c r="V345" s="42"/>
      <c r="W345" s="42"/>
      <c r="X345" s="42"/>
      <c r="Y345" s="42"/>
      <c r="Z345" s="42"/>
      <c r="AA345" s="42"/>
      <c r="AB345" s="145"/>
      <c r="AC345" s="145"/>
      <c r="AD345" s="42"/>
      <c r="AE345" s="42"/>
      <c r="AF345" s="35">
        <v>2025</v>
      </c>
      <c r="AG345" s="259"/>
      <c r="AH345" s="29">
        <v>316</v>
      </c>
      <c r="AI345" s="29" t="s">
        <v>155</v>
      </c>
      <c r="AJ345" s="29" t="str">
        <f t="shared" si="83"/>
        <v>316.</v>
      </c>
      <c r="AL345" s="29"/>
    </row>
    <row r="346" spans="1:38" ht="22.5" customHeight="1" x14ac:dyDescent="0.25">
      <c r="A346" s="143" t="str">
        <f t="shared" si="81"/>
        <v>317.</v>
      </c>
      <c r="B346" s="71" t="s">
        <v>2814</v>
      </c>
      <c r="C346" s="52">
        <v>1976</v>
      </c>
      <c r="D346" s="143" t="s">
        <v>3015</v>
      </c>
      <c r="E346" s="143" t="s">
        <v>3017</v>
      </c>
      <c r="F346" s="52">
        <v>5</v>
      </c>
      <c r="G346" s="52">
        <v>2</v>
      </c>
      <c r="H346" s="4">
        <v>3487.65</v>
      </c>
      <c r="I346" s="4">
        <v>1827.42</v>
      </c>
      <c r="J346" s="4">
        <v>1827.42</v>
      </c>
      <c r="K346" s="5">
        <v>109</v>
      </c>
      <c r="L346" s="145">
        <f t="shared" si="86"/>
        <v>3542388.9000000004</v>
      </c>
      <c r="M346" s="145"/>
      <c r="N346" s="145"/>
      <c r="O346" s="145"/>
      <c r="P346" s="145">
        <f t="shared" si="87"/>
        <v>3542388.9000000004</v>
      </c>
      <c r="Q346" s="145"/>
      <c r="R346" s="3"/>
      <c r="S346" s="145"/>
      <c r="T346" s="145">
        <v>998.7</v>
      </c>
      <c r="U346" s="145">
        <f>T346*3547</f>
        <v>3542388.9000000004</v>
      </c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35">
        <v>2025</v>
      </c>
      <c r="AG346" s="259"/>
      <c r="AH346" s="29">
        <v>317</v>
      </c>
      <c r="AI346" s="29" t="s">
        <v>155</v>
      </c>
      <c r="AJ346" s="29" t="str">
        <f t="shared" si="83"/>
        <v>317.</v>
      </c>
      <c r="AL346" s="29"/>
    </row>
    <row r="347" spans="1:38" ht="22.5" customHeight="1" x14ac:dyDescent="0.25">
      <c r="A347" s="143" t="str">
        <f t="shared" si="81"/>
        <v>318.</v>
      </c>
      <c r="B347" s="71" t="s">
        <v>2815</v>
      </c>
      <c r="C347" s="52">
        <v>1976</v>
      </c>
      <c r="D347" s="143" t="s">
        <v>3015</v>
      </c>
      <c r="E347" s="143" t="s">
        <v>3017</v>
      </c>
      <c r="F347" s="52">
        <v>5</v>
      </c>
      <c r="G347" s="52">
        <v>4</v>
      </c>
      <c r="H347" s="8">
        <v>4347.05</v>
      </c>
      <c r="I347" s="8">
        <v>3276.32</v>
      </c>
      <c r="J347" s="8">
        <v>3172.05</v>
      </c>
      <c r="K347" s="142">
        <v>140</v>
      </c>
      <c r="L347" s="6">
        <f t="shared" si="86"/>
        <v>4837770</v>
      </c>
      <c r="M347" s="6"/>
      <c r="N347" s="6"/>
      <c r="O347" s="6"/>
      <c r="P347" s="145">
        <f t="shared" si="87"/>
        <v>4837770</v>
      </c>
      <c r="Q347" s="145">
        <f>1548360+3289410</f>
        <v>4837770</v>
      </c>
      <c r="R347" s="3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35">
        <v>2025</v>
      </c>
      <c r="AG347" s="259"/>
      <c r="AH347" s="29">
        <v>318</v>
      </c>
      <c r="AI347" s="29" t="s">
        <v>155</v>
      </c>
      <c r="AJ347" s="29" t="str">
        <f t="shared" si="83"/>
        <v>318.</v>
      </c>
      <c r="AL347" s="29"/>
    </row>
    <row r="348" spans="1:38" ht="22.5" customHeight="1" x14ac:dyDescent="0.25">
      <c r="A348" s="143" t="str">
        <f t="shared" si="81"/>
        <v>319.</v>
      </c>
      <c r="B348" s="71" t="s">
        <v>2816</v>
      </c>
      <c r="C348" s="52">
        <v>1976</v>
      </c>
      <c r="D348" s="143" t="s">
        <v>3015</v>
      </c>
      <c r="E348" s="143" t="s">
        <v>3017</v>
      </c>
      <c r="F348" s="52">
        <v>2</v>
      </c>
      <c r="G348" s="52">
        <v>2</v>
      </c>
      <c r="H348" s="4">
        <v>934.1</v>
      </c>
      <c r="I348" s="4">
        <v>519.1</v>
      </c>
      <c r="J348" s="4">
        <v>519.1</v>
      </c>
      <c r="K348" s="5">
        <v>26</v>
      </c>
      <c r="L348" s="6">
        <f t="shared" si="86"/>
        <v>3295074</v>
      </c>
      <c r="M348" s="6"/>
      <c r="N348" s="6"/>
      <c r="O348" s="6"/>
      <c r="P348" s="145">
        <f t="shared" si="87"/>
        <v>3295074</v>
      </c>
      <c r="Q348" s="42"/>
      <c r="R348" s="100"/>
      <c r="S348" s="42"/>
      <c r="T348" s="42">
        <v>438</v>
      </c>
      <c r="U348" s="42">
        <f>T348*7523</f>
        <v>3295074</v>
      </c>
      <c r="V348" s="42"/>
      <c r="W348" s="42"/>
      <c r="X348" s="42"/>
      <c r="Y348" s="42"/>
      <c r="Z348" s="42"/>
      <c r="AA348" s="42"/>
      <c r="AB348" s="145"/>
      <c r="AC348" s="145"/>
      <c r="AD348" s="42"/>
      <c r="AE348" s="42"/>
      <c r="AF348" s="35">
        <v>2025</v>
      </c>
      <c r="AG348" s="259"/>
      <c r="AH348" s="29">
        <v>319</v>
      </c>
      <c r="AI348" s="29" t="s">
        <v>155</v>
      </c>
      <c r="AJ348" s="29" t="str">
        <f t="shared" si="83"/>
        <v>319.</v>
      </c>
      <c r="AL348" s="29"/>
    </row>
    <row r="349" spans="1:38" ht="22.5" customHeight="1" x14ac:dyDescent="0.25">
      <c r="A349" s="143" t="str">
        <f t="shared" si="81"/>
        <v>320.</v>
      </c>
      <c r="B349" s="71" t="s">
        <v>2817</v>
      </c>
      <c r="C349" s="52">
        <v>1976</v>
      </c>
      <c r="D349" s="143" t="s">
        <v>3015</v>
      </c>
      <c r="E349" s="143" t="s">
        <v>3017</v>
      </c>
      <c r="F349" s="52">
        <v>5</v>
      </c>
      <c r="G349" s="52">
        <v>8</v>
      </c>
      <c r="H349" s="4">
        <v>8874.6299999999992</v>
      </c>
      <c r="I349" s="4">
        <v>6693.72</v>
      </c>
      <c r="J349" s="4">
        <v>6464.72</v>
      </c>
      <c r="K349" s="5">
        <v>291</v>
      </c>
      <c r="L349" s="6">
        <f t="shared" si="86"/>
        <v>5685400</v>
      </c>
      <c r="M349" s="6"/>
      <c r="N349" s="6"/>
      <c r="O349" s="6"/>
      <c r="P349" s="145">
        <f t="shared" si="87"/>
        <v>5685400</v>
      </c>
      <c r="Q349" s="42">
        <v>5685400</v>
      </c>
      <c r="R349" s="100"/>
      <c r="S349" s="42"/>
      <c r="T349" s="42"/>
      <c r="U349" s="42"/>
      <c r="V349" s="42"/>
      <c r="W349" s="42"/>
      <c r="X349" s="42"/>
      <c r="Y349" s="42"/>
      <c r="Z349" s="42"/>
      <c r="AA349" s="42"/>
      <c r="AB349" s="145"/>
      <c r="AC349" s="145"/>
      <c r="AD349" s="42"/>
      <c r="AE349" s="42"/>
      <c r="AF349" s="35">
        <v>2025</v>
      </c>
      <c r="AG349" s="259"/>
      <c r="AH349" s="29">
        <v>320</v>
      </c>
      <c r="AI349" s="29" t="s">
        <v>155</v>
      </c>
      <c r="AJ349" s="29" t="str">
        <f t="shared" si="83"/>
        <v>320.</v>
      </c>
      <c r="AL349" s="29"/>
    </row>
    <row r="350" spans="1:38" ht="22.5" customHeight="1" x14ac:dyDescent="0.25">
      <c r="A350" s="143" t="str">
        <f t="shared" si="81"/>
        <v>321.</v>
      </c>
      <c r="B350" s="71" t="s">
        <v>2818</v>
      </c>
      <c r="C350" s="52">
        <v>1976</v>
      </c>
      <c r="D350" s="143" t="s">
        <v>3015</v>
      </c>
      <c r="E350" s="143" t="s">
        <v>3017</v>
      </c>
      <c r="F350" s="52">
        <v>5</v>
      </c>
      <c r="G350" s="52">
        <v>4</v>
      </c>
      <c r="H350" s="4">
        <v>3332</v>
      </c>
      <c r="I350" s="4">
        <v>2226.3000000000002</v>
      </c>
      <c r="J350" s="4">
        <v>2226.3000000000002</v>
      </c>
      <c r="K350" s="5">
        <v>153</v>
      </c>
      <c r="L350" s="6">
        <f t="shared" si="86"/>
        <v>3372132.9000000004</v>
      </c>
      <c r="M350" s="6"/>
      <c r="N350" s="6"/>
      <c r="O350" s="6"/>
      <c r="P350" s="145">
        <f t="shared" si="87"/>
        <v>3372132.9000000004</v>
      </c>
      <c r="Q350" s="6"/>
      <c r="R350" s="101"/>
      <c r="S350" s="6"/>
      <c r="T350" s="6">
        <v>950.7</v>
      </c>
      <c r="U350" s="6">
        <f>T350*3547</f>
        <v>3372132.9000000004</v>
      </c>
      <c r="V350" s="6"/>
      <c r="W350" s="6"/>
      <c r="X350" s="6"/>
      <c r="Y350" s="6"/>
      <c r="Z350" s="6"/>
      <c r="AA350" s="6"/>
      <c r="AB350" s="42"/>
      <c r="AC350" s="42"/>
      <c r="AD350" s="6"/>
      <c r="AE350" s="6"/>
      <c r="AF350" s="35">
        <v>2025</v>
      </c>
      <c r="AG350" s="259"/>
      <c r="AH350" s="29">
        <v>321</v>
      </c>
      <c r="AI350" s="29" t="s">
        <v>155</v>
      </c>
      <c r="AJ350" s="29" t="str">
        <f t="shared" si="83"/>
        <v>321.</v>
      </c>
      <c r="AL350" s="30"/>
    </row>
    <row r="351" spans="1:38" ht="22.5" customHeight="1" x14ac:dyDescent="0.25">
      <c r="A351" s="143" t="str">
        <f t="shared" si="81"/>
        <v>322.</v>
      </c>
      <c r="B351" s="71" t="s">
        <v>2819</v>
      </c>
      <c r="C351" s="52">
        <v>1976</v>
      </c>
      <c r="D351" s="143" t="s">
        <v>3015</v>
      </c>
      <c r="E351" s="143" t="s">
        <v>3017</v>
      </c>
      <c r="F351" s="52">
        <v>5</v>
      </c>
      <c r="G351" s="52">
        <v>14</v>
      </c>
      <c r="H351" s="4">
        <v>14183.5</v>
      </c>
      <c r="I351" s="4">
        <v>12871.75</v>
      </c>
      <c r="J351" s="4">
        <v>10546.45</v>
      </c>
      <c r="K351" s="5">
        <v>415</v>
      </c>
      <c r="L351" s="145">
        <f t="shared" si="86"/>
        <v>14182278</v>
      </c>
      <c r="M351" s="145"/>
      <c r="N351" s="145"/>
      <c r="O351" s="145"/>
      <c r="P351" s="145">
        <f t="shared" si="87"/>
        <v>14182278</v>
      </c>
      <c r="Q351" s="145">
        <v>2711280</v>
      </c>
      <c r="R351" s="3"/>
      <c r="S351" s="145"/>
      <c r="T351" s="145">
        <v>3234</v>
      </c>
      <c r="U351" s="145">
        <f t="shared" ref="U351" si="89">T351*3547</f>
        <v>11470998</v>
      </c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35">
        <v>2025</v>
      </c>
      <c r="AG351" s="259"/>
      <c r="AH351" s="29">
        <v>322</v>
      </c>
      <c r="AI351" s="29" t="s">
        <v>155</v>
      </c>
      <c r="AJ351" s="29" t="str">
        <f t="shared" si="83"/>
        <v>322.</v>
      </c>
      <c r="AL351" s="29"/>
    </row>
    <row r="352" spans="1:38" ht="22.5" customHeight="1" x14ac:dyDescent="0.25">
      <c r="A352" s="143" t="str">
        <f t="shared" si="81"/>
        <v>323.</v>
      </c>
      <c r="B352" s="71" t="s">
        <v>2820</v>
      </c>
      <c r="C352" s="52">
        <v>1976</v>
      </c>
      <c r="D352" s="143" t="s">
        <v>3015</v>
      </c>
      <c r="E352" s="143" t="s">
        <v>3017</v>
      </c>
      <c r="F352" s="52">
        <v>5</v>
      </c>
      <c r="G352" s="52">
        <v>6</v>
      </c>
      <c r="H352" s="4">
        <v>5974.24</v>
      </c>
      <c r="I352" s="4">
        <v>4488.28</v>
      </c>
      <c r="J352" s="4">
        <v>4307.24</v>
      </c>
      <c r="K352" s="5">
        <v>163</v>
      </c>
      <c r="L352" s="6">
        <f t="shared" si="86"/>
        <v>4611100</v>
      </c>
      <c r="M352" s="6"/>
      <c r="N352" s="6"/>
      <c r="O352" s="6"/>
      <c r="P352" s="145">
        <f t="shared" si="87"/>
        <v>4611100</v>
      </c>
      <c r="Q352" s="42"/>
      <c r="R352" s="100"/>
      <c r="S352" s="42"/>
      <c r="T352" s="42">
        <v>1300</v>
      </c>
      <c r="U352" s="42">
        <f>T352*3547</f>
        <v>4611100</v>
      </c>
      <c r="V352" s="42"/>
      <c r="W352" s="42"/>
      <c r="X352" s="42"/>
      <c r="Y352" s="42"/>
      <c r="Z352" s="42"/>
      <c r="AA352" s="42"/>
      <c r="AB352" s="145"/>
      <c r="AC352" s="145"/>
      <c r="AD352" s="42"/>
      <c r="AE352" s="42"/>
      <c r="AF352" s="35">
        <v>2025</v>
      </c>
      <c r="AG352" s="259"/>
      <c r="AH352" s="29">
        <v>323</v>
      </c>
      <c r="AI352" s="29" t="s">
        <v>155</v>
      </c>
      <c r="AJ352" s="29" t="str">
        <f t="shared" si="83"/>
        <v>323.</v>
      </c>
      <c r="AL352" s="29"/>
    </row>
    <row r="353" spans="1:38" ht="22.5" customHeight="1" x14ac:dyDescent="0.25">
      <c r="A353" s="143" t="str">
        <f t="shared" si="81"/>
        <v>324.</v>
      </c>
      <c r="B353" s="71" t="s">
        <v>2821</v>
      </c>
      <c r="C353" s="52">
        <v>1976</v>
      </c>
      <c r="D353" s="220" t="s">
        <v>3015</v>
      </c>
      <c r="E353" s="143" t="s">
        <v>3017</v>
      </c>
      <c r="F353" s="52">
        <v>2</v>
      </c>
      <c r="G353" s="52">
        <v>2</v>
      </c>
      <c r="H353" s="145">
        <v>715.2</v>
      </c>
      <c r="I353" s="145">
        <v>715.79</v>
      </c>
      <c r="J353" s="145">
        <v>471.6</v>
      </c>
      <c r="K353" s="3">
        <v>35</v>
      </c>
      <c r="L353" s="145">
        <f t="shared" si="86"/>
        <v>4912519</v>
      </c>
      <c r="M353" s="145"/>
      <c r="N353" s="145"/>
      <c r="O353" s="145"/>
      <c r="P353" s="145">
        <f t="shared" si="87"/>
        <v>4912519</v>
      </c>
      <c r="Q353" s="145"/>
      <c r="R353" s="3"/>
      <c r="S353" s="145"/>
      <c r="T353" s="145">
        <v>653</v>
      </c>
      <c r="U353" s="145">
        <f t="shared" ref="U353:U355" si="90">T353*7523</f>
        <v>4912519</v>
      </c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35">
        <v>2025</v>
      </c>
      <c r="AG353" s="259"/>
      <c r="AH353" s="29">
        <v>324</v>
      </c>
      <c r="AI353" s="29" t="s">
        <v>155</v>
      </c>
      <c r="AJ353" s="29" t="str">
        <f t="shared" si="83"/>
        <v>324.</v>
      </c>
      <c r="AL353" s="29"/>
    </row>
    <row r="354" spans="1:38" ht="22.5" customHeight="1" x14ac:dyDescent="0.25">
      <c r="A354" s="143" t="str">
        <f t="shared" si="81"/>
        <v>325.</v>
      </c>
      <c r="B354" s="71" t="s">
        <v>2822</v>
      </c>
      <c r="C354" s="52">
        <v>1976</v>
      </c>
      <c r="D354" s="220" t="s">
        <v>3015</v>
      </c>
      <c r="E354" s="143" t="s">
        <v>3017</v>
      </c>
      <c r="F354" s="52">
        <v>2</v>
      </c>
      <c r="G354" s="52">
        <v>1</v>
      </c>
      <c r="H354" s="145">
        <v>915.9</v>
      </c>
      <c r="I354" s="145">
        <v>915.88</v>
      </c>
      <c r="J354" s="145">
        <v>572.70000000000005</v>
      </c>
      <c r="K354" s="3">
        <v>45</v>
      </c>
      <c r="L354" s="145">
        <f t="shared" si="86"/>
        <v>4927565</v>
      </c>
      <c r="M354" s="145"/>
      <c r="N354" s="145"/>
      <c r="O354" s="145"/>
      <c r="P354" s="145">
        <f t="shared" si="87"/>
        <v>4927565</v>
      </c>
      <c r="Q354" s="145"/>
      <c r="R354" s="3"/>
      <c r="S354" s="145"/>
      <c r="T354" s="145">
        <v>655</v>
      </c>
      <c r="U354" s="145">
        <f t="shared" si="90"/>
        <v>4927565</v>
      </c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35">
        <v>2025</v>
      </c>
      <c r="AG354" s="259"/>
      <c r="AH354" s="29">
        <v>325</v>
      </c>
      <c r="AI354" s="29" t="s">
        <v>155</v>
      </c>
      <c r="AJ354" s="29" t="str">
        <f t="shared" si="83"/>
        <v>325.</v>
      </c>
      <c r="AL354" s="29"/>
    </row>
    <row r="355" spans="1:38" ht="22.5" customHeight="1" x14ac:dyDescent="0.25">
      <c r="A355" s="143" t="str">
        <f t="shared" si="81"/>
        <v>326.</v>
      </c>
      <c r="B355" s="71" t="s">
        <v>2823</v>
      </c>
      <c r="C355" s="52">
        <v>1976</v>
      </c>
      <c r="D355" s="143" t="s">
        <v>3015</v>
      </c>
      <c r="E355" s="143" t="s">
        <v>3017</v>
      </c>
      <c r="F355" s="52">
        <v>2</v>
      </c>
      <c r="G355" s="52">
        <v>2</v>
      </c>
      <c r="H355" s="4">
        <v>719.5</v>
      </c>
      <c r="I355" s="4">
        <v>719.47</v>
      </c>
      <c r="J355" s="4">
        <v>475.3</v>
      </c>
      <c r="K355" s="5">
        <v>34</v>
      </c>
      <c r="L355" s="6">
        <f t="shared" si="86"/>
        <v>4942611</v>
      </c>
      <c r="M355" s="6"/>
      <c r="N355" s="6"/>
      <c r="O355" s="6"/>
      <c r="P355" s="145">
        <f t="shared" si="87"/>
        <v>4942611</v>
      </c>
      <c r="Q355" s="42"/>
      <c r="R355" s="100"/>
      <c r="S355" s="42"/>
      <c r="T355" s="42">
        <v>657</v>
      </c>
      <c r="U355" s="42">
        <f t="shared" si="90"/>
        <v>4942611</v>
      </c>
      <c r="V355" s="42"/>
      <c r="W355" s="42"/>
      <c r="X355" s="42"/>
      <c r="Y355" s="42"/>
      <c r="Z355" s="42"/>
      <c r="AA355" s="42"/>
      <c r="AB355" s="145"/>
      <c r="AC355" s="145"/>
      <c r="AD355" s="42"/>
      <c r="AE355" s="42"/>
      <c r="AF355" s="35">
        <v>2025</v>
      </c>
      <c r="AG355" s="259"/>
      <c r="AH355" s="29">
        <v>326</v>
      </c>
      <c r="AI355" s="29" t="s">
        <v>155</v>
      </c>
      <c r="AJ355" s="29" t="str">
        <f t="shared" si="83"/>
        <v>326.</v>
      </c>
      <c r="AL355" s="29"/>
    </row>
    <row r="356" spans="1:38" ht="22.5" customHeight="1" x14ac:dyDescent="0.25">
      <c r="A356" s="143" t="str">
        <f t="shared" si="81"/>
        <v>327.</v>
      </c>
      <c r="B356" s="71" t="s">
        <v>2824</v>
      </c>
      <c r="C356" s="52">
        <v>1977</v>
      </c>
      <c r="D356" s="220" t="s">
        <v>3015</v>
      </c>
      <c r="E356" s="143" t="s">
        <v>3017</v>
      </c>
      <c r="F356" s="52">
        <v>2</v>
      </c>
      <c r="G356" s="52">
        <v>2</v>
      </c>
      <c r="H356" s="7">
        <v>761.2</v>
      </c>
      <c r="I356" s="7">
        <v>436.6</v>
      </c>
      <c r="J356" s="7">
        <v>436.6</v>
      </c>
      <c r="K356" s="61">
        <v>17</v>
      </c>
      <c r="L356" s="6">
        <f t="shared" si="86"/>
        <v>278655</v>
      </c>
      <c r="M356" s="6"/>
      <c r="N356" s="6"/>
      <c r="O356" s="6"/>
      <c r="P356" s="145">
        <f t="shared" si="87"/>
        <v>278655</v>
      </c>
      <c r="Q356" s="6">
        <v>278655</v>
      </c>
      <c r="R356" s="101"/>
      <c r="S356" s="6"/>
      <c r="T356" s="6"/>
      <c r="U356" s="6"/>
      <c r="V356" s="6"/>
      <c r="W356" s="6"/>
      <c r="X356" s="6"/>
      <c r="Y356" s="6"/>
      <c r="Z356" s="6"/>
      <c r="AA356" s="6"/>
      <c r="AB356" s="42"/>
      <c r="AC356" s="42"/>
      <c r="AD356" s="6"/>
      <c r="AE356" s="6"/>
      <c r="AF356" s="35">
        <v>2025</v>
      </c>
      <c r="AG356" s="259"/>
      <c r="AH356" s="29">
        <v>327</v>
      </c>
      <c r="AI356" s="29" t="s">
        <v>155</v>
      </c>
      <c r="AJ356" s="29" t="str">
        <f t="shared" si="83"/>
        <v>327.</v>
      </c>
      <c r="AL356" s="30"/>
    </row>
    <row r="357" spans="1:38" ht="22.5" customHeight="1" x14ac:dyDescent="0.25">
      <c r="A357" s="143" t="str">
        <f t="shared" si="81"/>
        <v>328.</v>
      </c>
      <c r="B357" s="71" t="s">
        <v>2825</v>
      </c>
      <c r="C357" s="52">
        <v>1977</v>
      </c>
      <c r="D357" s="143" t="s">
        <v>3015</v>
      </c>
      <c r="E357" s="143" t="s">
        <v>3017</v>
      </c>
      <c r="F357" s="52">
        <v>5</v>
      </c>
      <c r="G357" s="52">
        <v>4</v>
      </c>
      <c r="H357" s="6">
        <v>3836.84</v>
      </c>
      <c r="I357" s="6">
        <v>3386.2</v>
      </c>
      <c r="J357" s="6">
        <v>3386.2</v>
      </c>
      <c r="K357" s="5">
        <v>144</v>
      </c>
      <c r="L357" s="145">
        <f t="shared" si="86"/>
        <v>3497342</v>
      </c>
      <c r="M357" s="145"/>
      <c r="N357" s="145"/>
      <c r="O357" s="145"/>
      <c r="P357" s="145">
        <f t="shared" si="87"/>
        <v>3497342</v>
      </c>
      <c r="Q357" s="145"/>
      <c r="R357" s="3"/>
      <c r="S357" s="145"/>
      <c r="T357" s="145">
        <v>986</v>
      </c>
      <c r="U357" s="145">
        <f t="shared" ref="U357" si="91">T357*3547</f>
        <v>3497342</v>
      </c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35">
        <v>2025</v>
      </c>
      <c r="AG357" s="259"/>
      <c r="AH357" s="29">
        <v>328</v>
      </c>
      <c r="AI357" s="29" t="s">
        <v>155</v>
      </c>
      <c r="AJ357" s="29" t="str">
        <f t="shared" si="83"/>
        <v>328.</v>
      </c>
      <c r="AL357" s="29"/>
    </row>
    <row r="358" spans="1:38" ht="22.5" customHeight="1" x14ac:dyDescent="0.25">
      <c r="A358" s="143" t="str">
        <f t="shared" si="81"/>
        <v>329.</v>
      </c>
      <c r="B358" s="71" t="s">
        <v>2826</v>
      </c>
      <c r="C358" s="52">
        <v>1977</v>
      </c>
      <c r="D358" s="143" t="s">
        <v>3015</v>
      </c>
      <c r="E358" s="143" t="s">
        <v>3017</v>
      </c>
      <c r="F358" s="52">
        <v>1</v>
      </c>
      <c r="G358" s="52">
        <v>2</v>
      </c>
      <c r="H358" s="6">
        <v>442.2</v>
      </c>
      <c r="I358" s="6">
        <v>300</v>
      </c>
      <c r="J358" s="6">
        <v>300</v>
      </c>
      <c r="K358" s="5">
        <v>9</v>
      </c>
      <c r="L358" s="145">
        <f t="shared" si="86"/>
        <v>3386102.3000000003</v>
      </c>
      <c r="M358" s="145"/>
      <c r="N358" s="145"/>
      <c r="O358" s="145"/>
      <c r="P358" s="145">
        <f t="shared" si="87"/>
        <v>3386102.3000000003</v>
      </c>
      <c r="Q358" s="145"/>
      <c r="R358" s="3"/>
      <c r="S358" s="145"/>
      <c r="T358" s="145">
        <v>450.1</v>
      </c>
      <c r="U358" s="145">
        <f>T358*7523</f>
        <v>3386102.3000000003</v>
      </c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35">
        <v>2025</v>
      </c>
      <c r="AG358" s="259"/>
      <c r="AH358" s="29">
        <v>329</v>
      </c>
      <c r="AI358" s="29" t="s">
        <v>155</v>
      </c>
      <c r="AJ358" s="29" t="str">
        <f t="shared" si="83"/>
        <v>329.</v>
      </c>
      <c r="AL358" s="29"/>
    </row>
    <row r="359" spans="1:38" ht="22.5" customHeight="1" x14ac:dyDescent="0.25">
      <c r="A359" s="143" t="str">
        <f t="shared" si="81"/>
        <v>330.</v>
      </c>
      <c r="B359" s="71" t="s">
        <v>2827</v>
      </c>
      <c r="C359" s="52">
        <v>1977</v>
      </c>
      <c r="D359" s="143" t="s">
        <v>3015</v>
      </c>
      <c r="E359" s="143" t="s">
        <v>3018</v>
      </c>
      <c r="F359" s="52">
        <v>2</v>
      </c>
      <c r="G359" s="52">
        <v>2</v>
      </c>
      <c r="H359" s="8">
        <v>258.7</v>
      </c>
      <c r="I359" s="8">
        <v>168.51</v>
      </c>
      <c r="J359" s="8">
        <v>168.51</v>
      </c>
      <c r="K359" s="142">
        <v>12</v>
      </c>
      <c r="L359" s="145">
        <f t="shared" si="86"/>
        <v>1805520</v>
      </c>
      <c r="M359" s="145"/>
      <c r="N359" s="145"/>
      <c r="O359" s="145"/>
      <c r="P359" s="145">
        <f t="shared" si="87"/>
        <v>1805520</v>
      </c>
      <c r="Q359" s="145"/>
      <c r="R359" s="3"/>
      <c r="S359" s="145"/>
      <c r="T359" s="145">
        <v>240</v>
      </c>
      <c r="U359" s="145">
        <f>T359*7523</f>
        <v>1805520</v>
      </c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35">
        <v>2025</v>
      </c>
      <c r="AG359" s="259"/>
      <c r="AH359" s="29">
        <v>330</v>
      </c>
      <c r="AI359" s="29" t="s">
        <v>155</v>
      </c>
      <c r="AJ359" s="29" t="str">
        <f t="shared" si="83"/>
        <v>330.</v>
      </c>
      <c r="AL359" s="29"/>
    </row>
    <row r="360" spans="1:38" ht="22.5" customHeight="1" x14ac:dyDescent="0.25">
      <c r="A360" s="143" t="str">
        <f t="shared" si="81"/>
        <v>331.</v>
      </c>
      <c r="B360" s="71" t="s">
        <v>2828</v>
      </c>
      <c r="C360" s="52">
        <v>1977</v>
      </c>
      <c r="D360" s="143" t="s">
        <v>3015</v>
      </c>
      <c r="E360" s="143" t="s">
        <v>3017</v>
      </c>
      <c r="F360" s="52">
        <v>5</v>
      </c>
      <c r="G360" s="52">
        <v>6</v>
      </c>
      <c r="H360" s="8">
        <v>7392.87</v>
      </c>
      <c r="I360" s="8">
        <v>4723.7</v>
      </c>
      <c r="J360" s="8">
        <v>4723.7</v>
      </c>
      <c r="K360" s="142">
        <v>199</v>
      </c>
      <c r="L360" s="6">
        <f t="shared" si="86"/>
        <v>4518878</v>
      </c>
      <c r="M360" s="6"/>
      <c r="N360" s="6"/>
      <c r="O360" s="6"/>
      <c r="P360" s="145">
        <f t="shared" si="87"/>
        <v>4518878</v>
      </c>
      <c r="Q360" s="42"/>
      <c r="R360" s="100"/>
      <c r="S360" s="42"/>
      <c r="T360" s="42">
        <v>1274</v>
      </c>
      <c r="U360" s="42">
        <f>T360*3547</f>
        <v>4518878</v>
      </c>
      <c r="V360" s="42"/>
      <c r="W360" s="42"/>
      <c r="X360" s="42"/>
      <c r="Y360" s="42"/>
      <c r="Z360" s="42"/>
      <c r="AA360" s="42"/>
      <c r="AB360" s="145"/>
      <c r="AC360" s="145"/>
      <c r="AD360" s="42"/>
      <c r="AE360" s="42"/>
      <c r="AF360" s="35">
        <v>2025</v>
      </c>
      <c r="AG360" s="259"/>
      <c r="AH360" s="29">
        <v>331</v>
      </c>
      <c r="AI360" s="29" t="s">
        <v>155</v>
      </c>
      <c r="AJ360" s="29" t="str">
        <f t="shared" si="83"/>
        <v>331.</v>
      </c>
      <c r="AL360" s="29"/>
    </row>
    <row r="361" spans="1:38" ht="22.5" customHeight="1" x14ac:dyDescent="0.25">
      <c r="A361" s="143" t="str">
        <f t="shared" si="81"/>
        <v>332.</v>
      </c>
      <c r="B361" s="71" t="s">
        <v>2829</v>
      </c>
      <c r="C361" s="52">
        <v>1977</v>
      </c>
      <c r="D361" s="143" t="s">
        <v>3015</v>
      </c>
      <c r="E361" s="143" t="s">
        <v>3017</v>
      </c>
      <c r="F361" s="52">
        <v>2</v>
      </c>
      <c r="G361" s="52">
        <v>2</v>
      </c>
      <c r="H361" s="4">
        <v>721.5</v>
      </c>
      <c r="I361" s="4">
        <v>721.2</v>
      </c>
      <c r="J361" s="4">
        <v>476.7</v>
      </c>
      <c r="K361" s="5">
        <v>30</v>
      </c>
      <c r="L361" s="6">
        <f t="shared" si="86"/>
        <v>4002236</v>
      </c>
      <c r="M361" s="6"/>
      <c r="N361" s="6"/>
      <c r="O361" s="6"/>
      <c r="P361" s="145">
        <f t="shared" si="87"/>
        <v>4002236</v>
      </c>
      <c r="Q361" s="42"/>
      <c r="R361" s="100"/>
      <c r="S361" s="42"/>
      <c r="T361" s="42">
        <v>532</v>
      </c>
      <c r="U361" s="42">
        <f t="shared" ref="U361:U366" si="92">T361*7523</f>
        <v>4002236</v>
      </c>
      <c r="V361" s="42"/>
      <c r="W361" s="42"/>
      <c r="X361" s="42"/>
      <c r="Y361" s="42"/>
      <c r="Z361" s="42"/>
      <c r="AA361" s="42"/>
      <c r="AB361" s="145"/>
      <c r="AC361" s="145"/>
      <c r="AD361" s="42"/>
      <c r="AE361" s="42"/>
      <c r="AF361" s="35">
        <v>2025</v>
      </c>
      <c r="AG361" s="259"/>
      <c r="AH361" s="29">
        <v>332</v>
      </c>
      <c r="AI361" s="29" t="s">
        <v>155</v>
      </c>
      <c r="AJ361" s="29" t="str">
        <f t="shared" si="83"/>
        <v>332.</v>
      </c>
      <c r="AL361" s="29"/>
    </row>
    <row r="362" spans="1:38" ht="22.5" customHeight="1" x14ac:dyDescent="0.25">
      <c r="A362" s="143" t="str">
        <f t="shared" si="81"/>
        <v>333.</v>
      </c>
      <c r="B362" s="71" t="s">
        <v>2830</v>
      </c>
      <c r="C362" s="52">
        <v>1977</v>
      </c>
      <c r="D362" s="143" t="s">
        <v>3015</v>
      </c>
      <c r="E362" s="143" t="s">
        <v>3017</v>
      </c>
      <c r="F362" s="52">
        <v>2</v>
      </c>
      <c r="G362" s="52">
        <v>2</v>
      </c>
      <c r="H362" s="4">
        <v>780.8</v>
      </c>
      <c r="I362" s="4">
        <v>780.8</v>
      </c>
      <c r="J362" s="4">
        <v>448.6</v>
      </c>
      <c r="K362" s="5">
        <v>24</v>
      </c>
      <c r="L362" s="145">
        <f t="shared" si="86"/>
        <v>4446093</v>
      </c>
      <c r="M362" s="145"/>
      <c r="N362" s="145"/>
      <c r="O362" s="145"/>
      <c r="P362" s="145">
        <f t="shared" si="87"/>
        <v>4446093</v>
      </c>
      <c r="Q362" s="145"/>
      <c r="R362" s="3"/>
      <c r="S362" s="145"/>
      <c r="T362" s="145">
        <v>591</v>
      </c>
      <c r="U362" s="145">
        <f t="shared" si="92"/>
        <v>4446093</v>
      </c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35">
        <v>2025</v>
      </c>
      <c r="AG362" s="259"/>
      <c r="AH362" s="29">
        <v>333</v>
      </c>
      <c r="AI362" s="29" t="s">
        <v>155</v>
      </c>
      <c r="AJ362" s="29" t="str">
        <f t="shared" si="83"/>
        <v>333.</v>
      </c>
      <c r="AL362" s="29"/>
    </row>
    <row r="363" spans="1:38" ht="22.5" customHeight="1" x14ac:dyDescent="0.25">
      <c r="A363" s="143" t="str">
        <f t="shared" si="81"/>
        <v>334.</v>
      </c>
      <c r="B363" s="71" t="s">
        <v>2831</v>
      </c>
      <c r="C363" s="52">
        <v>1977</v>
      </c>
      <c r="D363" s="143" t="s">
        <v>3015</v>
      </c>
      <c r="E363" s="143" t="s">
        <v>3017</v>
      </c>
      <c r="F363" s="52">
        <v>2</v>
      </c>
      <c r="G363" s="52">
        <v>2</v>
      </c>
      <c r="H363" s="4">
        <v>720.7</v>
      </c>
      <c r="I363" s="4">
        <v>720.27</v>
      </c>
      <c r="J363" s="4">
        <v>474.2</v>
      </c>
      <c r="K363" s="5">
        <v>35</v>
      </c>
      <c r="L363" s="145">
        <f t="shared" si="86"/>
        <v>4446093</v>
      </c>
      <c r="M363" s="145"/>
      <c r="N363" s="145"/>
      <c r="O363" s="145"/>
      <c r="P363" s="145">
        <f t="shared" si="87"/>
        <v>4446093</v>
      </c>
      <c r="Q363" s="145"/>
      <c r="R363" s="3"/>
      <c r="S363" s="145"/>
      <c r="T363" s="145">
        <v>591</v>
      </c>
      <c r="U363" s="145">
        <f t="shared" si="92"/>
        <v>4446093</v>
      </c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35">
        <v>2025</v>
      </c>
      <c r="AG363" s="259"/>
      <c r="AH363" s="29">
        <v>334</v>
      </c>
      <c r="AI363" s="29" t="s">
        <v>155</v>
      </c>
      <c r="AJ363" s="29" t="str">
        <f t="shared" si="83"/>
        <v>334.</v>
      </c>
      <c r="AL363" s="29"/>
    </row>
    <row r="364" spans="1:38" ht="22.5" customHeight="1" x14ac:dyDescent="0.25">
      <c r="A364" s="143" t="str">
        <f t="shared" si="81"/>
        <v>335.</v>
      </c>
      <c r="B364" s="71" t="s">
        <v>2832</v>
      </c>
      <c r="C364" s="52">
        <v>1977</v>
      </c>
      <c r="D364" s="143" t="s">
        <v>3015</v>
      </c>
      <c r="E364" s="143" t="s">
        <v>3017</v>
      </c>
      <c r="F364" s="52">
        <v>2</v>
      </c>
      <c r="G364" s="52">
        <v>2</v>
      </c>
      <c r="H364" s="4">
        <v>728.8</v>
      </c>
      <c r="I364" s="4">
        <v>728.81</v>
      </c>
      <c r="J364" s="4">
        <v>475.9</v>
      </c>
      <c r="K364" s="5">
        <v>49</v>
      </c>
      <c r="L364" s="145">
        <f t="shared" si="86"/>
        <v>4528846</v>
      </c>
      <c r="M364" s="145"/>
      <c r="N364" s="145"/>
      <c r="O364" s="145"/>
      <c r="P364" s="145">
        <f t="shared" si="87"/>
        <v>4528846</v>
      </c>
      <c r="Q364" s="145"/>
      <c r="R364" s="3"/>
      <c r="S364" s="145"/>
      <c r="T364" s="145">
        <v>602</v>
      </c>
      <c r="U364" s="145">
        <f t="shared" si="92"/>
        <v>4528846</v>
      </c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35">
        <v>2025</v>
      </c>
      <c r="AG364" s="259"/>
      <c r="AH364" s="29">
        <v>335</v>
      </c>
      <c r="AI364" s="29" t="s">
        <v>155</v>
      </c>
      <c r="AJ364" s="29" t="str">
        <f t="shared" si="83"/>
        <v>335.</v>
      </c>
      <c r="AL364" s="29"/>
    </row>
    <row r="365" spans="1:38" ht="22.5" customHeight="1" x14ac:dyDescent="0.25">
      <c r="A365" s="143" t="str">
        <f t="shared" si="81"/>
        <v>336.</v>
      </c>
      <c r="B365" s="71" t="s">
        <v>2833</v>
      </c>
      <c r="C365" s="52">
        <v>1977</v>
      </c>
      <c r="D365" s="220" t="s">
        <v>3015</v>
      </c>
      <c r="E365" s="143" t="s">
        <v>3017</v>
      </c>
      <c r="F365" s="52">
        <v>2</v>
      </c>
      <c r="G365" s="52">
        <v>2</v>
      </c>
      <c r="H365" s="145">
        <v>725</v>
      </c>
      <c r="I365" s="145">
        <v>725</v>
      </c>
      <c r="J365" s="145">
        <v>467.2</v>
      </c>
      <c r="K365" s="3">
        <v>29</v>
      </c>
      <c r="L365" s="145">
        <f t="shared" si="86"/>
        <v>4528846</v>
      </c>
      <c r="M365" s="145"/>
      <c r="N365" s="145"/>
      <c r="O365" s="145"/>
      <c r="P365" s="145">
        <f t="shared" si="87"/>
        <v>4528846</v>
      </c>
      <c r="Q365" s="145"/>
      <c r="R365" s="3"/>
      <c r="S365" s="145"/>
      <c r="T365" s="145">
        <v>602</v>
      </c>
      <c r="U365" s="145">
        <f t="shared" si="92"/>
        <v>4528846</v>
      </c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35">
        <v>2025</v>
      </c>
      <c r="AG365" s="259"/>
      <c r="AH365" s="29">
        <v>336</v>
      </c>
      <c r="AI365" s="29" t="s">
        <v>155</v>
      </c>
      <c r="AJ365" s="29" t="str">
        <f t="shared" si="83"/>
        <v>336.</v>
      </c>
      <c r="AL365" s="29"/>
    </row>
    <row r="366" spans="1:38" ht="22.5" customHeight="1" x14ac:dyDescent="0.25">
      <c r="A366" s="143" t="str">
        <f t="shared" si="81"/>
        <v>337.</v>
      </c>
      <c r="B366" s="71" t="s">
        <v>2834</v>
      </c>
      <c r="C366" s="52">
        <v>1977</v>
      </c>
      <c r="D366" s="143" t="s">
        <v>3015</v>
      </c>
      <c r="E366" s="143" t="s">
        <v>3017</v>
      </c>
      <c r="F366" s="52">
        <v>2</v>
      </c>
      <c r="G366" s="52">
        <v>3</v>
      </c>
      <c r="H366" s="4">
        <v>719.5</v>
      </c>
      <c r="I366" s="4">
        <v>719.47</v>
      </c>
      <c r="J366" s="4">
        <v>475.3</v>
      </c>
      <c r="K366" s="5">
        <v>38</v>
      </c>
      <c r="L366" s="6">
        <f t="shared" si="86"/>
        <v>6153814</v>
      </c>
      <c r="M366" s="6"/>
      <c r="N366" s="6"/>
      <c r="O366" s="6"/>
      <c r="P366" s="145">
        <f t="shared" si="87"/>
        <v>6153814</v>
      </c>
      <c r="Q366" s="42"/>
      <c r="R366" s="100"/>
      <c r="S366" s="42"/>
      <c r="T366" s="42">
        <v>818</v>
      </c>
      <c r="U366" s="42">
        <f t="shared" si="92"/>
        <v>6153814</v>
      </c>
      <c r="V366" s="42"/>
      <c r="W366" s="42"/>
      <c r="X366" s="42"/>
      <c r="Y366" s="42"/>
      <c r="Z366" s="42"/>
      <c r="AA366" s="42"/>
      <c r="AB366" s="145"/>
      <c r="AC366" s="145"/>
      <c r="AD366" s="42"/>
      <c r="AE366" s="42"/>
      <c r="AF366" s="35">
        <v>2025</v>
      </c>
      <c r="AG366" s="259"/>
      <c r="AH366" s="29">
        <v>337</v>
      </c>
      <c r="AI366" s="29" t="s">
        <v>155</v>
      </c>
      <c r="AJ366" s="29" t="str">
        <f t="shared" si="83"/>
        <v>337.</v>
      </c>
      <c r="AL366" s="29"/>
    </row>
    <row r="367" spans="1:38" ht="22.5" customHeight="1" x14ac:dyDescent="0.25">
      <c r="A367" s="143" t="str">
        <f t="shared" si="81"/>
        <v>338.</v>
      </c>
      <c r="B367" s="71" t="s">
        <v>2835</v>
      </c>
      <c r="C367" s="52">
        <v>1978</v>
      </c>
      <c r="D367" s="143" t="s">
        <v>3015</v>
      </c>
      <c r="E367" s="143" t="s">
        <v>3017</v>
      </c>
      <c r="F367" s="52">
        <v>2</v>
      </c>
      <c r="G367" s="52">
        <v>2</v>
      </c>
      <c r="H367" s="6">
        <v>841</v>
      </c>
      <c r="I367" s="6">
        <v>502.7</v>
      </c>
      <c r="J367" s="6">
        <v>502.7</v>
      </c>
      <c r="K367" s="5">
        <v>17</v>
      </c>
      <c r="L367" s="6">
        <f t="shared" si="86"/>
        <v>5266100</v>
      </c>
      <c r="M367" s="6"/>
      <c r="N367" s="6"/>
      <c r="O367" s="6"/>
      <c r="P367" s="145">
        <f t="shared" si="87"/>
        <v>5266100</v>
      </c>
      <c r="Q367" s="42"/>
      <c r="R367" s="100"/>
      <c r="S367" s="42"/>
      <c r="T367" s="42">
        <v>700</v>
      </c>
      <c r="U367" s="42">
        <f>T367*7523</f>
        <v>5266100</v>
      </c>
      <c r="V367" s="42"/>
      <c r="W367" s="42"/>
      <c r="X367" s="42"/>
      <c r="Y367" s="42"/>
      <c r="Z367" s="42"/>
      <c r="AA367" s="42"/>
      <c r="AB367" s="145"/>
      <c r="AC367" s="145"/>
      <c r="AD367" s="42"/>
      <c r="AE367" s="42"/>
      <c r="AF367" s="35">
        <v>2025</v>
      </c>
      <c r="AG367" s="259"/>
      <c r="AH367" s="29">
        <v>338</v>
      </c>
      <c r="AI367" s="29" t="s">
        <v>155</v>
      </c>
      <c r="AJ367" s="29" t="str">
        <f t="shared" si="83"/>
        <v>338.</v>
      </c>
      <c r="AL367" s="29"/>
    </row>
    <row r="368" spans="1:38" ht="22.5" customHeight="1" x14ac:dyDescent="0.25">
      <c r="A368" s="143" t="str">
        <f t="shared" si="81"/>
        <v>339.</v>
      </c>
      <c r="B368" s="71" t="s">
        <v>2836</v>
      </c>
      <c r="C368" s="52">
        <v>1978</v>
      </c>
      <c r="D368" s="143" t="s">
        <v>3015</v>
      </c>
      <c r="E368" s="143" t="s">
        <v>3017</v>
      </c>
      <c r="F368" s="52">
        <v>5</v>
      </c>
      <c r="G368" s="52">
        <v>6</v>
      </c>
      <c r="H368" s="6">
        <v>4922.7</v>
      </c>
      <c r="I368" s="6">
        <v>3002.1</v>
      </c>
      <c r="J368" s="6">
        <v>3002.1</v>
      </c>
      <c r="K368" s="5">
        <v>178</v>
      </c>
      <c r="L368" s="6">
        <f t="shared" si="86"/>
        <v>4737018.5</v>
      </c>
      <c r="M368" s="6"/>
      <c r="N368" s="6"/>
      <c r="O368" s="6"/>
      <c r="P368" s="145">
        <f t="shared" si="87"/>
        <v>4737018.5</v>
      </c>
      <c r="Q368" s="6"/>
      <c r="R368" s="101"/>
      <c r="S368" s="6"/>
      <c r="T368" s="6">
        <v>1335.5</v>
      </c>
      <c r="U368" s="6">
        <f>T368*3547</f>
        <v>4737018.5</v>
      </c>
      <c r="V368" s="6"/>
      <c r="W368" s="6"/>
      <c r="X368" s="6"/>
      <c r="Y368" s="6"/>
      <c r="Z368" s="6"/>
      <c r="AA368" s="6"/>
      <c r="AB368" s="145"/>
      <c r="AC368" s="145"/>
      <c r="AD368" s="6"/>
      <c r="AE368" s="6"/>
      <c r="AF368" s="35">
        <v>2025</v>
      </c>
      <c r="AG368" s="259"/>
      <c r="AH368" s="29">
        <v>339</v>
      </c>
      <c r="AI368" s="29" t="s">
        <v>155</v>
      </c>
      <c r="AJ368" s="29" t="str">
        <f t="shared" si="83"/>
        <v>339.</v>
      </c>
      <c r="AL368" s="30"/>
    </row>
    <row r="369" spans="1:38" ht="22.5" customHeight="1" x14ac:dyDescent="0.25">
      <c r="A369" s="143" t="str">
        <f t="shared" si="81"/>
        <v>340.</v>
      </c>
      <c r="B369" s="71" t="s">
        <v>2837</v>
      </c>
      <c r="C369" s="52">
        <v>1978</v>
      </c>
      <c r="D369" s="143" t="s">
        <v>3015</v>
      </c>
      <c r="E369" s="143" t="s">
        <v>3017</v>
      </c>
      <c r="F369" s="52">
        <v>5</v>
      </c>
      <c r="G369" s="52">
        <v>1</v>
      </c>
      <c r="H369" s="4">
        <v>2844.4</v>
      </c>
      <c r="I369" s="4">
        <v>1075.8</v>
      </c>
      <c r="J369" s="4">
        <v>1075.8</v>
      </c>
      <c r="K369" s="5">
        <v>60</v>
      </c>
      <c r="L369" s="6">
        <f t="shared" si="86"/>
        <v>2287815</v>
      </c>
      <c r="M369" s="6"/>
      <c r="N369" s="6"/>
      <c r="O369" s="6"/>
      <c r="P369" s="145">
        <f t="shared" si="87"/>
        <v>2287815</v>
      </c>
      <c r="Q369" s="42"/>
      <c r="R369" s="100"/>
      <c r="S369" s="42"/>
      <c r="T369" s="42">
        <v>645</v>
      </c>
      <c r="U369" s="42">
        <f>T369*3547</f>
        <v>2287815</v>
      </c>
      <c r="V369" s="42"/>
      <c r="W369" s="42"/>
      <c r="X369" s="42"/>
      <c r="Y369" s="42"/>
      <c r="Z369" s="42"/>
      <c r="AA369" s="42"/>
      <c r="AB369" s="145"/>
      <c r="AC369" s="145"/>
      <c r="AD369" s="42"/>
      <c r="AE369" s="42"/>
      <c r="AF369" s="35">
        <v>2025</v>
      </c>
      <c r="AG369" s="259"/>
      <c r="AH369" s="29">
        <v>340</v>
      </c>
      <c r="AI369" s="29" t="s">
        <v>155</v>
      </c>
      <c r="AJ369" s="29" t="str">
        <f t="shared" si="83"/>
        <v>340.</v>
      </c>
      <c r="AL369" s="29"/>
    </row>
    <row r="370" spans="1:38" ht="22.5" customHeight="1" x14ac:dyDescent="0.25">
      <c r="A370" s="143" t="str">
        <f t="shared" si="81"/>
        <v>341.</v>
      </c>
      <c r="B370" s="71" t="s">
        <v>2838</v>
      </c>
      <c r="C370" s="52">
        <v>1978</v>
      </c>
      <c r="D370" s="143" t="s">
        <v>3015</v>
      </c>
      <c r="E370" s="143" t="s">
        <v>3017</v>
      </c>
      <c r="F370" s="52">
        <v>2</v>
      </c>
      <c r="G370" s="52">
        <v>3</v>
      </c>
      <c r="H370" s="6">
        <v>902.2</v>
      </c>
      <c r="I370" s="6">
        <v>902.2</v>
      </c>
      <c r="J370" s="6">
        <v>608.70000000000005</v>
      </c>
      <c r="K370" s="5">
        <v>37</v>
      </c>
      <c r="L370" s="6">
        <f t="shared" si="86"/>
        <v>5612158</v>
      </c>
      <c r="M370" s="6"/>
      <c r="N370" s="6"/>
      <c r="O370" s="6"/>
      <c r="P370" s="145">
        <f t="shared" si="87"/>
        <v>5612158</v>
      </c>
      <c r="Q370" s="42"/>
      <c r="R370" s="100"/>
      <c r="S370" s="42"/>
      <c r="T370" s="42">
        <v>746</v>
      </c>
      <c r="U370" s="42">
        <f t="shared" ref="U370:U371" si="93">T370*7523</f>
        <v>5612158</v>
      </c>
      <c r="V370" s="42"/>
      <c r="W370" s="42"/>
      <c r="X370" s="42"/>
      <c r="Y370" s="42"/>
      <c r="Z370" s="42"/>
      <c r="AA370" s="42"/>
      <c r="AB370" s="145"/>
      <c r="AC370" s="145"/>
      <c r="AD370" s="42"/>
      <c r="AE370" s="42"/>
      <c r="AF370" s="35">
        <v>2025</v>
      </c>
      <c r="AG370" s="259"/>
      <c r="AH370" s="29">
        <v>341</v>
      </c>
      <c r="AI370" s="29" t="s">
        <v>155</v>
      </c>
      <c r="AJ370" s="29" t="str">
        <f t="shared" si="83"/>
        <v>341.</v>
      </c>
      <c r="AL370" s="29"/>
    </row>
    <row r="371" spans="1:38" ht="22.5" customHeight="1" x14ac:dyDescent="0.25">
      <c r="A371" s="143" t="str">
        <f t="shared" si="81"/>
        <v>342.</v>
      </c>
      <c r="B371" s="71" t="s">
        <v>2839</v>
      </c>
      <c r="C371" s="52">
        <v>1978</v>
      </c>
      <c r="D371" s="143" t="s">
        <v>3015</v>
      </c>
      <c r="E371" s="143" t="s">
        <v>3017</v>
      </c>
      <c r="F371" s="52">
        <v>2</v>
      </c>
      <c r="G371" s="52">
        <v>3</v>
      </c>
      <c r="H371" s="4">
        <v>849.7</v>
      </c>
      <c r="I371" s="4">
        <v>849.7</v>
      </c>
      <c r="J371" s="4">
        <v>499.8</v>
      </c>
      <c r="K371" s="5">
        <v>33</v>
      </c>
      <c r="L371" s="6">
        <f t="shared" si="86"/>
        <v>4611599</v>
      </c>
      <c r="M371" s="6"/>
      <c r="N371" s="6"/>
      <c r="O371" s="6"/>
      <c r="P371" s="145">
        <f t="shared" si="87"/>
        <v>4611599</v>
      </c>
      <c r="Q371" s="42"/>
      <c r="R371" s="100"/>
      <c r="S371" s="42"/>
      <c r="T371" s="42">
        <v>613</v>
      </c>
      <c r="U371" s="42">
        <f t="shared" si="93"/>
        <v>4611599</v>
      </c>
      <c r="V371" s="42"/>
      <c r="W371" s="42"/>
      <c r="X371" s="42"/>
      <c r="Y371" s="42"/>
      <c r="Z371" s="42"/>
      <c r="AA371" s="42"/>
      <c r="AB371" s="145"/>
      <c r="AC371" s="145"/>
      <c r="AD371" s="42"/>
      <c r="AE371" s="42"/>
      <c r="AF371" s="35">
        <v>2025</v>
      </c>
      <c r="AG371" s="259"/>
      <c r="AH371" s="29">
        <v>342</v>
      </c>
      <c r="AI371" s="29" t="s">
        <v>155</v>
      </c>
      <c r="AJ371" s="29" t="str">
        <f t="shared" si="83"/>
        <v>342.</v>
      </c>
      <c r="AL371" s="29"/>
    </row>
    <row r="372" spans="1:38" ht="22.5" customHeight="1" x14ac:dyDescent="0.25">
      <c r="A372" s="143" t="str">
        <f t="shared" si="81"/>
        <v>343.</v>
      </c>
      <c r="B372" s="75" t="s">
        <v>2840</v>
      </c>
      <c r="C372" s="52">
        <v>1979</v>
      </c>
      <c r="D372" s="143" t="s">
        <v>3015</v>
      </c>
      <c r="E372" s="143" t="s">
        <v>3017</v>
      </c>
      <c r="F372" s="52">
        <v>2</v>
      </c>
      <c r="G372" s="52">
        <v>2</v>
      </c>
      <c r="H372" s="4">
        <v>764</v>
      </c>
      <c r="I372" s="4">
        <v>446</v>
      </c>
      <c r="J372" s="4">
        <v>446</v>
      </c>
      <c r="K372" s="5">
        <v>43</v>
      </c>
      <c r="L372" s="6">
        <f t="shared" si="86"/>
        <v>285800</v>
      </c>
      <c r="M372" s="6"/>
      <c r="N372" s="6"/>
      <c r="O372" s="6"/>
      <c r="P372" s="145">
        <f t="shared" si="87"/>
        <v>285800</v>
      </c>
      <c r="Q372" s="6">
        <v>285800</v>
      </c>
      <c r="R372" s="101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35">
        <v>2025</v>
      </c>
      <c r="AG372" s="259"/>
      <c r="AH372" s="29">
        <v>343</v>
      </c>
      <c r="AI372" s="29" t="s">
        <v>155</v>
      </c>
      <c r="AJ372" s="29" t="str">
        <f t="shared" si="83"/>
        <v>343.</v>
      </c>
      <c r="AL372" s="29"/>
    </row>
    <row r="373" spans="1:38" ht="22.5" customHeight="1" x14ac:dyDescent="0.25">
      <c r="A373" s="143" t="str">
        <f t="shared" si="81"/>
        <v>344.</v>
      </c>
      <c r="B373" s="71" t="s">
        <v>2841</v>
      </c>
      <c r="C373" s="52">
        <v>1979</v>
      </c>
      <c r="D373" s="220" t="s">
        <v>3015</v>
      </c>
      <c r="E373" s="143" t="s">
        <v>3017</v>
      </c>
      <c r="F373" s="52">
        <v>2</v>
      </c>
      <c r="G373" s="52">
        <v>2</v>
      </c>
      <c r="H373" s="145">
        <v>931.8</v>
      </c>
      <c r="I373" s="145">
        <v>558.79999999999995</v>
      </c>
      <c r="J373" s="145">
        <v>558.79999999999995</v>
      </c>
      <c r="K373" s="3">
        <v>23</v>
      </c>
      <c r="L373" s="6">
        <f t="shared" si="86"/>
        <v>1181412</v>
      </c>
      <c r="M373" s="6"/>
      <c r="N373" s="6"/>
      <c r="O373" s="6"/>
      <c r="P373" s="145">
        <f t="shared" si="87"/>
        <v>1181412</v>
      </c>
      <c r="Q373" s="42">
        <f>730980+450432</f>
        <v>1181412</v>
      </c>
      <c r="R373" s="100"/>
      <c r="S373" s="42"/>
      <c r="T373" s="42"/>
      <c r="U373" s="42"/>
      <c r="V373" s="42"/>
      <c r="W373" s="42"/>
      <c r="X373" s="42"/>
      <c r="Y373" s="42"/>
      <c r="Z373" s="42"/>
      <c r="AA373" s="42"/>
      <c r="AB373" s="145"/>
      <c r="AC373" s="145"/>
      <c r="AD373" s="42"/>
      <c r="AE373" s="42"/>
      <c r="AF373" s="35">
        <v>2025</v>
      </c>
      <c r="AG373" s="259"/>
      <c r="AH373" s="29">
        <v>344</v>
      </c>
      <c r="AI373" s="29" t="s">
        <v>155</v>
      </c>
      <c r="AJ373" s="29" t="str">
        <f t="shared" si="83"/>
        <v>344.</v>
      </c>
      <c r="AL373" s="29"/>
    </row>
    <row r="374" spans="1:38" ht="22.5" customHeight="1" x14ac:dyDescent="0.25">
      <c r="A374" s="143" t="str">
        <f t="shared" si="81"/>
        <v>345.</v>
      </c>
      <c r="B374" s="71" t="s">
        <v>2842</v>
      </c>
      <c r="C374" s="52">
        <v>1979</v>
      </c>
      <c r="D374" s="143" t="s">
        <v>3015</v>
      </c>
      <c r="E374" s="143" t="s">
        <v>3017</v>
      </c>
      <c r="F374" s="52">
        <v>2</v>
      </c>
      <c r="G374" s="52">
        <v>3</v>
      </c>
      <c r="H374" s="4">
        <v>907.3</v>
      </c>
      <c r="I374" s="4">
        <v>907.3</v>
      </c>
      <c r="J374" s="4">
        <v>584.9</v>
      </c>
      <c r="K374" s="5">
        <v>46</v>
      </c>
      <c r="L374" s="6">
        <f t="shared" si="86"/>
        <v>5664819</v>
      </c>
      <c r="M374" s="6"/>
      <c r="N374" s="6"/>
      <c r="O374" s="6"/>
      <c r="P374" s="145">
        <f t="shared" si="87"/>
        <v>5664819</v>
      </c>
      <c r="Q374" s="42"/>
      <c r="R374" s="100"/>
      <c r="S374" s="42"/>
      <c r="T374" s="42">
        <v>753</v>
      </c>
      <c r="U374" s="42">
        <f t="shared" ref="U374:U375" si="94">T374*7523</f>
        <v>5664819</v>
      </c>
      <c r="V374" s="42"/>
      <c r="W374" s="42"/>
      <c r="X374" s="42"/>
      <c r="Y374" s="42"/>
      <c r="Z374" s="42"/>
      <c r="AA374" s="42"/>
      <c r="AB374" s="145"/>
      <c r="AC374" s="145"/>
      <c r="AD374" s="42"/>
      <c r="AE374" s="42"/>
      <c r="AF374" s="35">
        <v>2025</v>
      </c>
      <c r="AG374" s="259"/>
      <c r="AH374" s="29">
        <v>345</v>
      </c>
      <c r="AI374" s="29" t="s">
        <v>155</v>
      </c>
      <c r="AJ374" s="29" t="str">
        <f t="shared" si="83"/>
        <v>345.</v>
      </c>
      <c r="AL374" s="29"/>
    </row>
    <row r="375" spans="1:38" ht="22.5" customHeight="1" x14ac:dyDescent="0.25">
      <c r="A375" s="143" t="str">
        <f t="shared" si="81"/>
        <v>346.</v>
      </c>
      <c r="B375" s="71" t="s">
        <v>2843</v>
      </c>
      <c r="C375" s="52">
        <v>1979</v>
      </c>
      <c r="D375" s="143" t="s">
        <v>3015</v>
      </c>
      <c r="E375" s="143" t="s">
        <v>3017</v>
      </c>
      <c r="F375" s="52">
        <v>2</v>
      </c>
      <c r="G375" s="52">
        <v>3</v>
      </c>
      <c r="H375" s="4">
        <v>813.7</v>
      </c>
      <c r="I375" s="4">
        <v>813.67</v>
      </c>
      <c r="J375" s="4">
        <v>525.98</v>
      </c>
      <c r="K375" s="5">
        <v>46</v>
      </c>
      <c r="L375" s="6">
        <f t="shared" si="86"/>
        <v>5702434</v>
      </c>
      <c r="M375" s="6"/>
      <c r="N375" s="6"/>
      <c r="O375" s="6"/>
      <c r="P375" s="145">
        <f t="shared" si="87"/>
        <v>5702434</v>
      </c>
      <c r="Q375" s="42"/>
      <c r="R375" s="100"/>
      <c r="S375" s="42"/>
      <c r="T375" s="42">
        <v>758</v>
      </c>
      <c r="U375" s="42">
        <f t="shared" si="94"/>
        <v>5702434</v>
      </c>
      <c r="V375" s="42"/>
      <c r="W375" s="42"/>
      <c r="X375" s="42"/>
      <c r="Y375" s="42"/>
      <c r="Z375" s="42"/>
      <c r="AA375" s="42"/>
      <c r="AB375" s="145"/>
      <c r="AC375" s="145"/>
      <c r="AD375" s="42"/>
      <c r="AE375" s="42"/>
      <c r="AF375" s="35">
        <v>2025</v>
      </c>
      <c r="AG375" s="259"/>
      <c r="AH375" s="29">
        <v>346</v>
      </c>
      <c r="AI375" s="29" t="s">
        <v>155</v>
      </c>
      <c r="AJ375" s="29" t="str">
        <f t="shared" si="83"/>
        <v>346.</v>
      </c>
      <c r="AL375" s="29"/>
    </row>
    <row r="376" spans="1:38" ht="22.5" customHeight="1" x14ac:dyDescent="0.25">
      <c r="A376" s="143" t="str">
        <f t="shared" si="81"/>
        <v>347.</v>
      </c>
      <c r="B376" s="71" t="s">
        <v>2844</v>
      </c>
      <c r="C376" s="52">
        <v>1979</v>
      </c>
      <c r="D376" s="143" t="s">
        <v>3015</v>
      </c>
      <c r="E376" s="143" t="s">
        <v>3017</v>
      </c>
      <c r="F376" s="52">
        <v>2</v>
      </c>
      <c r="G376" s="52">
        <v>3</v>
      </c>
      <c r="H376" s="4">
        <v>855.7</v>
      </c>
      <c r="I376" s="4">
        <v>855.7</v>
      </c>
      <c r="J376" s="4">
        <v>498.1</v>
      </c>
      <c r="K376" s="5">
        <v>30</v>
      </c>
      <c r="L376" s="145">
        <f t="shared" si="86"/>
        <v>5356376</v>
      </c>
      <c r="M376" s="145"/>
      <c r="N376" s="145"/>
      <c r="O376" s="145"/>
      <c r="P376" s="145">
        <f t="shared" si="87"/>
        <v>5356376</v>
      </c>
      <c r="Q376" s="145"/>
      <c r="R376" s="3"/>
      <c r="S376" s="145"/>
      <c r="T376" s="145">
        <v>712</v>
      </c>
      <c r="U376" s="145">
        <f>T376*7523</f>
        <v>5356376</v>
      </c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35">
        <v>2025</v>
      </c>
      <c r="AG376" s="259"/>
      <c r="AH376" s="29">
        <v>347</v>
      </c>
      <c r="AI376" s="29" t="s">
        <v>155</v>
      </c>
      <c r="AJ376" s="29" t="str">
        <f t="shared" si="83"/>
        <v>347.</v>
      </c>
      <c r="AL376" s="29"/>
    </row>
    <row r="377" spans="1:38" ht="22.5" customHeight="1" x14ac:dyDescent="0.25">
      <c r="A377" s="143" t="str">
        <f t="shared" si="81"/>
        <v>348.</v>
      </c>
      <c r="B377" s="76" t="s">
        <v>2845</v>
      </c>
      <c r="C377" s="52">
        <v>1979</v>
      </c>
      <c r="D377" s="220" t="s">
        <v>3015</v>
      </c>
      <c r="E377" s="143" t="s">
        <v>3017</v>
      </c>
      <c r="F377" s="52">
        <v>2</v>
      </c>
      <c r="G377" s="52">
        <v>1</v>
      </c>
      <c r="H377" s="7">
        <v>358.6</v>
      </c>
      <c r="I377" s="7">
        <v>290.2</v>
      </c>
      <c r="J377" s="7">
        <v>290.2</v>
      </c>
      <c r="K377" s="61">
        <v>28</v>
      </c>
      <c r="L377" s="6">
        <f t="shared" si="86"/>
        <v>232899</v>
      </c>
      <c r="M377" s="6"/>
      <c r="N377" s="6"/>
      <c r="O377" s="6"/>
      <c r="P377" s="145">
        <f t="shared" si="87"/>
        <v>232899</v>
      </c>
      <c r="Q377" s="145"/>
      <c r="R377" s="3"/>
      <c r="S377" s="145"/>
      <c r="T377" s="145"/>
      <c r="U377" s="145"/>
      <c r="V377" s="145"/>
      <c r="W377" s="145"/>
      <c r="X377" s="145"/>
      <c r="Y377" s="145"/>
      <c r="Z377" s="145">
        <v>87</v>
      </c>
      <c r="AA377" s="145">
        <f>Z377*2677</f>
        <v>232899</v>
      </c>
      <c r="AB377" s="145"/>
      <c r="AC377" s="145"/>
      <c r="AD377" s="145"/>
      <c r="AE377" s="145"/>
      <c r="AF377" s="35">
        <v>2025</v>
      </c>
      <c r="AG377" s="259"/>
      <c r="AH377" s="29">
        <v>348</v>
      </c>
      <c r="AI377" s="29" t="s">
        <v>155</v>
      </c>
      <c r="AJ377" s="29" t="str">
        <f t="shared" si="83"/>
        <v>348.</v>
      </c>
      <c r="AL377" s="29"/>
    </row>
    <row r="378" spans="1:38" ht="22.5" customHeight="1" x14ac:dyDescent="0.25">
      <c r="A378" s="143" t="str">
        <f t="shared" si="81"/>
        <v>349.</v>
      </c>
      <c r="B378" s="71" t="s">
        <v>2846</v>
      </c>
      <c r="C378" s="52">
        <v>1980</v>
      </c>
      <c r="D378" s="143" t="s">
        <v>3015</v>
      </c>
      <c r="E378" s="143" t="s">
        <v>3017</v>
      </c>
      <c r="F378" s="52">
        <v>3</v>
      </c>
      <c r="G378" s="52">
        <v>3</v>
      </c>
      <c r="H378" s="6">
        <v>1423</v>
      </c>
      <c r="I378" s="6">
        <v>1292.0999999999999</v>
      </c>
      <c r="J378" s="6">
        <v>1292.0999999999999</v>
      </c>
      <c r="K378" s="5">
        <v>55</v>
      </c>
      <c r="L378" s="145">
        <f t="shared" si="86"/>
        <v>5455679.6000000006</v>
      </c>
      <c r="M378" s="145"/>
      <c r="N378" s="145"/>
      <c r="O378" s="145"/>
      <c r="P378" s="145">
        <f t="shared" si="87"/>
        <v>5455679.6000000006</v>
      </c>
      <c r="Q378" s="145"/>
      <c r="R378" s="3"/>
      <c r="S378" s="145"/>
      <c r="T378" s="145">
        <v>725.2</v>
      </c>
      <c r="U378" s="145">
        <f>T378*7523</f>
        <v>5455679.6000000006</v>
      </c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35">
        <v>2025</v>
      </c>
      <c r="AG378" s="259"/>
      <c r="AH378" s="29">
        <v>349</v>
      </c>
      <c r="AI378" s="29" t="s">
        <v>155</v>
      </c>
      <c r="AJ378" s="29" t="str">
        <f t="shared" si="83"/>
        <v>349.</v>
      </c>
      <c r="AL378" s="29"/>
    </row>
    <row r="379" spans="1:38" ht="22.5" customHeight="1" x14ac:dyDescent="0.25">
      <c r="A379" s="143" t="str">
        <f t="shared" si="81"/>
        <v>350.</v>
      </c>
      <c r="B379" s="71" t="s">
        <v>2847</v>
      </c>
      <c r="C379" s="52">
        <v>1980</v>
      </c>
      <c r="D379" s="143" t="s">
        <v>3015</v>
      </c>
      <c r="E379" s="143" t="s">
        <v>3017</v>
      </c>
      <c r="F379" s="52">
        <v>2</v>
      </c>
      <c r="G379" s="52">
        <v>1</v>
      </c>
      <c r="H379" s="4">
        <v>749.7</v>
      </c>
      <c r="I379" s="4">
        <v>274.39999999999998</v>
      </c>
      <c r="J379" s="4">
        <v>274.39999999999998</v>
      </c>
      <c r="K379" s="5">
        <v>25</v>
      </c>
      <c r="L379" s="6">
        <f t="shared" si="86"/>
        <v>184860</v>
      </c>
      <c r="M379" s="6"/>
      <c r="N379" s="6"/>
      <c r="O379" s="6"/>
      <c r="P379" s="145">
        <f t="shared" si="87"/>
        <v>184860</v>
      </c>
      <c r="Q379" s="145">
        <v>184860</v>
      </c>
      <c r="R379" s="3"/>
      <c r="S379" s="145"/>
      <c r="T379" s="145"/>
      <c r="U379" s="145"/>
      <c r="V379" s="145"/>
      <c r="W379" s="145"/>
      <c r="X379" s="145"/>
      <c r="Y379" s="145"/>
      <c r="Z379" s="145"/>
      <c r="AA379" s="145"/>
      <c r="AB379" s="42"/>
      <c r="AC379" s="42"/>
      <c r="AD379" s="145"/>
      <c r="AE379" s="145"/>
      <c r="AF379" s="35">
        <v>2025</v>
      </c>
      <c r="AG379" s="259"/>
      <c r="AH379" s="29">
        <v>350</v>
      </c>
      <c r="AI379" s="29" t="s">
        <v>155</v>
      </c>
      <c r="AJ379" s="29" t="str">
        <f t="shared" si="83"/>
        <v>350.</v>
      </c>
      <c r="AL379" s="29"/>
    </row>
    <row r="380" spans="1:38" ht="22.5" customHeight="1" x14ac:dyDescent="0.25">
      <c r="A380" s="143" t="str">
        <f t="shared" si="81"/>
        <v>351.</v>
      </c>
      <c r="B380" s="71" t="s">
        <v>2848</v>
      </c>
      <c r="C380" s="52">
        <v>1980</v>
      </c>
      <c r="D380" s="143" t="s">
        <v>3015</v>
      </c>
      <c r="E380" s="143" t="s">
        <v>3017</v>
      </c>
      <c r="F380" s="52">
        <v>5</v>
      </c>
      <c r="G380" s="52">
        <v>5</v>
      </c>
      <c r="H380" s="4">
        <v>3468.2</v>
      </c>
      <c r="I380" s="4">
        <v>1452.37</v>
      </c>
      <c r="J380" s="4">
        <v>1452.37</v>
      </c>
      <c r="K380" s="5">
        <v>82</v>
      </c>
      <c r="L380" s="6">
        <f t="shared" si="86"/>
        <v>3766914</v>
      </c>
      <c r="M380" s="6"/>
      <c r="N380" s="6"/>
      <c r="O380" s="6"/>
      <c r="P380" s="145">
        <f t="shared" si="87"/>
        <v>3766914</v>
      </c>
      <c r="Q380" s="6"/>
      <c r="R380" s="101"/>
      <c r="S380" s="6"/>
      <c r="T380" s="6">
        <v>1062</v>
      </c>
      <c r="U380" s="6">
        <f t="shared" ref="U380" si="95">T380*3547</f>
        <v>3766914</v>
      </c>
      <c r="V380" s="6"/>
      <c r="W380" s="6"/>
      <c r="X380" s="6"/>
      <c r="Y380" s="6"/>
      <c r="Z380" s="6"/>
      <c r="AA380" s="6"/>
      <c r="AB380" s="42"/>
      <c r="AC380" s="42"/>
      <c r="AD380" s="6"/>
      <c r="AE380" s="6"/>
      <c r="AF380" s="35">
        <v>2025</v>
      </c>
      <c r="AG380" s="259"/>
      <c r="AH380" s="29">
        <v>351</v>
      </c>
      <c r="AI380" s="29" t="s">
        <v>155</v>
      </c>
      <c r="AJ380" s="29" t="str">
        <f t="shared" si="83"/>
        <v>351.</v>
      </c>
      <c r="AL380" s="30"/>
    </row>
    <row r="381" spans="1:38" ht="22.5" customHeight="1" x14ac:dyDescent="0.25">
      <c r="A381" s="143" t="str">
        <f t="shared" si="81"/>
        <v>352.</v>
      </c>
      <c r="B381" s="71" t="s">
        <v>2849</v>
      </c>
      <c r="C381" s="52">
        <v>1980</v>
      </c>
      <c r="D381" s="143" t="s">
        <v>3015</v>
      </c>
      <c r="E381" s="143" t="s">
        <v>3017</v>
      </c>
      <c r="F381" s="52">
        <v>5</v>
      </c>
      <c r="G381" s="52">
        <v>4</v>
      </c>
      <c r="H381" s="4">
        <v>2936.75</v>
      </c>
      <c r="I381" s="4">
        <v>2936.75</v>
      </c>
      <c r="J381" s="4">
        <v>2652.75</v>
      </c>
      <c r="K381" s="5">
        <v>119</v>
      </c>
      <c r="L381" s="6">
        <f t="shared" si="86"/>
        <v>3263240</v>
      </c>
      <c r="M381" s="6"/>
      <c r="N381" s="6"/>
      <c r="O381" s="6"/>
      <c r="P381" s="145">
        <f t="shared" si="87"/>
        <v>3263240</v>
      </c>
      <c r="Q381" s="42"/>
      <c r="R381" s="100"/>
      <c r="S381" s="42"/>
      <c r="T381" s="42">
        <v>920</v>
      </c>
      <c r="U381" s="42">
        <f>T381*3547</f>
        <v>3263240</v>
      </c>
      <c r="V381" s="42"/>
      <c r="W381" s="42"/>
      <c r="X381" s="42"/>
      <c r="Y381" s="42"/>
      <c r="Z381" s="42"/>
      <c r="AA381" s="42"/>
      <c r="AB381" s="145"/>
      <c r="AC381" s="145"/>
      <c r="AD381" s="42"/>
      <c r="AE381" s="42"/>
      <c r="AF381" s="35">
        <v>2025</v>
      </c>
      <c r="AG381" s="259"/>
      <c r="AH381" s="29">
        <v>352</v>
      </c>
      <c r="AI381" s="29" t="s">
        <v>155</v>
      </c>
      <c r="AJ381" s="29" t="str">
        <f t="shared" si="83"/>
        <v>352.</v>
      </c>
      <c r="AL381" s="29"/>
    </row>
    <row r="382" spans="1:38" ht="22.5" customHeight="1" x14ac:dyDescent="0.25">
      <c r="A382" s="143" t="str">
        <f t="shared" si="81"/>
        <v>353.</v>
      </c>
      <c r="B382" s="71" t="s">
        <v>2850</v>
      </c>
      <c r="C382" s="52">
        <v>1980</v>
      </c>
      <c r="D382" s="143" t="s">
        <v>3015</v>
      </c>
      <c r="E382" s="143" t="s">
        <v>3017</v>
      </c>
      <c r="F382" s="52">
        <v>5</v>
      </c>
      <c r="G382" s="52">
        <v>7</v>
      </c>
      <c r="H382" s="4">
        <v>8416.25</v>
      </c>
      <c r="I382" s="4">
        <v>3277.53</v>
      </c>
      <c r="J382" s="4">
        <v>3050.53</v>
      </c>
      <c r="K382" s="5">
        <v>209</v>
      </c>
      <c r="L382" s="6">
        <f t="shared" si="86"/>
        <v>12315151</v>
      </c>
      <c r="M382" s="6"/>
      <c r="N382" s="6"/>
      <c r="O382" s="6"/>
      <c r="P382" s="145">
        <f t="shared" si="87"/>
        <v>12315151</v>
      </c>
      <c r="Q382" s="6"/>
      <c r="R382" s="101"/>
      <c r="S382" s="6"/>
      <c r="T382" s="6">
        <v>1637</v>
      </c>
      <c r="U382" s="6">
        <f>T382*7523</f>
        <v>12315151</v>
      </c>
      <c r="V382" s="6"/>
      <c r="W382" s="6"/>
      <c r="X382" s="6"/>
      <c r="Y382" s="6"/>
      <c r="Z382" s="6"/>
      <c r="AA382" s="6"/>
      <c r="AB382" s="42"/>
      <c r="AC382" s="42"/>
      <c r="AD382" s="6"/>
      <c r="AE382" s="6"/>
      <c r="AF382" s="35">
        <v>2025</v>
      </c>
      <c r="AG382" s="259"/>
      <c r="AH382" s="29">
        <v>353</v>
      </c>
      <c r="AI382" s="29" t="s">
        <v>155</v>
      </c>
      <c r="AJ382" s="29" t="str">
        <f t="shared" si="83"/>
        <v>353.</v>
      </c>
      <c r="AL382" s="30"/>
    </row>
    <row r="383" spans="1:38" ht="22.5" customHeight="1" x14ac:dyDescent="0.25">
      <c r="A383" s="143" t="str">
        <f t="shared" si="81"/>
        <v>354.</v>
      </c>
      <c r="B383" s="71" t="s">
        <v>2851</v>
      </c>
      <c r="C383" s="52">
        <v>1980</v>
      </c>
      <c r="D383" s="143" t="s">
        <v>3015</v>
      </c>
      <c r="E383" s="143" t="s">
        <v>3017</v>
      </c>
      <c r="F383" s="52">
        <v>5</v>
      </c>
      <c r="G383" s="52">
        <v>9</v>
      </c>
      <c r="H383" s="4">
        <v>8574.6</v>
      </c>
      <c r="I383" s="4">
        <v>4487.6000000000004</v>
      </c>
      <c r="J383" s="4">
        <v>4238.7</v>
      </c>
      <c r="K383" s="5">
        <v>267</v>
      </c>
      <c r="L383" s="145">
        <f t="shared" si="86"/>
        <v>6647078</v>
      </c>
      <c r="M383" s="145"/>
      <c r="N383" s="145"/>
      <c r="O383" s="145"/>
      <c r="P383" s="145">
        <f t="shared" si="87"/>
        <v>6647078</v>
      </c>
      <c r="Q383" s="145"/>
      <c r="R383" s="3"/>
      <c r="S383" s="145"/>
      <c r="T383" s="145">
        <v>1874</v>
      </c>
      <c r="U383" s="145">
        <f>T383*3547</f>
        <v>6647078</v>
      </c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35">
        <v>2025</v>
      </c>
      <c r="AG383" s="259"/>
      <c r="AH383" s="29">
        <v>354</v>
      </c>
      <c r="AI383" s="29" t="s">
        <v>155</v>
      </c>
      <c r="AJ383" s="29" t="str">
        <f t="shared" si="83"/>
        <v>354.</v>
      </c>
      <c r="AL383" s="29"/>
    </row>
    <row r="384" spans="1:38" ht="22.5" customHeight="1" x14ac:dyDescent="0.25">
      <c r="A384" s="143" t="str">
        <f t="shared" ref="A384:A447" si="96">AJ384</f>
        <v>355.</v>
      </c>
      <c r="B384" s="71" t="s">
        <v>2852</v>
      </c>
      <c r="C384" s="52">
        <v>1980</v>
      </c>
      <c r="D384" s="143" t="s">
        <v>3015</v>
      </c>
      <c r="E384" s="143" t="s">
        <v>3017</v>
      </c>
      <c r="F384" s="52">
        <v>2</v>
      </c>
      <c r="G384" s="52">
        <v>3</v>
      </c>
      <c r="H384" s="6">
        <v>869.2</v>
      </c>
      <c r="I384" s="6">
        <v>869.17</v>
      </c>
      <c r="J384" s="6">
        <v>498</v>
      </c>
      <c r="K384" s="5">
        <v>39</v>
      </c>
      <c r="L384" s="145">
        <f t="shared" si="86"/>
        <v>5025364</v>
      </c>
      <c r="M384" s="145"/>
      <c r="N384" s="145"/>
      <c r="O384" s="145"/>
      <c r="P384" s="145">
        <f t="shared" si="87"/>
        <v>5025364</v>
      </c>
      <c r="Q384" s="145"/>
      <c r="R384" s="3"/>
      <c r="S384" s="145"/>
      <c r="T384" s="145">
        <v>668</v>
      </c>
      <c r="U384" s="145">
        <f>T384*7523</f>
        <v>5025364</v>
      </c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35">
        <v>2025</v>
      </c>
      <c r="AG384" s="259"/>
      <c r="AH384" s="29">
        <v>355</v>
      </c>
      <c r="AI384" s="29" t="s">
        <v>155</v>
      </c>
      <c r="AJ384" s="29" t="str">
        <f t="shared" si="83"/>
        <v>355.</v>
      </c>
      <c r="AL384" s="29"/>
    </row>
    <row r="385" spans="1:38" ht="22.5" customHeight="1" x14ac:dyDescent="0.25">
      <c r="A385" s="143" t="str">
        <f t="shared" si="96"/>
        <v>356.</v>
      </c>
      <c r="B385" s="71" t="s">
        <v>2853</v>
      </c>
      <c r="C385" s="52">
        <v>1980</v>
      </c>
      <c r="D385" s="143" t="s">
        <v>3015</v>
      </c>
      <c r="E385" s="143" t="s">
        <v>3017</v>
      </c>
      <c r="F385" s="52">
        <v>2</v>
      </c>
      <c r="G385" s="52">
        <v>2</v>
      </c>
      <c r="H385" s="4">
        <v>583.9</v>
      </c>
      <c r="I385" s="4">
        <v>583.9</v>
      </c>
      <c r="J385" s="4">
        <v>333.2</v>
      </c>
      <c r="K385" s="5">
        <v>18</v>
      </c>
      <c r="L385" s="145">
        <f t="shared" si="86"/>
        <v>5439129</v>
      </c>
      <c r="M385" s="145"/>
      <c r="N385" s="145"/>
      <c r="O385" s="145"/>
      <c r="P385" s="145">
        <f t="shared" si="87"/>
        <v>5439129</v>
      </c>
      <c r="Q385" s="145"/>
      <c r="R385" s="3"/>
      <c r="S385" s="145"/>
      <c r="T385" s="145">
        <v>723</v>
      </c>
      <c r="U385" s="145">
        <f>T385*7523</f>
        <v>5439129</v>
      </c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35">
        <v>2025</v>
      </c>
      <c r="AG385" s="259"/>
      <c r="AH385" s="29">
        <v>356</v>
      </c>
      <c r="AI385" s="29" t="s">
        <v>155</v>
      </c>
      <c r="AJ385" s="29" t="str">
        <f t="shared" ref="AJ385:AJ448" si="97">CONCATENATE(AH385,AI385)</f>
        <v>356.</v>
      </c>
      <c r="AL385" s="29"/>
    </row>
    <row r="386" spans="1:38" ht="22.5" customHeight="1" x14ac:dyDescent="0.25">
      <c r="A386" s="143" t="str">
        <f t="shared" si="96"/>
        <v>357.</v>
      </c>
      <c r="B386" s="71" t="s">
        <v>2854</v>
      </c>
      <c r="C386" s="52">
        <v>1980</v>
      </c>
      <c r="D386" s="220" t="s">
        <v>3015</v>
      </c>
      <c r="E386" s="143" t="s">
        <v>3017</v>
      </c>
      <c r="F386" s="52">
        <v>2</v>
      </c>
      <c r="G386" s="52">
        <v>2</v>
      </c>
      <c r="H386" s="145">
        <v>847.8</v>
      </c>
      <c r="I386" s="145">
        <v>847.79</v>
      </c>
      <c r="J386" s="145">
        <v>495.9</v>
      </c>
      <c r="K386" s="3">
        <v>39</v>
      </c>
      <c r="L386" s="145">
        <f t="shared" si="86"/>
        <v>5040373</v>
      </c>
      <c r="M386" s="145"/>
      <c r="N386" s="145"/>
      <c r="O386" s="145"/>
      <c r="P386" s="145">
        <f t="shared" si="87"/>
        <v>5040373</v>
      </c>
      <c r="Q386" s="145">
        <v>142900</v>
      </c>
      <c r="R386" s="3"/>
      <c r="S386" s="145"/>
      <c r="T386" s="145">
        <v>651</v>
      </c>
      <c r="U386" s="145">
        <f t="shared" ref="U386" si="98">T386*7523</f>
        <v>4897473</v>
      </c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35">
        <v>2025</v>
      </c>
      <c r="AG386" s="259"/>
      <c r="AH386" s="29">
        <v>357</v>
      </c>
      <c r="AI386" s="29" t="s">
        <v>155</v>
      </c>
      <c r="AJ386" s="29" t="str">
        <f t="shared" si="97"/>
        <v>357.</v>
      </c>
      <c r="AL386" s="29"/>
    </row>
    <row r="387" spans="1:38" ht="22.5" customHeight="1" x14ac:dyDescent="0.25">
      <c r="A387" s="143" t="str">
        <f t="shared" si="96"/>
        <v>358.</v>
      </c>
      <c r="B387" s="71" t="s">
        <v>2855</v>
      </c>
      <c r="C387" s="52">
        <v>1976</v>
      </c>
      <c r="D387" s="220" t="s">
        <v>3015</v>
      </c>
      <c r="E387" s="143" t="s">
        <v>3017</v>
      </c>
      <c r="F387" s="52">
        <v>2</v>
      </c>
      <c r="G387" s="52">
        <v>1</v>
      </c>
      <c r="H387" s="7">
        <v>146.6</v>
      </c>
      <c r="I387" s="7">
        <v>120.6</v>
      </c>
      <c r="J387" s="7">
        <v>120.6</v>
      </c>
      <c r="K387" s="61">
        <v>14</v>
      </c>
      <c r="L387" s="6">
        <f t="shared" si="86"/>
        <v>5374431.2000000002</v>
      </c>
      <c r="M387" s="6"/>
      <c r="N387" s="6"/>
      <c r="O387" s="6"/>
      <c r="P387" s="145">
        <f t="shared" si="87"/>
        <v>5374431.2000000002</v>
      </c>
      <c r="Q387" s="6"/>
      <c r="R387" s="101"/>
      <c r="S387" s="6"/>
      <c r="T387" s="6">
        <v>714.4</v>
      </c>
      <c r="U387" s="6">
        <f>T387*7523</f>
        <v>5374431.2000000002</v>
      </c>
      <c r="V387" s="6"/>
      <c r="W387" s="6"/>
      <c r="X387" s="6"/>
      <c r="Y387" s="6"/>
      <c r="Z387" s="6"/>
      <c r="AA387" s="6"/>
      <c r="AB387" s="42"/>
      <c r="AC387" s="42"/>
      <c r="AD387" s="6"/>
      <c r="AE387" s="6"/>
      <c r="AF387" s="35">
        <v>2025</v>
      </c>
      <c r="AG387" s="259"/>
      <c r="AH387" s="29">
        <v>358</v>
      </c>
      <c r="AI387" s="29" t="s">
        <v>155</v>
      </c>
      <c r="AJ387" s="29" t="str">
        <f t="shared" si="97"/>
        <v>358.</v>
      </c>
      <c r="AL387" s="30"/>
    </row>
    <row r="388" spans="1:38" ht="22.5" customHeight="1" x14ac:dyDescent="0.25">
      <c r="A388" s="143" t="str">
        <f t="shared" si="96"/>
        <v>359.</v>
      </c>
      <c r="B388" s="77" t="s">
        <v>2856</v>
      </c>
      <c r="C388" s="52">
        <v>1981</v>
      </c>
      <c r="D388" s="220" t="s">
        <v>3015</v>
      </c>
      <c r="E388" s="143" t="s">
        <v>3017</v>
      </c>
      <c r="F388" s="52">
        <v>2</v>
      </c>
      <c r="G388" s="52">
        <v>2</v>
      </c>
      <c r="H388" s="145">
        <v>613.6</v>
      </c>
      <c r="I388" s="145">
        <v>566.16</v>
      </c>
      <c r="J388" s="145">
        <v>566.16</v>
      </c>
      <c r="K388" s="3">
        <v>15</v>
      </c>
      <c r="L388" s="6">
        <f t="shared" si="86"/>
        <v>172081</v>
      </c>
      <c r="M388" s="6"/>
      <c r="N388" s="6"/>
      <c r="O388" s="6"/>
      <c r="P388" s="145">
        <f t="shared" si="87"/>
        <v>172081</v>
      </c>
      <c r="Q388" s="145">
        <v>172081</v>
      </c>
      <c r="R388" s="3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35">
        <v>2025</v>
      </c>
      <c r="AG388" s="259"/>
      <c r="AH388" s="29">
        <v>359</v>
      </c>
      <c r="AI388" s="29" t="s">
        <v>155</v>
      </c>
      <c r="AJ388" s="29" t="str">
        <f t="shared" si="97"/>
        <v>359.</v>
      </c>
      <c r="AL388" s="29"/>
    </row>
    <row r="389" spans="1:38" ht="22.5" customHeight="1" x14ac:dyDescent="0.25">
      <c r="A389" s="143" t="str">
        <f t="shared" si="96"/>
        <v>360.</v>
      </c>
      <c r="B389" s="71" t="s">
        <v>2857</v>
      </c>
      <c r="C389" s="52">
        <v>1981</v>
      </c>
      <c r="D389" s="220" t="s">
        <v>3015</v>
      </c>
      <c r="E389" s="143" t="s">
        <v>3017</v>
      </c>
      <c r="F389" s="52">
        <v>5</v>
      </c>
      <c r="G389" s="52">
        <v>4</v>
      </c>
      <c r="H389" s="145">
        <v>4553.3500000000004</v>
      </c>
      <c r="I389" s="145">
        <v>3688.66</v>
      </c>
      <c r="J389" s="145">
        <v>3355.35</v>
      </c>
      <c r="K389" s="3">
        <v>68</v>
      </c>
      <c r="L389" s="6">
        <f t="shared" si="86"/>
        <v>3533070</v>
      </c>
      <c r="M389" s="6"/>
      <c r="N389" s="6"/>
      <c r="O389" s="6"/>
      <c r="P389" s="145">
        <f t="shared" si="87"/>
        <v>3533070</v>
      </c>
      <c r="Q389" s="6">
        <v>3533070</v>
      </c>
      <c r="R389" s="101"/>
      <c r="S389" s="6"/>
      <c r="T389" s="6"/>
      <c r="U389" s="6"/>
      <c r="V389" s="6"/>
      <c r="W389" s="6"/>
      <c r="X389" s="6"/>
      <c r="Y389" s="6"/>
      <c r="Z389" s="6"/>
      <c r="AA389" s="6"/>
      <c r="AB389" s="145"/>
      <c r="AC389" s="145"/>
      <c r="AD389" s="6"/>
      <c r="AE389" s="6"/>
      <c r="AF389" s="35">
        <v>2025</v>
      </c>
      <c r="AG389" s="259"/>
      <c r="AH389" s="29">
        <v>360</v>
      </c>
      <c r="AI389" s="29" t="s">
        <v>155</v>
      </c>
      <c r="AJ389" s="29" t="str">
        <f t="shared" si="97"/>
        <v>360.</v>
      </c>
      <c r="AL389" s="30"/>
    </row>
    <row r="390" spans="1:38" ht="22.5" customHeight="1" x14ac:dyDescent="0.25">
      <c r="A390" s="143" t="str">
        <f t="shared" si="96"/>
        <v>361.</v>
      </c>
      <c r="B390" s="71" t="s">
        <v>2858</v>
      </c>
      <c r="C390" s="52">
        <v>1981</v>
      </c>
      <c r="D390" s="143" t="s">
        <v>3015</v>
      </c>
      <c r="E390" s="143" t="s">
        <v>3017</v>
      </c>
      <c r="F390" s="52">
        <v>2</v>
      </c>
      <c r="G390" s="52">
        <v>3</v>
      </c>
      <c r="H390" s="4">
        <v>856.2</v>
      </c>
      <c r="I390" s="4">
        <v>856.2</v>
      </c>
      <c r="J390" s="4">
        <v>491.9</v>
      </c>
      <c r="K390" s="5">
        <v>34</v>
      </c>
      <c r="L390" s="6">
        <f t="shared" si="86"/>
        <v>5717480</v>
      </c>
      <c r="M390" s="6"/>
      <c r="N390" s="6"/>
      <c r="O390" s="6"/>
      <c r="P390" s="145">
        <f t="shared" si="87"/>
        <v>5717480</v>
      </c>
      <c r="Q390" s="42"/>
      <c r="R390" s="100"/>
      <c r="S390" s="42"/>
      <c r="T390" s="42">
        <v>760</v>
      </c>
      <c r="U390" s="42">
        <f t="shared" ref="U390" si="99">T390*7523</f>
        <v>5717480</v>
      </c>
      <c r="V390" s="42"/>
      <c r="W390" s="42"/>
      <c r="X390" s="42"/>
      <c r="Y390" s="42"/>
      <c r="Z390" s="42"/>
      <c r="AA390" s="42"/>
      <c r="AB390" s="145"/>
      <c r="AC390" s="145"/>
      <c r="AD390" s="42"/>
      <c r="AE390" s="42"/>
      <c r="AF390" s="35">
        <v>2025</v>
      </c>
      <c r="AG390" s="259"/>
      <c r="AH390" s="29">
        <v>361</v>
      </c>
      <c r="AI390" s="29" t="s">
        <v>155</v>
      </c>
      <c r="AJ390" s="29" t="str">
        <f t="shared" si="97"/>
        <v>361.</v>
      </c>
      <c r="AL390" s="29"/>
    </row>
    <row r="391" spans="1:38" ht="22.5" customHeight="1" x14ac:dyDescent="0.25">
      <c r="A391" s="143" t="str">
        <f t="shared" si="96"/>
        <v>362.</v>
      </c>
      <c r="B391" s="71" t="s">
        <v>2859</v>
      </c>
      <c r="C391" s="52">
        <v>1982</v>
      </c>
      <c r="D391" s="143" t="s">
        <v>3015</v>
      </c>
      <c r="E391" s="143" t="s">
        <v>3017</v>
      </c>
      <c r="F391" s="52">
        <v>2</v>
      </c>
      <c r="G391" s="52">
        <v>3</v>
      </c>
      <c r="H391" s="6">
        <v>905.2</v>
      </c>
      <c r="I391" s="6">
        <v>867.6</v>
      </c>
      <c r="J391" s="6">
        <v>867.6</v>
      </c>
      <c r="K391" s="5">
        <v>37</v>
      </c>
      <c r="L391" s="6">
        <f t="shared" si="86"/>
        <v>261885</v>
      </c>
      <c r="M391" s="6"/>
      <c r="N391" s="6"/>
      <c r="O391" s="6"/>
      <c r="P391" s="145">
        <f t="shared" si="87"/>
        <v>261885</v>
      </c>
      <c r="Q391" s="6">
        <v>261885</v>
      </c>
      <c r="R391" s="101"/>
      <c r="S391" s="6"/>
      <c r="T391" s="6"/>
      <c r="U391" s="6"/>
      <c r="V391" s="6"/>
      <c r="W391" s="6"/>
      <c r="X391" s="6"/>
      <c r="Y391" s="6"/>
      <c r="Z391" s="6"/>
      <c r="AA391" s="6"/>
      <c r="AB391" s="42"/>
      <c r="AC391" s="42"/>
      <c r="AD391" s="6"/>
      <c r="AE391" s="6"/>
      <c r="AF391" s="35">
        <v>2025</v>
      </c>
      <c r="AG391" s="259"/>
      <c r="AH391" s="29">
        <v>362</v>
      </c>
      <c r="AI391" s="29" t="s">
        <v>155</v>
      </c>
      <c r="AJ391" s="29" t="str">
        <f t="shared" si="97"/>
        <v>362.</v>
      </c>
      <c r="AL391" s="30"/>
    </row>
    <row r="392" spans="1:38" ht="22.5" customHeight="1" x14ac:dyDescent="0.25">
      <c r="A392" s="143" t="str">
        <f t="shared" si="96"/>
        <v>363.</v>
      </c>
      <c r="B392" s="71" t="s">
        <v>2860</v>
      </c>
      <c r="C392" s="52">
        <v>1982</v>
      </c>
      <c r="D392" s="143" t="s">
        <v>3015</v>
      </c>
      <c r="E392" s="143" t="s">
        <v>3017</v>
      </c>
      <c r="F392" s="52">
        <v>2</v>
      </c>
      <c r="G392" s="52">
        <v>3</v>
      </c>
      <c r="H392" s="4">
        <v>942.3</v>
      </c>
      <c r="I392" s="4">
        <v>557.20000000000005</v>
      </c>
      <c r="J392" s="4">
        <v>557.20000000000005</v>
      </c>
      <c r="K392" s="5">
        <v>18</v>
      </c>
      <c r="L392" s="6">
        <f t="shared" si="86"/>
        <v>560418</v>
      </c>
      <c r="M392" s="6"/>
      <c r="N392" s="6"/>
      <c r="O392" s="6"/>
      <c r="P392" s="145">
        <f t="shared" si="87"/>
        <v>560418</v>
      </c>
      <c r="Q392" s="42">
        <v>560418</v>
      </c>
      <c r="R392" s="100"/>
      <c r="S392" s="42"/>
      <c r="T392" s="42"/>
      <c r="U392" s="42"/>
      <c r="V392" s="42"/>
      <c r="W392" s="42"/>
      <c r="X392" s="42"/>
      <c r="Y392" s="42"/>
      <c r="Z392" s="42"/>
      <c r="AA392" s="42"/>
      <c r="AB392" s="145"/>
      <c r="AC392" s="145"/>
      <c r="AD392" s="42"/>
      <c r="AE392" s="42"/>
      <c r="AF392" s="35">
        <v>2025</v>
      </c>
      <c r="AG392" s="259"/>
      <c r="AH392" s="29">
        <v>363</v>
      </c>
      <c r="AI392" s="29" t="s">
        <v>155</v>
      </c>
      <c r="AJ392" s="29" t="str">
        <f t="shared" si="97"/>
        <v>363.</v>
      </c>
      <c r="AL392" s="29"/>
    </row>
    <row r="393" spans="1:38" ht="22.5" customHeight="1" x14ac:dyDescent="0.25">
      <c r="A393" s="143" t="str">
        <f t="shared" si="96"/>
        <v>364.</v>
      </c>
      <c r="B393" s="71" t="s">
        <v>2861</v>
      </c>
      <c r="C393" s="52">
        <v>1982</v>
      </c>
      <c r="D393" s="143" t="s">
        <v>3015</v>
      </c>
      <c r="E393" s="143" t="s">
        <v>3017</v>
      </c>
      <c r="F393" s="52">
        <v>2</v>
      </c>
      <c r="G393" s="52">
        <v>3</v>
      </c>
      <c r="H393" s="4">
        <v>799.5</v>
      </c>
      <c r="I393" s="4">
        <v>541.29999999999995</v>
      </c>
      <c r="J393" s="4">
        <v>541.29999999999995</v>
      </c>
      <c r="K393" s="5">
        <v>24</v>
      </c>
      <c r="L393" s="6">
        <f t="shared" si="86"/>
        <v>560418</v>
      </c>
      <c r="M393" s="6"/>
      <c r="N393" s="6"/>
      <c r="O393" s="6"/>
      <c r="P393" s="145">
        <f t="shared" si="87"/>
        <v>560418</v>
      </c>
      <c r="Q393" s="42">
        <v>560418</v>
      </c>
      <c r="R393" s="100"/>
      <c r="S393" s="42"/>
      <c r="T393" s="42"/>
      <c r="U393" s="42"/>
      <c r="V393" s="42"/>
      <c r="W393" s="42"/>
      <c r="X393" s="42"/>
      <c r="Y393" s="42"/>
      <c r="Z393" s="42"/>
      <c r="AA393" s="42"/>
      <c r="AB393" s="145"/>
      <c r="AC393" s="145"/>
      <c r="AD393" s="42"/>
      <c r="AE393" s="42"/>
      <c r="AF393" s="35">
        <v>2025</v>
      </c>
      <c r="AG393" s="259"/>
      <c r="AH393" s="29">
        <v>364</v>
      </c>
      <c r="AI393" s="29" t="s">
        <v>155</v>
      </c>
      <c r="AJ393" s="29" t="str">
        <f t="shared" si="97"/>
        <v>364.</v>
      </c>
      <c r="AL393" s="29"/>
    </row>
    <row r="394" spans="1:38" ht="22.5" customHeight="1" x14ac:dyDescent="0.25">
      <c r="A394" s="143" t="str">
        <f t="shared" si="96"/>
        <v>365.</v>
      </c>
      <c r="B394" s="71" t="s">
        <v>2862</v>
      </c>
      <c r="C394" s="52">
        <v>1982</v>
      </c>
      <c r="D394" s="143" t="s">
        <v>3015</v>
      </c>
      <c r="E394" s="143" t="s">
        <v>3017</v>
      </c>
      <c r="F394" s="52">
        <v>3</v>
      </c>
      <c r="G394" s="52">
        <v>3</v>
      </c>
      <c r="H394" s="4">
        <v>1888.87</v>
      </c>
      <c r="I394" s="4">
        <v>1268.9000000000001</v>
      </c>
      <c r="J394" s="4">
        <v>1268.9000000000001</v>
      </c>
      <c r="K394" s="5">
        <v>47</v>
      </c>
      <c r="L394" s="6">
        <f t="shared" si="86"/>
        <v>2638968</v>
      </c>
      <c r="M394" s="6"/>
      <c r="N394" s="6"/>
      <c r="O394" s="6"/>
      <c r="P394" s="145">
        <f t="shared" si="87"/>
        <v>2638968</v>
      </c>
      <c r="Q394" s="6"/>
      <c r="R394" s="101"/>
      <c r="S394" s="6"/>
      <c r="T394" s="6">
        <v>744</v>
      </c>
      <c r="U394" s="6">
        <f>T394*3547</f>
        <v>2638968</v>
      </c>
      <c r="V394" s="6"/>
      <c r="W394" s="6"/>
      <c r="X394" s="6"/>
      <c r="Y394" s="6"/>
      <c r="Z394" s="6"/>
      <c r="AA394" s="6"/>
      <c r="AB394" s="145"/>
      <c r="AC394" s="145"/>
      <c r="AD394" s="6"/>
      <c r="AE394" s="6"/>
      <c r="AF394" s="35">
        <v>2025</v>
      </c>
      <c r="AG394" s="259"/>
      <c r="AH394" s="29">
        <v>365</v>
      </c>
      <c r="AI394" s="29" t="s">
        <v>155</v>
      </c>
      <c r="AJ394" s="29" t="str">
        <f t="shared" si="97"/>
        <v>365.</v>
      </c>
      <c r="AL394" s="30"/>
    </row>
    <row r="395" spans="1:38" ht="22.5" customHeight="1" x14ac:dyDescent="0.25">
      <c r="A395" s="143" t="str">
        <f t="shared" si="96"/>
        <v>366.</v>
      </c>
      <c r="B395" s="71" t="s">
        <v>2863</v>
      </c>
      <c r="C395" s="52">
        <v>1982</v>
      </c>
      <c r="D395" s="143" t="s">
        <v>3015</v>
      </c>
      <c r="E395" s="143" t="s">
        <v>3017</v>
      </c>
      <c r="F395" s="52">
        <v>2</v>
      </c>
      <c r="G395" s="52">
        <v>3</v>
      </c>
      <c r="H395" s="4">
        <v>846.8</v>
      </c>
      <c r="I395" s="4">
        <v>846.8</v>
      </c>
      <c r="J395" s="4">
        <v>440.1</v>
      </c>
      <c r="K395" s="5">
        <v>37</v>
      </c>
      <c r="L395" s="6">
        <f t="shared" si="86"/>
        <v>5326284</v>
      </c>
      <c r="M395" s="6"/>
      <c r="N395" s="6"/>
      <c r="O395" s="6"/>
      <c r="P395" s="145">
        <f t="shared" si="87"/>
        <v>5326284</v>
      </c>
      <c r="Q395" s="42"/>
      <c r="R395" s="100"/>
      <c r="S395" s="42"/>
      <c r="T395" s="42">
        <v>708</v>
      </c>
      <c r="U395" s="42">
        <f t="shared" ref="U395" si="100">T395*7523</f>
        <v>5326284</v>
      </c>
      <c r="V395" s="42"/>
      <c r="W395" s="42"/>
      <c r="X395" s="42"/>
      <c r="Y395" s="42"/>
      <c r="Z395" s="42"/>
      <c r="AA395" s="42"/>
      <c r="AB395" s="145"/>
      <c r="AC395" s="145"/>
      <c r="AD395" s="42"/>
      <c r="AE395" s="42"/>
      <c r="AF395" s="35">
        <v>2025</v>
      </c>
      <c r="AG395" s="259"/>
      <c r="AH395" s="29">
        <v>366</v>
      </c>
      <c r="AI395" s="29" t="s">
        <v>155</v>
      </c>
      <c r="AJ395" s="29" t="str">
        <f t="shared" si="97"/>
        <v>366.</v>
      </c>
      <c r="AL395" s="29"/>
    </row>
    <row r="396" spans="1:38" ht="22.5" customHeight="1" x14ac:dyDescent="0.25">
      <c r="A396" s="143" t="str">
        <f t="shared" si="96"/>
        <v>367.</v>
      </c>
      <c r="B396" s="71" t="s">
        <v>2864</v>
      </c>
      <c r="C396" s="52">
        <v>1983</v>
      </c>
      <c r="D396" s="143" t="s">
        <v>3015</v>
      </c>
      <c r="E396" s="143" t="s">
        <v>3017</v>
      </c>
      <c r="F396" s="52">
        <v>2</v>
      </c>
      <c r="G396" s="52">
        <v>2</v>
      </c>
      <c r="H396" s="6">
        <v>410.5</v>
      </c>
      <c r="I396" s="6">
        <v>351.2</v>
      </c>
      <c r="J396" s="6">
        <v>351.2</v>
      </c>
      <c r="K396" s="5">
        <v>53</v>
      </c>
      <c r="L396" s="145">
        <f t="shared" si="86"/>
        <v>1638714</v>
      </c>
      <c r="M396" s="145"/>
      <c r="N396" s="145"/>
      <c r="O396" s="145"/>
      <c r="P396" s="145">
        <f t="shared" si="87"/>
        <v>1638714</v>
      </c>
      <c r="Q396" s="145"/>
      <c r="R396" s="3"/>
      <c r="S396" s="145"/>
      <c r="T396" s="145">
        <v>462</v>
      </c>
      <c r="U396" s="145">
        <f t="shared" ref="U396" si="101">T396*3547</f>
        <v>1638714</v>
      </c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35">
        <v>2025</v>
      </c>
      <c r="AG396" s="259"/>
      <c r="AH396" s="29">
        <v>367</v>
      </c>
      <c r="AI396" s="29" t="s">
        <v>155</v>
      </c>
      <c r="AJ396" s="29" t="str">
        <f t="shared" si="97"/>
        <v>367.</v>
      </c>
      <c r="AL396" s="29"/>
    </row>
    <row r="397" spans="1:38" ht="22.5" customHeight="1" x14ac:dyDescent="0.25">
      <c r="A397" s="143" t="str">
        <f t="shared" si="96"/>
        <v>368.</v>
      </c>
      <c r="B397" s="76" t="s">
        <v>2865</v>
      </c>
      <c r="C397" s="52">
        <v>1983</v>
      </c>
      <c r="D397" s="220" t="s">
        <v>3015</v>
      </c>
      <c r="E397" s="143" t="s">
        <v>3017</v>
      </c>
      <c r="F397" s="52">
        <v>2</v>
      </c>
      <c r="G397" s="52">
        <v>3</v>
      </c>
      <c r="H397" s="7">
        <v>727</v>
      </c>
      <c r="I397" s="7">
        <v>692</v>
      </c>
      <c r="J397" s="7">
        <v>692</v>
      </c>
      <c r="K397" s="61">
        <v>27</v>
      </c>
      <c r="L397" s="6">
        <f t="shared" si="86"/>
        <v>261885</v>
      </c>
      <c r="M397" s="6"/>
      <c r="N397" s="6"/>
      <c r="O397" s="6"/>
      <c r="P397" s="145">
        <f t="shared" si="87"/>
        <v>261885</v>
      </c>
      <c r="Q397" s="145">
        <v>261885</v>
      </c>
      <c r="R397" s="3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35">
        <v>2025</v>
      </c>
      <c r="AG397" s="259"/>
      <c r="AH397" s="29">
        <v>368</v>
      </c>
      <c r="AI397" s="29" t="s">
        <v>155</v>
      </c>
      <c r="AJ397" s="29" t="str">
        <f t="shared" si="97"/>
        <v>368.</v>
      </c>
      <c r="AL397" s="29"/>
    </row>
    <row r="398" spans="1:38" ht="22.5" customHeight="1" x14ac:dyDescent="0.25">
      <c r="A398" s="143" t="str">
        <f t="shared" si="96"/>
        <v>369.</v>
      </c>
      <c r="B398" s="71" t="s">
        <v>2866</v>
      </c>
      <c r="C398" s="52">
        <v>1983</v>
      </c>
      <c r="D398" s="143" t="s">
        <v>3015</v>
      </c>
      <c r="E398" s="143" t="s">
        <v>3017</v>
      </c>
      <c r="F398" s="52">
        <v>2</v>
      </c>
      <c r="G398" s="52">
        <v>3</v>
      </c>
      <c r="H398" s="4">
        <v>973.6</v>
      </c>
      <c r="I398" s="4">
        <v>886.8</v>
      </c>
      <c r="J398" s="4">
        <v>886.8</v>
      </c>
      <c r="K398" s="5">
        <v>38</v>
      </c>
      <c r="L398" s="6">
        <f t="shared" si="86"/>
        <v>264966</v>
      </c>
      <c r="M398" s="6"/>
      <c r="N398" s="6"/>
      <c r="O398" s="6"/>
      <c r="P398" s="145">
        <f t="shared" si="87"/>
        <v>264966</v>
      </c>
      <c r="Q398" s="42">
        <v>264966</v>
      </c>
      <c r="R398" s="100"/>
      <c r="S398" s="42"/>
      <c r="T398" s="42"/>
      <c r="U398" s="42"/>
      <c r="V398" s="42"/>
      <c r="W398" s="42"/>
      <c r="X398" s="42"/>
      <c r="Y398" s="42"/>
      <c r="Z398" s="42"/>
      <c r="AA398" s="42"/>
      <c r="AB398" s="145"/>
      <c r="AC398" s="145"/>
      <c r="AD398" s="42"/>
      <c r="AE398" s="42"/>
      <c r="AF398" s="35">
        <v>2025</v>
      </c>
      <c r="AG398" s="259"/>
      <c r="AH398" s="29">
        <v>369</v>
      </c>
      <c r="AI398" s="29" t="s">
        <v>155</v>
      </c>
      <c r="AJ398" s="29" t="str">
        <f t="shared" si="97"/>
        <v>369.</v>
      </c>
      <c r="AL398" s="29"/>
    </row>
    <row r="399" spans="1:38" ht="22.5" customHeight="1" x14ac:dyDescent="0.25">
      <c r="A399" s="143" t="str">
        <f t="shared" si="96"/>
        <v>370.</v>
      </c>
      <c r="B399" s="71" t="s">
        <v>2869</v>
      </c>
      <c r="C399" s="52">
        <v>1983</v>
      </c>
      <c r="D399" s="143" t="s">
        <v>3015</v>
      </c>
      <c r="E399" s="143" t="s">
        <v>3017</v>
      </c>
      <c r="F399" s="52">
        <v>3</v>
      </c>
      <c r="G399" s="52">
        <v>2</v>
      </c>
      <c r="H399" s="8">
        <v>1892</v>
      </c>
      <c r="I399" s="8">
        <v>1278</v>
      </c>
      <c r="J399" s="8">
        <v>1278</v>
      </c>
      <c r="K399" s="142">
        <v>64</v>
      </c>
      <c r="L399" s="6">
        <f t="shared" ref="L399" si="102">Q399+S399+U399+W399+Y399+AA399+AD399+AE399</f>
        <v>2582620</v>
      </c>
      <c r="M399" s="6"/>
      <c r="N399" s="6"/>
      <c r="O399" s="6"/>
      <c r="P399" s="145">
        <f t="shared" ref="P399" si="103">L399</f>
        <v>2582620</v>
      </c>
      <c r="Q399" s="6"/>
      <c r="R399" s="101"/>
      <c r="S399" s="6"/>
      <c r="T399" s="6">
        <v>630</v>
      </c>
      <c r="U399" s="6">
        <f t="shared" ref="U399:U403" si="104">T399*3547</f>
        <v>2234610</v>
      </c>
      <c r="V399" s="6"/>
      <c r="W399" s="6"/>
      <c r="X399" s="6"/>
      <c r="Y399" s="6"/>
      <c r="Z399" s="6">
        <v>130</v>
      </c>
      <c r="AA399" s="6">
        <f>Z399*2677</f>
        <v>348010</v>
      </c>
      <c r="AB399" s="145"/>
      <c r="AC399" s="145"/>
      <c r="AD399" s="6"/>
      <c r="AE399" s="6"/>
      <c r="AF399" s="35">
        <v>2025</v>
      </c>
      <c r="AG399" s="259"/>
      <c r="AH399" s="29">
        <v>370</v>
      </c>
      <c r="AI399" s="29" t="s">
        <v>155</v>
      </c>
      <c r="AJ399" s="29" t="str">
        <f t="shared" si="97"/>
        <v>370.</v>
      </c>
      <c r="AL399" s="30"/>
    </row>
    <row r="400" spans="1:38" ht="22.5" customHeight="1" x14ac:dyDescent="0.25">
      <c r="A400" s="143" t="str">
        <f t="shared" si="96"/>
        <v>371.</v>
      </c>
      <c r="B400" s="76" t="s">
        <v>2933</v>
      </c>
      <c r="C400" s="52">
        <v>1983</v>
      </c>
      <c r="D400" s="220" t="s">
        <v>3015</v>
      </c>
      <c r="E400" s="143" t="s">
        <v>3017</v>
      </c>
      <c r="F400" s="52">
        <v>5</v>
      </c>
      <c r="G400" s="52">
        <v>4</v>
      </c>
      <c r="H400" s="7">
        <v>4105.8999999999996</v>
      </c>
      <c r="I400" s="145">
        <v>2907.9</v>
      </c>
      <c r="J400" s="7">
        <v>2709.9</v>
      </c>
      <c r="K400" s="61">
        <v>60</v>
      </c>
      <c r="L400" s="6">
        <f t="shared" ref="L400:L453" si="105">Q400+S400+U400+W400+Y400+AA400+AD400+AE400</f>
        <v>3302257</v>
      </c>
      <c r="M400" s="6"/>
      <c r="N400" s="6"/>
      <c r="O400" s="6"/>
      <c r="P400" s="145">
        <f t="shared" ref="P400:P453" si="106">L400</f>
        <v>3302257</v>
      </c>
      <c r="Q400" s="145"/>
      <c r="R400" s="3"/>
      <c r="S400" s="145"/>
      <c r="T400" s="145">
        <v>931</v>
      </c>
      <c r="U400" s="145">
        <f t="shared" si="104"/>
        <v>3302257</v>
      </c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35">
        <v>2025</v>
      </c>
      <c r="AG400" s="259"/>
      <c r="AH400" s="29">
        <v>371</v>
      </c>
      <c r="AI400" s="29" t="s">
        <v>155</v>
      </c>
      <c r="AJ400" s="29" t="str">
        <f t="shared" si="97"/>
        <v>371.</v>
      </c>
      <c r="AL400" s="29"/>
    </row>
    <row r="401" spans="1:38" ht="22.5" customHeight="1" x14ac:dyDescent="0.25">
      <c r="A401" s="143" t="str">
        <f t="shared" si="96"/>
        <v>372.</v>
      </c>
      <c r="B401" s="71" t="s">
        <v>2870</v>
      </c>
      <c r="C401" s="52">
        <v>1983</v>
      </c>
      <c r="D401" s="143" t="s">
        <v>3015</v>
      </c>
      <c r="E401" s="143" t="s">
        <v>3017</v>
      </c>
      <c r="F401" s="52">
        <v>3</v>
      </c>
      <c r="G401" s="52">
        <v>3</v>
      </c>
      <c r="H401" s="4">
        <v>1855.3</v>
      </c>
      <c r="I401" s="4">
        <v>1257.9000000000001</v>
      </c>
      <c r="J401" s="4">
        <v>726.3</v>
      </c>
      <c r="K401" s="5">
        <v>48</v>
      </c>
      <c r="L401" s="6">
        <f t="shared" si="105"/>
        <v>2223969</v>
      </c>
      <c r="M401" s="6"/>
      <c r="N401" s="6"/>
      <c r="O401" s="6"/>
      <c r="P401" s="145">
        <f t="shared" si="106"/>
        <v>2223969</v>
      </c>
      <c r="Q401" s="6"/>
      <c r="R401" s="101"/>
      <c r="S401" s="6"/>
      <c r="T401" s="6">
        <v>627</v>
      </c>
      <c r="U401" s="6">
        <f t="shared" si="104"/>
        <v>2223969</v>
      </c>
      <c r="V401" s="6"/>
      <c r="W401" s="6"/>
      <c r="X401" s="6"/>
      <c r="Y401" s="6"/>
      <c r="Z401" s="6"/>
      <c r="AA401" s="6"/>
      <c r="AB401" s="145"/>
      <c r="AC401" s="145"/>
      <c r="AD401" s="6"/>
      <c r="AE401" s="6"/>
      <c r="AF401" s="35">
        <v>2025</v>
      </c>
      <c r="AG401" s="259"/>
      <c r="AH401" s="29">
        <v>372</v>
      </c>
      <c r="AI401" s="29" t="s">
        <v>155</v>
      </c>
      <c r="AJ401" s="29" t="str">
        <f t="shared" si="97"/>
        <v>372.</v>
      </c>
      <c r="AL401" s="30"/>
    </row>
    <row r="402" spans="1:38" ht="22.5" customHeight="1" x14ac:dyDescent="0.25">
      <c r="A402" s="143" t="str">
        <f t="shared" si="96"/>
        <v>373.</v>
      </c>
      <c r="B402" s="71" t="s">
        <v>2871</v>
      </c>
      <c r="C402" s="52">
        <v>1983</v>
      </c>
      <c r="D402" s="143" t="s">
        <v>3015</v>
      </c>
      <c r="E402" s="143" t="s">
        <v>3017</v>
      </c>
      <c r="F402" s="52">
        <v>3</v>
      </c>
      <c r="G402" s="52">
        <v>3</v>
      </c>
      <c r="H402" s="4">
        <v>1870.14</v>
      </c>
      <c r="I402" s="4">
        <v>1286.8</v>
      </c>
      <c r="J402" s="4">
        <v>750.6</v>
      </c>
      <c r="K402" s="5">
        <v>65</v>
      </c>
      <c r="L402" s="6">
        <f t="shared" si="105"/>
        <v>2557387</v>
      </c>
      <c r="M402" s="6"/>
      <c r="N402" s="6"/>
      <c r="O402" s="6"/>
      <c r="P402" s="145">
        <f t="shared" si="106"/>
        <v>2557387</v>
      </c>
      <c r="Q402" s="6"/>
      <c r="R402" s="101"/>
      <c r="S402" s="6"/>
      <c r="T402" s="6">
        <v>721</v>
      </c>
      <c r="U402" s="6">
        <f t="shared" si="104"/>
        <v>2557387</v>
      </c>
      <c r="V402" s="6"/>
      <c r="W402" s="6"/>
      <c r="X402" s="6"/>
      <c r="Y402" s="6"/>
      <c r="Z402" s="6"/>
      <c r="AA402" s="6"/>
      <c r="AB402" s="42"/>
      <c r="AC402" s="42"/>
      <c r="AD402" s="6"/>
      <c r="AE402" s="6"/>
      <c r="AF402" s="35">
        <v>2025</v>
      </c>
      <c r="AG402" s="259"/>
      <c r="AH402" s="29">
        <v>373</v>
      </c>
      <c r="AI402" s="29" t="s">
        <v>155</v>
      </c>
      <c r="AJ402" s="29" t="str">
        <f t="shared" si="97"/>
        <v>373.</v>
      </c>
      <c r="AL402" s="30"/>
    </row>
    <row r="403" spans="1:38" ht="22.5" customHeight="1" x14ac:dyDescent="0.25">
      <c r="A403" s="143" t="str">
        <f t="shared" si="96"/>
        <v>374.</v>
      </c>
      <c r="B403" s="71" t="s">
        <v>2872</v>
      </c>
      <c r="C403" s="52">
        <v>1983</v>
      </c>
      <c r="D403" s="143" t="s">
        <v>3015</v>
      </c>
      <c r="E403" s="143" t="s">
        <v>3017</v>
      </c>
      <c r="F403" s="52">
        <v>3</v>
      </c>
      <c r="G403" s="52">
        <v>3</v>
      </c>
      <c r="H403" s="4">
        <v>2740.4</v>
      </c>
      <c r="I403" s="4">
        <v>1928.8</v>
      </c>
      <c r="J403" s="4">
        <v>981.6</v>
      </c>
      <c r="K403" s="5">
        <v>78</v>
      </c>
      <c r="L403" s="145">
        <f t="shared" si="105"/>
        <v>3022044</v>
      </c>
      <c r="M403" s="145"/>
      <c r="N403" s="145"/>
      <c r="O403" s="145"/>
      <c r="P403" s="145">
        <f t="shared" si="106"/>
        <v>3022044</v>
      </c>
      <c r="Q403" s="145"/>
      <c r="R403" s="3"/>
      <c r="S403" s="145"/>
      <c r="T403" s="145">
        <v>852</v>
      </c>
      <c r="U403" s="145">
        <f t="shared" si="104"/>
        <v>3022044</v>
      </c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35">
        <v>2025</v>
      </c>
      <c r="AG403" s="259"/>
      <c r="AH403" s="29">
        <v>374</v>
      </c>
      <c r="AI403" s="29" t="s">
        <v>155</v>
      </c>
      <c r="AJ403" s="29" t="str">
        <f t="shared" si="97"/>
        <v>374.</v>
      </c>
      <c r="AL403" s="29"/>
    </row>
    <row r="404" spans="1:38" ht="22.5" customHeight="1" x14ac:dyDescent="0.25">
      <c r="A404" s="143" t="str">
        <f t="shared" si="96"/>
        <v>375.</v>
      </c>
      <c r="B404" s="71" t="s">
        <v>2873</v>
      </c>
      <c r="C404" s="52">
        <v>1983</v>
      </c>
      <c r="D404" s="143" t="s">
        <v>3015</v>
      </c>
      <c r="E404" s="143" t="s">
        <v>3017</v>
      </c>
      <c r="F404" s="52">
        <v>2</v>
      </c>
      <c r="G404" s="52">
        <v>3</v>
      </c>
      <c r="H404" s="4">
        <v>859.9</v>
      </c>
      <c r="I404" s="4">
        <v>859.9</v>
      </c>
      <c r="J404" s="4">
        <v>493.6</v>
      </c>
      <c r="K404" s="5">
        <v>39</v>
      </c>
      <c r="L404" s="6">
        <f t="shared" si="105"/>
        <v>5717480</v>
      </c>
      <c r="M404" s="6"/>
      <c r="N404" s="6"/>
      <c r="O404" s="6"/>
      <c r="P404" s="145">
        <f t="shared" si="106"/>
        <v>5717480</v>
      </c>
      <c r="Q404" s="42"/>
      <c r="R404" s="100"/>
      <c r="S404" s="42"/>
      <c r="T404" s="42">
        <v>760</v>
      </c>
      <c r="U404" s="42">
        <f t="shared" ref="U404" si="107">T404*7523</f>
        <v>5717480</v>
      </c>
      <c r="V404" s="42"/>
      <c r="W404" s="42"/>
      <c r="X404" s="42"/>
      <c r="Y404" s="42"/>
      <c r="Z404" s="42"/>
      <c r="AA404" s="42"/>
      <c r="AB404" s="145"/>
      <c r="AC404" s="145"/>
      <c r="AD404" s="42"/>
      <c r="AE404" s="42"/>
      <c r="AF404" s="35">
        <v>2025</v>
      </c>
      <c r="AG404" s="259"/>
      <c r="AH404" s="29">
        <v>375</v>
      </c>
      <c r="AI404" s="29" t="s">
        <v>155</v>
      </c>
      <c r="AJ404" s="29" t="str">
        <f t="shared" si="97"/>
        <v>375.</v>
      </c>
      <c r="AL404" s="29"/>
    </row>
    <row r="405" spans="1:38" ht="22.5" customHeight="1" x14ac:dyDescent="0.25">
      <c r="A405" s="143" t="str">
        <f t="shared" si="96"/>
        <v>376.</v>
      </c>
      <c r="B405" s="71" t="s">
        <v>2874</v>
      </c>
      <c r="C405" s="52">
        <v>1983</v>
      </c>
      <c r="D405" s="143" t="s">
        <v>3015</v>
      </c>
      <c r="E405" s="143" t="s">
        <v>3017</v>
      </c>
      <c r="F405" s="52">
        <v>2</v>
      </c>
      <c r="G405" s="52">
        <v>3</v>
      </c>
      <c r="H405" s="4">
        <v>867.3</v>
      </c>
      <c r="I405" s="4">
        <v>867.3</v>
      </c>
      <c r="J405" s="4">
        <v>505.2</v>
      </c>
      <c r="K405" s="5">
        <v>49</v>
      </c>
      <c r="L405" s="145">
        <f t="shared" si="105"/>
        <v>5341330</v>
      </c>
      <c r="M405" s="145"/>
      <c r="N405" s="145"/>
      <c r="O405" s="145"/>
      <c r="P405" s="145">
        <f t="shared" si="106"/>
        <v>5341330</v>
      </c>
      <c r="Q405" s="145"/>
      <c r="R405" s="3"/>
      <c r="S405" s="145"/>
      <c r="T405" s="145">
        <v>710</v>
      </c>
      <c r="U405" s="145">
        <f>T405*7523</f>
        <v>5341330</v>
      </c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35">
        <v>2025</v>
      </c>
      <c r="AG405" s="259"/>
      <c r="AH405" s="29">
        <v>376</v>
      </c>
      <c r="AI405" s="29" t="s">
        <v>155</v>
      </c>
      <c r="AJ405" s="29" t="str">
        <f t="shared" si="97"/>
        <v>376.</v>
      </c>
      <c r="AL405" s="29"/>
    </row>
    <row r="406" spans="1:38" ht="22.5" customHeight="1" x14ac:dyDescent="0.25">
      <c r="A406" s="143" t="str">
        <f t="shared" si="96"/>
        <v>377.</v>
      </c>
      <c r="B406" s="71" t="s">
        <v>2875</v>
      </c>
      <c r="C406" s="52">
        <v>1984</v>
      </c>
      <c r="D406" s="143" t="s">
        <v>3015</v>
      </c>
      <c r="E406" s="143" t="s">
        <v>3017</v>
      </c>
      <c r="F406" s="52">
        <v>3</v>
      </c>
      <c r="G406" s="52">
        <v>3</v>
      </c>
      <c r="H406" s="6">
        <v>1311</v>
      </c>
      <c r="I406" s="6">
        <v>761.8</v>
      </c>
      <c r="J406" s="6">
        <v>761.8</v>
      </c>
      <c r="K406" s="5">
        <v>68</v>
      </c>
      <c r="L406" s="6">
        <f t="shared" si="105"/>
        <v>2663797</v>
      </c>
      <c r="M406" s="6"/>
      <c r="N406" s="6"/>
      <c r="O406" s="6"/>
      <c r="P406" s="145">
        <f t="shared" si="106"/>
        <v>2663797</v>
      </c>
      <c r="Q406" s="42"/>
      <c r="R406" s="100"/>
      <c r="S406" s="42"/>
      <c r="T406" s="42">
        <v>751</v>
      </c>
      <c r="U406" s="42">
        <f>T406*3547</f>
        <v>2663797</v>
      </c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35">
        <v>2025</v>
      </c>
      <c r="AG406" s="259"/>
      <c r="AH406" s="29">
        <v>377</v>
      </c>
      <c r="AI406" s="29" t="s">
        <v>155</v>
      </c>
      <c r="AJ406" s="29" t="str">
        <f t="shared" si="97"/>
        <v>377.</v>
      </c>
      <c r="AL406" s="29"/>
    </row>
    <row r="407" spans="1:38" ht="22.5" customHeight="1" x14ac:dyDescent="0.25">
      <c r="A407" s="143" t="str">
        <f t="shared" si="96"/>
        <v>378.</v>
      </c>
      <c r="B407" s="71" t="s">
        <v>2876</v>
      </c>
      <c r="C407" s="52">
        <v>1984</v>
      </c>
      <c r="D407" s="220" t="s">
        <v>3015</v>
      </c>
      <c r="E407" s="143" t="s">
        <v>3017</v>
      </c>
      <c r="F407" s="52">
        <v>2</v>
      </c>
      <c r="G407" s="52">
        <v>3</v>
      </c>
      <c r="H407" s="7">
        <v>739</v>
      </c>
      <c r="I407" s="7">
        <v>704</v>
      </c>
      <c r="J407" s="7">
        <v>704</v>
      </c>
      <c r="K407" s="61">
        <v>38</v>
      </c>
      <c r="L407" s="145">
        <f t="shared" si="105"/>
        <v>2291362</v>
      </c>
      <c r="M407" s="145"/>
      <c r="N407" s="145"/>
      <c r="O407" s="145"/>
      <c r="P407" s="145">
        <f t="shared" si="106"/>
        <v>2291362</v>
      </c>
      <c r="Q407" s="145"/>
      <c r="R407" s="3"/>
      <c r="S407" s="145"/>
      <c r="T407" s="145">
        <v>646</v>
      </c>
      <c r="U407" s="145">
        <f t="shared" ref="U407" si="108">T407*3547</f>
        <v>2291362</v>
      </c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35">
        <v>2025</v>
      </c>
      <c r="AG407" s="259"/>
      <c r="AH407" s="29">
        <v>378</v>
      </c>
      <c r="AI407" s="29" t="s">
        <v>155</v>
      </c>
      <c r="AJ407" s="29" t="str">
        <f t="shared" si="97"/>
        <v>378.</v>
      </c>
      <c r="AL407" s="29"/>
    </row>
    <row r="408" spans="1:38" ht="22.5" customHeight="1" x14ac:dyDescent="0.25">
      <c r="A408" s="143" t="str">
        <f t="shared" si="96"/>
        <v>379.</v>
      </c>
      <c r="B408" s="71" t="s">
        <v>2877</v>
      </c>
      <c r="C408" s="52">
        <v>1984</v>
      </c>
      <c r="D408" s="143" t="s">
        <v>3015</v>
      </c>
      <c r="E408" s="143" t="s">
        <v>3017</v>
      </c>
      <c r="F408" s="52">
        <v>2</v>
      </c>
      <c r="G408" s="52">
        <v>2</v>
      </c>
      <c r="H408" s="6">
        <v>860.9</v>
      </c>
      <c r="I408" s="6">
        <v>475.7</v>
      </c>
      <c r="J408" s="6">
        <v>475.7</v>
      </c>
      <c r="K408" s="5">
        <v>12</v>
      </c>
      <c r="L408" s="6">
        <f t="shared" si="105"/>
        <v>1766406</v>
      </c>
      <c r="M408" s="6"/>
      <c r="N408" s="6"/>
      <c r="O408" s="6"/>
      <c r="P408" s="145">
        <f t="shared" si="106"/>
        <v>1766406</v>
      </c>
      <c r="Q408" s="42"/>
      <c r="R408" s="100"/>
      <c r="S408" s="42"/>
      <c r="T408" s="42">
        <v>498</v>
      </c>
      <c r="U408" s="42">
        <f>T408*3547</f>
        <v>1766406</v>
      </c>
      <c r="V408" s="42"/>
      <c r="W408" s="42"/>
      <c r="X408" s="42"/>
      <c r="Y408" s="42"/>
      <c r="Z408" s="42"/>
      <c r="AA408" s="42"/>
      <c r="AB408" s="145"/>
      <c r="AC408" s="145"/>
      <c r="AD408" s="42"/>
      <c r="AE408" s="42"/>
      <c r="AF408" s="35">
        <v>2025</v>
      </c>
      <c r="AG408" s="259"/>
      <c r="AH408" s="29">
        <v>379</v>
      </c>
      <c r="AI408" s="29" t="s">
        <v>155</v>
      </c>
      <c r="AJ408" s="29" t="str">
        <f t="shared" si="97"/>
        <v>379.</v>
      </c>
      <c r="AL408" s="29"/>
    </row>
    <row r="409" spans="1:38" ht="22.5" customHeight="1" x14ac:dyDescent="0.25">
      <c r="A409" s="143" t="str">
        <f t="shared" si="96"/>
        <v>380.</v>
      </c>
      <c r="B409" s="71" t="s">
        <v>2878</v>
      </c>
      <c r="C409" s="52">
        <v>1984</v>
      </c>
      <c r="D409" s="143" t="s">
        <v>3015</v>
      </c>
      <c r="E409" s="143" t="s">
        <v>3017</v>
      </c>
      <c r="F409" s="52">
        <v>5</v>
      </c>
      <c r="G409" s="52">
        <v>4</v>
      </c>
      <c r="H409" s="6">
        <v>3897.2</v>
      </c>
      <c r="I409" s="6">
        <v>2738.2</v>
      </c>
      <c r="J409" s="6">
        <v>2738.2</v>
      </c>
      <c r="K409" s="5">
        <v>104</v>
      </c>
      <c r="L409" s="6">
        <f t="shared" si="105"/>
        <v>3146189</v>
      </c>
      <c r="M409" s="6"/>
      <c r="N409" s="6"/>
      <c r="O409" s="6"/>
      <c r="P409" s="145">
        <f t="shared" si="106"/>
        <v>3146189</v>
      </c>
      <c r="Q409" s="6"/>
      <c r="R409" s="101"/>
      <c r="S409" s="6"/>
      <c r="T409" s="6">
        <v>887</v>
      </c>
      <c r="U409" s="6">
        <f t="shared" ref="U409" si="109">T409*3547</f>
        <v>3146189</v>
      </c>
      <c r="V409" s="6"/>
      <c r="W409" s="6"/>
      <c r="X409" s="6"/>
      <c r="Y409" s="6"/>
      <c r="Z409" s="6"/>
      <c r="AA409" s="6"/>
      <c r="AB409" s="42"/>
      <c r="AC409" s="42"/>
      <c r="AD409" s="6"/>
      <c r="AE409" s="6"/>
      <c r="AF409" s="35">
        <v>2025</v>
      </c>
      <c r="AG409" s="259"/>
      <c r="AH409" s="29">
        <v>380</v>
      </c>
      <c r="AI409" s="29" t="s">
        <v>155</v>
      </c>
      <c r="AJ409" s="29" t="str">
        <f t="shared" si="97"/>
        <v>380.</v>
      </c>
      <c r="AL409" s="30"/>
    </row>
    <row r="410" spans="1:38" ht="22.5" customHeight="1" x14ac:dyDescent="0.25">
      <c r="A410" s="143" t="str">
        <f t="shared" si="96"/>
        <v>381.</v>
      </c>
      <c r="B410" s="71" t="s">
        <v>2879</v>
      </c>
      <c r="C410" s="52">
        <v>1984</v>
      </c>
      <c r="D410" s="143" t="s">
        <v>3015</v>
      </c>
      <c r="E410" s="143" t="s">
        <v>3017</v>
      </c>
      <c r="F410" s="52">
        <v>5</v>
      </c>
      <c r="G410" s="52">
        <v>4</v>
      </c>
      <c r="H410" s="4">
        <v>3477.4</v>
      </c>
      <c r="I410" s="4">
        <v>2286.1999999999998</v>
      </c>
      <c r="J410" s="4">
        <v>1614</v>
      </c>
      <c r="K410" s="5">
        <v>102</v>
      </c>
      <c r="L410" s="145">
        <f t="shared" si="105"/>
        <v>3500889</v>
      </c>
      <c r="M410" s="145"/>
      <c r="N410" s="145"/>
      <c r="O410" s="145"/>
      <c r="P410" s="145">
        <f t="shared" si="106"/>
        <v>3500889</v>
      </c>
      <c r="Q410" s="145"/>
      <c r="R410" s="3"/>
      <c r="S410" s="145"/>
      <c r="T410" s="145">
        <v>987</v>
      </c>
      <c r="U410" s="145">
        <f>T410*3547</f>
        <v>3500889</v>
      </c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35">
        <v>2025</v>
      </c>
      <c r="AG410" s="259"/>
      <c r="AH410" s="29">
        <v>381</v>
      </c>
      <c r="AI410" s="29" t="s">
        <v>155</v>
      </c>
      <c r="AJ410" s="29" t="str">
        <f t="shared" si="97"/>
        <v>381.</v>
      </c>
      <c r="AL410" s="29"/>
    </row>
    <row r="411" spans="1:38" ht="22.5" customHeight="1" x14ac:dyDescent="0.25">
      <c r="A411" s="143" t="str">
        <f t="shared" si="96"/>
        <v>382.</v>
      </c>
      <c r="B411" s="71" t="s">
        <v>2880</v>
      </c>
      <c r="C411" s="52">
        <v>1985</v>
      </c>
      <c r="D411" s="143" t="s">
        <v>3015</v>
      </c>
      <c r="E411" s="143" t="s">
        <v>3017</v>
      </c>
      <c r="F411" s="52">
        <v>2</v>
      </c>
      <c r="G411" s="52">
        <v>3</v>
      </c>
      <c r="H411" s="4">
        <v>943.2</v>
      </c>
      <c r="I411" s="4">
        <v>562.29999999999995</v>
      </c>
      <c r="J411" s="4">
        <v>608.1</v>
      </c>
      <c r="K411" s="5">
        <v>27</v>
      </c>
      <c r="L411" s="6">
        <f t="shared" si="105"/>
        <v>1421350</v>
      </c>
      <c r="M411" s="6"/>
      <c r="N411" s="6"/>
      <c r="O411" s="6"/>
      <c r="P411" s="145">
        <f t="shared" si="106"/>
        <v>1421350</v>
      </c>
      <c r="Q411" s="42">
        <v>1421350</v>
      </c>
      <c r="R411" s="100"/>
      <c r="S411" s="42"/>
      <c r="T411" s="42"/>
      <c r="U411" s="42"/>
      <c r="V411" s="42"/>
      <c r="W411" s="42"/>
      <c r="X411" s="42"/>
      <c r="Y411" s="42"/>
      <c r="Z411" s="42"/>
      <c r="AA411" s="42"/>
      <c r="AB411" s="145"/>
      <c r="AC411" s="145"/>
      <c r="AD411" s="42"/>
      <c r="AE411" s="42"/>
      <c r="AF411" s="35">
        <v>2025</v>
      </c>
      <c r="AG411" s="259"/>
      <c r="AH411" s="29">
        <v>382</v>
      </c>
      <c r="AI411" s="29" t="s">
        <v>155</v>
      </c>
      <c r="AJ411" s="29" t="str">
        <f t="shared" si="97"/>
        <v>382.</v>
      </c>
      <c r="AL411" s="29"/>
    </row>
    <row r="412" spans="1:38" ht="22.5" customHeight="1" x14ac:dyDescent="0.25">
      <c r="A412" s="143" t="str">
        <f t="shared" si="96"/>
        <v>383.</v>
      </c>
      <c r="B412" s="75" t="s">
        <v>241</v>
      </c>
      <c r="C412" s="52">
        <v>1930</v>
      </c>
      <c r="D412" s="143" t="s">
        <v>3015</v>
      </c>
      <c r="E412" s="143" t="s">
        <v>3018</v>
      </c>
      <c r="F412" s="52">
        <v>2</v>
      </c>
      <c r="G412" s="52">
        <v>1</v>
      </c>
      <c r="H412" s="4">
        <v>240.7</v>
      </c>
      <c r="I412" s="145">
        <v>192.8</v>
      </c>
      <c r="J412" s="4">
        <v>192.8</v>
      </c>
      <c r="K412" s="5">
        <v>9</v>
      </c>
      <c r="L412" s="6">
        <f>Q412+S412+U412+W412+Y412+AA412+AD412+AE412</f>
        <v>686800</v>
      </c>
      <c r="M412" s="6"/>
      <c r="N412" s="6"/>
      <c r="O412" s="6"/>
      <c r="P412" s="145">
        <f>L412</f>
        <v>686800</v>
      </c>
      <c r="Q412" s="6"/>
      <c r="R412" s="101"/>
      <c r="S412" s="6"/>
      <c r="T412" s="6"/>
      <c r="U412" s="6"/>
      <c r="V412" s="6"/>
      <c r="W412" s="6"/>
      <c r="X412" s="6">
        <v>200</v>
      </c>
      <c r="Y412" s="6">
        <f>X412*3434</f>
        <v>686800</v>
      </c>
      <c r="Z412" s="6"/>
      <c r="AA412" s="6"/>
      <c r="AB412" s="6"/>
      <c r="AC412" s="6"/>
      <c r="AD412" s="145"/>
      <c r="AE412" s="6"/>
      <c r="AF412" s="101">
        <v>2025</v>
      </c>
      <c r="AG412" s="259"/>
      <c r="AH412" s="29">
        <v>383</v>
      </c>
      <c r="AI412" s="29" t="s">
        <v>155</v>
      </c>
      <c r="AJ412" s="29" t="str">
        <f t="shared" si="97"/>
        <v>383.</v>
      </c>
    </row>
    <row r="413" spans="1:38" ht="22.5" customHeight="1" x14ac:dyDescent="0.25">
      <c r="A413" s="143" t="str">
        <f t="shared" si="96"/>
        <v>384.</v>
      </c>
      <c r="B413" s="71" t="s">
        <v>2881</v>
      </c>
      <c r="C413" s="52">
        <v>1985</v>
      </c>
      <c r="D413" s="143" t="s">
        <v>3015</v>
      </c>
      <c r="E413" s="143" t="s">
        <v>3017</v>
      </c>
      <c r="F413" s="52">
        <v>2</v>
      </c>
      <c r="G413" s="52">
        <v>2</v>
      </c>
      <c r="H413" s="4">
        <v>844.5</v>
      </c>
      <c r="I413" s="4">
        <v>482</v>
      </c>
      <c r="J413" s="4">
        <v>482</v>
      </c>
      <c r="K413" s="5">
        <v>27</v>
      </c>
      <c r="L413" s="6">
        <f t="shared" si="105"/>
        <v>1173000</v>
      </c>
      <c r="M413" s="6"/>
      <c r="N413" s="6"/>
      <c r="O413" s="6"/>
      <c r="P413" s="145">
        <f t="shared" si="106"/>
        <v>1173000</v>
      </c>
      <c r="Q413" s="42">
        <v>1173000</v>
      </c>
      <c r="R413" s="100"/>
      <c r="S413" s="42"/>
      <c r="T413" s="42"/>
      <c r="U413" s="42"/>
      <c r="V413" s="42"/>
      <c r="W413" s="42"/>
      <c r="X413" s="42"/>
      <c r="Y413" s="42"/>
      <c r="Z413" s="42"/>
      <c r="AA413" s="42"/>
      <c r="AB413" s="145"/>
      <c r="AC413" s="145"/>
      <c r="AD413" s="42"/>
      <c r="AE413" s="42"/>
      <c r="AF413" s="35">
        <v>2025</v>
      </c>
      <c r="AG413" s="259"/>
      <c r="AH413" s="29">
        <v>384</v>
      </c>
      <c r="AI413" s="29" t="s">
        <v>155</v>
      </c>
      <c r="AJ413" s="29" t="str">
        <f t="shared" si="97"/>
        <v>384.</v>
      </c>
      <c r="AL413" s="29"/>
    </row>
    <row r="414" spans="1:38" ht="22.5" customHeight="1" x14ac:dyDescent="0.25">
      <c r="A414" s="143" t="str">
        <f t="shared" si="96"/>
        <v>385.</v>
      </c>
      <c r="B414" s="71" t="s">
        <v>2883</v>
      </c>
      <c r="C414" s="52">
        <v>1986</v>
      </c>
      <c r="D414" s="143" t="s">
        <v>3015</v>
      </c>
      <c r="E414" s="143" t="s">
        <v>3017</v>
      </c>
      <c r="F414" s="52">
        <v>2</v>
      </c>
      <c r="G414" s="52">
        <v>2</v>
      </c>
      <c r="H414" s="6">
        <v>585</v>
      </c>
      <c r="I414" s="6">
        <v>559.5</v>
      </c>
      <c r="J414" s="6">
        <v>559.5</v>
      </c>
      <c r="K414" s="5">
        <v>26</v>
      </c>
      <c r="L414" s="6">
        <f t="shared" si="105"/>
        <v>1631620</v>
      </c>
      <c r="M414" s="6"/>
      <c r="N414" s="6"/>
      <c r="O414" s="6"/>
      <c r="P414" s="145">
        <f t="shared" si="106"/>
        <v>1631620</v>
      </c>
      <c r="Q414" s="42"/>
      <c r="R414" s="100"/>
      <c r="S414" s="42"/>
      <c r="T414" s="42">
        <v>460</v>
      </c>
      <c r="U414" s="42">
        <f>T414*3547</f>
        <v>1631620</v>
      </c>
      <c r="V414" s="42"/>
      <c r="W414" s="42"/>
      <c r="X414" s="42"/>
      <c r="Y414" s="42"/>
      <c r="Z414" s="42"/>
      <c r="AA414" s="42"/>
      <c r="AB414" s="145"/>
      <c r="AC414" s="145"/>
      <c r="AD414" s="42"/>
      <c r="AE414" s="42"/>
      <c r="AF414" s="35">
        <v>2025</v>
      </c>
      <c r="AG414" s="259"/>
      <c r="AH414" s="29">
        <v>385</v>
      </c>
      <c r="AI414" s="29" t="s">
        <v>155</v>
      </c>
      <c r="AJ414" s="29" t="str">
        <f t="shared" si="97"/>
        <v>385.</v>
      </c>
      <c r="AL414" s="29"/>
    </row>
    <row r="415" spans="1:38" ht="22.5" customHeight="1" x14ac:dyDescent="0.25">
      <c r="A415" s="143" t="str">
        <f t="shared" si="96"/>
        <v>386.</v>
      </c>
      <c r="B415" s="71" t="s">
        <v>2884</v>
      </c>
      <c r="C415" s="52">
        <v>1986</v>
      </c>
      <c r="D415" s="220" t="s">
        <v>3015</v>
      </c>
      <c r="E415" s="143" t="s">
        <v>3017</v>
      </c>
      <c r="F415" s="52">
        <v>5</v>
      </c>
      <c r="G415" s="52">
        <v>1</v>
      </c>
      <c r="H415" s="145">
        <v>9697.5</v>
      </c>
      <c r="I415" s="145">
        <v>5303</v>
      </c>
      <c r="J415" s="145">
        <v>5303</v>
      </c>
      <c r="K415" s="3">
        <v>1</v>
      </c>
      <c r="L415" s="145">
        <f t="shared" si="105"/>
        <v>9431473</v>
      </c>
      <c r="M415" s="145"/>
      <c r="N415" s="145"/>
      <c r="O415" s="145"/>
      <c r="P415" s="145">
        <f t="shared" si="106"/>
        <v>9431473</v>
      </c>
      <c r="Q415" s="145"/>
      <c r="R415" s="3"/>
      <c r="S415" s="145"/>
      <c r="T415" s="145">
        <v>2659</v>
      </c>
      <c r="U415" s="145">
        <f>T415*3547</f>
        <v>9431473</v>
      </c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35">
        <v>2025</v>
      </c>
      <c r="AG415" s="259"/>
      <c r="AH415" s="29">
        <v>386</v>
      </c>
      <c r="AI415" s="29" t="s">
        <v>155</v>
      </c>
      <c r="AJ415" s="29" t="str">
        <f t="shared" si="97"/>
        <v>386.</v>
      </c>
      <c r="AL415" s="29"/>
    </row>
    <row r="416" spans="1:38" ht="22.5" customHeight="1" x14ac:dyDescent="0.25">
      <c r="A416" s="143" t="str">
        <f t="shared" si="96"/>
        <v>387.</v>
      </c>
      <c r="B416" s="71" t="s">
        <v>2885</v>
      </c>
      <c r="C416" s="52">
        <v>1986</v>
      </c>
      <c r="D416" s="143" t="s">
        <v>3015</v>
      </c>
      <c r="E416" s="143" t="s">
        <v>3017</v>
      </c>
      <c r="F416" s="52">
        <v>5</v>
      </c>
      <c r="G416" s="52">
        <v>4</v>
      </c>
      <c r="H416" s="6">
        <v>3384.9</v>
      </c>
      <c r="I416" s="6">
        <v>1984.5</v>
      </c>
      <c r="J416" s="6">
        <v>1984.5</v>
      </c>
      <c r="K416" s="5">
        <v>147</v>
      </c>
      <c r="L416" s="145">
        <f t="shared" si="105"/>
        <v>3649863</v>
      </c>
      <c r="M416" s="145"/>
      <c r="N416" s="145"/>
      <c r="O416" s="145"/>
      <c r="P416" s="145">
        <f t="shared" si="106"/>
        <v>3649863</v>
      </c>
      <c r="Q416" s="145"/>
      <c r="R416" s="3"/>
      <c r="S416" s="145"/>
      <c r="T416" s="145">
        <v>1029</v>
      </c>
      <c r="U416" s="145">
        <f>T416*3547</f>
        <v>3649863</v>
      </c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35">
        <v>2025</v>
      </c>
      <c r="AG416" s="259"/>
      <c r="AH416" s="29">
        <v>387</v>
      </c>
      <c r="AI416" s="29" t="s">
        <v>155</v>
      </c>
      <c r="AJ416" s="29" t="str">
        <f t="shared" si="97"/>
        <v>387.</v>
      </c>
      <c r="AL416" s="29"/>
    </row>
    <row r="417" spans="1:38" ht="22.5" customHeight="1" x14ac:dyDescent="0.25">
      <c r="A417" s="143" t="str">
        <f t="shared" si="96"/>
        <v>388.</v>
      </c>
      <c r="B417" s="71" t="s">
        <v>2886</v>
      </c>
      <c r="C417" s="52">
        <v>1986</v>
      </c>
      <c r="D417" s="143" t="s">
        <v>3015</v>
      </c>
      <c r="E417" s="143" t="s">
        <v>3017</v>
      </c>
      <c r="F417" s="52">
        <v>3</v>
      </c>
      <c r="G417" s="52">
        <v>3</v>
      </c>
      <c r="H417" s="4">
        <v>2004</v>
      </c>
      <c r="I417" s="4">
        <v>1266</v>
      </c>
      <c r="J417" s="4">
        <v>1266</v>
      </c>
      <c r="K417" s="5">
        <v>53</v>
      </c>
      <c r="L417" s="145">
        <f t="shared" si="105"/>
        <v>2525464</v>
      </c>
      <c r="M417" s="145"/>
      <c r="N417" s="145"/>
      <c r="O417" s="145"/>
      <c r="P417" s="145">
        <f t="shared" si="106"/>
        <v>2525464</v>
      </c>
      <c r="Q417" s="145"/>
      <c r="R417" s="3"/>
      <c r="S417" s="145"/>
      <c r="T417" s="145">
        <v>712</v>
      </c>
      <c r="U417" s="145">
        <f>T417*3547</f>
        <v>2525464</v>
      </c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35">
        <v>2025</v>
      </c>
      <c r="AG417" s="259"/>
      <c r="AH417" s="29">
        <v>388</v>
      </c>
      <c r="AI417" s="29" t="s">
        <v>155</v>
      </c>
      <c r="AJ417" s="29" t="str">
        <f t="shared" si="97"/>
        <v>388.</v>
      </c>
      <c r="AL417" s="29"/>
    </row>
    <row r="418" spans="1:38" ht="22.5" customHeight="1" x14ac:dyDescent="0.25">
      <c r="A418" s="143" t="str">
        <f t="shared" si="96"/>
        <v>389.</v>
      </c>
      <c r="B418" s="71" t="s">
        <v>2887</v>
      </c>
      <c r="C418" s="52">
        <v>1987</v>
      </c>
      <c r="D418" s="220" t="s">
        <v>3015</v>
      </c>
      <c r="E418" s="143" t="s">
        <v>3017</v>
      </c>
      <c r="F418" s="52">
        <v>2</v>
      </c>
      <c r="G418" s="52">
        <v>1</v>
      </c>
      <c r="H418" s="145">
        <v>568.6</v>
      </c>
      <c r="I418" s="145">
        <v>327.39999999999998</v>
      </c>
      <c r="J418" s="145">
        <v>327.39999999999998</v>
      </c>
      <c r="K418" s="3">
        <v>29</v>
      </c>
      <c r="L418" s="6">
        <f t="shared" si="105"/>
        <v>283452</v>
      </c>
      <c r="M418" s="6"/>
      <c r="N418" s="6"/>
      <c r="O418" s="6"/>
      <c r="P418" s="145">
        <f t="shared" si="106"/>
        <v>283452</v>
      </c>
      <c r="Q418" s="42">
        <v>283452</v>
      </c>
      <c r="R418" s="100"/>
      <c r="S418" s="42"/>
      <c r="T418" s="42"/>
      <c r="U418" s="42"/>
      <c r="V418" s="42"/>
      <c r="W418" s="42"/>
      <c r="X418" s="42"/>
      <c r="Y418" s="42"/>
      <c r="Z418" s="42"/>
      <c r="AA418" s="42"/>
      <c r="AB418" s="145"/>
      <c r="AC418" s="145"/>
      <c r="AD418" s="42"/>
      <c r="AE418" s="42"/>
      <c r="AF418" s="35">
        <v>2025</v>
      </c>
      <c r="AG418" s="259"/>
      <c r="AH418" s="29">
        <v>389</v>
      </c>
      <c r="AI418" s="29" t="s">
        <v>155</v>
      </c>
      <c r="AJ418" s="29" t="str">
        <f t="shared" si="97"/>
        <v>389.</v>
      </c>
      <c r="AL418" s="29"/>
    </row>
    <row r="419" spans="1:38" ht="22.5" customHeight="1" x14ac:dyDescent="0.25">
      <c r="A419" s="143" t="str">
        <f t="shared" si="96"/>
        <v>390.</v>
      </c>
      <c r="B419" s="71" t="s">
        <v>2888</v>
      </c>
      <c r="C419" s="52">
        <v>1987</v>
      </c>
      <c r="D419" s="220" t="s">
        <v>3015</v>
      </c>
      <c r="E419" s="143" t="s">
        <v>3017</v>
      </c>
      <c r="F419" s="52">
        <v>5</v>
      </c>
      <c r="G419" s="52">
        <v>4</v>
      </c>
      <c r="H419" s="145">
        <v>3916.2</v>
      </c>
      <c r="I419" s="145">
        <v>2784.2</v>
      </c>
      <c r="J419" s="145">
        <v>2784.2</v>
      </c>
      <c r="K419" s="3">
        <v>109</v>
      </c>
      <c r="L419" s="145">
        <f t="shared" si="105"/>
        <v>2951104</v>
      </c>
      <c r="M419" s="145"/>
      <c r="N419" s="145"/>
      <c r="O419" s="145"/>
      <c r="P419" s="145">
        <f t="shared" si="106"/>
        <v>2951104</v>
      </c>
      <c r="Q419" s="145"/>
      <c r="R419" s="3"/>
      <c r="S419" s="145"/>
      <c r="T419" s="145">
        <v>832</v>
      </c>
      <c r="U419" s="145">
        <f>T419*3547</f>
        <v>2951104</v>
      </c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35">
        <v>2025</v>
      </c>
      <c r="AG419" s="259"/>
      <c r="AH419" s="29">
        <v>390</v>
      </c>
      <c r="AI419" s="29" t="s">
        <v>155</v>
      </c>
      <c r="AJ419" s="29" t="str">
        <f t="shared" si="97"/>
        <v>390.</v>
      </c>
      <c r="AL419" s="29"/>
    </row>
    <row r="420" spans="1:38" ht="22.5" customHeight="1" x14ac:dyDescent="0.25">
      <c r="A420" s="143" t="str">
        <f t="shared" si="96"/>
        <v>391.</v>
      </c>
      <c r="B420" s="71" t="s">
        <v>2889</v>
      </c>
      <c r="C420" s="52">
        <v>1987</v>
      </c>
      <c r="D420" s="220" t="s">
        <v>3015</v>
      </c>
      <c r="E420" s="143" t="s">
        <v>3017</v>
      </c>
      <c r="F420" s="52">
        <v>3</v>
      </c>
      <c r="G420" s="52">
        <v>1</v>
      </c>
      <c r="H420" s="145">
        <v>1251.3</v>
      </c>
      <c r="I420" s="145">
        <v>795.3</v>
      </c>
      <c r="J420" s="145">
        <v>795.3</v>
      </c>
      <c r="K420" s="3">
        <v>29</v>
      </c>
      <c r="L420" s="6">
        <f t="shared" si="105"/>
        <v>1096023</v>
      </c>
      <c r="M420" s="6"/>
      <c r="N420" s="6"/>
      <c r="O420" s="6"/>
      <c r="P420" s="145">
        <f t="shared" si="106"/>
        <v>1096023</v>
      </c>
      <c r="Q420" s="42"/>
      <c r="R420" s="100"/>
      <c r="S420" s="42"/>
      <c r="T420" s="42">
        <v>309</v>
      </c>
      <c r="U420" s="42">
        <f t="shared" ref="U420:U421" si="110">T420*3547</f>
        <v>1096023</v>
      </c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35">
        <v>2025</v>
      </c>
      <c r="AG420" s="259"/>
      <c r="AH420" s="29">
        <v>391</v>
      </c>
      <c r="AI420" s="29" t="s">
        <v>155</v>
      </c>
      <c r="AJ420" s="29" t="str">
        <f t="shared" si="97"/>
        <v>391.</v>
      </c>
      <c r="AL420" s="29"/>
    </row>
    <row r="421" spans="1:38" ht="22.5" customHeight="1" x14ac:dyDescent="0.25">
      <c r="A421" s="143" t="str">
        <f t="shared" si="96"/>
        <v>392.</v>
      </c>
      <c r="B421" s="71" t="s">
        <v>2890</v>
      </c>
      <c r="C421" s="52">
        <v>1987</v>
      </c>
      <c r="D421" s="220" t="s">
        <v>3015</v>
      </c>
      <c r="E421" s="220" t="s">
        <v>3016</v>
      </c>
      <c r="F421" s="52">
        <v>5</v>
      </c>
      <c r="G421" s="52">
        <v>3</v>
      </c>
      <c r="H421" s="145">
        <v>4088.4</v>
      </c>
      <c r="I421" s="145">
        <v>3220.1</v>
      </c>
      <c r="J421" s="145">
        <v>920.6</v>
      </c>
      <c r="K421" s="3">
        <v>130</v>
      </c>
      <c r="L421" s="6">
        <f t="shared" si="105"/>
        <v>3234864</v>
      </c>
      <c r="M421" s="6"/>
      <c r="N421" s="6"/>
      <c r="O421" s="6"/>
      <c r="P421" s="145">
        <f t="shared" si="106"/>
        <v>3234864</v>
      </c>
      <c r="Q421" s="6"/>
      <c r="R421" s="101"/>
      <c r="S421" s="6"/>
      <c r="T421" s="6">
        <v>912</v>
      </c>
      <c r="U421" s="6">
        <f t="shared" si="110"/>
        <v>3234864</v>
      </c>
      <c r="V421" s="6"/>
      <c r="W421" s="6"/>
      <c r="X421" s="6"/>
      <c r="Y421" s="6"/>
      <c r="Z421" s="6"/>
      <c r="AA421" s="6"/>
      <c r="AB421" s="42"/>
      <c r="AC421" s="42"/>
      <c r="AD421" s="6"/>
      <c r="AE421" s="6"/>
      <c r="AF421" s="35">
        <v>2025</v>
      </c>
      <c r="AG421" s="259"/>
      <c r="AH421" s="29">
        <v>392</v>
      </c>
      <c r="AI421" s="29" t="s">
        <v>155</v>
      </c>
      <c r="AJ421" s="29" t="str">
        <f t="shared" si="97"/>
        <v>392.</v>
      </c>
      <c r="AL421" s="30"/>
    </row>
    <row r="422" spans="1:38" ht="22.5" customHeight="1" x14ac:dyDescent="0.25">
      <c r="A422" s="143" t="str">
        <f t="shared" si="96"/>
        <v>393.</v>
      </c>
      <c r="B422" s="71" t="s">
        <v>2891</v>
      </c>
      <c r="C422" s="52">
        <v>1987</v>
      </c>
      <c r="D422" s="143" t="s">
        <v>3015</v>
      </c>
      <c r="E422" s="143" t="s">
        <v>3017</v>
      </c>
      <c r="F422" s="52">
        <v>2</v>
      </c>
      <c r="G422" s="52">
        <v>5</v>
      </c>
      <c r="H422" s="4">
        <v>1824.3</v>
      </c>
      <c r="I422" s="4">
        <v>1020</v>
      </c>
      <c r="J422" s="4">
        <v>961.8</v>
      </c>
      <c r="K422" s="5">
        <v>86</v>
      </c>
      <c r="L422" s="6">
        <f t="shared" si="105"/>
        <v>5755095</v>
      </c>
      <c r="M422" s="6"/>
      <c r="N422" s="6"/>
      <c r="O422" s="6"/>
      <c r="P422" s="145">
        <f t="shared" si="106"/>
        <v>5755095</v>
      </c>
      <c r="Q422" s="42"/>
      <c r="R422" s="100"/>
      <c r="S422" s="42"/>
      <c r="T422" s="42">
        <v>765</v>
      </c>
      <c r="U422" s="42">
        <f t="shared" ref="U422" si="111">T422*7523</f>
        <v>5755095</v>
      </c>
      <c r="V422" s="42"/>
      <c r="W422" s="42"/>
      <c r="X422" s="42"/>
      <c r="Y422" s="42"/>
      <c r="Z422" s="42"/>
      <c r="AA422" s="42"/>
      <c r="AB422" s="145"/>
      <c r="AC422" s="145"/>
      <c r="AD422" s="42"/>
      <c r="AE422" s="42"/>
      <c r="AF422" s="35">
        <v>2025</v>
      </c>
      <c r="AG422" s="259"/>
      <c r="AH422" s="29">
        <v>393</v>
      </c>
      <c r="AI422" s="29" t="s">
        <v>155</v>
      </c>
      <c r="AJ422" s="29" t="str">
        <f t="shared" si="97"/>
        <v>393.</v>
      </c>
      <c r="AL422" s="29"/>
    </row>
    <row r="423" spans="1:38" ht="22.5" customHeight="1" x14ac:dyDescent="0.25">
      <c r="A423" s="143" t="str">
        <f t="shared" si="96"/>
        <v>394.</v>
      </c>
      <c r="B423" s="71" t="s">
        <v>2892</v>
      </c>
      <c r="C423" s="52">
        <v>1988</v>
      </c>
      <c r="D423" s="220" t="s">
        <v>3015</v>
      </c>
      <c r="E423" s="143" t="s">
        <v>3017</v>
      </c>
      <c r="F423" s="52">
        <v>2</v>
      </c>
      <c r="G423" s="52">
        <v>2</v>
      </c>
      <c r="H423" s="145">
        <v>1907.4</v>
      </c>
      <c r="I423" s="145">
        <v>876</v>
      </c>
      <c r="J423" s="145">
        <v>518.6</v>
      </c>
      <c r="K423" s="3">
        <v>44</v>
      </c>
      <c r="L423" s="6">
        <f t="shared" si="105"/>
        <v>5785187</v>
      </c>
      <c r="M423" s="6"/>
      <c r="N423" s="6"/>
      <c r="O423" s="6"/>
      <c r="P423" s="145">
        <f t="shared" si="106"/>
        <v>5785187</v>
      </c>
      <c r="Q423" s="42"/>
      <c r="R423" s="100"/>
      <c r="S423" s="42"/>
      <c r="T423" s="42">
        <v>769</v>
      </c>
      <c r="U423" s="42">
        <f>T423*7523</f>
        <v>5785187</v>
      </c>
      <c r="V423" s="42"/>
      <c r="W423" s="42"/>
      <c r="X423" s="42"/>
      <c r="Y423" s="42"/>
      <c r="Z423" s="42"/>
      <c r="AA423" s="42"/>
      <c r="AB423" s="145"/>
      <c r="AC423" s="145"/>
      <c r="AD423" s="42"/>
      <c r="AE423" s="42"/>
      <c r="AF423" s="35">
        <v>2025</v>
      </c>
      <c r="AG423" s="259"/>
      <c r="AH423" s="29">
        <v>394</v>
      </c>
      <c r="AI423" s="29" t="s">
        <v>155</v>
      </c>
      <c r="AJ423" s="29" t="str">
        <f t="shared" si="97"/>
        <v>394.</v>
      </c>
      <c r="AL423" s="29"/>
    </row>
    <row r="424" spans="1:38" ht="22.5" customHeight="1" x14ac:dyDescent="0.25">
      <c r="A424" s="143" t="str">
        <f t="shared" si="96"/>
        <v>395.</v>
      </c>
      <c r="B424" s="71" t="s">
        <v>2893</v>
      </c>
      <c r="C424" s="52">
        <v>1988</v>
      </c>
      <c r="D424" s="220" t="s">
        <v>3015</v>
      </c>
      <c r="E424" s="143" t="s">
        <v>3017</v>
      </c>
      <c r="F424" s="52">
        <v>5</v>
      </c>
      <c r="G424" s="52">
        <v>1</v>
      </c>
      <c r="H424" s="145">
        <v>2182.8000000000002</v>
      </c>
      <c r="I424" s="145">
        <v>1274</v>
      </c>
      <c r="J424" s="145">
        <v>1274</v>
      </c>
      <c r="K424" s="3">
        <v>1</v>
      </c>
      <c r="L424" s="6">
        <f t="shared" si="105"/>
        <v>2294909</v>
      </c>
      <c r="M424" s="6"/>
      <c r="N424" s="6"/>
      <c r="O424" s="6"/>
      <c r="P424" s="145">
        <f t="shared" si="106"/>
        <v>2294909</v>
      </c>
      <c r="Q424" s="6"/>
      <c r="R424" s="101"/>
      <c r="S424" s="6"/>
      <c r="T424" s="6">
        <v>647</v>
      </c>
      <c r="U424" s="6">
        <f t="shared" ref="U424" si="112">T424*3547</f>
        <v>2294909</v>
      </c>
      <c r="V424" s="6"/>
      <c r="W424" s="6"/>
      <c r="X424" s="6"/>
      <c r="Y424" s="6"/>
      <c r="Z424" s="6"/>
      <c r="AA424" s="6"/>
      <c r="AB424" s="42"/>
      <c r="AC424" s="42"/>
      <c r="AD424" s="6"/>
      <c r="AE424" s="6"/>
      <c r="AF424" s="35">
        <v>2025</v>
      </c>
      <c r="AG424" s="259"/>
      <c r="AH424" s="29">
        <v>395</v>
      </c>
      <c r="AI424" s="29" t="s">
        <v>155</v>
      </c>
      <c r="AJ424" s="29" t="str">
        <f t="shared" si="97"/>
        <v>395.</v>
      </c>
      <c r="AL424" s="30"/>
    </row>
    <row r="425" spans="1:38" ht="22.5" customHeight="1" x14ac:dyDescent="0.25">
      <c r="A425" s="143" t="str">
        <f t="shared" si="96"/>
        <v>396.</v>
      </c>
      <c r="B425" s="71" t="s">
        <v>2894</v>
      </c>
      <c r="C425" s="52">
        <v>1988</v>
      </c>
      <c r="D425" s="220" t="s">
        <v>3015</v>
      </c>
      <c r="E425" s="143" t="s">
        <v>3017</v>
      </c>
      <c r="F425" s="52">
        <v>5</v>
      </c>
      <c r="G425" s="52">
        <v>1</v>
      </c>
      <c r="H425" s="145">
        <v>3277.2</v>
      </c>
      <c r="I425" s="145">
        <v>1930</v>
      </c>
      <c r="J425" s="145">
        <v>1930</v>
      </c>
      <c r="K425" s="3">
        <v>1</v>
      </c>
      <c r="L425" s="6">
        <f t="shared" si="105"/>
        <v>209508</v>
      </c>
      <c r="M425" s="6"/>
      <c r="N425" s="6"/>
      <c r="O425" s="6"/>
      <c r="P425" s="145">
        <f t="shared" si="106"/>
        <v>209508</v>
      </c>
      <c r="Q425" s="6">
        <v>209508</v>
      </c>
      <c r="R425" s="101"/>
      <c r="S425" s="6"/>
      <c r="T425" s="6"/>
      <c r="U425" s="6"/>
      <c r="V425" s="6"/>
      <c r="W425" s="6"/>
      <c r="X425" s="6"/>
      <c r="Y425" s="6"/>
      <c r="Z425" s="6"/>
      <c r="AA425" s="6"/>
      <c r="AB425" s="42"/>
      <c r="AC425" s="42"/>
      <c r="AD425" s="6"/>
      <c r="AE425" s="6"/>
      <c r="AF425" s="35">
        <v>2025</v>
      </c>
      <c r="AG425" s="259"/>
      <c r="AH425" s="29">
        <v>396</v>
      </c>
      <c r="AI425" s="29" t="s">
        <v>155</v>
      </c>
      <c r="AJ425" s="29" t="str">
        <f t="shared" si="97"/>
        <v>396.</v>
      </c>
      <c r="AL425" s="30"/>
    </row>
    <row r="426" spans="1:38" ht="22.5" customHeight="1" x14ac:dyDescent="0.25">
      <c r="A426" s="143" t="str">
        <f t="shared" si="96"/>
        <v>397.</v>
      </c>
      <c r="B426" s="71" t="s">
        <v>2895</v>
      </c>
      <c r="C426" s="52">
        <v>1989</v>
      </c>
      <c r="D426" s="220" t="s">
        <v>3015</v>
      </c>
      <c r="E426" s="143" t="s">
        <v>3017</v>
      </c>
      <c r="F426" s="52">
        <v>3</v>
      </c>
      <c r="G426" s="52">
        <v>8</v>
      </c>
      <c r="H426" s="145">
        <v>1290.5999999999999</v>
      </c>
      <c r="I426" s="145">
        <v>688.4</v>
      </c>
      <c r="J426" s="145">
        <v>688.4</v>
      </c>
      <c r="K426" s="3">
        <v>58</v>
      </c>
      <c r="L426" s="6">
        <f t="shared" si="105"/>
        <v>2560934</v>
      </c>
      <c r="M426" s="6"/>
      <c r="N426" s="6"/>
      <c r="O426" s="6"/>
      <c r="P426" s="145">
        <f t="shared" si="106"/>
        <v>2560934</v>
      </c>
      <c r="Q426" s="42"/>
      <c r="R426" s="100"/>
      <c r="S426" s="42"/>
      <c r="T426" s="42">
        <v>722</v>
      </c>
      <c r="U426" s="42">
        <f>T426*3547</f>
        <v>2560934</v>
      </c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35">
        <v>2025</v>
      </c>
      <c r="AG426" s="259"/>
      <c r="AH426" s="29">
        <v>397</v>
      </c>
      <c r="AI426" s="29" t="s">
        <v>155</v>
      </c>
      <c r="AJ426" s="29" t="str">
        <f t="shared" si="97"/>
        <v>397.</v>
      </c>
      <c r="AL426" s="29"/>
    </row>
    <row r="427" spans="1:38" ht="22.5" customHeight="1" x14ac:dyDescent="0.25">
      <c r="A427" s="143" t="str">
        <f t="shared" si="96"/>
        <v>398.</v>
      </c>
      <c r="B427" s="71" t="s">
        <v>2896</v>
      </c>
      <c r="C427" s="52">
        <v>1989</v>
      </c>
      <c r="D427" s="220" t="s">
        <v>3015</v>
      </c>
      <c r="E427" s="143" t="s">
        <v>3017</v>
      </c>
      <c r="F427" s="52">
        <v>3</v>
      </c>
      <c r="G427" s="52">
        <v>3</v>
      </c>
      <c r="H427" s="7">
        <v>1578.1</v>
      </c>
      <c r="I427" s="7">
        <v>747.9</v>
      </c>
      <c r="J427" s="7">
        <v>747.9</v>
      </c>
      <c r="K427" s="61">
        <v>48</v>
      </c>
      <c r="L427" s="145">
        <f t="shared" si="105"/>
        <v>2837600</v>
      </c>
      <c r="M427" s="145"/>
      <c r="N427" s="145"/>
      <c r="O427" s="145"/>
      <c r="P427" s="145">
        <f t="shared" si="106"/>
        <v>2837600</v>
      </c>
      <c r="Q427" s="145"/>
      <c r="R427" s="3"/>
      <c r="S427" s="145"/>
      <c r="T427" s="145">
        <v>800</v>
      </c>
      <c r="U427" s="145">
        <f t="shared" ref="U427" si="113">T427*3547</f>
        <v>2837600</v>
      </c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35">
        <v>2025</v>
      </c>
      <c r="AG427" s="259"/>
      <c r="AH427" s="29">
        <v>398</v>
      </c>
      <c r="AI427" s="29" t="s">
        <v>155</v>
      </c>
      <c r="AJ427" s="29" t="str">
        <f t="shared" si="97"/>
        <v>398.</v>
      </c>
      <c r="AL427" s="29"/>
    </row>
    <row r="428" spans="1:38" ht="22.5" customHeight="1" x14ac:dyDescent="0.25">
      <c r="A428" s="143" t="str">
        <f t="shared" si="96"/>
        <v>399.</v>
      </c>
      <c r="B428" s="71" t="s">
        <v>2897</v>
      </c>
      <c r="C428" s="52">
        <v>1989</v>
      </c>
      <c r="D428" s="220" t="s">
        <v>3015</v>
      </c>
      <c r="E428" s="143" t="s">
        <v>3017</v>
      </c>
      <c r="F428" s="52">
        <v>2</v>
      </c>
      <c r="G428" s="52">
        <v>2</v>
      </c>
      <c r="H428" s="145">
        <v>978.5</v>
      </c>
      <c r="I428" s="145">
        <v>389.1</v>
      </c>
      <c r="J428" s="145">
        <v>243.2</v>
      </c>
      <c r="K428" s="3">
        <v>20</v>
      </c>
      <c r="L428" s="6">
        <f t="shared" si="105"/>
        <v>2655619</v>
      </c>
      <c r="M428" s="6"/>
      <c r="N428" s="6"/>
      <c r="O428" s="6"/>
      <c r="P428" s="145">
        <f t="shared" si="106"/>
        <v>2655619</v>
      </c>
      <c r="Q428" s="42"/>
      <c r="R428" s="100"/>
      <c r="S428" s="42"/>
      <c r="T428" s="42">
        <v>353</v>
      </c>
      <c r="U428" s="42">
        <f>T428*7523</f>
        <v>2655619</v>
      </c>
      <c r="V428" s="42"/>
      <c r="W428" s="42"/>
      <c r="X428" s="42"/>
      <c r="Y428" s="42"/>
      <c r="Z428" s="42"/>
      <c r="AA428" s="42"/>
      <c r="AB428" s="145"/>
      <c r="AC428" s="145"/>
      <c r="AD428" s="42"/>
      <c r="AE428" s="42"/>
      <c r="AF428" s="35">
        <v>2025</v>
      </c>
      <c r="AG428" s="259"/>
      <c r="AH428" s="29">
        <v>399</v>
      </c>
      <c r="AI428" s="29" t="s">
        <v>155</v>
      </c>
      <c r="AJ428" s="29" t="str">
        <f t="shared" si="97"/>
        <v>399.</v>
      </c>
      <c r="AL428" s="29"/>
    </row>
    <row r="429" spans="1:38" ht="22.5" customHeight="1" x14ac:dyDescent="0.25">
      <c r="A429" s="143" t="str">
        <f t="shared" si="96"/>
        <v>400.</v>
      </c>
      <c r="B429" s="71" t="s">
        <v>2899</v>
      </c>
      <c r="C429" s="52">
        <v>1989</v>
      </c>
      <c r="D429" s="220" t="s">
        <v>3015</v>
      </c>
      <c r="E429" s="143" t="s">
        <v>3017</v>
      </c>
      <c r="F429" s="52">
        <v>5</v>
      </c>
      <c r="G429" s="52">
        <v>2</v>
      </c>
      <c r="H429" s="145">
        <v>7418.8</v>
      </c>
      <c r="I429" s="145">
        <v>4593.2</v>
      </c>
      <c r="J429" s="145">
        <v>4593.2</v>
      </c>
      <c r="K429" s="3">
        <v>286</v>
      </c>
      <c r="L429" s="6">
        <f t="shared" si="105"/>
        <v>8207758</v>
      </c>
      <c r="M429" s="6"/>
      <c r="N429" s="6"/>
      <c r="O429" s="6"/>
      <c r="P429" s="145">
        <f t="shared" si="106"/>
        <v>8207758</v>
      </c>
      <c r="Q429" s="145"/>
      <c r="R429" s="3"/>
      <c r="S429" s="145"/>
      <c r="T429" s="145">
        <v>2314</v>
      </c>
      <c r="U429" s="145">
        <f>T429*3547</f>
        <v>8207758</v>
      </c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35">
        <v>2025</v>
      </c>
      <c r="AG429" s="259"/>
      <c r="AH429" s="29">
        <v>400</v>
      </c>
      <c r="AI429" s="29" t="s">
        <v>155</v>
      </c>
      <c r="AJ429" s="29" t="str">
        <f t="shared" si="97"/>
        <v>400.</v>
      </c>
      <c r="AL429" s="29"/>
    </row>
    <row r="430" spans="1:38" ht="22.5" customHeight="1" x14ac:dyDescent="0.25">
      <c r="A430" s="143" t="str">
        <f t="shared" si="96"/>
        <v>401.</v>
      </c>
      <c r="B430" s="71" t="s">
        <v>2900</v>
      </c>
      <c r="C430" s="52">
        <v>1989</v>
      </c>
      <c r="D430" s="220" t="s">
        <v>3015</v>
      </c>
      <c r="E430" s="143" t="s">
        <v>3017</v>
      </c>
      <c r="F430" s="52">
        <v>5</v>
      </c>
      <c r="G430" s="52">
        <v>5</v>
      </c>
      <c r="H430" s="7">
        <v>5175.1000000000004</v>
      </c>
      <c r="I430" s="7">
        <v>3153.8</v>
      </c>
      <c r="J430" s="7">
        <v>3034.8</v>
      </c>
      <c r="K430" s="61">
        <v>24</v>
      </c>
      <c r="L430" s="6">
        <f t="shared" si="105"/>
        <v>5324047</v>
      </c>
      <c r="M430" s="6"/>
      <c r="N430" s="6"/>
      <c r="O430" s="6"/>
      <c r="P430" s="145">
        <f t="shared" si="106"/>
        <v>5324047</v>
      </c>
      <c r="Q430" s="42"/>
      <c r="R430" s="100"/>
      <c r="S430" s="42"/>
      <c r="T430" s="42">
        <v>1501</v>
      </c>
      <c r="U430" s="42">
        <f>T430*3547</f>
        <v>5324047</v>
      </c>
      <c r="V430" s="42"/>
      <c r="W430" s="42"/>
      <c r="X430" s="42"/>
      <c r="Y430" s="42"/>
      <c r="Z430" s="42"/>
      <c r="AA430" s="42"/>
      <c r="AB430" s="145"/>
      <c r="AC430" s="145"/>
      <c r="AD430" s="42"/>
      <c r="AE430" s="42"/>
      <c r="AF430" s="35">
        <v>2025</v>
      </c>
      <c r="AG430" s="259"/>
      <c r="AH430" s="29">
        <v>401</v>
      </c>
      <c r="AI430" s="29" t="s">
        <v>155</v>
      </c>
      <c r="AJ430" s="29" t="str">
        <f t="shared" si="97"/>
        <v>401.</v>
      </c>
      <c r="AL430" s="29"/>
    </row>
    <row r="431" spans="1:38" ht="22.5" customHeight="1" x14ac:dyDescent="0.25">
      <c r="A431" s="143" t="str">
        <f t="shared" si="96"/>
        <v>402.</v>
      </c>
      <c r="B431" s="71" t="s">
        <v>2901</v>
      </c>
      <c r="C431" s="52">
        <v>1989</v>
      </c>
      <c r="D431" s="220" t="s">
        <v>3015</v>
      </c>
      <c r="E431" s="143" t="s">
        <v>3017</v>
      </c>
      <c r="F431" s="52">
        <v>3</v>
      </c>
      <c r="G431" s="52">
        <v>1</v>
      </c>
      <c r="H431" s="7">
        <v>1279.7</v>
      </c>
      <c r="I431" s="7">
        <v>910.93</v>
      </c>
      <c r="J431" s="7">
        <v>910.93</v>
      </c>
      <c r="K431" s="61">
        <v>35</v>
      </c>
      <c r="L431" s="6">
        <f t="shared" si="105"/>
        <v>1826705</v>
      </c>
      <c r="M431" s="6"/>
      <c r="N431" s="6"/>
      <c r="O431" s="6"/>
      <c r="P431" s="145">
        <f t="shared" si="106"/>
        <v>1826705</v>
      </c>
      <c r="Q431" s="6"/>
      <c r="R431" s="101"/>
      <c r="S431" s="6"/>
      <c r="T431" s="6">
        <v>515</v>
      </c>
      <c r="U431" s="6">
        <f>T431*3547</f>
        <v>1826705</v>
      </c>
      <c r="V431" s="6"/>
      <c r="W431" s="6"/>
      <c r="X431" s="6"/>
      <c r="Y431" s="6"/>
      <c r="Z431" s="6"/>
      <c r="AA431" s="6"/>
      <c r="AB431" s="42"/>
      <c r="AC431" s="42"/>
      <c r="AD431" s="6"/>
      <c r="AE431" s="6"/>
      <c r="AF431" s="35">
        <v>2025</v>
      </c>
      <c r="AG431" s="259"/>
      <c r="AH431" s="29">
        <v>402</v>
      </c>
      <c r="AI431" s="29" t="s">
        <v>155</v>
      </c>
      <c r="AJ431" s="29" t="str">
        <f t="shared" si="97"/>
        <v>402.</v>
      </c>
      <c r="AL431" s="30"/>
    </row>
    <row r="432" spans="1:38" ht="22.5" customHeight="1" x14ac:dyDescent="0.25">
      <c r="A432" s="143" t="str">
        <f t="shared" si="96"/>
        <v>403.</v>
      </c>
      <c r="B432" s="71" t="s">
        <v>2902</v>
      </c>
      <c r="C432" s="52">
        <v>1989</v>
      </c>
      <c r="D432" s="143" t="s">
        <v>3015</v>
      </c>
      <c r="E432" s="143" t="s">
        <v>3017</v>
      </c>
      <c r="F432" s="52">
        <v>3</v>
      </c>
      <c r="G432" s="52">
        <v>3</v>
      </c>
      <c r="H432" s="4">
        <v>1606.2</v>
      </c>
      <c r="I432" s="4">
        <v>1606.2</v>
      </c>
      <c r="J432" s="4">
        <v>924.2</v>
      </c>
      <c r="K432" s="5">
        <v>63</v>
      </c>
      <c r="L432" s="145">
        <f t="shared" si="105"/>
        <v>2787942</v>
      </c>
      <c r="M432" s="145"/>
      <c r="N432" s="145"/>
      <c r="O432" s="145"/>
      <c r="P432" s="145">
        <f t="shared" si="106"/>
        <v>2787942</v>
      </c>
      <c r="Q432" s="145"/>
      <c r="R432" s="3"/>
      <c r="S432" s="145"/>
      <c r="T432" s="145">
        <v>786</v>
      </c>
      <c r="U432" s="145">
        <f>T432*3547</f>
        <v>2787942</v>
      </c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35">
        <v>2025</v>
      </c>
      <c r="AG432" s="259"/>
      <c r="AH432" s="29">
        <v>403</v>
      </c>
      <c r="AI432" s="29" t="s">
        <v>155</v>
      </c>
      <c r="AJ432" s="29" t="str">
        <f t="shared" si="97"/>
        <v>403.</v>
      </c>
      <c r="AL432" s="29"/>
    </row>
    <row r="433" spans="1:38" ht="22.5" customHeight="1" x14ac:dyDescent="0.25">
      <c r="A433" s="143" t="str">
        <f t="shared" si="96"/>
        <v>404.</v>
      </c>
      <c r="B433" s="71" t="s">
        <v>2903</v>
      </c>
      <c r="C433" s="52">
        <v>1989</v>
      </c>
      <c r="D433" s="220" t="s">
        <v>3015</v>
      </c>
      <c r="E433" s="143" t="s">
        <v>3017</v>
      </c>
      <c r="F433" s="52">
        <v>5</v>
      </c>
      <c r="G433" s="52">
        <v>4</v>
      </c>
      <c r="H433" s="7">
        <v>3309.6</v>
      </c>
      <c r="I433" s="7">
        <v>2786.9</v>
      </c>
      <c r="J433" s="7">
        <v>2786.9</v>
      </c>
      <c r="K433" s="61">
        <v>131</v>
      </c>
      <c r="L433" s="145">
        <f t="shared" si="105"/>
        <v>3919435</v>
      </c>
      <c r="M433" s="145"/>
      <c r="N433" s="145"/>
      <c r="O433" s="145"/>
      <c r="P433" s="145">
        <f t="shared" si="106"/>
        <v>3919435</v>
      </c>
      <c r="Q433" s="145"/>
      <c r="R433" s="3"/>
      <c r="S433" s="145"/>
      <c r="T433" s="145">
        <v>1105</v>
      </c>
      <c r="U433" s="145">
        <f>T433*3547</f>
        <v>3919435</v>
      </c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35">
        <v>2025</v>
      </c>
      <c r="AG433" s="259"/>
      <c r="AH433" s="29">
        <v>404</v>
      </c>
      <c r="AI433" s="29" t="s">
        <v>155</v>
      </c>
      <c r="AJ433" s="29" t="str">
        <f t="shared" si="97"/>
        <v>404.</v>
      </c>
      <c r="AL433" s="29"/>
    </row>
    <row r="434" spans="1:38" ht="22.5" customHeight="1" x14ac:dyDescent="0.25">
      <c r="A434" s="143" t="str">
        <f t="shared" si="96"/>
        <v>405.</v>
      </c>
      <c r="B434" s="71" t="s">
        <v>2904</v>
      </c>
      <c r="C434" s="52">
        <v>1991</v>
      </c>
      <c r="D434" s="220" t="s">
        <v>3015</v>
      </c>
      <c r="E434" s="220" t="s">
        <v>3019</v>
      </c>
      <c r="F434" s="52">
        <v>5</v>
      </c>
      <c r="G434" s="52">
        <v>4</v>
      </c>
      <c r="H434" s="7">
        <v>7080.5</v>
      </c>
      <c r="I434" s="7">
        <v>4386.5</v>
      </c>
      <c r="J434" s="7">
        <v>4386.5</v>
      </c>
      <c r="K434" s="61">
        <v>171</v>
      </c>
      <c r="L434" s="145">
        <f t="shared" si="105"/>
        <v>4337981</v>
      </c>
      <c r="M434" s="145"/>
      <c r="N434" s="145"/>
      <c r="O434" s="145"/>
      <c r="P434" s="145">
        <f t="shared" si="106"/>
        <v>4337981</v>
      </c>
      <c r="Q434" s="145"/>
      <c r="R434" s="3"/>
      <c r="S434" s="145"/>
      <c r="T434" s="145">
        <v>1223</v>
      </c>
      <c r="U434" s="145">
        <f t="shared" ref="U434" si="114">T434*3547</f>
        <v>4337981</v>
      </c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35">
        <v>2025</v>
      </c>
      <c r="AG434" s="259"/>
      <c r="AH434" s="29">
        <v>405</v>
      </c>
      <c r="AI434" s="29" t="s">
        <v>155</v>
      </c>
      <c r="AJ434" s="29" t="str">
        <f t="shared" si="97"/>
        <v>405.</v>
      </c>
      <c r="AL434" s="29"/>
    </row>
    <row r="435" spans="1:38" ht="22.5" customHeight="1" x14ac:dyDescent="0.25">
      <c r="A435" s="143" t="str">
        <f t="shared" si="96"/>
        <v>406.</v>
      </c>
      <c r="B435" s="71" t="s">
        <v>2905</v>
      </c>
      <c r="C435" s="52">
        <v>1996</v>
      </c>
      <c r="D435" s="220" t="s">
        <v>3015</v>
      </c>
      <c r="E435" s="143" t="s">
        <v>3017</v>
      </c>
      <c r="F435" s="52">
        <v>3</v>
      </c>
      <c r="G435" s="52">
        <v>4</v>
      </c>
      <c r="H435" s="145">
        <v>2228</v>
      </c>
      <c r="I435" s="145">
        <v>2079.1</v>
      </c>
      <c r="J435" s="145">
        <v>2079.1</v>
      </c>
      <c r="K435" s="3">
        <v>102</v>
      </c>
      <c r="L435" s="6">
        <f t="shared" si="105"/>
        <v>769488</v>
      </c>
      <c r="M435" s="6"/>
      <c r="N435" s="6"/>
      <c r="O435" s="6"/>
      <c r="P435" s="145">
        <f t="shared" si="106"/>
        <v>769488</v>
      </c>
      <c r="Q435" s="42">
        <v>769488</v>
      </c>
      <c r="R435" s="100"/>
      <c r="S435" s="42"/>
      <c r="T435" s="42"/>
      <c r="U435" s="42"/>
      <c r="V435" s="42"/>
      <c r="W435" s="42"/>
      <c r="X435" s="42"/>
      <c r="Y435" s="42"/>
      <c r="Z435" s="42"/>
      <c r="AA435" s="42"/>
      <c r="AB435" s="145"/>
      <c r="AC435" s="145"/>
      <c r="AD435" s="42"/>
      <c r="AE435" s="42"/>
      <c r="AF435" s="35">
        <v>2025</v>
      </c>
      <c r="AG435" s="259"/>
      <c r="AH435" s="29">
        <v>406</v>
      </c>
      <c r="AI435" s="29" t="s">
        <v>155</v>
      </c>
      <c r="AJ435" s="29" t="str">
        <f t="shared" si="97"/>
        <v>406.</v>
      </c>
      <c r="AL435" s="29"/>
    </row>
    <row r="436" spans="1:38" ht="22.5" customHeight="1" x14ac:dyDescent="0.25">
      <c r="A436" s="143" t="str">
        <f t="shared" si="96"/>
        <v>407.</v>
      </c>
      <c r="B436" s="71" t="s">
        <v>2906</v>
      </c>
      <c r="C436" s="52">
        <v>1962</v>
      </c>
      <c r="D436" s="143" t="s">
        <v>3015</v>
      </c>
      <c r="E436" s="143" t="s">
        <v>3017</v>
      </c>
      <c r="F436" s="52">
        <v>4</v>
      </c>
      <c r="G436" s="52">
        <v>2</v>
      </c>
      <c r="H436" s="4">
        <v>1373.81</v>
      </c>
      <c r="I436" s="4">
        <v>1275.81</v>
      </c>
      <c r="J436" s="4">
        <v>1275.81</v>
      </c>
      <c r="K436" s="5">
        <v>52</v>
      </c>
      <c r="L436" s="6">
        <f t="shared" si="105"/>
        <v>1578415</v>
      </c>
      <c r="M436" s="6"/>
      <c r="N436" s="6"/>
      <c r="O436" s="6"/>
      <c r="P436" s="145">
        <f t="shared" si="106"/>
        <v>1578415</v>
      </c>
      <c r="Q436" s="43"/>
      <c r="R436" s="35"/>
      <c r="S436" s="43"/>
      <c r="T436" s="43">
        <v>445</v>
      </c>
      <c r="U436" s="43">
        <f>T436*3547</f>
        <v>1578415</v>
      </c>
      <c r="V436" s="43"/>
      <c r="W436" s="43"/>
      <c r="X436" s="43"/>
      <c r="Y436" s="43"/>
      <c r="Z436" s="43"/>
      <c r="AA436" s="43"/>
      <c r="AB436" s="42"/>
      <c r="AC436" s="42"/>
      <c r="AD436" s="43"/>
      <c r="AE436" s="163"/>
      <c r="AF436" s="35">
        <v>2025</v>
      </c>
      <c r="AG436" s="259"/>
      <c r="AH436" s="29">
        <v>407</v>
      </c>
      <c r="AI436" s="29" t="s">
        <v>155</v>
      </c>
      <c r="AJ436" s="29" t="str">
        <f t="shared" si="97"/>
        <v>407.</v>
      </c>
    </row>
    <row r="437" spans="1:38" ht="22.5" customHeight="1" x14ac:dyDescent="0.25">
      <c r="A437" s="143" t="str">
        <f t="shared" si="96"/>
        <v>408.</v>
      </c>
      <c r="B437" s="71" t="s">
        <v>2907</v>
      </c>
      <c r="C437" s="52">
        <v>1987</v>
      </c>
      <c r="D437" s="220" t="s">
        <v>3015</v>
      </c>
      <c r="E437" s="143" t="s">
        <v>3017</v>
      </c>
      <c r="F437" s="52">
        <v>2</v>
      </c>
      <c r="G437" s="52">
        <v>1</v>
      </c>
      <c r="H437" s="145">
        <v>493.9</v>
      </c>
      <c r="I437" s="145">
        <v>268.10000000000002</v>
      </c>
      <c r="J437" s="145">
        <v>268.10000000000002</v>
      </c>
      <c r="K437" s="3">
        <v>14</v>
      </c>
      <c r="L437" s="145">
        <f t="shared" si="105"/>
        <v>1835612</v>
      </c>
      <c r="M437" s="145"/>
      <c r="N437" s="145"/>
      <c r="O437" s="145"/>
      <c r="P437" s="145">
        <f t="shared" si="106"/>
        <v>1835612</v>
      </c>
      <c r="Q437" s="145"/>
      <c r="R437" s="3"/>
      <c r="S437" s="145"/>
      <c r="T437" s="145">
        <v>244</v>
      </c>
      <c r="U437" s="145">
        <f>T437*7523</f>
        <v>1835612</v>
      </c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35">
        <v>2025</v>
      </c>
      <c r="AG437" s="259"/>
      <c r="AH437" s="29">
        <v>408</v>
      </c>
      <c r="AI437" s="29" t="s">
        <v>155</v>
      </c>
      <c r="AJ437" s="29" t="str">
        <f t="shared" si="97"/>
        <v>408.</v>
      </c>
      <c r="AL437" s="29"/>
    </row>
    <row r="438" spans="1:38" ht="22.5" customHeight="1" x14ac:dyDescent="0.25">
      <c r="A438" s="143" t="str">
        <f t="shared" si="96"/>
        <v>409.</v>
      </c>
      <c r="B438" s="76" t="s">
        <v>2908</v>
      </c>
      <c r="C438" s="52">
        <v>1977</v>
      </c>
      <c r="D438" s="220" t="s">
        <v>3015</v>
      </c>
      <c r="E438" s="143" t="s">
        <v>3017</v>
      </c>
      <c r="F438" s="52">
        <v>5</v>
      </c>
      <c r="G438" s="52">
        <v>4</v>
      </c>
      <c r="H438" s="7">
        <v>4445.26</v>
      </c>
      <c r="I438" s="145">
        <v>3246.26</v>
      </c>
      <c r="J438" s="7">
        <v>3246.26</v>
      </c>
      <c r="K438" s="61">
        <v>121</v>
      </c>
      <c r="L438" s="145">
        <f t="shared" si="105"/>
        <v>2842700</v>
      </c>
      <c r="M438" s="145"/>
      <c r="N438" s="145"/>
      <c r="O438" s="145"/>
      <c r="P438" s="145">
        <f t="shared" si="106"/>
        <v>2842700</v>
      </c>
      <c r="Q438" s="145">
        <v>2842700</v>
      </c>
      <c r="R438" s="3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35">
        <v>2025</v>
      </c>
      <c r="AG438" s="259"/>
      <c r="AH438" s="29">
        <v>409</v>
      </c>
      <c r="AI438" s="29" t="s">
        <v>155</v>
      </c>
      <c r="AJ438" s="29" t="str">
        <f t="shared" si="97"/>
        <v>409.</v>
      </c>
      <c r="AL438" s="29"/>
    </row>
    <row r="439" spans="1:38" ht="22.5" customHeight="1" x14ac:dyDescent="0.25">
      <c r="A439" s="143" t="str">
        <f t="shared" si="96"/>
        <v>410.</v>
      </c>
      <c r="B439" s="71" t="s">
        <v>2909</v>
      </c>
      <c r="C439" s="52">
        <v>1959</v>
      </c>
      <c r="D439" s="143" t="s">
        <v>3015</v>
      </c>
      <c r="E439" s="143" t="s">
        <v>3020</v>
      </c>
      <c r="F439" s="52">
        <v>2</v>
      </c>
      <c r="G439" s="52">
        <v>3</v>
      </c>
      <c r="H439" s="4">
        <v>310.3</v>
      </c>
      <c r="I439" s="4">
        <v>310.3</v>
      </c>
      <c r="J439" s="4">
        <v>252.8</v>
      </c>
      <c r="K439" s="5">
        <v>13</v>
      </c>
      <c r="L439" s="145">
        <f t="shared" si="105"/>
        <v>42870</v>
      </c>
      <c r="M439" s="145"/>
      <c r="N439" s="145"/>
      <c r="O439" s="145"/>
      <c r="P439" s="145">
        <f t="shared" si="106"/>
        <v>42870</v>
      </c>
      <c r="Q439" s="145">
        <v>42870</v>
      </c>
      <c r="R439" s="3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35">
        <v>2025</v>
      </c>
      <c r="AG439" s="259"/>
      <c r="AH439" s="29">
        <v>410</v>
      </c>
      <c r="AI439" s="29" t="s">
        <v>155</v>
      </c>
      <c r="AJ439" s="29" t="str">
        <f t="shared" si="97"/>
        <v>410.</v>
      </c>
      <c r="AL439" s="29"/>
    </row>
    <row r="440" spans="1:38" ht="22.5" customHeight="1" x14ac:dyDescent="0.25">
      <c r="A440" s="143" t="str">
        <f t="shared" si="96"/>
        <v>411.</v>
      </c>
      <c r="B440" s="71" t="s">
        <v>2910</v>
      </c>
      <c r="C440" s="52">
        <v>1989</v>
      </c>
      <c r="D440" s="143" t="s">
        <v>3015</v>
      </c>
      <c r="E440" s="143" t="s">
        <v>3017</v>
      </c>
      <c r="F440" s="52">
        <v>5</v>
      </c>
      <c r="G440" s="52">
        <v>10</v>
      </c>
      <c r="H440" s="4">
        <v>8803.5</v>
      </c>
      <c r="I440" s="4">
        <v>6622.5</v>
      </c>
      <c r="J440" s="4">
        <v>6489.5</v>
      </c>
      <c r="K440" s="5">
        <v>251</v>
      </c>
      <c r="L440" s="145">
        <f t="shared" si="105"/>
        <v>6902462</v>
      </c>
      <c r="M440" s="145"/>
      <c r="N440" s="145"/>
      <c r="O440" s="145"/>
      <c r="P440" s="145">
        <f t="shared" si="106"/>
        <v>6902462</v>
      </c>
      <c r="Q440" s="145"/>
      <c r="R440" s="3"/>
      <c r="S440" s="145"/>
      <c r="T440" s="145">
        <v>1946</v>
      </c>
      <c r="U440" s="145">
        <f t="shared" ref="U440" si="115">T440*3547</f>
        <v>6902462</v>
      </c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35">
        <v>2025</v>
      </c>
      <c r="AG440" s="259"/>
      <c r="AH440" s="29">
        <v>411</v>
      </c>
      <c r="AI440" s="29" t="s">
        <v>155</v>
      </c>
      <c r="AJ440" s="29" t="str">
        <f t="shared" si="97"/>
        <v>411.</v>
      </c>
      <c r="AL440" s="29"/>
    </row>
    <row r="441" spans="1:38" ht="22.5" customHeight="1" x14ac:dyDescent="0.25">
      <c r="A441" s="143" t="str">
        <f t="shared" si="96"/>
        <v>412.</v>
      </c>
      <c r="B441" s="71" t="s">
        <v>2911</v>
      </c>
      <c r="C441" s="52">
        <v>1969</v>
      </c>
      <c r="D441" s="220" t="s">
        <v>3015</v>
      </c>
      <c r="E441" s="143" t="s">
        <v>3017</v>
      </c>
      <c r="F441" s="52">
        <v>2</v>
      </c>
      <c r="G441" s="52">
        <v>3</v>
      </c>
      <c r="H441" s="145">
        <v>1198.3</v>
      </c>
      <c r="I441" s="145">
        <v>474.5</v>
      </c>
      <c r="J441" s="145">
        <v>298.10000000000002</v>
      </c>
      <c r="K441" s="3">
        <v>21</v>
      </c>
      <c r="L441" s="6">
        <f t="shared" si="105"/>
        <v>3264982</v>
      </c>
      <c r="M441" s="6"/>
      <c r="N441" s="6"/>
      <c r="O441" s="6"/>
      <c r="P441" s="145">
        <f t="shared" si="106"/>
        <v>3264982</v>
      </c>
      <c r="Q441" s="42"/>
      <c r="R441" s="100"/>
      <c r="S441" s="42"/>
      <c r="T441" s="42">
        <v>434</v>
      </c>
      <c r="U441" s="42">
        <f>T441*7523</f>
        <v>3264982</v>
      </c>
      <c r="V441" s="42"/>
      <c r="W441" s="42"/>
      <c r="X441" s="42"/>
      <c r="Y441" s="42"/>
      <c r="Z441" s="42"/>
      <c r="AA441" s="42"/>
      <c r="AB441" s="145"/>
      <c r="AC441" s="145"/>
      <c r="AD441" s="42"/>
      <c r="AE441" s="42"/>
      <c r="AF441" s="35">
        <v>2025</v>
      </c>
      <c r="AG441" s="259"/>
      <c r="AH441" s="29">
        <v>412</v>
      </c>
      <c r="AI441" s="29" t="s">
        <v>155</v>
      </c>
      <c r="AJ441" s="29" t="str">
        <f t="shared" si="97"/>
        <v>412.</v>
      </c>
      <c r="AL441" s="29"/>
    </row>
    <row r="442" spans="1:38" ht="22.5" customHeight="1" x14ac:dyDescent="0.25">
      <c r="A442" s="143" t="str">
        <f t="shared" si="96"/>
        <v>413.</v>
      </c>
      <c r="B442" s="71" t="s">
        <v>3124</v>
      </c>
      <c r="C442" s="52">
        <v>1954</v>
      </c>
      <c r="D442" s="220" t="s">
        <v>3015</v>
      </c>
      <c r="E442" s="143" t="s">
        <v>3017</v>
      </c>
      <c r="F442" s="52">
        <v>5</v>
      </c>
      <c r="G442" s="52">
        <v>3</v>
      </c>
      <c r="H442" s="145">
        <v>3226.4</v>
      </c>
      <c r="I442" s="145">
        <v>1856.4</v>
      </c>
      <c r="J442" s="145">
        <v>1856.4</v>
      </c>
      <c r="K442" s="3">
        <v>98</v>
      </c>
      <c r="L442" s="6">
        <f t="shared" si="105"/>
        <v>2842700</v>
      </c>
      <c r="M442" s="6"/>
      <c r="N442" s="6"/>
      <c r="O442" s="6"/>
      <c r="P442" s="145">
        <f t="shared" si="106"/>
        <v>2842700</v>
      </c>
      <c r="Q442" s="42">
        <v>2842700</v>
      </c>
      <c r="R442" s="100"/>
      <c r="S442" s="42"/>
      <c r="T442" s="42"/>
      <c r="U442" s="42"/>
      <c r="V442" s="42"/>
      <c r="W442" s="42"/>
      <c r="X442" s="42"/>
      <c r="Y442" s="42"/>
      <c r="Z442" s="42"/>
      <c r="AA442" s="42"/>
      <c r="AB442" s="145"/>
      <c r="AC442" s="145"/>
      <c r="AD442" s="42"/>
      <c r="AE442" s="42"/>
      <c r="AF442" s="35">
        <v>2025</v>
      </c>
      <c r="AG442" s="259"/>
      <c r="AH442" s="29">
        <v>413</v>
      </c>
      <c r="AI442" s="29" t="s">
        <v>155</v>
      </c>
      <c r="AJ442" s="29" t="str">
        <f t="shared" si="97"/>
        <v>413.</v>
      </c>
      <c r="AL442" s="29"/>
    </row>
    <row r="443" spans="1:38" ht="22.5" customHeight="1" x14ac:dyDescent="0.25">
      <c r="A443" s="143" t="str">
        <f t="shared" si="96"/>
        <v>414.</v>
      </c>
      <c r="B443" s="71" t="s">
        <v>3125</v>
      </c>
      <c r="C443" s="52">
        <v>1980</v>
      </c>
      <c r="D443" s="143" t="s">
        <v>3015</v>
      </c>
      <c r="E443" s="143" t="s">
        <v>3017</v>
      </c>
      <c r="F443" s="52">
        <v>5</v>
      </c>
      <c r="G443" s="52">
        <v>1</v>
      </c>
      <c r="H443" s="6">
        <v>3107.61</v>
      </c>
      <c r="I443" s="6">
        <v>2518.11</v>
      </c>
      <c r="J443" s="6">
        <v>1343.3</v>
      </c>
      <c r="K443" s="5">
        <v>133</v>
      </c>
      <c r="L443" s="6">
        <f t="shared" si="105"/>
        <v>2195593</v>
      </c>
      <c r="M443" s="6"/>
      <c r="N443" s="6"/>
      <c r="O443" s="6"/>
      <c r="P443" s="145">
        <f t="shared" si="106"/>
        <v>2195593</v>
      </c>
      <c r="Q443" s="42"/>
      <c r="R443" s="100"/>
      <c r="S443" s="42"/>
      <c r="T443" s="42">
        <v>619</v>
      </c>
      <c r="U443" s="42">
        <f>T443*3547</f>
        <v>2195593</v>
      </c>
      <c r="V443" s="42"/>
      <c r="W443" s="42"/>
      <c r="X443" s="42"/>
      <c r="Y443" s="42"/>
      <c r="Z443" s="42"/>
      <c r="AA443" s="42"/>
      <c r="AB443" s="145"/>
      <c r="AC443" s="145"/>
      <c r="AD443" s="42"/>
      <c r="AE443" s="42"/>
      <c r="AF443" s="35">
        <v>2025</v>
      </c>
      <c r="AG443" s="259"/>
      <c r="AH443" s="29">
        <v>414</v>
      </c>
      <c r="AI443" s="29" t="s">
        <v>155</v>
      </c>
      <c r="AJ443" s="29" t="str">
        <f t="shared" si="97"/>
        <v>414.</v>
      </c>
      <c r="AL443" s="29"/>
    </row>
    <row r="444" spans="1:38" ht="22.5" customHeight="1" x14ac:dyDescent="0.25">
      <c r="A444" s="143" t="str">
        <f t="shared" si="96"/>
        <v>415.</v>
      </c>
      <c r="B444" s="71" t="s">
        <v>1731</v>
      </c>
      <c r="C444" s="52">
        <v>1959</v>
      </c>
      <c r="D444" s="220" t="s">
        <v>3015</v>
      </c>
      <c r="E444" s="143" t="s">
        <v>3017</v>
      </c>
      <c r="F444" s="52">
        <v>2</v>
      </c>
      <c r="G444" s="52">
        <v>1</v>
      </c>
      <c r="H444" s="145">
        <v>426.1</v>
      </c>
      <c r="I444" s="145">
        <v>284.89999999999998</v>
      </c>
      <c r="J444" s="145">
        <v>284.89999999999998</v>
      </c>
      <c r="K444" s="3">
        <v>11</v>
      </c>
      <c r="L444" s="6">
        <f>Q444+S444+U444+W444+Y444+AA444+AD444+AE444</f>
        <v>692982</v>
      </c>
      <c r="M444" s="6"/>
      <c r="N444" s="6"/>
      <c r="O444" s="6"/>
      <c r="P444" s="145">
        <f>L444</f>
        <v>692982</v>
      </c>
      <c r="Q444" s="42"/>
      <c r="R444" s="100"/>
      <c r="S444" s="42"/>
      <c r="T444" s="42"/>
      <c r="U444" s="42"/>
      <c r="V444" s="42">
        <v>313</v>
      </c>
      <c r="W444" s="42">
        <f>V444*2214</f>
        <v>692982</v>
      </c>
      <c r="X444" s="42"/>
      <c r="Y444" s="42"/>
      <c r="Z444" s="42"/>
      <c r="AA444" s="42"/>
      <c r="AB444" s="145"/>
      <c r="AC444" s="145"/>
      <c r="AD444" s="42"/>
      <c r="AE444" s="42"/>
      <c r="AF444" s="35">
        <v>2025</v>
      </c>
      <c r="AG444" s="259"/>
      <c r="AH444" s="29">
        <v>415</v>
      </c>
      <c r="AI444" s="29" t="s">
        <v>155</v>
      </c>
      <c r="AJ444" s="29" t="str">
        <f t="shared" si="97"/>
        <v>415.</v>
      </c>
      <c r="AL444" s="29"/>
    </row>
    <row r="445" spans="1:38" ht="22.5" customHeight="1" x14ac:dyDescent="0.25">
      <c r="A445" s="143" t="str">
        <f t="shared" si="96"/>
        <v>416.</v>
      </c>
      <c r="B445" s="75" t="s">
        <v>2912</v>
      </c>
      <c r="C445" s="52">
        <v>1960</v>
      </c>
      <c r="D445" s="143" t="s">
        <v>3015</v>
      </c>
      <c r="E445" s="143" t="s">
        <v>3017</v>
      </c>
      <c r="F445" s="52">
        <v>2</v>
      </c>
      <c r="G445" s="52">
        <v>3</v>
      </c>
      <c r="H445" s="6">
        <v>344.2</v>
      </c>
      <c r="I445" s="145">
        <v>313.39999999999998</v>
      </c>
      <c r="J445" s="6">
        <v>313.39999999999998</v>
      </c>
      <c r="K445" s="5">
        <v>18</v>
      </c>
      <c r="L445" s="6">
        <f t="shared" si="105"/>
        <v>34296</v>
      </c>
      <c r="M445" s="6"/>
      <c r="N445" s="6"/>
      <c r="O445" s="6"/>
      <c r="P445" s="145">
        <f t="shared" si="106"/>
        <v>34296</v>
      </c>
      <c r="Q445" s="6">
        <v>34296</v>
      </c>
      <c r="R445" s="101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35">
        <v>2025</v>
      </c>
      <c r="AG445" s="259"/>
      <c r="AH445" s="29">
        <v>416</v>
      </c>
      <c r="AI445" s="29" t="s">
        <v>155</v>
      </c>
      <c r="AJ445" s="29" t="str">
        <f t="shared" si="97"/>
        <v>416.</v>
      </c>
      <c r="AL445" s="29"/>
    </row>
    <row r="446" spans="1:38" ht="22.5" customHeight="1" x14ac:dyDescent="0.25">
      <c r="A446" s="143" t="str">
        <f t="shared" si="96"/>
        <v>417.</v>
      </c>
      <c r="B446" s="72" t="s">
        <v>2932</v>
      </c>
      <c r="C446" s="52" t="s">
        <v>3027</v>
      </c>
      <c r="D446" s="143" t="s">
        <v>3015</v>
      </c>
      <c r="E446" s="143" t="s">
        <v>3020</v>
      </c>
      <c r="F446" s="52">
        <v>2</v>
      </c>
      <c r="G446" s="52">
        <v>3</v>
      </c>
      <c r="H446" s="8">
        <v>366.1</v>
      </c>
      <c r="I446" s="8">
        <v>226</v>
      </c>
      <c r="J446" s="8">
        <v>226</v>
      </c>
      <c r="K446" s="142">
        <v>21</v>
      </c>
      <c r="L446" s="6">
        <f>Q446+S446+U446+W446+Y446+AA446+AD446+AE446</f>
        <v>176720</v>
      </c>
      <c r="M446" s="6"/>
      <c r="N446" s="6"/>
      <c r="O446" s="6"/>
      <c r="P446" s="145">
        <f>L446</f>
        <v>176720</v>
      </c>
      <c r="Q446" s="6">
        <v>42870</v>
      </c>
      <c r="R446" s="101"/>
      <c r="S446" s="6"/>
      <c r="T446" s="6"/>
      <c r="U446" s="6"/>
      <c r="V446" s="6"/>
      <c r="W446" s="6"/>
      <c r="X446" s="6"/>
      <c r="Y446" s="6"/>
      <c r="Z446" s="6">
        <v>50</v>
      </c>
      <c r="AA446" s="6">
        <f>Z446*2677</f>
        <v>133850</v>
      </c>
      <c r="AB446" s="6"/>
      <c r="AC446" s="6"/>
      <c r="AD446" s="6"/>
      <c r="AE446" s="6"/>
      <c r="AF446" s="35">
        <v>2025</v>
      </c>
      <c r="AG446" s="259"/>
      <c r="AH446" s="29">
        <v>417</v>
      </c>
      <c r="AI446" s="29" t="s">
        <v>155</v>
      </c>
      <c r="AJ446" s="29" t="str">
        <f t="shared" si="97"/>
        <v>417.</v>
      </c>
      <c r="AL446" s="29"/>
    </row>
    <row r="447" spans="1:38" ht="22.5" customHeight="1" x14ac:dyDescent="0.25">
      <c r="A447" s="143" t="str">
        <f t="shared" si="96"/>
        <v>418.</v>
      </c>
      <c r="B447" s="76" t="s">
        <v>2913</v>
      </c>
      <c r="C447" s="52">
        <v>1997</v>
      </c>
      <c r="D447" s="220" t="s">
        <v>3015</v>
      </c>
      <c r="E447" s="143" t="s">
        <v>3017</v>
      </c>
      <c r="F447" s="52">
        <v>2</v>
      </c>
      <c r="G447" s="52">
        <v>3</v>
      </c>
      <c r="H447" s="7">
        <v>1411.9</v>
      </c>
      <c r="I447" s="145">
        <v>577.29999999999995</v>
      </c>
      <c r="J447" s="7">
        <v>577.29999999999995</v>
      </c>
      <c r="K447" s="61">
        <v>21</v>
      </c>
      <c r="L447" s="6">
        <f t="shared" si="105"/>
        <v>311181</v>
      </c>
      <c r="M447" s="6"/>
      <c r="N447" s="6"/>
      <c r="O447" s="6"/>
      <c r="P447" s="145">
        <f t="shared" si="106"/>
        <v>311181</v>
      </c>
      <c r="Q447" s="145">
        <v>311181</v>
      </c>
      <c r="R447" s="3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35">
        <v>2025</v>
      </c>
      <c r="AG447" s="259"/>
      <c r="AH447" s="29">
        <v>418</v>
      </c>
      <c r="AI447" s="29" t="s">
        <v>155</v>
      </c>
      <c r="AJ447" s="29" t="str">
        <f t="shared" si="97"/>
        <v>418.</v>
      </c>
      <c r="AL447" s="29"/>
    </row>
    <row r="448" spans="1:38" ht="22.5" customHeight="1" x14ac:dyDescent="0.25">
      <c r="A448" s="143" t="str">
        <f t="shared" ref="A448:A466" si="116">AJ448</f>
        <v>419.</v>
      </c>
      <c r="B448" s="76" t="s">
        <v>2914</v>
      </c>
      <c r="C448" s="52">
        <v>1997</v>
      </c>
      <c r="D448" s="220" t="s">
        <v>3015</v>
      </c>
      <c r="E448" s="143" t="s">
        <v>3017</v>
      </c>
      <c r="F448" s="52">
        <v>6</v>
      </c>
      <c r="G448" s="52">
        <v>6</v>
      </c>
      <c r="H448" s="7">
        <v>5466</v>
      </c>
      <c r="I448" s="7">
        <v>4939.7</v>
      </c>
      <c r="J448" s="7">
        <v>2994</v>
      </c>
      <c r="K448" s="61">
        <v>47</v>
      </c>
      <c r="L448" s="145">
        <f t="shared" si="105"/>
        <v>5994036</v>
      </c>
      <c r="M448" s="145"/>
      <c r="N448" s="145"/>
      <c r="O448" s="145"/>
      <c r="P448" s="145">
        <f t="shared" si="106"/>
        <v>5994036</v>
      </c>
      <c r="Q448" s="145">
        <v>5994036</v>
      </c>
      <c r="R448" s="3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35">
        <v>2025</v>
      </c>
      <c r="AG448" s="256"/>
      <c r="AH448" s="29">
        <v>419</v>
      </c>
      <c r="AI448" s="29" t="s">
        <v>155</v>
      </c>
      <c r="AJ448" s="29" t="str">
        <f t="shared" si="97"/>
        <v>419.</v>
      </c>
      <c r="AL448" s="29"/>
    </row>
    <row r="449" spans="1:38" ht="21" customHeight="1" x14ac:dyDescent="0.25">
      <c r="A449" s="143" t="str">
        <f t="shared" si="116"/>
        <v>420.</v>
      </c>
      <c r="B449" s="76" t="s">
        <v>2915</v>
      </c>
      <c r="C449" s="52">
        <v>1998</v>
      </c>
      <c r="D449" s="220" t="s">
        <v>3015</v>
      </c>
      <c r="E449" s="143" t="s">
        <v>3017</v>
      </c>
      <c r="F449" s="52">
        <v>5</v>
      </c>
      <c r="G449" s="52">
        <v>5</v>
      </c>
      <c r="H449" s="7">
        <v>3400.3</v>
      </c>
      <c r="I449" s="7">
        <v>1990.9</v>
      </c>
      <c r="J449" s="7">
        <v>1990.9</v>
      </c>
      <c r="K449" s="61">
        <v>114</v>
      </c>
      <c r="L449" s="6">
        <f t="shared" si="105"/>
        <v>3451850</v>
      </c>
      <c r="M449" s="6"/>
      <c r="N449" s="6"/>
      <c r="O449" s="6"/>
      <c r="P449" s="145">
        <f t="shared" si="106"/>
        <v>3451850</v>
      </c>
      <c r="Q449" s="145">
        <v>3451850</v>
      </c>
      <c r="R449" s="3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35">
        <v>2025</v>
      </c>
      <c r="AG449" s="256"/>
      <c r="AH449" s="29">
        <v>420</v>
      </c>
      <c r="AI449" s="29" t="s">
        <v>155</v>
      </c>
      <c r="AJ449" s="29" t="str">
        <f t="shared" ref="AJ449:AJ466" si="117">CONCATENATE(AH449,AI449)</f>
        <v>420.</v>
      </c>
      <c r="AL449" s="29"/>
    </row>
    <row r="450" spans="1:38" ht="21" customHeight="1" x14ac:dyDescent="0.25">
      <c r="A450" s="143" t="str">
        <f t="shared" si="116"/>
        <v>421.</v>
      </c>
      <c r="B450" s="71" t="s">
        <v>2916</v>
      </c>
      <c r="C450" s="52">
        <v>2009</v>
      </c>
      <c r="D450" s="143" t="s">
        <v>3015</v>
      </c>
      <c r="E450" s="143" t="s">
        <v>3017</v>
      </c>
      <c r="F450" s="52">
        <v>5</v>
      </c>
      <c r="G450" s="52">
        <v>3</v>
      </c>
      <c r="H450" s="4">
        <v>3701.3</v>
      </c>
      <c r="I450" s="4">
        <v>3375.5</v>
      </c>
      <c r="J450" s="4">
        <v>3375.5</v>
      </c>
      <c r="K450" s="5">
        <v>80</v>
      </c>
      <c r="L450" s="145">
        <f t="shared" si="105"/>
        <v>3454423.3</v>
      </c>
      <c r="M450" s="145"/>
      <c r="N450" s="145"/>
      <c r="O450" s="145"/>
      <c r="P450" s="145">
        <f t="shared" si="106"/>
        <v>3454423.3</v>
      </c>
      <c r="Q450" s="145"/>
      <c r="R450" s="3"/>
      <c r="S450" s="145"/>
      <c r="T450" s="145">
        <v>973.9</v>
      </c>
      <c r="U450" s="145">
        <f t="shared" ref="U450" si="118">T450*3547</f>
        <v>3454423.3</v>
      </c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35">
        <v>2025</v>
      </c>
      <c r="AG450" s="259"/>
      <c r="AH450" s="29">
        <v>421</v>
      </c>
      <c r="AI450" s="29" t="s">
        <v>155</v>
      </c>
      <c r="AJ450" s="29" t="str">
        <f t="shared" si="117"/>
        <v>421.</v>
      </c>
      <c r="AL450" s="29"/>
    </row>
    <row r="451" spans="1:38" ht="22.5" customHeight="1" x14ac:dyDescent="0.25">
      <c r="A451" s="143" t="str">
        <f t="shared" si="116"/>
        <v>422.</v>
      </c>
      <c r="B451" s="54" t="s">
        <v>2917</v>
      </c>
      <c r="C451" s="52">
        <v>2013</v>
      </c>
      <c r="D451" s="220" t="s">
        <v>3015</v>
      </c>
      <c r="E451" s="143" t="s">
        <v>3017</v>
      </c>
      <c r="F451" s="52">
        <v>3</v>
      </c>
      <c r="G451" s="52">
        <v>2</v>
      </c>
      <c r="H451" s="145">
        <v>1143.4000000000001</v>
      </c>
      <c r="I451" s="145">
        <v>586.6</v>
      </c>
      <c r="J451" s="145">
        <v>586.70000000000005</v>
      </c>
      <c r="K451" s="3">
        <v>60</v>
      </c>
      <c r="L451" s="6">
        <f t="shared" si="105"/>
        <v>198098</v>
      </c>
      <c r="M451" s="6"/>
      <c r="N451" s="6"/>
      <c r="O451" s="6"/>
      <c r="P451" s="145">
        <f t="shared" si="106"/>
        <v>198098</v>
      </c>
      <c r="Q451" s="6"/>
      <c r="R451" s="101"/>
      <c r="S451" s="6"/>
      <c r="T451" s="6"/>
      <c r="U451" s="6"/>
      <c r="V451" s="6"/>
      <c r="W451" s="6"/>
      <c r="X451" s="6"/>
      <c r="Y451" s="6"/>
      <c r="Z451" s="6">
        <v>74</v>
      </c>
      <c r="AA451" s="6">
        <f>Z451*2677</f>
        <v>198098</v>
      </c>
      <c r="AB451" s="42"/>
      <c r="AC451" s="42"/>
      <c r="AD451" s="6"/>
      <c r="AE451" s="6"/>
      <c r="AF451" s="35">
        <v>2025</v>
      </c>
      <c r="AG451" s="259"/>
      <c r="AH451" s="29">
        <v>422</v>
      </c>
      <c r="AI451" s="29" t="s">
        <v>155</v>
      </c>
      <c r="AJ451" s="29" t="str">
        <f t="shared" si="117"/>
        <v>422.</v>
      </c>
      <c r="AL451" s="30"/>
    </row>
    <row r="452" spans="1:38" ht="22.5" customHeight="1" x14ac:dyDescent="0.25">
      <c r="A452" s="143" t="str">
        <f t="shared" si="116"/>
        <v>423.</v>
      </c>
      <c r="B452" s="71" t="s">
        <v>2918</v>
      </c>
      <c r="C452" s="52">
        <v>2014</v>
      </c>
      <c r="D452" s="143" t="s">
        <v>3015</v>
      </c>
      <c r="E452" s="143" t="s">
        <v>3017</v>
      </c>
      <c r="F452" s="52">
        <v>3</v>
      </c>
      <c r="G452" s="52">
        <v>2</v>
      </c>
      <c r="H452" s="4">
        <v>2008.6</v>
      </c>
      <c r="I452" s="4">
        <v>1736.3</v>
      </c>
      <c r="J452" s="4">
        <v>1736.3</v>
      </c>
      <c r="K452" s="5">
        <v>67</v>
      </c>
      <c r="L452" s="145">
        <f t="shared" si="105"/>
        <v>2234610</v>
      </c>
      <c r="M452" s="145"/>
      <c r="N452" s="145"/>
      <c r="O452" s="145"/>
      <c r="P452" s="145">
        <f t="shared" si="106"/>
        <v>2234610</v>
      </c>
      <c r="Q452" s="145"/>
      <c r="R452" s="3"/>
      <c r="S452" s="145"/>
      <c r="T452" s="145">
        <v>630</v>
      </c>
      <c r="U452" s="145">
        <f>T452*3547</f>
        <v>2234610</v>
      </c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35">
        <v>2025</v>
      </c>
      <c r="AG452" s="259"/>
      <c r="AH452" s="29">
        <v>423</v>
      </c>
      <c r="AI452" s="29" t="s">
        <v>155</v>
      </c>
      <c r="AJ452" s="29" t="str">
        <f t="shared" si="117"/>
        <v>423.</v>
      </c>
      <c r="AL452" s="29"/>
    </row>
    <row r="453" spans="1:38" ht="22.5" customHeight="1" x14ac:dyDescent="0.25">
      <c r="A453" s="143" t="str">
        <f t="shared" si="116"/>
        <v>424.</v>
      </c>
      <c r="B453" s="71" t="s">
        <v>2919</v>
      </c>
      <c r="C453" s="52">
        <v>2014</v>
      </c>
      <c r="D453" s="143" t="s">
        <v>3015</v>
      </c>
      <c r="E453" s="143" t="s">
        <v>3017</v>
      </c>
      <c r="F453" s="52">
        <v>3</v>
      </c>
      <c r="G453" s="52">
        <v>2</v>
      </c>
      <c r="H453" s="4">
        <v>1968.7</v>
      </c>
      <c r="I453" s="4">
        <v>1711</v>
      </c>
      <c r="J453" s="4">
        <v>1711</v>
      </c>
      <c r="K453" s="5">
        <v>67</v>
      </c>
      <c r="L453" s="145">
        <f t="shared" si="105"/>
        <v>2234610</v>
      </c>
      <c r="M453" s="145"/>
      <c r="N453" s="145"/>
      <c r="O453" s="145"/>
      <c r="P453" s="145">
        <f t="shared" si="106"/>
        <v>2234610</v>
      </c>
      <c r="Q453" s="145"/>
      <c r="R453" s="3"/>
      <c r="S453" s="145"/>
      <c r="T453" s="145">
        <v>630</v>
      </c>
      <c r="U453" s="145">
        <f>T453*3547</f>
        <v>2234610</v>
      </c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35">
        <v>2025</v>
      </c>
      <c r="AG453" s="259"/>
      <c r="AH453" s="29">
        <v>424</v>
      </c>
      <c r="AI453" s="29" t="s">
        <v>155</v>
      </c>
      <c r="AJ453" s="29" t="str">
        <f t="shared" si="117"/>
        <v>424.</v>
      </c>
      <c r="AL453" s="29"/>
    </row>
    <row r="454" spans="1:38" ht="22.5" customHeight="1" x14ac:dyDescent="0.25">
      <c r="A454" s="143" t="str">
        <f t="shared" si="116"/>
        <v>425.</v>
      </c>
      <c r="B454" s="75" t="s">
        <v>2920</v>
      </c>
      <c r="C454" s="52">
        <v>1968</v>
      </c>
      <c r="D454" s="220" t="s">
        <v>3015</v>
      </c>
      <c r="E454" s="143" t="s">
        <v>3017</v>
      </c>
      <c r="F454" s="52">
        <v>5</v>
      </c>
      <c r="G454" s="52">
        <v>4</v>
      </c>
      <c r="H454" s="6">
        <v>3595.55</v>
      </c>
      <c r="I454" s="145">
        <v>2615.5500000000002</v>
      </c>
      <c r="J454" s="6">
        <v>2615.5500000000002</v>
      </c>
      <c r="K454" s="5">
        <v>105</v>
      </c>
      <c r="L454" s="6">
        <f t="shared" ref="L454:L466" si="119">Q454+S454+U454+W454+Y454+AA454+AD454+AE454</f>
        <v>3524740</v>
      </c>
      <c r="M454" s="6"/>
      <c r="N454" s="6"/>
      <c r="O454" s="6"/>
      <c r="P454" s="145">
        <f t="shared" ref="P454:P466" si="120">L454</f>
        <v>3524740</v>
      </c>
      <c r="Q454" s="6">
        <v>616200</v>
      </c>
      <c r="R454" s="101"/>
      <c r="S454" s="6"/>
      <c r="T454" s="6">
        <v>820</v>
      </c>
      <c r="U454" s="6">
        <f>T454*3547</f>
        <v>2908540</v>
      </c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35">
        <v>2025</v>
      </c>
      <c r="AG454" s="259"/>
      <c r="AH454" s="29">
        <v>425</v>
      </c>
      <c r="AI454" s="29" t="s">
        <v>155</v>
      </c>
      <c r="AJ454" s="29" t="str">
        <f t="shared" si="117"/>
        <v>425.</v>
      </c>
      <c r="AL454" s="29"/>
    </row>
    <row r="455" spans="1:38" ht="22.5" customHeight="1" x14ac:dyDescent="0.25">
      <c r="A455" s="143" t="str">
        <f t="shared" si="116"/>
        <v>426.</v>
      </c>
      <c r="B455" s="78" t="s">
        <v>2921</v>
      </c>
      <c r="C455" s="52">
        <v>1970</v>
      </c>
      <c r="D455" s="143" t="s">
        <v>3015</v>
      </c>
      <c r="E455" s="143" t="s">
        <v>3017</v>
      </c>
      <c r="F455" s="52">
        <v>5</v>
      </c>
      <c r="G455" s="52">
        <v>4</v>
      </c>
      <c r="H455" s="6">
        <v>3897.47</v>
      </c>
      <c r="I455" s="145">
        <v>2807.47</v>
      </c>
      <c r="J455" s="6">
        <v>2807.47</v>
      </c>
      <c r="K455" s="5">
        <v>120</v>
      </c>
      <c r="L455" s="6">
        <f t="shared" si="119"/>
        <v>7659400</v>
      </c>
      <c r="M455" s="6"/>
      <c r="N455" s="6"/>
      <c r="O455" s="6"/>
      <c r="P455" s="145">
        <f t="shared" si="120"/>
        <v>7659400</v>
      </c>
      <c r="Q455" s="6">
        <v>4467100</v>
      </c>
      <c r="R455" s="101"/>
      <c r="S455" s="6"/>
      <c r="T455" s="6">
        <v>900</v>
      </c>
      <c r="U455" s="6">
        <f>T455*3547</f>
        <v>3192300</v>
      </c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35">
        <v>2025</v>
      </c>
      <c r="AG455" s="259"/>
      <c r="AH455" s="29">
        <v>426</v>
      </c>
      <c r="AI455" s="29" t="s">
        <v>155</v>
      </c>
      <c r="AJ455" s="29" t="str">
        <f t="shared" si="117"/>
        <v>426.</v>
      </c>
      <c r="AL455" s="29"/>
    </row>
    <row r="456" spans="1:38" ht="22.5" customHeight="1" x14ac:dyDescent="0.25">
      <c r="A456" s="143" t="str">
        <f t="shared" si="116"/>
        <v>427.</v>
      </c>
      <c r="B456" s="72" t="s">
        <v>2922</v>
      </c>
      <c r="C456" s="52">
        <v>1972</v>
      </c>
      <c r="D456" s="143" t="s">
        <v>3015</v>
      </c>
      <c r="E456" s="143" t="s">
        <v>3017</v>
      </c>
      <c r="F456" s="52">
        <v>5</v>
      </c>
      <c r="G456" s="52">
        <v>4</v>
      </c>
      <c r="H456" s="4">
        <v>4245.47</v>
      </c>
      <c r="I456" s="145">
        <v>3253.37</v>
      </c>
      <c r="J456" s="4">
        <v>3188.47</v>
      </c>
      <c r="K456" s="5">
        <v>139</v>
      </c>
      <c r="L456" s="6">
        <f t="shared" si="119"/>
        <v>2020980</v>
      </c>
      <c r="M456" s="6"/>
      <c r="N456" s="6"/>
      <c r="O456" s="6"/>
      <c r="P456" s="145">
        <f t="shared" si="120"/>
        <v>2020980</v>
      </c>
      <c r="Q456" s="6">
        <f>801060+1219920</f>
        <v>2020980</v>
      </c>
      <c r="R456" s="101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35">
        <v>2025</v>
      </c>
      <c r="AG456" s="259"/>
      <c r="AH456" s="29">
        <v>427</v>
      </c>
      <c r="AI456" s="29" t="s">
        <v>155</v>
      </c>
      <c r="AJ456" s="29" t="str">
        <f t="shared" si="117"/>
        <v>427.</v>
      </c>
      <c r="AL456" s="29"/>
    </row>
    <row r="457" spans="1:38" ht="22.5" customHeight="1" x14ac:dyDescent="0.25">
      <c r="A457" s="143" t="str">
        <f t="shared" si="116"/>
        <v>428.</v>
      </c>
      <c r="B457" s="71" t="s">
        <v>2923</v>
      </c>
      <c r="C457" s="52">
        <v>1975</v>
      </c>
      <c r="D457" s="143" t="s">
        <v>3015</v>
      </c>
      <c r="E457" s="143" t="s">
        <v>3017</v>
      </c>
      <c r="F457" s="52">
        <v>5</v>
      </c>
      <c r="G457" s="52">
        <v>6</v>
      </c>
      <c r="H457" s="4">
        <v>5185.29</v>
      </c>
      <c r="I457" s="4">
        <v>4585.49</v>
      </c>
      <c r="J457" s="4">
        <v>3543.29</v>
      </c>
      <c r="K457" s="5">
        <v>127</v>
      </c>
      <c r="L457" s="145">
        <f t="shared" si="119"/>
        <v>989001</v>
      </c>
      <c r="M457" s="145"/>
      <c r="N457" s="145"/>
      <c r="O457" s="145"/>
      <c r="P457" s="145">
        <f t="shared" si="120"/>
        <v>989001</v>
      </c>
      <c r="Q457" s="145">
        <v>989001</v>
      </c>
      <c r="R457" s="3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35">
        <v>2025</v>
      </c>
      <c r="AG457" s="259"/>
      <c r="AH457" s="29">
        <v>428</v>
      </c>
      <c r="AI457" s="29" t="s">
        <v>155</v>
      </c>
      <c r="AJ457" s="29" t="str">
        <f t="shared" si="117"/>
        <v>428.</v>
      </c>
      <c r="AL457" s="29"/>
    </row>
    <row r="458" spans="1:38" ht="22.5" customHeight="1" x14ac:dyDescent="0.25">
      <c r="A458" s="143" t="str">
        <f t="shared" si="116"/>
        <v>429.</v>
      </c>
      <c r="B458" s="71" t="s">
        <v>2924</v>
      </c>
      <c r="C458" s="52">
        <v>1976</v>
      </c>
      <c r="D458" s="143" t="s">
        <v>3015</v>
      </c>
      <c r="E458" s="143" t="s">
        <v>3017</v>
      </c>
      <c r="F458" s="52">
        <v>5</v>
      </c>
      <c r="G458" s="52">
        <v>6</v>
      </c>
      <c r="H458" s="6">
        <v>5881.95</v>
      </c>
      <c r="I458" s="6">
        <v>4493.6499999999996</v>
      </c>
      <c r="J458" s="6">
        <v>4317.75</v>
      </c>
      <c r="K458" s="5">
        <v>192</v>
      </c>
      <c r="L458" s="145">
        <f t="shared" si="119"/>
        <v>4476314</v>
      </c>
      <c r="M458" s="145"/>
      <c r="N458" s="145"/>
      <c r="O458" s="145"/>
      <c r="P458" s="145">
        <f t="shared" si="120"/>
        <v>4476314</v>
      </c>
      <c r="Q458" s="145"/>
      <c r="R458" s="3"/>
      <c r="S458" s="145"/>
      <c r="T458" s="145">
        <v>1262</v>
      </c>
      <c r="U458" s="145">
        <f t="shared" ref="U458:U466" si="121">T458*3547</f>
        <v>4476314</v>
      </c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35">
        <v>2025</v>
      </c>
      <c r="AG458" s="259"/>
      <c r="AH458" s="29">
        <v>429</v>
      </c>
      <c r="AI458" s="29" t="s">
        <v>155</v>
      </c>
      <c r="AJ458" s="29" t="str">
        <f t="shared" si="117"/>
        <v>429.</v>
      </c>
      <c r="AL458" s="29"/>
    </row>
    <row r="459" spans="1:38" ht="22.5" customHeight="1" x14ac:dyDescent="0.25">
      <c r="A459" s="143" t="str">
        <f t="shared" si="116"/>
        <v>430.</v>
      </c>
      <c r="B459" s="71" t="s">
        <v>2925</v>
      </c>
      <c r="C459" s="52">
        <v>1978</v>
      </c>
      <c r="D459" s="143" t="s">
        <v>3015</v>
      </c>
      <c r="E459" s="143" t="s">
        <v>3017</v>
      </c>
      <c r="F459" s="52">
        <v>5</v>
      </c>
      <c r="G459" s="52">
        <v>8</v>
      </c>
      <c r="H459" s="4">
        <v>7474.91</v>
      </c>
      <c r="I459" s="4">
        <v>6445.78</v>
      </c>
      <c r="J459" s="4">
        <v>4953.91</v>
      </c>
      <c r="K459" s="5">
        <v>189</v>
      </c>
      <c r="L459" s="6">
        <f t="shared" si="119"/>
        <v>6207250</v>
      </c>
      <c r="M459" s="6"/>
      <c r="N459" s="6"/>
      <c r="O459" s="6"/>
      <c r="P459" s="145">
        <f t="shared" si="120"/>
        <v>6207250</v>
      </c>
      <c r="Q459" s="42"/>
      <c r="R459" s="100"/>
      <c r="S459" s="42"/>
      <c r="T459" s="42">
        <v>1750</v>
      </c>
      <c r="U459" s="42">
        <f t="shared" si="121"/>
        <v>6207250</v>
      </c>
      <c r="V459" s="42"/>
      <c r="W459" s="42"/>
      <c r="X459" s="42"/>
      <c r="Y459" s="42"/>
      <c r="Z459" s="42"/>
      <c r="AA459" s="42"/>
      <c r="AB459" s="145"/>
      <c r="AC459" s="145"/>
      <c r="AD459" s="42"/>
      <c r="AE459" s="42"/>
      <c r="AF459" s="35">
        <v>2025</v>
      </c>
      <c r="AG459" s="259"/>
      <c r="AH459" s="29">
        <v>430</v>
      </c>
      <c r="AI459" s="29" t="s">
        <v>155</v>
      </c>
      <c r="AJ459" s="29" t="str">
        <f t="shared" si="117"/>
        <v>430.</v>
      </c>
      <c r="AL459" s="29"/>
    </row>
    <row r="460" spans="1:38" ht="22.5" customHeight="1" x14ac:dyDescent="0.25">
      <c r="A460" s="143" t="str">
        <f t="shared" si="116"/>
        <v>431.</v>
      </c>
      <c r="B460" s="71" t="s">
        <v>2926</v>
      </c>
      <c r="C460" s="52">
        <v>1987</v>
      </c>
      <c r="D460" s="220" t="s">
        <v>3015</v>
      </c>
      <c r="E460" s="143" t="s">
        <v>3017</v>
      </c>
      <c r="F460" s="52">
        <v>5</v>
      </c>
      <c r="G460" s="52">
        <v>8</v>
      </c>
      <c r="H460" s="7">
        <v>8656.1</v>
      </c>
      <c r="I460" s="7">
        <v>6054.9</v>
      </c>
      <c r="J460" s="7">
        <v>6054.9</v>
      </c>
      <c r="K460" s="61">
        <v>237</v>
      </c>
      <c r="L460" s="6">
        <f t="shared" si="119"/>
        <v>6852804</v>
      </c>
      <c r="M460" s="6"/>
      <c r="N460" s="6"/>
      <c r="O460" s="6"/>
      <c r="P460" s="145">
        <f t="shared" si="120"/>
        <v>6852804</v>
      </c>
      <c r="Q460" s="42"/>
      <c r="R460" s="100"/>
      <c r="S460" s="42"/>
      <c r="T460" s="42">
        <v>1932</v>
      </c>
      <c r="U460" s="42">
        <f t="shared" si="121"/>
        <v>6852804</v>
      </c>
      <c r="V460" s="42"/>
      <c r="W460" s="42"/>
      <c r="X460" s="42"/>
      <c r="Y460" s="42"/>
      <c r="Z460" s="42"/>
      <c r="AA460" s="42"/>
      <c r="AB460" s="145"/>
      <c r="AC460" s="145"/>
      <c r="AD460" s="42"/>
      <c r="AE460" s="42"/>
      <c r="AF460" s="35">
        <v>2025</v>
      </c>
      <c r="AG460" s="259"/>
      <c r="AH460" s="29">
        <v>431</v>
      </c>
      <c r="AI460" s="29" t="s">
        <v>155</v>
      </c>
      <c r="AJ460" s="29" t="str">
        <f t="shared" si="117"/>
        <v>431.</v>
      </c>
      <c r="AL460" s="29"/>
    </row>
    <row r="461" spans="1:38" ht="22.5" customHeight="1" x14ac:dyDescent="0.25">
      <c r="A461" s="143" t="str">
        <f t="shared" si="116"/>
        <v>432.</v>
      </c>
      <c r="B461" s="71" t="s">
        <v>2927</v>
      </c>
      <c r="C461" s="52">
        <v>1988</v>
      </c>
      <c r="D461" s="220" t="s">
        <v>3015</v>
      </c>
      <c r="E461" s="143" t="s">
        <v>3017</v>
      </c>
      <c r="F461" s="52">
        <v>5</v>
      </c>
      <c r="G461" s="52">
        <v>10</v>
      </c>
      <c r="H461" s="7">
        <v>8479.66</v>
      </c>
      <c r="I461" s="7">
        <v>6065.66</v>
      </c>
      <c r="J461" s="7">
        <v>6065.66</v>
      </c>
      <c r="K461" s="61">
        <v>294</v>
      </c>
      <c r="L461" s="6">
        <f t="shared" si="119"/>
        <v>5852550</v>
      </c>
      <c r="M461" s="6"/>
      <c r="N461" s="6"/>
      <c r="O461" s="6"/>
      <c r="P461" s="145">
        <f t="shared" si="120"/>
        <v>5852550</v>
      </c>
      <c r="Q461" s="42"/>
      <c r="R461" s="100"/>
      <c r="S461" s="42"/>
      <c r="T461" s="42">
        <v>1650</v>
      </c>
      <c r="U461" s="42">
        <f t="shared" si="121"/>
        <v>5852550</v>
      </c>
      <c r="V461" s="42"/>
      <c r="W461" s="42"/>
      <c r="X461" s="42"/>
      <c r="Y461" s="42"/>
      <c r="Z461" s="42"/>
      <c r="AA461" s="42"/>
      <c r="AB461" s="145"/>
      <c r="AC461" s="145"/>
      <c r="AD461" s="42"/>
      <c r="AE461" s="42"/>
      <c r="AF461" s="35">
        <v>2025</v>
      </c>
      <c r="AG461" s="259"/>
      <c r="AH461" s="29">
        <v>432</v>
      </c>
      <c r="AI461" s="29" t="s">
        <v>155</v>
      </c>
      <c r="AJ461" s="29" t="str">
        <f t="shared" si="117"/>
        <v>432.</v>
      </c>
      <c r="AL461" s="29"/>
    </row>
    <row r="462" spans="1:38" ht="22.5" customHeight="1" x14ac:dyDescent="0.25">
      <c r="A462" s="143" t="str">
        <f t="shared" si="116"/>
        <v>433.</v>
      </c>
      <c r="B462" s="71" t="s">
        <v>2928</v>
      </c>
      <c r="C462" s="52">
        <v>1988</v>
      </c>
      <c r="D462" s="220" t="s">
        <v>3015</v>
      </c>
      <c r="E462" s="143" t="s">
        <v>3017</v>
      </c>
      <c r="F462" s="52">
        <v>5</v>
      </c>
      <c r="G462" s="52">
        <v>6</v>
      </c>
      <c r="H462" s="7">
        <v>5452.3</v>
      </c>
      <c r="I462" s="7">
        <v>4015.3</v>
      </c>
      <c r="J462" s="7">
        <v>4015.3</v>
      </c>
      <c r="K462" s="61">
        <v>169</v>
      </c>
      <c r="L462" s="6">
        <f t="shared" si="119"/>
        <v>4149990</v>
      </c>
      <c r="M462" s="6"/>
      <c r="N462" s="6"/>
      <c r="O462" s="6"/>
      <c r="P462" s="145">
        <f t="shared" si="120"/>
        <v>4149990</v>
      </c>
      <c r="Q462" s="42"/>
      <c r="R462" s="100"/>
      <c r="S462" s="42"/>
      <c r="T462" s="42">
        <v>1170</v>
      </c>
      <c r="U462" s="42">
        <f t="shared" si="121"/>
        <v>4149990</v>
      </c>
      <c r="V462" s="42"/>
      <c r="W462" s="42"/>
      <c r="X462" s="42"/>
      <c r="Y462" s="42"/>
      <c r="Z462" s="42"/>
      <c r="AA462" s="42"/>
      <c r="AB462" s="145"/>
      <c r="AC462" s="145"/>
      <c r="AD462" s="42"/>
      <c r="AE462" s="42"/>
      <c r="AF462" s="35">
        <v>2025</v>
      </c>
      <c r="AG462" s="259"/>
      <c r="AH462" s="29">
        <v>433</v>
      </c>
      <c r="AI462" s="29" t="s">
        <v>155</v>
      </c>
      <c r="AJ462" s="29" t="str">
        <f t="shared" si="117"/>
        <v>433.</v>
      </c>
      <c r="AL462" s="29"/>
    </row>
    <row r="463" spans="1:38" ht="22.5" customHeight="1" x14ac:dyDescent="0.25">
      <c r="A463" s="143" t="str">
        <f t="shared" si="116"/>
        <v>434.</v>
      </c>
      <c r="B463" s="71" t="s">
        <v>3126</v>
      </c>
      <c r="C463" s="52">
        <v>1960</v>
      </c>
      <c r="D463" s="143" t="s">
        <v>3015</v>
      </c>
      <c r="E463" s="143" t="s">
        <v>3017</v>
      </c>
      <c r="F463" s="52">
        <v>5</v>
      </c>
      <c r="G463" s="52">
        <v>6</v>
      </c>
      <c r="H463" s="4">
        <v>5406.3</v>
      </c>
      <c r="I463" s="4">
        <v>5025</v>
      </c>
      <c r="J463" s="4">
        <v>5025</v>
      </c>
      <c r="K463" s="5">
        <v>176</v>
      </c>
      <c r="L463" s="6">
        <f t="shared" si="119"/>
        <v>2883711</v>
      </c>
      <c r="M463" s="6"/>
      <c r="N463" s="6"/>
      <c r="O463" s="6"/>
      <c r="P463" s="145">
        <f t="shared" si="120"/>
        <v>2883711</v>
      </c>
      <c r="Q463" s="6"/>
      <c r="R463" s="101"/>
      <c r="S463" s="6"/>
      <c r="T463" s="6">
        <v>813</v>
      </c>
      <c r="U463" s="6">
        <f t="shared" si="121"/>
        <v>2883711</v>
      </c>
      <c r="V463" s="6"/>
      <c r="W463" s="6"/>
      <c r="X463" s="6"/>
      <c r="Y463" s="6"/>
      <c r="Z463" s="6"/>
      <c r="AA463" s="6"/>
      <c r="AB463" s="42"/>
      <c r="AC463" s="42"/>
      <c r="AD463" s="6"/>
      <c r="AE463" s="6"/>
      <c r="AF463" s="35">
        <v>2025</v>
      </c>
      <c r="AG463" s="259"/>
      <c r="AH463" s="29">
        <v>434</v>
      </c>
      <c r="AI463" s="29" t="s">
        <v>155</v>
      </c>
      <c r="AJ463" s="29" t="str">
        <f t="shared" si="117"/>
        <v>434.</v>
      </c>
      <c r="AL463" s="30"/>
    </row>
    <row r="464" spans="1:38" ht="22.5" customHeight="1" x14ac:dyDescent="0.25">
      <c r="A464" s="143" t="str">
        <f t="shared" si="116"/>
        <v>435.</v>
      </c>
      <c r="B464" s="71" t="s">
        <v>2929</v>
      </c>
      <c r="C464" s="52">
        <v>2011</v>
      </c>
      <c r="D464" s="220" t="s">
        <v>3015</v>
      </c>
      <c r="E464" s="143" t="s">
        <v>3017</v>
      </c>
      <c r="F464" s="52">
        <v>6</v>
      </c>
      <c r="G464" s="52">
        <v>6</v>
      </c>
      <c r="H464" s="7">
        <v>7113.7</v>
      </c>
      <c r="I464" s="7">
        <v>6051.1</v>
      </c>
      <c r="J464" s="7">
        <v>6051.1</v>
      </c>
      <c r="K464" s="61">
        <v>108</v>
      </c>
      <c r="L464" s="6">
        <f t="shared" si="119"/>
        <v>5036740</v>
      </c>
      <c r="M464" s="6"/>
      <c r="N464" s="6"/>
      <c r="O464" s="6"/>
      <c r="P464" s="145">
        <f t="shared" si="120"/>
        <v>5036740</v>
      </c>
      <c r="Q464" s="42"/>
      <c r="R464" s="100"/>
      <c r="S464" s="42"/>
      <c r="T464" s="42">
        <v>1420</v>
      </c>
      <c r="U464" s="42">
        <f t="shared" si="121"/>
        <v>5036740</v>
      </c>
      <c r="V464" s="42"/>
      <c r="W464" s="42"/>
      <c r="X464" s="42"/>
      <c r="Y464" s="42"/>
      <c r="Z464" s="42"/>
      <c r="AA464" s="42"/>
      <c r="AB464" s="145"/>
      <c r="AC464" s="145"/>
      <c r="AD464" s="42"/>
      <c r="AE464" s="42"/>
      <c r="AF464" s="35">
        <v>2025</v>
      </c>
      <c r="AG464" s="259"/>
      <c r="AH464" s="29">
        <v>435</v>
      </c>
      <c r="AI464" s="29" t="s">
        <v>155</v>
      </c>
      <c r="AJ464" s="29" t="str">
        <f t="shared" si="117"/>
        <v>435.</v>
      </c>
      <c r="AL464" s="29"/>
    </row>
    <row r="465" spans="1:38" ht="22.5" customHeight="1" x14ac:dyDescent="0.25">
      <c r="A465" s="143" t="str">
        <f t="shared" si="116"/>
        <v>436.</v>
      </c>
      <c r="B465" s="76" t="s">
        <v>2931</v>
      </c>
      <c r="C465" s="52">
        <v>1997</v>
      </c>
      <c r="D465" s="220" t="s">
        <v>3015</v>
      </c>
      <c r="E465" s="143" t="s">
        <v>3017</v>
      </c>
      <c r="F465" s="52">
        <v>5</v>
      </c>
      <c r="G465" s="52">
        <v>8</v>
      </c>
      <c r="H465" s="7">
        <v>5721</v>
      </c>
      <c r="I465" s="145">
        <v>5394.2</v>
      </c>
      <c r="J465" s="7">
        <v>5061.1000000000004</v>
      </c>
      <c r="K465" s="61">
        <v>148</v>
      </c>
      <c r="L465" s="6">
        <f>Q465+S465+U465+W465+Y465+AA465+AD465+AE465</f>
        <v>5626960.8000000007</v>
      </c>
      <c r="M465" s="6"/>
      <c r="N465" s="6"/>
      <c r="O465" s="6"/>
      <c r="P465" s="145">
        <f>L465</f>
        <v>5626960.8000000007</v>
      </c>
      <c r="Q465" s="145"/>
      <c r="R465" s="3"/>
      <c r="S465" s="145"/>
      <c r="T465" s="145">
        <v>1586.4</v>
      </c>
      <c r="U465" s="145">
        <f>T465*3547</f>
        <v>5626960.8000000007</v>
      </c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35">
        <v>2025</v>
      </c>
      <c r="AG465" s="259"/>
      <c r="AH465" s="29">
        <v>436</v>
      </c>
      <c r="AI465" s="29" t="s">
        <v>155</v>
      </c>
      <c r="AJ465" s="29" t="str">
        <f t="shared" si="117"/>
        <v>436.</v>
      </c>
      <c r="AL465" s="29"/>
    </row>
    <row r="466" spans="1:38" ht="22.5" customHeight="1" x14ac:dyDescent="0.25">
      <c r="A466" s="143" t="str">
        <f t="shared" si="116"/>
        <v>437.</v>
      </c>
      <c r="B466" s="71" t="s">
        <v>2930</v>
      </c>
      <c r="C466" s="52">
        <v>2014</v>
      </c>
      <c r="D466" s="143" t="s">
        <v>3015</v>
      </c>
      <c r="E466" s="143" t="s">
        <v>3017</v>
      </c>
      <c r="F466" s="52">
        <v>3</v>
      </c>
      <c r="G466" s="52">
        <v>2</v>
      </c>
      <c r="H466" s="4">
        <v>3848.7</v>
      </c>
      <c r="I466" s="4">
        <v>3296.4</v>
      </c>
      <c r="J466" s="4">
        <v>3296.4</v>
      </c>
      <c r="K466" s="5">
        <v>18</v>
      </c>
      <c r="L466" s="6">
        <f t="shared" si="119"/>
        <v>3514012.9000000004</v>
      </c>
      <c r="M466" s="6"/>
      <c r="N466" s="6"/>
      <c r="O466" s="6"/>
      <c r="P466" s="145">
        <f t="shared" si="120"/>
        <v>3514012.9000000004</v>
      </c>
      <c r="Q466" s="42"/>
      <c r="R466" s="100"/>
      <c r="S466" s="42"/>
      <c r="T466" s="42">
        <v>990.7</v>
      </c>
      <c r="U466" s="42">
        <f t="shared" si="121"/>
        <v>3514012.9000000004</v>
      </c>
      <c r="V466" s="42"/>
      <c r="W466" s="42"/>
      <c r="X466" s="42"/>
      <c r="Y466" s="42"/>
      <c r="Z466" s="42"/>
      <c r="AA466" s="42"/>
      <c r="AB466" s="145"/>
      <c r="AC466" s="145"/>
      <c r="AD466" s="42"/>
      <c r="AE466" s="42"/>
      <c r="AF466" s="35">
        <v>2025</v>
      </c>
      <c r="AG466" s="259"/>
      <c r="AH466" s="29">
        <v>437</v>
      </c>
      <c r="AI466" s="29" t="s">
        <v>155</v>
      </c>
      <c r="AJ466" s="29" t="str">
        <f t="shared" si="117"/>
        <v>437.</v>
      </c>
      <c r="AL466" s="29"/>
    </row>
    <row r="467" spans="1:38" ht="22.5" customHeight="1" x14ac:dyDescent="0.25">
      <c r="A467" s="143" t="str">
        <f t="shared" ref="A467:A557" si="122">AJ467</f>
        <v/>
      </c>
      <c r="B467" s="74" t="s">
        <v>44</v>
      </c>
      <c r="C467" s="52"/>
      <c r="D467" s="220"/>
      <c r="E467" s="143"/>
      <c r="F467" s="52"/>
      <c r="G467" s="52"/>
      <c r="H467" s="1">
        <f>H468+H494+H495</f>
        <v>287064.89999999991</v>
      </c>
      <c r="I467" s="1">
        <f>I468+I494+I495</f>
        <v>244638.14999999991</v>
      </c>
      <c r="J467" s="1">
        <f>J468+J494+J495</f>
        <v>241292.64999999991</v>
      </c>
      <c r="K467" s="46">
        <f>K468+K494+K495</f>
        <v>9643</v>
      </c>
      <c r="L467" s="1">
        <f>L468+L494+L495</f>
        <v>253769642.16</v>
      </c>
      <c r="M467" s="1"/>
      <c r="N467" s="1"/>
      <c r="O467" s="1"/>
      <c r="P467" s="1">
        <f>L467</f>
        <v>253769642.16</v>
      </c>
      <c r="Q467" s="1">
        <v>129378272.74999999</v>
      </c>
      <c r="R467" s="46"/>
      <c r="S467" s="1"/>
      <c r="T467" s="1">
        <f t="shared" ref="T467:AA467" si="123">T468+T494+T495</f>
        <v>20425.23</v>
      </c>
      <c r="U467" s="1">
        <f t="shared" si="123"/>
        <v>90184034.00999999</v>
      </c>
      <c r="V467" s="1">
        <f t="shared" si="123"/>
        <v>1886.8000000000002</v>
      </c>
      <c r="W467" s="1">
        <f t="shared" si="123"/>
        <v>4177375.2</v>
      </c>
      <c r="X467" s="1">
        <f t="shared" si="123"/>
        <v>10252.65</v>
      </c>
      <c r="Y467" s="1">
        <f t="shared" si="123"/>
        <v>25816362.200000003</v>
      </c>
      <c r="Z467" s="1">
        <f t="shared" si="123"/>
        <v>1573.9999999999998</v>
      </c>
      <c r="AA467" s="1">
        <f t="shared" si="123"/>
        <v>4213598</v>
      </c>
      <c r="AB467" s="1"/>
      <c r="AC467" s="1"/>
      <c r="AD467" s="1"/>
      <c r="AE467" s="1"/>
      <c r="AF467" s="12"/>
      <c r="AG467" s="259"/>
      <c r="AJ467" s="29" t="str">
        <f>CONCATENATE(AH467,AI467)</f>
        <v/>
      </c>
      <c r="AK467" s="31"/>
      <c r="AL467" s="29"/>
    </row>
    <row r="468" spans="1:38" ht="22.5" customHeight="1" x14ac:dyDescent="0.25">
      <c r="A468" s="143" t="str">
        <f t="shared" si="122"/>
        <v/>
      </c>
      <c r="B468" s="74" t="s">
        <v>1213</v>
      </c>
      <c r="C468" s="52"/>
      <c r="D468" s="220"/>
      <c r="E468" s="143"/>
      <c r="F468" s="52"/>
      <c r="G468" s="52"/>
      <c r="H468" s="1">
        <f>SUM(H469:H493)</f>
        <v>53353.189999999995</v>
      </c>
      <c r="I468" s="1">
        <f t="shared" ref="I468:Q468" si="124">SUM(I469:I493)</f>
        <v>48448.91</v>
      </c>
      <c r="J468" s="1">
        <f t="shared" si="124"/>
        <v>48343.32</v>
      </c>
      <c r="K468" s="46">
        <f t="shared" si="124"/>
        <v>1880</v>
      </c>
      <c r="L468" s="1">
        <f t="shared" si="124"/>
        <v>18587184</v>
      </c>
      <c r="M468" s="1"/>
      <c r="N468" s="1"/>
      <c r="O468" s="1"/>
      <c r="P468" s="1">
        <f>L468</f>
        <v>18587184</v>
      </c>
      <c r="Q468" s="1">
        <f t="shared" si="124"/>
        <v>18587184</v>
      </c>
      <c r="R468" s="46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2"/>
      <c r="AG468" s="259"/>
      <c r="AJ468" s="29" t="str">
        <f>CONCATENATE(AH468,AI468)</f>
        <v/>
      </c>
      <c r="AK468" s="31"/>
      <c r="AL468" s="29"/>
    </row>
    <row r="469" spans="1:38" ht="22.5" customHeight="1" x14ac:dyDescent="0.25">
      <c r="A469" s="143" t="str">
        <f t="shared" ref="A469:A493" si="125">AJ469</f>
        <v>438.</v>
      </c>
      <c r="B469" s="79" t="s">
        <v>2627</v>
      </c>
      <c r="C469" s="52">
        <v>1975</v>
      </c>
      <c r="D469" s="220" t="s">
        <v>3015</v>
      </c>
      <c r="E469" s="143" t="s">
        <v>3016</v>
      </c>
      <c r="F469" s="52">
        <v>5</v>
      </c>
      <c r="G469" s="52">
        <v>4</v>
      </c>
      <c r="H469" s="4">
        <v>3734.3</v>
      </c>
      <c r="I469" s="145">
        <v>3476.3</v>
      </c>
      <c r="J469" s="4">
        <v>3476.3</v>
      </c>
      <c r="K469" s="5">
        <v>116</v>
      </c>
      <c r="L469" s="145">
        <f t="shared" ref="L469:L493" si="126">Q469+S469+U469+W469+Y469+AA469+AD469+AE469</f>
        <v>937860</v>
      </c>
      <c r="M469" s="145"/>
      <c r="N469" s="145"/>
      <c r="O469" s="145"/>
      <c r="P469" s="145">
        <f t="shared" ref="P469:P493" si="127">L469</f>
        <v>937860</v>
      </c>
      <c r="Q469" s="32">
        <v>937860</v>
      </c>
      <c r="R469" s="102"/>
      <c r="S469" s="32"/>
      <c r="T469" s="32"/>
      <c r="U469" s="145"/>
      <c r="V469" s="32"/>
      <c r="W469" s="32"/>
      <c r="X469" s="32"/>
      <c r="Y469" s="32"/>
      <c r="Z469" s="32"/>
      <c r="AA469" s="32"/>
      <c r="AB469" s="32"/>
      <c r="AC469" s="32"/>
      <c r="AD469" s="145"/>
      <c r="AE469" s="32"/>
      <c r="AF469" s="35">
        <v>2025</v>
      </c>
      <c r="AG469" s="259"/>
      <c r="AH469" s="29">
        <v>438</v>
      </c>
      <c r="AI469" s="29" t="s">
        <v>155</v>
      </c>
      <c r="AJ469" s="29" t="str">
        <f>CONCATENATE(AH469,AI469)</f>
        <v>438.</v>
      </c>
      <c r="AL469" s="30"/>
    </row>
    <row r="470" spans="1:38" ht="22.5" customHeight="1" x14ac:dyDescent="0.25">
      <c r="A470" s="143" t="str">
        <f t="shared" si="125"/>
        <v>439.</v>
      </c>
      <c r="B470" s="79" t="s">
        <v>2650</v>
      </c>
      <c r="C470" s="52">
        <v>1973</v>
      </c>
      <c r="D470" s="220" t="s">
        <v>3015</v>
      </c>
      <c r="E470" s="143" t="s">
        <v>3017</v>
      </c>
      <c r="F470" s="52">
        <v>5</v>
      </c>
      <c r="G470" s="52">
        <v>4</v>
      </c>
      <c r="H470" s="4">
        <v>3617.6</v>
      </c>
      <c r="I470" s="145">
        <v>3343.2</v>
      </c>
      <c r="J470" s="4">
        <v>3343.2</v>
      </c>
      <c r="K470" s="5">
        <v>123</v>
      </c>
      <c r="L470" s="32">
        <f t="shared" si="126"/>
        <v>1302840</v>
      </c>
      <c r="M470" s="32"/>
      <c r="N470" s="32"/>
      <c r="O470" s="32"/>
      <c r="P470" s="145">
        <f t="shared" si="127"/>
        <v>1302840</v>
      </c>
      <c r="Q470" s="32">
        <v>1302840</v>
      </c>
      <c r="R470" s="10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145"/>
      <c r="AE470" s="32"/>
      <c r="AF470" s="35">
        <v>2025</v>
      </c>
      <c r="AG470" s="259"/>
      <c r="AH470" s="29">
        <v>439</v>
      </c>
      <c r="AI470" s="29" t="s">
        <v>155</v>
      </c>
      <c r="AJ470" s="29" t="str">
        <f t="shared" ref="AJ470:AJ493" si="128">CONCATENATE(AH470,AI470)</f>
        <v>439.</v>
      </c>
      <c r="AL470" s="30"/>
    </row>
    <row r="471" spans="1:38" ht="22.5" customHeight="1" x14ac:dyDescent="0.25">
      <c r="A471" s="143" t="str">
        <f t="shared" si="125"/>
        <v>440.</v>
      </c>
      <c r="B471" s="247" t="s">
        <v>2685</v>
      </c>
      <c r="C471" s="52">
        <v>1971</v>
      </c>
      <c r="D471" s="220" t="s">
        <v>3015</v>
      </c>
      <c r="E471" s="143" t="s">
        <v>3017</v>
      </c>
      <c r="F471" s="52">
        <v>5</v>
      </c>
      <c r="G471" s="52">
        <v>2</v>
      </c>
      <c r="H471" s="4">
        <v>1932.33</v>
      </c>
      <c r="I471" s="145">
        <v>1779.35</v>
      </c>
      <c r="J471" s="4">
        <v>1779.35</v>
      </c>
      <c r="K471" s="3">
        <v>73</v>
      </c>
      <c r="L471" s="145">
        <f t="shared" si="126"/>
        <v>244860</v>
      </c>
      <c r="M471" s="145"/>
      <c r="N471" s="145"/>
      <c r="O471" s="145"/>
      <c r="P471" s="145">
        <f t="shared" si="127"/>
        <v>244860</v>
      </c>
      <c r="Q471" s="145">
        <v>244860</v>
      </c>
      <c r="R471" s="3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35">
        <v>2025</v>
      </c>
      <c r="AG471" s="259"/>
      <c r="AH471" s="29">
        <v>440</v>
      </c>
      <c r="AI471" s="29" t="s">
        <v>155</v>
      </c>
      <c r="AJ471" s="29" t="str">
        <f t="shared" si="128"/>
        <v>440.</v>
      </c>
      <c r="AL471" s="30"/>
    </row>
    <row r="472" spans="1:38" ht="22.5" customHeight="1" x14ac:dyDescent="0.25">
      <c r="A472" s="143" t="str">
        <f t="shared" si="125"/>
        <v>441.</v>
      </c>
      <c r="B472" s="79" t="s">
        <v>2693</v>
      </c>
      <c r="C472" s="52">
        <v>1972</v>
      </c>
      <c r="D472" s="220" t="s">
        <v>3015</v>
      </c>
      <c r="E472" s="143" t="s">
        <v>3016</v>
      </c>
      <c r="F472" s="52">
        <v>5</v>
      </c>
      <c r="G472" s="52">
        <v>6</v>
      </c>
      <c r="H472" s="4">
        <v>5148.46</v>
      </c>
      <c r="I472" s="145">
        <v>4706.66</v>
      </c>
      <c r="J472" s="4">
        <v>4706.66</v>
      </c>
      <c r="K472" s="3">
        <v>191</v>
      </c>
      <c r="L472" s="32">
        <f t="shared" si="126"/>
        <v>1995840</v>
      </c>
      <c r="M472" s="32"/>
      <c r="N472" s="32"/>
      <c r="O472" s="32"/>
      <c r="P472" s="145">
        <f t="shared" si="127"/>
        <v>1995840</v>
      </c>
      <c r="Q472" s="32">
        <v>1995840</v>
      </c>
      <c r="R472" s="10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5">
        <v>2025</v>
      </c>
      <c r="AG472" s="259"/>
      <c r="AH472" s="29">
        <v>441</v>
      </c>
      <c r="AI472" s="29" t="s">
        <v>155</v>
      </c>
      <c r="AJ472" s="29" t="str">
        <f t="shared" si="128"/>
        <v>441.</v>
      </c>
      <c r="AL472" s="30"/>
    </row>
    <row r="473" spans="1:38" ht="22.5" customHeight="1" x14ac:dyDescent="0.25">
      <c r="A473" s="143" t="str">
        <f t="shared" si="125"/>
        <v>442.</v>
      </c>
      <c r="B473" s="247" t="s">
        <v>2698</v>
      </c>
      <c r="C473" s="52">
        <v>1970</v>
      </c>
      <c r="D473" s="220" t="s">
        <v>3015</v>
      </c>
      <c r="E473" s="143" t="s">
        <v>3016</v>
      </c>
      <c r="F473" s="52">
        <v>5</v>
      </c>
      <c r="G473" s="52">
        <v>3</v>
      </c>
      <c r="H473" s="4">
        <v>2232.3000000000002</v>
      </c>
      <c r="I473" s="145">
        <v>2047.8</v>
      </c>
      <c r="J473" s="4">
        <v>2047.8</v>
      </c>
      <c r="K473" s="3">
        <v>55</v>
      </c>
      <c r="L473" s="32">
        <f t="shared" si="126"/>
        <v>771540</v>
      </c>
      <c r="M473" s="32"/>
      <c r="N473" s="32"/>
      <c r="O473" s="32"/>
      <c r="P473" s="145">
        <f t="shared" si="127"/>
        <v>771540</v>
      </c>
      <c r="Q473" s="145">
        <v>771540</v>
      </c>
      <c r="R473" s="3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35">
        <v>2025</v>
      </c>
      <c r="AG473" s="259"/>
      <c r="AH473" s="29">
        <v>442</v>
      </c>
      <c r="AI473" s="29" t="s">
        <v>155</v>
      </c>
      <c r="AJ473" s="29" t="str">
        <f t="shared" si="128"/>
        <v>442.</v>
      </c>
      <c r="AL473" s="30"/>
    </row>
    <row r="474" spans="1:38" ht="22.5" customHeight="1" x14ac:dyDescent="0.25">
      <c r="A474" s="143" t="str">
        <f t="shared" si="125"/>
        <v>443.</v>
      </c>
      <c r="B474" s="247" t="s">
        <v>2701</v>
      </c>
      <c r="C474" s="52">
        <v>1972</v>
      </c>
      <c r="D474" s="220" t="s">
        <v>3015</v>
      </c>
      <c r="E474" s="143" t="s">
        <v>3017</v>
      </c>
      <c r="F474" s="52">
        <v>5</v>
      </c>
      <c r="G474" s="52">
        <v>4</v>
      </c>
      <c r="H474" s="4">
        <v>3072.49</v>
      </c>
      <c r="I474" s="145">
        <v>2769.89</v>
      </c>
      <c r="J474" s="4">
        <v>2730.19</v>
      </c>
      <c r="K474" s="3">
        <v>79</v>
      </c>
      <c r="L474" s="32">
        <f t="shared" si="126"/>
        <v>1284360</v>
      </c>
      <c r="M474" s="32"/>
      <c r="N474" s="32"/>
      <c r="O474" s="32"/>
      <c r="P474" s="145">
        <f t="shared" si="127"/>
        <v>1284360</v>
      </c>
      <c r="Q474" s="145">
        <v>1284360</v>
      </c>
      <c r="R474" s="3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35">
        <v>2025</v>
      </c>
      <c r="AG474" s="259"/>
      <c r="AH474" s="29">
        <v>443</v>
      </c>
      <c r="AI474" s="29" t="s">
        <v>155</v>
      </c>
      <c r="AJ474" s="29" t="str">
        <f t="shared" si="128"/>
        <v>443.</v>
      </c>
      <c r="AL474" s="30"/>
    </row>
    <row r="475" spans="1:38" ht="22.5" customHeight="1" x14ac:dyDescent="0.25">
      <c r="A475" s="143" t="str">
        <f t="shared" si="125"/>
        <v>444.</v>
      </c>
      <c r="B475" s="247" t="s">
        <v>2594</v>
      </c>
      <c r="C475" s="52">
        <v>1970</v>
      </c>
      <c r="D475" s="220" t="s">
        <v>3015</v>
      </c>
      <c r="E475" s="143" t="s">
        <v>3017</v>
      </c>
      <c r="F475" s="52">
        <v>2</v>
      </c>
      <c r="G475" s="52">
        <v>2</v>
      </c>
      <c r="H475" s="4">
        <v>556.9</v>
      </c>
      <c r="I475" s="145">
        <v>506.8</v>
      </c>
      <c r="J475" s="145">
        <v>506.8</v>
      </c>
      <c r="K475" s="3">
        <v>18</v>
      </c>
      <c r="L475" s="145">
        <f t="shared" si="126"/>
        <v>402864</v>
      </c>
      <c r="M475" s="145"/>
      <c r="N475" s="145"/>
      <c r="O475" s="145"/>
      <c r="P475" s="145">
        <f t="shared" si="127"/>
        <v>402864</v>
      </c>
      <c r="Q475" s="145">
        <v>402864</v>
      </c>
      <c r="R475" s="3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35">
        <v>2025</v>
      </c>
      <c r="AG475" s="259"/>
      <c r="AH475" s="29">
        <v>444</v>
      </c>
      <c r="AI475" s="29" t="s">
        <v>155</v>
      </c>
      <c r="AJ475" s="29" t="str">
        <f t="shared" si="128"/>
        <v>444.</v>
      </c>
      <c r="AL475" s="30"/>
    </row>
    <row r="476" spans="1:38" ht="22.5" customHeight="1" x14ac:dyDescent="0.25">
      <c r="A476" s="143" t="str">
        <f t="shared" si="125"/>
        <v>445.</v>
      </c>
      <c r="B476" s="247" t="s">
        <v>2602</v>
      </c>
      <c r="C476" s="52">
        <v>1966</v>
      </c>
      <c r="D476" s="220" t="s">
        <v>3015</v>
      </c>
      <c r="E476" s="143" t="s">
        <v>3016</v>
      </c>
      <c r="F476" s="52">
        <v>5</v>
      </c>
      <c r="G476" s="52">
        <v>3</v>
      </c>
      <c r="H476" s="4">
        <v>2185.9499999999998</v>
      </c>
      <c r="I476" s="145">
        <v>2000.15</v>
      </c>
      <c r="J476" s="4">
        <v>2000.15</v>
      </c>
      <c r="K476" s="3">
        <v>80</v>
      </c>
      <c r="L476" s="32">
        <f t="shared" si="126"/>
        <v>244860</v>
      </c>
      <c r="M476" s="32"/>
      <c r="N476" s="32"/>
      <c r="O476" s="32"/>
      <c r="P476" s="145">
        <f t="shared" si="127"/>
        <v>244860</v>
      </c>
      <c r="Q476" s="145">
        <v>244860</v>
      </c>
      <c r="R476" s="3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35">
        <v>2025</v>
      </c>
      <c r="AG476" s="259"/>
      <c r="AH476" s="29">
        <v>445</v>
      </c>
      <c r="AI476" s="29" t="s">
        <v>155</v>
      </c>
      <c r="AJ476" s="29" t="str">
        <f t="shared" si="128"/>
        <v>445.</v>
      </c>
      <c r="AL476" s="30"/>
    </row>
    <row r="477" spans="1:38" ht="22.5" customHeight="1" x14ac:dyDescent="0.25">
      <c r="A477" s="143" t="str">
        <f t="shared" si="125"/>
        <v>446.</v>
      </c>
      <c r="B477" s="79" t="s">
        <v>2603</v>
      </c>
      <c r="C477" s="52">
        <v>1972</v>
      </c>
      <c r="D477" s="220" t="s">
        <v>3015</v>
      </c>
      <c r="E477" s="143" t="s">
        <v>3017</v>
      </c>
      <c r="F477" s="52">
        <v>5</v>
      </c>
      <c r="G477" s="52">
        <v>4</v>
      </c>
      <c r="H477" s="4">
        <v>3436</v>
      </c>
      <c r="I477" s="145">
        <v>3162.6</v>
      </c>
      <c r="J477" s="4">
        <v>3162.6</v>
      </c>
      <c r="K477" s="3">
        <v>126</v>
      </c>
      <c r="L477" s="32">
        <f t="shared" si="126"/>
        <v>905520</v>
      </c>
      <c r="M477" s="32"/>
      <c r="N477" s="32"/>
      <c r="O477" s="32"/>
      <c r="P477" s="145">
        <f t="shared" si="127"/>
        <v>905520</v>
      </c>
      <c r="Q477" s="32">
        <v>905520</v>
      </c>
      <c r="R477" s="10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5">
        <v>2025</v>
      </c>
      <c r="AG477" s="259"/>
      <c r="AH477" s="29">
        <v>446</v>
      </c>
      <c r="AI477" s="29" t="s">
        <v>155</v>
      </c>
      <c r="AJ477" s="29" t="str">
        <f t="shared" si="128"/>
        <v>446.</v>
      </c>
      <c r="AL477" s="30"/>
    </row>
    <row r="478" spans="1:38" ht="22.5" customHeight="1" x14ac:dyDescent="0.25">
      <c r="A478" s="143" t="str">
        <f t="shared" si="125"/>
        <v>447.</v>
      </c>
      <c r="B478" s="247" t="s">
        <v>2624</v>
      </c>
      <c r="C478" s="52">
        <v>1975</v>
      </c>
      <c r="D478" s="220" t="s">
        <v>3015</v>
      </c>
      <c r="E478" s="143" t="s">
        <v>3017</v>
      </c>
      <c r="F478" s="52">
        <v>5</v>
      </c>
      <c r="G478" s="52">
        <v>2</v>
      </c>
      <c r="H478" s="4">
        <v>1896.3</v>
      </c>
      <c r="I478" s="145">
        <v>1749.8</v>
      </c>
      <c r="J478" s="4">
        <v>1749.8</v>
      </c>
      <c r="K478" s="3">
        <v>62</v>
      </c>
      <c r="L478" s="145">
        <f t="shared" si="126"/>
        <v>554400</v>
      </c>
      <c r="M478" s="145"/>
      <c r="N478" s="145"/>
      <c r="O478" s="145"/>
      <c r="P478" s="145">
        <f t="shared" si="127"/>
        <v>554400</v>
      </c>
      <c r="Q478" s="145">
        <v>554400</v>
      </c>
      <c r="R478" s="3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35">
        <v>2025</v>
      </c>
      <c r="AG478" s="259"/>
      <c r="AH478" s="29">
        <v>447</v>
      </c>
      <c r="AI478" s="29" t="s">
        <v>155</v>
      </c>
      <c r="AJ478" s="29" t="str">
        <f t="shared" si="128"/>
        <v>447.</v>
      </c>
      <c r="AL478" s="30"/>
    </row>
    <row r="479" spans="1:38" ht="22.5" customHeight="1" x14ac:dyDescent="0.25">
      <c r="A479" s="143" t="str">
        <f t="shared" si="125"/>
        <v>448.</v>
      </c>
      <c r="B479" s="247" t="s">
        <v>2634</v>
      </c>
      <c r="C479" s="52">
        <v>1971</v>
      </c>
      <c r="D479" s="220" t="s">
        <v>3015</v>
      </c>
      <c r="E479" s="143" t="s">
        <v>3017</v>
      </c>
      <c r="F479" s="52">
        <v>2</v>
      </c>
      <c r="G479" s="52">
        <v>2</v>
      </c>
      <c r="H479" s="145">
        <v>544</v>
      </c>
      <c r="I479" s="145">
        <v>503</v>
      </c>
      <c r="J479" s="145">
        <v>503</v>
      </c>
      <c r="K479" s="3">
        <v>28</v>
      </c>
      <c r="L479" s="145">
        <f t="shared" si="126"/>
        <v>92400</v>
      </c>
      <c r="M479" s="145"/>
      <c r="N479" s="145"/>
      <c r="O479" s="145"/>
      <c r="P479" s="145">
        <f t="shared" si="127"/>
        <v>92400</v>
      </c>
      <c r="Q479" s="145">
        <v>92400</v>
      </c>
      <c r="R479" s="3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35">
        <v>2025</v>
      </c>
      <c r="AG479" s="259"/>
      <c r="AH479" s="29">
        <v>448</v>
      </c>
      <c r="AI479" s="29" t="s">
        <v>155</v>
      </c>
      <c r="AJ479" s="29" t="str">
        <f t="shared" si="128"/>
        <v>448.</v>
      </c>
      <c r="AL479" s="30"/>
    </row>
    <row r="480" spans="1:38" ht="22.5" customHeight="1" x14ac:dyDescent="0.25">
      <c r="A480" s="143" t="str">
        <f t="shared" si="125"/>
        <v>449.</v>
      </c>
      <c r="B480" s="79" t="s">
        <v>2638</v>
      </c>
      <c r="C480" s="52">
        <v>1960</v>
      </c>
      <c r="D480" s="220" t="s">
        <v>3015</v>
      </c>
      <c r="E480" s="143" t="s">
        <v>3017</v>
      </c>
      <c r="F480" s="52">
        <v>2</v>
      </c>
      <c r="G480" s="52">
        <v>1</v>
      </c>
      <c r="H480" s="145">
        <v>303.89999999999998</v>
      </c>
      <c r="I480" s="145">
        <v>274.8</v>
      </c>
      <c r="J480" s="145">
        <v>274.8</v>
      </c>
      <c r="K480" s="3">
        <v>6</v>
      </c>
      <c r="L480" s="32">
        <f t="shared" si="126"/>
        <v>200508</v>
      </c>
      <c r="M480" s="9"/>
      <c r="N480" s="9"/>
      <c r="O480" s="9"/>
      <c r="P480" s="145">
        <f t="shared" si="127"/>
        <v>200508</v>
      </c>
      <c r="Q480" s="240">
        <v>200508</v>
      </c>
      <c r="R480" s="62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145"/>
      <c r="AE480" s="9"/>
      <c r="AF480" s="35">
        <v>2025</v>
      </c>
      <c r="AG480" s="259"/>
      <c r="AH480" s="29">
        <v>449</v>
      </c>
      <c r="AI480" s="29" t="s">
        <v>155</v>
      </c>
      <c r="AJ480" s="29" t="str">
        <f t="shared" si="128"/>
        <v>449.</v>
      </c>
      <c r="AL480" s="30"/>
    </row>
    <row r="481" spans="1:38" ht="22.5" customHeight="1" x14ac:dyDescent="0.25">
      <c r="A481" s="143" t="str">
        <f t="shared" si="125"/>
        <v>450.</v>
      </c>
      <c r="B481" s="79" t="s">
        <v>2645</v>
      </c>
      <c r="C481" s="52">
        <v>1973</v>
      </c>
      <c r="D481" s="220" t="s">
        <v>3015</v>
      </c>
      <c r="E481" s="143" t="s">
        <v>3017</v>
      </c>
      <c r="F481" s="52">
        <v>2</v>
      </c>
      <c r="G481" s="52">
        <v>2</v>
      </c>
      <c r="H481" s="8">
        <v>791.1</v>
      </c>
      <c r="I481" s="145">
        <v>705</v>
      </c>
      <c r="J481" s="8">
        <v>705</v>
      </c>
      <c r="K481" s="142">
        <v>31</v>
      </c>
      <c r="L481" s="32">
        <f t="shared" si="126"/>
        <v>369600</v>
      </c>
      <c r="M481" s="32"/>
      <c r="N481" s="32"/>
      <c r="O481" s="32"/>
      <c r="P481" s="145">
        <f t="shared" si="127"/>
        <v>369600</v>
      </c>
      <c r="Q481" s="32">
        <v>369600</v>
      </c>
      <c r="R481" s="10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145"/>
      <c r="AE481" s="32"/>
      <c r="AF481" s="35">
        <v>2025</v>
      </c>
      <c r="AG481" s="259"/>
      <c r="AH481" s="29">
        <v>450</v>
      </c>
      <c r="AI481" s="29" t="s">
        <v>155</v>
      </c>
      <c r="AJ481" s="29" t="str">
        <f t="shared" si="128"/>
        <v>450.</v>
      </c>
      <c r="AL481" s="30"/>
    </row>
    <row r="482" spans="1:38" ht="22.5" customHeight="1" x14ac:dyDescent="0.25">
      <c r="A482" s="143" t="str">
        <f t="shared" si="125"/>
        <v>451.</v>
      </c>
      <c r="B482" s="79" t="s">
        <v>2647</v>
      </c>
      <c r="C482" s="52">
        <v>1973</v>
      </c>
      <c r="D482" s="220" t="s">
        <v>3015</v>
      </c>
      <c r="E482" s="143" t="s">
        <v>3017</v>
      </c>
      <c r="F482" s="52">
        <v>2</v>
      </c>
      <c r="G482" s="52">
        <v>2</v>
      </c>
      <c r="H482" s="145">
        <v>797.8</v>
      </c>
      <c r="I482" s="145">
        <v>726.3</v>
      </c>
      <c r="J482" s="145">
        <v>726.3</v>
      </c>
      <c r="K482" s="3">
        <v>38</v>
      </c>
      <c r="L482" s="32">
        <f t="shared" si="126"/>
        <v>369600</v>
      </c>
      <c r="M482" s="32"/>
      <c r="N482" s="32"/>
      <c r="O482" s="32"/>
      <c r="P482" s="145">
        <f t="shared" si="127"/>
        <v>369600</v>
      </c>
      <c r="Q482" s="32">
        <v>369600</v>
      </c>
      <c r="R482" s="10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5">
        <v>2025</v>
      </c>
      <c r="AG482" s="259"/>
      <c r="AH482" s="29">
        <v>451</v>
      </c>
      <c r="AI482" s="29" t="s">
        <v>155</v>
      </c>
      <c r="AJ482" s="29" t="str">
        <f t="shared" si="128"/>
        <v>451.</v>
      </c>
      <c r="AL482" s="30"/>
    </row>
    <row r="483" spans="1:38" ht="23.25" customHeight="1" x14ac:dyDescent="0.25">
      <c r="A483" s="143" t="str">
        <f t="shared" si="125"/>
        <v>452.</v>
      </c>
      <c r="B483" s="79" t="s">
        <v>2654</v>
      </c>
      <c r="C483" s="52">
        <v>1969</v>
      </c>
      <c r="D483" s="220" t="s">
        <v>3015</v>
      </c>
      <c r="E483" s="143" t="s">
        <v>3016</v>
      </c>
      <c r="F483" s="52">
        <v>5</v>
      </c>
      <c r="G483" s="52">
        <v>3</v>
      </c>
      <c r="H483" s="4">
        <v>2236.7800000000002</v>
      </c>
      <c r="I483" s="145">
        <v>2050.98</v>
      </c>
      <c r="J483" s="4">
        <v>2050.98</v>
      </c>
      <c r="K483" s="5">
        <v>73</v>
      </c>
      <c r="L483" s="32">
        <f t="shared" si="126"/>
        <v>517440</v>
      </c>
      <c r="M483" s="32"/>
      <c r="N483" s="32"/>
      <c r="O483" s="32"/>
      <c r="P483" s="145">
        <f t="shared" si="127"/>
        <v>517440</v>
      </c>
      <c r="Q483" s="32">
        <v>517440</v>
      </c>
      <c r="R483" s="10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145"/>
      <c r="AE483" s="32"/>
      <c r="AF483" s="35">
        <v>2025</v>
      </c>
      <c r="AG483" s="259"/>
      <c r="AH483" s="29">
        <v>452</v>
      </c>
      <c r="AI483" s="29" t="s">
        <v>155</v>
      </c>
      <c r="AJ483" s="29" t="str">
        <f t="shared" si="128"/>
        <v>452.</v>
      </c>
      <c r="AL483" s="30"/>
    </row>
    <row r="484" spans="1:38" ht="22.5" customHeight="1" x14ac:dyDescent="0.25">
      <c r="A484" s="143" t="str">
        <f t="shared" si="125"/>
        <v>453.</v>
      </c>
      <c r="B484" s="79" t="s">
        <v>2660</v>
      </c>
      <c r="C484" s="52">
        <v>1974</v>
      </c>
      <c r="D484" s="220" t="s">
        <v>3015</v>
      </c>
      <c r="E484" s="143" t="s">
        <v>3017</v>
      </c>
      <c r="F484" s="52">
        <v>2</v>
      </c>
      <c r="G484" s="52">
        <v>3</v>
      </c>
      <c r="H484" s="4">
        <v>854.8</v>
      </c>
      <c r="I484" s="145">
        <v>491</v>
      </c>
      <c r="J484" s="4">
        <v>491</v>
      </c>
      <c r="K484" s="5">
        <v>31</v>
      </c>
      <c r="L484" s="32">
        <f t="shared" si="126"/>
        <v>554400</v>
      </c>
      <c r="M484" s="32"/>
      <c r="N484" s="32"/>
      <c r="O484" s="32"/>
      <c r="P484" s="145">
        <f t="shared" si="127"/>
        <v>554400</v>
      </c>
      <c r="Q484" s="32">
        <v>554400</v>
      </c>
      <c r="R484" s="10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5">
        <v>2025</v>
      </c>
      <c r="AG484" s="259"/>
      <c r="AH484" s="29">
        <v>453</v>
      </c>
      <c r="AI484" s="29" t="s">
        <v>155</v>
      </c>
      <c r="AJ484" s="29" t="str">
        <f t="shared" si="128"/>
        <v>453.</v>
      </c>
      <c r="AL484" s="30"/>
    </row>
    <row r="485" spans="1:38" ht="22.5" customHeight="1" x14ac:dyDescent="0.25">
      <c r="A485" s="143" t="str">
        <f t="shared" si="125"/>
        <v>454.</v>
      </c>
      <c r="B485" s="79" t="s">
        <v>2661</v>
      </c>
      <c r="C485" s="52">
        <v>1973</v>
      </c>
      <c r="D485" s="220" t="s">
        <v>3015</v>
      </c>
      <c r="E485" s="143" t="s">
        <v>3017</v>
      </c>
      <c r="F485" s="52">
        <v>2</v>
      </c>
      <c r="G485" s="52">
        <v>3</v>
      </c>
      <c r="H485" s="4">
        <v>913.09</v>
      </c>
      <c r="I485" s="145">
        <v>859.5</v>
      </c>
      <c r="J485" s="4">
        <v>859.5</v>
      </c>
      <c r="K485" s="5">
        <v>36</v>
      </c>
      <c r="L485" s="32">
        <f t="shared" si="126"/>
        <v>554400</v>
      </c>
      <c r="M485" s="32"/>
      <c r="N485" s="32"/>
      <c r="O485" s="32"/>
      <c r="P485" s="145">
        <f t="shared" si="127"/>
        <v>554400</v>
      </c>
      <c r="Q485" s="32">
        <v>554400</v>
      </c>
      <c r="R485" s="10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5">
        <v>2025</v>
      </c>
      <c r="AG485" s="259"/>
      <c r="AH485" s="29">
        <v>454</v>
      </c>
      <c r="AI485" s="29" t="s">
        <v>155</v>
      </c>
      <c r="AJ485" s="29" t="str">
        <f t="shared" si="128"/>
        <v>454.</v>
      </c>
    </row>
    <row r="486" spans="1:38" ht="22.5" customHeight="1" x14ac:dyDescent="0.25">
      <c r="A486" s="143" t="str">
        <f t="shared" si="125"/>
        <v>455.</v>
      </c>
      <c r="B486" s="79" t="s">
        <v>2668</v>
      </c>
      <c r="C486" s="52">
        <v>1971</v>
      </c>
      <c r="D486" s="220" t="s">
        <v>3015</v>
      </c>
      <c r="E486" s="143" t="s">
        <v>3017</v>
      </c>
      <c r="F486" s="52">
        <v>2</v>
      </c>
      <c r="G486" s="52">
        <v>2</v>
      </c>
      <c r="H486" s="4">
        <v>785.5</v>
      </c>
      <c r="I486" s="145">
        <v>726.7</v>
      </c>
      <c r="J486" s="4">
        <v>726.7</v>
      </c>
      <c r="K486" s="5">
        <v>35</v>
      </c>
      <c r="L486" s="32">
        <f t="shared" si="126"/>
        <v>408408</v>
      </c>
      <c r="M486" s="32"/>
      <c r="N486" s="32"/>
      <c r="O486" s="32"/>
      <c r="P486" s="145">
        <f t="shared" si="127"/>
        <v>408408</v>
      </c>
      <c r="Q486" s="32">
        <v>408408</v>
      </c>
      <c r="R486" s="10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145"/>
      <c r="AE486" s="32"/>
      <c r="AF486" s="35">
        <v>2025</v>
      </c>
      <c r="AG486" s="259"/>
      <c r="AH486" s="29">
        <v>455</v>
      </c>
      <c r="AI486" s="29" t="s">
        <v>155</v>
      </c>
      <c r="AJ486" s="29" t="str">
        <f t="shared" si="128"/>
        <v>455.</v>
      </c>
      <c r="AL486" s="30"/>
    </row>
    <row r="487" spans="1:38" ht="22.5" customHeight="1" x14ac:dyDescent="0.25">
      <c r="A487" s="143" t="str">
        <f t="shared" si="125"/>
        <v>456.</v>
      </c>
      <c r="B487" s="247" t="s">
        <v>2669</v>
      </c>
      <c r="C487" s="52">
        <v>1972</v>
      </c>
      <c r="D487" s="220" t="s">
        <v>3015</v>
      </c>
      <c r="E487" s="143" t="s">
        <v>3017</v>
      </c>
      <c r="F487" s="52">
        <v>2</v>
      </c>
      <c r="G487" s="52">
        <v>2</v>
      </c>
      <c r="H487" s="4">
        <v>774.4</v>
      </c>
      <c r="I487" s="145">
        <v>714.2</v>
      </c>
      <c r="J487" s="145">
        <v>714.2</v>
      </c>
      <c r="K487" s="3">
        <v>32</v>
      </c>
      <c r="L487" s="145">
        <f t="shared" si="126"/>
        <v>398244</v>
      </c>
      <c r="M487" s="145"/>
      <c r="N487" s="145"/>
      <c r="O487" s="145"/>
      <c r="P487" s="145">
        <f t="shared" si="127"/>
        <v>398244</v>
      </c>
      <c r="Q487" s="145">
        <v>398244</v>
      </c>
      <c r="R487" s="3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32"/>
      <c r="AE487" s="145"/>
      <c r="AF487" s="35">
        <v>2025</v>
      </c>
      <c r="AG487" s="259"/>
      <c r="AH487" s="29">
        <v>456</v>
      </c>
      <c r="AI487" s="29" t="s">
        <v>155</v>
      </c>
      <c r="AJ487" s="29" t="str">
        <f t="shared" si="128"/>
        <v>456.</v>
      </c>
      <c r="AL487" s="30"/>
    </row>
    <row r="488" spans="1:38" ht="22.5" customHeight="1" x14ac:dyDescent="0.25">
      <c r="A488" s="143" t="str">
        <f t="shared" si="125"/>
        <v>457.</v>
      </c>
      <c r="B488" s="247" t="s">
        <v>2678</v>
      </c>
      <c r="C488" s="52">
        <v>1969</v>
      </c>
      <c r="D488" s="220" t="s">
        <v>3015</v>
      </c>
      <c r="E488" s="143" t="s">
        <v>3017</v>
      </c>
      <c r="F488" s="52">
        <v>2</v>
      </c>
      <c r="G488" s="52">
        <v>2</v>
      </c>
      <c r="H488" s="4">
        <v>576.70000000000005</v>
      </c>
      <c r="I488" s="145">
        <v>517.29999999999995</v>
      </c>
      <c r="J488" s="145">
        <v>517.29999999999995</v>
      </c>
      <c r="K488" s="3">
        <v>18</v>
      </c>
      <c r="L488" s="145">
        <f t="shared" si="126"/>
        <v>402864</v>
      </c>
      <c r="M488" s="145"/>
      <c r="N488" s="145"/>
      <c r="O488" s="145"/>
      <c r="P488" s="145">
        <f t="shared" si="127"/>
        <v>402864</v>
      </c>
      <c r="Q488" s="145">
        <v>402864</v>
      </c>
      <c r="R488" s="3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35">
        <v>2025</v>
      </c>
      <c r="AG488" s="259"/>
      <c r="AH488" s="29">
        <v>457</v>
      </c>
      <c r="AI488" s="29" t="s">
        <v>155</v>
      </c>
      <c r="AJ488" s="29" t="str">
        <f t="shared" si="128"/>
        <v>457.</v>
      </c>
      <c r="AL488" s="30"/>
    </row>
    <row r="489" spans="1:38" ht="22.5" customHeight="1" x14ac:dyDescent="0.25">
      <c r="A489" s="143" t="str">
        <f t="shared" si="125"/>
        <v>458.</v>
      </c>
      <c r="B489" s="247" t="s">
        <v>2686</v>
      </c>
      <c r="C489" s="52">
        <v>1975</v>
      </c>
      <c r="D489" s="220" t="s">
        <v>3015</v>
      </c>
      <c r="E489" s="143" t="s">
        <v>3016</v>
      </c>
      <c r="F489" s="52">
        <v>3</v>
      </c>
      <c r="G489" s="52">
        <v>2</v>
      </c>
      <c r="H489" s="4">
        <v>968.08</v>
      </c>
      <c r="I489" s="145">
        <v>839.08</v>
      </c>
      <c r="J489" s="4">
        <v>839.08</v>
      </c>
      <c r="K489" s="3">
        <v>44</v>
      </c>
      <c r="L489" s="145">
        <f t="shared" si="126"/>
        <v>489720</v>
      </c>
      <c r="M489" s="145"/>
      <c r="N489" s="145"/>
      <c r="O489" s="145"/>
      <c r="P489" s="145">
        <f t="shared" si="127"/>
        <v>489720</v>
      </c>
      <c r="Q489" s="145">
        <v>489720</v>
      </c>
      <c r="R489" s="3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35">
        <v>2025</v>
      </c>
      <c r="AG489" s="259"/>
      <c r="AH489" s="29">
        <v>458</v>
      </c>
      <c r="AI489" s="29" t="s">
        <v>155</v>
      </c>
      <c r="AJ489" s="29" t="str">
        <f t="shared" si="128"/>
        <v>458.</v>
      </c>
      <c r="AL489" s="30"/>
    </row>
    <row r="490" spans="1:38" ht="22.5" customHeight="1" x14ac:dyDescent="0.25">
      <c r="A490" s="143" t="str">
        <f t="shared" si="125"/>
        <v>459.</v>
      </c>
      <c r="B490" s="247" t="s">
        <v>2692</v>
      </c>
      <c r="C490" s="52">
        <v>1972</v>
      </c>
      <c r="D490" s="220" t="s">
        <v>3015</v>
      </c>
      <c r="E490" s="143" t="s">
        <v>3017</v>
      </c>
      <c r="F490" s="52">
        <v>5</v>
      </c>
      <c r="G490" s="52">
        <v>4</v>
      </c>
      <c r="H490" s="4">
        <v>3533.21</v>
      </c>
      <c r="I490" s="145">
        <v>3258.51</v>
      </c>
      <c r="J490" s="4">
        <v>3210.21</v>
      </c>
      <c r="K490" s="3">
        <v>120</v>
      </c>
      <c r="L490" s="145">
        <f t="shared" si="126"/>
        <v>1302840</v>
      </c>
      <c r="M490" s="145"/>
      <c r="N490" s="145"/>
      <c r="O490" s="145"/>
      <c r="P490" s="145">
        <f t="shared" si="127"/>
        <v>1302840</v>
      </c>
      <c r="Q490" s="145">
        <v>1302840</v>
      </c>
      <c r="R490" s="3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35">
        <v>2025</v>
      </c>
      <c r="AG490" s="259"/>
      <c r="AH490" s="29">
        <v>459</v>
      </c>
      <c r="AI490" s="29" t="s">
        <v>155</v>
      </c>
      <c r="AJ490" s="29" t="str">
        <f t="shared" si="128"/>
        <v>459.</v>
      </c>
      <c r="AL490" s="30"/>
    </row>
    <row r="491" spans="1:38" ht="22.5" customHeight="1" x14ac:dyDescent="0.25">
      <c r="A491" s="143" t="str">
        <f t="shared" si="125"/>
        <v>460.</v>
      </c>
      <c r="B491" s="247" t="s">
        <v>2694</v>
      </c>
      <c r="C491" s="52">
        <v>1972</v>
      </c>
      <c r="D491" s="220" t="s">
        <v>3015</v>
      </c>
      <c r="E491" s="143" t="s">
        <v>3017</v>
      </c>
      <c r="F491" s="52">
        <v>5</v>
      </c>
      <c r="G491" s="52">
        <v>4</v>
      </c>
      <c r="H491" s="4">
        <v>3583.9</v>
      </c>
      <c r="I491" s="145">
        <v>3077.1</v>
      </c>
      <c r="J491" s="4">
        <v>3077.1</v>
      </c>
      <c r="K491" s="3">
        <v>138</v>
      </c>
      <c r="L491" s="145">
        <f t="shared" si="126"/>
        <v>933240</v>
      </c>
      <c r="M491" s="145"/>
      <c r="N491" s="145"/>
      <c r="O491" s="145"/>
      <c r="P491" s="145">
        <f t="shared" si="127"/>
        <v>933240</v>
      </c>
      <c r="Q491" s="145">
        <v>933240</v>
      </c>
      <c r="R491" s="3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35">
        <v>2025</v>
      </c>
      <c r="AG491" s="259"/>
      <c r="AH491" s="29">
        <v>460</v>
      </c>
      <c r="AI491" s="29" t="s">
        <v>155</v>
      </c>
      <c r="AJ491" s="29" t="str">
        <f t="shared" si="128"/>
        <v>460.</v>
      </c>
      <c r="AL491" s="30"/>
    </row>
    <row r="492" spans="1:38" ht="22.5" customHeight="1" x14ac:dyDescent="0.25">
      <c r="A492" s="143" t="str">
        <f t="shared" si="125"/>
        <v>461.</v>
      </c>
      <c r="B492" s="79" t="s">
        <v>2696</v>
      </c>
      <c r="C492" s="52">
        <v>1974</v>
      </c>
      <c r="D492" s="220" t="s">
        <v>3015</v>
      </c>
      <c r="E492" s="143" t="s">
        <v>3016</v>
      </c>
      <c r="F492" s="52">
        <v>5</v>
      </c>
      <c r="G492" s="52">
        <v>6</v>
      </c>
      <c r="H492" s="4">
        <v>5186</v>
      </c>
      <c r="I492" s="145">
        <v>4781.59</v>
      </c>
      <c r="J492" s="4">
        <v>4764</v>
      </c>
      <c r="K492" s="3">
        <v>191</v>
      </c>
      <c r="L492" s="32">
        <f t="shared" si="126"/>
        <v>1995840</v>
      </c>
      <c r="M492" s="32"/>
      <c r="N492" s="32"/>
      <c r="O492" s="32"/>
      <c r="P492" s="145">
        <f t="shared" si="127"/>
        <v>1995840</v>
      </c>
      <c r="Q492" s="32">
        <v>1995840</v>
      </c>
      <c r="R492" s="10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5">
        <v>2025</v>
      </c>
      <c r="AG492" s="259"/>
      <c r="AH492" s="29">
        <v>461</v>
      </c>
      <c r="AI492" s="29" t="s">
        <v>155</v>
      </c>
      <c r="AJ492" s="29" t="str">
        <f t="shared" si="128"/>
        <v>461.</v>
      </c>
      <c r="AL492" s="30"/>
    </row>
    <row r="493" spans="1:38" ht="22.5" customHeight="1" x14ac:dyDescent="0.25">
      <c r="A493" s="143" t="str">
        <f t="shared" si="125"/>
        <v>462.</v>
      </c>
      <c r="B493" s="79" t="s">
        <v>2704</v>
      </c>
      <c r="C493" s="52">
        <v>1972</v>
      </c>
      <c r="D493" s="220" t="s">
        <v>3015</v>
      </c>
      <c r="E493" s="143" t="s">
        <v>3016</v>
      </c>
      <c r="F493" s="52">
        <v>5</v>
      </c>
      <c r="G493" s="52">
        <v>4</v>
      </c>
      <c r="H493" s="145">
        <v>3691.3</v>
      </c>
      <c r="I493" s="145">
        <v>3381.3</v>
      </c>
      <c r="J493" s="145">
        <v>3381.3</v>
      </c>
      <c r="K493" s="3">
        <v>136</v>
      </c>
      <c r="L493" s="145">
        <f t="shared" si="126"/>
        <v>1352736</v>
      </c>
      <c r="M493" s="145"/>
      <c r="N493" s="145"/>
      <c r="O493" s="145"/>
      <c r="P493" s="145">
        <f t="shared" si="127"/>
        <v>1352736</v>
      </c>
      <c r="Q493" s="32">
        <v>1352736</v>
      </c>
      <c r="R493" s="10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145"/>
      <c r="AE493" s="32"/>
      <c r="AF493" s="35">
        <v>2025</v>
      </c>
      <c r="AG493" s="259"/>
      <c r="AH493" s="29">
        <v>462</v>
      </c>
      <c r="AI493" s="29" t="s">
        <v>155</v>
      </c>
      <c r="AJ493" s="29" t="str">
        <f t="shared" si="128"/>
        <v>462.</v>
      </c>
      <c r="AL493" s="30"/>
    </row>
    <row r="494" spans="1:38" ht="22.5" customHeight="1" x14ac:dyDescent="0.25">
      <c r="A494" s="143"/>
      <c r="B494" s="74" t="s">
        <v>1214</v>
      </c>
      <c r="C494" s="52"/>
      <c r="D494" s="220"/>
      <c r="E494" s="143"/>
      <c r="F494" s="52"/>
      <c r="G494" s="52"/>
      <c r="H494" s="1"/>
      <c r="I494" s="1"/>
      <c r="J494" s="1"/>
      <c r="K494" s="46"/>
      <c r="L494" s="1"/>
      <c r="M494" s="1"/>
      <c r="N494" s="1"/>
      <c r="O494" s="1"/>
      <c r="P494" s="1"/>
      <c r="Q494" s="1"/>
      <c r="R494" s="46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2"/>
      <c r="AG494" s="259"/>
      <c r="AK494" s="31"/>
      <c r="AL494" s="29"/>
    </row>
    <row r="495" spans="1:38" ht="22.5" customHeight="1" x14ac:dyDescent="0.25">
      <c r="A495" s="143"/>
      <c r="B495" s="74" t="s">
        <v>1215</v>
      </c>
      <c r="C495" s="52"/>
      <c r="D495" s="220"/>
      <c r="E495" s="143"/>
      <c r="F495" s="52"/>
      <c r="G495" s="52"/>
      <c r="H495" s="1">
        <f t="shared" ref="H495:K495" si="129">SUM(H496:H620)</f>
        <v>233711.7099999999</v>
      </c>
      <c r="I495" s="1">
        <f t="shared" si="129"/>
        <v>196189.2399999999</v>
      </c>
      <c r="J495" s="1">
        <f t="shared" si="129"/>
        <v>192949.3299999999</v>
      </c>
      <c r="K495" s="46">
        <f t="shared" si="129"/>
        <v>7763</v>
      </c>
      <c r="L495" s="1">
        <f>SUM(L496:L620)</f>
        <v>235182458.16</v>
      </c>
      <c r="M495" s="1"/>
      <c r="N495" s="1"/>
      <c r="O495" s="1"/>
      <c r="P495" s="1">
        <f>L495</f>
        <v>235182458.16</v>
      </c>
      <c r="Q495" s="1">
        <f t="shared" ref="Q495" si="130">SUM(Q496:Q620)</f>
        <v>110791088.74999999</v>
      </c>
      <c r="R495" s="46"/>
      <c r="S495" s="1"/>
      <c r="T495" s="1">
        <f t="shared" ref="T495:AA495" si="131">SUM(T496:T620)</f>
        <v>20425.23</v>
      </c>
      <c r="U495" s="1">
        <f t="shared" si="131"/>
        <v>90184034.00999999</v>
      </c>
      <c r="V495" s="1">
        <f t="shared" si="131"/>
        <v>1886.8000000000002</v>
      </c>
      <c r="W495" s="1">
        <f t="shared" si="131"/>
        <v>4177375.2</v>
      </c>
      <c r="X495" s="1">
        <f t="shared" si="131"/>
        <v>10252.65</v>
      </c>
      <c r="Y495" s="1">
        <f t="shared" si="131"/>
        <v>25816362.200000003</v>
      </c>
      <c r="Z495" s="1">
        <f t="shared" si="131"/>
        <v>1573.9999999999998</v>
      </c>
      <c r="AA495" s="1">
        <f t="shared" si="131"/>
        <v>4213598</v>
      </c>
      <c r="AB495" s="1"/>
      <c r="AC495" s="1"/>
      <c r="AD495" s="1"/>
      <c r="AE495" s="1"/>
      <c r="AF495" s="12"/>
      <c r="AG495" s="259"/>
      <c r="AK495" s="31"/>
      <c r="AL495" s="29"/>
    </row>
    <row r="496" spans="1:38" ht="22.5" customHeight="1" x14ac:dyDescent="0.25">
      <c r="A496" s="143" t="str">
        <f t="shared" si="122"/>
        <v>463.</v>
      </c>
      <c r="B496" s="79" t="s">
        <v>2572</v>
      </c>
      <c r="C496" s="52">
        <v>1981</v>
      </c>
      <c r="D496" s="220" t="s">
        <v>3015</v>
      </c>
      <c r="E496" s="143" t="s">
        <v>3016</v>
      </c>
      <c r="F496" s="52">
        <v>2</v>
      </c>
      <c r="G496" s="52">
        <v>3</v>
      </c>
      <c r="H496" s="4">
        <v>959.33</v>
      </c>
      <c r="I496" s="145">
        <v>869.96</v>
      </c>
      <c r="J496" s="145">
        <v>869.96</v>
      </c>
      <c r="K496" s="5">
        <v>47</v>
      </c>
      <c r="L496" s="32">
        <f>Q496+S496+U496+W496+Y496+AA496+AD496+AE496</f>
        <v>2121938</v>
      </c>
      <c r="M496" s="32"/>
      <c r="N496" s="32"/>
      <c r="O496" s="32"/>
      <c r="P496" s="145">
        <f t="shared" ref="P496:P550" si="132">L496</f>
        <v>2121938</v>
      </c>
      <c r="Q496" s="32">
        <v>369720</v>
      </c>
      <c r="R496" s="102"/>
      <c r="S496" s="32"/>
      <c r="T496" s="32">
        <v>494</v>
      </c>
      <c r="U496" s="32">
        <f>T496*3547</f>
        <v>1752218</v>
      </c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59">
        <v>2025</v>
      </c>
      <c r="AG496" s="259"/>
      <c r="AH496" s="29">
        <v>463</v>
      </c>
      <c r="AI496" s="29" t="s">
        <v>155</v>
      </c>
      <c r="AJ496" s="29" t="str">
        <f>CONCATENATE(AH496,AI496)</f>
        <v>463.</v>
      </c>
      <c r="AL496" s="30"/>
    </row>
    <row r="497" spans="1:38" ht="22.5" customHeight="1" x14ac:dyDescent="0.25">
      <c r="A497" s="143" t="str">
        <f t="shared" si="122"/>
        <v>464.</v>
      </c>
      <c r="B497" s="71" t="s">
        <v>2574</v>
      </c>
      <c r="C497" s="52">
        <v>1977</v>
      </c>
      <c r="D497" s="220" t="s">
        <v>3015</v>
      </c>
      <c r="E497" s="143" t="s">
        <v>3017</v>
      </c>
      <c r="F497" s="52">
        <v>5</v>
      </c>
      <c r="G497" s="52">
        <v>4</v>
      </c>
      <c r="H497" s="145">
        <v>2888.6</v>
      </c>
      <c r="I497" s="145">
        <v>2612.8000000000002</v>
      </c>
      <c r="J497" s="145">
        <v>2612.8000000000002</v>
      </c>
      <c r="K497" s="3">
        <v>89</v>
      </c>
      <c r="L497" s="32">
        <f t="shared" ref="L497:L550" si="133">Q497+S497+U497+W497+Y497+AA497+AD497+AE497</f>
        <v>4096223</v>
      </c>
      <c r="M497" s="32"/>
      <c r="N497" s="32"/>
      <c r="O497" s="32"/>
      <c r="P497" s="145">
        <f t="shared" si="132"/>
        <v>4096223</v>
      </c>
      <c r="Q497" s="32">
        <v>801060</v>
      </c>
      <c r="R497" s="102"/>
      <c r="S497" s="32"/>
      <c r="T497" s="32">
        <v>929</v>
      </c>
      <c r="U497" s="32">
        <f>T497*3547</f>
        <v>3295163</v>
      </c>
      <c r="V497" s="32"/>
      <c r="W497" s="32"/>
      <c r="X497" s="32"/>
      <c r="Y497" s="32"/>
      <c r="Z497" s="32"/>
      <c r="AA497" s="32"/>
      <c r="AB497" s="1"/>
      <c r="AC497" s="1"/>
      <c r="AD497" s="32"/>
      <c r="AE497" s="32"/>
      <c r="AF497" s="59">
        <v>2025</v>
      </c>
      <c r="AG497" s="259"/>
      <c r="AH497" s="29">
        <v>464</v>
      </c>
      <c r="AI497" s="29" t="s">
        <v>155</v>
      </c>
      <c r="AJ497" s="29" t="str">
        <f t="shared" ref="AJ497:AJ560" si="134">CONCATENATE(AH497,AI497)</f>
        <v>464.</v>
      </c>
      <c r="AL497" s="30"/>
    </row>
    <row r="498" spans="1:38" ht="22.5" customHeight="1" x14ac:dyDescent="0.25">
      <c r="A498" s="143" t="str">
        <f t="shared" si="122"/>
        <v>465.</v>
      </c>
      <c r="B498" s="80" t="s">
        <v>2575</v>
      </c>
      <c r="C498" s="52">
        <v>1974</v>
      </c>
      <c r="D498" s="220" t="s">
        <v>3015</v>
      </c>
      <c r="E498" s="143" t="s">
        <v>3017</v>
      </c>
      <c r="F498" s="52">
        <v>2</v>
      </c>
      <c r="G498" s="52">
        <v>2</v>
      </c>
      <c r="H498" s="4">
        <v>741.3</v>
      </c>
      <c r="I498" s="145">
        <v>733.6</v>
      </c>
      <c r="J498" s="4">
        <v>733.6</v>
      </c>
      <c r="K498" s="5">
        <v>38</v>
      </c>
      <c r="L498" s="32">
        <f t="shared" si="133"/>
        <v>2186671.4000000004</v>
      </c>
      <c r="M498" s="32"/>
      <c r="N498" s="32"/>
      <c r="O498" s="32"/>
      <c r="P498" s="145">
        <f t="shared" si="132"/>
        <v>2186671.4000000004</v>
      </c>
      <c r="Q498" s="32">
        <f>107460.8+1342566.6+736644</f>
        <v>2186671.4000000004</v>
      </c>
      <c r="R498" s="10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59">
        <v>2025</v>
      </c>
      <c r="AG498" s="259"/>
      <c r="AH498" s="29">
        <v>465</v>
      </c>
      <c r="AI498" s="29" t="s">
        <v>155</v>
      </c>
      <c r="AJ498" s="29" t="str">
        <f t="shared" si="134"/>
        <v>465.</v>
      </c>
    </row>
    <row r="499" spans="1:38" ht="22.5" customHeight="1" x14ac:dyDescent="0.25">
      <c r="A499" s="143" t="str">
        <f t="shared" si="122"/>
        <v>466.</v>
      </c>
      <c r="B499" s="79" t="s">
        <v>2576</v>
      </c>
      <c r="C499" s="52">
        <v>1966</v>
      </c>
      <c r="D499" s="220" t="s">
        <v>3015</v>
      </c>
      <c r="E499" s="143" t="s">
        <v>3016</v>
      </c>
      <c r="F499" s="52">
        <v>5</v>
      </c>
      <c r="G499" s="52">
        <v>3</v>
      </c>
      <c r="H499" s="4">
        <v>2237.39</v>
      </c>
      <c r="I499" s="145">
        <v>2051.14</v>
      </c>
      <c r="J499" s="4">
        <v>2051.14</v>
      </c>
      <c r="K499" s="3">
        <v>90</v>
      </c>
      <c r="L499" s="32">
        <f t="shared" si="133"/>
        <v>1260427</v>
      </c>
      <c r="M499" s="32"/>
      <c r="N499" s="32"/>
      <c r="O499" s="32"/>
      <c r="P499" s="145">
        <f t="shared" si="132"/>
        <v>1260427</v>
      </c>
      <c r="Q499" s="32"/>
      <c r="R499" s="102"/>
      <c r="S499" s="32"/>
      <c r="T499" s="32"/>
      <c r="U499" s="32"/>
      <c r="V499" s="32"/>
      <c r="W499" s="32"/>
      <c r="X499" s="32">
        <v>887</v>
      </c>
      <c r="Y499" s="32">
        <f>X499*1421</f>
        <v>1260427</v>
      </c>
      <c r="Z499" s="32"/>
      <c r="AA499" s="32"/>
      <c r="AB499" s="32"/>
      <c r="AC499" s="32"/>
      <c r="AD499" s="32"/>
      <c r="AE499" s="32"/>
      <c r="AF499" s="59">
        <v>2025</v>
      </c>
      <c r="AG499" s="259"/>
      <c r="AH499" s="29">
        <v>466</v>
      </c>
      <c r="AI499" s="29" t="s">
        <v>155</v>
      </c>
      <c r="AJ499" s="29" t="str">
        <f t="shared" si="134"/>
        <v>466.</v>
      </c>
      <c r="AL499" s="30"/>
    </row>
    <row r="500" spans="1:38" ht="22.5" customHeight="1" x14ac:dyDescent="0.25">
      <c r="A500" s="143" t="str">
        <f t="shared" si="122"/>
        <v>467.</v>
      </c>
      <c r="B500" s="71" t="s">
        <v>2577</v>
      </c>
      <c r="C500" s="52">
        <v>1980</v>
      </c>
      <c r="D500" s="220" t="s">
        <v>3015</v>
      </c>
      <c r="E500" s="143" t="s">
        <v>3017</v>
      </c>
      <c r="F500" s="52">
        <v>5</v>
      </c>
      <c r="G500" s="52">
        <v>4</v>
      </c>
      <c r="H500" s="4">
        <v>3748.8</v>
      </c>
      <c r="I500" s="4">
        <v>3479.6</v>
      </c>
      <c r="J500" s="4">
        <v>2647.2</v>
      </c>
      <c r="K500" s="5">
        <v>90</v>
      </c>
      <c r="L500" s="32">
        <f t="shared" si="133"/>
        <v>3296581.8</v>
      </c>
      <c r="M500" s="32"/>
      <c r="N500" s="32"/>
      <c r="O500" s="32"/>
      <c r="P500" s="145">
        <f t="shared" si="132"/>
        <v>3296581.8</v>
      </c>
      <c r="Q500" s="32"/>
      <c r="R500" s="102"/>
      <c r="S500" s="32"/>
      <c r="T500" s="32">
        <v>929.4</v>
      </c>
      <c r="U500" s="32">
        <f>T500*3547</f>
        <v>3296581.8</v>
      </c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59">
        <v>2025</v>
      </c>
      <c r="AG500" s="259"/>
      <c r="AH500" s="29">
        <v>467</v>
      </c>
      <c r="AI500" s="29" t="s">
        <v>155</v>
      </c>
      <c r="AJ500" s="29" t="str">
        <f t="shared" si="134"/>
        <v>467.</v>
      </c>
      <c r="AL500" s="30"/>
    </row>
    <row r="501" spans="1:38" ht="22.5" customHeight="1" x14ac:dyDescent="0.25">
      <c r="A501" s="143" t="str">
        <f t="shared" si="122"/>
        <v>468.</v>
      </c>
      <c r="B501" s="71" t="s">
        <v>2578</v>
      </c>
      <c r="C501" s="52">
        <v>1982</v>
      </c>
      <c r="D501" s="220" t="s">
        <v>3015</v>
      </c>
      <c r="E501" s="143" t="s">
        <v>3017</v>
      </c>
      <c r="F501" s="52">
        <v>2</v>
      </c>
      <c r="G501" s="52">
        <v>3</v>
      </c>
      <c r="H501" s="4">
        <v>851.66</v>
      </c>
      <c r="I501" s="4">
        <v>768.25</v>
      </c>
      <c r="J501" s="4">
        <v>768.25</v>
      </c>
      <c r="K501" s="5">
        <v>25</v>
      </c>
      <c r="L501" s="32">
        <f t="shared" si="133"/>
        <v>2411960</v>
      </c>
      <c r="M501" s="32"/>
      <c r="N501" s="32"/>
      <c r="O501" s="32"/>
      <c r="P501" s="145">
        <f t="shared" si="132"/>
        <v>2411960</v>
      </c>
      <c r="Q501" s="32"/>
      <c r="R501" s="102"/>
      <c r="S501" s="32"/>
      <c r="T501" s="32">
        <v>680</v>
      </c>
      <c r="U501" s="32">
        <f>T501*3547</f>
        <v>2411960</v>
      </c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59">
        <v>2025</v>
      </c>
      <c r="AG501" s="259"/>
      <c r="AH501" s="29">
        <v>468</v>
      </c>
      <c r="AI501" s="29" t="s">
        <v>155</v>
      </c>
      <c r="AJ501" s="29" t="str">
        <f t="shared" si="134"/>
        <v>468.</v>
      </c>
      <c r="AL501" s="30"/>
    </row>
    <row r="502" spans="1:38" ht="22.5" customHeight="1" x14ac:dyDescent="0.25">
      <c r="A502" s="143" t="str">
        <f t="shared" si="122"/>
        <v>469.</v>
      </c>
      <c r="B502" s="71" t="s">
        <v>2581</v>
      </c>
      <c r="C502" s="52">
        <v>1979</v>
      </c>
      <c r="D502" s="220" t="s">
        <v>3015</v>
      </c>
      <c r="E502" s="143" t="s">
        <v>3017</v>
      </c>
      <c r="F502" s="52">
        <v>3</v>
      </c>
      <c r="G502" s="52">
        <v>3</v>
      </c>
      <c r="H502" s="4">
        <v>1458.56</v>
      </c>
      <c r="I502" s="4">
        <v>1297.5</v>
      </c>
      <c r="J502" s="4">
        <v>1297.5</v>
      </c>
      <c r="K502" s="5">
        <v>58</v>
      </c>
      <c r="L502" s="32">
        <f t="shared" si="133"/>
        <v>5434381.5</v>
      </c>
      <c r="M502" s="32"/>
      <c r="N502" s="32"/>
      <c r="O502" s="32"/>
      <c r="P502" s="145">
        <f t="shared" si="132"/>
        <v>5434381.5</v>
      </c>
      <c r="Q502" s="32">
        <v>345072</v>
      </c>
      <c r="R502" s="102"/>
      <c r="S502" s="32"/>
      <c r="T502" s="32">
        <v>676.5</v>
      </c>
      <c r="U502" s="32">
        <f>T502*7523</f>
        <v>5089309.5</v>
      </c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59">
        <v>2025</v>
      </c>
      <c r="AG502" s="259"/>
      <c r="AH502" s="29">
        <v>469</v>
      </c>
      <c r="AI502" s="29" t="s">
        <v>155</v>
      </c>
      <c r="AJ502" s="29" t="str">
        <f t="shared" si="134"/>
        <v>469.</v>
      </c>
      <c r="AL502" s="30"/>
    </row>
    <row r="503" spans="1:38" ht="22.5" customHeight="1" x14ac:dyDescent="0.25">
      <c r="A503" s="143" t="str">
        <f t="shared" si="122"/>
        <v>470.</v>
      </c>
      <c r="B503" s="71" t="s">
        <v>2935</v>
      </c>
      <c r="C503" s="52">
        <v>1981</v>
      </c>
      <c r="D503" s="220" t="s">
        <v>3015</v>
      </c>
      <c r="E503" s="143" t="s">
        <v>3017</v>
      </c>
      <c r="F503" s="52">
        <v>2</v>
      </c>
      <c r="G503" s="52">
        <v>2</v>
      </c>
      <c r="H503" s="4">
        <v>617.20000000000005</v>
      </c>
      <c r="I503" s="4">
        <v>562.70000000000005</v>
      </c>
      <c r="J503" s="4">
        <v>562.70000000000005</v>
      </c>
      <c r="K503" s="5">
        <v>26</v>
      </c>
      <c r="L503" s="32">
        <f t="shared" si="133"/>
        <v>4032328</v>
      </c>
      <c r="M503" s="32"/>
      <c r="N503" s="32"/>
      <c r="O503" s="32"/>
      <c r="P503" s="145">
        <f t="shared" si="132"/>
        <v>4032328</v>
      </c>
      <c r="Q503" s="32"/>
      <c r="R503" s="102"/>
      <c r="S503" s="32"/>
      <c r="T503" s="32">
        <v>536</v>
      </c>
      <c r="U503" s="32">
        <f>T503*7523</f>
        <v>4032328</v>
      </c>
      <c r="V503" s="32"/>
      <c r="W503" s="32"/>
      <c r="X503" s="32"/>
      <c r="Y503" s="32"/>
      <c r="Z503" s="32"/>
      <c r="AA503" s="32"/>
      <c r="AB503" s="1"/>
      <c r="AC503" s="1"/>
      <c r="AD503" s="32"/>
      <c r="AE503" s="32"/>
      <c r="AF503" s="59">
        <v>2025</v>
      </c>
      <c r="AG503" s="259"/>
      <c r="AH503" s="29">
        <v>470</v>
      </c>
      <c r="AI503" s="29" t="s">
        <v>155</v>
      </c>
      <c r="AJ503" s="29" t="str">
        <f t="shared" si="134"/>
        <v>470.</v>
      </c>
      <c r="AL503" s="30"/>
    </row>
    <row r="504" spans="1:38" ht="22.5" customHeight="1" x14ac:dyDescent="0.25">
      <c r="A504" s="143" t="str">
        <f t="shared" si="122"/>
        <v>471.</v>
      </c>
      <c r="B504" s="247" t="s">
        <v>2586</v>
      </c>
      <c r="C504" s="52">
        <v>1986</v>
      </c>
      <c r="D504" s="220" t="s">
        <v>3015</v>
      </c>
      <c r="E504" s="143" t="s">
        <v>3016</v>
      </c>
      <c r="F504" s="52">
        <v>5</v>
      </c>
      <c r="G504" s="52">
        <v>5</v>
      </c>
      <c r="H504" s="145">
        <v>12272.4</v>
      </c>
      <c r="I504" s="145">
        <v>8004</v>
      </c>
      <c r="J504" s="145">
        <v>8004</v>
      </c>
      <c r="K504" s="3">
        <v>186</v>
      </c>
      <c r="L504" s="145">
        <f t="shared" si="133"/>
        <v>7882420</v>
      </c>
      <c r="M504" s="145"/>
      <c r="N504" s="145"/>
      <c r="O504" s="145"/>
      <c r="P504" s="145">
        <f t="shared" si="132"/>
        <v>7882420</v>
      </c>
      <c r="Q504" s="145">
        <v>7882420</v>
      </c>
      <c r="R504" s="3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59">
        <v>2025</v>
      </c>
      <c r="AG504" s="259"/>
      <c r="AH504" s="29">
        <v>471</v>
      </c>
      <c r="AI504" s="29" t="s">
        <v>155</v>
      </c>
      <c r="AJ504" s="29" t="str">
        <f t="shared" si="134"/>
        <v>471.</v>
      </c>
      <c r="AL504" s="30"/>
    </row>
    <row r="505" spans="1:38" ht="22.5" customHeight="1" x14ac:dyDescent="0.25">
      <c r="A505" s="143" t="str">
        <f t="shared" si="122"/>
        <v>472.</v>
      </c>
      <c r="B505" s="71" t="s">
        <v>2937</v>
      </c>
      <c r="C505" s="52">
        <v>1982</v>
      </c>
      <c r="D505" s="220" t="s">
        <v>3015</v>
      </c>
      <c r="E505" s="143" t="s">
        <v>3017</v>
      </c>
      <c r="F505" s="52">
        <v>2</v>
      </c>
      <c r="G505" s="52">
        <v>3</v>
      </c>
      <c r="H505" s="4">
        <v>881.5</v>
      </c>
      <c r="I505" s="4">
        <v>796.25</v>
      </c>
      <c r="J505" s="4">
        <v>796.25</v>
      </c>
      <c r="K505" s="5">
        <v>29</v>
      </c>
      <c r="L505" s="32">
        <f t="shared" si="133"/>
        <v>2238157</v>
      </c>
      <c r="M505" s="32"/>
      <c r="N505" s="32"/>
      <c r="O505" s="32"/>
      <c r="P505" s="145">
        <f t="shared" si="132"/>
        <v>2238157</v>
      </c>
      <c r="Q505" s="32"/>
      <c r="R505" s="102"/>
      <c r="S505" s="32"/>
      <c r="T505" s="32">
        <v>631</v>
      </c>
      <c r="U505" s="32">
        <f>T505*3547</f>
        <v>2238157</v>
      </c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59">
        <v>2025</v>
      </c>
      <c r="AG505" s="259"/>
      <c r="AH505" s="29">
        <v>472</v>
      </c>
      <c r="AI505" s="29" t="s">
        <v>155</v>
      </c>
      <c r="AJ505" s="29" t="str">
        <f t="shared" si="134"/>
        <v>472.</v>
      </c>
    </row>
    <row r="506" spans="1:38" ht="22.5" customHeight="1" x14ac:dyDescent="0.25">
      <c r="A506" s="143" t="str">
        <f t="shared" si="122"/>
        <v>473.</v>
      </c>
      <c r="B506" s="79" t="s">
        <v>2588</v>
      </c>
      <c r="C506" s="52">
        <v>1963</v>
      </c>
      <c r="D506" s="220" t="s">
        <v>3015</v>
      </c>
      <c r="E506" s="143" t="s">
        <v>3017</v>
      </c>
      <c r="F506" s="52">
        <v>5</v>
      </c>
      <c r="G506" s="52">
        <v>3</v>
      </c>
      <c r="H506" s="4">
        <v>2449.4</v>
      </c>
      <c r="I506" s="145">
        <v>2245.8000000000002</v>
      </c>
      <c r="J506" s="4">
        <v>2245.8000000000002</v>
      </c>
      <c r="K506" s="5">
        <v>87</v>
      </c>
      <c r="L506" s="32">
        <f t="shared" si="133"/>
        <v>497485.8</v>
      </c>
      <c r="M506" s="32"/>
      <c r="N506" s="32"/>
      <c r="O506" s="32"/>
      <c r="P506" s="145">
        <f t="shared" si="132"/>
        <v>497485.8</v>
      </c>
      <c r="Q506" s="32"/>
      <c r="R506" s="102"/>
      <c r="S506" s="32"/>
      <c r="T506" s="32"/>
      <c r="U506" s="32"/>
      <c r="V506" s="32">
        <v>224.7</v>
      </c>
      <c r="W506" s="32">
        <f>V506*2214</f>
        <v>497485.8</v>
      </c>
      <c r="X506" s="32"/>
      <c r="Y506" s="32"/>
      <c r="Z506" s="32"/>
      <c r="AA506" s="32"/>
      <c r="AB506" s="32"/>
      <c r="AC506" s="32"/>
      <c r="AD506" s="32"/>
      <c r="AE506" s="32"/>
      <c r="AF506" s="59">
        <v>2025</v>
      </c>
      <c r="AG506" s="259"/>
      <c r="AH506" s="29">
        <v>473</v>
      </c>
      <c r="AI506" s="29" t="s">
        <v>155</v>
      </c>
      <c r="AJ506" s="29" t="str">
        <f t="shared" si="134"/>
        <v>473.</v>
      </c>
      <c r="AL506" s="30"/>
    </row>
    <row r="507" spans="1:38" ht="22.5" customHeight="1" x14ac:dyDescent="0.25">
      <c r="A507" s="143" t="str">
        <f t="shared" si="122"/>
        <v>474.</v>
      </c>
      <c r="B507" s="79" t="s">
        <v>2590</v>
      </c>
      <c r="C507" s="52">
        <v>1968</v>
      </c>
      <c r="D507" s="220" t="s">
        <v>3015</v>
      </c>
      <c r="E507" s="143" t="s">
        <v>3017</v>
      </c>
      <c r="F507" s="52">
        <v>5</v>
      </c>
      <c r="G507" s="52">
        <v>2</v>
      </c>
      <c r="H507" s="4">
        <v>1936.8</v>
      </c>
      <c r="I507" s="145">
        <v>1787.7</v>
      </c>
      <c r="J507" s="4">
        <v>1787.8</v>
      </c>
      <c r="K507" s="5">
        <v>64</v>
      </c>
      <c r="L507" s="32">
        <f t="shared" si="133"/>
        <v>896005.79999999993</v>
      </c>
      <c r="M507" s="32"/>
      <c r="N507" s="32"/>
      <c r="O507" s="32"/>
      <c r="P507" s="145">
        <f t="shared" si="132"/>
        <v>896005.79999999993</v>
      </c>
      <c r="Q507" s="32"/>
      <c r="R507" s="102"/>
      <c r="S507" s="32"/>
      <c r="T507" s="32"/>
      <c r="U507" s="32"/>
      <c r="V507" s="32">
        <v>404.7</v>
      </c>
      <c r="W507" s="32">
        <f>V507*2214</f>
        <v>896005.79999999993</v>
      </c>
      <c r="X507" s="32"/>
      <c r="Y507" s="32"/>
      <c r="Z507" s="32"/>
      <c r="AA507" s="32"/>
      <c r="AB507" s="32"/>
      <c r="AC507" s="32"/>
      <c r="AD507" s="32"/>
      <c r="AE507" s="32"/>
      <c r="AF507" s="59">
        <v>2025</v>
      </c>
      <c r="AG507" s="259"/>
      <c r="AH507" s="29">
        <v>474</v>
      </c>
      <c r="AI507" s="29" t="s">
        <v>155</v>
      </c>
      <c r="AJ507" s="29" t="str">
        <f t="shared" si="134"/>
        <v>474.</v>
      </c>
      <c r="AL507" s="30"/>
    </row>
    <row r="508" spans="1:38" ht="22.5" customHeight="1" x14ac:dyDescent="0.25">
      <c r="A508" s="143" t="str">
        <f t="shared" si="122"/>
        <v>475.</v>
      </c>
      <c r="B508" s="71" t="s">
        <v>2591</v>
      </c>
      <c r="C508" s="52">
        <v>1981</v>
      </c>
      <c r="D508" s="220" t="s">
        <v>3015</v>
      </c>
      <c r="E508" s="143" t="s">
        <v>3017</v>
      </c>
      <c r="F508" s="52">
        <v>3</v>
      </c>
      <c r="G508" s="52">
        <v>3</v>
      </c>
      <c r="H508" s="4">
        <v>1416.52</v>
      </c>
      <c r="I508" s="4">
        <v>1266.1199999999999</v>
      </c>
      <c r="J508" s="4">
        <v>1266.1199999999999</v>
      </c>
      <c r="K508" s="5">
        <v>60</v>
      </c>
      <c r="L508" s="32">
        <f t="shared" si="133"/>
        <v>2011149</v>
      </c>
      <c r="M508" s="32"/>
      <c r="N508" s="32"/>
      <c r="O508" s="32"/>
      <c r="P508" s="145">
        <f t="shared" si="132"/>
        <v>2011149</v>
      </c>
      <c r="Q508" s="32"/>
      <c r="R508" s="102"/>
      <c r="S508" s="32"/>
      <c r="T508" s="32">
        <v>567</v>
      </c>
      <c r="U508" s="32">
        <f>T508*3547</f>
        <v>2011149</v>
      </c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59">
        <v>2025</v>
      </c>
      <c r="AG508" s="259"/>
      <c r="AH508" s="29">
        <v>475</v>
      </c>
      <c r="AI508" s="29" t="s">
        <v>155</v>
      </c>
      <c r="AJ508" s="29" t="str">
        <f t="shared" si="134"/>
        <v>475.</v>
      </c>
    </row>
    <row r="509" spans="1:38" ht="22.5" customHeight="1" x14ac:dyDescent="0.25">
      <c r="A509" s="143" t="str">
        <f t="shared" si="122"/>
        <v>476.</v>
      </c>
      <c r="B509" s="79" t="s">
        <v>2592</v>
      </c>
      <c r="C509" s="52">
        <v>1974</v>
      </c>
      <c r="D509" s="220" t="s">
        <v>3015</v>
      </c>
      <c r="E509" s="143" t="s">
        <v>3017</v>
      </c>
      <c r="F509" s="52">
        <v>2</v>
      </c>
      <c r="G509" s="52">
        <v>2</v>
      </c>
      <c r="H509" s="145">
        <v>573.5</v>
      </c>
      <c r="I509" s="145">
        <v>518.5</v>
      </c>
      <c r="J509" s="145">
        <v>518.5</v>
      </c>
      <c r="K509" s="3">
        <v>17</v>
      </c>
      <c r="L509" s="32">
        <f t="shared" si="133"/>
        <v>1998364.3</v>
      </c>
      <c r="M509" s="32"/>
      <c r="N509" s="32"/>
      <c r="O509" s="32"/>
      <c r="P509" s="145">
        <f t="shared" si="132"/>
        <v>1998364.3</v>
      </c>
      <c r="Q509" s="32">
        <f>108889.8+1171598.5+717876</f>
        <v>1998364.3</v>
      </c>
      <c r="R509" s="10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59">
        <v>2025</v>
      </c>
      <c r="AG509" s="259"/>
      <c r="AH509" s="29">
        <v>476</v>
      </c>
      <c r="AI509" s="29" t="s">
        <v>155</v>
      </c>
      <c r="AJ509" s="29" t="str">
        <f t="shared" si="134"/>
        <v>476.</v>
      </c>
      <c r="AL509" s="30"/>
    </row>
    <row r="510" spans="1:38" ht="22.5" customHeight="1" x14ac:dyDescent="0.25">
      <c r="A510" s="143" t="str">
        <f t="shared" si="122"/>
        <v>477.</v>
      </c>
      <c r="B510" s="79" t="s">
        <v>2593</v>
      </c>
      <c r="C510" s="52">
        <v>1979</v>
      </c>
      <c r="D510" s="220" t="s">
        <v>3015</v>
      </c>
      <c r="E510" s="143" t="s">
        <v>3016</v>
      </c>
      <c r="F510" s="52">
        <v>3</v>
      </c>
      <c r="G510" s="52">
        <v>2</v>
      </c>
      <c r="H510" s="4">
        <v>1327.6</v>
      </c>
      <c r="I510" s="145">
        <v>1186.9000000000001</v>
      </c>
      <c r="J510" s="4">
        <v>1186.9000000000001</v>
      </c>
      <c r="K510" s="5">
        <v>40</v>
      </c>
      <c r="L510" s="32">
        <f t="shared" si="133"/>
        <v>1971236.2</v>
      </c>
      <c r="M510" s="32"/>
      <c r="N510" s="32"/>
      <c r="O510" s="32"/>
      <c r="P510" s="145">
        <f t="shared" si="132"/>
        <v>1971236.2</v>
      </c>
      <c r="Q510" s="32">
        <f>1433533+537703.2</f>
        <v>1971236.2</v>
      </c>
      <c r="R510" s="10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59">
        <v>2025</v>
      </c>
      <c r="AG510" s="259"/>
      <c r="AH510" s="29">
        <v>477</v>
      </c>
      <c r="AI510" s="29" t="s">
        <v>155</v>
      </c>
      <c r="AJ510" s="29" t="str">
        <f t="shared" si="134"/>
        <v>477.</v>
      </c>
      <c r="AL510" s="30"/>
    </row>
    <row r="511" spans="1:38" ht="22.5" customHeight="1" x14ac:dyDescent="0.25">
      <c r="A511" s="143" t="str">
        <f t="shared" si="122"/>
        <v>478.</v>
      </c>
      <c r="B511" s="71" t="s">
        <v>2595</v>
      </c>
      <c r="C511" s="52">
        <v>1981</v>
      </c>
      <c r="D511" s="220" t="s">
        <v>3015</v>
      </c>
      <c r="E511" s="143" t="s">
        <v>3017</v>
      </c>
      <c r="F511" s="52">
        <v>5</v>
      </c>
      <c r="G511" s="52">
        <v>8</v>
      </c>
      <c r="H511" s="4">
        <v>6788.83</v>
      </c>
      <c r="I511" s="4">
        <v>6042.59</v>
      </c>
      <c r="J511" s="4">
        <v>5363.39</v>
      </c>
      <c r="K511" s="5">
        <v>197</v>
      </c>
      <c r="L511" s="32">
        <f t="shared" si="133"/>
        <v>13287592</v>
      </c>
      <c r="M511" s="32"/>
      <c r="N511" s="32"/>
      <c r="O511" s="32"/>
      <c r="P511" s="145">
        <f t="shared" si="132"/>
        <v>13287592</v>
      </c>
      <c r="Q511" s="32">
        <v>13287592</v>
      </c>
      <c r="R511" s="10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59">
        <v>2025</v>
      </c>
      <c r="AG511" s="259"/>
      <c r="AH511" s="29">
        <v>478</v>
      </c>
      <c r="AI511" s="29" t="s">
        <v>155</v>
      </c>
      <c r="AJ511" s="29" t="str">
        <f t="shared" si="134"/>
        <v>478.</v>
      </c>
      <c r="AL511" s="30"/>
    </row>
    <row r="512" spans="1:38" ht="22.5" customHeight="1" x14ac:dyDescent="0.25">
      <c r="A512" s="143" t="str">
        <f t="shared" si="122"/>
        <v>479.</v>
      </c>
      <c r="B512" s="79" t="s">
        <v>2596</v>
      </c>
      <c r="C512" s="52">
        <v>1975</v>
      </c>
      <c r="D512" s="220" t="s">
        <v>3015</v>
      </c>
      <c r="E512" s="143" t="s">
        <v>3017</v>
      </c>
      <c r="F512" s="52">
        <v>2</v>
      </c>
      <c r="G512" s="52">
        <v>2</v>
      </c>
      <c r="H512" s="4">
        <v>785.8</v>
      </c>
      <c r="I512" s="145">
        <v>728.6</v>
      </c>
      <c r="J512" s="4">
        <v>728.6</v>
      </c>
      <c r="K512" s="5">
        <v>25</v>
      </c>
      <c r="L512" s="32">
        <f t="shared" si="133"/>
        <v>1986982.2</v>
      </c>
      <c r="M512" s="32"/>
      <c r="N512" s="32"/>
      <c r="O512" s="32"/>
      <c r="P512" s="145">
        <f t="shared" si="132"/>
        <v>1986982.2</v>
      </c>
      <c r="Q512" s="32">
        <f>727260+1259722.2</f>
        <v>1986982.2</v>
      </c>
      <c r="R512" s="10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59">
        <v>2025</v>
      </c>
      <c r="AG512" s="259"/>
      <c r="AH512" s="29">
        <v>479</v>
      </c>
      <c r="AI512" s="29" t="s">
        <v>155</v>
      </c>
      <c r="AJ512" s="29" t="str">
        <f t="shared" si="134"/>
        <v>479.</v>
      </c>
      <c r="AL512" s="30"/>
    </row>
    <row r="513" spans="1:38" ht="22.5" customHeight="1" x14ac:dyDescent="0.25">
      <c r="A513" s="143" t="str">
        <f t="shared" si="122"/>
        <v>480.</v>
      </c>
      <c r="B513" s="71" t="s">
        <v>2598</v>
      </c>
      <c r="C513" s="52">
        <v>1978</v>
      </c>
      <c r="D513" s="220" t="s">
        <v>3015</v>
      </c>
      <c r="E513" s="143" t="s">
        <v>3016</v>
      </c>
      <c r="F513" s="52">
        <v>2</v>
      </c>
      <c r="G513" s="52">
        <v>2</v>
      </c>
      <c r="H513" s="4">
        <v>824.4</v>
      </c>
      <c r="I513" s="4">
        <v>762.4</v>
      </c>
      <c r="J513" s="4">
        <v>762.4</v>
      </c>
      <c r="K513" s="5">
        <v>30</v>
      </c>
      <c r="L513" s="32">
        <f t="shared" si="133"/>
        <v>1866431.4000000001</v>
      </c>
      <c r="M513" s="32"/>
      <c r="N513" s="32"/>
      <c r="O513" s="32"/>
      <c r="P513" s="145">
        <f t="shared" si="132"/>
        <v>1866431.4000000001</v>
      </c>
      <c r="Q513" s="32"/>
      <c r="R513" s="102"/>
      <c r="S513" s="32"/>
      <c r="T513" s="32">
        <v>526.20000000000005</v>
      </c>
      <c r="U513" s="32">
        <f>T513*3547</f>
        <v>1866431.4000000001</v>
      </c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59">
        <v>2025</v>
      </c>
      <c r="AG513" s="259"/>
      <c r="AH513" s="29">
        <v>480</v>
      </c>
      <c r="AI513" s="29" t="s">
        <v>155</v>
      </c>
      <c r="AJ513" s="29" t="str">
        <f t="shared" si="134"/>
        <v>480.</v>
      </c>
    </row>
    <row r="514" spans="1:38" ht="22.5" customHeight="1" x14ac:dyDescent="0.25">
      <c r="A514" s="143" t="str">
        <f t="shared" si="122"/>
        <v>481.</v>
      </c>
      <c r="B514" s="79" t="s">
        <v>2604</v>
      </c>
      <c r="C514" s="52">
        <v>1964</v>
      </c>
      <c r="D514" s="220" t="s">
        <v>3015</v>
      </c>
      <c r="E514" s="143" t="s">
        <v>3017</v>
      </c>
      <c r="F514" s="52">
        <v>2</v>
      </c>
      <c r="G514" s="52">
        <v>2</v>
      </c>
      <c r="H514" s="4">
        <v>545.70000000000005</v>
      </c>
      <c r="I514" s="145">
        <v>480.3</v>
      </c>
      <c r="J514" s="4">
        <v>480.3</v>
      </c>
      <c r="K514" s="5">
        <v>16</v>
      </c>
      <c r="L514" s="32">
        <f t="shared" si="133"/>
        <v>149912</v>
      </c>
      <c r="M514" s="32"/>
      <c r="N514" s="32"/>
      <c r="O514" s="32"/>
      <c r="P514" s="145">
        <f t="shared" si="132"/>
        <v>149912</v>
      </c>
      <c r="Q514" s="32"/>
      <c r="R514" s="102"/>
      <c r="S514" s="32"/>
      <c r="T514" s="32"/>
      <c r="U514" s="32"/>
      <c r="V514" s="32"/>
      <c r="W514" s="32"/>
      <c r="X514" s="32"/>
      <c r="Y514" s="32"/>
      <c r="Z514" s="32">
        <v>56</v>
      </c>
      <c r="AA514" s="32">
        <f>Z514*2677</f>
        <v>149912</v>
      </c>
      <c r="AB514" s="32"/>
      <c r="AC514" s="32"/>
      <c r="AD514" s="145"/>
      <c r="AE514" s="32"/>
      <c r="AF514" s="59">
        <v>2025</v>
      </c>
      <c r="AG514" s="259"/>
      <c r="AH514" s="29">
        <v>481</v>
      </c>
      <c r="AI514" s="29" t="s">
        <v>155</v>
      </c>
      <c r="AJ514" s="29" t="str">
        <f t="shared" si="134"/>
        <v>481.</v>
      </c>
      <c r="AL514" s="30"/>
    </row>
    <row r="515" spans="1:38" ht="22.5" customHeight="1" x14ac:dyDescent="0.25">
      <c r="A515" s="143" t="str">
        <f t="shared" si="122"/>
        <v>482.</v>
      </c>
      <c r="B515" s="71" t="s">
        <v>2617</v>
      </c>
      <c r="C515" s="52">
        <v>1979</v>
      </c>
      <c r="D515" s="220" t="s">
        <v>3015</v>
      </c>
      <c r="E515" s="143" t="s">
        <v>3016</v>
      </c>
      <c r="F515" s="52">
        <v>5</v>
      </c>
      <c r="G515" s="52">
        <v>4</v>
      </c>
      <c r="H515" s="4">
        <v>3655.25</v>
      </c>
      <c r="I515" s="4">
        <v>3347.68</v>
      </c>
      <c r="J515" s="4">
        <v>3347.68</v>
      </c>
      <c r="K515" s="5">
        <v>159</v>
      </c>
      <c r="L515" s="32">
        <f t="shared" si="133"/>
        <v>2974265.9099999997</v>
      </c>
      <c r="M515" s="32"/>
      <c r="N515" s="32"/>
      <c r="O515" s="32"/>
      <c r="P515" s="145">
        <f t="shared" si="132"/>
        <v>2974265.9099999997</v>
      </c>
      <c r="Q515" s="32"/>
      <c r="R515" s="102"/>
      <c r="S515" s="32"/>
      <c r="T515" s="32">
        <v>838.53</v>
      </c>
      <c r="U515" s="32">
        <f>T515*3547</f>
        <v>2974265.9099999997</v>
      </c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59">
        <v>2025</v>
      </c>
      <c r="AG515" s="259"/>
      <c r="AH515" s="29">
        <v>482</v>
      </c>
      <c r="AI515" s="29" t="s">
        <v>155</v>
      </c>
      <c r="AJ515" s="29" t="str">
        <f t="shared" si="134"/>
        <v>482.</v>
      </c>
    </row>
    <row r="516" spans="1:38" ht="22.5" customHeight="1" x14ac:dyDescent="0.25">
      <c r="A516" s="143" t="str">
        <f t="shared" si="122"/>
        <v>483.</v>
      </c>
      <c r="B516" s="79" t="s">
        <v>2621</v>
      </c>
      <c r="C516" s="52">
        <v>1965</v>
      </c>
      <c r="D516" s="220" t="s">
        <v>3015</v>
      </c>
      <c r="E516" s="143" t="s">
        <v>3016</v>
      </c>
      <c r="F516" s="52">
        <v>5</v>
      </c>
      <c r="G516" s="52">
        <v>5</v>
      </c>
      <c r="H516" s="4">
        <v>5067.6000000000004</v>
      </c>
      <c r="I516" s="145">
        <v>3088</v>
      </c>
      <c r="J516" s="4">
        <v>3088</v>
      </c>
      <c r="K516" s="5">
        <v>134</v>
      </c>
      <c r="L516" s="32">
        <f t="shared" si="133"/>
        <v>1463475</v>
      </c>
      <c r="M516" s="32"/>
      <c r="N516" s="32"/>
      <c r="O516" s="32"/>
      <c r="P516" s="145">
        <f t="shared" si="132"/>
        <v>1463475</v>
      </c>
      <c r="Q516" s="32">
        <v>1463475</v>
      </c>
      <c r="R516" s="10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145"/>
      <c r="AE516" s="32"/>
      <c r="AF516" s="59">
        <v>2025</v>
      </c>
      <c r="AG516" s="259"/>
      <c r="AH516" s="29">
        <v>483</v>
      </c>
      <c r="AI516" s="29" t="s">
        <v>155</v>
      </c>
      <c r="AJ516" s="29" t="str">
        <f t="shared" si="134"/>
        <v>483.</v>
      </c>
    </row>
    <row r="517" spans="1:38" ht="22.5" customHeight="1" x14ac:dyDescent="0.25">
      <c r="A517" s="143" t="str">
        <f t="shared" si="122"/>
        <v>484.</v>
      </c>
      <c r="B517" s="79" t="s">
        <v>2622</v>
      </c>
      <c r="C517" s="52">
        <v>1966</v>
      </c>
      <c r="D517" s="220" t="s">
        <v>3015</v>
      </c>
      <c r="E517" s="143" t="s">
        <v>3016</v>
      </c>
      <c r="F517" s="52">
        <v>5</v>
      </c>
      <c r="G517" s="52">
        <v>5</v>
      </c>
      <c r="H517" s="4">
        <v>4954.5</v>
      </c>
      <c r="I517" s="145">
        <v>3097.3</v>
      </c>
      <c r="J517" s="4">
        <v>3097.3</v>
      </c>
      <c r="K517" s="5">
        <v>136</v>
      </c>
      <c r="L517" s="32">
        <f t="shared" si="133"/>
        <v>1143200</v>
      </c>
      <c r="M517" s="32"/>
      <c r="N517" s="32"/>
      <c r="O517" s="32"/>
      <c r="P517" s="145">
        <f t="shared" si="132"/>
        <v>1143200</v>
      </c>
      <c r="Q517" s="32">
        <v>1143200</v>
      </c>
      <c r="R517" s="10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59">
        <v>2025</v>
      </c>
      <c r="AG517" s="259"/>
      <c r="AH517" s="29">
        <v>484</v>
      </c>
      <c r="AI517" s="29" t="s">
        <v>155</v>
      </c>
      <c r="AJ517" s="29" t="str">
        <f t="shared" si="134"/>
        <v>484.</v>
      </c>
      <c r="AL517" s="30"/>
    </row>
    <row r="518" spans="1:38" ht="22.5" customHeight="1" x14ac:dyDescent="0.25">
      <c r="A518" s="143" t="str">
        <f t="shared" si="122"/>
        <v>485.</v>
      </c>
      <c r="B518" s="79" t="s">
        <v>2623</v>
      </c>
      <c r="C518" s="52">
        <v>1966</v>
      </c>
      <c r="D518" s="220" t="s">
        <v>3015</v>
      </c>
      <c r="E518" s="143" t="s">
        <v>3016</v>
      </c>
      <c r="F518" s="52">
        <v>5</v>
      </c>
      <c r="G518" s="52">
        <v>5</v>
      </c>
      <c r="H518" s="4">
        <v>4959.6000000000004</v>
      </c>
      <c r="I518" s="145">
        <v>3093.2</v>
      </c>
      <c r="J518" s="4">
        <v>3093.2</v>
      </c>
      <c r="K518" s="5">
        <v>134</v>
      </c>
      <c r="L518" s="32">
        <f t="shared" si="133"/>
        <v>1143200</v>
      </c>
      <c r="M518" s="32"/>
      <c r="N518" s="32"/>
      <c r="O518" s="32"/>
      <c r="P518" s="145">
        <f t="shared" si="132"/>
        <v>1143200</v>
      </c>
      <c r="Q518" s="32">
        <v>1143200</v>
      </c>
      <c r="R518" s="10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59">
        <v>2025</v>
      </c>
      <c r="AG518" s="259"/>
      <c r="AH518" s="29">
        <v>485</v>
      </c>
      <c r="AI518" s="29" t="s">
        <v>155</v>
      </c>
      <c r="AJ518" s="29" t="str">
        <f t="shared" si="134"/>
        <v>485.</v>
      </c>
      <c r="AL518" s="30"/>
    </row>
    <row r="519" spans="1:38" ht="22.5" customHeight="1" x14ac:dyDescent="0.25">
      <c r="A519" s="143" t="str">
        <f t="shared" si="122"/>
        <v>486.</v>
      </c>
      <c r="B519" s="247" t="s">
        <v>2625</v>
      </c>
      <c r="C519" s="52">
        <v>1966</v>
      </c>
      <c r="D519" s="220" t="s">
        <v>3015</v>
      </c>
      <c r="E519" s="143" t="s">
        <v>3017</v>
      </c>
      <c r="F519" s="52">
        <v>4</v>
      </c>
      <c r="G519" s="52">
        <v>2</v>
      </c>
      <c r="H519" s="4">
        <v>1358.3</v>
      </c>
      <c r="I519" s="145">
        <v>1262.9000000000001</v>
      </c>
      <c r="J519" s="4">
        <v>1189.8</v>
      </c>
      <c r="K519" s="3">
        <v>43</v>
      </c>
      <c r="L519" s="145">
        <f t="shared" si="133"/>
        <v>2610560</v>
      </c>
      <c r="M519" s="145"/>
      <c r="N519" s="145"/>
      <c r="O519" s="145"/>
      <c r="P519" s="145">
        <f t="shared" si="132"/>
        <v>2610560</v>
      </c>
      <c r="Q519" s="145">
        <f>609960+2000600</f>
        <v>2610560</v>
      </c>
      <c r="R519" s="3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59">
        <v>2025</v>
      </c>
      <c r="AG519" s="259"/>
      <c r="AH519" s="29">
        <v>486</v>
      </c>
      <c r="AI519" s="29" t="s">
        <v>155</v>
      </c>
      <c r="AJ519" s="29" t="str">
        <f t="shared" si="134"/>
        <v>486.</v>
      </c>
      <c r="AL519" s="30"/>
    </row>
    <row r="520" spans="1:38" ht="22.5" customHeight="1" x14ac:dyDescent="0.25">
      <c r="A520" s="143" t="str">
        <f t="shared" si="122"/>
        <v>487.</v>
      </c>
      <c r="B520" s="79" t="s">
        <v>2626</v>
      </c>
      <c r="C520" s="52">
        <v>1962</v>
      </c>
      <c r="D520" s="220" t="s">
        <v>3015</v>
      </c>
      <c r="E520" s="143" t="s">
        <v>3017</v>
      </c>
      <c r="F520" s="52">
        <v>2</v>
      </c>
      <c r="G520" s="52">
        <v>1</v>
      </c>
      <c r="H520" s="4">
        <v>288.8</v>
      </c>
      <c r="I520" s="145">
        <v>268.2</v>
      </c>
      <c r="J520" s="4">
        <v>268.2</v>
      </c>
      <c r="K520" s="5">
        <v>10</v>
      </c>
      <c r="L520" s="32">
        <f t="shared" si="133"/>
        <v>975880</v>
      </c>
      <c r="M520" s="32"/>
      <c r="N520" s="32"/>
      <c r="O520" s="32"/>
      <c r="P520" s="145">
        <f t="shared" si="132"/>
        <v>975880</v>
      </c>
      <c r="Q520" s="32"/>
      <c r="R520" s="102"/>
      <c r="S520" s="32"/>
      <c r="T520" s="32"/>
      <c r="U520" s="32"/>
      <c r="V520" s="32"/>
      <c r="W520" s="32"/>
      <c r="X520" s="32">
        <v>310</v>
      </c>
      <c r="Y520" s="32">
        <f>X520*3148</f>
        <v>975880</v>
      </c>
      <c r="Z520" s="32"/>
      <c r="AA520" s="32"/>
      <c r="AB520" s="32"/>
      <c r="AC520" s="32"/>
      <c r="AD520" s="145"/>
      <c r="AE520" s="32"/>
      <c r="AF520" s="59">
        <v>2025</v>
      </c>
      <c r="AG520" s="259"/>
      <c r="AH520" s="29">
        <v>487</v>
      </c>
      <c r="AI520" s="29" t="s">
        <v>155</v>
      </c>
      <c r="AJ520" s="29" t="str">
        <f t="shared" si="134"/>
        <v>487.</v>
      </c>
      <c r="AL520" s="30"/>
    </row>
    <row r="521" spans="1:38" ht="22.5" customHeight="1" x14ac:dyDescent="0.25">
      <c r="A521" s="143" t="str">
        <f t="shared" si="122"/>
        <v>488.</v>
      </c>
      <c r="B521" s="71" t="s">
        <v>2628</v>
      </c>
      <c r="C521" s="52">
        <v>1977</v>
      </c>
      <c r="D521" s="220" t="s">
        <v>3015</v>
      </c>
      <c r="E521" s="143" t="s">
        <v>3016</v>
      </c>
      <c r="F521" s="52">
        <v>5</v>
      </c>
      <c r="G521" s="52">
        <v>4</v>
      </c>
      <c r="H521" s="4">
        <v>3574.9</v>
      </c>
      <c r="I521" s="4">
        <v>3312.86</v>
      </c>
      <c r="J521" s="4">
        <v>3312.86</v>
      </c>
      <c r="K521" s="5">
        <v>109</v>
      </c>
      <c r="L521" s="32">
        <f t="shared" si="133"/>
        <v>2937625.4000000004</v>
      </c>
      <c r="M521" s="32"/>
      <c r="N521" s="32"/>
      <c r="O521" s="32"/>
      <c r="P521" s="145">
        <f t="shared" si="132"/>
        <v>2937625.4000000004</v>
      </c>
      <c r="Q521" s="32"/>
      <c r="R521" s="102"/>
      <c r="S521" s="32"/>
      <c r="T521" s="32">
        <v>828.2</v>
      </c>
      <c r="U521" s="32">
        <f>T521*3547</f>
        <v>2937625.4000000004</v>
      </c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59">
        <v>2025</v>
      </c>
      <c r="AG521" s="259"/>
      <c r="AH521" s="29">
        <v>488</v>
      </c>
      <c r="AI521" s="29" t="s">
        <v>155</v>
      </c>
      <c r="AJ521" s="29" t="str">
        <f t="shared" si="134"/>
        <v>488.</v>
      </c>
      <c r="AL521" s="30"/>
    </row>
    <row r="522" spans="1:38" ht="22.5" customHeight="1" x14ac:dyDescent="0.25">
      <c r="A522" s="143" t="str">
        <f t="shared" si="122"/>
        <v>489.</v>
      </c>
      <c r="B522" s="71" t="s">
        <v>2629</v>
      </c>
      <c r="C522" s="52">
        <v>1980</v>
      </c>
      <c r="D522" s="220" t="s">
        <v>3015</v>
      </c>
      <c r="E522" s="143" t="s">
        <v>3016</v>
      </c>
      <c r="F522" s="52">
        <v>5</v>
      </c>
      <c r="G522" s="52">
        <v>6</v>
      </c>
      <c r="H522" s="4">
        <v>5096.8</v>
      </c>
      <c r="I522" s="4">
        <v>4706</v>
      </c>
      <c r="J522" s="4">
        <v>4706</v>
      </c>
      <c r="K522" s="5">
        <v>145</v>
      </c>
      <c r="L522" s="32">
        <f t="shared" si="133"/>
        <v>4196101</v>
      </c>
      <c r="M522" s="32"/>
      <c r="N522" s="32"/>
      <c r="O522" s="32"/>
      <c r="P522" s="145">
        <f t="shared" si="132"/>
        <v>4196101</v>
      </c>
      <c r="Q522" s="32"/>
      <c r="R522" s="102"/>
      <c r="S522" s="32"/>
      <c r="T522" s="32">
        <v>1183</v>
      </c>
      <c r="U522" s="32">
        <f>T522*3547</f>
        <v>4196101</v>
      </c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59">
        <v>2025</v>
      </c>
      <c r="AG522" s="259"/>
      <c r="AH522" s="29">
        <v>489</v>
      </c>
      <c r="AI522" s="29" t="s">
        <v>155</v>
      </c>
      <c r="AJ522" s="29" t="str">
        <f t="shared" si="134"/>
        <v>489.</v>
      </c>
    </row>
    <row r="523" spans="1:38" ht="22.5" customHeight="1" x14ac:dyDescent="0.25">
      <c r="A523" s="143" t="str">
        <f t="shared" si="122"/>
        <v>490.</v>
      </c>
      <c r="B523" s="79" t="s">
        <v>2630</v>
      </c>
      <c r="C523" s="52">
        <v>1968</v>
      </c>
      <c r="D523" s="220" t="s">
        <v>3015</v>
      </c>
      <c r="E523" s="143" t="s">
        <v>3017</v>
      </c>
      <c r="F523" s="52">
        <v>2</v>
      </c>
      <c r="G523" s="52">
        <v>2</v>
      </c>
      <c r="H523" s="4">
        <v>563.70000000000005</v>
      </c>
      <c r="I523" s="145">
        <v>521.79999999999995</v>
      </c>
      <c r="J523" s="4">
        <v>521.79999999999995</v>
      </c>
      <c r="K523" s="5">
        <v>27</v>
      </c>
      <c r="L523" s="32">
        <f t="shared" si="133"/>
        <v>1041408</v>
      </c>
      <c r="M523" s="32"/>
      <c r="N523" s="32"/>
      <c r="O523" s="32"/>
      <c r="P523" s="145">
        <f t="shared" si="132"/>
        <v>1041408</v>
      </c>
      <c r="Q523" s="32">
        <v>408204</v>
      </c>
      <c r="R523" s="102"/>
      <c r="S523" s="32"/>
      <c r="T523" s="32"/>
      <c r="U523" s="32"/>
      <c r="V523" s="32">
        <v>286</v>
      </c>
      <c r="W523" s="32">
        <f>V523*2214</f>
        <v>633204</v>
      </c>
      <c r="X523" s="32"/>
      <c r="Y523" s="32"/>
      <c r="Z523" s="32"/>
      <c r="AA523" s="32"/>
      <c r="AB523" s="32"/>
      <c r="AC523" s="32"/>
      <c r="AD523" s="32"/>
      <c r="AE523" s="32"/>
      <c r="AF523" s="59">
        <v>2025</v>
      </c>
      <c r="AG523" s="259"/>
      <c r="AH523" s="29">
        <v>490</v>
      </c>
      <c r="AI523" s="29" t="s">
        <v>155</v>
      </c>
      <c r="AJ523" s="29" t="str">
        <f t="shared" si="134"/>
        <v>490.</v>
      </c>
    </row>
    <row r="524" spans="1:38" ht="22.5" customHeight="1" x14ac:dyDescent="0.25">
      <c r="A524" s="143" t="str">
        <f t="shared" si="122"/>
        <v>491.</v>
      </c>
      <c r="B524" s="79" t="s">
        <v>2631</v>
      </c>
      <c r="C524" s="52">
        <v>1970</v>
      </c>
      <c r="D524" s="220" t="s">
        <v>3015</v>
      </c>
      <c r="E524" s="143" t="s">
        <v>3017</v>
      </c>
      <c r="F524" s="52">
        <v>2</v>
      </c>
      <c r="G524" s="52">
        <v>2</v>
      </c>
      <c r="H524" s="145">
        <v>573.20000000000005</v>
      </c>
      <c r="I524" s="145">
        <v>523.4</v>
      </c>
      <c r="J524" s="145">
        <v>523.4</v>
      </c>
      <c r="K524" s="3">
        <v>18</v>
      </c>
      <c r="L524" s="32">
        <f t="shared" si="133"/>
        <v>139204</v>
      </c>
      <c r="M524" s="32"/>
      <c r="N524" s="32"/>
      <c r="O524" s="32"/>
      <c r="P524" s="145">
        <f t="shared" si="132"/>
        <v>139204</v>
      </c>
      <c r="Q524" s="32"/>
      <c r="R524" s="102"/>
      <c r="S524" s="32"/>
      <c r="T524" s="32"/>
      <c r="U524" s="32"/>
      <c r="V524" s="32"/>
      <c r="W524" s="32"/>
      <c r="X524" s="32"/>
      <c r="Y524" s="32"/>
      <c r="Z524" s="32">
        <v>52</v>
      </c>
      <c r="AA524" s="32">
        <f>Z524*2677</f>
        <v>139204</v>
      </c>
      <c r="AB524" s="32"/>
      <c r="AC524" s="32"/>
      <c r="AD524" s="145"/>
      <c r="AE524" s="32"/>
      <c r="AF524" s="59">
        <v>2025</v>
      </c>
      <c r="AG524" s="259"/>
      <c r="AH524" s="29">
        <v>491</v>
      </c>
      <c r="AI524" s="29" t="s">
        <v>155</v>
      </c>
      <c r="AJ524" s="29" t="str">
        <f t="shared" si="134"/>
        <v>491.</v>
      </c>
      <c r="AL524" s="30"/>
    </row>
    <row r="525" spans="1:38" ht="22.5" customHeight="1" x14ac:dyDescent="0.25">
      <c r="A525" s="143" t="str">
        <f t="shared" si="122"/>
        <v>492.</v>
      </c>
      <c r="B525" s="71" t="s">
        <v>2635</v>
      </c>
      <c r="C525" s="52">
        <v>1977</v>
      </c>
      <c r="D525" s="220" t="s">
        <v>3015</v>
      </c>
      <c r="E525" s="143" t="s">
        <v>3017</v>
      </c>
      <c r="F525" s="52">
        <v>5</v>
      </c>
      <c r="G525" s="52">
        <v>4</v>
      </c>
      <c r="H525" s="4">
        <v>3666.1</v>
      </c>
      <c r="I525" s="4">
        <v>3385.5</v>
      </c>
      <c r="J525" s="4">
        <v>3385.5</v>
      </c>
      <c r="K525" s="5">
        <v>127</v>
      </c>
      <c r="L525" s="32">
        <f t="shared" si="133"/>
        <v>7826018</v>
      </c>
      <c r="M525" s="32"/>
      <c r="N525" s="32"/>
      <c r="O525" s="32"/>
      <c r="P525" s="145">
        <f t="shared" si="132"/>
        <v>7826018</v>
      </c>
      <c r="Q525" s="32">
        <f>6765626+1060392</f>
        <v>7826018</v>
      </c>
      <c r="R525" s="10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59">
        <v>2025</v>
      </c>
      <c r="AG525" s="259"/>
      <c r="AH525" s="29">
        <v>492</v>
      </c>
      <c r="AI525" s="29" t="s">
        <v>155</v>
      </c>
      <c r="AJ525" s="29" t="str">
        <f t="shared" si="134"/>
        <v>492.</v>
      </c>
      <c r="AL525" s="30"/>
    </row>
    <row r="526" spans="1:38" ht="22.5" customHeight="1" x14ac:dyDescent="0.25">
      <c r="A526" s="143" t="str">
        <f t="shared" si="122"/>
        <v>493.</v>
      </c>
      <c r="B526" s="79" t="s">
        <v>2636</v>
      </c>
      <c r="C526" s="52">
        <v>1959</v>
      </c>
      <c r="D526" s="220" t="s">
        <v>3015</v>
      </c>
      <c r="E526" s="143" t="s">
        <v>3017</v>
      </c>
      <c r="F526" s="52">
        <v>2</v>
      </c>
      <c r="G526" s="52">
        <v>2</v>
      </c>
      <c r="H526" s="145">
        <v>748.6</v>
      </c>
      <c r="I526" s="145">
        <v>670</v>
      </c>
      <c r="J526" s="145">
        <v>670</v>
      </c>
      <c r="K526" s="3">
        <v>16</v>
      </c>
      <c r="L526" s="32">
        <f t="shared" si="133"/>
        <v>221832</v>
      </c>
      <c r="M526" s="9"/>
      <c r="N526" s="9"/>
      <c r="O526" s="9"/>
      <c r="P526" s="145">
        <f t="shared" si="132"/>
        <v>221832</v>
      </c>
      <c r="Q526" s="9">
        <v>221832</v>
      </c>
      <c r="R526" s="62"/>
      <c r="S526" s="9"/>
      <c r="T526" s="9"/>
      <c r="U526" s="9"/>
      <c r="V526" s="9"/>
      <c r="W526" s="9"/>
      <c r="X526" s="9"/>
      <c r="Y526" s="9"/>
      <c r="Z526" s="145"/>
      <c r="AA526" s="145"/>
      <c r="AB526" s="9"/>
      <c r="AC526" s="9"/>
      <c r="AD526" s="9"/>
      <c r="AE526" s="9"/>
      <c r="AF526" s="59">
        <v>2025</v>
      </c>
      <c r="AG526" s="259"/>
      <c r="AH526" s="29">
        <v>493</v>
      </c>
      <c r="AI526" s="29" t="s">
        <v>155</v>
      </c>
      <c r="AJ526" s="29" t="str">
        <f t="shared" si="134"/>
        <v>493.</v>
      </c>
      <c r="AL526" s="30"/>
    </row>
    <row r="527" spans="1:38" ht="22.5" customHeight="1" x14ac:dyDescent="0.25">
      <c r="A527" s="143" t="str">
        <f t="shared" si="122"/>
        <v>494.</v>
      </c>
      <c r="B527" s="79" t="s">
        <v>2637</v>
      </c>
      <c r="C527" s="52">
        <v>1961</v>
      </c>
      <c r="D527" s="220" t="s">
        <v>3015</v>
      </c>
      <c r="E527" s="143" t="s">
        <v>3017</v>
      </c>
      <c r="F527" s="52">
        <v>2</v>
      </c>
      <c r="G527" s="52">
        <v>1</v>
      </c>
      <c r="H527" s="4">
        <v>303.89999999999998</v>
      </c>
      <c r="I527" s="145">
        <v>274.8</v>
      </c>
      <c r="J527" s="4">
        <v>274.8</v>
      </c>
      <c r="K527" s="5">
        <v>6</v>
      </c>
      <c r="L527" s="32">
        <f t="shared" si="133"/>
        <v>1149020</v>
      </c>
      <c r="M527" s="32"/>
      <c r="N527" s="32"/>
      <c r="O527" s="32"/>
      <c r="P527" s="145">
        <f t="shared" si="132"/>
        <v>1149020</v>
      </c>
      <c r="Q527" s="9"/>
      <c r="R527" s="102"/>
      <c r="S527" s="32"/>
      <c r="T527" s="32"/>
      <c r="U527" s="32"/>
      <c r="V527" s="32"/>
      <c r="W527" s="32"/>
      <c r="X527" s="32">
        <v>365</v>
      </c>
      <c r="Y527" s="32">
        <f>X527*3148</f>
        <v>1149020</v>
      </c>
      <c r="Z527" s="32"/>
      <c r="AA527" s="32"/>
      <c r="AB527" s="32"/>
      <c r="AC527" s="32"/>
      <c r="AD527" s="145"/>
      <c r="AE527" s="32"/>
      <c r="AF527" s="59">
        <v>2025</v>
      </c>
      <c r="AG527" s="259"/>
      <c r="AH527" s="29">
        <v>494</v>
      </c>
      <c r="AI527" s="29" t="s">
        <v>155</v>
      </c>
      <c r="AJ527" s="29" t="str">
        <f t="shared" si="134"/>
        <v>494.</v>
      </c>
      <c r="AL527" s="30"/>
    </row>
    <row r="528" spans="1:38" ht="22.5" customHeight="1" x14ac:dyDescent="0.25">
      <c r="A528" s="143" t="str">
        <f t="shared" si="122"/>
        <v>495.</v>
      </c>
      <c r="B528" s="71" t="s">
        <v>2639</v>
      </c>
      <c r="C528" s="52">
        <v>1976</v>
      </c>
      <c r="D528" s="220" t="s">
        <v>3015</v>
      </c>
      <c r="E528" s="143" t="s">
        <v>3017</v>
      </c>
      <c r="F528" s="52">
        <v>5</v>
      </c>
      <c r="G528" s="52">
        <v>2</v>
      </c>
      <c r="H528" s="4">
        <v>3110.1</v>
      </c>
      <c r="I528" s="4">
        <v>2856.5</v>
      </c>
      <c r="J528" s="4">
        <v>2856.5</v>
      </c>
      <c r="K528" s="5">
        <v>126</v>
      </c>
      <c r="L528" s="32">
        <f t="shared" si="133"/>
        <v>3399880.35</v>
      </c>
      <c r="M528" s="32"/>
      <c r="N528" s="32"/>
      <c r="O528" s="32"/>
      <c r="P528" s="145">
        <f t="shared" si="132"/>
        <v>3399880.35</v>
      </c>
      <c r="Q528" s="32">
        <f>2542592.1+857288.25</f>
        <v>3399880.35</v>
      </c>
      <c r="R528" s="10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59">
        <v>2025</v>
      </c>
      <c r="AG528" s="259"/>
      <c r="AH528" s="29">
        <v>495</v>
      </c>
      <c r="AI528" s="29" t="s">
        <v>155</v>
      </c>
      <c r="AJ528" s="29" t="str">
        <f t="shared" si="134"/>
        <v>495.</v>
      </c>
      <c r="AL528" s="30"/>
    </row>
    <row r="529" spans="1:38" ht="22.5" customHeight="1" x14ac:dyDescent="0.25">
      <c r="A529" s="143" t="str">
        <f t="shared" si="122"/>
        <v>496.</v>
      </c>
      <c r="B529" s="79" t="s">
        <v>2649</v>
      </c>
      <c r="C529" s="52">
        <v>1973</v>
      </c>
      <c r="D529" s="220" t="s">
        <v>3015</v>
      </c>
      <c r="E529" s="143" t="s">
        <v>3017</v>
      </c>
      <c r="F529" s="52">
        <v>4</v>
      </c>
      <c r="G529" s="52">
        <v>1</v>
      </c>
      <c r="H529" s="4">
        <v>2421.3000000000002</v>
      </c>
      <c r="I529" s="145">
        <v>1756.6</v>
      </c>
      <c r="J529" s="4">
        <v>1756.6</v>
      </c>
      <c r="K529" s="5">
        <v>133</v>
      </c>
      <c r="L529" s="32">
        <f t="shared" si="133"/>
        <v>1749238.9</v>
      </c>
      <c r="M529" s="32"/>
      <c r="N529" s="32"/>
      <c r="O529" s="32"/>
      <c r="P529" s="145">
        <f t="shared" si="132"/>
        <v>1749238.9</v>
      </c>
      <c r="Q529" s="32">
        <v>1749238.9</v>
      </c>
      <c r="R529" s="10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59">
        <v>2025</v>
      </c>
      <c r="AG529" s="259"/>
      <c r="AH529" s="29">
        <v>496</v>
      </c>
      <c r="AI529" s="29" t="s">
        <v>155</v>
      </c>
      <c r="AJ529" s="29" t="str">
        <f t="shared" si="134"/>
        <v>496.</v>
      </c>
    </row>
    <row r="530" spans="1:38" ht="22.5" customHeight="1" x14ac:dyDescent="0.25">
      <c r="A530" s="143" t="str">
        <f t="shared" si="122"/>
        <v>497.</v>
      </c>
      <c r="B530" s="71" t="s">
        <v>2651</v>
      </c>
      <c r="C530" s="52">
        <v>1978</v>
      </c>
      <c r="D530" s="220" t="s">
        <v>3015</v>
      </c>
      <c r="E530" s="143" t="s">
        <v>3017</v>
      </c>
      <c r="F530" s="52">
        <v>5</v>
      </c>
      <c r="G530" s="52">
        <v>2</v>
      </c>
      <c r="H530" s="4">
        <v>1775.8</v>
      </c>
      <c r="I530" s="4">
        <v>1197.9000000000001</v>
      </c>
      <c r="J530" s="4">
        <v>1197.9000000000001</v>
      </c>
      <c r="K530" s="5">
        <v>63</v>
      </c>
      <c r="L530" s="32">
        <f t="shared" si="133"/>
        <v>1737675.2999999998</v>
      </c>
      <c r="M530" s="32"/>
      <c r="N530" s="32"/>
      <c r="O530" s="32"/>
      <c r="P530" s="145">
        <f t="shared" si="132"/>
        <v>1737675.2999999998</v>
      </c>
      <c r="Q530" s="32"/>
      <c r="R530" s="102"/>
      <c r="S530" s="32"/>
      <c r="T530" s="32">
        <v>489.9</v>
      </c>
      <c r="U530" s="32">
        <f>T530*3547</f>
        <v>1737675.2999999998</v>
      </c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59">
        <v>2025</v>
      </c>
      <c r="AG530" s="259"/>
      <c r="AH530" s="29">
        <v>497</v>
      </c>
      <c r="AI530" s="29" t="s">
        <v>155</v>
      </c>
      <c r="AJ530" s="29" t="str">
        <f t="shared" si="134"/>
        <v>497.</v>
      </c>
      <c r="AL530" s="30"/>
    </row>
    <row r="531" spans="1:38" ht="23.25" customHeight="1" x14ac:dyDescent="0.25">
      <c r="A531" s="143" t="str">
        <f t="shared" si="122"/>
        <v>498.</v>
      </c>
      <c r="B531" s="79" t="s">
        <v>2654</v>
      </c>
      <c r="C531" s="52">
        <v>1969</v>
      </c>
      <c r="D531" s="220" t="s">
        <v>3015</v>
      </c>
      <c r="E531" s="143" t="s">
        <v>3016</v>
      </c>
      <c r="F531" s="52">
        <v>5</v>
      </c>
      <c r="G531" s="52">
        <v>3</v>
      </c>
      <c r="H531" s="4">
        <v>2236.7800000000002</v>
      </c>
      <c r="I531" s="145">
        <v>2050.98</v>
      </c>
      <c r="J531" s="4">
        <v>2050.98</v>
      </c>
      <c r="K531" s="5">
        <v>73</v>
      </c>
      <c r="L531" s="32">
        <f t="shared" si="133"/>
        <v>111462</v>
      </c>
      <c r="M531" s="32"/>
      <c r="N531" s="32"/>
      <c r="O531" s="32"/>
      <c r="P531" s="145">
        <f t="shared" si="132"/>
        <v>111462</v>
      </c>
      <c r="Q531" s="32">
        <v>111462</v>
      </c>
      <c r="R531" s="10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145"/>
      <c r="AE531" s="32"/>
      <c r="AF531" s="59">
        <v>2025</v>
      </c>
      <c r="AG531" s="259"/>
      <c r="AH531" s="29">
        <v>498</v>
      </c>
      <c r="AI531" s="29" t="s">
        <v>155</v>
      </c>
      <c r="AJ531" s="29" t="str">
        <f t="shared" si="134"/>
        <v>498.</v>
      </c>
      <c r="AL531" s="30"/>
    </row>
    <row r="532" spans="1:38" ht="22.5" customHeight="1" x14ac:dyDescent="0.25">
      <c r="A532" s="143" t="str">
        <f t="shared" si="122"/>
        <v>499.</v>
      </c>
      <c r="B532" s="79" t="s">
        <v>2665</v>
      </c>
      <c r="C532" s="52">
        <v>1974</v>
      </c>
      <c r="D532" s="220" t="s">
        <v>3015</v>
      </c>
      <c r="E532" s="143" t="s">
        <v>3017</v>
      </c>
      <c r="F532" s="52">
        <v>2</v>
      </c>
      <c r="G532" s="52">
        <v>3</v>
      </c>
      <c r="H532" s="4">
        <v>945.7</v>
      </c>
      <c r="I532" s="145">
        <v>858.7</v>
      </c>
      <c r="J532" s="4">
        <v>858.7</v>
      </c>
      <c r="K532" s="5">
        <v>36</v>
      </c>
      <c r="L532" s="32">
        <f t="shared" si="133"/>
        <v>681647</v>
      </c>
      <c r="M532" s="32"/>
      <c r="N532" s="32"/>
      <c r="O532" s="32"/>
      <c r="P532" s="145">
        <f t="shared" si="132"/>
        <v>681647</v>
      </c>
      <c r="Q532" s="32">
        <f>563040+118607</f>
        <v>681647</v>
      </c>
      <c r="R532" s="102"/>
      <c r="S532" s="32"/>
      <c r="T532" s="145"/>
      <c r="U532" s="6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59">
        <v>2025</v>
      </c>
      <c r="AG532" s="259"/>
      <c r="AH532" s="29">
        <v>499</v>
      </c>
      <c r="AI532" s="29" t="s">
        <v>155</v>
      </c>
      <c r="AJ532" s="29" t="str">
        <f t="shared" si="134"/>
        <v>499.</v>
      </c>
    </row>
    <row r="533" spans="1:38" ht="22.5" customHeight="1" x14ac:dyDescent="0.25">
      <c r="A533" s="143" t="str">
        <f t="shared" si="122"/>
        <v>500.</v>
      </c>
      <c r="B533" s="247" t="s">
        <v>2666</v>
      </c>
      <c r="C533" s="52">
        <v>1969</v>
      </c>
      <c r="D533" s="220" t="s">
        <v>3015</v>
      </c>
      <c r="E533" s="143" t="s">
        <v>3017</v>
      </c>
      <c r="F533" s="52">
        <v>5</v>
      </c>
      <c r="G533" s="52">
        <v>2</v>
      </c>
      <c r="H533" s="145">
        <v>1888.32</v>
      </c>
      <c r="I533" s="145">
        <v>1734.32</v>
      </c>
      <c r="J533" s="145">
        <v>1734.32</v>
      </c>
      <c r="K533" s="3">
        <v>63</v>
      </c>
      <c r="L533" s="145">
        <f t="shared" si="133"/>
        <v>416005.8</v>
      </c>
      <c r="M533" s="145"/>
      <c r="N533" s="145"/>
      <c r="O533" s="145"/>
      <c r="P533" s="145">
        <f t="shared" si="132"/>
        <v>416005.8</v>
      </c>
      <c r="Q533" s="145"/>
      <c r="R533" s="3"/>
      <c r="S533" s="145"/>
      <c r="T533" s="145"/>
      <c r="U533" s="145"/>
      <c r="V533" s="145"/>
      <c r="W533" s="145"/>
      <c r="X533" s="145"/>
      <c r="Y533" s="145"/>
      <c r="Z533" s="145">
        <v>155.4</v>
      </c>
      <c r="AA533" s="145">
        <f>Z533*2677</f>
        <v>416005.8</v>
      </c>
      <c r="AB533" s="145"/>
      <c r="AC533" s="145"/>
      <c r="AD533" s="145"/>
      <c r="AE533" s="145"/>
      <c r="AF533" s="59">
        <v>2025</v>
      </c>
      <c r="AG533" s="259"/>
      <c r="AH533" s="29">
        <v>500</v>
      </c>
      <c r="AI533" s="29" t="s">
        <v>155</v>
      </c>
      <c r="AJ533" s="29" t="str">
        <f t="shared" si="134"/>
        <v>500.</v>
      </c>
      <c r="AL533" s="30"/>
    </row>
    <row r="534" spans="1:38" ht="22.5" customHeight="1" x14ac:dyDescent="0.25">
      <c r="A534" s="143" t="str">
        <f t="shared" si="122"/>
        <v>501.</v>
      </c>
      <c r="B534" s="79" t="s">
        <v>2667</v>
      </c>
      <c r="C534" s="52">
        <v>1985</v>
      </c>
      <c r="D534" s="220" t="s">
        <v>3015</v>
      </c>
      <c r="E534" s="143" t="s">
        <v>3017</v>
      </c>
      <c r="F534" s="52">
        <v>5</v>
      </c>
      <c r="G534" s="52">
        <v>4</v>
      </c>
      <c r="H534" s="4">
        <v>3077.2</v>
      </c>
      <c r="I534" s="145">
        <v>2822.3</v>
      </c>
      <c r="J534" s="4">
        <v>2822.3</v>
      </c>
      <c r="K534" s="5">
        <v>119</v>
      </c>
      <c r="L534" s="32">
        <f t="shared" si="133"/>
        <v>273054</v>
      </c>
      <c r="M534" s="32"/>
      <c r="N534" s="32"/>
      <c r="O534" s="32"/>
      <c r="P534" s="145">
        <f t="shared" si="132"/>
        <v>273054</v>
      </c>
      <c r="Q534" s="32"/>
      <c r="R534" s="102"/>
      <c r="S534" s="32"/>
      <c r="T534" s="32"/>
      <c r="U534" s="32"/>
      <c r="V534" s="32"/>
      <c r="W534" s="32"/>
      <c r="X534" s="32"/>
      <c r="Y534" s="32"/>
      <c r="Z534" s="32">
        <v>102</v>
      </c>
      <c r="AA534" s="32">
        <f>Z534*2677</f>
        <v>273054</v>
      </c>
      <c r="AB534" s="32"/>
      <c r="AC534" s="32"/>
      <c r="AD534" s="145"/>
      <c r="AE534" s="32"/>
      <c r="AF534" s="59">
        <v>2025</v>
      </c>
      <c r="AG534" s="259"/>
      <c r="AH534" s="29">
        <v>501</v>
      </c>
      <c r="AI534" s="29" t="s">
        <v>155</v>
      </c>
      <c r="AJ534" s="29" t="str">
        <f t="shared" si="134"/>
        <v>501.</v>
      </c>
      <c r="AL534" s="30"/>
    </row>
    <row r="535" spans="1:38" ht="22.5" customHeight="1" x14ac:dyDescent="0.25">
      <c r="A535" s="143" t="str">
        <f t="shared" si="122"/>
        <v>502.</v>
      </c>
      <c r="B535" s="71" t="s">
        <v>2674</v>
      </c>
      <c r="C535" s="52">
        <v>1980</v>
      </c>
      <c r="D535" s="220" t="s">
        <v>3015</v>
      </c>
      <c r="E535" s="143" t="s">
        <v>3016</v>
      </c>
      <c r="F535" s="52">
        <v>3</v>
      </c>
      <c r="G535" s="52">
        <v>3</v>
      </c>
      <c r="H535" s="4">
        <v>1413</v>
      </c>
      <c r="I535" s="4">
        <v>1282.5999999999999</v>
      </c>
      <c r="J535" s="4">
        <v>1282.5999999999999</v>
      </c>
      <c r="K535" s="5">
        <v>46</v>
      </c>
      <c r="L535" s="32">
        <f t="shared" si="133"/>
        <v>361093.2</v>
      </c>
      <c r="M535" s="32"/>
      <c r="N535" s="32"/>
      <c r="O535" s="32"/>
      <c r="P535" s="145">
        <f t="shared" si="132"/>
        <v>361093.2</v>
      </c>
      <c r="Q535" s="32">
        <v>361093.2</v>
      </c>
      <c r="R535" s="10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59">
        <v>2025</v>
      </c>
      <c r="AG535" s="259"/>
      <c r="AH535" s="29">
        <v>502</v>
      </c>
      <c r="AI535" s="29" t="s">
        <v>155</v>
      </c>
      <c r="AJ535" s="29" t="str">
        <f t="shared" si="134"/>
        <v>502.</v>
      </c>
      <c r="AL535" s="30"/>
    </row>
    <row r="536" spans="1:38" ht="22.5" customHeight="1" x14ac:dyDescent="0.25">
      <c r="A536" s="143" t="str">
        <f t="shared" si="122"/>
        <v>503.</v>
      </c>
      <c r="B536" s="71" t="s">
        <v>2676</v>
      </c>
      <c r="C536" s="52">
        <v>1979</v>
      </c>
      <c r="D536" s="220" t="s">
        <v>3015</v>
      </c>
      <c r="E536" s="143" t="s">
        <v>3017</v>
      </c>
      <c r="F536" s="52">
        <v>2</v>
      </c>
      <c r="G536" s="52">
        <v>1</v>
      </c>
      <c r="H536" s="4">
        <v>578.9</v>
      </c>
      <c r="I536" s="4">
        <v>440.29</v>
      </c>
      <c r="J536" s="4">
        <v>440.29</v>
      </c>
      <c r="K536" s="5">
        <v>33</v>
      </c>
      <c r="L536" s="32">
        <f t="shared" si="133"/>
        <v>295776</v>
      </c>
      <c r="M536" s="32"/>
      <c r="N536" s="32"/>
      <c r="O536" s="32"/>
      <c r="P536" s="145">
        <f t="shared" si="132"/>
        <v>295776</v>
      </c>
      <c r="Q536" s="32">
        <v>295776</v>
      </c>
      <c r="R536" s="102"/>
      <c r="S536" s="32"/>
      <c r="T536" s="32"/>
      <c r="U536" s="32"/>
      <c r="V536" s="32"/>
      <c r="W536" s="32"/>
      <c r="X536" s="32"/>
      <c r="Y536" s="32"/>
      <c r="Z536" s="32"/>
      <c r="AA536" s="32"/>
      <c r="AB536" s="1"/>
      <c r="AC536" s="1"/>
      <c r="AD536" s="32"/>
      <c r="AE536" s="32"/>
      <c r="AF536" s="59">
        <v>2025</v>
      </c>
      <c r="AG536" s="259"/>
      <c r="AH536" s="29">
        <v>503</v>
      </c>
      <c r="AI536" s="29" t="s">
        <v>155</v>
      </c>
      <c r="AJ536" s="29" t="str">
        <f t="shared" si="134"/>
        <v>503.</v>
      </c>
      <c r="AL536" s="30"/>
    </row>
    <row r="537" spans="1:38" ht="22.5" customHeight="1" x14ac:dyDescent="0.25">
      <c r="A537" s="143" t="str">
        <f t="shared" si="122"/>
        <v>504.</v>
      </c>
      <c r="B537" s="71" t="s">
        <v>2675</v>
      </c>
      <c r="C537" s="52">
        <v>1982</v>
      </c>
      <c r="D537" s="220" t="s">
        <v>3015</v>
      </c>
      <c r="E537" s="143" t="s">
        <v>3017</v>
      </c>
      <c r="F537" s="52">
        <v>5</v>
      </c>
      <c r="G537" s="52">
        <v>2</v>
      </c>
      <c r="H537" s="4">
        <v>3059.09</v>
      </c>
      <c r="I537" s="4">
        <v>2753.69</v>
      </c>
      <c r="J537" s="4">
        <v>2753.69</v>
      </c>
      <c r="K537" s="5">
        <v>123</v>
      </c>
      <c r="L537" s="32">
        <f t="shared" si="133"/>
        <v>2915634</v>
      </c>
      <c r="M537" s="32"/>
      <c r="N537" s="32"/>
      <c r="O537" s="32"/>
      <c r="P537" s="145">
        <f t="shared" si="132"/>
        <v>2915634</v>
      </c>
      <c r="Q537" s="32"/>
      <c r="R537" s="102"/>
      <c r="S537" s="32"/>
      <c r="T537" s="32">
        <v>822</v>
      </c>
      <c r="U537" s="32">
        <f>T537*3547</f>
        <v>2915634</v>
      </c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59">
        <v>2025</v>
      </c>
      <c r="AG537" s="259"/>
      <c r="AH537" s="29">
        <v>504</v>
      </c>
      <c r="AI537" s="29" t="s">
        <v>155</v>
      </c>
      <c r="AJ537" s="29" t="str">
        <f t="shared" si="134"/>
        <v>504.</v>
      </c>
      <c r="AL537" s="30"/>
    </row>
    <row r="538" spans="1:38" ht="22.5" customHeight="1" x14ac:dyDescent="0.25">
      <c r="A538" s="143" t="str">
        <f t="shared" si="122"/>
        <v>505.</v>
      </c>
      <c r="B538" s="79" t="s">
        <v>2677</v>
      </c>
      <c r="C538" s="52">
        <v>1967</v>
      </c>
      <c r="D538" s="220" t="s">
        <v>3015</v>
      </c>
      <c r="E538" s="143" t="s">
        <v>3017</v>
      </c>
      <c r="F538" s="52">
        <v>2</v>
      </c>
      <c r="G538" s="52">
        <v>1</v>
      </c>
      <c r="H538" s="4">
        <v>409.8</v>
      </c>
      <c r="I538" s="145">
        <v>361.4</v>
      </c>
      <c r="J538" s="4">
        <v>361.4</v>
      </c>
      <c r="K538" s="5">
        <v>15</v>
      </c>
      <c r="L538" s="32">
        <f t="shared" si="133"/>
        <v>1020581.6</v>
      </c>
      <c r="M538" s="32"/>
      <c r="N538" s="32"/>
      <c r="O538" s="32"/>
      <c r="P538" s="145">
        <f t="shared" si="132"/>
        <v>1020581.6</v>
      </c>
      <c r="Q538" s="32"/>
      <c r="R538" s="102"/>
      <c r="S538" s="32"/>
      <c r="T538" s="32"/>
      <c r="U538" s="32"/>
      <c r="V538" s="32"/>
      <c r="W538" s="32"/>
      <c r="X538" s="32">
        <v>324.2</v>
      </c>
      <c r="Y538" s="32">
        <f>X538*3148</f>
        <v>1020581.6</v>
      </c>
      <c r="Z538" s="32"/>
      <c r="AA538" s="32"/>
      <c r="AB538" s="32"/>
      <c r="AC538" s="32"/>
      <c r="AD538" s="145"/>
      <c r="AE538" s="32"/>
      <c r="AF538" s="59">
        <v>2025</v>
      </c>
      <c r="AG538" s="259"/>
      <c r="AH538" s="29">
        <v>505</v>
      </c>
      <c r="AI538" s="29" t="s">
        <v>155</v>
      </c>
      <c r="AJ538" s="29" t="str">
        <f t="shared" si="134"/>
        <v>505.</v>
      </c>
      <c r="AL538" s="30"/>
    </row>
    <row r="539" spans="1:38" ht="22.5" customHeight="1" x14ac:dyDescent="0.25">
      <c r="A539" s="143" t="str">
        <f t="shared" si="122"/>
        <v>506.</v>
      </c>
      <c r="B539" s="71" t="s">
        <v>2679</v>
      </c>
      <c r="C539" s="52">
        <v>1977</v>
      </c>
      <c r="D539" s="220" t="s">
        <v>3015</v>
      </c>
      <c r="E539" s="143" t="s">
        <v>3017</v>
      </c>
      <c r="F539" s="52">
        <v>2</v>
      </c>
      <c r="G539" s="52">
        <v>2</v>
      </c>
      <c r="H539" s="8">
        <v>782.5</v>
      </c>
      <c r="I539" s="8">
        <v>723.8</v>
      </c>
      <c r="J539" s="8">
        <v>723.8</v>
      </c>
      <c r="K539" s="142">
        <v>35</v>
      </c>
      <c r="L539" s="32">
        <f t="shared" si="133"/>
        <v>452907</v>
      </c>
      <c r="M539" s="32"/>
      <c r="N539" s="32"/>
      <c r="O539" s="32"/>
      <c r="P539" s="145">
        <f t="shared" si="132"/>
        <v>452907</v>
      </c>
      <c r="Q539" s="32">
        <v>452907</v>
      </c>
      <c r="R539" s="102"/>
      <c r="S539" s="32"/>
      <c r="T539" s="32"/>
      <c r="U539" s="32"/>
      <c r="V539" s="32"/>
      <c r="W539" s="32"/>
      <c r="X539" s="32"/>
      <c r="Y539" s="32"/>
      <c r="Z539" s="32"/>
      <c r="AA539" s="32"/>
      <c r="AB539" s="1"/>
      <c r="AC539" s="1"/>
      <c r="AD539" s="32"/>
      <c r="AE539" s="32"/>
      <c r="AF539" s="59">
        <v>2025</v>
      </c>
      <c r="AG539" s="259"/>
      <c r="AH539" s="29">
        <v>506</v>
      </c>
      <c r="AI539" s="29" t="s">
        <v>155</v>
      </c>
      <c r="AJ539" s="29" t="str">
        <f t="shared" si="134"/>
        <v>506.</v>
      </c>
      <c r="AL539" s="30"/>
    </row>
    <row r="540" spans="1:38" ht="22.5" customHeight="1" x14ac:dyDescent="0.25">
      <c r="A540" s="143" t="str">
        <f t="shared" si="122"/>
        <v>507.</v>
      </c>
      <c r="B540" s="71" t="s">
        <v>2681</v>
      </c>
      <c r="C540" s="52">
        <v>1981</v>
      </c>
      <c r="D540" s="220" t="s">
        <v>3015</v>
      </c>
      <c r="E540" s="143" t="s">
        <v>3016</v>
      </c>
      <c r="F540" s="52">
        <v>5</v>
      </c>
      <c r="G540" s="52">
        <v>6</v>
      </c>
      <c r="H540" s="4">
        <v>5117.42</v>
      </c>
      <c r="I540" s="4">
        <v>4827.1400000000003</v>
      </c>
      <c r="J540" s="4">
        <v>4827.1400000000003</v>
      </c>
      <c r="K540" s="5">
        <v>192</v>
      </c>
      <c r="L540" s="32">
        <f t="shared" si="133"/>
        <v>1330992</v>
      </c>
      <c r="M540" s="32"/>
      <c r="N540" s="32"/>
      <c r="O540" s="32"/>
      <c r="P540" s="145">
        <f t="shared" si="132"/>
        <v>1330992</v>
      </c>
      <c r="Q540" s="32">
        <v>1330992</v>
      </c>
      <c r="R540" s="102"/>
      <c r="S540" s="32"/>
      <c r="T540" s="32"/>
      <c r="U540" s="32"/>
      <c r="V540" s="32"/>
      <c r="W540" s="32"/>
      <c r="X540" s="32"/>
      <c r="Y540" s="32"/>
      <c r="Z540" s="32"/>
      <c r="AA540" s="32"/>
      <c r="AB540" s="1"/>
      <c r="AC540" s="1"/>
      <c r="AD540" s="32"/>
      <c r="AE540" s="32"/>
      <c r="AF540" s="59">
        <v>2025</v>
      </c>
      <c r="AG540" s="259"/>
      <c r="AH540" s="29">
        <v>507</v>
      </c>
      <c r="AI540" s="29" t="s">
        <v>155</v>
      </c>
      <c r="AJ540" s="29" t="str">
        <f t="shared" si="134"/>
        <v>507.</v>
      </c>
      <c r="AL540" s="30"/>
    </row>
    <row r="541" spans="1:38" ht="22.5" customHeight="1" x14ac:dyDescent="0.25">
      <c r="A541" s="143" t="str">
        <f t="shared" si="122"/>
        <v>508.</v>
      </c>
      <c r="B541" s="71" t="s">
        <v>2682</v>
      </c>
      <c r="C541" s="52">
        <v>1982</v>
      </c>
      <c r="D541" s="220" t="s">
        <v>3015</v>
      </c>
      <c r="E541" s="143" t="s">
        <v>3016</v>
      </c>
      <c r="F541" s="52">
        <v>5</v>
      </c>
      <c r="G541" s="52">
        <v>6</v>
      </c>
      <c r="H541" s="4">
        <v>5120.33</v>
      </c>
      <c r="I541" s="4">
        <v>4723.21</v>
      </c>
      <c r="J541" s="4">
        <v>4723.21</v>
      </c>
      <c r="K541" s="5">
        <v>201</v>
      </c>
      <c r="L541" s="32">
        <f t="shared" si="133"/>
        <v>1330992</v>
      </c>
      <c r="M541" s="32"/>
      <c r="N541" s="32"/>
      <c r="O541" s="32"/>
      <c r="P541" s="145">
        <f t="shared" si="132"/>
        <v>1330992</v>
      </c>
      <c r="Q541" s="32">
        <v>1330992</v>
      </c>
      <c r="R541" s="102"/>
      <c r="S541" s="32"/>
      <c r="T541" s="32"/>
      <c r="U541" s="32"/>
      <c r="V541" s="32"/>
      <c r="W541" s="32"/>
      <c r="X541" s="32"/>
      <c r="Y541" s="32"/>
      <c r="Z541" s="32"/>
      <c r="AA541" s="32"/>
      <c r="AB541" s="1"/>
      <c r="AC541" s="1"/>
      <c r="AD541" s="32"/>
      <c r="AE541" s="32"/>
      <c r="AF541" s="59">
        <v>2025</v>
      </c>
      <c r="AG541" s="259"/>
      <c r="AH541" s="29">
        <v>508</v>
      </c>
      <c r="AI541" s="29" t="s">
        <v>155</v>
      </c>
      <c r="AJ541" s="29" t="str">
        <f t="shared" si="134"/>
        <v>508.</v>
      </c>
      <c r="AL541" s="30"/>
    </row>
    <row r="542" spans="1:38" ht="22.5" customHeight="1" x14ac:dyDescent="0.25">
      <c r="A542" s="143" t="str">
        <f t="shared" si="122"/>
        <v>509.</v>
      </c>
      <c r="B542" s="79" t="s">
        <v>2684</v>
      </c>
      <c r="C542" s="52">
        <v>1973</v>
      </c>
      <c r="D542" s="220" t="s">
        <v>3015</v>
      </c>
      <c r="E542" s="143" t="s">
        <v>3017</v>
      </c>
      <c r="F542" s="52">
        <v>3</v>
      </c>
      <c r="G542" s="52">
        <v>2</v>
      </c>
      <c r="H542" s="4">
        <v>1179.5999999999999</v>
      </c>
      <c r="I542" s="145">
        <v>1086.7</v>
      </c>
      <c r="J542" s="4">
        <v>1086.7</v>
      </c>
      <c r="K542" s="5">
        <v>39</v>
      </c>
      <c r="L542" s="32">
        <f t="shared" si="133"/>
        <v>686958</v>
      </c>
      <c r="M542" s="32"/>
      <c r="N542" s="32"/>
      <c r="O542" s="32"/>
      <c r="P542" s="145">
        <f t="shared" si="132"/>
        <v>686958</v>
      </c>
      <c r="Q542" s="32">
        <f>558348+128610</f>
        <v>686958</v>
      </c>
      <c r="R542" s="10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59">
        <v>2025</v>
      </c>
      <c r="AG542" s="259"/>
      <c r="AH542" s="29">
        <v>509</v>
      </c>
      <c r="AI542" s="29" t="s">
        <v>155</v>
      </c>
      <c r="AJ542" s="29" t="str">
        <f t="shared" si="134"/>
        <v>509.</v>
      </c>
    </row>
    <row r="543" spans="1:38" ht="22.5" customHeight="1" x14ac:dyDescent="0.25">
      <c r="A543" s="143" t="str">
        <f t="shared" si="122"/>
        <v>510.</v>
      </c>
      <c r="B543" s="247" t="s">
        <v>2686</v>
      </c>
      <c r="C543" s="52">
        <v>1975</v>
      </c>
      <c r="D543" s="220" t="s">
        <v>3015</v>
      </c>
      <c r="E543" s="143" t="s">
        <v>3016</v>
      </c>
      <c r="F543" s="52">
        <v>3</v>
      </c>
      <c r="G543" s="52">
        <v>2</v>
      </c>
      <c r="H543" s="4">
        <v>968.08</v>
      </c>
      <c r="I543" s="145">
        <v>839.08</v>
      </c>
      <c r="J543" s="4">
        <v>839.08</v>
      </c>
      <c r="K543" s="3">
        <v>44</v>
      </c>
      <c r="L543" s="145">
        <f t="shared" si="133"/>
        <v>591136</v>
      </c>
      <c r="M543" s="145"/>
      <c r="N543" s="145"/>
      <c r="O543" s="145"/>
      <c r="P543" s="145">
        <f t="shared" si="132"/>
        <v>591136</v>
      </c>
      <c r="Q543" s="145"/>
      <c r="R543" s="3"/>
      <c r="S543" s="145"/>
      <c r="T543" s="145"/>
      <c r="U543" s="145"/>
      <c r="V543" s="145"/>
      <c r="W543" s="145"/>
      <c r="X543" s="145">
        <v>416</v>
      </c>
      <c r="Y543" s="145">
        <f>X543*1421</f>
        <v>591136</v>
      </c>
      <c r="Z543" s="145"/>
      <c r="AA543" s="145"/>
      <c r="AB543" s="145"/>
      <c r="AC543" s="145"/>
      <c r="AD543" s="145"/>
      <c r="AE543" s="145"/>
      <c r="AF543" s="59">
        <v>2025</v>
      </c>
      <c r="AG543" s="259"/>
      <c r="AH543" s="29">
        <v>510</v>
      </c>
      <c r="AI543" s="29" t="s">
        <v>155</v>
      </c>
      <c r="AJ543" s="29" t="str">
        <f t="shared" si="134"/>
        <v>510.</v>
      </c>
      <c r="AL543" s="30"/>
    </row>
    <row r="544" spans="1:38" ht="22.5" customHeight="1" x14ac:dyDescent="0.25">
      <c r="A544" s="143" t="str">
        <f t="shared" si="122"/>
        <v>511.</v>
      </c>
      <c r="B544" s="71" t="s">
        <v>2687</v>
      </c>
      <c r="C544" s="52">
        <v>1982</v>
      </c>
      <c r="D544" s="220" t="s">
        <v>3015</v>
      </c>
      <c r="E544" s="143" t="s">
        <v>3017</v>
      </c>
      <c r="F544" s="52">
        <v>5</v>
      </c>
      <c r="G544" s="52">
        <v>6</v>
      </c>
      <c r="H544" s="4">
        <v>4308.1499999999996</v>
      </c>
      <c r="I544" s="4">
        <v>3849.3</v>
      </c>
      <c r="J544" s="4">
        <v>3849.3</v>
      </c>
      <c r="K544" s="5">
        <v>143</v>
      </c>
      <c r="L544" s="32">
        <f t="shared" si="133"/>
        <v>4430203</v>
      </c>
      <c r="M544" s="32"/>
      <c r="N544" s="32"/>
      <c r="O544" s="32"/>
      <c r="P544" s="145">
        <f t="shared" si="132"/>
        <v>4430203</v>
      </c>
      <c r="Q544" s="32"/>
      <c r="R544" s="102"/>
      <c r="S544" s="32"/>
      <c r="T544" s="32">
        <v>1249</v>
      </c>
      <c r="U544" s="32">
        <f>T544*3547</f>
        <v>4430203</v>
      </c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59">
        <v>2025</v>
      </c>
      <c r="AG544" s="259"/>
      <c r="AH544" s="29">
        <v>511</v>
      </c>
      <c r="AI544" s="29" t="s">
        <v>155</v>
      </c>
      <c r="AJ544" s="29" t="str">
        <f t="shared" si="134"/>
        <v>511.</v>
      </c>
    </row>
    <row r="545" spans="1:38" ht="22.5" customHeight="1" x14ac:dyDescent="0.25">
      <c r="A545" s="143" t="str">
        <f t="shared" si="122"/>
        <v>512.</v>
      </c>
      <c r="B545" s="79" t="s">
        <v>2689</v>
      </c>
      <c r="C545" s="52">
        <v>1968</v>
      </c>
      <c r="D545" s="220" t="s">
        <v>3015</v>
      </c>
      <c r="E545" s="143" t="s">
        <v>3017</v>
      </c>
      <c r="F545" s="52">
        <v>2</v>
      </c>
      <c r="G545" s="52">
        <v>3</v>
      </c>
      <c r="H545" s="4">
        <v>971.1</v>
      </c>
      <c r="I545" s="145">
        <v>877.9</v>
      </c>
      <c r="J545" s="4">
        <v>877.9</v>
      </c>
      <c r="K545" s="3">
        <v>37</v>
      </c>
      <c r="L545" s="32">
        <f t="shared" si="133"/>
        <v>1282457.8</v>
      </c>
      <c r="M545" s="32"/>
      <c r="N545" s="32"/>
      <c r="O545" s="32"/>
      <c r="P545" s="145">
        <f t="shared" si="132"/>
        <v>1282457.8</v>
      </c>
      <c r="Q545" s="32">
        <v>1090784.6000000001</v>
      </c>
      <c r="R545" s="102"/>
      <c r="S545" s="32"/>
      <c r="T545" s="32"/>
      <c r="U545" s="32"/>
      <c r="V545" s="32"/>
      <c r="W545" s="32"/>
      <c r="X545" s="32"/>
      <c r="Y545" s="32"/>
      <c r="Z545" s="32">
        <v>71.599999999999994</v>
      </c>
      <c r="AA545" s="32">
        <f>Z545*2677</f>
        <v>191673.19999999998</v>
      </c>
      <c r="AB545" s="32"/>
      <c r="AC545" s="32"/>
      <c r="AD545" s="145"/>
      <c r="AE545" s="32"/>
      <c r="AF545" s="59">
        <v>2025</v>
      </c>
      <c r="AG545" s="259"/>
      <c r="AH545" s="29">
        <v>512</v>
      </c>
      <c r="AI545" s="29" t="s">
        <v>155</v>
      </c>
      <c r="AJ545" s="29" t="str">
        <f t="shared" si="134"/>
        <v>512.</v>
      </c>
      <c r="AL545" s="30"/>
    </row>
    <row r="546" spans="1:38" ht="22.5" customHeight="1" x14ac:dyDescent="0.25">
      <c r="A546" s="143" t="str">
        <f t="shared" si="122"/>
        <v>513.</v>
      </c>
      <c r="B546" s="79" t="s">
        <v>2691</v>
      </c>
      <c r="C546" s="52">
        <v>1973</v>
      </c>
      <c r="D546" s="220" t="s">
        <v>3015</v>
      </c>
      <c r="E546" s="143" t="s">
        <v>3017</v>
      </c>
      <c r="F546" s="52">
        <v>5</v>
      </c>
      <c r="G546" s="52">
        <v>1</v>
      </c>
      <c r="H546" s="4">
        <v>2316</v>
      </c>
      <c r="I546" s="145">
        <v>2149.64</v>
      </c>
      <c r="J546" s="4">
        <v>1802.44</v>
      </c>
      <c r="K546" s="5">
        <v>80</v>
      </c>
      <c r="L546" s="32">
        <f t="shared" si="133"/>
        <v>8466703</v>
      </c>
      <c r="M546" s="32"/>
      <c r="N546" s="32"/>
      <c r="O546" s="32"/>
      <c r="P546" s="145">
        <f t="shared" si="132"/>
        <v>8466703</v>
      </c>
      <c r="Q546" s="32">
        <f>615899+7179848+670956</f>
        <v>8466703</v>
      </c>
      <c r="R546" s="10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59">
        <v>2025</v>
      </c>
      <c r="AG546" s="37"/>
      <c r="AH546" s="29">
        <v>513</v>
      </c>
      <c r="AI546" s="29" t="s">
        <v>155</v>
      </c>
      <c r="AJ546" s="29" t="str">
        <f t="shared" si="134"/>
        <v>513.</v>
      </c>
      <c r="AL546" s="30"/>
    </row>
    <row r="547" spans="1:38" ht="22.5" customHeight="1" x14ac:dyDescent="0.25">
      <c r="A547" s="143" t="str">
        <f t="shared" si="122"/>
        <v>514.</v>
      </c>
      <c r="B547" s="79" t="s">
        <v>2696</v>
      </c>
      <c r="C547" s="52">
        <v>1974</v>
      </c>
      <c r="D547" s="220" t="s">
        <v>3015</v>
      </c>
      <c r="E547" s="143" t="s">
        <v>3016</v>
      </c>
      <c r="F547" s="52">
        <v>5</v>
      </c>
      <c r="G547" s="52">
        <v>6</v>
      </c>
      <c r="H547" s="4">
        <v>5186</v>
      </c>
      <c r="I547" s="145">
        <v>4781.59</v>
      </c>
      <c r="J547" s="4">
        <v>4764</v>
      </c>
      <c r="K547" s="3">
        <v>191</v>
      </c>
      <c r="L547" s="32">
        <f t="shared" si="133"/>
        <v>2026944</v>
      </c>
      <c r="M547" s="32"/>
      <c r="N547" s="32"/>
      <c r="O547" s="32"/>
      <c r="P547" s="145">
        <f t="shared" si="132"/>
        <v>2026944</v>
      </c>
      <c r="Q547" s="32">
        <v>2026944</v>
      </c>
      <c r="R547" s="10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59">
        <v>2025</v>
      </c>
      <c r="AG547" s="259"/>
      <c r="AH547" s="29">
        <v>514</v>
      </c>
      <c r="AI547" s="29" t="s">
        <v>155</v>
      </c>
      <c r="AJ547" s="29" t="str">
        <f t="shared" si="134"/>
        <v>514.</v>
      </c>
      <c r="AL547" s="30"/>
    </row>
    <row r="548" spans="1:38" ht="22.5" customHeight="1" x14ac:dyDescent="0.25">
      <c r="A548" s="143" t="str">
        <f t="shared" si="122"/>
        <v>515.</v>
      </c>
      <c r="B548" s="247" t="s">
        <v>2700</v>
      </c>
      <c r="C548" s="52">
        <v>1971</v>
      </c>
      <c r="D548" s="220" t="s">
        <v>3015</v>
      </c>
      <c r="E548" s="143" t="s">
        <v>3017</v>
      </c>
      <c r="F548" s="52">
        <v>5</v>
      </c>
      <c r="G548" s="52">
        <v>2</v>
      </c>
      <c r="H548" s="4">
        <v>1908.2</v>
      </c>
      <c r="I548" s="145">
        <v>1755.2</v>
      </c>
      <c r="J548" s="4">
        <v>1687.8</v>
      </c>
      <c r="K548" s="3">
        <v>52</v>
      </c>
      <c r="L548" s="32">
        <f t="shared" si="133"/>
        <v>920581.20000000007</v>
      </c>
      <c r="M548" s="32"/>
      <c r="N548" s="32"/>
      <c r="O548" s="32"/>
      <c r="P548" s="145">
        <f t="shared" si="132"/>
        <v>920581.20000000007</v>
      </c>
      <c r="Q548" s="145"/>
      <c r="R548" s="3"/>
      <c r="S548" s="145"/>
      <c r="T548" s="145"/>
      <c r="U548" s="145"/>
      <c r="V548" s="145">
        <v>415.8</v>
      </c>
      <c r="W548" s="145">
        <f>V548*2214</f>
        <v>920581.20000000007</v>
      </c>
      <c r="X548" s="145"/>
      <c r="Y548" s="145"/>
      <c r="Z548" s="145"/>
      <c r="AA548" s="145"/>
      <c r="AB548" s="145"/>
      <c r="AC548" s="145"/>
      <c r="AD548" s="145"/>
      <c r="AE548" s="145"/>
      <c r="AF548" s="59">
        <v>2025</v>
      </c>
      <c r="AG548" s="259"/>
      <c r="AH548" s="29">
        <v>515</v>
      </c>
      <c r="AI548" s="29" t="s">
        <v>155</v>
      </c>
      <c r="AJ548" s="29" t="str">
        <f t="shared" si="134"/>
        <v>515.</v>
      </c>
      <c r="AL548" s="30"/>
    </row>
    <row r="549" spans="1:38" ht="22.5" customHeight="1" x14ac:dyDescent="0.25">
      <c r="A549" s="143" t="str">
        <f t="shared" si="122"/>
        <v>516.</v>
      </c>
      <c r="B549" s="79" t="s">
        <v>2707</v>
      </c>
      <c r="C549" s="52">
        <v>1966</v>
      </c>
      <c r="D549" s="220" t="s">
        <v>3015</v>
      </c>
      <c r="E549" s="143" t="s">
        <v>3016</v>
      </c>
      <c r="F549" s="52">
        <v>5</v>
      </c>
      <c r="G549" s="52">
        <v>5</v>
      </c>
      <c r="H549" s="4">
        <v>4959.6000000000004</v>
      </c>
      <c r="I549" s="145">
        <v>3088.7</v>
      </c>
      <c r="J549" s="4">
        <v>3088.7</v>
      </c>
      <c r="K549" s="5">
        <v>157</v>
      </c>
      <c r="L549" s="32">
        <f t="shared" si="133"/>
        <v>2855780</v>
      </c>
      <c r="M549" s="32"/>
      <c r="N549" s="32"/>
      <c r="O549" s="32"/>
      <c r="P549" s="145">
        <f t="shared" si="132"/>
        <v>2855780</v>
      </c>
      <c r="Q549" s="32">
        <f>1143200+1712580</f>
        <v>2855780</v>
      </c>
      <c r="R549" s="10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59">
        <v>2025</v>
      </c>
      <c r="AG549" s="259"/>
      <c r="AH549" s="29">
        <v>516</v>
      </c>
      <c r="AI549" s="29" t="s">
        <v>155</v>
      </c>
      <c r="AJ549" s="29" t="str">
        <f t="shared" si="134"/>
        <v>516.</v>
      </c>
    </row>
    <row r="550" spans="1:38" ht="22.5" customHeight="1" x14ac:dyDescent="0.25">
      <c r="A550" s="143" t="str">
        <f t="shared" si="122"/>
        <v>517.</v>
      </c>
      <c r="B550" s="139" t="s">
        <v>1904</v>
      </c>
      <c r="C550" s="143">
        <v>2003</v>
      </c>
      <c r="D550" s="220" t="s">
        <v>3015</v>
      </c>
      <c r="E550" s="143" t="s">
        <v>3017</v>
      </c>
      <c r="F550" s="143">
        <v>5</v>
      </c>
      <c r="G550" s="143">
        <v>4</v>
      </c>
      <c r="H550" s="4">
        <v>3306.6</v>
      </c>
      <c r="I550" s="145">
        <v>2695.5</v>
      </c>
      <c r="J550" s="4">
        <v>2695.5</v>
      </c>
      <c r="K550" s="5">
        <v>71</v>
      </c>
      <c r="L550" s="32">
        <f t="shared" si="133"/>
        <v>3152968</v>
      </c>
      <c r="M550" s="32"/>
      <c r="N550" s="32"/>
      <c r="O550" s="32"/>
      <c r="P550" s="145">
        <f t="shared" si="132"/>
        <v>3152968</v>
      </c>
      <c r="Q550" s="32">
        <v>3152968</v>
      </c>
      <c r="R550" s="10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108"/>
      <c r="AF550" s="35">
        <v>2025</v>
      </c>
      <c r="AG550" s="246"/>
      <c r="AH550" s="29">
        <v>517</v>
      </c>
      <c r="AI550" s="29" t="s">
        <v>155</v>
      </c>
      <c r="AJ550" s="29" t="str">
        <f t="shared" si="134"/>
        <v>517.</v>
      </c>
      <c r="AK550" s="29"/>
      <c r="AL550" s="29"/>
    </row>
    <row r="551" spans="1:38" ht="22.5" customHeight="1" x14ac:dyDescent="0.25">
      <c r="A551" s="143" t="str">
        <f t="shared" si="122"/>
        <v>518.</v>
      </c>
      <c r="B551" s="79" t="s">
        <v>2573</v>
      </c>
      <c r="C551" s="52">
        <v>1981</v>
      </c>
      <c r="D551" s="220" t="s">
        <v>3015</v>
      </c>
      <c r="E551" s="143" t="s">
        <v>3016</v>
      </c>
      <c r="F551" s="52">
        <v>2</v>
      </c>
      <c r="G551" s="52">
        <v>3</v>
      </c>
      <c r="H551" s="4">
        <v>959.33</v>
      </c>
      <c r="I551" s="145">
        <v>869.96</v>
      </c>
      <c r="J551" s="145">
        <v>869.96</v>
      </c>
      <c r="K551" s="5">
        <v>47</v>
      </c>
      <c r="L551" s="145">
        <f t="shared" ref="L551:L592" si="135">Q551+S551+U551+W551+Y551+AA551+AD551+AE551</f>
        <v>369720</v>
      </c>
      <c r="M551" s="145"/>
      <c r="N551" s="145"/>
      <c r="O551" s="145"/>
      <c r="P551" s="145">
        <f t="shared" ref="P551:P592" si="136">L551</f>
        <v>369720</v>
      </c>
      <c r="Q551" s="32">
        <v>369720</v>
      </c>
      <c r="R551" s="10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5">
        <v>2025</v>
      </c>
      <c r="AG551" s="259"/>
      <c r="AH551" s="29">
        <v>518</v>
      </c>
      <c r="AI551" s="29" t="s">
        <v>155</v>
      </c>
      <c r="AJ551" s="29" t="str">
        <f t="shared" si="134"/>
        <v>518.</v>
      </c>
      <c r="AL551" s="30"/>
    </row>
    <row r="552" spans="1:38" ht="22.5" customHeight="1" x14ac:dyDescent="0.25">
      <c r="A552" s="143" t="str">
        <f t="shared" si="122"/>
        <v>519.</v>
      </c>
      <c r="B552" s="79" t="s">
        <v>2579</v>
      </c>
      <c r="C552" s="52">
        <v>1985</v>
      </c>
      <c r="D552" s="220" t="s">
        <v>3015</v>
      </c>
      <c r="E552" s="143" t="s">
        <v>3016</v>
      </c>
      <c r="F552" s="52">
        <v>3</v>
      </c>
      <c r="G552" s="52">
        <v>3</v>
      </c>
      <c r="H552" s="4">
        <v>1359.4</v>
      </c>
      <c r="I552" s="145">
        <v>1270.4000000000001</v>
      </c>
      <c r="J552" s="4">
        <v>1270.4000000000001</v>
      </c>
      <c r="K552" s="5">
        <v>54</v>
      </c>
      <c r="L552" s="32">
        <f t="shared" si="135"/>
        <v>1340996</v>
      </c>
      <c r="M552" s="32"/>
      <c r="N552" s="32"/>
      <c r="O552" s="32"/>
      <c r="P552" s="145">
        <f t="shared" si="136"/>
        <v>1340996</v>
      </c>
      <c r="Q552" s="32"/>
      <c r="R552" s="102"/>
      <c r="S552" s="32"/>
      <c r="T552" s="32"/>
      <c r="U552" s="32"/>
      <c r="V552" s="32"/>
      <c r="W552" s="32"/>
      <c r="X552" s="32">
        <v>663</v>
      </c>
      <c r="Y552" s="32">
        <f>X552*1421</f>
        <v>942123</v>
      </c>
      <c r="Z552" s="32">
        <v>149</v>
      </c>
      <c r="AA552" s="32">
        <f>Z552*2677</f>
        <v>398873</v>
      </c>
      <c r="AB552" s="32"/>
      <c r="AC552" s="32"/>
      <c r="AD552" s="145"/>
      <c r="AE552" s="32"/>
      <c r="AF552" s="59">
        <v>2025</v>
      </c>
      <c r="AG552" s="259"/>
      <c r="AH552" s="29">
        <v>519</v>
      </c>
      <c r="AI552" s="29" t="s">
        <v>155</v>
      </c>
      <c r="AJ552" s="29" t="str">
        <f t="shared" si="134"/>
        <v>519.</v>
      </c>
      <c r="AL552" s="30"/>
    </row>
    <row r="553" spans="1:38" ht="22.5" customHeight="1" x14ac:dyDescent="0.25">
      <c r="A553" s="143" t="str">
        <f t="shared" si="122"/>
        <v>520.</v>
      </c>
      <c r="B553" s="79" t="s">
        <v>2580</v>
      </c>
      <c r="C553" s="52">
        <v>1973</v>
      </c>
      <c r="D553" s="220" t="s">
        <v>3015</v>
      </c>
      <c r="E553" s="143" t="s">
        <v>3017</v>
      </c>
      <c r="F553" s="52">
        <v>4</v>
      </c>
      <c r="G553" s="52">
        <v>2</v>
      </c>
      <c r="H553" s="8">
        <v>1329.86</v>
      </c>
      <c r="I553" s="145">
        <v>1239.2</v>
      </c>
      <c r="J553" s="8">
        <v>1239.2</v>
      </c>
      <c r="K553" s="142">
        <v>51</v>
      </c>
      <c r="L553" s="32">
        <f t="shared" si="135"/>
        <v>691554.5</v>
      </c>
      <c r="M553" s="32"/>
      <c r="N553" s="32"/>
      <c r="O553" s="32"/>
      <c r="P553" s="145">
        <f t="shared" si="136"/>
        <v>691554.5</v>
      </c>
      <c r="Q553" s="32">
        <f>553656+137898.5</f>
        <v>691554.5</v>
      </c>
      <c r="R553" s="10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5">
        <v>2025</v>
      </c>
      <c r="AG553" s="259"/>
      <c r="AH553" s="29">
        <v>520</v>
      </c>
      <c r="AI553" s="29" t="s">
        <v>155</v>
      </c>
      <c r="AJ553" s="29" t="str">
        <f t="shared" si="134"/>
        <v>520.</v>
      </c>
    </row>
    <row r="554" spans="1:38" ht="22.5" customHeight="1" x14ac:dyDescent="0.25">
      <c r="A554" s="143" t="str">
        <f t="shared" si="122"/>
        <v>521.</v>
      </c>
      <c r="B554" s="247" t="s">
        <v>2582</v>
      </c>
      <c r="C554" s="52">
        <v>1975</v>
      </c>
      <c r="D554" s="220" t="s">
        <v>3015</v>
      </c>
      <c r="E554" s="143" t="s">
        <v>3017</v>
      </c>
      <c r="F554" s="52">
        <v>2</v>
      </c>
      <c r="G554" s="52">
        <v>1</v>
      </c>
      <c r="H554" s="4">
        <v>380.8</v>
      </c>
      <c r="I554" s="145">
        <v>360.3</v>
      </c>
      <c r="J554" s="4">
        <v>360.3</v>
      </c>
      <c r="K554" s="3">
        <v>24</v>
      </c>
      <c r="L554" s="145">
        <f t="shared" si="135"/>
        <v>710424.5</v>
      </c>
      <c r="M554" s="145"/>
      <c r="N554" s="145"/>
      <c r="O554" s="145"/>
      <c r="P554" s="145">
        <f t="shared" si="136"/>
        <v>710424.5</v>
      </c>
      <c r="Q554" s="145">
        <f>546204.5+164220</f>
        <v>710424.5</v>
      </c>
      <c r="R554" s="3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35">
        <v>2025</v>
      </c>
      <c r="AG554" s="259"/>
      <c r="AH554" s="29">
        <v>521</v>
      </c>
      <c r="AI554" s="29" t="s">
        <v>155</v>
      </c>
      <c r="AJ554" s="29" t="str">
        <f t="shared" si="134"/>
        <v>521.</v>
      </c>
      <c r="AL554" s="30"/>
    </row>
    <row r="555" spans="1:38" ht="22.5" customHeight="1" x14ac:dyDescent="0.25">
      <c r="A555" s="143" t="str">
        <f t="shared" si="122"/>
        <v>522.</v>
      </c>
      <c r="B555" s="79" t="s">
        <v>2584</v>
      </c>
      <c r="C555" s="52">
        <v>1972</v>
      </c>
      <c r="D555" s="220" t="s">
        <v>3015</v>
      </c>
      <c r="E555" s="143" t="s">
        <v>3017</v>
      </c>
      <c r="F555" s="52">
        <v>2</v>
      </c>
      <c r="G555" s="52">
        <v>1</v>
      </c>
      <c r="H555" s="4">
        <v>350.4</v>
      </c>
      <c r="I555" s="145">
        <v>317.39999999999998</v>
      </c>
      <c r="J555" s="4">
        <v>317.39999999999998</v>
      </c>
      <c r="K555" s="5">
        <v>17</v>
      </c>
      <c r="L555" s="145">
        <f t="shared" si="135"/>
        <v>133850</v>
      </c>
      <c r="M555" s="145"/>
      <c r="N555" s="145"/>
      <c r="O555" s="145"/>
      <c r="P555" s="145">
        <f t="shared" si="136"/>
        <v>133850</v>
      </c>
      <c r="Q555" s="32"/>
      <c r="R555" s="102"/>
      <c r="S555" s="32"/>
      <c r="T555" s="32"/>
      <c r="U555" s="32"/>
      <c r="V555" s="32"/>
      <c r="W555" s="32"/>
      <c r="X555" s="145"/>
      <c r="Y555" s="145"/>
      <c r="Z555" s="32">
        <v>50</v>
      </c>
      <c r="AA555" s="32">
        <f>Z555*2677</f>
        <v>133850</v>
      </c>
      <c r="AB555" s="32"/>
      <c r="AC555" s="32"/>
      <c r="AD555" s="145"/>
      <c r="AE555" s="32"/>
      <c r="AF555" s="35">
        <v>2025</v>
      </c>
      <c r="AG555" s="259"/>
      <c r="AH555" s="29">
        <v>522</v>
      </c>
      <c r="AI555" s="29" t="s">
        <v>155</v>
      </c>
      <c r="AJ555" s="29" t="str">
        <f t="shared" si="134"/>
        <v>522.</v>
      </c>
      <c r="AL555" s="30"/>
    </row>
    <row r="556" spans="1:38" ht="22.5" customHeight="1" x14ac:dyDescent="0.25">
      <c r="A556" s="143" t="str">
        <f t="shared" si="122"/>
        <v>523.</v>
      </c>
      <c r="B556" s="71" t="s">
        <v>2934</v>
      </c>
      <c r="C556" s="52">
        <v>1981</v>
      </c>
      <c r="D556" s="220" t="s">
        <v>3015</v>
      </c>
      <c r="E556" s="143" t="s">
        <v>3017</v>
      </c>
      <c r="F556" s="52">
        <v>2</v>
      </c>
      <c r="G556" s="52">
        <v>2</v>
      </c>
      <c r="H556" s="4">
        <v>750.46</v>
      </c>
      <c r="I556" s="4">
        <v>567.88</v>
      </c>
      <c r="J556" s="4">
        <v>567.88</v>
      </c>
      <c r="K556" s="5">
        <v>19</v>
      </c>
      <c r="L556" s="32">
        <f t="shared" si="135"/>
        <v>4175996</v>
      </c>
      <c r="M556" s="32"/>
      <c r="N556" s="32"/>
      <c r="O556" s="32"/>
      <c r="P556" s="145">
        <f t="shared" si="136"/>
        <v>4175996</v>
      </c>
      <c r="Q556" s="32">
        <v>60915</v>
      </c>
      <c r="R556" s="102"/>
      <c r="S556" s="32"/>
      <c r="T556" s="32">
        <v>547</v>
      </c>
      <c r="U556" s="32">
        <f>T556*7523</f>
        <v>4115081</v>
      </c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5">
        <v>2025</v>
      </c>
      <c r="AG556" s="259"/>
      <c r="AH556" s="29">
        <v>523</v>
      </c>
      <c r="AI556" s="29" t="s">
        <v>155</v>
      </c>
      <c r="AJ556" s="29" t="str">
        <f t="shared" si="134"/>
        <v>523.</v>
      </c>
      <c r="AL556" s="30"/>
    </row>
    <row r="557" spans="1:38" ht="22.5" customHeight="1" x14ac:dyDescent="0.25">
      <c r="A557" s="143" t="str">
        <f t="shared" si="122"/>
        <v>524.</v>
      </c>
      <c r="B557" s="79" t="s">
        <v>2597</v>
      </c>
      <c r="C557" s="52">
        <v>1975</v>
      </c>
      <c r="D557" s="220" t="s">
        <v>3015</v>
      </c>
      <c r="E557" s="143" t="s">
        <v>3017</v>
      </c>
      <c r="F557" s="52">
        <v>2</v>
      </c>
      <c r="G557" s="52">
        <v>2</v>
      </c>
      <c r="H557" s="4">
        <v>744.8</v>
      </c>
      <c r="I557" s="145">
        <v>485.3</v>
      </c>
      <c r="J557" s="4">
        <v>485.3</v>
      </c>
      <c r="K557" s="5">
        <v>30</v>
      </c>
      <c r="L557" s="32">
        <f t="shared" si="135"/>
        <v>2031109.6</v>
      </c>
      <c r="M557" s="32"/>
      <c r="N557" s="32"/>
      <c r="O557" s="32"/>
      <c r="P557" s="145">
        <f t="shared" si="136"/>
        <v>2031109.6</v>
      </c>
      <c r="Q557" s="32">
        <f>1289773.6+741336</f>
        <v>2031109.6</v>
      </c>
      <c r="R557" s="10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5">
        <v>2025</v>
      </c>
      <c r="AG557" s="259"/>
      <c r="AH557" s="29">
        <v>524</v>
      </c>
      <c r="AI557" s="29" t="s">
        <v>155</v>
      </c>
      <c r="AJ557" s="29" t="str">
        <f t="shared" si="134"/>
        <v>524.</v>
      </c>
      <c r="AL557" s="30"/>
    </row>
    <row r="558" spans="1:38" ht="22.5" customHeight="1" x14ac:dyDescent="0.25">
      <c r="A558" s="143" t="str">
        <f t="shared" ref="A558:A620" si="137">AJ558</f>
        <v>525.</v>
      </c>
      <c r="B558" s="79" t="s">
        <v>2599</v>
      </c>
      <c r="C558" s="52">
        <v>1968</v>
      </c>
      <c r="D558" s="220" t="s">
        <v>3015</v>
      </c>
      <c r="E558" s="143" t="s">
        <v>3017</v>
      </c>
      <c r="F558" s="52">
        <v>2</v>
      </c>
      <c r="G558" s="52">
        <v>2</v>
      </c>
      <c r="H558" s="4">
        <v>529.6</v>
      </c>
      <c r="I558" s="145">
        <v>300.39999999999998</v>
      </c>
      <c r="J558" s="4">
        <v>300.39999999999998</v>
      </c>
      <c r="K558" s="5">
        <v>25</v>
      </c>
      <c r="L558" s="32">
        <f t="shared" si="135"/>
        <v>717876</v>
      </c>
      <c r="M558" s="32"/>
      <c r="N558" s="32"/>
      <c r="O558" s="32"/>
      <c r="P558" s="145">
        <f t="shared" si="136"/>
        <v>717876</v>
      </c>
      <c r="Q558" s="32">
        <v>717876</v>
      </c>
      <c r="R558" s="10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5">
        <v>2025</v>
      </c>
      <c r="AG558" s="259"/>
      <c r="AH558" s="29">
        <v>525</v>
      </c>
      <c r="AI558" s="29" t="s">
        <v>155</v>
      </c>
      <c r="AJ558" s="29" t="str">
        <f t="shared" si="134"/>
        <v>525.</v>
      </c>
      <c r="AL558" s="30"/>
    </row>
    <row r="559" spans="1:38" ht="22.5" customHeight="1" x14ac:dyDescent="0.25">
      <c r="A559" s="143" t="str">
        <f t="shared" si="137"/>
        <v>526.</v>
      </c>
      <c r="B559" s="79" t="s">
        <v>2600</v>
      </c>
      <c r="C559" s="52">
        <v>1962</v>
      </c>
      <c r="D559" s="220" t="s">
        <v>3015</v>
      </c>
      <c r="E559" s="143" t="s">
        <v>3017</v>
      </c>
      <c r="F559" s="52">
        <v>2</v>
      </c>
      <c r="G559" s="52">
        <v>1</v>
      </c>
      <c r="H559" s="4">
        <v>333.52</v>
      </c>
      <c r="I559" s="145">
        <v>304.23</v>
      </c>
      <c r="J559" s="4">
        <v>260.91000000000003</v>
      </c>
      <c r="K559" s="5">
        <v>14</v>
      </c>
      <c r="L559" s="32">
        <f t="shared" si="135"/>
        <v>887767.48</v>
      </c>
      <c r="M559" s="32"/>
      <c r="N559" s="32"/>
      <c r="O559" s="32"/>
      <c r="P559" s="145">
        <f t="shared" si="136"/>
        <v>887767.48</v>
      </c>
      <c r="Q559" s="32"/>
      <c r="R559" s="102"/>
      <c r="S559" s="32"/>
      <c r="T559" s="32"/>
      <c r="U559" s="32"/>
      <c r="V559" s="32"/>
      <c r="W559" s="32"/>
      <c r="X559" s="32">
        <v>282.01</v>
      </c>
      <c r="Y559" s="32">
        <f>X559*3148</f>
        <v>887767.48</v>
      </c>
      <c r="Z559" s="32"/>
      <c r="AA559" s="32"/>
      <c r="AB559" s="32"/>
      <c r="AC559" s="32"/>
      <c r="AD559" s="145"/>
      <c r="AE559" s="32"/>
      <c r="AF559" s="35">
        <v>2025</v>
      </c>
      <c r="AG559" s="259"/>
      <c r="AH559" s="29">
        <v>526</v>
      </c>
      <c r="AI559" s="29" t="s">
        <v>155</v>
      </c>
      <c r="AJ559" s="29" t="str">
        <f t="shared" si="134"/>
        <v>526.</v>
      </c>
      <c r="AL559" s="30"/>
    </row>
    <row r="560" spans="1:38" ht="22.5" customHeight="1" x14ac:dyDescent="0.25">
      <c r="A560" s="143" t="str">
        <f t="shared" si="137"/>
        <v>527.</v>
      </c>
      <c r="B560" s="71" t="s">
        <v>2605</v>
      </c>
      <c r="C560" s="52">
        <v>1979</v>
      </c>
      <c r="D560" s="220" t="s">
        <v>3015</v>
      </c>
      <c r="E560" s="143" t="s">
        <v>3016</v>
      </c>
      <c r="F560" s="52">
        <v>5</v>
      </c>
      <c r="G560" s="52">
        <v>6</v>
      </c>
      <c r="H560" s="4">
        <v>5013.1499999999996</v>
      </c>
      <c r="I560" s="4">
        <v>4525.3500000000004</v>
      </c>
      <c r="J560" s="4">
        <v>4525.3500000000004</v>
      </c>
      <c r="K560" s="5">
        <v>180</v>
      </c>
      <c r="L560" s="32">
        <f t="shared" si="135"/>
        <v>1330992</v>
      </c>
      <c r="M560" s="32"/>
      <c r="N560" s="32"/>
      <c r="O560" s="32"/>
      <c r="P560" s="145">
        <f t="shared" si="136"/>
        <v>1330992</v>
      </c>
      <c r="Q560" s="32">
        <v>1330992</v>
      </c>
      <c r="R560" s="102"/>
      <c r="S560" s="32"/>
      <c r="T560" s="32"/>
      <c r="U560" s="32"/>
      <c r="V560" s="32"/>
      <c r="W560" s="32"/>
      <c r="X560" s="32"/>
      <c r="Y560" s="32"/>
      <c r="Z560" s="32"/>
      <c r="AA560" s="32"/>
      <c r="AB560" s="1"/>
      <c r="AC560" s="1"/>
      <c r="AD560" s="32"/>
      <c r="AE560" s="32"/>
      <c r="AF560" s="35">
        <v>2025</v>
      </c>
      <c r="AG560" s="259"/>
      <c r="AH560" s="29">
        <v>527</v>
      </c>
      <c r="AI560" s="29" t="s">
        <v>155</v>
      </c>
      <c r="AJ560" s="29" t="str">
        <f t="shared" si="134"/>
        <v>527.</v>
      </c>
      <c r="AL560" s="30"/>
    </row>
    <row r="561" spans="1:38" ht="22.5" customHeight="1" x14ac:dyDescent="0.25">
      <c r="A561" s="143" t="str">
        <f t="shared" si="137"/>
        <v>528.</v>
      </c>
      <c r="B561" s="79" t="s">
        <v>2606</v>
      </c>
      <c r="C561" s="52">
        <v>1970</v>
      </c>
      <c r="D561" s="220" t="s">
        <v>3015</v>
      </c>
      <c r="E561" s="143" t="s">
        <v>3017</v>
      </c>
      <c r="F561" s="52">
        <v>2</v>
      </c>
      <c r="G561" s="52">
        <v>2</v>
      </c>
      <c r="H561" s="4">
        <v>495.5</v>
      </c>
      <c r="I561" s="145">
        <v>286.2</v>
      </c>
      <c r="J561" s="4">
        <v>286.2</v>
      </c>
      <c r="K561" s="5">
        <v>23</v>
      </c>
      <c r="L561" s="32">
        <f t="shared" si="135"/>
        <v>142900</v>
      </c>
      <c r="M561" s="32"/>
      <c r="N561" s="32"/>
      <c r="O561" s="32"/>
      <c r="P561" s="145">
        <f t="shared" si="136"/>
        <v>142900</v>
      </c>
      <c r="Q561" s="32">
        <v>142900</v>
      </c>
      <c r="R561" s="10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5">
        <v>2025</v>
      </c>
      <c r="AG561" s="259"/>
      <c r="AH561" s="29">
        <v>528</v>
      </c>
      <c r="AI561" s="29" t="s">
        <v>155</v>
      </c>
      <c r="AJ561" s="29" t="str">
        <f t="shared" ref="AJ561:AJ620" si="138">CONCATENATE(AH561,AI561)</f>
        <v>528.</v>
      </c>
    </row>
    <row r="562" spans="1:38" ht="22.5" customHeight="1" x14ac:dyDescent="0.25">
      <c r="A562" s="143" t="str">
        <f t="shared" si="137"/>
        <v>529.</v>
      </c>
      <c r="B562" s="79" t="s">
        <v>2607</v>
      </c>
      <c r="C562" s="52">
        <v>1971</v>
      </c>
      <c r="D562" s="220" t="s">
        <v>3015</v>
      </c>
      <c r="E562" s="143" t="s">
        <v>3017</v>
      </c>
      <c r="F562" s="52">
        <v>2</v>
      </c>
      <c r="G562" s="52">
        <v>3</v>
      </c>
      <c r="H562" s="4">
        <v>939.07</v>
      </c>
      <c r="I562" s="145">
        <v>854.44</v>
      </c>
      <c r="J562" s="4">
        <v>854.44</v>
      </c>
      <c r="K562" s="5">
        <v>29</v>
      </c>
      <c r="L562" s="145">
        <f t="shared" si="135"/>
        <v>3930258</v>
      </c>
      <c r="M562" s="145"/>
      <c r="N562" s="145"/>
      <c r="O562" s="145"/>
      <c r="P562" s="145">
        <f t="shared" si="136"/>
        <v>3930258</v>
      </c>
      <c r="Q562" s="32">
        <f>640848+3289410</f>
        <v>3930258</v>
      </c>
      <c r="R562" s="10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5">
        <v>2025</v>
      </c>
      <c r="AG562" s="259"/>
      <c r="AH562" s="29">
        <v>529</v>
      </c>
      <c r="AI562" s="29" t="s">
        <v>155</v>
      </c>
      <c r="AJ562" s="29" t="str">
        <f t="shared" si="138"/>
        <v>529.</v>
      </c>
    </row>
    <row r="563" spans="1:38" ht="22.5" customHeight="1" x14ac:dyDescent="0.25">
      <c r="A563" s="143" t="str">
        <f t="shared" si="137"/>
        <v>530.</v>
      </c>
      <c r="B563" s="71" t="s">
        <v>2608</v>
      </c>
      <c r="C563" s="52">
        <v>1970</v>
      </c>
      <c r="D563" s="220" t="s">
        <v>3015</v>
      </c>
      <c r="E563" s="143" t="s">
        <v>3018</v>
      </c>
      <c r="F563" s="52">
        <v>2</v>
      </c>
      <c r="G563" s="52">
        <v>1</v>
      </c>
      <c r="H563" s="4">
        <v>350.3</v>
      </c>
      <c r="I563" s="4">
        <v>311.39999999999998</v>
      </c>
      <c r="J563" s="4">
        <v>311.39999999999998</v>
      </c>
      <c r="K563" s="3">
        <v>7</v>
      </c>
      <c r="L563" s="145">
        <f t="shared" si="135"/>
        <v>2184947.9</v>
      </c>
      <c r="M563" s="145"/>
      <c r="N563" s="145"/>
      <c r="O563" s="145"/>
      <c r="P563" s="145">
        <f t="shared" si="136"/>
        <v>2184947.9</v>
      </c>
      <c r="Q563" s="32"/>
      <c r="R563" s="102"/>
      <c r="S563" s="32"/>
      <c r="T563" s="32">
        <v>224</v>
      </c>
      <c r="U563" s="32">
        <f>T563*7523</f>
        <v>1685152</v>
      </c>
      <c r="V563" s="32"/>
      <c r="W563" s="32"/>
      <c r="X563" s="32"/>
      <c r="Y563" s="32"/>
      <c r="Z563" s="32">
        <v>186.7</v>
      </c>
      <c r="AA563" s="32">
        <f>Z563*2677</f>
        <v>499795.89999999997</v>
      </c>
      <c r="AB563" s="32"/>
      <c r="AC563" s="32"/>
      <c r="AD563" s="32"/>
      <c r="AE563" s="32"/>
      <c r="AF563" s="35">
        <v>2025</v>
      </c>
      <c r="AG563" s="259"/>
      <c r="AH563" s="29">
        <v>530</v>
      </c>
      <c r="AI563" s="29" t="s">
        <v>155</v>
      </c>
      <c r="AJ563" s="29" t="str">
        <f t="shared" si="138"/>
        <v>530.</v>
      </c>
    </row>
    <row r="564" spans="1:38" ht="24.75" customHeight="1" x14ac:dyDescent="0.25">
      <c r="A564" s="143" t="str">
        <f t="shared" si="137"/>
        <v>531.</v>
      </c>
      <c r="B564" s="79" t="s">
        <v>2609</v>
      </c>
      <c r="C564" s="52">
        <v>1977</v>
      </c>
      <c r="D564" s="220" t="s">
        <v>3015</v>
      </c>
      <c r="E564" s="143" t="s">
        <v>3016</v>
      </c>
      <c r="F564" s="52">
        <v>2</v>
      </c>
      <c r="G564" s="52">
        <v>2</v>
      </c>
      <c r="H564" s="4">
        <v>555.6</v>
      </c>
      <c r="I564" s="145">
        <v>502.4</v>
      </c>
      <c r="J564" s="4">
        <v>502.4</v>
      </c>
      <c r="K564" s="5">
        <v>25</v>
      </c>
      <c r="L564" s="32">
        <f t="shared" si="135"/>
        <v>2517435.4000000004</v>
      </c>
      <c r="M564" s="32"/>
      <c r="N564" s="32"/>
      <c r="O564" s="32"/>
      <c r="P564" s="145">
        <f t="shared" si="136"/>
        <v>2517435.4000000004</v>
      </c>
      <c r="Q564" s="32">
        <v>1287337</v>
      </c>
      <c r="R564" s="102"/>
      <c r="S564" s="32"/>
      <c r="T564" s="32"/>
      <c r="U564" s="32"/>
      <c r="V564" s="32">
        <v>555.6</v>
      </c>
      <c r="W564" s="32">
        <f>V564*2214</f>
        <v>1230098.4000000001</v>
      </c>
      <c r="X564" s="32"/>
      <c r="Y564" s="32"/>
      <c r="Z564" s="32"/>
      <c r="AA564" s="32"/>
      <c r="AB564" s="32"/>
      <c r="AC564" s="32"/>
      <c r="AD564" s="32"/>
      <c r="AE564" s="32"/>
      <c r="AF564" s="35">
        <v>2025</v>
      </c>
      <c r="AG564" s="259"/>
      <c r="AH564" s="29">
        <v>531</v>
      </c>
      <c r="AI564" s="29" t="s">
        <v>155</v>
      </c>
      <c r="AJ564" s="29" t="str">
        <f t="shared" si="138"/>
        <v>531.</v>
      </c>
    </row>
    <row r="565" spans="1:38" ht="22.5" customHeight="1" x14ac:dyDescent="0.25">
      <c r="A565" s="143" t="str">
        <f t="shared" si="137"/>
        <v>532.</v>
      </c>
      <c r="B565" s="79" t="s">
        <v>2612</v>
      </c>
      <c r="C565" s="52">
        <v>1987</v>
      </c>
      <c r="D565" s="220" t="s">
        <v>3015</v>
      </c>
      <c r="E565" s="143" t="s">
        <v>3016</v>
      </c>
      <c r="F565" s="52">
        <v>2</v>
      </c>
      <c r="G565" s="52">
        <v>2</v>
      </c>
      <c r="H565" s="4">
        <v>555.6</v>
      </c>
      <c r="I565" s="145">
        <v>555.6</v>
      </c>
      <c r="J565" s="4">
        <v>555.6</v>
      </c>
      <c r="K565" s="5">
        <v>14</v>
      </c>
      <c r="L565" s="32">
        <f t="shared" si="135"/>
        <v>1580556</v>
      </c>
      <c r="M565" s="32"/>
      <c r="N565" s="32"/>
      <c r="O565" s="32"/>
      <c r="P565" s="145">
        <f t="shared" si="136"/>
        <v>1580556</v>
      </c>
      <c r="Q565" s="32">
        <f>717876+862680</f>
        <v>1580556</v>
      </c>
      <c r="R565" s="10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5">
        <v>2025</v>
      </c>
      <c r="AG565" s="259"/>
      <c r="AH565" s="29">
        <v>532</v>
      </c>
      <c r="AI565" s="29" t="s">
        <v>155</v>
      </c>
      <c r="AJ565" s="29" t="str">
        <f t="shared" si="138"/>
        <v>532.</v>
      </c>
    </row>
    <row r="566" spans="1:38" ht="22.5" customHeight="1" x14ac:dyDescent="0.25">
      <c r="A566" s="143" t="str">
        <f t="shared" si="137"/>
        <v>533.</v>
      </c>
      <c r="B566" s="79" t="s">
        <v>2613</v>
      </c>
      <c r="C566" s="52">
        <v>1981</v>
      </c>
      <c r="D566" s="220" t="s">
        <v>3015</v>
      </c>
      <c r="E566" s="143" t="s">
        <v>3017</v>
      </c>
      <c r="F566" s="52">
        <v>2</v>
      </c>
      <c r="G566" s="52">
        <v>2</v>
      </c>
      <c r="H566" s="8">
        <v>750.46</v>
      </c>
      <c r="I566" s="145">
        <v>747.77</v>
      </c>
      <c r="J566" s="8">
        <v>747.77</v>
      </c>
      <c r="K566" s="142">
        <v>42</v>
      </c>
      <c r="L566" s="32">
        <f t="shared" si="135"/>
        <v>4688709.75</v>
      </c>
      <c r="M566" s="32"/>
      <c r="N566" s="32"/>
      <c r="O566" s="32"/>
      <c r="P566" s="145">
        <f t="shared" si="136"/>
        <v>4688709.75</v>
      </c>
      <c r="Q566" s="32"/>
      <c r="R566" s="102"/>
      <c r="S566" s="32"/>
      <c r="T566" s="32">
        <v>623.25</v>
      </c>
      <c r="U566" s="32">
        <f>T566*7523</f>
        <v>4688709.75</v>
      </c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5">
        <v>2025</v>
      </c>
      <c r="AG566" s="259"/>
      <c r="AH566" s="29">
        <v>533</v>
      </c>
      <c r="AI566" s="29" t="s">
        <v>155</v>
      </c>
      <c r="AJ566" s="29" t="str">
        <f t="shared" si="138"/>
        <v>533.</v>
      </c>
      <c r="AL566" s="30"/>
    </row>
    <row r="567" spans="1:38" ht="22.5" customHeight="1" x14ac:dyDescent="0.25">
      <c r="A567" s="143" t="str">
        <f t="shared" si="137"/>
        <v>534.</v>
      </c>
      <c r="B567" s="79" t="s">
        <v>2614</v>
      </c>
      <c r="C567" s="52">
        <v>1981</v>
      </c>
      <c r="D567" s="220" t="s">
        <v>3015</v>
      </c>
      <c r="E567" s="143" t="s">
        <v>3017</v>
      </c>
      <c r="F567" s="52">
        <v>2</v>
      </c>
      <c r="G567" s="52">
        <v>2</v>
      </c>
      <c r="H567" s="4">
        <v>750.46</v>
      </c>
      <c r="I567" s="145">
        <v>747.32</v>
      </c>
      <c r="J567" s="4">
        <v>747.32</v>
      </c>
      <c r="K567" s="5">
        <v>30</v>
      </c>
      <c r="L567" s="32">
        <f t="shared" si="135"/>
        <v>4688709.75</v>
      </c>
      <c r="M567" s="32"/>
      <c r="N567" s="32"/>
      <c r="O567" s="32"/>
      <c r="P567" s="145">
        <f t="shared" si="136"/>
        <v>4688709.75</v>
      </c>
      <c r="Q567" s="32"/>
      <c r="R567" s="102"/>
      <c r="S567" s="32"/>
      <c r="T567" s="32">
        <v>623.25</v>
      </c>
      <c r="U567" s="32">
        <f>T567*7523</f>
        <v>4688709.75</v>
      </c>
      <c r="V567" s="32"/>
      <c r="W567" s="32"/>
      <c r="X567" s="32"/>
      <c r="Y567" s="32"/>
      <c r="Z567" s="32"/>
      <c r="AA567" s="32"/>
      <c r="AB567" s="32"/>
      <c r="AC567" s="32"/>
      <c r="AD567" s="145"/>
      <c r="AE567" s="32"/>
      <c r="AF567" s="35">
        <v>2025</v>
      </c>
      <c r="AG567" s="259"/>
      <c r="AH567" s="29">
        <v>534</v>
      </c>
      <c r="AI567" s="29" t="s">
        <v>155</v>
      </c>
      <c r="AJ567" s="29" t="str">
        <f t="shared" si="138"/>
        <v>534.</v>
      </c>
    </row>
    <row r="568" spans="1:38" ht="22.5" customHeight="1" x14ac:dyDescent="0.25">
      <c r="A568" s="143" t="str">
        <f t="shared" si="137"/>
        <v>535.</v>
      </c>
      <c r="B568" s="79" t="s">
        <v>2615</v>
      </c>
      <c r="C568" s="52">
        <v>1975</v>
      </c>
      <c r="D568" s="220" t="s">
        <v>3015</v>
      </c>
      <c r="E568" s="143" t="s">
        <v>3017</v>
      </c>
      <c r="F568" s="52">
        <v>2</v>
      </c>
      <c r="G568" s="52">
        <v>2</v>
      </c>
      <c r="H568" s="8">
        <v>750.46</v>
      </c>
      <c r="I568" s="145">
        <v>732.5</v>
      </c>
      <c r="J568" s="8">
        <v>732.5</v>
      </c>
      <c r="K568" s="142">
        <v>28</v>
      </c>
      <c r="L568" s="145">
        <f t="shared" si="135"/>
        <v>519215</v>
      </c>
      <c r="M568" s="145"/>
      <c r="N568" s="145"/>
      <c r="O568" s="145"/>
      <c r="P568" s="145">
        <f t="shared" si="136"/>
        <v>519215</v>
      </c>
      <c r="Q568" s="32">
        <f>469200+50015</f>
        <v>519215</v>
      </c>
      <c r="R568" s="10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5">
        <v>2025</v>
      </c>
      <c r="AG568" s="259"/>
      <c r="AH568" s="29">
        <v>535</v>
      </c>
      <c r="AI568" s="29" t="s">
        <v>155</v>
      </c>
      <c r="AJ568" s="29" t="str">
        <f t="shared" si="138"/>
        <v>535.</v>
      </c>
      <c r="AL568" s="30"/>
    </row>
    <row r="569" spans="1:38" ht="22.5" customHeight="1" x14ac:dyDescent="0.25">
      <c r="A569" s="143" t="str">
        <f t="shared" si="137"/>
        <v>536.</v>
      </c>
      <c r="B569" s="71" t="s">
        <v>2616</v>
      </c>
      <c r="C569" s="52">
        <v>1976</v>
      </c>
      <c r="D569" s="220" t="s">
        <v>3015</v>
      </c>
      <c r="E569" s="143" t="s">
        <v>3016</v>
      </c>
      <c r="F569" s="52">
        <v>5</v>
      </c>
      <c r="G569" s="52">
        <v>4</v>
      </c>
      <c r="H569" s="4">
        <v>3668.18</v>
      </c>
      <c r="I569" s="4">
        <v>3333</v>
      </c>
      <c r="J569" s="4">
        <v>3333</v>
      </c>
      <c r="K569" s="5">
        <v>156</v>
      </c>
      <c r="L569" s="32">
        <f t="shared" si="135"/>
        <v>924608.10000000009</v>
      </c>
      <c r="M569" s="32"/>
      <c r="N569" s="32"/>
      <c r="O569" s="32"/>
      <c r="P569" s="145">
        <f t="shared" si="136"/>
        <v>924608.10000000009</v>
      </c>
      <c r="Q569" s="32">
        <v>924608.10000000009</v>
      </c>
      <c r="R569" s="10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5">
        <v>2025</v>
      </c>
      <c r="AG569" s="259"/>
      <c r="AH569" s="29">
        <v>536</v>
      </c>
      <c r="AI569" s="29" t="s">
        <v>155</v>
      </c>
      <c r="AJ569" s="29" t="str">
        <f t="shared" si="138"/>
        <v>536.</v>
      </c>
    </row>
    <row r="570" spans="1:38" ht="22.5" customHeight="1" x14ac:dyDescent="0.25">
      <c r="A570" s="143" t="str">
        <f t="shared" si="137"/>
        <v>537.</v>
      </c>
      <c r="B570" s="79" t="s">
        <v>2618</v>
      </c>
      <c r="C570" s="52">
        <v>1968</v>
      </c>
      <c r="D570" s="220" t="s">
        <v>3015</v>
      </c>
      <c r="E570" s="143" t="s">
        <v>3017</v>
      </c>
      <c r="F570" s="52">
        <v>4</v>
      </c>
      <c r="G570" s="52">
        <v>3</v>
      </c>
      <c r="H570" s="8">
        <v>2125.87</v>
      </c>
      <c r="I570" s="145">
        <v>1962.85</v>
      </c>
      <c r="J570" s="8">
        <v>1962.85</v>
      </c>
      <c r="K570" s="142">
        <v>81</v>
      </c>
      <c r="L570" s="32">
        <f t="shared" si="135"/>
        <v>4087111.8</v>
      </c>
      <c r="M570" s="32"/>
      <c r="N570" s="32"/>
      <c r="O570" s="32"/>
      <c r="P570" s="145">
        <f t="shared" si="136"/>
        <v>4087111.8</v>
      </c>
      <c r="Q570" s="32">
        <f>3101791.8+985320</f>
        <v>4087111.8</v>
      </c>
      <c r="R570" s="10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5">
        <v>2025</v>
      </c>
      <c r="AG570" s="259"/>
      <c r="AH570" s="29">
        <v>537</v>
      </c>
      <c r="AI570" s="29" t="s">
        <v>155</v>
      </c>
      <c r="AJ570" s="29" t="str">
        <f t="shared" si="138"/>
        <v>537.</v>
      </c>
    </row>
    <row r="571" spans="1:38" ht="22.5" customHeight="1" x14ac:dyDescent="0.25">
      <c r="A571" s="143" t="str">
        <f t="shared" si="137"/>
        <v>538.</v>
      </c>
      <c r="B571" s="79" t="s">
        <v>2619</v>
      </c>
      <c r="C571" s="52">
        <v>1966</v>
      </c>
      <c r="D571" s="220" t="s">
        <v>3015</v>
      </c>
      <c r="E571" s="143" t="s">
        <v>3016</v>
      </c>
      <c r="F571" s="52">
        <v>5</v>
      </c>
      <c r="G571" s="52">
        <v>5</v>
      </c>
      <c r="H571" s="4">
        <v>4944.96</v>
      </c>
      <c r="I571" s="145">
        <v>3100.8</v>
      </c>
      <c r="J571" s="4">
        <v>3100.8</v>
      </c>
      <c r="K571" s="5">
        <v>133</v>
      </c>
      <c r="L571" s="32">
        <f t="shared" si="135"/>
        <v>1928975</v>
      </c>
      <c r="M571" s="32"/>
      <c r="N571" s="32"/>
      <c r="O571" s="32"/>
      <c r="P571" s="145">
        <f t="shared" si="136"/>
        <v>1928975</v>
      </c>
      <c r="Q571" s="32">
        <v>1928975</v>
      </c>
      <c r="R571" s="10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145"/>
      <c r="AE571" s="32"/>
      <c r="AF571" s="35">
        <v>2025</v>
      </c>
      <c r="AG571" s="259"/>
      <c r="AH571" s="29">
        <v>538</v>
      </c>
      <c r="AI571" s="29" t="s">
        <v>155</v>
      </c>
      <c r="AJ571" s="29" t="str">
        <f t="shared" si="138"/>
        <v>538.</v>
      </c>
    </row>
    <row r="572" spans="1:38" ht="22.5" customHeight="1" x14ac:dyDescent="0.25">
      <c r="A572" s="143" t="str">
        <f t="shared" si="137"/>
        <v>539.</v>
      </c>
      <c r="B572" s="71" t="s">
        <v>2633</v>
      </c>
      <c r="C572" s="52">
        <v>1970</v>
      </c>
      <c r="D572" s="220" t="s">
        <v>3015</v>
      </c>
      <c r="E572" s="143" t="s">
        <v>3017</v>
      </c>
      <c r="F572" s="52">
        <v>2</v>
      </c>
      <c r="G572" s="52">
        <v>2</v>
      </c>
      <c r="H572" s="145">
        <v>551.5</v>
      </c>
      <c r="I572" s="145">
        <v>489.1</v>
      </c>
      <c r="J572" s="145">
        <v>489.1</v>
      </c>
      <c r="K572" s="3">
        <v>34</v>
      </c>
      <c r="L572" s="32">
        <f t="shared" si="135"/>
        <v>353478</v>
      </c>
      <c r="M572" s="32"/>
      <c r="N572" s="32"/>
      <c r="O572" s="32"/>
      <c r="P572" s="145">
        <f t="shared" si="136"/>
        <v>353478</v>
      </c>
      <c r="Q572" s="32">
        <v>128610</v>
      </c>
      <c r="R572" s="102"/>
      <c r="S572" s="32"/>
      <c r="T572" s="32"/>
      <c r="U572" s="32"/>
      <c r="V572" s="32"/>
      <c r="W572" s="32"/>
      <c r="X572" s="32"/>
      <c r="Y572" s="32"/>
      <c r="Z572" s="32">
        <v>84</v>
      </c>
      <c r="AA572" s="32">
        <f>Z572*2677</f>
        <v>224868</v>
      </c>
      <c r="AB572" s="32"/>
      <c r="AC572" s="32"/>
      <c r="AD572" s="32"/>
      <c r="AE572" s="32"/>
      <c r="AF572" s="35">
        <v>2025</v>
      </c>
      <c r="AG572" s="259"/>
      <c r="AH572" s="29">
        <v>539</v>
      </c>
      <c r="AI572" s="29" t="s">
        <v>155</v>
      </c>
      <c r="AJ572" s="29" t="str">
        <f t="shared" si="138"/>
        <v>539.</v>
      </c>
    </row>
    <row r="573" spans="1:38" ht="22.5" customHeight="1" x14ac:dyDescent="0.25">
      <c r="A573" s="143" t="str">
        <f t="shared" si="137"/>
        <v>540.</v>
      </c>
      <c r="B573" s="247" t="s">
        <v>2640</v>
      </c>
      <c r="C573" s="52">
        <v>1955</v>
      </c>
      <c r="D573" s="220" t="s">
        <v>3015</v>
      </c>
      <c r="E573" s="143" t="s">
        <v>3017</v>
      </c>
      <c r="F573" s="52">
        <v>2</v>
      </c>
      <c r="G573" s="52">
        <v>1</v>
      </c>
      <c r="H573" s="145">
        <v>415.1</v>
      </c>
      <c r="I573" s="145">
        <v>379.6</v>
      </c>
      <c r="J573" s="145">
        <v>379.6</v>
      </c>
      <c r="K573" s="3">
        <v>9</v>
      </c>
      <c r="L573" s="145">
        <f t="shared" si="135"/>
        <v>1411185.44</v>
      </c>
      <c r="M573" s="145"/>
      <c r="N573" s="145"/>
      <c r="O573" s="145"/>
      <c r="P573" s="145">
        <f t="shared" si="136"/>
        <v>1411185.44</v>
      </c>
      <c r="Q573" s="145"/>
      <c r="R573" s="3"/>
      <c r="S573" s="145"/>
      <c r="T573" s="145"/>
      <c r="U573" s="145"/>
      <c r="V573" s="145"/>
      <c r="W573" s="145"/>
      <c r="X573" s="145">
        <v>448.28</v>
      </c>
      <c r="Y573" s="145">
        <f>X573*3148</f>
        <v>1411185.44</v>
      </c>
      <c r="Z573" s="145"/>
      <c r="AA573" s="145"/>
      <c r="AB573" s="145"/>
      <c r="AC573" s="145"/>
      <c r="AD573" s="145"/>
      <c r="AE573" s="145"/>
      <c r="AF573" s="35">
        <v>2025</v>
      </c>
      <c r="AG573" s="259"/>
      <c r="AH573" s="29">
        <v>540</v>
      </c>
      <c r="AI573" s="29" t="s">
        <v>155</v>
      </c>
      <c r="AJ573" s="29" t="str">
        <f t="shared" si="138"/>
        <v>540.</v>
      </c>
      <c r="AL573" s="30"/>
    </row>
    <row r="574" spans="1:38" ht="22.5" customHeight="1" x14ac:dyDescent="0.25">
      <c r="A574" s="143" t="str">
        <f t="shared" si="137"/>
        <v>541.</v>
      </c>
      <c r="B574" s="71" t="s">
        <v>2644</v>
      </c>
      <c r="C574" s="52">
        <v>1976</v>
      </c>
      <c r="D574" s="220" t="s">
        <v>3015</v>
      </c>
      <c r="E574" s="143" t="s">
        <v>3017</v>
      </c>
      <c r="F574" s="52">
        <v>2</v>
      </c>
      <c r="G574" s="52">
        <v>2</v>
      </c>
      <c r="H574" s="4">
        <v>530.6</v>
      </c>
      <c r="I574" s="4">
        <v>480.8</v>
      </c>
      <c r="J574" s="4">
        <v>480.8</v>
      </c>
      <c r="K574" s="5">
        <v>36</v>
      </c>
      <c r="L574" s="32">
        <f t="shared" si="135"/>
        <v>2933449.1</v>
      </c>
      <c r="M574" s="32"/>
      <c r="N574" s="32"/>
      <c r="O574" s="32"/>
      <c r="P574" s="145">
        <f t="shared" si="136"/>
        <v>2933449.1</v>
      </c>
      <c r="Q574" s="32">
        <v>332748</v>
      </c>
      <c r="R574" s="102"/>
      <c r="S574" s="32"/>
      <c r="T574" s="32">
        <v>345.7</v>
      </c>
      <c r="U574" s="32">
        <f>T574*7523</f>
        <v>2600701.1</v>
      </c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5">
        <v>2025</v>
      </c>
      <c r="AG574" s="259"/>
      <c r="AH574" s="29">
        <v>541</v>
      </c>
      <c r="AI574" s="29" t="s">
        <v>155</v>
      </c>
      <c r="AJ574" s="29" t="str">
        <f t="shared" si="138"/>
        <v>541.</v>
      </c>
    </row>
    <row r="575" spans="1:38" ht="22.5" customHeight="1" x14ac:dyDescent="0.25">
      <c r="A575" s="143" t="str">
        <f t="shared" si="137"/>
        <v>542.</v>
      </c>
      <c r="B575" s="71" t="s">
        <v>2646</v>
      </c>
      <c r="C575" s="52">
        <v>1978</v>
      </c>
      <c r="D575" s="220" t="s">
        <v>3015</v>
      </c>
      <c r="E575" s="143" t="s">
        <v>3017</v>
      </c>
      <c r="F575" s="52">
        <v>2</v>
      </c>
      <c r="G575" s="52">
        <v>2</v>
      </c>
      <c r="H575" s="8">
        <v>782.9</v>
      </c>
      <c r="I575" s="8">
        <v>723.9</v>
      </c>
      <c r="J575" s="8">
        <v>723.9</v>
      </c>
      <c r="K575" s="142">
        <v>32</v>
      </c>
      <c r="L575" s="32">
        <f t="shared" si="135"/>
        <v>566904</v>
      </c>
      <c r="M575" s="32"/>
      <c r="N575" s="32"/>
      <c r="O575" s="32"/>
      <c r="P575" s="145">
        <f t="shared" si="136"/>
        <v>566904</v>
      </c>
      <c r="Q575" s="32">
        <v>566904</v>
      </c>
      <c r="R575" s="10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5">
        <v>2025</v>
      </c>
      <c r="AG575" s="259"/>
      <c r="AH575" s="29">
        <v>542</v>
      </c>
      <c r="AI575" s="29" t="s">
        <v>155</v>
      </c>
      <c r="AJ575" s="29" t="str">
        <f t="shared" si="138"/>
        <v>542.</v>
      </c>
      <c r="AL575" s="30"/>
    </row>
    <row r="576" spans="1:38" ht="22.5" customHeight="1" x14ac:dyDescent="0.25">
      <c r="A576" s="143" t="str">
        <f t="shared" si="137"/>
        <v>543.</v>
      </c>
      <c r="B576" s="79" t="s">
        <v>2647</v>
      </c>
      <c r="C576" s="52">
        <v>1973</v>
      </c>
      <c r="D576" s="220" t="s">
        <v>3015</v>
      </c>
      <c r="E576" s="143" t="s">
        <v>3017</v>
      </c>
      <c r="F576" s="52">
        <v>2</v>
      </c>
      <c r="G576" s="52">
        <v>2</v>
      </c>
      <c r="H576" s="145">
        <v>797.8</v>
      </c>
      <c r="I576" s="145">
        <v>726.3</v>
      </c>
      <c r="J576" s="145">
        <v>726.3</v>
      </c>
      <c r="K576" s="3">
        <v>38</v>
      </c>
      <c r="L576" s="32">
        <f t="shared" si="135"/>
        <v>171006.76</v>
      </c>
      <c r="M576" s="32"/>
      <c r="N576" s="32"/>
      <c r="O576" s="32"/>
      <c r="P576" s="145">
        <f t="shared" si="136"/>
        <v>171006.76</v>
      </c>
      <c r="Q576" s="32"/>
      <c r="R576" s="102"/>
      <c r="S576" s="32"/>
      <c r="T576" s="32"/>
      <c r="U576" s="32"/>
      <c r="V576" s="32"/>
      <c r="W576" s="32"/>
      <c r="X576" s="32"/>
      <c r="Y576" s="32"/>
      <c r="Z576" s="32">
        <v>63.88</v>
      </c>
      <c r="AA576" s="32">
        <f>Z576*2677</f>
        <v>171006.76</v>
      </c>
      <c r="AB576" s="32"/>
      <c r="AC576" s="32"/>
      <c r="AD576" s="32"/>
      <c r="AE576" s="32"/>
      <c r="AF576" s="35">
        <v>2025</v>
      </c>
      <c r="AG576" s="259"/>
      <c r="AH576" s="29">
        <v>543</v>
      </c>
      <c r="AI576" s="29" t="s">
        <v>155</v>
      </c>
      <c r="AJ576" s="29" t="str">
        <f t="shared" si="138"/>
        <v>543.</v>
      </c>
      <c r="AL576" s="30"/>
    </row>
    <row r="577" spans="1:38" ht="22.5" customHeight="1" x14ac:dyDescent="0.25">
      <c r="A577" s="143" t="str">
        <f t="shared" si="137"/>
        <v>544.</v>
      </c>
      <c r="B577" s="79" t="s">
        <v>2648</v>
      </c>
      <c r="C577" s="52">
        <v>1974</v>
      </c>
      <c r="D577" s="220" t="s">
        <v>3015</v>
      </c>
      <c r="E577" s="143" t="s">
        <v>3017</v>
      </c>
      <c r="F577" s="52">
        <v>2</v>
      </c>
      <c r="G577" s="52">
        <v>2</v>
      </c>
      <c r="H577" s="4">
        <v>794.65</v>
      </c>
      <c r="I577" s="145">
        <v>721.3</v>
      </c>
      <c r="J577" s="4">
        <v>721.3</v>
      </c>
      <c r="K577" s="5">
        <v>27</v>
      </c>
      <c r="L577" s="32">
        <f t="shared" si="135"/>
        <v>453955</v>
      </c>
      <c r="M577" s="32"/>
      <c r="N577" s="32"/>
      <c r="O577" s="32"/>
      <c r="P577" s="145">
        <f t="shared" si="136"/>
        <v>453955</v>
      </c>
      <c r="Q577" s="32">
        <f>78595+375360</f>
        <v>453955</v>
      </c>
      <c r="R577" s="10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5">
        <v>2025</v>
      </c>
      <c r="AG577" s="259"/>
      <c r="AH577" s="29">
        <v>544</v>
      </c>
      <c r="AI577" s="29" t="s">
        <v>155</v>
      </c>
      <c r="AJ577" s="29" t="str">
        <f t="shared" si="138"/>
        <v>544.</v>
      </c>
    </row>
    <row r="578" spans="1:38" ht="22.5" customHeight="1" x14ac:dyDescent="0.25">
      <c r="A578" s="143" t="str">
        <f t="shared" si="137"/>
        <v>545.</v>
      </c>
      <c r="B578" s="71" t="s">
        <v>2652</v>
      </c>
      <c r="C578" s="52">
        <v>1963</v>
      </c>
      <c r="D578" s="220" t="s">
        <v>3015</v>
      </c>
      <c r="E578" s="143" t="s">
        <v>3017</v>
      </c>
      <c r="F578" s="52">
        <v>2</v>
      </c>
      <c r="G578" s="52">
        <v>2</v>
      </c>
      <c r="H578" s="145">
        <v>509.7</v>
      </c>
      <c r="I578" s="145">
        <v>458.1</v>
      </c>
      <c r="J578" s="145">
        <v>458.1</v>
      </c>
      <c r="K578" s="3">
        <v>26</v>
      </c>
      <c r="L578" s="32">
        <f t="shared" si="135"/>
        <v>1516643.44</v>
      </c>
      <c r="M578" s="32"/>
      <c r="N578" s="32"/>
      <c r="O578" s="32"/>
      <c r="P578" s="145">
        <f t="shared" si="136"/>
        <v>1516643.44</v>
      </c>
      <c r="Q578" s="32"/>
      <c r="R578" s="102"/>
      <c r="S578" s="32"/>
      <c r="T578" s="32"/>
      <c r="U578" s="32"/>
      <c r="V578" s="32"/>
      <c r="W578" s="32"/>
      <c r="X578" s="32">
        <v>481.78</v>
      </c>
      <c r="Y578" s="32">
        <f>X578*3148</f>
        <v>1516643.44</v>
      </c>
      <c r="Z578" s="32"/>
      <c r="AA578" s="32"/>
      <c r="AB578" s="32"/>
      <c r="AC578" s="32"/>
      <c r="AD578" s="32"/>
      <c r="AE578" s="32"/>
      <c r="AF578" s="35">
        <v>2025</v>
      </c>
      <c r="AG578" s="259"/>
      <c r="AH578" s="29">
        <v>545</v>
      </c>
      <c r="AI578" s="29" t="s">
        <v>155</v>
      </c>
      <c r="AJ578" s="29" t="str">
        <f t="shared" si="138"/>
        <v>545.</v>
      </c>
    </row>
    <row r="579" spans="1:38" ht="22.5" customHeight="1" x14ac:dyDescent="0.25">
      <c r="A579" s="143" t="str">
        <f t="shared" si="137"/>
        <v>546.</v>
      </c>
      <c r="B579" s="71" t="s">
        <v>2653</v>
      </c>
      <c r="C579" s="52">
        <v>1963</v>
      </c>
      <c r="D579" s="220" t="s">
        <v>3015</v>
      </c>
      <c r="E579" s="143" t="s">
        <v>3017</v>
      </c>
      <c r="F579" s="52">
        <v>5</v>
      </c>
      <c r="G579" s="52">
        <v>3</v>
      </c>
      <c r="H579" s="145">
        <v>2479.1</v>
      </c>
      <c r="I579" s="145">
        <v>2245.8000000000002</v>
      </c>
      <c r="J579" s="145">
        <v>2245.8000000000002</v>
      </c>
      <c r="K579" s="3">
        <v>87</v>
      </c>
      <c r="L579" s="32">
        <f t="shared" si="135"/>
        <v>2804150</v>
      </c>
      <c r="M579" s="32"/>
      <c r="N579" s="32"/>
      <c r="O579" s="32"/>
      <c r="P579" s="145">
        <f t="shared" si="136"/>
        <v>2804150</v>
      </c>
      <c r="Q579" s="32">
        <v>110916</v>
      </c>
      <c r="R579" s="102"/>
      <c r="S579" s="32"/>
      <c r="T579" s="32">
        <v>358</v>
      </c>
      <c r="U579" s="32">
        <f>T579*7523</f>
        <v>2693234</v>
      </c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5">
        <v>2025</v>
      </c>
      <c r="AG579" s="259"/>
      <c r="AH579" s="29">
        <v>546</v>
      </c>
      <c r="AI579" s="29" t="s">
        <v>155</v>
      </c>
      <c r="AJ579" s="29" t="str">
        <f t="shared" si="138"/>
        <v>546.</v>
      </c>
    </row>
    <row r="580" spans="1:38" ht="22.5" customHeight="1" x14ac:dyDescent="0.25">
      <c r="A580" s="143" t="str">
        <f t="shared" si="137"/>
        <v>547.</v>
      </c>
      <c r="B580" s="247" t="s">
        <v>2655</v>
      </c>
      <c r="C580" s="52">
        <v>1962</v>
      </c>
      <c r="D580" s="220" t="s">
        <v>3015</v>
      </c>
      <c r="E580" s="143" t="s">
        <v>3017</v>
      </c>
      <c r="F580" s="52">
        <v>4</v>
      </c>
      <c r="G580" s="52">
        <v>3</v>
      </c>
      <c r="H580" s="145">
        <v>1584</v>
      </c>
      <c r="I580" s="145">
        <v>1560.4</v>
      </c>
      <c r="J580" s="145">
        <v>1560.4</v>
      </c>
      <c r="K580" s="3">
        <v>54</v>
      </c>
      <c r="L580" s="145">
        <f t="shared" si="135"/>
        <v>1916089.2</v>
      </c>
      <c r="M580" s="145"/>
      <c r="N580" s="145"/>
      <c r="O580" s="145"/>
      <c r="P580" s="145">
        <f t="shared" si="136"/>
        <v>1916089.2</v>
      </c>
      <c r="Q580" s="145">
        <f>1005841.2+910248</f>
        <v>1916089.2</v>
      </c>
      <c r="R580" s="3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35">
        <v>2025</v>
      </c>
      <c r="AG580" s="259"/>
      <c r="AH580" s="29">
        <v>547</v>
      </c>
      <c r="AI580" s="29" t="s">
        <v>155</v>
      </c>
      <c r="AJ580" s="29" t="str">
        <f t="shared" si="138"/>
        <v>547.</v>
      </c>
      <c r="AL580" s="30"/>
    </row>
    <row r="581" spans="1:38" ht="22.5" customHeight="1" x14ac:dyDescent="0.25">
      <c r="A581" s="143" t="str">
        <f t="shared" si="137"/>
        <v>548.</v>
      </c>
      <c r="B581" s="79" t="s">
        <v>2656</v>
      </c>
      <c r="C581" s="52">
        <v>1966</v>
      </c>
      <c r="D581" s="220" t="s">
        <v>3015</v>
      </c>
      <c r="E581" s="143" t="s">
        <v>3017</v>
      </c>
      <c r="F581" s="52">
        <v>2</v>
      </c>
      <c r="G581" s="52">
        <v>1</v>
      </c>
      <c r="H581" s="4">
        <v>318.89999999999998</v>
      </c>
      <c r="I581" s="145">
        <v>211.1</v>
      </c>
      <c r="J581" s="4">
        <v>211.1</v>
      </c>
      <c r="K581" s="5">
        <v>12</v>
      </c>
      <c r="L581" s="32">
        <f t="shared" si="135"/>
        <v>112166.3</v>
      </c>
      <c r="M581" s="32"/>
      <c r="N581" s="32"/>
      <c r="O581" s="32"/>
      <c r="P581" s="145">
        <f t="shared" si="136"/>
        <v>112166.3</v>
      </c>
      <c r="Q581" s="32"/>
      <c r="R581" s="102"/>
      <c r="S581" s="32"/>
      <c r="T581" s="32"/>
      <c r="U581" s="32"/>
      <c r="V581" s="32"/>
      <c r="W581" s="32"/>
      <c r="X581" s="32"/>
      <c r="Y581" s="32"/>
      <c r="Z581" s="32">
        <v>41.9</v>
      </c>
      <c r="AA581" s="32">
        <f>Z581*2677</f>
        <v>112166.3</v>
      </c>
      <c r="AB581" s="32"/>
      <c r="AC581" s="32"/>
      <c r="AD581" s="32"/>
      <c r="AE581" s="32"/>
      <c r="AF581" s="35">
        <v>2025</v>
      </c>
      <c r="AG581" s="259"/>
      <c r="AH581" s="29">
        <v>548</v>
      </c>
      <c r="AI581" s="29" t="s">
        <v>155</v>
      </c>
      <c r="AJ581" s="29" t="str">
        <f t="shared" si="138"/>
        <v>548.</v>
      </c>
      <c r="AL581" s="30"/>
    </row>
    <row r="582" spans="1:38" ht="22.5" customHeight="1" x14ac:dyDescent="0.25">
      <c r="A582" s="143" t="str">
        <f t="shared" si="137"/>
        <v>549.</v>
      </c>
      <c r="B582" s="79" t="s">
        <v>2659</v>
      </c>
      <c r="C582" s="52">
        <v>1974</v>
      </c>
      <c r="D582" s="220" t="s">
        <v>3015</v>
      </c>
      <c r="E582" s="143" t="s">
        <v>3017</v>
      </c>
      <c r="F582" s="52">
        <v>2</v>
      </c>
      <c r="G582" s="52">
        <v>3</v>
      </c>
      <c r="H582" s="4">
        <v>944.7</v>
      </c>
      <c r="I582" s="145">
        <v>858.5</v>
      </c>
      <c r="J582" s="4">
        <v>858.5</v>
      </c>
      <c r="K582" s="5">
        <v>21</v>
      </c>
      <c r="L582" s="32">
        <f t="shared" si="135"/>
        <v>118607</v>
      </c>
      <c r="M582" s="32"/>
      <c r="N582" s="32"/>
      <c r="O582" s="32"/>
      <c r="P582" s="145">
        <f t="shared" si="136"/>
        <v>118607</v>
      </c>
      <c r="Q582" s="32">
        <v>118607</v>
      </c>
      <c r="R582" s="10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5">
        <v>2025</v>
      </c>
      <c r="AG582" s="259"/>
      <c r="AH582" s="29">
        <v>549</v>
      </c>
      <c r="AI582" s="29" t="s">
        <v>155</v>
      </c>
      <c r="AJ582" s="29" t="str">
        <f t="shared" si="138"/>
        <v>549.</v>
      </c>
      <c r="AL582" s="30"/>
    </row>
    <row r="583" spans="1:38" ht="22.5" customHeight="1" x14ac:dyDescent="0.25">
      <c r="A583" s="143" t="str">
        <f t="shared" si="137"/>
        <v>550.</v>
      </c>
      <c r="B583" s="79" t="s">
        <v>2660</v>
      </c>
      <c r="C583" s="52">
        <v>1974</v>
      </c>
      <c r="D583" s="220" t="s">
        <v>3015</v>
      </c>
      <c r="E583" s="143" t="s">
        <v>3017</v>
      </c>
      <c r="F583" s="52">
        <v>2</v>
      </c>
      <c r="G583" s="52">
        <v>3</v>
      </c>
      <c r="H583" s="4">
        <v>854.8</v>
      </c>
      <c r="I583" s="145">
        <v>491</v>
      </c>
      <c r="J583" s="4">
        <v>491</v>
      </c>
      <c r="K583" s="5">
        <v>31</v>
      </c>
      <c r="L583" s="32">
        <f t="shared" si="135"/>
        <v>563040</v>
      </c>
      <c r="M583" s="32"/>
      <c r="N583" s="32"/>
      <c r="O583" s="32"/>
      <c r="P583" s="145">
        <f t="shared" si="136"/>
        <v>563040</v>
      </c>
      <c r="Q583" s="32">
        <v>563040</v>
      </c>
      <c r="R583" s="10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5">
        <v>2025</v>
      </c>
      <c r="AG583" s="259"/>
      <c r="AH583" s="29">
        <v>550</v>
      </c>
      <c r="AI583" s="29" t="s">
        <v>155</v>
      </c>
      <c r="AJ583" s="29" t="str">
        <f t="shared" si="138"/>
        <v>550.</v>
      </c>
      <c r="AL583" s="30"/>
    </row>
    <row r="584" spans="1:38" ht="22.5" customHeight="1" x14ac:dyDescent="0.25">
      <c r="A584" s="143" t="str">
        <f t="shared" si="137"/>
        <v>551.</v>
      </c>
      <c r="B584" s="79" t="s">
        <v>2661</v>
      </c>
      <c r="C584" s="52">
        <v>1973</v>
      </c>
      <c r="D584" s="220" t="s">
        <v>3015</v>
      </c>
      <c r="E584" s="143" t="s">
        <v>3017</v>
      </c>
      <c r="F584" s="52">
        <v>2</v>
      </c>
      <c r="G584" s="52">
        <v>3</v>
      </c>
      <c r="H584" s="4">
        <v>913.09</v>
      </c>
      <c r="I584" s="145">
        <v>859.5</v>
      </c>
      <c r="J584" s="4">
        <v>859.5</v>
      </c>
      <c r="K584" s="5">
        <v>36</v>
      </c>
      <c r="L584" s="32">
        <f t="shared" si="135"/>
        <v>563040</v>
      </c>
      <c r="M584" s="32"/>
      <c r="N584" s="32"/>
      <c r="O584" s="32"/>
      <c r="P584" s="145">
        <f t="shared" si="136"/>
        <v>563040</v>
      </c>
      <c r="Q584" s="32">
        <v>563040</v>
      </c>
      <c r="R584" s="10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5">
        <v>2025</v>
      </c>
      <c r="AG584" s="259"/>
      <c r="AH584" s="29">
        <v>551</v>
      </c>
      <c r="AI584" s="29" t="s">
        <v>155</v>
      </c>
      <c r="AJ584" s="29" t="str">
        <f t="shared" si="138"/>
        <v>551.</v>
      </c>
    </row>
    <row r="585" spans="1:38" ht="22.5" customHeight="1" x14ac:dyDescent="0.25">
      <c r="A585" s="143" t="str">
        <f t="shared" si="137"/>
        <v>552.</v>
      </c>
      <c r="B585" s="79" t="s">
        <v>2670</v>
      </c>
      <c r="C585" s="52">
        <v>1973</v>
      </c>
      <c r="D585" s="220" t="s">
        <v>3015</v>
      </c>
      <c r="E585" s="143" t="s">
        <v>3017</v>
      </c>
      <c r="F585" s="52">
        <v>2</v>
      </c>
      <c r="G585" s="52">
        <v>2</v>
      </c>
      <c r="H585" s="4">
        <v>794.6</v>
      </c>
      <c r="I585" s="145">
        <v>733.2</v>
      </c>
      <c r="J585" s="4">
        <v>733.2</v>
      </c>
      <c r="K585" s="5">
        <v>34</v>
      </c>
      <c r="L585" s="32">
        <f t="shared" si="135"/>
        <v>104602.8</v>
      </c>
      <c r="M585" s="32"/>
      <c r="N585" s="32"/>
      <c r="O585" s="32"/>
      <c r="P585" s="145">
        <f t="shared" si="136"/>
        <v>104602.8</v>
      </c>
      <c r="Q585" s="32">
        <v>104602.8</v>
      </c>
      <c r="R585" s="10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5">
        <v>2025</v>
      </c>
      <c r="AG585" s="259"/>
      <c r="AH585" s="29">
        <v>552</v>
      </c>
      <c r="AI585" s="29" t="s">
        <v>155</v>
      </c>
      <c r="AJ585" s="29" t="str">
        <f t="shared" si="138"/>
        <v>552.</v>
      </c>
      <c r="AL585" s="30"/>
    </row>
    <row r="586" spans="1:38" ht="22.5" customHeight="1" x14ac:dyDescent="0.25">
      <c r="A586" s="143" t="str">
        <f t="shared" si="137"/>
        <v>553.</v>
      </c>
      <c r="B586" s="71" t="s">
        <v>2671</v>
      </c>
      <c r="C586" s="52">
        <v>1978</v>
      </c>
      <c r="D586" s="220" t="s">
        <v>3015</v>
      </c>
      <c r="E586" s="143" t="s">
        <v>3016</v>
      </c>
      <c r="F586" s="52">
        <v>3</v>
      </c>
      <c r="G586" s="52">
        <v>3</v>
      </c>
      <c r="H586" s="4">
        <v>1414.8</v>
      </c>
      <c r="I586" s="4">
        <v>1281.4000000000001</v>
      </c>
      <c r="J586" s="4">
        <v>1281.4000000000001</v>
      </c>
      <c r="K586" s="5">
        <v>52</v>
      </c>
      <c r="L586" s="32">
        <f t="shared" si="135"/>
        <v>2018243</v>
      </c>
      <c r="M586" s="32"/>
      <c r="N586" s="32"/>
      <c r="O586" s="32"/>
      <c r="P586" s="145">
        <f t="shared" si="136"/>
        <v>2018243</v>
      </c>
      <c r="Q586" s="32"/>
      <c r="R586" s="102"/>
      <c r="S586" s="32"/>
      <c r="T586" s="32">
        <v>569</v>
      </c>
      <c r="U586" s="32">
        <f>T586*3547</f>
        <v>2018243</v>
      </c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5">
        <v>2025</v>
      </c>
      <c r="AG586" s="259"/>
      <c r="AH586" s="29">
        <v>553</v>
      </c>
      <c r="AI586" s="29" t="s">
        <v>155</v>
      </c>
      <c r="AJ586" s="29" t="str">
        <f t="shared" si="138"/>
        <v>553.</v>
      </c>
      <c r="AL586" s="30"/>
    </row>
    <row r="587" spans="1:38" ht="22.5" customHeight="1" x14ac:dyDescent="0.25">
      <c r="A587" s="143" t="str">
        <f t="shared" si="137"/>
        <v>554.</v>
      </c>
      <c r="B587" s="79" t="s">
        <v>2673</v>
      </c>
      <c r="C587" s="52">
        <v>1975</v>
      </c>
      <c r="D587" s="220" t="s">
        <v>3015</v>
      </c>
      <c r="E587" s="143" t="s">
        <v>3017</v>
      </c>
      <c r="F587" s="52">
        <v>2</v>
      </c>
      <c r="G587" s="52">
        <v>2</v>
      </c>
      <c r="H587" s="4">
        <v>798</v>
      </c>
      <c r="I587" s="145">
        <v>727.6</v>
      </c>
      <c r="J587" s="4">
        <v>727.6</v>
      </c>
      <c r="K587" s="5">
        <v>32</v>
      </c>
      <c r="L587" s="32">
        <f t="shared" si="135"/>
        <v>890610.6</v>
      </c>
      <c r="M587" s="32"/>
      <c r="N587" s="32"/>
      <c r="O587" s="32"/>
      <c r="P587" s="145">
        <f t="shared" si="136"/>
        <v>890610.6</v>
      </c>
      <c r="Q587" s="32">
        <f>792009.6+98601</f>
        <v>890610.6</v>
      </c>
      <c r="R587" s="10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5">
        <v>2025</v>
      </c>
      <c r="AG587" s="259"/>
      <c r="AH587" s="29">
        <v>554</v>
      </c>
      <c r="AI587" s="29" t="s">
        <v>155</v>
      </c>
      <c r="AJ587" s="29" t="str">
        <f t="shared" si="138"/>
        <v>554.</v>
      </c>
      <c r="AL587" s="30"/>
    </row>
    <row r="588" spans="1:38" ht="22.5" customHeight="1" x14ac:dyDescent="0.25">
      <c r="A588" s="143" t="str">
        <f t="shared" si="137"/>
        <v>555.</v>
      </c>
      <c r="B588" s="71" t="s">
        <v>2680</v>
      </c>
      <c r="C588" s="52">
        <v>1979</v>
      </c>
      <c r="D588" s="220" t="s">
        <v>3015</v>
      </c>
      <c r="E588" s="143" t="s">
        <v>3017</v>
      </c>
      <c r="F588" s="52">
        <v>5</v>
      </c>
      <c r="G588" s="52">
        <v>4</v>
      </c>
      <c r="H588" s="4">
        <v>3376.51</v>
      </c>
      <c r="I588" s="4">
        <v>3102.83</v>
      </c>
      <c r="J588" s="4">
        <v>3102.83</v>
      </c>
      <c r="K588" s="5">
        <v>121</v>
      </c>
      <c r="L588" s="32">
        <f>Q588+S588+U588+W588+Y588+AA588+AD588+AE588</f>
        <v>1549743</v>
      </c>
      <c r="M588" s="32"/>
      <c r="N588" s="32"/>
      <c r="O588" s="32"/>
      <c r="P588" s="145">
        <f>L588</f>
        <v>1549743</v>
      </c>
      <c r="Q588" s="32">
        <v>1549743</v>
      </c>
      <c r="R588" s="102"/>
      <c r="S588" s="32"/>
      <c r="T588" s="32"/>
      <c r="U588" s="32"/>
      <c r="V588" s="32"/>
      <c r="W588" s="32"/>
      <c r="X588" s="32"/>
      <c r="Y588" s="32"/>
      <c r="Z588" s="32"/>
      <c r="AA588" s="32"/>
      <c r="AB588" s="1"/>
      <c r="AC588" s="1"/>
      <c r="AD588" s="32"/>
      <c r="AE588" s="32"/>
      <c r="AF588" s="35">
        <v>2025</v>
      </c>
      <c r="AG588" s="259"/>
      <c r="AH588" s="29">
        <v>555</v>
      </c>
      <c r="AI588" s="29" t="s">
        <v>155</v>
      </c>
      <c r="AJ588" s="29" t="str">
        <f t="shared" si="138"/>
        <v>555.</v>
      </c>
      <c r="AL588" s="30"/>
    </row>
    <row r="589" spans="1:38" ht="22.5" customHeight="1" x14ac:dyDescent="0.25">
      <c r="A589" s="143" t="str">
        <f t="shared" si="137"/>
        <v>556.</v>
      </c>
      <c r="B589" s="71" t="s">
        <v>2690</v>
      </c>
      <c r="C589" s="52">
        <v>1961</v>
      </c>
      <c r="D589" s="220" t="s">
        <v>3015</v>
      </c>
      <c r="E589" s="143" t="s">
        <v>3017</v>
      </c>
      <c r="F589" s="52">
        <v>2</v>
      </c>
      <c r="G589" s="52">
        <v>1</v>
      </c>
      <c r="H589" s="4">
        <v>343.6</v>
      </c>
      <c r="I589" s="4">
        <v>310.10000000000002</v>
      </c>
      <c r="J589" s="4">
        <v>310.10000000000002</v>
      </c>
      <c r="K589" s="3">
        <v>14</v>
      </c>
      <c r="L589" s="145">
        <f t="shared" si="135"/>
        <v>130637.59999999999</v>
      </c>
      <c r="M589" s="145"/>
      <c r="N589" s="145"/>
      <c r="O589" s="145"/>
      <c r="P589" s="145">
        <f t="shared" si="136"/>
        <v>130637.59999999999</v>
      </c>
      <c r="Q589" s="32"/>
      <c r="R589" s="102"/>
      <c r="S589" s="32"/>
      <c r="T589" s="32"/>
      <c r="U589" s="32"/>
      <c r="V589" s="32"/>
      <c r="W589" s="32"/>
      <c r="X589" s="32"/>
      <c r="Y589" s="32"/>
      <c r="Z589" s="32">
        <v>48.8</v>
      </c>
      <c r="AA589" s="32">
        <f>Z589*2677</f>
        <v>130637.59999999999</v>
      </c>
      <c r="AB589" s="32"/>
      <c r="AC589" s="32"/>
      <c r="AD589" s="32"/>
      <c r="AE589" s="32"/>
      <c r="AF589" s="35">
        <v>2025</v>
      </c>
      <c r="AG589" s="259"/>
      <c r="AH589" s="29">
        <v>556</v>
      </c>
      <c r="AI589" s="29" t="s">
        <v>155</v>
      </c>
      <c r="AJ589" s="29" t="str">
        <f t="shared" si="138"/>
        <v>556.</v>
      </c>
    </row>
    <row r="590" spans="1:38" ht="22.5" customHeight="1" x14ac:dyDescent="0.25">
      <c r="A590" s="143" t="str">
        <f t="shared" si="137"/>
        <v>557.</v>
      </c>
      <c r="B590" s="71" t="s">
        <v>2695</v>
      </c>
      <c r="C590" s="52">
        <v>1976</v>
      </c>
      <c r="D590" s="220" t="s">
        <v>3015</v>
      </c>
      <c r="E590" s="143" t="s">
        <v>3016</v>
      </c>
      <c r="F590" s="52">
        <v>5</v>
      </c>
      <c r="G590" s="52">
        <v>6</v>
      </c>
      <c r="H590" s="4">
        <v>5072.78</v>
      </c>
      <c r="I590" s="4">
        <v>4678.17</v>
      </c>
      <c r="J590" s="4">
        <v>4678.17</v>
      </c>
      <c r="K590" s="5">
        <v>200</v>
      </c>
      <c r="L590" s="32">
        <f t="shared" si="135"/>
        <v>1330992</v>
      </c>
      <c r="M590" s="32"/>
      <c r="N590" s="32"/>
      <c r="O590" s="32"/>
      <c r="P590" s="145">
        <f t="shared" si="136"/>
        <v>1330992</v>
      </c>
      <c r="Q590" s="32">
        <v>1330992</v>
      </c>
      <c r="R590" s="10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5">
        <v>2025</v>
      </c>
      <c r="AG590" s="259"/>
      <c r="AH590" s="29">
        <v>557</v>
      </c>
      <c r="AI590" s="29" t="s">
        <v>155</v>
      </c>
      <c r="AJ590" s="29" t="str">
        <f t="shared" si="138"/>
        <v>557.</v>
      </c>
    </row>
    <row r="591" spans="1:38" ht="22.5" customHeight="1" x14ac:dyDescent="0.25">
      <c r="A591" s="143" t="str">
        <f t="shared" si="137"/>
        <v>558.</v>
      </c>
      <c r="B591" s="79" t="s">
        <v>2703</v>
      </c>
      <c r="C591" s="52">
        <v>1974</v>
      </c>
      <c r="D591" s="220" t="s">
        <v>3015</v>
      </c>
      <c r="E591" s="143" t="s">
        <v>3017</v>
      </c>
      <c r="F591" s="52">
        <v>5</v>
      </c>
      <c r="G591" s="52">
        <v>2</v>
      </c>
      <c r="H591" s="4">
        <v>1990.6</v>
      </c>
      <c r="I591" s="145">
        <v>1799.3</v>
      </c>
      <c r="J591" s="4">
        <v>1785.8</v>
      </c>
      <c r="K591" s="5">
        <v>58</v>
      </c>
      <c r="L591" s="32">
        <f t="shared" si="135"/>
        <v>3182212</v>
      </c>
      <c r="M591" s="32"/>
      <c r="N591" s="32"/>
      <c r="O591" s="32"/>
      <c r="P591" s="145">
        <f t="shared" si="136"/>
        <v>3182212</v>
      </c>
      <c r="Q591" s="32">
        <v>97172</v>
      </c>
      <c r="R591" s="102"/>
      <c r="S591" s="32"/>
      <c r="T591" s="32"/>
      <c r="U591" s="32"/>
      <c r="V591" s="32"/>
      <c r="W591" s="32"/>
      <c r="X591" s="32">
        <v>980</v>
      </c>
      <c r="Y591" s="32">
        <f>X591*3148</f>
        <v>3085040</v>
      </c>
      <c r="Z591" s="32"/>
      <c r="AA591" s="32"/>
      <c r="AB591" s="32"/>
      <c r="AC591" s="32"/>
      <c r="AD591" s="32"/>
      <c r="AE591" s="32"/>
      <c r="AF591" s="35">
        <v>2025</v>
      </c>
      <c r="AG591" s="259"/>
      <c r="AH591" s="29">
        <v>558</v>
      </c>
      <c r="AI591" s="29" t="s">
        <v>155</v>
      </c>
      <c r="AJ591" s="29" t="str">
        <f t="shared" si="138"/>
        <v>558.</v>
      </c>
      <c r="AL591" s="30"/>
    </row>
    <row r="592" spans="1:38" ht="22.5" customHeight="1" x14ac:dyDescent="0.25">
      <c r="A592" s="143" t="str">
        <f t="shared" si="137"/>
        <v>559.</v>
      </c>
      <c r="B592" s="71" t="s">
        <v>2705</v>
      </c>
      <c r="C592" s="52">
        <v>1975</v>
      </c>
      <c r="D592" s="220" t="s">
        <v>3015</v>
      </c>
      <c r="E592" s="143" t="s">
        <v>3016</v>
      </c>
      <c r="F592" s="52">
        <v>5</v>
      </c>
      <c r="G592" s="52">
        <v>4</v>
      </c>
      <c r="H592" s="4">
        <v>3688.75</v>
      </c>
      <c r="I592" s="4">
        <v>3365.6</v>
      </c>
      <c r="J592" s="4">
        <v>3365.6</v>
      </c>
      <c r="K592" s="5">
        <v>146</v>
      </c>
      <c r="L592" s="32">
        <f t="shared" si="135"/>
        <v>3880674.58</v>
      </c>
      <c r="M592" s="32"/>
      <c r="N592" s="32"/>
      <c r="O592" s="32"/>
      <c r="P592" s="145">
        <f t="shared" si="136"/>
        <v>3880674.58</v>
      </c>
      <c r="Q592" s="32">
        <v>902116.8</v>
      </c>
      <c r="R592" s="102"/>
      <c r="S592" s="32"/>
      <c r="T592" s="32">
        <v>839.74</v>
      </c>
      <c r="U592" s="32">
        <f>T592*3547</f>
        <v>2978557.7800000003</v>
      </c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5">
        <v>2025</v>
      </c>
      <c r="AG592" s="259"/>
      <c r="AH592" s="29">
        <v>559</v>
      </c>
      <c r="AI592" s="29" t="s">
        <v>155</v>
      </c>
      <c r="AJ592" s="29" t="str">
        <f t="shared" si="138"/>
        <v>559.</v>
      </c>
    </row>
    <row r="593" spans="1:38" ht="22.5" customHeight="1" x14ac:dyDescent="0.25">
      <c r="A593" s="143" t="str">
        <f t="shared" si="137"/>
        <v>560.</v>
      </c>
      <c r="B593" s="79" t="s">
        <v>2706</v>
      </c>
      <c r="C593" s="52">
        <v>1964</v>
      </c>
      <c r="D593" s="220" t="s">
        <v>3015</v>
      </c>
      <c r="E593" s="143" t="s">
        <v>3017</v>
      </c>
      <c r="F593" s="52">
        <v>2</v>
      </c>
      <c r="G593" s="52">
        <v>2</v>
      </c>
      <c r="H593" s="145">
        <v>652.07000000000005</v>
      </c>
      <c r="I593" s="145">
        <v>601.04999999999995</v>
      </c>
      <c r="J593" s="145">
        <v>601.04999999999995</v>
      </c>
      <c r="K593" s="3">
        <v>31</v>
      </c>
      <c r="L593" s="145">
        <f>Q593+S593+U593+W593+Y593+AA593+AD593+AE593</f>
        <v>255921.19999999998</v>
      </c>
      <c r="M593" s="145"/>
      <c r="N593" s="145"/>
      <c r="O593" s="145"/>
      <c r="P593" s="145">
        <f>L593</f>
        <v>255921.19999999998</v>
      </c>
      <c r="Q593" s="32"/>
      <c r="R593" s="102"/>
      <c r="S593" s="32"/>
      <c r="T593" s="32"/>
      <c r="U593" s="32"/>
      <c r="V593" s="32"/>
      <c r="W593" s="32"/>
      <c r="X593" s="32"/>
      <c r="Y593" s="32"/>
      <c r="Z593" s="32">
        <v>95.6</v>
      </c>
      <c r="AA593" s="32">
        <f>Z593*2677</f>
        <v>255921.19999999998</v>
      </c>
      <c r="AB593" s="32"/>
      <c r="AC593" s="32"/>
      <c r="AD593" s="32"/>
      <c r="AE593" s="32"/>
      <c r="AF593" s="35">
        <v>2025</v>
      </c>
      <c r="AG593" s="259"/>
      <c r="AH593" s="29">
        <v>560</v>
      </c>
      <c r="AI593" s="29" t="s">
        <v>155</v>
      </c>
      <c r="AJ593" s="29" t="str">
        <f t="shared" si="138"/>
        <v>560.</v>
      </c>
      <c r="AL593" s="30"/>
    </row>
    <row r="594" spans="1:38" ht="22.5" customHeight="1" x14ac:dyDescent="0.25">
      <c r="A594" s="143" t="str">
        <f t="shared" si="137"/>
        <v>561.</v>
      </c>
      <c r="B594" s="79" t="s">
        <v>2583</v>
      </c>
      <c r="C594" s="52">
        <v>1985</v>
      </c>
      <c r="D594" s="220" t="s">
        <v>3015</v>
      </c>
      <c r="E594" s="143" t="s">
        <v>3016</v>
      </c>
      <c r="F594" s="52">
        <v>2</v>
      </c>
      <c r="G594" s="52">
        <v>2</v>
      </c>
      <c r="H594" s="4">
        <v>597.4</v>
      </c>
      <c r="I594" s="145">
        <v>557.9</v>
      </c>
      <c r="J594" s="4">
        <v>557.9</v>
      </c>
      <c r="K594" s="5">
        <v>21</v>
      </c>
      <c r="L594" s="32">
        <f t="shared" ref="L594:L620" si="139">Q594+S594+U594+W594+Y594+AA594+AD594+AE594</f>
        <v>243607</v>
      </c>
      <c r="M594" s="32"/>
      <c r="N594" s="32"/>
      <c r="O594" s="32"/>
      <c r="P594" s="145">
        <f t="shared" ref="P594:P620" si="140">L594</f>
        <v>243607</v>
      </c>
      <c r="Q594" s="32"/>
      <c r="R594" s="102"/>
      <c r="S594" s="32"/>
      <c r="T594" s="32"/>
      <c r="U594" s="32"/>
      <c r="V594" s="32"/>
      <c r="W594" s="32"/>
      <c r="X594" s="32"/>
      <c r="Y594" s="32"/>
      <c r="Z594" s="32">
        <v>91</v>
      </c>
      <c r="AA594" s="32">
        <f>Z594*2677</f>
        <v>243607</v>
      </c>
      <c r="AB594" s="32"/>
      <c r="AC594" s="32"/>
      <c r="AD594" s="32"/>
      <c r="AE594" s="32"/>
      <c r="AF594" s="35">
        <v>2025</v>
      </c>
      <c r="AG594" s="259"/>
      <c r="AH594" s="29">
        <v>561</v>
      </c>
      <c r="AI594" s="29" t="s">
        <v>155</v>
      </c>
      <c r="AJ594" s="29" t="str">
        <f t="shared" si="138"/>
        <v>561.</v>
      </c>
      <c r="AL594" s="30"/>
    </row>
    <row r="595" spans="1:38" ht="22.5" customHeight="1" x14ac:dyDescent="0.25">
      <c r="A595" s="143" t="str">
        <f t="shared" si="137"/>
        <v>562.</v>
      </c>
      <c r="B595" s="71" t="s">
        <v>2585</v>
      </c>
      <c r="C595" s="52">
        <v>1972</v>
      </c>
      <c r="D595" s="220" t="s">
        <v>3015</v>
      </c>
      <c r="E595" s="143" t="s">
        <v>3017</v>
      </c>
      <c r="F595" s="52">
        <v>2</v>
      </c>
      <c r="G595" s="52">
        <v>1</v>
      </c>
      <c r="H595" s="4">
        <v>352</v>
      </c>
      <c r="I595" s="4">
        <v>317.39999999999998</v>
      </c>
      <c r="J595" s="4">
        <v>317.39999999999998</v>
      </c>
      <c r="K595" s="3">
        <v>13</v>
      </c>
      <c r="L595" s="32">
        <f t="shared" si="139"/>
        <v>1123836</v>
      </c>
      <c r="M595" s="32"/>
      <c r="N595" s="32"/>
      <c r="O595" s="32"/>
      <c r="P595" s="145">
        <f t="shared" si="140"/>
        <v>1123836</v>
      </c>
      <c r="Q595" s="32"/>
      <c r="R595" s="102"/>
      <c r="S595" s="32"/>
      <c r="T595" s="32"/>
      <c r="U595" s="32"/>
      <c r="V595" s="32"/>
      <c r="W595" s="32"/>
      <c r="X595" s="32">
        <v>357</v>
      </c>
      <c r="Y595" s="32">
        <f>X595*3148</f>
        <v>1123836</v>
      </c>
      <c r="Z595" s="32"/>
      <c r="AA595" s="32"/>
      <c r="AB595" s="32"/>
      <c r="AC595" s="32"/>
      <c r="AD595" s="32"/>
      <c r="AE595" s="32"/>
      <c r="AF595" s="35">
        <v>2025</v>
      </c>
      <c r="AG595" s="259"/>
      <c r="AH595" s="29">
        <v>562</v>
      </c>
      <c r="AI595" s="29" t="s">
        <v>155</v>
      </c>
      <c r="AJ595" s="29" t="str">
        <f t="shared" si="138"/>
        <v>562.</v>
      </c>
    </row>
    <row r="596" spans="1:38" ht="22.5" customHeight="1" x14ac:dyDescent="0.25">
      <c r="A596" s="143" t="str">
        <f t="shared" si="137"/>
        <v>563.</v>
      </c>
      <c r="B596" s="79" t="s">
        <v>2587</v>
      </c>
      <c r="C596" s="52">
        <v>1973</v>
      </c>
      <c r="D596" s="220" t="s">
        <v>3015</v>
      </c>
      <c r="E596" s="143" t="s">
        <v>3017</v>
      </c>
      <c r="F596" s="52">
        <v>2</v>
      </c>
      <c r="G596" s="52">
        <v>1</v>
      </c>
      <c r="H596" s="4">
        <v>248.4</v>
      </c>
      <c r="I596" s="145">
        <v>172.3</v>
      </c>
      <c r="J596" s="4">
        <v>172.3</v>
      </c>
      <c r="K596" s="5">
        <v>21</v>
      </c>
      <c r="L596" s="145">
        <f t="shared" si="139"/>
        <v>142844.72</v>
      </c>
      <c r="M596" s="32"/>
      <c r="N596" s="32"/>
      <c r="O596" s="32"/>
      <c r="P596" s="145">
        <f t="shared" si="140"/>
        <v>142844.72</v>
      </c>
      <c r="Q596" s="32"/>
      <c r="R596" s="102"/>
      <c r="S596" s="32"/>
      <c r="T596" s="32"/>
      <c r="U596" s="32"/>
      <c r="V596" s="32"/>
      <c r="W596" s="32"/>
      <c r="X596" s="32"/>
      <c r="Y596" s="32"/>
      <c r="Z596" s="32">
        <v>53.36</v>
      </c>
      <c r="AA596" s="32">
        <f>Z596*2677</f>
        <v>142844.72</v>
      </c>
      <c r="AB596" s="32"/>
      <c r="AC596" s="32"/>
      <c r="AD596" s="145"/>
      <c r="AE596" s="32"/>
      <c r="AF596" s="35">
        <v>2025</v>
      </c>
      <c r="AG596" s="259"/>
      <c r="AH596" s="29">
        <v>563</v>
      </c>
      <c r="AI596" s="29" t="s">
        <v>155</v>
      </c>
      <c r="AJ596" s="29" t="str">
        <f t="shared" si="138"/>
        <v>563.</v>
      </c>
      <c r="AL596" s="30"/>
    </row>
    <row r="597" spans="1:38" ht="22.5" customHeight="1" x14ac:dyDescent="0.25">
      <c r="A597" s="143" t="str">
        <f t="shared" si="137"/>
        <v>564.</v>
      </c>
      <c r="B597" s="79" t="s">
        <v>2589</v>
      </c>
      <c r="C597" s="52">
        <v>1960</v>
      </c>
      <c r="D597" s="220" t="s">
        <v>3015</v>
      </c>
      <c r="E597" s="143" t="s">
        <v>3017</v>
      </c>
      <c r="F597" s="52">
        <v>2</v>
      </c>
      <c r="G597" s="52">
        <v>1</v>
      </c>
      <c r="H597" s="4">
        <v>347.9</v>
      </c>
      <c r="I597" s="145">
        <v>326.60000000000002</v>
      </c>
      <c r="J597" s="4">
        <v>288</v>
      </c>
      <c r="K597" s="5">
        <v>14</v>
      </c>
      <c r="L597" s="32">
        <f t="shared" si="139"/>
        <v>1183648</v>
      </c>
      <c r="M597" s="32"/>
      <c r="N597" s="32"/>
      <c r="O597" s="32"/>
      <c r="P597" s="145">
        <f t="shared" si="140"/>
        <v>1183648</v>
      </c>
      <c r="Q597" s="32"/>
      <c r="R597" s="102"/>
      <c r="S597" s="32"/>
      <c r="T597" s="32"/>
      <c r="U597" s="32"/>
      <c r="V597" s="32"/>
      <c r="W597" s="32"/>
      <c r="X597" s="32">
        <v>376</v>
      </c>
      <c r="Y597" s="32">
        <f>X597*3148</f>
        <v>1183648</v>
      </c>
      <c r="Z597" s="32"/>
      <c r="AA597" s="32"/>
      <c r="AB597" s="32"/>
      <c r="AC597" s="32"/>
      <c r="AD597" s="145"/>
      <c r="AE597" s="32"/>
      <c r="AF597" s="35">
        <v>2025</v>
      </c>
      <c r="AG597" s="259"/>
      <c r="AH597" s="29">
        <v>564</v>
      </c>
      <c r="AI597" s="29" t="s">
        <v>155</v>
      </c>
      <c r="AJ597" s="29" t="str">
        <f t="shared" si="138"/>
        <v>564.</v>
      </c>
      <c r="AL597" s="30"/>
    </row>
    <row r="598" spans="1:38" ht="22.5" customHeight="1" x14ac:dyDescent="0.25">
      <c r="A598" s="143" t="str">
        <f t="shared" si="137"/>
        <v>565.</v>
      </c>
      <c r="B598" s="247" t="s">
        <v>2594</v>
      </c>
      <c r="C598" s="52">
        <v>1970</v>
      </c>
      <c r="D598" s="220" t="s">
        <v>3015</v>
      </c>
      <c r="E598" s="143" t="s">
        <v>3017</v>
      </c>
      <c r="F598" s="52">
        <v>2</v>
      </c>
      <c r="G598" s="52">
        <v>2</v>
      </c>
      <c r="H598" s="4">
        <v>556.9</v>
      </c>
      <c r="I598" s="145">
        <v>506.8</v>
      </c>
      <c r="J598" s="145">
        <v>506.8</v>
      </c>
      <c r="K598" s="3">
        <v>18</v>
      </c>
      <c r="L598" s="145">
        <f>Q598+S598+U598+W598+Y598+AA598+AD598+AE598</f>
        <v>3964621</v>
      </c>
      <c r="M598" s="145"/>
      <c r="N598" s="145"/>
      <c r="O598" s="145"/>
      <c r="P598" s="145">
        <f>L598</f>
        <v>3964621</v>
      </c>
      <c r="Q598" s="145"/>
      <c r="R598" s="3"/>
      <c r="S598" s="145"/>
      <c r="T598" s="145">
        <v>527</v>
      </c>
      <c r="U598" s="145">
        <f>T598*7523</f>
        <v>3964621</v>
      </c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35">
        <v>2025</v>
      </c>
      <c r="AG598" s="259"/>
      <c r="AH598" s="29">
        <v>565</v>
      </c>
      <c r="AI598" s="29" t="s">
        <v>155</v>
      </c>
      <c r="AJ598" s="29" t="str">
        <f t="shared" si="138"/>
        <v>565.</v>
      </c>
      <c r="AL598" s="30"/>
    </row>
    <row r="599" spans="1:38" ht="22.5" customHeight="1" x14ac:dyDescent="0.25">
      <c r="A599" s="143" t="str">
        <f t="shared" si="137"/>
        <v>566.</v>
      </c>
      <c r="B599" s="79" t="s">
        <v>2601</v>
      </c>
      <c r="C599" s="52">
        <v>1976</v>
      </c>
      <c r="D599" s="220" t="s">
        <v>3015</v>
      </c>
      <c r="E599" s="143" t="s">
        <v>3016</v>
      </c>
      <c r="F599" s="52">
        <v>5</v>
      </c>
      <c r="G599" s="52">
        <v>4</v>
      </c>
      <c r="H599" s="4">
        <v>3588.59</v>
      </c>
      <c r="I599" s="145">
        <v>3333.28</v>
      </c>
      <c r="J599" s="4">
        <v>3333.28</v>
      </c>
      <c r="K599" s="5">
        <v>134</v>
      </c>
      <c r="L599" s="32">
        <f t="shared" si="139"/>
        <v>3774008</v>
      </c>
      <c r="M599" s="32"/>
      <c r="N599" s="32"/>
      <c r="O599" s="32"/>
      <c r="P599" s="145">
        <f t="shared" si="140"/>
        <v>3774008</v>
      </c>
      <c r="Q599" s="32"/>
      <c r="R599" s="102"/>
      <c r="S599" s="32"/>
      <c r="T599" s="32">
        <v>1064</v>
      </c>
      <c r="U599" s="32">
        <f>T599*3547</f>
        <v>3774008</v>
      </c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5">
        <v>2025</v>
      </c>
      <c r="AG599" s="259"/>
      <c r="AH599" s="29">
        <v>566</v>
      </c>
      <c r="AI599" s="29" t="s">
        <v>155</v>
      </c>
      <c r="AJ599" s="29" t="str">
        <f t="shared" si="138"/>
        <v>566.</v>
      </c>
    </row>
    <row r="600" spans="1:38" ht="22.5" customHeight="1" x14ac:dyDescent="0.25">
      <c r="A600" s="143" t="str">
        <f t="shared" si="137"/>
        <v>567.</v>
      </c>
      <c r="B600" s="247" t="s">
        <v>2602</v>
      </c>
      <c r="C600" s="52">
        <v>1966</v>
      </c>
      <c r="D600" s="220" t="s">
        <v>3015</v>
      </c>
      <c r="E600" s="143" t="s">
        <v>3016</v>
      </c>
      <c r="F600" s="52">
        <v>5</v>
      </c>
      <c r="G600" s="52">
        <v>3</v>
      </c>
      <c r="H600" s="4">
        <v>2185.9499999999998</v>
      </c>
      <c r="I600" s="145">
        <v>2000.15</v>
      </c>
      <c r="J600" s="4">
        <v>2000.15</v>
      </c>
      <c r="K600" s="3">
        <v>80</v>
      </c>
      <c r="L600" s="32">
        <f>Q600+S600+U600+W600+Y600+AA600+AD600+AE600</f>
        <v>2016682.3199999998</v>
      </c>
      <c r="M600" s="32"/>
      <c r="N600" s="32"/>
      <c r="O600" s="32"/>
      <c r="P600" s="145">
        <f>L600</f>
        <v>2016682.3199999998</v>
      </c>
      <c r="Q600" s="145"/>
      <c r="R600" s="3"/>
      <c r="S600" s="145"/>
      <c r="T600" s="145">
        <v>568.55999999999995</v>
      </c>
      <c r="U600" s="145">
        <f>T600*3547</f>
        <v>2016682.3199999998</v>
      </c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35">
        <v>2025</v>
      </c>
      <c r="AG600" s="259"/>
      <c r="AH600" s="29">
        <v>567</v>
      </c>
      <c r="AI600" s="29" t="s">
        <v>155</v>
      </c>
      <c r="AJ600" s="29" t="str">
        <f t="shared" si="138"/>
        <v>567.</v>
      </c>
      <c r="AL600" s="30"/>
    </row>
    <row r="601" spans="1:38" ht="22.5" customHeight="1" x14ac:dyDescent="0.25">
      <c r="A601" s="143" t="str">
        <f t="shared" si="137"/>
        <v>568.</v>
      </c>
      <c r="B601" s="247" t="s">
        <v>2610</v>
      </c>
      <c r="C601" s="52">
        <v>1987</v>
      </c>
      <c r="D601" s="220" t="s">
        <v>3015</v>
      </c>
      <c r="E601" s="143" t="s">
        <v>3016</v>
      </c>
      <c r="F601" s="52">
        <v>2</v>
      </c>
      <c r="G601" s="52">
        <v>2</v>
      </c>
      <c r="H601" s="4">
        <v>564</v>
      </c>
      <c r="I601" s="145">
        <v>564</v>
      </c>
      <c r="J601" s="4">
        <v>564</v>
      </c>
      <c r="K601" s="3">
        <v>11</v>
      </c>
      <c r="L601" s="145">
        <f t="shared" si="139"/>
        <v>1287337</v>
      </c>
      <c r="M601" s="145"/>
      <c r="N601" s="145"/>
      <c r="O601" s="145"/>
      <c r="P601" s="145">
        <f t="shared" si="140"/>
        <v>1287337</v>
      </c>
      <c r="Q601" s="145">
        <v>1287337</v>
      </c>
      <c r="R601" s="3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35">
        <v>2025</v>
      </c>
      <c r="AG601" s="259"/>
      <c r="AH601" s="29">
        <v>568</v>
      </c>
      <c r="AI601" s="29" t="s">
        <v>155</v>
      </c>
      <c r="AJ601" s="29" t="str">
        <f t="shared" si="138"/>
        <v>568.</v>
      </c>
      <c r="AL601" s="30"/>
    </row>
    <row r="602" spans="1:38" ht="22.5" customHeight="1" x14ac:dyDescent="0.25">
      <c r="A602" s="143" t="str">
        <f t="shared" si="137"/>
        <v>569.</v>
      </c>
      <c r="B602" s="79" t="s">
        <v>2611</v>
      </c>
      <c r="C602" s="52">
        <v>1987</v>
      </c>
      <c r="D602" s="220" t="s">
        <v>3015</v>
      </c>
      <c r="E602" s="143" t="s">
        <v>3016</v>
      </c>
      <c r="F602" s="52">
        <v>2</v>
      </c>
      <c r="G602" s="52">
        <v>2</v>
      </c>
      <c r="H602" s="4">
        <v>580.20000000000005</v>
      </c>
      <c r="I602" s="145">
        <v>580.20000000000005</v>
      </c>
      <c r="J602" s="4">
        <v>580.20000000000005</v>
      </c>
      <c r="K602" s="5">
        <v>19</v>
      </c>
      <c r="L602" s="32">
        <f t="shared" si="139"/>
        <v>1580556</v>
      </c>
      <c r="M602" s="32"/>
      <c r="N602" s="32"/>
      <c r="O602" s="32"/>
      <c r="P602" s="145">
        <f t="shared" si="140"/>
        <v>1580556</v>
      </c>
      <c r="Q602" s="32">
        <f>717876+862680</f>
        <v>1580556</v>
      </c>
      <c r="R602" s="10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5">
        <v>2025</v>
      </c>
      <c r="AG602" s="259"/>
      <c r="AH602" s="29">
        <v>569</v>
      </c>
      <c r="AI602" s="29" t="s">
        <v>155</v>
      </c>
      <c r="AJ602" s="29" t="str">
        <f t="shared" si="138"/>
        <v>569.</v>
      </c>
    </row>
    <row r="603" spans="1:38" ht="22.5" customHeight="1" x14ac:dyDescent="0.25">
      <c r="A603" s="143" t="str">
        <f t="shared" si="137"/>
        <v>570.</v>
      </c>
      <c r="B603" s="79" t="s">
        <v>2620</v>
      </c>
      <c r="C603" s="52">
        <v>1967</v>
      </c>
      <c r="D603" s="220" t="s">
        <v>3015</v>
      </c>
      <c r="E603" s="143" t="s">
        <v>3017</v>
      </c>
      <c r="F603" s="52">
        <v>5</v>
      </c>
      <c r="G603" s="52">
        <v>3</v>
      </c>
      <c r="H603" s="4">
        <v>6473</v>
      </c>
      <c r="I603" s="145">
        <v>2387.62</v>
      </c>
      <c r="J603" s="4">
        <v>1834.82</v>
      </c>
      <c r="K603" s="5">
        <v>75</v>
      </c>
      <c r="L603" s="32">
        <f t="shared" si="139"/>
        <v>4286002</v>
      </c>
      <c r="M603" s="32"/>
      <c r="N603" s="32"/>
      <c r="O603" s="32"/>
      <c r="P603" s="145">
        <f t="shared" si="140"/>
        <v>4286002</v>
      </c>
      <c r="Q603" s="32"/>
      <c r="R603" s="102"/>
      <c r="S603" s="32"/>
      <c r="T603" s="32"/>
      <c r="U603" s="32"/>
      <c r="V603" s="32"/>
      <c r="W603" s="32"/>
      <c r="X603" s="32">
        <v>1361.5</v>
      </c>
      <c r="Y603" s="32">
        <f>X603*3148</f>
        <v>4286002</v>
      </c>
      <c r="Z603" s="32"/>
      <c r="AA603" s="32"/>
      <c r="AB603" s="32"/>
      <c r="AC603" s="32"/>
      <c r="AD603" s="145"/>
      <c r="AE603" s="32"/>
      <c r="AF603" s="35">
        <v>2025</v>
      </c>
      <c r="AG603" s="259"/>
      <c r="AH603" s="29">
        <v>570</v>
      </c>
      <c r="AI603" s="29" t="s">
        <v>155</v>
      </c>
      <c r="AJ603" s="29" t="str">
        <f t="shared" si="138"/>
        <v>570.</v>
      </c>
      <c r="AL603" s="30"/>
    </row>
    <row r="604" spans="1:38" ht="22.5" customHeight="1" x14ac:dyDescent="0.25">
      <c r="A604" s="143" t="str">
        <f t="shared" si="137"/>
        <v>571.</v>
      </c>
      <c r="B604" s="71" t="s">
        <v>2632</v>
      </c>
      <c r="C604" s="52">
        <v>1963</v>
      </c>
      <c r="D604" s="220" t="s">
        <v>3015</v>
      </c>
      <c r="E604" s="143" t="s">
        <v>3017</v>
      </c>
      <c r="F604" s="52">
        <v>2</v>
      </c>
      <c r="G604" s="52">
        <v>3</v>
      </c>
      <c r="H604" s="145">
        <v>530.5</v>
      </c>
      <c r="I604" s="145">
        <v>289.5</v>
      </c>
      <c r="J604" s="145">
        <v>289.5</v>
      </c>
      <c r="K604" s="3">
        <v>15</v>
      </c>
      <c r="L604" s="32">
        <f t="shared" si="139"/>
        <v>220852.5</v>
      </c>
      <c r="M604" s="32"/>
      <c r="N604" s="32"/>
      <c r="O604" s="32"/>
      <c r="P604" s="145">
        <f t="shared" si="140"/>
        <v>220852.5</v>
      </c>
      <c r="Q604" s="32"/>
      <c r="R604" s="102"/>
      <c r="S604" s="32"/>
      <c r="T604" s="32"/>
      <c r="U604" s="32"/>
      <c r="V604" s="32"/>
      <c r="W604" s="32"/>
      <c r="X604" s="32"/>
      <c r="Y604" s="32"/>
      <c r="Z604" s="32">
        <v>82.5</v>
      </c>
      <c r="AA604" s="32">
        <f>Z604*2677</f>
        <v>220852.5</v>
      </c>
      <c r="AB604" s="32"/>
      <c r="AC604" s="32"/>
      <c r="AD604" s="32"/>
      <c r="AE604" s="32"/>
      <c r="AF604" s="35">
        <v>2025</v>
      </c>
      <c r="AG604" s="259"/>
      <c r="AH604" s="29">
        <v>571</v>
      </c>
      <c r="AI604" s="29" t="s">
        <v>155</v>
      </c>
      <c r="AJ604" s="29" t="str">
        <f t="shared" si="138"/>
        <v>571.</v>
      </c>
    </row>
    <row r="605" spans="1:38" ht="22.5" customHeight="1" x14ac:dyDescent="0.25">
      <c r="A605" s="143" t="str">
        <f t="shared" si="137"/>
        <v>572.</v>
      </c>
      <c r="B605" s="247" t="s">
        <v>2641</v>
      </c>
      <c r="C605" s="52">
        <v>1971</v>
      </c>
      <c r="D605" s="220" t="s">
        <v>3015</v>
      </c>
      <c r="E605" s="143" t="s">
        <v>3017</v>
      </c>
      <c r="F605" s="52">
        <v>2</v>
      </c>
      <c r="G605" s="52">
        <v>2</v>
      </c>
      <c r="H605" s="145">
        <v>647.59</v>
      </c>
      <c r="I605" s="145">
        <v>530.1</v>
      </c>
      <c r="J605" s="145">
        <v>530.1</v>
      </c>
      <c r="K605" s="3">
        <v>17</v>
      </c>
      <c r="L605" s="145">
        <f t="shared" si="139"/>
        <v>1489885.44</v>
      </c>
      <c r="M605" s="145"/>
      <c r="N605" s="145"/>
      <c r="O605" s="145"/>
      <c r="P605" s="145">
        <f t="shared" si="140"/>
        <v>1489885.44</v>
      </c>
      <c r="Q605" s="145"/>
      <c r="R605" s="3"/>
      <c r="S605" s="145"/>
      <c r="T605" s="145"/>
      <c r="U605" s="145"/>
      <c r="V605" s="145"/>
      <c r="W605" s="145"/>
      <c r="X605" s="145">
        <v>473.28</v>
      </c>
      <c r="Y605" s="145">
        <f>X605*3148</f>
        <v>1489885.44</v>
      </c>
      <c r="Z605" s="145"/>
      <c r="AA605" s="145"/>
      <c r="AB605" s="145"/>
      <c r="AC605" s="145"/>
      <c r="AD605" s="145"/>
      <c r="AE605" s="145"/>
      <c r="AF605" s="35">
        <v>2025</v>
      </c>
      <c r="AG605" s="259"/>
      <c r="AH605" s="29">
        <v>572</v>
      </c>
      <c r="AI605" s="29" t="s">
        <v>155</v>
      </c>
      <c r="AJ605" s="29" t="str">
        <f t="shared" si="138"/>
        <v>572.</v>
      </c>
      <c r="AL605" s="30"/>
    </row>
    <row r="606" spans="1:38" ht="22.5" customHeight="1" x14ac:dyDescent="0.25">
      <c r="A606" s="143" t="str">
        <f t="shared" si="137"/>
        <v>573.</v>
      </c>
      <c r="B606" s="79" t="s">
        <v>2642</v>
      </c>
      <c r="C606" s="52">
        <v>1860</v>
      </c>
      <c r="D606" s="220" t="s">
        <v>3015</v>
      </c>
      <c r="E606" s="143" t="s">
        <v>3017</v>
      </c>
      <c r="F606" s="52">
        <v>2</v>
      </c>
      <c r="G606" s="52">
        <v>1</v>
      </c>
      <c r="H606" s="4">
        <v>290.10000000000002</v>
      </c>
      <c r="I606" s="145">
        <v>256.39999999999998</v>
      </c>
      <c r="J606" s="4">
        <v>256.39999999999998</v>
      </c>
      <c r="K606" s="5">
        <v>28</v>
      </c>
      <c r="L606" s="32">
        <f t="shared" si="139"/>
        <v>142844.72</v>
      </c>
      <c r="M606" s="32"/>
      <c r="N606" s="32"/>
      <c r="O606" s="32"/>
      <c r="P606" s="145">
        <f t="shared" si="140"/>
        <v>142844.72</v>
      </c>
      <c r="Q606" s="32"/>
      <c r="R606" s="102"/>
      <c r="S606" s="32"/>
      <c r="T606" s="32"/>
      <c r="U606" s="32"/>
      <c r="V606" s="32"/>
      <c r="W606" s="32"/>
      <c r="X606" s="32"/>
      <c r="Y606" s="32"/>
      <c r="Z606" s="32">
        <v>53.36</v>
      </c>
      <c r="AA606" s="32">
        <f>Z606*2677</f>
        <v>142844.72</v>
      </c>
      <c r="AB606" s="32"/>
      <c r="AC606" s="32"/>
      <c r="AD606" s="145"/>
      <c r="AE606" s="32"/>
      <c r="AF606" s="35">
        <v>2025</v>
      </c>
      <c r="AG606" s="259"/>
      <c r="AH606" s="29">
        <v>573</v>
      </c>
      <c r="AI606" s="29" t="s">
        <v>155</v>
      </c>
      <c r="AJ606" s="29" t="str">
        <f t="shared" si="138"/>
        <v>573.</v>
      </c>
    </row>
    <row r="607" spans="1:38" ht="22.5" customHeight="1" x14ac:dyDescent="0.25">
      <c r="A607" s="143" t="str">
        <f t="shared" si="137"/>
        <v>574.</v>
      </c>
      <c r="B607" s="71" t="s">
        <v>2643</v>
      </c>
      <c r="C607" s="52">
        <v>1964</v>
      </c>
      <c r="D607" s="220" t="s">
        <v>3015</v>
      </c>
      <c r="E607" s="143" t="s">
        <v>3017</v>
      </c>
      <c r="F607" s="52">
        <v>2</v>
      </c>
      <c r="G607" s="52">
        <v>2</v>
      </c>
      <c r="H607" s="4">
        <v>526.5</v>
      </c>
      <c r="I607" s="4">
        <v>469.9</v>
      </c>
      <c r="J607" s="4">
        <v>469.9</v>
      </c>
      <c r="K607" s="3">
        <v>11</v>
      </c>
      <c r="L607" s="32">
        <f t="shared" si="139"/>
        <v>174005</v>
      </c>
      <c r="M607" s="32"/>
      <c r="N607" s="32"/>
      <c r="O607" s="32"/>
      <c r="P607" s="145">
        <f t="shared" si="140"/>
        <v>174005</v>
      </c>
      <c r="Q607" s="32"/>
      <c r="R607" s="102"/>
      <c r="S607" s="32"/>
      <c r="T607" s="32"/>
      <c r="U607" s="32"/>
      <c r="V607" s="32"/>
      <c r="W607" s="32"/>
      <c r="X607" s="32"/>
      <c r="Y607" s="32"/>
      <c r="Z607" s="32">
        <v>65</v>
      </c>
      <c r="AA607" s="32">
        <f>Z607*2677</f>
        <v>174005</v>
      </c>
      <c r="AB607" s="32"/>
      <c r="AC607" s="32"/>
      <c r="AD607" s="32"/>
      <c r="AE607" s="32"/>
      <c r="AF607" s="35">
        <v>2025</v>
      </c>
      <c r="AG607" s="259"/>
      <c r="AH607" s="29">
        <v>574</v>
      </c>
      <c r="AI607" s="29" t="s">
        <v>155</v>
      </c>
      <c r="AJ607" s="29" t="str">
        <f t="shared" si="138"/>
        <v>574.</v>
      </c>
    </row>
    <row r="608" spans="1:38" ht="22.5" customHeight="1" x14ac:dyDescent="0.25">
      <c r="A608" s="143" t="str">
        <f t="shared" si="137"/>
        <v>575.</v>
      </c>
      <c r="B608" s="79" t="s">
        <v>2657</v>
      </c>
      <c r="C608" s="52">
        <v>2006</v>
      </c>
      <c r="D608" s="220" t="s">
        <v>3015</v>
      </c>
      <c r="E608" s="143" t="s">
        <v>3017</v>
      </c>
      <c r="F608" s="52">
        <v>2</v>
      </c>
      <c r="G608" s="52">
        <v>2</v>
      </c>
      <c r="H608" s="145">
        <v>524.20000000000005</v>
      </c>
      <c r="I608" s="145">
        <v>296.7</v>
      </c>
      <c r="J608" s="145">
        <v>259.89999999999998</v>
      </c>
      <c r="K608" s="3">
        <v>5</v>
      </c>
      <c r="L608" s="32">
        <f t="shared" si="139"/>
        <v>1188684.8</v>
      </c>
      <c r="M608" s="145"/>
      <c r="N608" s="145"/>
      <c r="O608" s="145"/>
      <c r="P608" s="145">
        <f t="shared" si="140"/>
        <v>1188684.8</v>
      </c>
      <c r="Q608" s="32"/>
      <c r="R608" s="102"/>
      <c r="S608" s="32"/>
      <c r="T608" s="32"/>
      <c r="U608" s="32"/>
      <c r="V608" s="32"/>
      <c r="W608" s="32"/>
      <c r="X608" s="32">
        <v>377.6</v>
      </c>
      <c r="Y608" s="32">
        <f>X608*3148</f>
        <v>1188684.8</v>
      </c>
      <c r="Z608" s="32"/>
      <c r="AA608" s="32"/>
      <c r="AB608" s="32"/>
      <c r="AC608" s="32"/>
      <c r="AD608" s="32"/>
      <c r="AE608" s="32"/>
      <c r="AF608" s="35">
        <v>2025</v>
      </c>
      <c r="AG608" s="259"/>
      <c r="AH608" s="29">
        <v>575</v>
      </c>
      <c r="AI608" s="29" t="s">
        <v>155</v>
      </c>
      <c r="AJ608" s="29" t="str">
        <f t="shared" si="138"/>
        <v>575.</v>
      </c>
      <c r="AL608" s="30"/>
    </row>
    <row r="609" spans="1:72" ht="22.5" customHeight="1" x14ac:dyDescent="0.25">
      <c r="A609" s="143" t="str">
        <f t="shared" si="137"/>
        <v>576.</v>
      </c>
      <c r="B609" s="71" t="s">
        <v>2658</v>
      </c>
      <c r="C609" s="52">
        <v>1978</v>
      </c>
      <c r="D609" s="220" t="s">
        <v>3015</v>
      </c>
      <c r="E609" s="143" t="s">
        <v>3017</v>
      </c>
      <c r="F609" s="52">
        <v>2</v>
      </c>
      <c r="G609" s="52">
        <v>3</v>
      </c>
      <c r="H609" s="145">
        <v>929.7</v>
      </c>
      <c r="I609" s="145">
        <v>841.6</v>
      </c>
      <c r="J609" s="145">
        <v>841.6</v>
      </c>
      <c r="K609" s="3">
        <v>29</v>
      </c>
      <c r="L609" s="32">
        <f t="shared" si="139"/>
        <v>637767</v>
      </c>
      <c r="M609" s="32"/>
      <c r="N609" s="32"/>
      <c r="O609" s="32"/>
      <c r="P609" s="145">
        <f t="shared" si="140"/>
        <v>637767</v>
      </c>
      <c r="Q609" s="32">
        <v>637767</v>
      </c>
      <c r="R609" s="102"/>
      <c r="S609" s="32"/>
      <c r="T609" s="32"/>
      <c r="U609" s="32"/>
      <c r="V609" s="32"/>
      <c r="W609" s="32"/>
      <c r="X609" s="32"/>
      <c r="Y609" s="32"/>
      <c r="Z609" s="32"/>
      <c r="AA609" s="32"/>
      <c r="AB609" s="1"/>
      <c r="AC609" s="1"/>
      <c r="AD609" s="32"/>
      <c r="AE609" s="32"/>
      <c r="AF609" s="35">
        <v>2025</v>
      </c>
      <c r="AG609" s="259"/>
      <c r="AH609" s="29">
        <v>576</v>
      </c>
      <c r="AI609" s="29" t="s">
        <v>155</v>
      </c>
      <c r="AJ609" s="29" t="str">
        <f t="shared" si="138"/>
        <v>576.</v>
      </c>
      <c r="AL609" s="30"/>
    </row>
    <row r="610" spans="1:72" ht="22.5" customHeight="1" x14ac:dyDescent="0.25">
      <c r="A610" s="143" t="str">
        <f t="shared" si="137"/>
        <v>577.</v>
      </c>
      <c r="B610" s="71" t="s">
        <v>2662</v>
      </c>
      <c r="C610" s="52">
        <v>1979</v>
      </c>
      <c r="D610" s="220" t="s">
        <v>3015</v>
      </c>
      <c r="E610" s="143" t="s">
        <v>3017</v>
      </c>
      <c r="F610" s="52">
        <v>2</v>
      </c>
      <c r="G610" s="52">
        <v>3</v>
      </c>
      <c r="H610" s="4">
        <v>928.25</v>
      </c>
      <c r="I610" s="4">
        <v>842.05</v>
      </c>
      <c r="J610" s="4">
        <v>842.05</v>
      </c>
      <c r="K610" s="5">
        <v>31</v>
      </c>
      <c r="L610" s="32">
        <f t="shared" si="139"/>
        <v>637767</v>
      </c>
      <c r="M610" s="32"/>
      <c r="N610" s="32"/>
      <c r="O610" s="32"/>
      <c r="P610" s="145">
        <f t="shared" si="140"/>
        <v>637767</v>
      </c>
      <c r="Q610" s="32">
        <v>637767</v>
      </c>
      <c r="R610" s="10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5">
        <v>2025</v>
      </c>
      <c r="AG610" s="259"/>
      <c r="AH610" s="29">
        <v>577</v>
      </c>
      <c r="AI610" s="29" t="s">
        <v>155</v>
      </c>
      <c r="AJ610" s="29" t="str">
        <f t="shared" si="138"/>
        <v>577.</v>
      </c>
      <c r="AL610" s="30"/>
    </row>
    <row r="611" spans="1:72" ht="22.5" customHeight="1" x14ac:dyDescent="0.25">
      <c r="A611" s="143" t="str">
        <f t="shared" si="137"/>
        <v>578.</v>
      </c>
      <c r="B611" s="71" t="s">
        <v>2663</v>
      </c>
      <c r="C611" s="52">
        <v>1981</v>
      </c>
      <c r="D611" s="220" t="s">
        <v>3015</v>
      </c>
      <c r="E611" s="143" t="s">
        <v>3017</v>
      </c>
      <c r="F611" s="52">
        <v>5</v>
      </c>
      <c r="G611" s="52">
        <v>4</v>
      </c>
      <c r="H611" s="4">
        <v>3104.6</v>
      </c>
      <c r="I611" s="4">
        <v>2858.8</v>
      </c>
      <c r="J611" s="4">
        <v>2858.8</v>
      </c>
      <c r="K611" s="5">
        <v>87</v>
      </c>
      <c r="L611" s="32">
        <f t="shared" si="139"/>
        <v>668577</v>
      </c>
      <c r="M611" s="32"/>
      <c r="N611" s="32"/>
      <c r="O611" s="32"/>
      <c r="P611" s="145">
        <f t="shared" si="140"/>
        <v>668577</v>
      </c>
      <c r="Q611" s="32">
        <v>668577</v>
      </c>
      <c r="R611" s="102"/>
      <c r="S611" s="32"/>
      <c r="T611" s="32"/>
      <c r="U611" s="32"/>
      <c r="V611" s="32"/>
      <c r="W611" s="32"/>
      <c r="X611" s="32"/>
      <c r="Y611" s="32"/>
      <c r="Z611" s="32"/>
      <c r="AA611" s="32"/>
      <c r="AB611" s="1"/>
      <c r="AC611" s="1"/>
      <c r="AD611" s="32"/>
      <c r="AE611" s="32"/>
      <c r="AF611" s="35">
        <v>2025</v>
      </c>
      <c r="AG611" s="259"/>
      <c r="AH611" s="29">
        <v>578</v>
      </c>
      <c r="AI611" s="29" t="s">
        <v>155</v>
      </c>
      <c r="AJ611" s="29" t="str">
        <f t="shared" si="138"/>
        <v>578.</v>
      </c>
      <c r="AL611" s="30"/>
    </row>
    <row r="612" spans="1:72" ht="22.5" customHeight="1" x14ac:dyDescent="0.25">
      <c r="A612" s="143" t="str">
        <f t="shared" si="137"/>
        <v>579.</v>
      </c>
      <c r="B612" s="247" t="s">
        <v>2664</v>
      </c>
      <c r="C612" s="52">
        <v>1952</v>
      </c>
      <c r="D612" s="220" t="s">
        <v>3015</v>
      </c>
      <c r="E612" s="143" t="s">
        <v>3017</v>
      </c>
      <c r="F612" s="52">
        <v>2</v>
      </c>
      <c r="G612" s="52">
        <v>1</v>
      </c>
      <c r="H612" s="145">
        <v>255.17</v>
      </c>
      <c r="I612" s="145">
        <v>168.5</v>
      </c>
      <c r="J612" s="145">
        <v>168.5</v>
      </c>
      <c r="K612" s="3">
        <v>7</v>
      </c>
      <c r="L612" s="145">
        <f t="shared" si="139"/>
        <v>90750.3</v>
      </c>
      <c r="M612" s="145"/>
      <c r="N612" s="145"/>
      <c r="O612" s="145"/>
      <c r="P612" s="145">
        <f t="shared" si="140"/>
        <v>90750.3</v>
      </c>
      <c r="Q612" s="145"/>
      <c r="R612" s="3"/>
      <c r="S612" s="145"/>
      <c r="T612" s="145"/>
      <c r="U612" s="145"/>
      <c r="V612" s="145"/>
      <c r="W612" s="145"/>
      <c r="X612" s="145"/>
      <c r="Y612" s="145"/>
      <c r="Z612" s="145">
        <v>33.9</v>
      </c>
      <c r="AA612" s="145">
        <f>Z612*2677</f>
        <v>90750.3</v>
      </c>
      <c r="AB612" s="145"/>
      <c r="AC612" s="145"/>
      <c r="AD612" s="145"/>
      <c r="AE612" s="145"/>
      <c r="AF612" s="35">
        <v>2025</v>
      </c>
      <c r="AG612" s="259"/>
      <c r="AH612" s="29">
        <v>579</v>
      </c>
      <c r="AI612" s="29" t="s">
        <v>155</v>
      </c>
      <c r="AJ612" s="29" t="str">
        <f t="shared" si="138"/>
        <v>579.</v>
      </c>
      <c r="AL612" s="30"/>
    </row>
    <row r="613" spans="1:72" ht="22.5" customHeight="1" x14ac:dyDescent="0.25">
      <c r="A613" s="143" t="str">
        <f t="shared" si="137"/>
        <v>580.</v>
      </c>
      <c r="B613" s="71" t="s">
        <v>2672</v>
      </c>
      <c r="C613" s="52">
        <v>1976</v>
      </c>
      <c r="D613" s="220" t="s">
        <v>3015</v>
      </c>
      <c r="E613" s="143" t="s">
        <v>3017</v>
      </c>
      <c r="F613" s="52">
        <v>2</v>
      </c>
      <c r="G613" s="52">
        <v>2</v>
      </c>
      <c r="H613" s="4">
        <v>782.5</v>
      </c>
      <c r="I613" s="4">
        <v>723.8</v>
      </c>
      <c r="J613" s="4">
        <v>723.8</v>
      </c>
      <c r="K613" s="5">
        <v>35</v>
      </c>
      <c r="L613" s="32">
        <f t="shared" si="139"/>
        <v>535169.69999999995</v>
      </c>
      <c r="M613" s="32"/>
      <c r="N613" s="32"/>
      <c r="O613" s="32"/>
      <c r="P613" s="145">
        <f t="shared" si="140"/>
        <v>535169.69999999995</v>
      </c>
      <c r="Q613" s="32">
        <v>535169.69999999995</v>
      </c>
      <c r="R613" s="10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5">
        <v>2025</v>
      </c>
      <c r="AG613" s="259"/>
      <c r="AH613" s="29">
        <v>580</v>
      </c>
      <c r="AI613" s="29" t="s">
        <v>155</v>
      </c>
      <c r="AJ613" s="29" t="str">
        <f t="shared" si="138"/>
        <v>580.</v>
      </c>
    </row>
    <row r="614" spans="1:72" ht="22.5" customHeight="1" x14ac:dyDescent="0.25">
      <c r="A614" s="143" t="str">
        <f t="shared" si="137"/>
        <v>581.</v>
      </c>
      <c r="B614" s="71" t="s">
        <v>2683</v>
      </c>
      <c r="C614" s="52">
        <v>1982</v>
      </c>
      <c r="D614" s="220" t="s">
        <v>3015</v>
      </c>
      <c r="E614" s="143" t="s">
        <v>3016</v>
      </c>
      <c r="F614" s="52">
        <v>5</v>
      </c>
      <c r="G614" s="52">
        <v>5</v>
      </c>
      <c r="H614" s="4">
        <v>3980.3</v>
      </c>
      <c r="I614" s="4">
        <v>2550.5</v>
      </c>
      <c r="J614" s="4">
        <v>2550.5</v>
      </c>
      <c r="K614" s="5">
        <v>150</v>
      </c>
      <c r="L614" s="32">
        <f t="shared" si="139"/>
        <v>4586271</v>
      </c>
      <c r="M614" s="32"/>
      <c r="N614" s="32"/>
      <c r="O614" s="32"/>
      <c r="P614" s="145">
        <f t="shared" si="140"/>
        <v>4586271</v>
      </c>
      <c r="Q614" s="32"/>
      <c r="R614" s="102"/>
      <c r="S614" s="32"/>
      <c r="T614" s="32">
        <v>1293</v>
      </c>
      <c r="U614" s="32">
        <f>T614*3547</f>
        <v>4586271</v>
      </c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5">
        <v>2025</v>
      </c>
      <c r="AG614" s="259"/>
      <c r="AH614" s="29">
        <v>581</v>
      </c>
      <c r="AI614" s="29" t="s">
        <v>155</v>
      </c>
      <c r="AJ614" s="29" t="str">
        <f t="shared" si="138"/>
        <v>581.</v>
      </c>
      <c r="AL614" s="30"/>
    </row>
    <row r="615" spans="1:72" ht="22.5" customHeight="1" x14ac:dyDescent="0.25">
      <c r="A615" s="143" t="str">
        <f t="shared" si="137"/>
        <v>582.</v>
      </c>
      <c r="B615" s="71" t="s">
        <v>2688</v>
      </c>
      <c r="C615" s="52">
        <v>1978</v>
      </c>
      <c r="D615" s="220" t="s">
        <v>3015</v>
      </c>
      <c r="E615" s="143" t="s">
        <v>3017</v>
      </c>
      <c r="F615" s="52">
        <v>5</v>
      </c>
      <c r="G615" s="52">
        <v>4</v>
      </c>
      <c r="H615" s="4">
        <v>3903.4</v>
      </c>
      <c r="I615" s="4">
        <v>3633.3</v>
      </c>
      <c r="J615" s="4">
        <v>3200.8</v>
      </c>
      <c r="K615" s="5">
        <v>121</v>
      </c>
      <c r="L615" s="32">
        <f t="shared" si="139"/>
        <v>3295163</v>
      </c>
      <c r="M615" s="32"/>
      <c r="N615" s="32"/>
      <c r="O615" s="32"/>
      <c r="P615" s="145">
        <f t="shared" si="140"/>
        <v>3295163</v>
      </c>
      <c r="Q615" s="32"/>
      <c r="R615" s="102"/>
      <c r="S615" s="32"/>
      <c r="T615" s="32">
        <v>929</v>
      </c>
      <c r="U615" s="32">
        <f>T615*3547</f>
        <v>3295163</v>
      </c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5">
        <v>2025</v>
      </c>
      <c r="AG615" s="259"/>
      <c r="AH615" s="29">
        <v>582</v>
      </c>
      <c r="AI615" s="29" t="s">
        <v>155</v>
      </c>
      <c r="AJ615" s="29" t="str">
        <f t="shared" si="138"/>
        <v>582.</v>
      </c>
    </row>
    <row r="616" spans="1:72" ht="22.5" customHeight="1" x14ac:dyDescent="0.25">
      <c r="A616" s="143" t="str">
        <f t="shared" si="137"/>
        <v>583.</v>
      </c>
      <c r="B616" s="79" t="s">
        <v>2693</v>
      </c>
      <c r="C616" s="52">
        <v>1972</v>
      </c>
      <c r="D616" s="220" t="s">
        <v>3015</v>
      </c>
      <c r="E616" s="143" t="s">
        <v>3016</v>
      </c>
      <c r="F616" s="52">
        <v>5</v>
      </c>
      <c r="G616" s="52">
        <v>6</v>
      </c>
      <c r="H616" s="4">
        <v>5148.46</v>
      </c>
      <c r="I616" s="145">
        <v>4706.66</v>
      </c>
      <c r="J616" s="4">
        <v>4706.66</v>
      </c>
      <c r="K616" s="3">
        <v>191</v>
      </c>
      <c r="L616" s="32">
        <f t="shared" si="139"/>
        <v>2520854</v>
      </c>
      <c r="M616" s="32"/>
      <c r="N616" s="32"/>
      <c r="O616" s="32"/>
      <c r="P616" s="145">
        <f t="shared" si="140"/>
        <v>2520854</v>
      </c>
      <c r="Q616" s="32"/>
      <c r="R616" s="102"/>
      <c r="S616" s="32"/>
      <c r="T616" s="32"/>
      <c r="U616" s="32"/>
      <c r="V616" s="32"/>
      <c r="W616" s="32"/>
      <c r="X616" s="32">
        <v>1774</v>
      </c>
      <c r="Y616" s="32">
        <f>X616*1421</f>
        <v>2520854</v>
      </c>
      <c r="Z616" s="32"/>
      <c r="AA616" s="32"/>
      <c r="AB616" s="32"/>
      <c r="AC616" s="32"/>
      <c r="AD616" s="32"/>
      <c r="AE616" s="32"/>
      <c r="AF616" s="35">
        <v>2025</v>
      </c>
      <c r="AG616" s="259"/>
      <c r="AH616" s="29">
        <v>583</v>
      </c>
      <c r="AI616" s="29" t="s">
        <v>155</v>
      </c>
      <c r="AJ616" s="29" t="str">
        <f t="shared" si="138"/>
        <v>583.</v>
      </c>
      <c r="AL616" s="30"/>
    </row>
    <row r="617" spans="1:72" ht="22.5" customHeight="1" x14ac:dyDescent="0.25">
      <c r="A617" s="143" t="str">
        <f t="shared" si="137"/>
        <v>584.</v>
      </c>
      <c r="B617" s="79" t="s">
        <v>2697</v>
      </c>
      <c r="C617" s="52">
        <v>1971</v>
      </c>
      <c r="D617" s="220" t="s">
        <v>3015</v>
      </c>
      <c r="E617" s="143" t="s">
        <v>3017</v>
      </c>
      <c r="F617" s="52">
        <v>2</v>
      </c>
      <c r="G617" s="52">
        <v>1</v>
      </c>
      <c r="H617" s="4">
        <v>246.5</v>
      </c>
      <c r="I617" s="145">
        <v>208.7</v>
      </c>
      <c r="J617" s="4">
        <v>208.7</v>
      </c>
      <c r="K617" s="5">
        <v>19</v>
      </c>
      <c r="L617" s="32">
        <f t="shared" si="139"/>
        <v>101726</v>
      </c>
      <c r="M617" s="32"/>
      <c r="N617" s="32"/>
      <c r="O617" s="32"/>
      <c r="P617" s="145">
        <f t="shared" si="140"/>
        <v>101726</v>
      </c>
      <c r="Q617" s="32"/>
      <c r="R617" s="102"/>
      <c r="S617" s="32"/>
      <c r="T617" s="32"/>
      <c r="U617" s="32"/>
      <c r="V617" s="32"/>
      <c r="W617" s="32"/>
      <c r="X617" s="32"/>
      <c r="Y617" s="32"/>
      <c r="Z617" s="32">
        <v>38</v>
      </c>
      <c r="AA617" s="32">
        <f>Z617*2677</f>
        <v>101726</v>
      </c>
      <c r="AB617" s="32"/>
      <c r="AC617" s="32"/>
      <c r="AD617" s="32"/>
      <c r="AE617" s="32"/>
      <c r="AF617" s="35">
        <v>2025</v>
      </c>
      <c r="AG617" s="259"/>
      <c r="AH617" s="29">
        <v>584</v>
      </c>
      <c r="AI617" s="29" t="s">
        <v>155</v>
      </c>
      <c r="AJ617" s="29" t="str">
        <f t="shared" si="138"/>
        <v>584.</v>
      </c>
    </row>
    <row r="618" spans="1:72" ht="22.5" customHeight="1" x14ac:dyDescent="0.25">
      <c r="A618" s="143" t="str">
        <f t="shared" si="137"/>
        <v>585.</v>
      </c>
      <c r="B618" s="247" t="s">
        <v>2698</v>
      </c>
      <c r="C618" s="52">
        <v>1970</v>
      </c>
      <c r="D618" s="220" t="s">
        <v>3015</v>
      </c>
      <c r="E618" s="143" t="s">
        <v>3016</v>
      </c>
      <c r="F618" s="52">
        <v>5</v>
      </c>
      <c r="G618" s="52">
        <v>3</v>
      </c>
      <c r="H618" s="4">
        <v>2232.3000000000002</v>
      </c>
      <c r="I618" s="145">
        <v>2047.8</v>
      </c>
      <c r="J618" s="4">
        <v>2047.8</v>
      </c>
      <c r="K618" s="3">
        <v>55</v>
      </c>
      <c r="L618" s="32">
        <f t="shared" si="139"/>
        <v>1894098</v>
      </c>
      <c r="M618" s="32"/>
      <c r="N618" s="32"/>
      <c r="O618" s="32"/>
      <c r="P618" s="145">
        <f t="shared" si="140"/>
        <v>1894098</v>
      </c>
      <c r="Q618" s="145"/>
      <c r="R618" s="3"/>
      <c r="S618" s="145"/>
      <c r="T618" s="145">
        <v>534</v>
      </c>
      <c r="U618" s="145">
        <f>T618*3547</f>
        <v>1894098</v>
      </c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35">
        <v>2025</v>
      </c>
      <c r="AG618" s="259"/>
      <c r="AH618" s="29">
        <v>585</v>
      </c>
      <c r="AI618" s="29" t="s">
        <v>155</v>
      </c>
      <c r="AJ618" s="29" t="str">
        <f t="shared" si="138"/>
        <v>585.</v>
      </c>
      <c r="AL618" s="30"/>
    </row>
    <row r="619" spans="1:72" ht="22.5" customHeight="1" x14ac:dyDescent="0.25">
      <c r="A619" s="143" t="str">
        <f t="shared" si="137"/>
        <v>586.</v>
      </c>
      <c r="B619" s="79" t="s">
        <v>2699</v>
      </c>
      <c r="C619" s="52">
        <v>1960</v>
      </c>
      <c r="D619" s="220" t="s">
        <v>3015</v>
      </c>
      <c r="E619" s="143" t="s">
        <v>3017</v>
      </c>
      <c r="F619" s="52">
        <v>2</v>
      </c>
      <c r="G619" s="52">
        <v>1</v>
      </c>
      <c r="H619" s="4">
        <v>281</v>
      </c>
      <c r="I619" s="145">
        <v>201</v>
      </c>
      <c r="J619" s="4">
        <v>95.4</v>
      </c>
      <c r="K619" s="3">
        <v>6</v>
      </c>
      <c r="L619" s="32">
        <f t="shared" si="139"/>
        <v>1183648</v>
      </c>
      <c r="M619" s="32"/>
      <c r="N619" s="32"/>
      <c r="O619" s="32"/>
      <c r="P619" s="145">
        <f t="shared" si="140"/>
        <v>1183648</v>
      </c>
      <c r="Q619" s="32"/>
      <c r="R619" s="102"/>
      <c r="S619" s="32"/>
      <c r="T619" s="32"/>
      <c r="U619" s="32"/>
      <c r="V619" s="32"/>
      <c r="W619" s="32"/>
      <c r="X619" s="32">
        <v>376</v>
      </c>
      <c r="Y619" s="32">
        <f>X619*3148</f>
        <v>1183648</v>
      </c>
      <c r="Z619" s="32"/>
      <c r="AA619" s="32"/>
      <c r="AB619" s="32"/>
      <c r="AC619" s="32"/>
      <c r="AD619" s="145"/>
      <c r="AE619" s="32"/>
      <c r="AF619" s="35">
        <v>2025</v>
      </c>
      <c r="AG619" s="259"/>
      <c r="AH619" s="29">
        <v>586</v>
      </c>
      <c r="AI619" s="29" t="s">
        <v>155</v>
      </c>
      <c r="AJ619" s="29" t="str">
        <f t="shared" si="138"/>
        <v>586.</v>
      </c>
      <c r="AL619" s="30"/>
    </row>
    <row r="620" spans="1:72" ht="22.5" customHeight="1" x14ac:dyDescent="0.25">
      <c r="A620" s="143" t="str">
        <f t="shared" si="137"/>
        <v>587.</v>
      </c>
      <c r="B620" s="71" t="s">
        <v>2702</v>
      </c>
      <c r="C620" s="52">
        <v>1976</v>
      </c>
      <c r="D620" s="220" t="s">
        <v>3015</v>
      </c>
      <c r="E620" s="143" t="s">
        <v>3016</v>
      </c>
      <c r="F620" s="52">
        <v>3</v>
      </c>
      <c r="G620" s="52">
        <v>3</v>
      </c>
      <c r="H620" s="4">
        <v>1503.86</v>
      </c>
      <c r="I620" s="4">
        <v>1378.94</v>
      </c>
      <c r="J620" s="4">
        <v>1378.94</v>
      </c>
      <c r="K620" s="5">
        <v>40</v>
      </c>
      <c r="L620" s="32">
        <f t="shared" si="139"/>
        <v>1861483</v>
      </c>
      <c r="M620" s="32"/>
      <c r="N620" s="32"/>
      <c r="O620" s="32"/>
      <c r="P620" s="145">
        <f t="shared" si="140"/>
        <v>1861483</v>
      </c>
      <c r="Q620" s="32">
        <f>606957+1254526</f>
        <v>1861483</v>
      </c>
      <c r="R620" s="10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5">
        <v>2025</v>
      </c>
      <c r="AG620" s="259"/>
      <c r="AH620" s="29">
        <v>587</v>
      </c>
      <c r="AI620" s="29" t="s">
        <v>155</v>
      </c>
      <c r="AJ620" s="29" t="str">
        <f t="shared" si="138"/>
        <v>587.</v>
      </c>
    </row>
    <row r="621" spans="1:72" ht="31.5" customHeight="1" x14ac:dyDescent="0.25">
      <c r="A621" s="143" t="str">
        <f t="shared" ref="A621:A636" si="141">AJ621</f>
        <v/>
      </c>
      <c r="B621" s="191" t="s">
        <v>1893</v>
      </c>
      <c r="C621" s="52"/>
      <c r="D621" s="220"/>
      <c r="E621" s="234"/>
      <c r="F621" s="52"/>
      <c r="G621" s="52"/>
      <c r="H621" s="1">
        <f>H622+H623+H628</f>
        <v>6540.8</v>
      </c>
      <c r="I621" s="1">
        <f t="shared" ref="I621:K621" si="142">I622+I623+I628</f>
        <v>5802.6</v>
      </c>
      <c r="J621" s="1">
        <f t="shared" si="142"/>
        <v>5586.9</v>
      </c>
      <c r="K621" s="46">
        <f t="shared" si="142"/>
        <v>256</v>
      </c>
      <c r="L621" s="1">
        <f>L622+L623+L628</f>
        <v>20180811.899999999</v>
      </c>
      <c r="M621" s="1"/>
      <c r="N621" s="1"/>
      <c r="O621" s="1"/>
      <c r="P621" s="1">
        <f>L621</f>
        <v>20180811.899999999</v>
      </c>
      <c r="Q621" s="1">
        <v>3985444.8</v>
      </c>
      <c r="R621" s="46"/>
      <c r="S621" s="1"/>
      <c r="T621" s="1">
        <f t="shared" ref="T621:AA621" si="143">T622+T623+T628</f>
        <v>2135.6999999999998</v>
      </c>
      <c r="U621" s="1">
        <f t="shared" si="143"/>
        <v>16066871.100000001</v>
      </c>
      <c r="V621" s="1"/>
      <c r="W621" s="1"/>
      <c r="X621" s="1"/>
      <c r="Y621" s="1"/>
      <c r="Z621" s="1">
        <f t="shared" si="143"/>
        <v>48</v>
      </c>
      <c r="AA621" s="1">
        <f t="shared" si="143"/>
        <v>128496</v>
      </c>
      <c r="AB621" s="1"/>
      <c r="AC621" s="1"/>
      <c r="AD621" s="1"/>
      <c r="AE621" s="1"/>
      <c r="AF621" s="14"/>
      <c r="AG621" s="259"/>
      <c r="AJ621" s="29" t="str">
        <f>CONCATENATE(AH621,AI621)</f>
        <v/>
      </c>
      <c r="AK621" s="29"/>
      <c r="AL621" s="29"/>
    </row>
    <row r="622" spans="1:72" ht="22.5" customHeight="1" x14ac:dyDescent="0.25">
      <c r="A622" s="143" t="str">
        <f t="shared" si="141"/>
        <v/>
      </c>
      <c r="B622" s="74" t="s">
        <v>1213</v>
      </c>
      <c r="C622" s="52"/>
      <c r="D622" s="143"/>
      <c r="E622" s="143"/>
      <c r="F622" s="52"/>
      <c r="G622" s="52"/>
      <c r="H622" s="1"/>
      <c r="I622" s="1"/>
      <c r="J622" s="1"/>
      <c r="K622" s="46"/>
      <c r="L622" s="1"/>
      <c r="M622" s="1"/>
      <c r="N622" s="1"/>
      <c r="O622" s="1"/>
      <c r="P622" s="1"/>
      <c r="Q622" s="1"/>
      <c r="R622" s="46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6"/>
      <c r="AG622" s="259"/>
      <c r="AJ622" s="29" t="str">
        <f>CONCATENATE(AH622,AI622)</f>
        <v/>
      </c>
      <c r="AK622" s="29"/>
      <c r="AL622" s="29"/>
    </row>
    <row r="623" spans="1:72" ht="22.5" customHeight="1" x14ac:dyDescent="0.25">
      <c r="A623" s="143"/>
      <c r="B623" s="74" t="s">
        <v>1214</v>
      </c>
      <c r="C623" s="52"/>
      <c r="D623" s="143"/>
      <c r="E623" s="143"/>
      <c r="F623" s="52"/>
      <c r="G623" s="52"/>
      <c r="H623" s="1">
        <f>SUM(H624:H627)</f>
        <v>3164</v>
      </c>
      <c r="I623" s="1">
        <f t="shared" ref="I623:K623" si="144">SUM(I624:I627)</f>
        <v>2720.9</v>
      </c>
      <c r="J623" s="1">
        <f t="shared" si="144"/>
        <v>2596</v>
      </c>
      <c r="K623" s="46">
        <f t="shared" si="144"/>
        <v>122</v>
      </c>
      <c r="L623" s="1">
        <f>SUM(L624:L627)</f>
        <v>7756989.8999999994</v>
      </c>
      <c r="M623" s="1"/>
      <c r="N623" s="1"/>
      <c r="O623" s="1"/>
      <c r="P623" s="1">
        <f>L623</f>
        <v>7756989.8999999994</v>
      </c>
      <c r="Q623" s="1">
        <f t="shared" ref="Q623" si="145">SUM(Q624:Q627)</f>
        <v>2490889.9</v>
      </c>
      <c r="R623" s="46"/>
      <c r="S623" s="1"/>
      <c r="T623" s="1">
        <f t="shared" ref="T623:U623" si="146">SUM(T624:T627)</f>
        <v>700</v>
      </c>
      <c r="U623" s="1">
        <f t="shared" si="146"/>
        <v>5266100</v>
      </c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6"/>
      <c r="AG623" s="259"/>
      <c r="AK623" s="29"/>
      <c r="AL623" s="29"/>
    </row>
    <row r="624" spans="1:72" s="53" customFormat="1" ht="22.5" customHeight="1" x14ac:dyDescent="0.25">
      <c r="A624" s="143" t="str">
        <f>AJ624</f>
        <v>588.</v>
      </c>
      <c r="B624" s="71" t="s">
        <v>1233</v>
      </c>
      <c r="C624" s="52">
        <v>1977</v>
      </c>
      <c r="D624" s="143" t="s">
        <v>3015</v>
      </c>
      <c r="E624" s="143" t="s">
        <v>3017</v>
      </c>
      <c r="F624" s="52">
        <v>2</v>
      </c>
      <c r="G624" s="99">
        <v>2</v>
      </c>
      <c r="H624" s="41">
        <v>776.8</v>
      </c>
      <c r="I624" s="41">
        <v>713</v>
      </c>
      <c r="J624" s="41">
        <v>588.1</v>
      </c>
      <c r="K624" s="59">
        <v>25</v>
      </c>
      <c r="L624" s="32">
        <f>Q624+S624+U624+W624+Y624+AA624+AD624+AE624</f>
        <v>5266100</v>
      </c>
      <c r="M624" s="7"/>
      <c r="N624" s="7"/>
      <c r="O624" s="7"/>
      <c r="P624" s="145">
        <f>L624</f>
        <v>5266100</v>
      </c>
      <c r="Q624" s="8"/>
      <c r="R624" s="142"/>
      <c r="S624" s="145"/>
      <c r="T624" s="145">
        <v>700</v>
      </c>
      <c r="U624" s="145">
        <f>T624*7523</f>
        <v>5266100</v>
      </c>
      <c r="V624" s="159"/>
      <c r="W624" s="145"/>
      <c r="X624" s="1"/>
      <c r="Y624" s="1"/>
      <c r="Z624" s="1"/>
      <c r="AA624" s="1"/>
      <c r="AB624" s="1"/>
      <c r="AC624" s="1"/>
      <c r="AD624" s="160"/>
      <c r="AE624" s="160"/>
      <c r="AF624" s="3">
        <v>2025</v>
      </c>
      <c r="AG624" s="259"/>
      <c r="AH624" s="66">
        <v>588</v>
      </c>
      <c r="AI624" s="66" t="s">
        <v>155</v>
      </c>
      <c r="AJ624" s="66" t="str">
        <f>CONCATENATE(AH624,AI624)</f>
        <v>588.</v>
      </c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</row>
    <row r="625" spans="1:72" s="53" customFormat="1" ht="22.5" customHeight="1" x14ac:dyDescent="0.25">
      <c r="A625" s="143" t="str">
        <f t="shared" ref="A625:A627" si="147">AJ625</f>
        <v>589.</v>
      </c>
      <c r="B625" s="71" t="s">
        <v>290</v>
      </c>
      <c r="C625" s="52">
        <v>1978</v>
      </c>
      <c r="D625" s="220" t="s">
        <v>3015</v>
      </c>
      <c r="E625" s="143" t="s">
        <v>3017</v>
      </c>
      <c r="F625" s="52">
        <v>2</v>
      </c>
      <c r="G625" s="99">
        <v>1</v>
      </c>
      <c r="H625" s="41">
        <v>1241.2</v>
      </c>
      <c r="I625" s="41">
        <v>990.8</v>
      </c>
      <c r="J625" s="41">
        <v>990.8</v>
      </c>
      <c r="K625" s="59">
        <v>51</v>
      </c>
      <c r="L625" s="32">
        <f t="shared" ref="L625:L626" si="148">Q625+S625+U625+W625+Y625+AA625+AD625+AE625</f>
        <v>1037454</v>
      </c>
      <c r="M625" s="1"/>
      <c r="N625" s="1"/>
      <c r="O625" s="1"/>
      <c r="P625" s="145">
        <f t="shared" ref="P625:P626" si="149">L625</f>
        <v>1037454</v>
      </c>
      <c r="Q625" s="6">
        <v>1037454</v>
      </c>
      <c r="R625" s="142"/>
      <c r="S625" s="145"/>
      <c r="T625" s="145"/>
      <c r="U625" s="145"/>
      <c r="V625" s="159"/>
      <c r="W625" s="145"/>
      <c r="X625" s="145"/>
      <c r="Y625" s="145"/>
      <c r="Z625" s="145"/>
      <c r="AA625" s="145"/>
      <c r="AB625" s="1"/>
      <c r="AC625" s="1"/>
      <c r="AD625" s="145"/>
      <c r="AE625" s="145"/>
      <c r="AF625" s="3">
        <v>2025</v>
      </c>
      <c r="AG625" s="262"/>
      <c r="AH625" s="66">
        <v>589</v>
      </c>
      <c r="AI625" s="66" t="s">
        <v>155</v>
      </c>
      <c r="AJ625" s="66" t="str">
        <f t="shared" ref="AJ625:AJ627" si="150">CONCATENATE(AH625,AI625)</f>
        <v>589.</v>
      </c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</row>
    <row r="626" spans="1:72" s="53" customFormat="1" ht="22.5" customHeight="1" x14ac:dyDescent="0.25">
      <c r="A626" s="143" t="str">
        <f t="shared" si="147"/>
        <v>590.</v>
      </c>
      <c r="B626" s="71" t="s">
        <v>1237</v>
      </c>
      <c r="C626" s="52">
        <v>1976</v>
      </c>
      <c r="D626" s="220" t="s">
        <v>3015</v>
      </c>
      <c r="E626" s="143" t="s">
        <v>3017</v>
      </c>
      <c r="F626" s="52">
        <v>2</v>
      </c>
      <c r="G626" s="52">
        <v>2</v>
      </c>
      <c r="H626" s="8">
        <v>588.9</v>
      </c>
      <c r="I626" s="8">
        <v>509.7</v>
      </c>
      <c r="J626" s="8">
        <v>509.7</v>
      </c>
      <c r="K626" s="142">
        <v>29</v>
      </c>
      <c r="L626" s="32">
        <f t="shared" si="148"/>
        <v>728361.29999999993</v>
      </c>
      <c r="M626" s="1"/>
      <c r="N626" s="1"/>
      <c r="O626" s="1"/>
      <c r="P626" s="145">
        <f t="shared" si="149"/>
        <v>728361.29999999993</v>
      </c>
      <c r="Q626" s="6">
        <v>728361.29999999993</v>
      </c>
      <c r="R626" s="142"/>
      <c r="S626" s="145"/>
      <c r="T626" s="145"/>
      <c r="U626" s="145"/>
      <c r="V626" s="159"/>
      <c r="W626" s="145"/>
      <c r="X626" s="145"/>
      <c r="Y626" s="145"/>
      <c r="Z626" s="145"/>
      <c r="AA626" s="145"/>
      <c r="AB626" s="1"/>
      <c r="AC626" s="1"/>
      <c r="AD626" s="145"/>
      <c r="AE626" s="145"/>
      <c r="AF626" s="3">
        <v>2025</v>
      </c>
      <c r="AG626" s="262"/>
      <c r="AH626" s="66">
        <v>590</v>
      </c>
      <c r="AI626" s="66" t="s">
        <v>155</v>
      </c>
      <c r="AJ626" s="66" t="str">
        <f t="shared" si="150"/>
        <v>590.</v>
      </c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</row>
    <row r="627" spans="1:72" s="53" customFormat="1" ht="22.5" customHeight="1" x14ac:dyDescent="0.25">
      <c r="A627" s="143" t="str">
        <f t="shared" si="147"/>
        <v>591.</v>
      </c>
      <c r="B627" s="71" t="s">
        <v>1234</v>
      </c>
      <c r="C627" s="52">
        <v>1970</v>
      </c>
      <c r="D627" s="143" t="s">
        <v>3015</v>
      </c>
      <c r="E627" s="143" t="s">
        <v>3017</v>
      </c>
      <c r="F627" s="52">
        <v>2</v>
      </c>
      <c r="G627" s="52">
        <v>2</v>
      </c>
      <c r="H627" s="145">
        <v>557.1</v>
      </c>
      <c r="I627" s="145">
        <v>507.4</v>
      </c>
      <c r="J627" s="145">
        <v>507.4</v>
      </c>
      <c r="K627" s="3">
        <v>17</v>
      </c>
      <c r="L627" s="32">
        <f>Q627+S627+U627+W627+Y627+AA627+AD627+AE627</f>
        <v>725074.6</v>
      </c>
      <c r="M627" s="7"/>
      <c r="N627" s="7"/>
      <c r="O627" s="7"/>
      <c r="P627" s="145">
        <f>L627</f>
        <v>725074.6</v>
      </c>
      <c r="Q627" s="8">
        <v>725074.6</v>
      </c>
      <c r="R627" s="142"/>
      <c r="S627" s="145"/>
      <c r="T627" s="145"/>
      <c r="U627" s="145"/>
      <c r="V627" s="161"/>
      <c r="W627" s="1"/>
      <c r="X627" s="1"/>
      <c r="Y627" s="1"/>
      <c r="Z627" s="1"/>
      <c r="AA627" s="1"/>
      <c r="AB627" s="1"/>
      <c r="AC627" s="1"/>
      <c r="AD627" s="160"/>
      <c r="AE627" s="160"/>
      <c r="AF627" s="3">
        <v>2025</v>
      </c>
      <c r="AG627" s="262"/>
      <c r="AH627" s="66">
        <v>591</v>
      </c>
      <c r="AI627" s="66" t="s">
        <v>155</v>
      </c>
      <c r="AJ627" s="66" t="str">
        <f t="shared" si="150"/>
        <v>591.</v>
      </c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</row>
    <row r="628" spans="1:72" ht="22.5" customHeight="1" x14ac:dyDescent="0.25">
      <c r="A628" s="143"/>
      <c r="B628" s="74" t="s">
        <v>1215</v>
      </c>
      <c r="C628" s="52"/>
      <c r="D628" s="220"/>
      <c r="E628" s="234"/>
      <c r="F628" s="52"/>
      <c r="G628" s="99"/>
      <c r="H628" s="1">
        <f>SUM(H629:H634)</f>
        <v>3376.8</v>
      </c>
      <c r="I628" s="1">
        <f t="shared" ref="I628:K628" si="151">SUM(I629:I634)</f>
        <v>3081.7000000000003</v>
      </c>
      <c r="J628" s="1">
        <f t="shared" si="151"/>
        <v>2990.9</v>
      </c>
      <c r="K628" s="46">
        <f t="shared" si="151"/>
        <v>134</v>
      </c>
      <c r="L628" s="1">
        <f>SUM(L629:L634)</f>
        <v>12423822</v>
      </c>
      <c r="M628" s="1"/>
      <c r="N628" s="1"/>
      <c r="O628" s="1"/>
      <c r="P628" s="1">
        <f>L628</f>
        <v>12423822</v>
      </c>
      <c r="Q628" s="1">
        <f t="shared" ref="Q628" si="152">SUM(Q629:Q634)</f>
        <v>1494554.9</v>
      </c>
      <c r="R628" s="46"/>
      <c r="S628" s="1"/>
      <c r="T628" s="1">
        <f t="shared" ref="T628:AA628" si="153">SUM(T629:T634)</f>
        <v>1435.7</v>
      </c>
      <c r="U628" s="1">
        <f t="shared" si="153"/>
        <v>10800771.100000001</v>
      </c>
      <c r="V628" s="1"/>
      <c r="W628" s="1"/>
      <c r="X628" s="1"/>
      <c r="Y628" s="1"/>
      <c r="Z628" s="1">
        <f t="shared" si="153"/>
        <v>48</v>
      </c>
      <c r="AA628" s="1">
        <f t="shared" si="153"/>
        <v>128496</v>
      </c>
      <c r="AB628" s="1"/>
      <c r="AC628" s="1"/>
      <c r="AD628" s="1"/>
      <c r="AE628" s="1"/>
      <c r="AF628" s="16"/>
      <c r="AG628" s="259"/>
      <c r="AK628" s="29"/>
      <c r="AL628" s="29"/>
    </row>
    <row r="629" spans="1:72" s="53" customFormat="1" ht="22.5" customHeight="1" x14ac:dyDescent="0.25">
      <c r="A629" s="143" t="str">
        <f t="shared" ref="A629:A634" si="154">AJ629</f>
        <v>592.</v>
      </c>
      <c r="B629" s="71" t="s">
        <v>1232</v>
      </c>
      <c r="C629" s="52">
        <v>1976</v>
      </c>
      <c r="D629" s="220" t="s">
        <v>3015</v>
      </c>
      <c r="E629" s="143" t="s">
        <v>3017</v>
      </c>
      <c r="F629" s="52">
        <v>2</v>
      </c>
      <c r="G629" s="52">
        <v>2</v>
      </c>
      <c r="H629" s="145">
        <v>545.5</v>
      </c>
      <c r="I629" s="145">
        <v>498.7</v>
      </c>
      <c r="J629" s="145">
        <v>498.7</v>
      </c>
      <c r="K629" s="3">
        <v>33</v>
      </c>
      <c r="L629" s="32">
        <f t="shared" ref="L629:L630" si="155">Q629+S629+U629+W629+Y629+AA629+AD629+AE629</f>
        <v>3751720.1</v>
      </c>
      <c r="M629" s="1"/>
      <c r="N629" s="1"/>
      <c r="O629" s="1"/>
      <c r="P629" s="145">
        <f t="shared" ref="P629:P630" si="156">L629</f>
        <v>3751720.1</v>
      </c>
      <c r="Q629" s="6"/>
      <c r="R629" s="142"/>
      <c r="S629" s="145"/>
      <c r="T629" s="145">
        <v>498.7</v>
      </c>
      <c r="U629" s="145">
        <f>T629*7523</f>
        <v>3751720.1</v>
      </c>
      <c r="V629" s="159"/>
      <c r="W629" s="145"/>
      <c r="X629" s="145"/>
      <c r="Y629" s="145"/>
      <c r="Z629" s="145"/>
      <c r="AA629" s="145"/>
      <c r="AB629" s="1"/>
      <c r="AC629" s="1"/>
      <c r="AD629" s="145"/>
      <c r="AE629" s="145"/>
      <c r="AF629" s="3">
        <v>2025</v>
      </c>
      <c r="AG629" s="259"/>
      <c r="AH629" s="66">
        <v>592</v>
      </c>
      <c r="AI629" s="66" t="s">
        <v>155</v>
      </c>
      <c r="AJ629" s="66" t="str">
        <f>CONCATENATE(AH629,AI629)</f>
        <v>592.</v>
      </c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</row>
    <row r="630" spans="1:72" s="53" customFormat="1" ht="22.5" customHeight="1" x14ac:dyDescent="0.25">
      <c r="A630" s="143" t="str">
        <f t="shared" si="154"/>
        <v>593.</v>
      </c>
      <c r="B630" s="71" t="s">
        <v>1184</v>
      </c>
      <c r="C630" s="52">
        <v>1989</v>
      </c>
      <c r="D630" s="220" t="s">
        <v>3015</v>
      </c>
      <c r="E630" s="143" t="s">
        <v>3017</v>
      </c>
      <c r="F630" s="52">
        <v>2</v>
      </c>
      <c r="G630" s="99">
        <v>1</v>
      </c>
      <c r="H630" s="41">
        <v>690.1</v>
      </c>
      <c r="I630" s="41">
        <v>603.9</v>
      </c>
      <c r="J630" s="41">
        <v>603.9</v>
      </c>
      <c r="K630" s="59">
        <v>16</v>
      </c>
      <c r="L630" s="32">
        <f t="shared" si="155"/>
        <v>491147.3</v>
      </c>
      <c r="M630" s="1"/>
      <c r="N630" s="1"/>
      <c r="O630" s="1"/>
      <c r="P630" s="145">
        <f t="shared" si="156"/>
        <v>491147.3</v>
      </c>
      <c r="Q630" s="6">
        <v>491147.3</v>
      </c>
      <c r="R630" s="142"/>
      <c r="S630" s="145"/>
      <c r="T630" s="145"/>
      <c r="U630" s="145"/>
      <c r="V630" s="159"/>
      <c r="W630" s="145"/>
      <c r="X630" s="145"/>
      <c r="Y630" s="145"/>
      <c r="Z630" s="145"/>
      <c r="AA630" s="145"/>
      <c r="AB630" s="1"/>
      <c r="AC630" s="1"/>
      <c r="AD630" s="145"/>
      <c r="AE630" s="145"/>
      <c r="AF630" s="3">
        <v>2025</v>
      </c>
      <c r="AG630" s="262"/>
      <c r="AH630" s="66">
        <v>593</v>
      </c>
      <c r="AI630" s="66" t="s">
        <v>155</v>
      </c>
      <c r="AJ630" s="66" t="str">
        <f t="shared" ref="AJ630:AJ634" si="157">CONCATENATE(AH630,AI630)</f>
        <v>593.</v>
      </c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</row>
    <row r="631" spans="1:72" s="53" customFormat="1" ht="22.5" customHeight="1" x14ac:dyDescent="0.25">
      <c r="A631" s="143" t="str">
        <f t="shared" si="154"/>
        <v>594.</v>
      </c>
      <c r="B631" s="71" t="s">
        <v>1236</v>
      </c>
      <c r="C631" s="52">
        <v>1985</v>
      </c>
      <c r="D631" s="220" t="s">
        <v>3015</v>
      </c>
      <c r="E631" s="143" t="s">
        <v>3017</v>
      </c>
      <c r="F631" s="52">
        <v>2</v>
      </c>
      <c r="G631" s="52">
        <v>2</v>
      </c>
      <c r="H631" s="145">
        <v>705.6</v>
      </c>
      <c r="I631" s="145">
        <v>629.70000000000005</v>
      </c>
      <c r="J631" s="145">
        <v>629.70000000000005</v>
      </c>
      <c r="K631" s="3">
        <v>21</v>
      </c>
      <c r="L631" s="32">
        <f>Q631+S631+U631+W631+Y631+AA631+AD631+AE631</f>
        <v>128496</v>
      </c>
      <c r="M631" s="1"/>
      <c r="N631" s="1"/>
      <c r="O631" s="1"/>
      <c r="P631" s="145">
        <f>L631</f>
        <v>128496</v>
      </c>
      <c r="Q631" s="6"/>
      <c r="R631" s="142"/>
      <c r="S631" s="145"/>
      <c r="T631" s="145"/>
      <c r="U631" s="145"/>
      <c r="V631" s="159"/>
      <c r="W631" s="145"/>
      <c r="X631" s="145"/>
      <c r="Y631" s="145"/>
      <c r="Z631" s="145">
        <v>48</v>
      </c>
      <c r="AA631" s="145">
        <f>Z631*2677</f>
        <v>128496</v>
      </c>
      <c r="AB631" s="1"/>
      <c r="AC631" s="1"/>
      <c r="AD631" s="145"/>
      <c r="AE631" s="145"/>
      <c r="AF631" s="3">
        <v>2025</v>
      </c>
      <c r="AG631" s="259"/>
      <c r="AH631" s="66">
        <v>594</v>
      </c>
      <c r="AI631" s="66" t="s">
        <v>155</v>
      </c>
      <c r="AJ631" s="66" t="str">
        <f t="shared" si="157"/>
        <v>594.</v>
      </c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</row>
    <row r="632" spans="1:72" s="53" customFormat="1" ht="22.5" customHeight="1" x14ac:dyDescent="0.25">
      <c r="A632" s="143" t="str">
        <f t="shared" si="154"/>
        <v>595.</v>
      </c>
      <c r="B632" s="71" t="s">
        <v>1122</v>
      </c>
      <c r="C632" s="52">
        <v>1994</v>
      </c>
      <c r="D632" s="220" t="s">
        <v>3015</v>
      </c>
      <c r="E632" s="143" t="s">
        <v>3017</v>
      </c>
      <c r="F632" s="52">
        <v>2</v>
      </c>
      <c r="G632" s="99">
        <v>2</v>
      </c>
      <c r="H632" s="41">
        <v>637.4</v>
      </c>
      <c r="I632" s="41">
        <v>586.70000000000005</v>
      </c>
      <c r="J632" s="41">
        <v>543.1</v>
      </c>
      <c r="K632" s="59">
        <v>35</v>
      </c>
      <c r="L632" s="32">
        <f t="shared" ref="L632:L633" si="158">Q632+S632+U632+W632+Y632+AA632+AD632+AE632</f>
        <v>4632824.1000000006</v>
      </c>
      <c r="M632" s="1"/>
      <c r="N632" s="1"/>
      <c r="O632" s="1"/>
      <c r="P632" s="145">
        <f t="shared" ref="P632:P633" si="159">L632</f>
        <v>4632824.1000000006</v>
      </c>
      <c r="Q632" s="6">
        <v>459816</v>
      </c>
      <c r="R632" s="142"/>
      <c r="S632" s="145"/>
      <c r="T632" s="145">
        <v>554.70000000000005</v>
      </c>
      <c r="U632" s="145">
        <f>T632*7523</f>
        <v>4173008.1000000006</v>
      </c>
      <c r="V632" s="159"/>
      <c r="W632" s="145"/>
      <c r="X632" s="145"/>
      <c r="Y632" s="145"/>
      <c r="Z632" s="145"/>
      <c r="AA632" s="145"/>
      <c r="AB632" s="1"/>
      <c r="AC632" s="1"/>
      <c r="AD632" s="145"/>
      <c r="AE632" s="145"/>
      <c r="AF632" s="3">
        <v>2025</v>
      </c>
      <c r="AG632" s="262"/>
      <c r="AH632" s="66">
        <v>595</v>
      </c>
      <c r="AI632" s="66" t="s">
        <v>155</v>
      </c>
      <c r="AJ632" s="66" t="str">
        <f t="shared" si="157"/>
        <v>595.</v>
      </c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</row>
    <row r="633" spans="1:72" s="53" customFormat="1" ht="22.5" customHeight="1" x14ac:dyDescent="0.25">
      <c r="A633" s="143" t="str">
        <f t="shared" si="154"/>
        <v>596.</v>
      </c>
      <c r="B633" s="71" t="s">
        <v>291</v>
      </c>
      <c r="C633" s="52">
        <v>1984</v>
      </c>
      <c r="D633" s="220" t="s">
        <v>3015</v>
      </c>
      <c r="E633" s="143" t="s">
        <v>3017</v>
      </c>
      <c r="F633" s="52">
        <v>2</v>
      </c>
      <c r="G633" s="52">
        <v>1</v>
      </c>
      <c r="H633" s="41">
        <v>415.9</v>
      </c>
      <c r="I633" s="41">
        <v>380.4</v>
      </c>
      <c r="J633" s="41">
        <v>380.4</v>
      </c>
      <c r="K633" s="59">
        <v>17</v>
      </c>
      <c r="L633" s="32">
        <f t="shared" si="158"/>
        <v>543591.6</v>
      </c>
      <c r="M633" s="1"/>
      <c r="N633" s="1"/>
      <c r="O633" s="1"/>
      <c r="P633" s="145">
        <f t="shared" si="159"/>
        <v>543591.6</v>
      </c>
      <c r="Q633" s="6">
        <v>543591.6</v>
      </c>
      <c r="R633" s="142"/>
      <c r="S633" s="145"/>
      <c r="T633" s="145"/>
      <c r="U633" s="145"/>
      <c r="V633" s="159"/>
      <c r="W633" s="145"/>
      <c r="X633" s="145"/>
      <c r="Y633" s="145"/>
      <c r="Z633" s="145"/>
      <c r="AA633" s="145"/>
      <c r="AB633" s="1"/>
      <c r="AC633" s="1"/>
      <c r="AD633" s="145"/>
      <c r="AE633" s="145"/>
      <c r="AF633" s="3">
        <v>2025</v>
      </c>
      <c r="AG633" s="262"/>
      <c r="AH633" s="66">
        <v>596</v>
      </c>
      <c r="AI633" s="66" t="s">
        <v>155</v>
      </c>
      <c r="AJ633" s="66" t="str">
        <f t="shared" si="157"/>
        <v>596.</v>
      </c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6"/>
      <c r="AX633" s="66"/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</row>
    <row r="634" spans="1:72" s="53" customFormat="1" ht="22.5" customHeight="1" x14ac:dyDescent="0.25">
      <c r="A634" s="143" t="str">
        <f t="shared" si="154"/>
        <v>597.</v>
      </c>
      <c r="B634" s="54" t="s">
        <v>1235</v>
      </c>
      <c r="C634" s="52">
        <v>1971</v>
      </c>
      <c r="D634" s="220" t="s">
        <v>3015</v>
      </c>
      <c r="E634" s="143" t="s">
        <v>3017</v>
      </c>
      <c r="F634" s="52">
        <v>2</v>
      </c>
      <c r="G634" s="52">
        <v>1</v>
      </c>
      <c r="H634" s="145">
        <v>382.3</v>
      </c>
      <c r="I634" s="145">
        <v>382.3</v>
      </c>
      <c r="J634" s="145">
        <v>335.1</v>
      </c>
      <c r="K634" s="3">
        <v>12</v>
      </c>
      <c r="L634" s="32">
        <f>Q634+S634+U634+W634+Y634+AA634+AD634+AE634</f>
        <v>2876042.9</v>
      </c>
      <c r="M634" s="7"/>
      <c r="N634" s="7"/>
      <c r="O634" s="7"/>
      <c r="P634" s="145">
        <f>L634</f>
        <v>2876042.9</v>
      </c>
      <c r="Q634" s="6"/>
      <c r="R634" s="142"/>
      <c r="S634" s="145"/>
      <c r="T634" s="145">
        <v>382.3</v>
      </c>
      <c r="U634" s="145">
        <f>T634*7523</f>
        <v>2876042.9</v>
      </c>
      <c r="V634" s="159"/>
      <c r="W634" s="145"/>
      <c r="X634" s="1"/>
      <c r="Y634" s="1"/>
      <c r="Z634" s="1"/>
      <c r="AA634" s="1"/>
      <c r="AB634" s="1"/>
      <c r="AC634" s="1"/>
      <c r="AD634" s="160"/>
      <c r="AE634" s="160"/>
      <c r="AF634" s="3">
        <v>2025</v>
      </c>
      <c r="AG634" s="259"/>
      <c r="AH634" s="66">
        <v>597</v>
      </c>
      <c r="AI634" s="66" t="s">
        <v>155</v>
      </c>
      <c r="AJ634" s="66" t="str">
        <f t="shared" si="157"/>
        <v>597.</v>
      </c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</row>
    <row r="635" spans="1:72" ht="22.5" customHeight="1" x14ac:dyDescent="0.25">
      <c r="A635" s="143" t="str">
        <f t="shared" si="141"/>
        <v/>
      </c>
      <c r="B635" s="74" t="s">
        <v>45</v>
      </c>
      <c r="C635" s="52"/>
      <c r="D635" s="143"/>
      <c r="E635" s="230"/>
      <c r="F635" s="52"/>
      <c r="G635" s="52"/>
      <c r="H635" s="1">
        <f>H636+H637+H657</f>
        <v>28867.599999999999</v>
      </c>
      <c r="I635" s="1">
        <f t="shared" ref="I635:K635" si="160">I636+I637+I657</f>
        <v>24482.83</v>
      </c>
      <c r="J635" s="1">
        <f t="shared" si="160"/>
        <v>24455.83</v>
      </c>
      <c r="K635" s="46">
        <f t="shared" si="160"/>
        <v>1428</v>
      </c>
      <c r="L635" s="1">
        <f>L636+L637+L657</f>
        <v>59818529.309999995</v>
      </c>
      <c r="M635" s="1"/>
      <c r="N635" s="1"/>
      <c r="O635" s="1"/>
      <c r="P635" s="1">
        <f>L635</f>
        <v>59818529.309999995</v>
      </c>
      <c r="Q635" s="1">
        <v>4954950</v>
      </c>
      <c r="R635" s="46"/>
      <c r="S635" s="1"/>
      <c r="T635" s="1">
        <f t="shared" ref="T635:AA635" si="161">T636+T637+T657</f>
        <v>6837.17</v>
      </c>
      <c r="U635" s="1">
        <f t="shared" si="161"/>
        <v>51436029.909999996</v>
      </c>
      <c r="V635" s="1">
        <f t="shared" si="161"/>
        <v>884.8</v>
      </c>
      <c r="W635" s="1">
        <f t="shared" si="161"/>
        <v>1958947.2</v>
      </c>
      <c r="X635" s="1"/>
      <c r="Y635" s="1"/>
      <c r="Z635" s="1">
        <f t="shared" si="161"/>
        <v>548.6</v>
      </c>
      <c r="AA635" s="1">
        <f t="shared" si="161"/>
        <v>1468602.2</v>
      </c>
      <c r="AB635" s="1"/>
      <c r="AC635" s="1"/>
      <c r="AD635" s="1"/>
      <c r="AE635" s="1"/>
      <c r="AF635" s="3"/>
      <c r="AG635" s="259"/>
      <c r="AJ635" s="29" t="str">
        <f>CONCATENATE(AH635,AI635)</f>
        <v/>
      </c>
      <c r="AK635" s="29"/>
      <c r="AL635" s="29"/>
    </row>
    <row r="636" spans="1:72" ht="22.5" customHeight="1" x14ac:dyDescent="0.25">
      <c r="A636" s="143" t="str">
        <f t="shared" si="141"/>
        <v/>
      </c>
      <c r="B636" s="74" t="s">
        <v>1213</v>
      </c>
      <c r="C636" s="52"/>
      <c r="D636" s="143"/>
      <c r="E636" s="230"/>
      <c r="F636" s="52"/>
      <c r="G636" s="52"/>
      <c r="H636" s="1"/>
      <c r="I636" s="1"/>
      <c r="J636" s="1"/>
      <c r="K636" s="46"/>
      <c r="L636" s="1"/>
      <c r="M636" s="1"/>
      <c r="N636" s="1"/>
      <c r="O636" s="1"/>
      <c r="P636" s="1"/>
      <c r="Q636" s="1"/>
      <c r="R636" s="46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3"/>
      <c r="AG636" s="259"/>
      <c r="AJ636" s="29" t="str">
        <f>CONCATENATE(AH636,AI636)</f>
        <v/>
      </c>
      <c r="AK636" s="29"/>
      <c r="AL636" s="29"/>
    </row>
    <row r="637" spans="1:72" ht="22.5" customHeight="1" x14ac:dyDescent="0.25">
      <c r="A637" s="143"/>
      <c r="B637" s="74" t="s">
        <v>1214</v>
      </c>
      <c r="C637" s="58"/>
      <c r="D637" s="220"/>
      <c r="E637" s="220"/>
      <c r="F637" s="58"/>
      <c r="G637" s="58"/>
      <c r="H637" s="1">
        <f>SUM(H638:H656)</f>
        <v>9697.9999999999982</v>
      </c>
      <c r="I637" s="1">
        <f t="shared" ref="I637:K637" si="162">SUM(I638:I656)</f>
        <v>8600.89</v>
      </c>
      <c r="J637" s="1">
        <f t="shared" si="162"/>
        <v>8573.89</v>
      </c>
      <c r="K637" s="46">
        <f t="shared" si="162"/>
        <v>506</v>
      </c>
      <c r="L637" s="1">
        <f>SUM(L638:L656)</f>
        <v>43427976.909999996</v>
      </c>
      <c r="M637" s="1"/>
      <c r="N637" s="1"/>
      <c r="O637" s="1"/>
      <c r="P637" s="1">
        <f>L637</f>
        <v>43427976.909999996</v>
      </c>
      <c r="Q637" s="1">
        <f t="shared" ref="Q637" si="163">SUM(Q638:Q656)</f>
        <v>613305</v>
      </c>
      <c r="R637" s="46"/>
      <c r="S637" s="1"/>
      <c r="T637" s="1">
        <f t="shared" ref="T637:U637" si="164">SUM(T638:T656)</f>
        <v>5691.17</v>
      </c>
      <c r="U637" s="1">
        <f t="shared" si="164"/>
        <v>42814671.909999996</v>
      </c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3"/>
      <c r="AG637" s="259"/>
      <c r="AK637" s="29"/>
      <c r="AL637" s="29"/>
    </row>
    <row r="638" spans="1:72" ht="22.5" customHeight="1" x14ac:dyDescent="0.25">
      <c r="A638" s="143" t="str">
        <f t="shared" ref="A638:A656" si="165">AJ638</f>
        <v>598.</v>
      </c>
      <c r="B638" s="71" t="s">
        <v>1330</v>
      </c>
      <c r="C638" s="58">
        <v>1975</v>
      </c>
      <c r="D638" s="220" t="s">
        <v>3015</v>
      </c>
      <c r="E638" s="143" t="s">
        <v>3017</v>
      </c>
      <c r="F638" s="58">
        <v>2</v>
      </c>
      <c r="G638" s="58">
        <v>2</v>
      </c>
      <c r="H638" s="145">
        <v>816.6</v>
      </c>
      <c r="I638" s="145">
        <v>763.8</v>
      </c>
      <c r="J638" s="145">
        <v>763.8</v>
      </c>
      <c r="K638" s="3">
        <v>30</v>
      </c>
      <c r="L638" s="4">
        <f t="shared" ref="L638:L639" si="166">Q638+S638+U638+W638+Y638+AA638+AD638+AE638</f>
        <v>5055456</v>
      </c>
      <c r="M638" s="4"/>
      <c r="N638" s="4"/>
      <c r="O638" s="4"/>
      <c r="P638" s="145">
        <f t="shared" ref="P638:P639" si="167">L638</f>
        <v>5055456</v>
      </c>
      <c r="Q638" s="4"/>
      <c r="R638" s="5"/>
      <c r="S638" s="4"/>
      <c r="T638" s="4">
        <v>672</v>
      </c>
      <c r="U638" s="4">
        <f>T638*7523</f>
        <v>5055456</v>
      </c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35">
        <v>2025</v>
      </c>
      <c r="AG638" s="259"/>
      <c r="AH638" s="29">
        <v>598</v>
      </c>
      <c r="AI638" s="29" t="s">
        <v>155</v>
      </c>
      <c r="AJ638" s="29" t="str">
        <f>CONCATENATE(AH638,AI638)</f>
        <v>598.</v>
      </c>
      <c r="AL638" s="29"/>
    </row>
    <row r="639" spans="1:72" ht="22.5" customHeight="1" x14ac:dyDescent="0.25">
      <c r="A639" s="143" t="str">
        <f t="shared" si="165"/>
        <v>599.</v>
      </c>
      <c r="B639" s="76" t="s">
        <v>297</v>
      </c>
      <c r="C639" s="58">
        <v>1968</v>
      </c>
      <c r="D639" s="220" t="s">
        <v>3015</v>
      </c>
      <c r="E639" s="143" t="s">
        <v>3017</v>
      </c>
      <c r="F639" s="58">
        <v>2</v>
      </c>
      <c r="G639" s="58">
        <v>2</v>
      </c>
      <c r="H639" s="145">
        <v>392.3</v>
      </c>
      <c r="I639" s="145">
        <v>297.5</v>
      </c>
      <c r="J639" s="145">
        <v>297.5</v>
      </c>
      <c r="K639" s="3">
        <v>26</v>
      </c>
      <c r="L639" s="145">
        <f t="shared" si="166"/>
        <v>406100</v>
      </c>
      <c r="M639" s="145"/>
      <c r="N639" s="145"/>
      <c r="O639" s="145"/>
      <c r="P639" s="145">
        <f t="shared" si="167"/>
        <v>406100</v>
      </c>
      <c r="Q639" s="145">
        <v>406100</v>
      </c>
      <c r="R639" s="3"/>
      <c r="S639" s="145"/>
      <c r="T639" s="4"/>
      <c r="U639" s="4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35">
        <v>2025</v>
      </c>
      <c r="AG639" s="259"/>
      <c r="AH639" s="29">
        <v>599</v>
      </c>
      <c r="AI639" s="29" t="s">
        <v>155</v>
      </c>
      <c r="AJ639" s="29" t="str">
        <f t="shared" ref="AJ639:AJ656" si="168">CONCATENATE(AH639,AI639)</f>
        <v>599.</v>
      </c>
      <c r="AL639" s="29"/>
    </row>
    <row r="640" spans="1:72" ht="22.5" customHeight="1" x14ac:dyDescent="0.25">
      <c r="A640" s="143" t="str">
        <f t="shared" si="165"/>
        <v>600.</v>
      </c>
      <c r="B640" s="71" t="s">
        <v>1331</v>
      </c>
      <c r="C640" s="52">
        <v>1974</v>
      </c>
      <c r="D640" s="143" t="s">
        <v>3015</v>
      </c>
      <c r="E640" s="143" t="s">
        <v>3017</v>
      </c>
      <c r="F640" s="52">
        <v>2</v>
      </c>
      <c r="G640" s="52">
        <v>2</v>
      </c>
      <c r="H640" s="4">
        <v>460.7</v>
      </c>
      <c r="I640" s="4">
        <v>365.9</v>
      </c>
      <c r="J640" s="4">
        <v>365.9</v>
      </c>
      <c r="K640" s="5">
        <v>27</v>
      </c>
      <c r="L640" s="145">
        <f>Q640+S640+U640+W640+Y640+AA640+AD640+AE640</f>
        <v>2256900</v>
      </c>
      <c r="M640" s="145"/>
      <c r="N640" s="145"/>
      <c r="O640" s="145"/>
      <c r="P640" s="145">
        <f>L640</f>
        <v>2256900</v>
      </c>
      <c r="Q640" s="4"/>
      <c r="R640" s="5"/>
      <c r="S640" s="4"/>
      <c r="T640" s="4">
        <v>300</v>
      </c>
      <c r="U640" s="4">
        <f>T640*7523</f>
        <v>2256900</v>
      </c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35">
        <v>2025</v>
      </c>
      <c r="AG640" s="259"/>
      <c r="AH640" s="29">
        <v>600</v>
      </c>
      <c r="AI640" s="29" t="s">
        <v>155</v>
      </c>
      <c r="AJ640" s="29" t="str">
        <f t="shared" si="168"/>
        <v>600.</v>
      </c>
      <c r="AL640" s="29"/>
    </row>
    <row r="641" spans="1:38" ht="22.5" customHeight="1" x14ac:dyDescent="0.25">
      <c r="A641" s="143" t="str">
        <f t="shared" si="165"/>
        <v>601.</v>
      </c>
      <c r="B641" s="71" t="s">
        <v>1332</v>
      </c>
      <c r="C641" s="52">
        <v>1980</v>
      </c>
      <c r="D641" s="143" t="s">
        <v>3015</v>
      </c>
      <c r="E641" s="143" t="s">
        <v>3017</v>
      </c>
      <c r="F641" s="52">
        <v>2</v>
      </c>
      <c r="G641" s="52">
        <v>3</v>
      </c>
      <c r="H641" s="4">
        <v>771.4</v>
      </c>
      <c r="I641" s="4">
        <v>724.6</v>
      </c>
      <c r="J641" s="4">
        <v>724.6</v>
      </c>
      <c r="K641" s="5">
        <v>48</v>
      </c>
      <c r="L641" s="4">
        <f t="shared" ref="L641:L643" si="169">Q641+S641+U641+W641+Y641+AA641+AD641+AE641</f>
        <v>3310120</v>
      </c>
      <c r="M641" s="4"/>
      <c r="N641" s="4"/>
      <c r="O641" s="4"/>
      <c r="P641" s="145">
        <f t="shared" ref="P641:P643" si="170">L641</f>
        <v>3310120</v>
      </c>
      <c r="Q641" s="4"/>
      <c r="R641" s="5"/>
      <c r="S641" s="4"/>
      <c r="T641" s="4">
        <v>440</v>
      </c>
      <c r="U641" s="4">
        <f>T641*7523</f>
        <v>3310120</v>
      </c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35">
        <v>2025</v>
      </c>
      <c r="AG641" s="259"/>
      <c r="AH641" s="29">
        <v>601</v>
      </c>
      <c r="AI641" s="29" t="s">
        <v>155</v>
      </c>
      <c r="AJ641" s="29" t="str">
        <f t="shared" si="168"/>
        <v>601.</v>
      </c>
      <c r="AL641" s="29"/>
    </row>
    <row r="642" spans="1:38" ht="22.5" customHeight="1" x14ac:dyDescent="0.25">
      <c r="A642" s="143" t="str">
        <f t="shared" si="165"/>
        <v>602.</v>
      </c>
      <c r="B642" s="71" t="s">
        <v>1333</v>
      </c>
      <c r="C642" s="58">
        <v>1977</v>
      </c>
      <c r="D642" s="220" t="s">
        <v>3015</v>
      </c>
      <c r="E642" s="143" t="s">
        <v>3017</v>
      </c>
      <c r="F642" s="58">
        <v>2</v>
      </c>
      <c r="G642" s="58">
        <v>3</v>
      </c>
      <c r="H642" s="145">
        <v>646</v>
      </c>
      <c r="I642" s="145">
        <v>550.9</v>
      </c>
      <c r="J642" s="145">
        <v>550.9</v>
      </c>
      <c r="K642" s="3">
        <v>46</v>
      </c>
      <c r="L642" s="4">
        <f t="shared" si="169"/>
        <v>3084430</v>
      </c>
      <c r="M642" s="4"/>
      <c r="N642" s="4"/>
      <c r="O642" s="4"/>
      <c r="P642" s="145">
        <f t="shared" si="170"/>
        <v>3084430</v>
      </c>
      <c r="Q642" s="4"/>
      <c r="R642" s="5"/>
      <c r="S642" s="4"/>
      <c r="T642" s="4">
        <v>410</v>
      </c>
      <c r="U642" s="4">
        <f>T642*7523</f>
        <v>3084430</v>
      </c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35">
        <v>2025</v>
      </c>
      <c r="AG642" s="259"/>
      <c r="AH642" s="29">
        <v>602</v>
      </c>
      <c r="AI642" s="29" t="s">
        <v>155</v>
      </c>
      <c r="AJ642" s="29" t="str">
        <f t="shared" si="168"/>
        <v>602.</v>
      </c>
      <c r="AL642" s="29"/>
    </row>
    <row r="643" spans="1:38" ht="22.5" customHeight="1" x14ac:dyDescent="0.25">
      <c r="A643" s="143" t="str">
        <f t="shared" si="165"/>
        <v>603.</v>
      </c>
      <c r="B643" s="76" t="s">
        <v>309</v>
      </c>
      <c r="C643" s="52">
        <v>1975</v>
      </c>
      <c r="D643" s="143" t="s">
        <v>3015</v>
      </c>
      <c r="E643" s="143" t="s">
        <v>3017</v>
      </c>
      <c r="F643" s="52">
        <v>2</v>
      </c>
      <c r="G643" s="52">
        <v>2</v>
      </c>
      <c r="H643" s="4">
        <v>860.8</v>
      </c>
      <c r="I643" s="145">
        <v>808</v>
      </c>
      <c r="J643" s="4">
        <v>808</v>
      </c>
      <c r="K643" s="5">
        <v>33</v>
      </c>
      <c r="L643" s="4">
        <f t="shared" si="169"/>
        <v>57160</v>
      </c>
      <c r="M643" s="4"/>
      <c r="N643" s="4"/>
      <c r="O643" s="4"/>
      <c r="P643" s="145">
        <f t="shared" si="170"/>
        <v>57160</v>
      </c>
      <c r="Q643" s="4">
        <v>57160</v>
      </c>
      <c r="R643" s="5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35">
        <v>2025</v>
      </c>
      <c r="AG643" s="259"/>
      <c r="AH643" s="29">
        <v>603</v>
      </c>
      <c r="AI643" s="29" t="s">
        <v>155</v>
      </c>
      <c r="AJ643" s="29" t="str">
        <f t="shared" si="168"/>
        <v>603.</v>
      </c>
      <c r="AL643" s="29"/>
    </row>
    <row r="644" spans="1:38" ht="22.5" customHeight="1" x14ac:dyDescent="0.25">
      <c r="A644" s="143" t="str">
        <f t="shared" si="165"/>
        <v>604.</v>
      </c>
      <c r="B644" s="76" t="s">
        <v>299</v>
      </c>
      <c r="C644" s="58">
        <v>1969</v>
      </c>
      <c r="D644" s="220" t="s">
        <v>3015</v>
      </c>
      <c r="E644" s="143" t="s">
        <v>3017</v>
      </c>
      <c r="F644" s="58">
        <v>2</v>
      </c>
      <c r="G644" s="58">
        <v>2</v>
      </c>
      <c r="H644" s="145">
        <v>404.4</v>
      </c>
      <c r="I644" s="145">
        <v>309.60000000000002</v>
      </c>
      <c r="J644" s="145">
        <v>282.60000000000002</v>
      </c>
      <c r="K644" s="3">
        <v>27</v>
      </c>
      <c r="L644" s="145">
        <v>1655060</v>
      </c>
      <c r="M644" s="145"/>
      <c r="N644" s="145"/>
      <c r="O644" s="145"/>
      <c r="P644" s="145">
        <v>1655060</v>
      </c>
      <c r="Q644" s="145"/>
      <c r="R644" s="3"/>
      <c r="S644" s="145"/>
      <c r="T644" s="145">
        <v>220</v>
      </c>
      <c r="U644" s="145">
        <v>1655060</v>
      </c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35">
        <v>2025</v>
      </c>
      <c r="AG644" s="259"/>
      <c r="AH644" s="29">
        <v>604</v>
      </c>
      <c r="AI644" s="29" t="s">
        <v>155</v>
      </c>
      <c r="AJ644" s="29" t="str">
        <f t="shared" si="168"/>
        <v>604.</v>
      </c>
      <c r="AL644" s="29"/>
    </row>
    <row r="645" spans="1:38" ht="22.5" customHeight="1" x14ac:dyDescent="0.25">
      <c r="A645" s="143" t="str">
        <f t="shared" si="165"/>
        <v>605.</v>
      </c>
      <c r="B645" s="71" t="s">
        <v>1337</v>
      </c>
      <c r="C645" s="58">
        <v>1976</v>
      </c>
      <c r="D645" s="220" t="s">
        <v>3015</v>
      </c>
      <c r="E645" s="143" t="s">
        <v>3017</v>
      </c>
      <c r="F645" s="58">
        <v>2</v>
      </c>
      <c r="G645" s="58">
        <v>2</v>
      </c>
      <c r="H645" s="145">
        <v>693.6</v>
      </c>
      <c r="I645" s="145">
        <v>640.79999999999995</v>
      </c>
      <c r="J645" s="145">
        <v>640.79999999999995</v>
      </c>
      <c r="K645" s="3">
        <v>35</v>
      </c>
      <c r="L645" s="4">
        <v>3159660</v>
      </c>
      <c r="M645" s="4"/>
      <c r="N645" s="4"/>
      <c r="O645" s="4"/>
      <c r="P645" s="145">
        <v>3159660</v>
      </c>
      <c r="Q645" s="4"/>
      <c r="R645" s="5"/>
      <c r="S645" s="4"/>
      <c r="T645" s="4">
        <v>420</v>
      </c>
      <c r="U645" s="4">
        <v>3159660</v>
      </c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35">
        <v>2025</v>
      </c>
      <c r="AG645" s="259"/>
      <c r="AH645" s="29">
        <v>605</v>
      </c>
      <c r="AI645" s="29" t="s">
        <v>155</v>
      </c>
      <c r="AJ645" s="29" t="str">
        <f t="shared" si="168"/>
        <v>605.</v>
      </c>
      <c r="AL645" s="29"/>
    </row>
    <row r="646" spans="1:38" ht="22.5" customHeight="1" x14ac:dyDescent="0.25">
      <c r="A646" s="143" t="str">
        <f t="shared" si="165"/>
        <v>606.</v>
      </c>
      <c r="B646" s="71" t="s">
        <v>1338</v>
      </c>
      <c r="C646" s="52">
        <v>1980</v>
      </c>
      <c r="D646" s="143" t="s">
        <v>3015</v>
      </c>
      <c r="E646" s="143" t="s">
        <v>3017</v>
      </c>
      <c r="F646" s="52">
        <v>2</v>
      </c>
      <c r="G646" s="52">
        <v>2</v>
      </c>
      <c r="H646" s="4">
        <v>686.4</v>
      </c>
      <c r="I646" s="4">
        <v>633.6</v>
      </c>
      <c r="J646" s="4">
        <v>633.6</v>
      </c>
      <c r="K646" s="5">
        <v>35</v>
      </c>
      <c r="L646" s="4">
        <f t="shared" ref="L646:L647" si="171">Q646+S646+U646+W646+Y646+AA646+AD646+AE646</f>
        <v>3234890</v>
      </c>
      <c r="M646" s="4"/>
      <c r="N646" s="4"/>
      <c r="O646" s="4"/>
      <c r="P646" s="145">
        <f t="shared" ref="P646:P647" si="172">L646</f>
        <v>3234890</v>
      </c>
      <c r="Q646" s="4"/>
      <c r="R646" s="5"/>
      <c r="S646" s="4"/>
      <c r="T646" s="4">
        <v>430</v>
      </c>
      <c r="U646" s="4">
        <f>T646*7523</f>
        <v>3234890</v>
      </c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35">
        <v>2025</v>
      </c>
      <c r="AG646" s="259"/>
      <c r="AH646" s="29">
        <v>606</v>
      </c>
      <c r="AI646" s="29" t="s">
        <v>155</v>
      </c>
      <c r="AJ646" s="29" t="str">
        <f t="shared" si="168"/>
        <v>606.</v>
      </c>
      <c r="AL646" s="29"/>
    </row>
    <row r="647" spans="1:38" ht="22.5" customHeight="1" x14ac:dyDescent="0.25">
      <c r="A647" s="143" t="str">
        <f t="shared" si="165"/>
        <v>607.</v>
      </c>
      <c r="B647" s="76" t="s">
        <v>311</v>
      </c>
      <c r="C647" s="52">
        <v>1976</v>
      </c>
      <c r="D647" s="143" t="s">
        <v>3015</v>
      </c>
      <c r="E647" s="143" t="s">
        <v>3017</v>
      </c>
      <c r="F647" s="52">
        <v>2</v>
      </c>
      <c r="G647" s="52">
        <v>1</v>
      </c>
      <c r="H647" s="8">
        <v>280.7</v>
      </c>
      <c r="I647" s="145">
        <v>247.56</v>
      </c>
      <c r="J647" s="8">
        <v>247.56</v>
      </c>
      <c r="K647" s="142">
        <v>17</v>
      </c>
      <c r="L647" s="4">
        <f t="shared" si="171"/>
        <v>35725</v>
      </c>
      <c r="M647" s="4"/>
      <c r="N647" s="4"/>
      <c r="O647" s="4"/>
      <c r="P647" s="145">
        <f t="shared" si="172"/>
        <v>35725</v>
      </c>
      <c r="Q647" s="4">
        <v>35725</v>
      </c>
      <c r="R647" s="5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35">
        <v>2025</v>
      </c>
      <c r="AG647" s="259"/>
      <c r="AH647" s="29">
        <v>607</v>
      </c>
      <c r="AI647" s="29" t="s">
        <v>155</v>
      </c>
      <c r="AJ647" s="29" t="str">
        <f t="shared" si="168"/>
        <v>607.</v>
      </c>
    </row>
    <row r="648" spans="1:38" ht="22.5" customHeight="1" x14ac:dyDescent="0.25">
      <c r="A648" s="143" t="str">
        <f t="shared" si="165"/>
        <v>608.</v>
      </c>
      <c r="B648" s="76" t="s">
        <v>302</v>
      </c>
      <c r="C648" s="58">
        <v>1969</v>
      </c>
      <c r="D648" s="220" t="s">
        <v>3015</v>
      </c>
      <c r="E648" s="143" t="s">
        <v>3017</v>
      </c>
      <c r="F648" s="58">
        <v>2</v>
      </c>
      <c r="G648" s="58">
        <v>2</v>
      </c>
      <c r="H648" s="145">
        <v>456.4</v>
      </c>
      <c r="I648" s="145">
        <v>443.5</v>
      </c>
      <c r="J648" s="145">
        <v>443.5</v>
      </c>
      <c r="K648" s="3">
        <v>23</v>
      </c>
      <c r="L648" s="145">
        <v>2181670</v>
      </c>
      <c r="M648" s="145"/>
      <c r="N648" s="145"/>
      <c r="O648" s="145"/>
      <c r="P648" s="145">
        <v>2181670</v>
      </c>
      <c r="Q648" s="145"/>
      <c r="R648" s="3"/>
      <c r="S648" s="145"/>
      <c r="T648" s="145">
        <v>290</v>
      </c>
      <c r="U648" s="145">
        <v>2181670</v>
      </c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35">
        <v>2025</v>
      </c>
      <c r="AG648" s="259"/>
      <c r="AH648" s="29">
        <v>608</v>
      </c>
      <c r="AI648" s="29" t="s">
        <v>155</v>
      </c>
      <c r="AJ648" s="29" t="str">
        <f t="shared" si="168"/>
        <v>608.</v>
      </c>
      <c r="AL648" s="29"/>
    </row>
    <row r="649" spans="1:38" ht="22.5" customHeight="1" x14ac:dyDescent="0.25">
      <c r="A649" s="143" t="str">
        <f t="shared" si="165"/>
        <v>609.</v>
      </c>
      <c r="B649" s="71" t="s">
        <v>1343</v>
      </c>
      <c r="C649" s="58">
        <v>1964</v>
      </c>
      <c r="D649" s="220" t="s">
        <v>3015</v>
      </c>
      <c r="E649" s="143" t="s">
        <v>3017</v>
      </c>
      <c r="F649" s="58">
        <v>2</v>
      </c>
      <c r="G649" s="58">
        <v>2</v>
      </c>
      <c r="H649" s="145">
        <v>394.3</v>
      </c>
      <c r="I649" s="145">
        <v>361.16</v>
      </c>
      <c r="J649" s="145">
        <v>361.16</v>
      </c>
      <c r="K649" s="3">
        <v>17</v>
      </c>
      <c r="L649" s="4">
        <v>57160</v>
      </c>
      <c r="M649" s="4"/>
      <c r="N649" s="4"/>
      <c r="O649" s="4"/>
      <c r="P649" s="145">
        <v>57160</v>
      </c>
      <c r="Q649" s="4">
        <v>57160</v>
      </c>
      <c r="R649" s="5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35">
        <v>2025</v>
      </c>
      <c r="AG649" s="259"/>
      <c r="AH649" s="29">
        <v>609</v>
      </c>
      <c r="AI649" s="29" t="s">
        <v>155</v>
      </c>
      <c r="AJ649" s="29" t="str">
        <f t="shared" si="168"/>
        <v>609.</v>
      </c>
      <c r="AL649" s="29"/>
    </row>
    <row r="650" spans="1:38" ht="22.5" customHeight="1" x14ac:dyDescent="0.25">
      <c r="A650" s="143" t="str">
        <f t="shared" si="165"/>
        <v>610.</v>
      </c>
      <c r="B650" s="71" t="s">
        <v>1346</v>
      </c>
      <c r="C650" s="52">
        <v>1981</v>
      </c>
      <c r="D650" s="143" t="s">
        <v>3015</v>
      </c>
      <c r="E650" s="143" t="s">
        <v>3017</v>
      </c>
      <c r="F650" s="52">
        <v>2</v>
      </c>
      <c r="G650" s="52">
        <v>1</v>
      </c>
      <c r="H650" s="8">
        <v>365.3</v>
      </c>
      <c r="I650" s="8">
        <v>332.16</v>
      </c>
      <c r="J650" s="8">
        <v>332.16</v>
      </c>
      <c r="K650" s="142">
        <v>20</v>
      </c>
      <c r="L650" s="4">
        <f t="shared" ref="L650:L653" si="173">Q650+S650+U650+W650+Y650+AA650+AD650+AE650</f>
        <v>1730290</v>
      </c>
      <c r="M650" s="4"/>
      <c r="N650" s="4"/>
      <c r="O650" s="4"/>
      <c r="P650" s="145">
        <f t="shared" ref="P650:P653" si="174">L650</f>
        <v>1730290</v>
      </c>
      <c r="Q650" s="4"/>
      <c r="R650" s="5"/>
      <c r="S650" s="4"/>
      <c r="T650" s="4">
        <v>230</v>
      </c>
      <c r="U650" s="4">
        <f>T650*7523</f>
        <v>1730290</v>
      </c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35">
        <v>2025</v>
      </c>
      <c r="AG650" s="259"/>
      <c r="AH650" s="29">
        <v>610</v>
      </c>
      <c r="AI650" s="29" t="s">
        <v>155</v>
      </c>
      <c r="AJ650" s="29" t="str">
        <f t="shared" si="168"/>
        <v>610.</v>
      </c>
      <c r="AL650" s="29"/>
    </row>
    <row r="651" spans="1:38" ht="22.5" customHeight="1" x14ac:dyDescent="0.25">
      <c r="A651" s="143" t="str">
        <f t="shared" si="165"/>
        <v>611.</v>
      </c>
      <c r="B651" s="76" t="s">
        <v>1200</v>
      </c>
      <c r="C651" s="52">
        <v>1980</v>
      </c>
      <c r="D651" s="143" t="s">
        <v>3015</v>
      </c>
      <c r="E651" s="143" t="s">
        <v>3017</v>
      </c>
      <c r="F651" s="52">
        <v>2</v>
      </c>
      <c r="G651" s="52">
        <v>2</v>
      </c>
      <c r="H651" s="4">
        <v>495.5</v>
      </c>
      <c r="I651" s="145">
        <v>400.7</v>
      </c>
      <c r="J651" s="4">
        <v>400.7</v>
      </c>
      <c r="K651" s="5">
        <v>26</v>
      </c>
      <c r="L651" s="4">
        <f t="shared" si="173"/>
        <v>2256900</v>
      </c>
      <c r="M651" s="4"/>
      <c r="N651" s="4"/>
      <c r="O651" s="4"/>
      <c r="P651" s="145">
        <f t="shared" si="174"/>
        <v>2256900</v>
      </c>
      <c r="Q651" s="4"/>
      <c r="R651" s="5"/>
      <c r="S651" s="4"/>
      <c r="T651" s="4">
        <v>300</v>
      </c>
      <c r="U651" s="4">
        <f>T651*7523</f>
        <v>2256900</v>
      </c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35">
        <v>2025</v>
      </c>
      <c r="AG651" s="259"/>
      <c r="AH651" s="29">
        <v>611</v>
      </c>
      <c r="AI651" s="29" t="s">
        <v>155</v>
      </c>
      <c r="AJ651" s="29" t="str">
        <f t="shared" si="168"/>
        <v>611.</v>
      </c>
      <c r="AL651" s="29"/>
    </row>
    <row r="652" spans="1:38" ht="22.5" customHeight="1" x14ac:dyDescent="0.25">
      <c r="A652" s="143" t="str">
        <f t="shared" si="165"/>
        <v>612.</v>
      </c>
      <c r="B652" s="76" t="s">
        <v>293</v>
      </c>
      <c r="C652" s="58">
        <v>1967</v>
      </c>
      <c r="D652" s="220" t="s">
        <v>3015</v>
      </c>
      <c r="E652" s="143" t="s">
        <v>3017</v>
      </c>
      <c r="F652" s="58">
        <v>2</v>
      </c>
      <c r="G652" s="58">
        <v>1</v>
      </c>
      <c r="H652" s="145">
        <v>360.4</v>
      </c>
      <c r="I652" s="145">
        <v>321.94</v>
      </c>
      <c r="J652" s="145">
        <v>321.94</v>
      </c>
      <c r="K652" s="3">
        <v>17</v>
      </c>
      <c r="L652" s="145">
        <f t="shared" si="173"/>
        <v>3443352.33</v>
      </c>
      <c r="M652" s="145"/>
      <c r="N652" s="145"/>
      <c r="O652" s="145"/>
      <c r="P652" s="145">
        <f t="shared" si="174"/>
        <v>3443352.33</v>
      </c>
      <c r="Q652" s="145"/>
      <c r="R652" s="3"/>
      <c r="S652" s="145"/>
      <c r="T652" s="145">
        <v>457.71</v>
      </c>
      <c r="U652" s="145">
        <f>T652*7523</f>
        <v>3443352.33</v>
      </c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35">
        <v>2025</v>
      </c>
      <c r="AG652" s="259"/>
      <c r="AH652" s="29">
        <v>612</v>
      </c>
      <c r="AI652" s="29" t="s">
        <v>155</v>
      </c>
      <c r="AJ652" s="29" t="str">
        <f t="shared" si="168"/>
        <v>612.</v>
      </c>
      <c r="AL652" s="29"/>
    </row>
    <row r="653" spans="1:38" ht="22.5" customHeight="1" x14ac:dyDescent="0.25">
      <c r="A653" s="143" t="str">
        <f t="shared" si="165"/>
        <v>613.</v>
      </c>
      <c r="B653" s="76" t="s">
        <v>305</v>
      </c>
      <c r="C653" s="52">
        <v>1973</v>
      </c>
      <c r="D653" s="143" t="s">
        <v>3015</v>
      </c>
      <c r="E653" s="143" t="s">
        <v>3017</v>
      </c>
      <c r="F653" s="52">
        <v>2</v>
      </c>
      <c r="G653" s="52">
        <v>1</v>
      </c>
      <c r="H653" s="8">
        <v>353.8</v>
      </c>
      <c r="I653" s="145">
        <v>307.60000000000002</v>
      </c>
      <c r="J653" s="8">
        <v>307.60000000000002</v>
      </c>
      <c r="K653" s="142">
        <v>17</v>
      </c>
      <c r="L653" s="4">
        <f t="shared" si="173"/>
        <v>57160</v>
      </c>
      <c r="M653" s="4"/>
      <c r="N653" s="4"/>
      <c r="O653" s="4"/>
      <c r="P653" s="145">
        <f t="shared" si="174"/>
        <v>57160</v>
      </c>
      <c r="Q653" s="4">
        <v>57160</v>
      </c>
      <c r="R653" s="5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35">
        <v>2025</v>
      </c>
      <c r="AG653" s="259"/>
      <c r="AH653" s="29">
        <v>613</v>
      </c>
      <c r="AI653" s="29" t="s">
        <v>155</v>
      </c>
      <c r="AJ653" s="29" t="str">
        <f t="shared" si="168"/>
        <v>613.</v>
      </c>
      <c r="AL653" s="29"/>
    </row>
    <row r="654" spans="1:38" ht="22.5" customHeight="1" x14ac:dyDescent="0.25">
      <c r="A654" s="143" t="str">
        <f t="shared" si="165"/>
        <v>614.</v>
      </c>
      <c r="B654" s="76" t="s">
        <v>295</v>
      </c>
      <c r="C654" s="58">
        <v>1968</v>
      </c>
      <c r="D654" s="220" t="s">
        <v>3015</v>
      </c>
      <c r="E654" s="143" t="s">
        <v>3017</v>
      </c>
      <c r="F654" s="58">
        <v>2</v>
      </c>
      <c r="G654" s="58">
        <v>1</v>
      </c>
      <c r="H654" s="145">
        <v>286.60000000000002</v>
      </c>
      <c r="I654" s="145">
        <v>256.2</v>
      </c>
      <c r="J654" s="145">
        <v>256.2</v>
      </c>
      <c r="K654" s="3">
        <v>16</v>
      </c>
      <c r="L654" s="145">
        <v>2151578</v>
      </c>
      <c r="M654" s="145"/>
      <c r="N654" s="145"/>
      <c r="O654" s="145"/>
      <c r="P654" s="145">
        <v>2151578</v>
      </c>
      <c r="Q654" s="145"/>
      <c r="R654" s="3"/>
      <c r="S654" s="145"/>
      <c r="T654" s="145">
        <v>286</v>
      </c>
      <c r="U654" s="145">
        <v>2151578</v>
      </c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35">
        <v>2025</v>
      </c>
      <c r="AG654" s="259"/>
      <c r="AH654" s="29">
        <v>614</v>
      </c>
      <c r="AI654" s="29" t="s">
        <v>155</v>
      </c>
      <c r="AJ654" s="29" t="str">
        <f t="shared" si="168"/>
        <v>614.</v>
      </c>
      <c r="AL654" s="29"/>
    </row>
    <row r="655" spans="1:38" ht="22.5" customHeight="1" x14ac:dyDescent="0.25">
      <c r="A655" s="143" t="str">
        <f t="shared" si="165"/>
        <v>615.</v>
      </c>
      <c r="B655" s="71" t="s">
        <v>1351</v>
      </c>
      <c r="C655" s="52">
        <v>1981</v>
      </c>
      <c r="D655" s="143" t="s">
        <v>3015</v>
      </c>
      <c r="E655" s="143" t="s">
        <v>3017</v>
      </c>
      <c r="F655" s="52">
        <v>2</v>
      </c>
      <c r="G655" s="52">
        <v>2</v>
      </c>
      <c r="H655" s="4">
        <v>603.5</v>
      </c>
      <c r="I655" s="4">
        <v>521.14</v>
      </c>
      <c r="J655" s="4">
        <v>521.14</v>
      </c>
      <c r="K655" s="5">
        <v>28</v>
      </c>
      <c r="L655" s="4">
        <v>5766003.3500000006</v>
      </c>
      <c r="M655" s="4"/>
      <c r="N655" s="4"/>
      <c r="O655" s="4"/>
      <c r="P655" s="145">
        <v>5766003.3500000006</v>
      </c>
      <c r="Q655" s="4"/>
      <c r="R655" s="5"/>
      <c r="S655" s="4"/>
      <c r="T655" s="4">
        <v>766.45</v>
      </c>
      <c r="U655" s="4">
        <v>5766003.3500000006</v>
      </c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35">
        <v>2025</v>
      </c>
      <c r="AG655" s="259"/>
      <c r="AH655" s="29">
        <v>615</v>
      </c>
      <c r="AI655" s="29" t="s">
        <v>155</v>
      </c>
      <c r="AJ655" s="29" t="str">
        <f t="shared" si="168"/>
        <v>615.</v>
      </c>
      <c r="AL655" s="29"/>
    </row>
    <row r="656" spans="1:38" ht="22.5" customHeight="1" x14ac:dyDescent="0.25">
      <c r="A656" s="143" t="str">
        <f t="shared" si="165"/>
        <v>616.</v>
      </c>
      <c r="B656" s="71" t="s">
        <v>1353</v>
      </c>
      <c r="C656" s="58">
        <v>1975</v>
      </c>
      <c r="D656" s="220" t="s">
        <v>3015</v>
      </c>
      <c r="E656" s="143" t="s">
        <v>3017</v>
      </c>
      <c r="F656" s="58">
        <v>2</v>
      </c>
      <c r="G656" s="58">
        <v>1</v>
      </c>
      <c r="H656" s="145">
        <v>369.3</v>
      </c>
      <c r="I656" s="145">
        <v>314.23</v>
      </c>
      <c r="J656" s="145">
        <v>314.23</v>
      </c>
      <c r="K656" s="3">
        <v>18</v>
      </c>
      <c r="L656" s="4">
        <f t="shared" ref="L656" si="175">Q656+S656+U656+W656+Y656+AA656+AD656+AE656</f>
        <v>3528362.23</v>
      </c>
      <c r="M656" s="4"/>
      <c r="N656" s="4"/>
      <c r="O656" s="4"/>
      <c r="P656" s="145">
        <f t="shared" ref="P656" si="176">L656</f>
        <v>3528362.23</v>
      </c>
      <c r="Q656" s="4"/>
      <c r="R656" s="5"/>
      <c r="S656" s="4"/>
      <c r="T656" s="4">
        <v>469.01</v>
      </c>
      <c r="U656" s="4">
        <f>T656*7523</f>
        <v>3528362.23</v>
      </c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35">
        <v>2025</v>
      </c>
      <c r="AG656" s="259"/>
      <c r="AH656" s="29">
        <v>616</v>
      </c>
      <c r="AI656" s="29" t="s">
        <v>155</v>
      </c>
      <c r="AJ656" s="29" t="str">
        <f t="shared" si="168"/>
        <v>616.</v>
      </c>
      <c r="AL656" s="29"/>
    </row>
    <row r="657" spans="1:38" ht="22.5" customHeight="1" x14ac:dyDescent="0.25">
      <c r="A657" s="143"/>
      <c r="B657" s="74" t="s">
        <v>1215</v>
      </c>
      <c r="C657" s="52"/>
      <c r="D657" s="143"/>
      <c r="E657" s="230"/>
      <c r="F657" s="52"/>
      <c r="G657" s="52"/>
      <c r="H657" s="1">
        <f>SUM(H658:H694)</f>
        <v>19169.600000000002</v>
      </c>
      <c r="I657" s="1">
        <f t="shared" ref="I657:K657" si="177">SUM(I658:I694)</f>
        <v>15881.940000000004</v>
      </c>
      <c r="J657" s="1">
        <f t="shared" si="177"/>
        <v>15881.940000000004</v>
      </c>
      <c r="K657" s="46">
        <f t="shared" si="177"/>
        <v>922</v>
      </c>
      <c r="L657" s="1">
        <f>SUM(L658:L694)</f>
        <v>16390552.399999999</v>
      </c>
      <c r="M657" s="1"/>
      <c r="N657" s="1"/>
      <c r="O657" s="1"/>
      <c r="P657" s="1">
        <f>L657</f>
        <v>16390552.399999999</v>
      </c>
      <c r="Q657" s="1">
        <f t="shared" ref="Q657" si="178">SUM(Q658:Q694)</f>
        <v>4341645</v>
      </c>
      <c r="R657" s="46"/>
      <c r="S657" s="1"/>
      <c r="T657" s="1">
        <f>SUM(T658:T694)</f>
        <v>1146</v>
      </c>
      <c r="U657" s="1">
        <f>SUM(U658:U694)</f>
        <v>8621358</v>
      </c>
      <c r="V657" s="1">
        <f t="shared" ref="V657:AA657" si="179">SUM(V658:V694)</f>
        <v>884.8</v>
      </c>
      <c r="W657" s="1">
        <f t="shared" si="179"/>
        <v>1958947.2</v>
      </c>
      <c r="X657" s="1"/>
      <c r="Y657" s="1"/>
      <c r="Z657" s="1">
        <f t="shared" si="179"/>
        <v>548.6</v>
      </c>
      <c r="AA657" s="1">
        <f t="shared" si="179"/>
        <v>1468602.2</v>
      </c>
      <c r="AB657" s="1"/>
      <c r="AC657" s="1"/>
      <c r="AD657" s="1"/>
      <c r="AE657" s="1"/>
      <c r="AF657" s="3"/>
      <c r="AG657" s="259"/>
      <c r="AK657" s="29"/>
      <c r="AL657" s="29"/>
    </row>
    <row r="658" spans="1:38" ht="22.5" customHeight="1" x14ac:dyDescent="0.25">
      <c r="A658" s="143" t="str">
        <f t="shared" ref="A658:A694" si="180">AJ658</f>
        <v>617.</v>
      </c>
      <c r="B658" s="71" t="s">
        <v>1356</v>
      </c>
      <c r="C658" s="58">
        <v>1975</v>
      </c>
      <c r="D658" s="220" t="s">
        <v>3015</v>
      </c>
      <c r="E658" s="143" t="s">
        <v>3017</v>
      </c>
      <c r="F658" s="58">
        <v>2</v>
      </c>
      <c r="G658" s="58">
        <v>1</v>
      </c>
      <c r="H658" s="145">
        <v>371.2</v>
      </c>
      <c r="I658" s="145">
        <v>247.5</v>
      </c>
      <c r="J658" s="145">
        <v>247.5</v>
      </c>
      <c r="K658" s="3">
        <v>14</v>
      </c>
      <c r="L658" s="145">
        <f t="shared" ref="L658:L663" si="181">Q658+S658+U658+W658+Y658+AA658+AD658+AE658</f>
        <v>2422406</v>
      </c>
      <c r="M658" s="145"/>
      <c r="N658" s="145"/>
      <c r="O658" s="145"/>
      <c r="P658" s="145">
        <f t="shared" ref="P658:P663" si="182">L658</f>
        <v>2422406</v>
      </c>
      <c r="Q658" s="145"/>
      <c r="R658" s="3"/>
      <c r="S658" s="145"/>
      <c r="T658" s="145">
        <v>322</v>
      </c>
      <c r="U658" s="145">
        <f>T658*7523</f>
        <v>2422406</v>
      </c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35">
        <v>2025</v>
      </c>
      <c r="AG658" s="259"/>
      <c r="AH658" s="29">
        <v>617</v>
      </c>
      <c r="AI658" s="29" t="s">
        <v>155</v>
      </c>
      <c r="AJ658" s="29" t="str">
        <f>CONCATENATE(AH658,AI658)</f>
        <v>617.</v>
      </c>
      <c r="AL658" s="29"/>
    </row>
    <row r="659" spans="1:38" ht="22.5" customHeight="1" x14ac:dyDescent="0.25">
      <c r="A659" s="143" t="str">
        <f t="shared" si="180"/>
        <v>618.</v>
      </c>
      <c r="B659" s="76" t="s">
        <v>292</v>
      </c>
      <c r="C659" s="58">
        <v>1982</v>
      </c>
      <c r="D659" s="220" t="s">
        <v>3015</v>
      </c>
      <c r="E659" s="143" t="s">
        <v>3017</v>
      </c>
      <c r="F659" s="58">
        <v>2</v>
      </c>
      <c r="G659" s="58">
        <v>3</v>
      </c>
      <c r="H659" s="145">
        <v>820.8</v>
      </c>
      <c r="I659" s="145">
        <v>469</v>
      </c>
      <c r="J659" s="145">
        <v>469</v>
      </c>
      <c r="K659" s="3">
        <v>36</v>
      </c>
      <c r="L659" s="145">
        <f t="shared" si="181"/>
        <v>331948</v>
      </c>
      <c r="M659" s="145"/>
      <c r="N659" s="145"/>
      <c r="O659" s="145"/>
      <c r="P659" s="145">
        <f t="shared" si="182"/>
        <v>331948</v>
      </c>
      <c r="Q659" s="145"/>
      <c r="R659" s="3"/>
      <c r="S659" s="145"/>
      <c r="T659" s="145"/>
      <c r="U659" s="145"/>
      <c r="V659" s="145"/>
      <c r="W659" s="145"/>
      <c r="X659" s="145"/>
      <c r="Y659" s="145"/>
      <c r="Z659" s="145">
        <v>124</v>
      </c>
      <c r="AA659" s="145">
        <f>Z659*2677</f>
        <v>331948</v>
      </c>
      <c r="AB659" s="145"/>
      <c r="AC659" s="145"/>
      <c r="AD659" s="145"/>
      <c r="AE659" s="145"/>
      <c r="AF659" s="35">
        <v>2025</v>
      </c>
      <c r="AG659" s="259"/>
      <c r="AH659" s="29">
        <v>618</v>
      </c>
      <c r="AI659" s="29" t="s">
        <v>155</v>
      </c>
      <c r="AJ659" s="29" t="str">
        <f t="shared" ref="AJ659:AJ694" si="183">CONCATENATE(AH659,AI659)</f>
        <v>618.</v>
      </c>
      <c r="AL659" s="29"/>
    </row>
    <row r="660" spans="1:38" ht="22.5" customHeight="1" x14ac:dyDescent="0.25">
      <c r="A660" s="143" t="str">
        <f t="shared" si="180"/>
        <v>619.</v>
      </c>
      <c r="B660" s="76" t="s">
        <v>296</v>
      </c>
      <c r="C660" s="52">
        <v>1972</v>
      </c>
      <c r="D660" s="143" t="s">
        <v>3015</v>
      </c>
      <c r="E660" s="143" t="s">
        <v>3017</v>
      </c>
      <c r="F660" s="52">
        <v>2</v>
      </c>
      <c r="G660" s="52">
        <v>2</v>
      </c>
      <c r="H660" s="8">
        <v>455.1</v>
      </c>
      <c r="I660" s="145">
        <v>360.3</v>
      </c>
      <c r="J660" s="8">
        <v>360.3</v>
      </c>
      <c r="K660" s="142">
        <v>26</v>
      </c>
      <c r="L660" s="4">
        <f t="shared" si="181"/>
        <v>203346</v>
      </c>
      <c r="M660" s="4"/>
      <c r="N660" s="4"/>
      <c r="O660" s="4"/>
      <c r="P660" s="145">
        <f t="shared" si="182"/>
        <v>203346</v>
      </c>
      <c r="Q660" s="4">
        <v>203346</v>
      </c>
      <c r="R660" s="5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35">
        <v>2025</v>
      </c>
      <c r="AG660" s="259"/>
      <c r="AH660" s="29">
        <v>619</v>
      </c>
      <c r="AI660" s="29" t="s">
        <v>155</v>
      </c>
      <c r="AJ660" s="29" t="str">
        <f t="shared" si="183"/>
        <v>619.</v>
      </c>
      <c r="AL660" s="29"/>
    </row>
    <row r="661" spans="1:38" ht="22.5" customHeight="1" x14ac:dyDescent="0.25">
      <c r="A661" s="143" t="str">
        <f t="shared" si="180"/>
        <v>620.</v>
      </c>
      <c r="B661" s="76" t="s">
        <v>46</v>
      </c>
      <c r="C661" s="52">
        <v>1964</v>
      </c>
      <c r="D661" s="143" t="s">
        <v>3015</v>
      </c>
      <c r="E661" s="143" t="s">
        <v>3017</v>
      </c>
      <c r="F661" s="52">
        <v>2</v>
      </c>
      <c r="G661" s="52">
        <v>1</v>
      </c>
      <c r="H661" s="4">
        <v>353.3</v>
      </c>
      <c r="I661" s="145">
        <v>320.16000000000003</v>
      </c>
      <c r="J661" s="4">
        <v>320.16000000000003</v>
      </c>
      <c r="K661" s="5">
        <v>19</v>
      </c>
      <c r="L661" s="4">
        <f t="shared" si="181"/>
        <v>160620</v>
      </c>
      <c r="M661" s="4"/>
      <c r="N661" s="4"/>
      <c r="O661" s="4"/>
      <c r="P661" s="145">
        <f t="shared" si="182"/>
        <v>160620</v>
      </c>
      <c r="Q661" s="4"/>
      <c r="R661" s="5"/>
      <c r="S661" s="4"/>
      <c r="T661" s="4"/>
      <c r="U661" s="4"/>
      <c r="V661" s="4"/>
      <c r="W661" s="4"/>
      <c r="X661" s="4"/>
      <c r="Y661" s="4"/>
      <c r="Z661" s="4">
        <v>60</v>
      </c>
      <c r="AA661" s="4">
        <f>Z661*2677</f>
        <v>160620</v>
      </c>
      <c r="AB661" s="4"/>
      <c r="AC661" s="4"/>
      <c r="AD661" s="145"/>
      <c r="AE661" s="4"/>
      <c r="AF661" s="35">
        <v>2025</v>
      </c>
      <c r="AG661" s="259"/>
      <c r="AH661" s="29">
        <v>620</v>
      </c>
      <c r="AI661" s="29" t="s">
        <v>155</v>
      </c>
      <c r="AJ661" s="29" t="str">
        <f t="shared" si="183"/>
        <v>620.</v>
      </c>
      <c r="AL661" s="29"/>
    </row>
    <row r="662" spans="1:38" ht="22.5" customHeight="1" x14ac:dyDescent="0.25">
      <c r="A662" s="143" t="str">
        <f t="shared" si="180"/>
        <v>621.</v>
      </c>
      <c r="B662" s="76" t="s">
        <v>308</v>
      </c>
      <c r="C662" s="52">
        <v>1975</v>
      </c>
      <c r="D662" s="143" t="s">
        <v>3015</v>
      </c>
      <c r="E662" s="143" t="s">
        <v>3017</v>
      </c>
      <c r="F662" s="52">
        <v>2</v>
      </c>
      <c r="G662" s="52">
        <v>2</v>
      </c>
      <c r="H662" s="4">
        <v>720</v>
      </c>
      <c r="I662" s="145">
        <v>667.2</v>
      </c>
      <c r="J662" s="4">
        <v>667.2</v>
      </c>
      <c r="K662" s="5">
        <v>34</v>
      </c>
      <c r="L662" s="4">
        <f t="shared" si="181"/>
        <v>274209</v>
      </c>
      <c r="M662" s="4"/>
      <c r="N662" s="4"/>
      <c r="O662" s="4"/>
      <c r="P662" s="145">
        <f t="shared" si="182"/>
        <v>274209</v>
      </c>
      <c r="Q662" s="4">
        <v>274209</v>
      </c>
      <c r="R662" s="5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35">
        <v>2025</v>
      </c>
      <c r="AG662" s="259"/>
      <c r="AH662" s="29">
        <v>621</v>
      </c>
      <c r="AI662" s="29" t="s">
        <v>155</v>
      </c>
      <c r="AJ662" s="29" t="str">
        <f t="shared" si="183"/>
        <v>621.</v>
      </c>
      <c r="AL662" s="29"/>
    </row>
    <row r="663" spans="1:38" ht="22.5" customHeight="1" x14ac:dyDescent="0.25">
      <c r="A663" s="143" t="str">
        <f t="shared" si="180"/>
        <v>622.</v>
      </c>
      <c r="B663" s="71" t="s">
        <v>1334</v>
      </c>
      <c r="C663" s="52">
        <v>1962</v>
      </c>
      <c r="D663" s="143" t="s">
        <v>3015</v>
      </c>
      <c r="E663" s="230" t="s">
        <v>3018</v>
      </c>
      <c r="F663" s="52">
        <v>2</v>
      </c>
      <c r="G663" s="52">
        <v>2</v>
      </c>
      <c r="H663" s="4">
        <v>219.9</v>
      </c>
      <c r="I663" s="4">
        <v>181.5</v>
      </c>
      <c r="J663" s="4">
        <v>181.5</v>
      </c>
      <c r="K663" s="5">
        <v>20</v>
      </c>
      <c r="L663" s="4">
        <f t="shared" si="181"/>
        <v>160620</v>
      </c>
      <c r="M663" s="4"/>
      <c r="N663" s="4"/>
      <c r="O663" s="4"/>
      <c r="P663" s="145">
        <f t="shared" si="182"/>
        <v>160620</v>
      </c>
      <c r="Q663" s="4"/>
      <c r="R663" s="5"/>
      <c r="S663" s="4"/>
      <c r="T663" s="4"/>
      <c r="U663" s="4"/>
      <c r="V663" s="4"/>
      <c r="W663" s="4"/>
      <c r="X663" s="4"/>
      <c r="Y663" s="4"/>
      <c r="Z663" s="4">
        <v>60</v>
      </c>
      <c r="AA663" s="4">
        <f>Z663*2677</f>
        <v>160620</v>
      </c>
      <c r="AB663" s="4"/>
      <c r="AC663" s="4"/>
      <c r="AD663" s="4"/>
      <c r="AE663" s="4"/>
      <c r="AF663" s="35">
        <v>2025</v>
      </c>
      <c r="AG663" s="259"/>
      <c r="AH663" s="29">
        <v>622</v>
      </c>
      <c r="AI663" s="29" t="s">
        <v>155</v>
      </c>
      <c r="AJ663" s="29" t="str">
        <f t="shared" si="183"/>
        <v>622.</v>
      </c>
      <c r="AL663" s="29"/>
    </row>
    <row r="664" spans="1:38" ht="22.5" customHeight="1" x14ac:dyDescent="0.25">
      <c r="A664" s="143" t="str">
        <f t="shared" si="180"/>
        <v>623.</v>
      </c>
      <c r="B664" s="76" t="s">
        <v>303</v>
      </c>
      <c r="C664" s="58">
        <v>1970</v>
      </c>
      <c r="D664" s="220" t="s">
        <v>3015</v>
      </c>
      <c r="E664" s="143" t="s">
        <v>3017</v>
      </c>
      <c r="F664" s="58">
        <v>2</v>
      </c>
      <c r="G664" s="58">
        <v>2</v>
      </c>
      <c r="H664" s="145">
        <v>357.8</v>
      </c>
      <c r="I664" s="145">
        <v>263</v>
      </c>
      <c r="J664" s="145">
        <v>263</v>
      </c>
      <c r="K664" s="3">
        <v>26</v>
      </c>
      <c r="L664" s="145">
        <v>203346</v>
      </c>
      <c r="M664" s="145"/>
      <c r="N664" s="145"/>
      <c r="O664" s="145"/>
      <c r="P664" s="145">
        <v>203346</v>
      </c>
      <c r="Q664" s="145">
        <v>203346</v>
      </c>
      <c r="R664" s="3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35">
        <v>2025</v>
      </c>
      <c r="AG664" s="259"/>
      <c r="AH664" s="29">
        <v>623</v>
      </c>
      <c r="AI664" s="29" t="s">
        <v>155</v>
      </c>
      <c r="AJ664" s="29" t="str">
        <f t="shared" si="183"/>
        <v>623.</v>
      </c>
      <c r="AL664" s="29"/>
    </row>
    <row r="665" spans="1:38" ht="22.5" customHeight="1" x14ac:dyDescent="0.25">
      <c r="A665" s="143" t="str">
        <f t="shared" si="180"/>
        <v>624.</v>
      </c>
      <c r="B665" s="71" t="s">
        <v>1341</v>
      </c>
      <c r="C665" s="52">
        <v>1964</v>
      </c>
      <c r="D665" s="143" t="s">
        <v>3015</v>
      </c>
      <c r="E665" s="143" t="s">
        <v>3017</v>
      </c>
      <c r="F665" s="52">
        <v>2</v>
      </c>
      <c r="G665" s="52">
        <v>2</v>
      </c>
      <c r="H665" s="4">
        <v>392.7</v>
      </c>
      <c r="I665" s="4">
        <v>359.56</v>
      </c>
      <c r="J665" s="4">
        <v>359.56</v>
      </c>
      <c r="K665" s="5">
        <v>16</v>
      </c>
      <c r="L665" s="4">
        <v>154050</v>
      </c>
      <c r="M665" s="4"/>
      <c r="N665" s="4"/>
      <c r="O665" s="4"/>
      <c r="P665" s="145">
        <v>154050</v>
      </c>
      <c r="Q665" s="4">
        <v>154050</v>
      </c>
      <c r="R665" s="5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35">
        <v>2025</v>
      </c>
      <c r="AG665" s="259"/>
      <c r="AH665" s="29">
        <v>624</v>
      </c>
      <c r="AI665" s="29" t="s">
        <v>155</v>
      </c>
      <c r="AJ665" s="29" t="str">
        <f t="shared" si="183"/>
        <v>624.</v>
      </c>
      <c r="AL665" s="29"/>
    </row>
    <row r="666" spans="1:38" ht="22.5" customHeight="1" x14ac:dyDescent="0.25">
      <c r="A666" s="143" t="str">
        <f t="shared" si="180"/>
        <v>625.</v>
      </c>
      <c r="B666" s="71" t="s">
        <v>1342</v>
      </c>
      <c r="C666" s="52">
        <v>1965</v>
      </c>
      <c r="D666" s="143" t="s">
        <v>3015</v>
      </c>
      <c r="E666" s="143" t="s">
        <v>3017</v>
      </c>
      <c r="F666" s="52">
        <v>2</v>
      </c>
      <c r="G666" s="52">
        <v>2</v>
      </c>
      <c r="H666" s="8">
        <v>353.3</v>
      </c>
      <c r="I666" s="8">
        <v>320.16000000000003</v>
      </c>
      <c r="J666" s="8">
        <v>320.16000000000003</v>
      </c>
      <c r="K666" s="142">
        <v>20</v>
      </c>
      <c r="L666" s="4">
        <v>154050</v>
      </c>
      <c r="M666" s="4"/>
      <c r="N666" s="4"/>
      <c r="O666" s="4"/>
      <c r="P666" s="145">
        <v>154050</v>
      </c>
      <c r="Q666" s="4">
        <v>154050</v>
      </c>
      <c r="R666" s="5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35">
        <v>2025</v>
      </c>
      <c r="AG666" s="259"/>
      <c r="AH666" s="29">
        <v>625</v>
      </c>
      <c r="AI666" s="29" t="s">
        <v>155</v>
      </c>
      <c r="AJ666" s="29" t="str">
        <f t="shared" si="183"/>
        <v>625.</v>
      </c>
      <c r="AL666" s="29"/>
    </row>
    <row r="667" spans="1:38" ht="22.5" customHeight="1" x14ac:dyDescent="0.25">
      <c r="A667" s="143" t="str">
        <f t="shared" si="180"/>
        <v>626.</v>
      </c>
      <c r="B667" s="76" t="s">
        <v>298</v>
      </c>
      <c r="C667" s="52">
        <v>1970</v>
      </c>
      <c r="D667" s="143" t="s">
        <v>3015</v>
      </c>
      <c r="E667" s="143" t="s">
        <v>3017</v>
      </c>
      <c r="F667" s="52">
        <v>2</v>
      </c>
      <c r="G667" s="52">
        <v>2</v>
      </c>
      <c r="H667" s="4">
        <v>486.9</v>
      </c>
      <c r="I667" s="145">
        <v>392.1</v>
      </c>
      <c r="J667" s="4">
        <v>392.1</v>
      </c>
      <c r="K667" s="5">
        <v>25</v>
      </c>
      <c r="L667" s="4">
        <v>42870</v>
      </c>
      <c r="M667" s="4"/>
      <c r="N667" s="4"/>
      <c r="O667" s="4"/>
      <c r="P667" s="145">
        <v>42870</v>
      </c>
      <c r="Q667" s="4">
        <v>42870</v>
      </c>
      <c r="R667" s="5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35">
        <v>2025</v>
      </c>
      <c r="AG667" s="259"/>
      <c r="AH667" s="29">
        <v>626</v>
      </c>
      <c r="AI667" s="29" t="s">
        <v>155</v>
      </c>
      <c r="AJ667" s="29" t="str">
        <f t="shared" si="183"/>
        <v>626.</v>
      </c>
      <c r="AL667" s="29"/>
    </row>
    <row r="668" spans="1:38" ht="22.5" customHeight="1" x14ac:dyDescent="0.25">
      <c r="A668" s="143" t="str">
        <f t="shared" si="180"/>
        <v>627.</v>
      </c>
      <c r="B668" s="76" t="s">
        <v>301</v>
      </c>
      <c r="C668" s="58">
        <v>1972</v>
      </c>
      <c r="D668" s="220" t="s">
        <v>3015</v>
      </c>
      <c r="E668" s="143" t="s">
        <v>3017</v>
      </c>
      <c r="F668" s="58">
        <v>2</v>
      </c>
      <c r="G668" s="58">
        <v>2</v>
      </c>
      <c r="H668" s="145">
        <v>459</v>
      </c>
      <c r="I668" s="145">
        <v>364.2</v>
      </c>
      <c r="J668" s="145">
        <v>364.2</v>
      </c>
      <c r="K668" s="3">
        <v>25</v>
      </c>
      <c r="L668" s="145">
        <v>57160</v>
      </c>
      <c r="M668" s="145"/>
      <c r="N668" s="145"/>
      <c r="O668" s="145"/>
      <c r="P668" s="145">
        <v>57160</v>
      </c>
      <c r="Q668" s="145">
        <v>57160</v>
      </c>
      <c r="R668" s="3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35">
        <v>2025</v>
      </c>
      <c r="AG668" s="259"/>
      <c r="AH668" s="29">
        <v>627</v>
      </c>
      <c r="AI668" s="29" t="s">
        <v>155</v>
      </c>
      <c r="AJ668" s="29" t="str">
        <f t="shared" si="183"/>
        <v>627.</v>
      </c>
      <c r="AL668" s="29"/>
    </row>
    <row r="669" spans="1:38" ht="22.5" customHeight="1" x14ac:dyDescent="0.25">
      <c r="A669" s="143" t="str">
        <f t="shared" si="180"/>
        <v>628.</v>
      </c>
      <c r="B669" s="71" t="s">
        <v>1339</v>
      </c>
      <c r="C669" s="58">
        <v>1979</v>
      </c>
      <c r="D669" s="220" t="s">
        <v>3015</v>
      </c>
      <c r="E669" s="143" t="s">
        <v>3017</v>
      </c>
      <c r="F669" s="58">
        <v>3</v>
      </c>
      <c r="G669" s="58">
        <v>3</v>
      </c>
      <c r="H669" s="145">
        <v>1113.0999999999999</v>
      </c>
      <c r="I669" s="145">
        <v>1031</v>
      </c>
      <c r="J669" s="145">
        <v>1031</v>
      </c>
      <c r="K669" s="3">
        <v>51</v>
      </c>
      <c r="L669" s="145">
        <f t="shared" ref="L669:L676" si="184">Q669+S669+U669+W669+Y669+AA669+AD669+AE669</f>
        <v>378963</v>
      </c>
      <c r="M669" s="145"/>
      <c r="N669" s="145"/>
      <c r="O669" s="145"/>
      <c r="P669" s="145">
        <f t="shared" ref="P669:P676" si="185">L669</f>
        <v>378963</v>
      </c>
      <c r="Q669" s="4">
        <v>378963</v>
      </c>
      <c r="R669" s="5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35">
        <v>2025</v>
      </c>
      <c r="AG669" s="259"/>
      <c r="AH669" s="29">
        <v>628</v>
      </c>
      <c r="AI669" s="29" t="s">
        <v>155</v>
      </c>
      <c r="AJ669" s="29" t="str">
        <f t="shared" si="183"/>
        <v>628.</v>
      </c>
      <c r="AL669" s="29"/>
    </row>
    <row r="670" spans="1:38" ht="22.5" customHeight="1" x14ac:dyDescent="0.25">
      <c r="A670" s="143" t="str">
        <f t="shared" si="180"/>
        <v>629.</v>
      </c>
      <c r="B670" s="76" t="s">
        <v>300</v>
      </c>
      <c r="C670" s="58">
        <v>1969</v>
      </c>
      <c r="D670" s="220" t="s">
        <v>3015</v>
      </c>
      <c r="E670" s="220" t="s">
        <v>3018</v>
      </c>
      <c r="F670" s="58">
        <v>1</v>
      </c>
      <c r="G670" s="58">
        <v>1</v>
      </c>
      <c r="H670" s="145">
        <v>188.9</v>
      </c>
      <c r="I670" s="145">
        <v>148.30000000000001</v>
      </c>
      <c r="J670" s="145">
        <v>148.30000000000001</v>
      </c>
      <c r="K670" s="3">
        <v>11</v>
      </c>
      <c r="L670" s="145">
        <f t="shared" si="184"/>
        <v>902760</v>
      </c>
      <c r="M670" s="145"/>
      <c r="N670" s="145"/>
      <c r="O670" s="145"/>
      <c r="P670" s="145">
        <f t="shared" si="185"/>
        <v>902760</v>
      </c>
      <c r="Q670" s="145"/>
      <c r="R670" s="3"/>
      <c r="S670" s="145"/>
      <c r="T670" s="145">
        <v>120</v>
      </c>
      <c r="U670" s="145">
        <f>T670*7523</f>
        <v>902760</v>
      </c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35">
        <v>2025</v>
      </c>
      <c r="AG670" s="259"/>
      <c r="AH670" s="29">
        <v>629</v>
      </c>
      <c r="AI670" s="29" t="s">
        <v>155</v>
      </c>
      <c r="AJ670" s="29" t="str">
        <f t="shared" si="183"/>
        <v>629.</v>
      </c>
      <c r="AL670" s="29"/>
    </row>
    <row r="671" spans="1:38" ht="22.5" customHeight="1" x14ac:dyDescent="0.25">
      <c r="A671" s="143" t="str">
        <f t="shared" si="180"/>
        <v>630.</v>
      </c>
      <c r="B671" s="71" t="s">
        <v>1340</v>
      </c>
      <c r="C671" s="52">
        <v>1976</v>
      </c>
      <c r="D671" s="143" t="s">
        <v>3015</v>
      </c>
      <c r="E671" s="143" t="s">
        <v>3017</v>
      </c>
      <c r="F671" s="52">
        <v>2</v>
      </c>
      <c r="G671" s="52">
        <v>1</v>
      </c>
      <c r="H671" s="8">
        <v>280.7</v>
      </c>
      <c r="I671" s="8">
        <v>247.56</v>
      </c>
      <c r="J671" s="8">
        <v>247.56</v>
      </c>
      <c r="K671" s="142">
        <v>17</v>
      </c>
      <c r="L671" s="145">
        <f t="shared" si="184"/>
        <v>35725</v>
      </c>
      <c r="M671" s="145"/>
      <c r="N671" s="145"/>
      <c r="O671" s="145"/>
      <c r="P671" s="145">
        <f t="shared" si="185"/>
        <v>35725</v>
      </c>
      <c r="Q671" s="145">
        <v>35725</v>
      </c>
      <c r="R671" s="3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35">
        <v>2025</v>
      </c>
      <c r="AG671" s="259"/>
      <c r="AH671" s="29">
        <v>630</v>
      </c>
      <c r="AI671" s="29" t="s">
        <v>155</v>
      </c>
      <c r="AJ671" s="29" t="str">
        <f t="shared" si="183"/>
        <v>630.</v>
      </c>
      <c r="AL671" s="29"/>
    </row>
    <row r="672" spans="1:38" ht="22.5" customHeight="1" x14ac:dyDescent="0.25">
      <c r="A672" s="143" t="str">
        <f t="shared" si="180"/>
        <v>631.</v>
      </c>
      <c r="B672" s="76" t="s">
        <v>1154</v>
      </c>
      <c r="C672" s="52">
        <v>1973</v>
      </c>
      <c r="D672" s="143" t="s">
        <v>3015</v>
      </c>
      <c r="E672" s="143" t="s">
        <v>3017</v>
      </c>
      <c r="F672" s="52">
        <v>2</v>
      </c>
      <c r="G672" s="52">
        <v>2</v>
      </c>
      <c r="H672" s="8">
        <v>817.6</v>
      </c>
      <c r="I672" s="145">
        <v>764.8</v>
      </c>
      <c r="J672" s="8">
        <v>764.8</v>
      </c>
      <c r="K672" s="142">
        <v>39</v>
      </c>
      <c r="L672" s="4">
        <f t="shared" si="184"/>
        <v>252642</v>
      </c>
      <c r="M672" s="4"/>
      <c r="N672" s="4"/>
      <c r="O672" s="4"/>
      <c r="P672" s="145">
        <f t="shared" si="185"/>
        <v>252642</v>
      </c>
      <c r="Q672" s="4">
        <v>252642</v>
      </c>
      <c r="R672" s="5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35">
        <v>2025</v>
      </c>
      <c r="AG672" s="259"/>
      <c r="AH672" s="29">
        <v>631</v>
      </c>
      <c r="AI672" s="29" t="s">
        <v>155</v>
      </c>
      <c r="AJ672" s="29" t="str">
        <f t="shared" si="183"/>
        <v>631.</v>
      </c>
    </row>
    <row r="673" spans="1:41" ht="22.5" customHeight="1" x14ac:dyDescent="0.25">
      <c r="A673" s="143" t="str">
        <f t="shared" si="180"/>
        <v>632.</v>
      </c>
      <c r="B673" s="71" t="s">
        <v>1335</v>
      </c>
      <c r="C673" s="58">
        <v>1977</v>
      </c>
      <c r="D673" s="220" t="s">
        <v>3015</v>
      </c>
      <c r="E673" s="143" t="s">
        <v>3017</v>
      </c>
      <c r="F673" s="58">
        <v>2</v>
      </c>
      <c r="G673" s="58">
        <v>2</v>
      </c>
      <c r="H673" s="145">
        <v>700</v>
      </c>
      <c r="I673" s="145">
        <v>647.20000000000005</v>
      </c>
      <c r="J673" s="145">
        <v>647.20000000000005</v>
      </c>
      <c r="K673" s="3">
        <v>33</v>
      </c>
      <c r="L673" s="145">
        <f t="shared" si="184"/>
        <v>252642</v>
      </c>
      <c r="M673" s="145"/>
      <c r="N673" s="145"/>
      <c r="O673" s="145"/>
      <c r="P673" s="145">
        <f t="shared" si="185"/>
        <v>252642</v>
      </c>
      <c r="Q673" s="4">
        <v>252642</v>
      </c>
      <c r="R673" s="5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35">
        <v>2025</v>
      </c>
      <c r="AG673" s="259"/>
      <c r="AH673" s="29">
        <v>632</v>
      </c>
      <c r="AI673" s="29" t="s">
        <v>155</v>
      </c>
      <c r="AJ673" s="29" t="str">
        <f t="shared" si="183"/>
        <v>632.</v>
      </c>
      <c r="AL673" s="29"/>
    </row>
    <row r="674" spans="1:41" ht="22.5" customHeight="1" x14ac:dyDescent="0.25">
      <c r="A674" s="143" t="str">
        <f t="shared" si="180"/>
        <v>633.</v>
      </c>
      <c r="B674" s="76" t="s">
        <v>307</v>
      </c>
      <c r="C674" s="52">
        <v>1945</v>
      </c>
      <c r="D674" s="143" t="s">
        <v>3015</v>
      </c>
      <c r="E674" s="230" t="s">
        <v>3018</v>
      </c>
      <c r="F674" s="52">
        <v>2</v>
      </c>
      <c r="G674" s="52">
        <v>1</v>
      </c>
      <c r="H674" s="8">
        <v>204.4</v>
      </c>
      <c r="I674" s="145">
        <v>171.26</v>
      </c>
      <c r="J674" s="8">
        <v>171.26</v>
      </c>
      <c r="K674" s="142">
        <v>17</v>
      </c>
      <c r="L674" s="4">
        <f t="shared" si="184"/>
        <v>160620</v>
      </c>
      <c r="M674" s="4"/>
      <c r="N674" s="4"/>
      <c r="O674" s="4"/>
      <c r="P674" s="145">
        <f t="shared" si="185"/>
        <v>160620</v>
      </c>
      <c r="Q674" s="4"/>
      <c r="R674" s="5"/>
      <c r="S674" s="4"/>
      <c r="T674" s="4"/>
      <c r="U674" s="4"/>
      <c r="V674" s="4"/>
      <c r="W674" s="4"/>
      <c r="X674" s="4"/>
      <c r="Y674" s="4"/>
      <c r="Z674" s="4">
        <v>60</v>
      </c>
      <c r="AA674" s="4">
        <f>Z674*2677</f>
        <v>160620</v>
      </c>
      <c r="AB674" s="4"/>
      <c r="AC674" s="4"/>
      <c r="AD674" s="145"/>
      <c r="AE674" s="4"/>
      <c r="AF674" s="35">
        <v>2025</v>
      </c>
      <c r="AG674" s="259"/>
      <c r="AH674" s="29">
        <v>633</v>
      </c>
      <c r="AI674" s="29" t="s">
        <v>155</v>
      </c>
      <c r="AJ674" s="29" t="str">
        <f t="shared" si="183"/>
        <v>633.</v>
      </c>
      <c r="AL674" s="29"/>
    </row>
    <row r="675" spans="1:41" ht="22.5" customHeight="1" x14ac:dyDescent="0.25">
      <c r="A675" s="143" t="str">
        <f t="shared" si="180"/>
        <v>634.</v>
      </c>
      <c r="B675" s="76" t="s">
        <v>310</v>
      </c>
      <c r="C675" s="52">
        <v>1975</v>
      </c>
      <c r="D675" s="143" t="s">
        <v>3015</v>
      </c>
      <c r="E675" s="143" t="s">
        <v>3017</v>
      </c>
      <c r="F675" s="52">
        <v>2</v>
      </c>
      <c r="G675" s="52">
        <v>2</v>
      </c>
      <c r="H675" s="4">
        <v>684.9</v>
      </c>
      <c r="I675" s="145">
        <v>632.1</v>
      </c>
      <c r="J675" s="4">
        <v>632.1</v>
      </c>
      <c r="K675" s="5">
        <v>35</v>
      </c>
      <c r="L675" s="4">
        <f t="shared" si="184"/>
        <v>252642</v>
      </c>
      <c r="M675" s="4"/>
      <c r="N675" s="4"/>
      <c r="O675" s="4"/>
      <c r="P675" s="145">
        <f t="shared" si="185"/>
        <v>252642</v>
      </c>
      <c r="Q675" s="4">
        <v>252642</v>
      </c>
      <c r="R675" s="5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35">
        <v>2025</v>
      </c>
      <c r="AG675" s="259"/>
      <c r="AH675" s="29">
        <v>634</v>
      </c>
      <c r="AI675" s="29" t="s">
        <v>155</v>
      </c>
      <c r="AJ675" s="29" t="str">
        <f t="shared" si="183"/>
        <v>634.</v>
      </c>
      <c r="AL675" s="29"/>
    </row>
    <row r="676" spans="1:41" ht="22.5" customHeight="1" x14ac:dyDescent="0.25">
      <c r="A676" s="143" t="str">
        <f t="shared" si="180"/>
        <v>635.</v>
      </c>
      <c r="B676" s="71" t="s">
        <v>1336</v>
      </c>
      <c r="C676" s="58">
        <v>1977</v>
      </c>
      <c r="D676" s="220" t="s">
        <v>3015</v>
      </c>
      <c r="E676" s="143" t="s">
        <v>3017</v>
      </c>
      <c r="F676" s="58">
        <v>2</v>
      </c>
      <c r="G676" s="58">
        <v>2</v>
      </c>
      <c r="H676" s="145">
        <v>681.4</v>
      </c>
      <c r="I676" s="145">
        <v>628.6</v>
      </c>
      <c r="J676" s="145">
        <v>628.6</v>
      </c>
      <c r="K676" s="3">
        <v>35</v>
      </c>
      <c r="L676" s="145">
        <f t="shared" si="184"/>
        <v>252642</v>
      </c>
      <c r="M676" s="145"/>
      <c r="N676" s="145"/>
      <c r="O676" s="145"/>
      <c r="P676" s="145">
        <f t="shared" si="185"/>
        <v>252642</v>
      </c>
      <c r="Q676" s="4">
        <v>252642</v>
      </c>
      <c r="R676" s="5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35">
        <v>2025</v>
      </c>
      <c r="AG676" s="259"/>
      <c r="AH676" s="29">
        <v>635</v>
      </c>
      <c r="AI676" s="29" t="s">
        <v>155</v>
      </c>
      <c r="AJ676" s="29" t="str">
        <f t="shared" si="183"/>
        <v>635.</v>
      </c>
      <c r="AL676" s="29"/>
    </row>
    <row r="677" spans="1:41" ht="22.5" customHeight="1" x14ac:dyDescent="0.25">
      <c r="A677" s="143" t="str">
        <f t="shared" si="180"/>
        <v>636.</v>
      </c>
      <c r="B677" s="71" t="s">
        <v>1344</v>
      </c>
      <c r="C677" s="58">
        <v>1980</v>
      </c>
      <c r="D677" s="220" t="s">
        <v>3015</v>
      </c>
      <c r="E677" s="143" t="s">
        <v>3017</v>
      </c>
      <c r="F677" s="58">
        <v>2</v>
      </c>
      <c r="G677" s="58">
        <v>2</v>
      </c>
      <c r="H677" s="145">
        <v>554</v>
      </c>
      <c r="I677" s="145">
        <v>501.2</v>
      </c>
      <c r="J677" s="145">
        <v>501.2</v>
      </c>
      <c r="K677" s="3">
        <v>33</v>
      </c>
      <c r="L677" s="4">
        <f t="shared" ref="L677:L679" si="186">Q677+S677+U677+W677+Y677+AA677+AD677+AE677</f>
        <v>2708280</v>
      </c>
      <c r="M677" s="4"/>
      <c r="N677" s="4"/>
      <c r="O677" s="4"/>
      <c r="P677" s="145">
        <f t="shared" ref="P677:P679" si="187">L677</f>
        <v>2708280</v>
      </c>
      <c r="Q677" s="4"/>
      <c r="R677" s="5"/>
      <c r="S677" s="4"/>
      <c r="T677" s="4">
        <v>360</v>
      </c>
      <c r="U677" s="4">
        <f>T677*7523</f>
        <v>2708280</v>
      </c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35">
        <v>2025</v>
      </c>
      <c r="AG677" s="259"/>
      <c r="AH677" s="29">
        <v>636</v>
      </c>
      <c r="AI677" s="29" t="s">
        <v>155</v>
      </c>
      <c r="AJ677" s="29" t="str">
        <f t="shared" si="183"/>
        <v>636.</v>
      </c>
      <c r="AL677" s="29"/>
    </row>
    <row r="678" spans="1:41" ht="22.5" customHeight="1" x14ac:dyDescent="0.25">
      <c r="A678" s="143" t="str">
        <f t="shared" si="180"/>
        <v>637.</v>
      </c>
      <c r="B678" s="71" t="s">
        <v>1345</v>
      </c>
      <c r="C678" s="58">
        <v>1994</v>
      </c>
      <c r="D678" s="220" t="s">
        <v>3015</v>
      </c>
      <c r="E678" s="143" t="s">
        <v>3017</v>
      </c>
      <c r="F678" s="58">
        <v>3</v>
      </c>
      <c r="G678" s="58">
        <v>3</v>
      </c>
      <c r="H678" s="145">
        <v>1535.3</v>
      </c>
      <c r="I678" s="145">
        <v>1454.2</v>
      </c>
      <c r="J678" s="145">
        <v>1454.2</v>
      </c>
      <c r="K678" s="3">
        <v>58</v>
      </c>
      <c r="L678" s="145">
        <f t="shared" si="186"/>
        <v>252642</v>
      </c>
      <c r="M678" s="145"/>
      <c r="N678" s="145"/>
      <c r="O678" s="145"/>
      <c r="P678" s="145">
        <f t="shared" si="187"/>
        <v>252642</v>
      </c>
      <c r="Q678" s="145">
        <v>252642</v>
      </c>
      <c r="R678" s="3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35">
        <v>2025</v>
      </c>
      <c r="AG678" s="259"/>
      <c r="AH678" s="29">
        <v>637</v>
      </c>
      <c r="AI678" s="29" t="s">
        <v>155</v>
      </c>
      <c r="AJ678" s="29" t="str">
        <f t="shared" si="183"/>
        <v>637.</v>
      </c>
      <c r="AL678" s="29"/>
    </row>
    <row r="679" spans="1:41" ht="22.5" customHeight="1" x14ac:dyDescent="0.25">
      <c r="A679" s="143" t="str">
        <f t="shared" si="180"/>
        <v>638.</v>
      </c>
      <c r="B679" s="76" t="s">
        <v>47</v>
      </c>
      <c r="C679" s="52">
        <v>1967</v>
      </c>
      <c r="D679" s="143" t="s">
        <v>3015</v>
      </c>
      <c r="E679" s="230" t="s">
        <v>3018</v>
      </c>
      <c r="F679" s="52">
        <v>2</v>
      </c>
      <c r="G679" s="52">
        <v>1</v>
      </c>
      <c r="H679" s="8">
        <v>274.2</v>
      </c>
      <c r="I679" s="145">
        <v>231.1</v>
      </c>
      <c r="J679" s="8">
        <v>231.1</v>
      </c>
      <c r="K679" s="142">
        <v>14</v>
      </c>
      <c r="L679" s="4">
        <f t="shared" si="186"/>
        <v>259904</v>
      </c>
      <c r="M679" s="4"/>
      <c r="N679" s="4"/>
      <c r="O679" s="4"/>
      <c r="P679" s="145">
        <f t="shared" si="187"/>
        <v>259904</v>
      </c>
      <c r="Q679" s="4">
        <v>259904</v>
      </c>
      <c r="R679" s="5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35">
        <v>2025</v>
      </c>
      <c r="AG679" s="259"/>
      <c r="AH679" s="29">
        <v>638</v>
      </c>
      <c r="AI679" s="29" t="s">
        <v>155</v>
      </c>
      <c r="AJ679" s="29" t="str">
        <f t="shared" si="183"/>
        <v>638.</v>
      </c>
      <c r="AL679" s="29"/>
    </row>
    <row r="680" spans="1:41" ht="22.5" customHeight="1" x14ac:dyDescent="0.25">
      <c r="A680" s="143" t="str">
        <f t="shared" si="180"/>
        <v>639.</v>
      </c>
      <c r="B680" s="76" t="s">
        <v>306</v>
      </c>
      <c r="C680" s="52">
        <v>1967</v>
      </c>
      <c r="D680" s="143" t="s">
        <v>3015</v>
      </c>
      <c r="E680" s="143" t="s">
        <v>3017</v>
      </c>
      <c r="F680" s="52">
        <v>2</v>
      </c>
      <c r="G680" s="52">
        <v>1</v>
      </c>
      <c r="H680" s="8">
        <v>288.7</v>
      </c>
      <c r="I680" s="145">
        <v>256.10000000000002</v>
      </c>
      <c r="J680" s="8">
        <v>256.10000000000002</v>
      </c>
      <c r="K680" s="142">
        <v>16</v>
      </c>
      <c r="L680" s="4">
        <v>28580</v>
      </c>
      <c r="M680" s="4"/>
      <c r="N680" s="4"/>
      <c r="O680" s="4"/>
      <c r="P680" s="145">
        <v>28580</v>
      </c>
      <c r="Q680" s="4">
        <v>28580</v>
      </c>
      <c r="R680" s="5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35">
        <v>2025</v>
      </c>
      <c r="AG680" s="259"/>
      <c r="AH680" s="29">
        <v>639</v>
      </c>
      <c r="AI680" s="29" t="s">
        <v>155</v>
      </c>
      <c r="AJ680" s="29" t="str">
        <f t="shared" si="183"/>
        <v>639.</v>
      </c>
      <c r="AL680" s="29"/>
    </row>
    <row r="681" spans="1:41" ht="22.5" customHeight="1" x14ac:dyDescent="0.25">
      <c r="A681" s="143" t="str">
        <f t="shared" si="180"/>
        <v>640.</v>
      </c>
      <c r="B681" s="71" t="s">
        <v>1347</v>
      </c>
      <c r="C681" s="52">
        <v>1955</v>
      </c>
      <c r="D681" s="143" t="s">
        <v>3015</v>
      </c>
      <c r="E681" s="230" t="s">
        <v>3018</v>
      </c>
      <c r="F681" s="52">
        <v>2</v>
      </c>
      <c r="G681" s="52">
        <v>2</v>
      </c>
      <c r="H681" s="4">
        <v>549.20000000000005</v>
      </c>
      <c r="I681" s="4">
        <v>500</v>
      </c>
      <c r="J681" s="4">
        <v>500</v>
      </c>
      <c r="K681" s="5">
        <v>25</v>
      </c>
      <c r="L681" s="4">
        <v>246480</v>
      </c>
      <c r="M681" s="4"/>
      <c r="N681" s="4"/>
      <c r="O681" s="4"/>
      <c r="P681" s="145">
        <v>246480</v>
      </c>
      <c r="Q681" s="4">
        <v>246480</v>
      </c>
      <c r="R681" s="5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35">
        <v>2025</v>
      </c>
      <c r="AG681" s="259"/>
      <c r="AH681" s="29">
        <v>640</v>
      </c>
      <c r="AI681" s="29" t="s">
        <v>155</v>
      </c>
      <c r="AJ681" s="29" t="str">
        <f t="shared" si="183"/>
        <v>640.</v>
      </c>
      <c r="AL681" s="29"/>
    </row>
    <row r="682" spans="1:41" ht="22.5" customHeight="1" x14ac:dyDescent="0.25">
      <c r="A682" s="143" t="str">
        <f t="shared" si="180"/>
        <v>641.</v>
      </c>
      <c r="B682" s="71" t="s">
        <v>1348</v>
      </c>
      <c r="C682" s="52">
        <v>1965</v>
      </c>
      <c r="D682" s="143" t="s">
        <v>3015</v>
      </c>
      <c r="E682" s="143" t="s">
        <v>3017</v>
      </c>
      <c r="F682" s="52">
        <v>2</v>
      </c>
      <c r="G682" s="52">
        <v>1</v>
      </c>
      <c r="H682" s="4">
        <v>299</v>
      </c>
      <c r="I682" s="4">
        <v>265.86</v>
      </c>
      <c r="J682" s="4">
        <v>265.86</v>
      </c>
      <c r="K682" s="5">
        <v>17</v>
      </c>
      <c r="L682" s="4">
        <f t="shared" ref="L682:L687" si="188">Q682+S682+U682+W682+Y682+AA682+AD682+AE682</f>
        <v>28580</v>
      </c>
      <c r="M682" s="4"/>
      <c r="N682" s="4"/>
      <c r="O682" s="4"/>
      <c r="P682" s="145">
        <f t="shared" ref="P682:P687" si="189">L682</f>
        <v>28580</v>
      </c>
      <c r="Q682" s="4">
        <v>28580</v>
      </c>
      <c r="R682" s="5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35">
        <v>2025</v>
      </c>
      <c r="AG682" s="259"/>
      <c r="AH682" s="29">
        <v>641</v>
      </c>
      <c r="AI682" s="29" t="s">
        <v>155</v>
      </c>
      <c r="AJ682" s="29" t="str">
        <f t="shared" si="183"/>
        <v>641.</v>
      </c>
      <c r="AL682" s="29"/>
    </row>
    <row r="683" spans="1:41" s="64" customFormat="1" ht="22.5" customHeight="1" x14ac:dyDescent="0.25">
      <c r="A683" s="143" t="str">
        <f t="shared" si="180"/>
        <v>642.</v>
      </c>
      <c r="B683" s="76" t="s">
        <v>294</v>
      </c>
      <c r="C683" s="52">
        <v>1970</v>
      </c>
      <c r="D683" s="143" t="s">
        <v>3015</v>
      </c>
      <c r="E683" s="143" t="s">
        <v>3017</v>
      </c>
      <c r="F683" s="52">
        <v>2</v>
      </c>
      <c r="G683" s="52">
        <v>1</v>
      </c>
      <c r="H683" s="8">
        <v>356.2</v>
      </c>
      <c r="I683" s="145">
        <v>307.18</v>
      </c>
      <c r="J683" s="8">
        <v>307.18</v>
      </c>
      <c r="K683" s="142">
        <v>15</v>
      </c>
      <c r="L683" s="51">
        <f t="shared" si="188"/>
        <v>28580</v>
      </c>
      <c r="M683" s="51"/>
      <c r="N683" s="51"/>
      <c r="O683" s="51"/>
      <c r="P683" s="50">
        <f t="shared" si="189"/>
        <v>28580</v>
      </c>
      <c r="Q683" s="4">
        <v>28580</v>
      </c>
      <c r="R683" s="5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35">
        <v>2025</v>
      </c>
      <c r="AG683" s="259"/>
      <c r="AH683" s="29">
        <v>642</v>
      </c>
      <c r="AI683" s="29" t="s">
        <v>155</v>
      </c>
      <c r="AJ683" s="29" t="str">
        <f t="shared" si="183"/>
        <v>642.</v>
      </c>
      <c r="AK683" s="49"/>
      <c r="AO683" s="29"/>
    </row>
    <row r="684" spans="1:41" ht="22.5" customHeight="1" x14ac:dyDescent="0.25">
      <c r="A684" s="143" t="str">
        <f t="shared" si="180"/>
        <v>643.</v>
      </c>
      <c r="B684" s="71" t="s">
        <v>1349</v>
      </c>
      <c r="C684" s="58">
        <v>1966</v>
      </c>
      <c r="D684" s="220" t="s">
        <v>3015</v>
      </c>
      <c r="E684" s="143" t="s">
        <v>3017</v>
      </c>
      <c r="F684" s="58">
        <v>2</v>
      </c>
      <c r="G684" s="58">
        <v>1</v>
      </c>
      <c r="H684" s="145">
        <v>344.2</v>
      </c>
      <c r="I684" s="145">
        <v>315.22000000000003</v>
      </c>
      <c r="J684" s="145">
        <v>315.22000000000003</v>
      </c>
      <c r="K684" s="3">
        <v>17</v>
      </c>
      <c r="L684" s="145">
        <f>Q684+S684+U684+W684+Y684+AA684+AD684+AE684</f>
        <v>2616492</v>
      </c>
      <c r="M684" s="145"/>
      <c r="N684" s="145"/>
      <c r="O684" s="145"/>
      <c r="P684" s="145">
        <f t="shared" si="189"/>
        <v>2616492</v>
      </c>
      <c r="Q684" s="145">
        <v>28580</v>
      </c>
      <c r="R684" s="3"/>
      <c r="S684" s="145"/>
      <c r="T684" s="4">
        <v>344</v>
      </c>
      <c r="U684" s="4">
        <f>T684*7523</f>
        <v>2587912</v>
      </c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35">
        <v>2025</v>
      </c>
      <c r="AG684" s="259"/>
      <c r="AH684" s="29">
        <v>643</v>
      </c>
      <c r="AI684" s="29" t="s">
        <v>155</v>
      </c>
      <c r="AJ684" s="29" t="str">
        <f t="shared" si="183"/>
        <v>643.</v>
      </c>
      <c r="AL684" s="29"/>
    </row>
    <row r="685" spans="1:41" ht="22.5" customHeight="1" x14ac:dyDescent="0.25">
      <c r="A685" s="143" t="str">
        <f t="shared" si="180"/>
        <v>644.</v>
      </c>
      <c r="B685" s="71" t="s">
        <v>1350</v>
      </c>
      <c r="C685" s="58">
        <v>1955</v>
      </c>
      <c r="D685" s="220" t="s">
        <v>3015</v>
      </c>
      <c r="E685" s="220" t="s">
        <v>3018</v>
      </c>
      <c r="F685" s="58">
        <v>2</v>
      </c>
      <c r="G685" s="58">
        <v>2</v>
      </c>
      <c r="H685" s="145">
        <v>509.4</v>
      </c>
      <c r="I685" s="145">
        <v>466.4</v>
      </c>
      <c r="J685" s="145">
        <v>466.4</v>
      </c>
      <c r="K685" s="3">
        <v>17</v>
      </c>
      <c r="L685" s="4">
        <f t="shared" si="188"/>
        <v>246480</v>
      </c>
      <c r="M685" s="4"/>
      <c r="N685" s="4"/>
      <c r="O685" s="4"/>
      <c r="P685" s="145">
        <f t="shared" si="189"/>
        <v>246480</v>
      </c>
      <c r="Q685" s="4">
        <v>246480</v>
      </c>
      <c r="R685" s="5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35">
        <v>2025</v>
      </c>
      <c r="AG685" s="259"/>
      <c r="AH685" s="29">
        <v>644</v>
      </c>
      <c r="AI685" s="29" t="s">
        <v>155</v>
      </c>
      <c r="AJ685" s="29" t="str">
        <f t="shared" si="183"/>
        <v>644.</v>
      </c>
      <c r="AL685" s="29"/>
    </row>
    <row r="686" spans="1:41" ht="22.5" customHeight="1" x14ac:dyDescent="0.25">
      <c r="A686" s="143" t="str">
        <f t="shared" si="180"/>
        <v>645.</v>
      </c>
      <c r="B686" s="71" t="s">
        <v>1352</v>
      </c>
      <c r="C686" s="52">
        <v>1949</v>
      </c>
      <c r="D686" s="143" t="s">
        <v>3015</v>
      </c>
      <c r="E686" s="230" t="s">
        <v>3018</v>
      </c>
      <c r="F686" s="52">
        <v>2</v>
      </c>
      <c r="G686" s="52">
        <v>2</v>
      </c>
      <c r="H686" s="4">
        <v>563.79999999999995</v>
      </c>
      <c r="I686" s="4">
        <v>536.9</v>
      </c>
      <c r="J686" s="4">
        <v>536.9</v>
      </c>
      <c r="K686" s="5">
        <v>34</v>
      </c>
      <c r="L686" s="145">
        <f t="shared" si="188"/>
        <v>129952</v>
      </c>
      <c r="M686" s="145"/>
      <c r="N686" s="145"/>
      <c r="O686" s="145"/>
      <c r="P686" s="145">
        <f t="shared" si="189"/>
        <v>129952</v>
      </c>
      <c r="Q686" s="145">
        <v>129952</v>
      </c>
      <c r="R686" s="3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35">
        <v>2025</v>
      </c>
      <c r="AG686" s="259"/>
      <c r="AH686" s="29">
        <v>645</v>
      </c>
      <c r="AI686" s="29" t="s">
        <v>155</v>
      </c>
      <c r="AJ686" s="29" t="str">
        <f t="shared" si="183"/>
        <v>645.</v>
      </c>
      <c r="AL686" s="29"/>
    </row>
    <row r="687" spans="1:41" ht="22.5" customHeight="1" x14ac:dyDescent="0.25">
      <c r="A687" s="143" t="str">
        <f t="shared" si="180"/>
        <v>646.</v>
      </c>
      <c r="B687" s="71" t="s">
        <v>1354</v>
      </c>
      <c r="C687" s="58">
        <v>1978</v>
      </c>
      <c r="D687" s="220" t="s">
        <v>3015</v>
      </c>
      <c r="E687" s="143" t="s">
        <v>3017</v>
      </c>
      <c r="F687" s="58">
        <v>2</v>
      </c>
      <c r="G687" s="58">
        <v>1</v>
      </c>
      <c r="H687" s="145">
        <v>466.1</v>
      </c>
      <c r="I687" s="145">
        <v>418.4</v>
      </c>
      <c r="J687" s="145">
        <v>418.4</v>
      </c>
      <c r="K687" s="3">
        <v>17</v>
      </c>
      <c r="L687" s="145">
        <f t="shared" si="188"/>
        <v>406100</v>
      </c>
      <c r="M687" s="145"/>
      <c r="N687" s="145"/>
      <c r="O687" s="145"/>
      <c r="P687" s="145">
        <f t="shared" si="189"/>
        <v>406100</v>
      </c>
      <c r="Q687" s="145">
        <v>406100</v>
      </c>
      <c r="R687" s="3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35">
        <v>2025</v>
      </c>
      <c r="AG687" s="259"/>
      <c r="AH687" s="29">
        <v>646</v>
      </c>
      <c r="AI687" s="29" t="s">
        <v>155</v>
      </c>
      <c r="AJ687" s="29" t="str">
        <f t="shared" si="183"/>
        <v>646.</v>
      </c>
      <c r="AL687" s="29"/>
    </row>
    <row r="688" spans="1:41" ht="22.5" customHeight="1" x14ac:dyDescent="0.25">
      <c r="A688" s="143" t="str">
        <f t="shared" si="180"/>
        <v>647.</v>
      </c>
      <c r="B688" s="71" t="s">
        <v>1355</v>
      </c>
      <c r="C688" s="58">
        <v>1977</v>
      </c>
      <c r="D688" s="220" t="s">
        <v>3015</v>
      </c>
      <c r="E688" s="143" t="s">
        <v>3017</v>
      </c>
      <c r="F688" s="58">
        <v>2</v>
      </c>
      <c r="G688" s="58">
        <v>1</v>
      </c>
      <c r="H688" s="145">
        <v>445.6</v>
      </c>
      <c r="I688" s="145">
        <v>391.68</v>
      </c>
      <c r="J688" s="145">
        <v>391.68</v>
      </c>
      <c r="K688" s="3">
        <v>16</v>
      </c>
      <c r="L688" s="145">
        <f>Q688+S688+U688+W688+Y688+AA688+AD688+AE688</f>
        <v>57160</v>
      </c>
      <c r="M688" s="145"/>
      <c r="N688" s="145"/>
      <c r="O688" s="145"/>
      <c r="P688" s="145">
        <f>L688</f>
        <v>57160</v>
      </c>
      <c r="Q688" s="4">
        <v>57160</v>
      </c>
      <c r="R688" s="5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35">
        <v>2025</v>
      </c>
      <c r="AG688" s="259"/>
      <c r="AH688" s="29">
        <v>647</v>
      </c>
      <c r="AI688" s="29" t="s">
        <v>155</v>
      </c>
      <c r="AJ688" s="29" t="str">
        <f t="shared" si="183"/>
        <v>647.</v>
      </c>
      <c r="AL688" s="29"/>
    </row>
    <row r="689" spans="1:38" ht="22.5" customHeight="1" x14ac:dyDescent="0.25">
      <c r="A689" s="143" t="str">
        <f t="shared" si="180"/>
        <v>648.</v>
      </c>
      <c r="B689" s="76" t="s">
        <v>1128</v>
      </c>
      <c r="C689" s="58">
        <v>1959</v>
      </c>
      <c r="D689" s="220" t="s">
        <v>3015</v>
      </c>
      <c r="E689" s="143" t="s">
        <v>3017</v>
      </c>
      <c r="F689" s="58">
        <v>2</v>
      </c>
      <c r="G689" s="58">
        <v>1</v>
      </c>
      <c r="H689" s="145">
        <v>309.8</v>
      </c>
      <c r="I689" s="145">
        <v>182.5</v>
      </c>
      <c r="J689" s="145">
        <v>182.5</v>
      </c>
      <c r="K689" s="3">
        <v>17</v>
      </c>
      <c r="L689" s="145">
        <v>163297</v>
      </c>
      <c r="M689" s="145"/>
      <c r="N689" s="145"/>
      <c r="O689" s="145"/>
      <c r="P689" s="145">
        <v>163297</v>
      </c>
      <c r="Q689" s="145"/>
      <c r="R689" s="3"/>
      <c r="S689" s="145"/>
      <c r="T689" s="145"/>
      <c r="U689" s="145"/>
      <c r="V689" s="145"/>
      <c r="W689" s="145"/>
      <c r="X689" s="145"/>
      <c r="Y689" s="145"/>
      <c r="Z689" s="145">
        <v>61</v>
      </c>
      <c r="AA689" s="145">
        <v>163297</v>
      </c>
      <c r="AB689" s="145"/>
      <c r="AC689" s="145"/>
      <c r="AD689" s="145"/>
      <c r="AE689" s="145"/>
      <c r="AF689" s="35">
        <v>2025</v>
      </c>
      <c r="AG689" s="259"/>
      <c r="AH689" s="29">
        <v>648</v>
      </c>
      <c r="AI689" s="29" t="s">
        <v>155</v>
      </c>
      <c r="AJ689" s="29" t="str">
        <f t="shared" si="183"/>
        <v>648.</v>
      </c>
      <c r="AL689" s="29"/>
    </row>
    <row r="690" spans="1:38" ht="22.5" customHeight="1" x14ac:dyDescent="0.25">
      <c r="A690" s="143" t="str">
        <f t="shared" si="180"/>
        <v>649.</v>
      </c>
      <c r="B690" s="76" t="s">
        <v>1129</v>
      </c>
      <c r="C690" s="58">
        <v>1958</v>
      </c>
      <c r="D690" s="220" t="s">
        <v>3015</v>
      </c>
      <c r="E690" s="143" t="s">
        <v>3017</v>
      </c>
      <c r="F690" s="58">
        <v>2</v>
      </c>
      <c r="G690" s="58">
        <v>1</v>
      </c>
      <c r="H690" s="145">
        <v>425.6</v>
      </c>
      <c r="I690" s="145">
        <v>265.2</v>
      </c>
      <c r="J690" s="145">
        <v>265.2</v>
      </c>
      <c r="K690" s="3">
        <v>14</v>
      </c>
      <c r="L690" s="145">
        <v>195421</v>
      </c>
      <c r="M690" s="145"/>
      <c r="N690" s="145"/>
      <c r="O690" s="145"/>
      <c r="P690" s="145">
        <v>195421</v>
      </c>
      <c r="Q690" s="145"/>
      <c r="R690" s="3"/>
      <c r="S690" s="145"/>
      <c r="T690" s="145"/>
      <c r="U690" s="145"/>
      <c r="V690" s="145"/>
      <c r="W690" s="145"/>
      <c r="X690" s="145"/>
      <c r="Y690" s="145"/>
      <c r="Z690" s="145">
        <v>73</v>
      </c>
      <c r="AA690" s="145">
        <v>195421</v>
      </c>
      <c r="AB690" s="145"/>
      <c r="AC690" s="145"/>
      <c r="AD690" s="145"/>
      <c r="AE690" s="145"/>
      <c r="AF690" s="35">
        <v>2025</v>
      </c>
      <c r="AG690" s="259"/>
      <c r="AH690" s="29">
        <v>649</v>
      </c>
      <c r="AI690" s="29" t="s">
        <v>155</v>
      </c>
      <c r="AJ690" s="29" t="str">
        <f t="shared" si="183"/>
        <v>649.</v>
      </c>
      <c r="AL690" s="29"/>
    </row>
    <row r="691" spans="1:38" ht="22.5" customHeight="1" x14ac:dyDescent="0.25">
      <c r="A691" s="143" t="str">
        <f t="shared" si="180"/>
        <v>650.</v>
      </c>
      <c r="B691" s="76" t="s">
        <v>304</v>
      </c>
      <c r="C691" s="58">
        <v>1954</v>
      </c>
      <c r="D691" s="220" t="s">
        <v>3015</v>
      </c>
      <c r="E691" s="143" t="s">
        <v>3017</v>
      </c>
      <c r="F691" s="58">
        <v>2</v>
      </c>
      <c r="G691" s="58">
        <v>1</v>
      </c>
      <c r="H691" s="145">
        <v>465.7</v>
      </c>
      <c r="I691" s="145">
        <v>301.89999999999998</v>
      </c>
      <c r="J691" s="145">
        <v>301.89999999999998</v>
      </c>
      <c r="K691" s="3">
        <v>14</v>
      </c>
      <c r="L691" s="145">
        <f t="shared" ref="L691:L693" si="190">Q691+S691+U691+W691+Y691+AA691+AD691+AE691</f>
        <v>99049</v>
      </c>
      <c r="M691" s="145"/>
      <c r="N691" s="145"/>
      <c r="O691" s="145"/>
      <c r="P691" s="145">
        <f t="shared" ref="P691:P693" si="191">L691</f>
        <v>99049</v>
      </c>
      <c r="Q691" s="145"/>
      <c r="R691" s="3"/>
      <c r="S691" s="145"/>
      <c r="T691" s="145"/>
      <c r="U691" s="145"/>
      <c r="V691" s="145"/>
      <c r="W691" s="145"/>
      <c r="X691" s="145"/>
      <c r="Y691" s="145"/>
      <c r="Z691" s="145">
        <v>37</v>
      </c>
      <c r="AA691" s="145">
        <f>Z691*2677</f>
        <v>99049</v>
      </c>
      <c r="AB691" s="145"/>
      <c r="AC691" s="145"/>
      <c r="AD691" s="145"/>
      <c r="AE691" s="145"/>
      <c r="AF691" s="35">
        <v>2025</v>
      </c>
      <c r="AG691" s="259"/>
      <c r="AH691" s="29">
        <v>650</v>
      </c>
      <c r="AI691" s="29" t="s">
        <v>155</v>
      </c>
      <c r="AJ691" s="29" t="str">
        <f t="shared" si="183"/>
        <v>650.</v>
      </c>
      <c r="AL691" s="29"/>
    </row>
    <row r="692" spans="1:38" ht="22.5" customHeight="1" x14ac:dyDescent="0.25">
      <c r="A692" s="143" t="str">
        <f t="shared" si="180"/>
        <v>651.</v>
      </c>
      <c r="B692" s="54" t="s">
        <v>1121</v>
      </c>
      <c r="C692" s="52">
        <v>1954</v>
      </c>
      <c r="D692" s="143" t="s">
        <v>3015</v>
      </c>
      <c r="E692" s="143" t="s">
        <v>3017</v>
      </c>
      <c r="F692" s="52">
        <v>2</v>
      </c>
      <c r="G692" s="52">
        <v>3</v>
      </c>
      <c r="H692" s="4">
        <v>474.8</v>
      </c>
      <c r="I692" s="145">
        <v>303.2</v>
      </c>
      <c r="J692" s="4">
        <v>303.2</v>
      </c>
      <c r="K692" s="5">
        <v>18</v>
      </c>
      <c r="L692" s="145">
        <f t="shared" si="190"/>
        <v>197027.19999999998</v>
      </c>
      <c r="M692" s="145"/>
      <c r="N692" s="145"/>
      <c r="O692" s="145"/>
      <c r="P692" s="145">
        <f t="shared" si="191"/>
        <v>197027.19999999998</v>
      </c>
      <c r="Q692" s="145"/>
      <c r="R692" s="3"/>
      <c r="S692" s="145"/>
      <c r="T692" s="145"/>
      <c r="U692" s="145"/>
      <c r="V692" s="145"/>
      <c r="W692" s="145"/>
      <c r="X692" s="145"/>
      <c r="Y692" s="145"/>
      <c r="Z692" s="145">
        <v>73.599999999999994</v>
      </c>
      <c r="AA692" s="145">
        <f>Z692*2677</f>
        <v>197027.19999999998</v>
      </c>
      <c r="AB692" s="145"/>
      <c r="AC692" s="145"/>
      <c r="AD692" s="145"/>
      <c r="AE692" s="145"/>
      <c r="AF692" s="35">
        <v>2025</v>
      </c>
      <c r="AG692" s="259"/>
      <c r="AH692" s="29">
        <v>651</v>
      </c>
      <c r="AI692" s="29" t="s">
        <v>155</v>
      </c>
      <c r="AJ692" s="29" t="str">
        <f t="shared" si="183"/>
        <v>651.</v>
      </c>
      <c r="AL692" s="29"/>
    </row>
    <row r="693" spans="1:38" ht="22.5" customHeight="1" x14ac:dyDescent="0.25">
      <c r="A693" s="143" t="str">
        <f t="shared" si="180"/>
        <v>652.</v>
      </c>
      <c r="B693" s="76" t="s">
        <v>1130</v>
      </c>
      <c r="C693" s="52">
        <v>1966</v>
      </c>
      <c r="D693" s="143" t="s">
        <v>3015</v>
      </c>
      <c r="E693" s="143" t="s">
        <v>3017</v>
      </c>
      <c r="F693" s="52">
        <v>2</v>
      </c>
      <c r="G693" s="52">
        <v>3</v>
      </c>
      <c r="H693" s="4">
        <v>762.2</v>
      </c>
      <c r="I693" s="145">
        <v>449.2</v>
      </c>
      <c r="J693" s="4">
        <v>449.2</v>
      </c>
      <c r="K693" s="5">
        <v>48</v>
      </c>
      <c r="L693" s="4">
        <f t="shared" si="190"/>
        <v>114320</v>
      </c>
      <c r="M693" s="4"/>
      <c r="N693" s="4"/>
      <c r="O693" s="4"/>
      <c r="P693" s="145">
        <f t="shared" si="191"/>
        <v>114320</v>
      </c>
      <c r="Q693" s="4">
        <v>114320</v>
      </c>
      <c r="R693" s="5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35">
        <v>2025</v>
      </c>
      <c r="AG693" s="259"/>
      <c r="AH693" s="29">
        <v>652</v>
      </c>
      <c r="AI693" s="29" t="s">
        <v>155</v>
      </c>
      <c r="AJ693" s="29" t="str">
        <f t="shared" si="183"/>
        <v>652.</v>
      </c>
      <c r="AL693" s="29"/>
    </row>
    <row r="694" spans="1:38" ht="22.5" customHeight="1" x14ac:dyDescent="0.25">
      <c r="A694" s="143" t="str">
        <f t="shared" si="180"/>
        <v>653.</v>
      </c>
      <c r="B694" s="76" t="s">
        <v>1198</v>
      </c>
      <c r="C694" s="52">
        <v>1991</v>
      </c>
      <c r="D694" s="143" t="s">
        <v>3015</v>
      </c>
      <c r="E694" s="143" t="s">
        <v>3017</v>
      </c>
      <c r="F694" s="52">
        <v>2</v>
      </c>
      <c r="G694" s="52">
        <v>3</v>
      </c>
      <c r="H694" s="4">
        <v>884.8</v>
      </c>
      <c r="I694" s="145">
        <v>520.20000000000005</v>
      </c>
      <c r="J694" s="4">
        <v>520.20000000000005</v>
      </c>
      <c r="K694" s="5">
        <v>33</v>
      </c>
      <c r="L694" s="4">
        <f t="shared" ref="L694" si="192">Q694+S694+U694+W694+Y694+AA694+AD694+AE694</f>
        <v>1958947.2</v>
      </c>
      <c r="M694" s="4"/>
      <c r="N694" s="4"/>
      <c r="O694" s="4"/>
      <c r="P694" s="145">
        <f t="shared" ref="P694" si="193">L694</f>
        <v>1958947.2</v>
      </c>
      <c r="Q694" s="4"/>
      <c r="R694" s="5"/>
      <c r="S694" s="4"/>
      <c r="T694" s="4"/>
      <c r="U694" s="4"/>
      <c r="V694" s="4">
        <v>884.8</v>
      </c>
      <c r="W694" s="4">
        <f>V694*2214</f>
        <v>1958947.2</v>
      </c>
      <c r="X694" s="4"/>
      <c r="Y694" s="4"/>
      <c r="Z694" s="4"/>
      <c r="AA694" s="4"/>
      <c r="AB694" s="4"/>
      <c r="AC694" s="4"/>
      <c r="AD694" s="4"/>
      <c r="AE694" s="4"/>
      <c r="AF694" s="35">
        <v>2025</v>
      </c>
      <c r="AG694" s="259"/>
      <c r="AH694" s="29">
        <v>653</v>
      </c>
      <c r="AI694" s="29" t="s">
        <v>155</v>
      </c>
      <c r="AJ694" s="29" t="str">
        <f t="shared" si="183"/>
        <v>653.</v>
      </c>
      <c r="AL694" s="29"/>
    </row>
    <row r="695" spans="1:38" ht="22.5" customHeight="1" x14ac:dyDescent="0.25">
      <c r="A695" s="143" t="str">
        <f t="shared" ref="A695:A696" si="194">AJ695</f>
        <v/>
      </c>
      <c r="B695" s="74" t="s">
        <v>190</v>
      </c>
      <c r="C695" s="58"/>
      <c r="D695" s="220"/>
      <c r="E695" s="220"/>
      <c r="F695" s="58"/>
      <c r="G695" s="58"/>
      <c r="H695" s="1">
        <f>H696+H697+H715</f>
        <v>44740.280000000013</v>
      </c>
      <c r="I695" s="1">
        <f>I696+I697+I715</f>
        <v>41881.69</v>
      </c>
      <c r="J695" s="1">
        <f>J696+J697+J715</f>
        <v>41665.549999999996</v>
      </c>
      <c r="K695" s="46">
        <f>K696+K697+K715</f>
        <v>1744</v>
      </c>
      <c r="L695" s="1">
        <f>L696+L697+L715</f>
        <v>107534363</v>
      </c>
      <c r="M695" s="1"/>
      <c r="N695" s="1"/>
      <c r="O695" s="1"/>
      <c r="P695" s="1">
        <f>L695</f>
        <v>107534363</v>
      </c>
      <c r="Q695" s="1">
        <v>13110033</v>
      </c>
      <c r="R695" s="46"/>
      <c r="S695" s="1"/>
      <c r="T695" s="1">
        <f t="shared" ref="T695:AA695" si="195">T696+T697+T715</f>
        <v>11808</v>
      </c>
      <c r="U695" s="1">
        <f t="shared" si="195"/>
        <v>83066384</v>
      </c>
      <c r="V695" s="1">
        <f t="shared" si="195"/>
        <v>400</v>
      </c>
      <c r="W695" s="1">
        <f t="shared" si="195"/>
        <v>885600</v>
      </c>
      <c r="X695" s="1">
        <f t="shared" si="195"/>
        <v>3148</v>
      </c>
      <c r="Y695" s="1">
        <f t="shared" si="195"/>
        <v>10081504</v>
      </c>
      <c r="Z695" s="1">
        <f t="shared" si="195"/>
        <v>146</v>
      </c>
      <c r="AA695" s="1">
        <f t="shared" si="195"/>
        <v>390842</v>
      </c>
      <c r="AB695" s="1"/>
      <c r="AC695" s="1"/>
      <c r="AD695" s="1"/>
      <c r="AE695" s="1"/>
      <c r="AF695" s="14"/>
      <c r="AG695" s="259"/>
      <c r="AJ695" s="29" t="str">
        <f>CONCATENATE(AH695,AI695)</f>
        <v/>
      </c>
      <c r="AK695" s="29"/>
      <c r="AL695" s="29"/>
    </row>
    <row r="696" spans="1:38" ht="22.5" customHeight="1" x14ac:dyDescent="0.25">
      <c r="A696" s="143" t="str">
        <f t="shared" si="194"/>
        <v/>
      </c>
      <c r="B696" s="74" t="s">
        <v>1213</v>
      </c>
      <c r="C696" s="58"/>
      <c r="D696" s="220"/>
      <c r="E696" s="220"/>
      <c r="F696" s="58"/>
      <c r="G696" s="58"/>
      <c r="H696" s="1"/>
      <c r="I696" s="1"/>
      <c r="J696" s="1"/>
      <c r="K696" s="46"/>
      <c r="L696" s="1"/>
      <c r="M696" s="1"/>
      <c r="N696" s="1"/>
      <c r="O696" s="1"/>
      <c r="P696" s="1"/>
      <c r="Q696" s="1"/>
      <c r="R696" s="46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4"/>
      <c r="AG696" s="259"/>
      <c r="AJ696" s="29" t="str">
        <f>CONCATENATE(AH696,AI696)</f>
        <v/>
      </c>
      <c r="AK696" s="29"/>
      <c r="AL696" s="29"/>
    </row>
    <row r="697" spans="1:38" ht="22.5" customHeight="1" x14ac:dyDescent="0.25">
      <c r="A697" s="143"/>
      <c r="B697" s="74" t="s">
        <v>1214</v>
      </c>
      <c r="C697" s="58"/>
      <c r="D697" s="220"/>
      <c r="E697" s="220"/>
      <c r="F697" s="58"/>
      <c r="G697" s="58"/>
      <c r="H697" s="1">
        <f>SUM(H698:H714)</f>
        <v>14825.840000000004</v>
      </c>
      <c r="I697" s="1">
        <f t="shared" ref="I697:K697" si="196">SUM(I698:I714)</f>
        <v>14055.619999999999</v>
      </c>
      <c r="J697" s="1">
        <f t="shared" si="196"/>
        <v>14009.88</v>
      </c>
      <c r="K697" s="46">
        <f t="shared" si="196"/>
        <v>557</v>
      </c>
      <c r="L697" s="1">
        <f>SUM(L698:L714)</f>
        <v>34927887</v>
      </c>
      <c r="M697" s="1"/>
      <c r="N697" s="1"/>
      <c r="O697" s="1"/>
      <c r="P697" s="1">
        <f>L697</f>
        <v>34927887</v>
      </c>
      <c r="Q697" s="1">
        <f t="shared" ref="Q697" si="197">SUM(Q698:Q714)</f>
        <v>4530026</v>
      </c>
      <c r="R697" s="46"/>
      <c r="S697" s="1"/>
      <c r="T697" s="1">
        <f t="shared" ref="T697:U697" si="198">SUM(T698:T714)</f>
        <v>4807</v>
      </c>
      <c r="U697" s="1">
        <f t="shared" si="198"/>
        <v>30397861</v>
      </c>
      <c r="V697" s="1"/>
      <c r="W697" s="1"/>
      <c r="X697" s="1"/>
      <c r="Y697" s="1"/>
      <c r="Z697" s="1"/>
      <c r="AA697" s="1"/>
      <c r="AB697" s="1"/>
      <c r="AC697" s="1"/>
      <c r="AD697" s="1"/>
      <c r="AE697" s="145"/>
      <c r="AF697" s="35"/>
      <c r="AG697" s="259"/>
      <c r="AL697" s="29"/>
    </row>
    <row r="698" spans="1:38" ht="22.5" customHeight="1" x14ac:dyDescent="0.25">
      <c r="A698" s="143" t="str">
        <f t="shared" ref="A698:A714" si="199">AJ698</f>
        <v>654.</v>
      </c>
      <c r="B698" s="71" t="s">
        <v>2722</v>
      </c>
      <c r="C698" s="58">
        <v>1977</v>
      </c>
      <c r="D698" s="220" t="s">
        <v>3015</v>
      </c>
      <c r="E698" s="143" t="s">
        <v>3017</v>
      </c>
      <c r="F698" s="58">
        <v>2</v>
      </c>
      <c r="G698" s="58">
        <v>2</v>
      </c>
      <c r="H698" s="145">
        <v>883.5</v>
      </c>
      <c r="I698" s="145">
        <v>739.8</v>
      </c>
      <c r="J698" s="145">
        <v>739.8</v>
      </c>
      <c r="K698" s="3">
        <v>34</v>
      </c>
      <c r="L698" s="145">
        <f t="shared" ref="L698:L704" si="200">Q698+S698+U698+W698+Y698+AA698+AD698+AE698</f>
        <v>3535810</v>
      </c>
      <c r="M698" s="145"/>
      <c r="N698" s="145"/>
      <c r="O698" s="145"/>
      <c r="P698" s="145">
        <f t="shared" ref="P698:P704" si="201">L698</f>
        <v>3535810</v>
      </c>
      <c r="Q698" s="145"/>
      <c r="R698" s="3"/>
      <c r="S698" s="145"/>
      <c r="T698" s="145">
        <v>470</v>
      </c>
      <c r="U698" s="4">
        <f>T698*7523</f>
        <v>3535810</v>
      </c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35">
        <v>2025</v>
      </c>
      <c r="AG698" s="259"/>
      <c r="AH698" s="29">
        <v>654</v>
      </c>
      <c r="AI698" s="29" t="s">
        <v>155</v>
      </c>
      <c r="AJ698" s="29" t="str">
        <f>CONCATENATE(AH698,AI698)</f>
        <v>654.</v>
      </c>
      <c r="AL698" s="29"/>
    </row>
    <row r="699" spans="1:38" ht="22.5" customHeight="1" x14ac:dyDescent="0.25">
      <c r="A699" s="143" t="str">
        <f t="shared" si="199"/>
        <v>655.</v>
      </c>
      <c r="B699" s="71" t="s">
        <v>1358</v>
      </c>
      <c r="C699" s="58">
        <v>1978</v>
      </c>
      <c r="D699" s="220" t="s">
        <v>3015</v>
      </c>
      <c r="E699" s="143" t="s">
        <v>3017</v>
      </c>
      <c r="F699" s="58">
        <v>2</v>
      </c>
      <c r="G699" s="58">
        <v>2</v>
      </c>
      <c r="H699" s="145">
        <v>830</v>
      </c>
      <c r="I699" s="145">
        <v>797.2</v>
      </c>
      <c r="J699" s="145">
        <v>797.2</v>
      </c>
      <c r="K699" s="3">
        <v>33</v>
      </c>
      <c r="L699" s="145">
        <f t="shared" si="200"/>
        <v>3611040</v>
      </c>
      <c r="M699" s="145"/>
      <c r="N699" s="145"/>
      <c r="O699" s="145"/>
      <c r="P699" s="145">
        <f t="shared" si="201"/>
        <v>3611040</v>
      </c>
      <c r="Q699" s="145"/>
      <c r="R699" s="3"/>
      <c r="S699" s="145"/>
      <c r="T699" s="145">
        <v>480</v>
      </c>
      <c r="U699" s="4">
        <f>T699*7523</f>
        <v>3611040</v>
      </c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35">
        <v>2025</v>
      </c>
      <c r="AG699" s="259"/>
      <c r="AH699" s="29">
        <v>655</v>
      </c>
      <c r="AI699" s="29" t="s">
        <v>155</v>
      </c>
      <c r="AJ699" s="29" t="str">
        <f t="shared" ref="AJ699:AJ714" si="202">CONCATENATE(AH699,AI699)</f>
        <v>655.</v>
      </c>
      <c r="AL699" s="29"/>
    </row>
    <row r="700" spans="1:38" ht="22.5" customHeight="1" x14ac:dyDescent="0.25">
      <c r="A700" s="143" t="str">
        <f t="shared" si="199"/>
        <v>656.</v>
      </c>
      <c r="B700" s="71" t="s">
        <v>1359</v>
      </c>
      <c r="C700" s="58">
        <v>1975</v>
      </c>
      <c r="D700" s="220" t="s">
        <v>3015</v>
      </c>
      <c r="E700" s="143" t="s">
        <v>3017</v>
      </c>
      <c r="F700" s="58">
        <v>2</v>
      </c>
      <c r="G700" s="58">
        <v>2</v>
      </c>
      <c r="H700" s="145">
        <v>770</v>
      </c>
      <c r="I700" s="145">
        <v>744.6</v>
      </c>
      <c r="J700" s="145">
        <v>744.6</v>
      </c>
      <c r="K700" s="3">
        <v>28</v>
      </c>
      <c r="L700" s="145">
        <f t="shared" si="200"/>
        <v>6341889</v>
      </c>
      <c r="M700" s="145"/>
      <c r="N700" s="145"/>
      <c r="O700" s="145"/>
      <c r="P700" s="145">
        <f t="shared" si="201"/>
        <v>6341889</v>
      </c>
      <c r="Q700" s="145"/>
      <c r="R700" s="3"/>
      <c r="S700" s="145"/>
      <c r="T700" s="145">
        <v>843</v>
      </c>
      <c r="U700" s="4">
        <f>T700*7523</f>
        <v>6341889</v>
      </c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35">
        <v>2025</v>
      </c>
      <c r="AG700" s="259"/>
      <c r="AH700" s="29">
        <v>656</v>
      </c>
      <c r="AI700" s="29" t="s">
        <v>155</v>
      </c>
      <c r="AJ700" s="29" t="str">
        <f t="shared" si="202"/>
        <v>656.</v>
      </c>
      <c r="AL700" s="29"/>
    </row>
    <row r="701" spans="1:38" ht="22.5" customHeight="1" x14ac:dyDescent="0.25">
      <c r="A701" s="143" t="str">
        <f t="shared" si="199"/>
        <v>657.</v>
      </c>
      <c r="B701" s="71" t="s">
        <v>1363</v>
      </c>
      <c r="C701" s="58">
        <v>1980</v>
      </c>
      <c r="D701" s="220" t="s">
        <v>3015</v>
      </c>
      <c r="E701" s="143" t="s">
        <v>3017</v>
      </c>
      <c r="F701" s="58">
        <v>2</v>
      </c>
      <c r="G701" s="58">
        <v>2</v>
      </c>
      <c r="H701" s="145">
        <v>752.4</v>
      </c>
      <c r="I701" s="145">
        <v>723.7</v>
      </c>
      <c r="J701" s="145">
        <v>723.7</v>
      </c>
      <c r="K701" s="3">
        <v>22</v>
      </c>
      <c r="L701" s="145">
        <f t="shared" si="200"/>
        <v>5281146</v>
      </c>
      <c r="M701" s="145"/>
      <c r="N701" s="145"/>
      <c r="O701" s="145"/>
      <c r="P701" s="145">
        <f t="shared" si="201"/>
        <v>5281146</v>
      </c>
      <c r="Q701" s="145"/>
      <c r="R701" s="3"/>
      <c r="S701" s="145"/>
      <c r="T701" s="145">
        <v>702</v>
      </c>
      <c r="U701" s="4">
        <f>T701*7523</f>
        <v>5281146</v>
      </c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35">
        <v>2025</v>
      </c>
      <c r="AG701" s="259"/>
      <c r="AH701" s="29">
        <v>657</v>
      </c>
      <c r="AI701" s="29" t="s">
        <v>155</v>
      </c>
      <c r="AJ701" s="29" t="str">
        <f t="shared" si="202"/>
        <v>657.</v>
      </c>
      <c r="AL701" s="29"/>
    </row>
    <row r="702" spans="1:38" ht="22.5" customHeight="1" x14ac:dyDescent="0.25">
      <c r="A702" s="143" t="str">
        <f t="shared" si="199"/>
        <v>658.</v>
      </c>
      <c r="B702" s="76" t="s">
        <v>312</v>
      </c>
      <c r="C702" s="58">
        <v>1969</v>
      </c>
      <c r="D702" s="220" t="s">
        <v>3015</v>
      </c>
      <c r="E702" s="143" t="s">
        <v>3017</v>
      </c>
      <c r="F702" s="58">
        <v>2</v>
      </c>
      <c r="G702" s="58">
        <v>2</v>
      </c>
      <c r="H702" s="145">
        <v>530.6</v>
      </c>
      <c r="I702" s="145">
        <v>507.7</v>
      </c>
      <c r="J702" s="145">
        <v>507.7</v>
      </c>
      <c r="K702" s="3">
        <v>37</v>
      </c>
      <c r="L702" s="145">
        <f t="shared" si="200"/>
        <v>114320</v>
      </c>
      <c r="M702" s="145"/>
      <c r="N702" s="145"/>
      <c r="O702" s="145"/>
      <c r="P702" s="145">
        <f t="shared" si="201"/>
        <v>114320</v>
      </c>
      <c r="Q702" s="4">
        <v>114320</v>
      </c>
      <c r="R702" s="5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35">
        <v>2025</v>
      </c>
      <c r="AG702" s="259"/>
      <c r="AH702" s="29">
        <v>658</v>
      </c>
      <c r="AI702" s="29" t="s">
        <v>155</v>
      </c>
      <c r="AJ702" s="29" t="str">
        <f t="shared" si="202"/>
        <v>658.</v>
      </c>
      <c r="AL702" s="30"/>
    </row>
    <row r="703" spans="1:38" ht="22.5" customHeight="1" x14ac:dyDescent="0.25">
      <c r="A703" s="143" t="str">
        <f t="shared" si="199"/>
        <v>659.</v>
      </c>
      <c r="B703" s="71" t="s">
        <v>1367</v>
      </c>
      <c r="C703" s="58">
        <v>1961</v>
      </c>
      <c r="D703" s="220" t="s">
        <v>3015</v>
      </c>
      <c r="E703" s="143" t="s">
        <v>3017</v>
      </c>
      <c r="F703" s="58">
        <v>2</v>
      </c>
      <c r="G703" s="58">
        <v>1</v>
      </c>
      <c r="H703" s="145">
        <v>311.8</v>
      </c>
      <c r="I703" s="145">
        <v>269.60000000000002</v>
      </c>
      <c r="J703" s="145">
        <v>269.60000000000002</v>
      </c>
      <c r="K703" s="3">
        <v>11</v>
      </c>
      <c r="L703" s="145">
        <f t="shared" si="200"/>
        <v>6484826</v>
      </c>
      <c r="M703" s="145"/>
      <c r="N703" s="145"/>
      <c r="O703" s="145"/>
      <c r="P703" s="145">
        <f t="shared" si="201"/>
        <v>6484826</v>
      </c>
      <c r="Q703" s="145"/>
      <c r="R703" s="3"/>
      <c r="S703" s="145"/>
      <c r="T703" s="145">
        <v>862</v>
      </c>
      <c r="U703" s="145">
        <f>T703*7523</f>
        <v>6484826</v>
      </c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35">
        <v>2025</v>
      </c>
      <c r="AG703" s="259"/>
      <c r="AH703" s="29">
        <v>659</v>
      </c>
      <c r="AI703" s="29" t="s">
        <v>155</v>
      </c>
      <c r="AJ703" s="29" t="str">
        <f t="shared" si="202"/>
        <v>659.</v>
      </c>
      <c r="AL703" s="29"/>
    </row>
    <row r="704" spans="1:38" ht="22.5" customHeight="1" x14ac:dyDescent="0.25">
      <c r="A704" s="143" t="str">
        <f t="shared" si="199"/>
        <v>660.</v>
      </c>
      <c r="B704" s="71" t="s">
        <v>1357</v>
      </c>
      <c r="C704" s="58">
        <v>1977</v>
      </c>
      <c r="D704" s="220" t="s">
        <v>3015</v>
      </c>
      <c r="E704" s="143" t="s">
        <v>3017</v>
      </c>
      <c r="F704" s="58">
        <v>2</v>
      </c>
      <c r="G704" s="58">
        <v>2</v>
      </c>
      <c r="H704" s="145">
        <v>779.84</v>
      </c>
      <c r="I704" s="145">
        <v>749.6</v>
      </c>
      <c r="J704" s="145">
        <v>749.6</v>
      </c>
      <c r="K704" s="3">
        <v>24</v>
      </c>
      <c r="L704" s="145">
        <f t="shared" si="200"/>
        <v>2128200</v>
      </c>
      <c r="M704" s="145"/>
      <c r="N704" s="145"/>
      <c r="O704" s="145"/>
      <c r="P704" s="145">
        <f t="shared" si="201"/>
        <v>2128200</v>
      </c>
      <c r="Q704" s="145"/>
      <c r="R704" s="3"/>
      <c r="S704" s="145"/>
      <c r="T704" s="145">
        <v>600</v>
      </c>
      <c r="U704" s="4">
        <f>T704*3547</f>
        <v>2128200</v>
      </c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35">
        <v>2025</v>
      </c>
      <c r="AG704" s="259"/>
      <c r="AH704" s="29">
        <v>660</v>
      </c>
      <c r="AI704" s="29" t="s">
        <v>155</v>
      </c>
      <c r="AJ704" s="29" t="str">
        <f t="shared" si="202"/>
        <v>660.</v>
      </c>
      <c r="AL704" s="29"/>
    </row>
    <row r="705" spans="1:38" ht="22.5" customHeight="1" x14ac:dyDescent="0.25">
      <c r="A705" s="143" t="str">
        <f t="shared" si="199"/>
        <v>661.</v>
      </c>
      <c r="B705" s="71" t="s">
        <v>1360</v>
      </c>
      <c r="C705" s="58">
        <v>1976</v>
      </c>
      <c r="D705" s="220" t="s">
        <v>3015</v>
      </c>
      <c r="E705" s="143" t="s">
        <v>3017</v>
      </c>
      <c r="F705" s="58">
        <v>2</v>
      </c>
      <c r="G705" s="58">
        <v>2</v>
      </c>
      <c r="H705" s="145">
        <v>770.8</v>
      </c>
      <c r="I705" s="145">
        <v>751.8</v>
      </c>
      <c r="J705" s="145">
        <v>751.8</v>
      </c>
      <c r="K705" s="3">
        <v>25</v>
      </c>
      <c r="L705" s="145">
        <f>Q705+S705+U705+W705+Y705+AA705+AD705+AE705</f>
        <v>154050</v>
      </c>
      <c r="M705" s="145"/>
      <c r="N705" s="145"/>
      <c r="O705" s="145"/>
      <c r="P705" s="145">
        <f>L705</f>
        <v>154050</v>
      </c>
      <c r="Q705" s="4">
        <v>154050</v>
      </c>
      <c r="R705" s="5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35">
        <v>2025</v>
      </c>
      <c r="AG705" s="259"/>
      <c r="AH705" s="29">
        <v>661</v>
      </c>
      <c r="AI705" s="29" t="s">
        <v>155</v>
      </c>
      <c r="AJ705" s="29" t="str">
        <f t="shared" si="202"/>
        <v>661.</v>
      </c>
      <c r="AL705" s="30"/>
    </row>
    <row r="706" spans="1:38" ht="22.5" customHeight="1" x14ac:dyDescent="0.25">
      <c r="A706" s="143" t="str">
        <f t="shared" si="199"/>
        <v>662.</v>
      </c>
      <c r="B706" s="72" t="s">
        <v>315</v>
      </c>
      <c r="C706" s="58">
        <v>1971</v>
      </c>
      <c r="D706" s="220" t="s">
        <v>3015</v>
      </c>
      <c r="E706" s="143" t="s">
        <v>3017</v>
      </c>
      <c r="F706" s="58">
        <v>2</v>
      </c>
      <c r="G706" s="58">
        <v>2</v>
      </c>
      <c r="H706" s="145">
        <v>520.6</v>
      </c>
      <c r="I706" s="145">
        <v>496.8</v>
      </c>
      <c r="J706" s="145">
        <v>496.8</v>
      </c>
      <c r="K706" s="3">
        <v>20</v>
      </c>
      <c r="L706" s="145">
        <f t="shared" ref="L706:L712" si="203">Q706+S706+U706+W706+Y706+AA706+AD706+AE706</f>
        <v>57160</v>
      </c>
      <c r="M706" s="145"/>
      <c r="N706" s="145"/>
      <c r="O706" s="145"/>
      <c r="P706" s="145">
        <f t="shared" ref="P706:P712" si="204">L706</f>
        <v>57160</v>
      </c>
      <c r="Q706" s="145">
        <v>57160</v>
      </c>
      <c r="R706" s="3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35">
        <v>2025</v>
      </c>
      <c r="AG706" s="259"/>
      <c r="AH706" s="29">
        <v>662</v>
      </c>
      <c r="AI706" s="29" t="s">
        <v>155</v>
      </c>
      <c r="AJ706" s="29" t="str">
        <f t="shared" si="202"/>
        <v>662.</v>
      </c>
      <c r="AL706" s="29"/>
    </row>
    <row r="707" spans="1:38" ht="22.5" customHeight="1" x14ac:dyDescent="0.25">
      <c r="A707" s="143" t="str">
        <f t="shared" si="199"/>
        <v>663.</v>
      </c>
      <c r="B707" s="71" t="s">
        <v>1361</v>
      </c>
      <c r="C707" s="58">
        <v>1969</v>
      </c>
      <c r="D707" s="220" t="s">
        <v>3015</v>
      </c>
      <c r="E707" s="143" t="s">
        <v>3017</v>
      </c>
      <c r="F707" s="58">
        <v>2</v>
      </c>
      <c r="G707" s="58">
        <v>1</v>
      </c>
      <c r="H707" s="145">
        <v>380.5</v>
      </c>
      <c r="I707" s="145">
        <v>360.1</v>
      </c>
      <c r="J707" s="145">
        <v>360.1</v>
      </c>
      <c r="K707" s="3">
        <v>23</v>
      </c>
      <c r="L707" s="145">
        <f t="shared" si="203"/>
        <v>172536</v>
      </c>
      <c r="M707" s="145"/>
      <c r="N707" s="145"/>
      <c r="O707" s="145"/>
      <c r="P707" s="145">
        <f t="shared" si="204"/>
        <v>172536</v>
      </c>
      <c r="Q707" s="145">
        <v>172536</v>
      </c>
      <c r="R707" s="3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35">
        <v>2025</v>
      </c>
      <c r="AG707" s="259"/>
      <c r="AH707" s="29">
        <v>663</v>
      </c>
      <c r="AI707" s="29" t="s">
        <v>155</v>
      </c>
      <c r="AJ707" s="29" t="str">
        <f t="shared" si="202"/>
        <v>663.</v>
      </c>
    </row>
    <row r="708" spans="1:38" ht="22.5" customHeight="1" x14ac:dyDescent="0.25">
      <c r="A708" s="143" t="str">
        <f t="shared" si="199"/>
        <v>664.</v>
      </c>
      <c r="B708" s="71" t="s">
        <v>1365</v>
      </c>
      <c r="C708" s="58">
        <v>1977</v>
      </c>
      <c r="D708" s="220" t="s">
        <v>3015</v>
      </c>
      <c r="E708" s="220" t="s">
        <v>3016</v>
      </c>
      <c r="F708" s="58">
        <v>3</v>
      </c>
      <c r="G708" s="58">
        <v>4</v>
      </c>
      <c r="H708" s="145">
        <v>2159.4</v>
      </c>
      <c r="I708" s="145">
        <v>2124.5</v>
      </c>
      <c r="J708" s="145">
        <v>2124.5</v>
      </c>
      <c r="K708" s="3">
        <v>84</v>
      </c>
      <c r="L708" s="145">
        <f t="shared" si="203"/>
        <v>3477100</v>
      </c>
      <c r="M708" s="145"/>
      <c r="N708" s="145"/>
      <c r="O708" s="145"/>
      <c r="P708" s="145">
        <f t="shared" si="204"/>
        <v>3477100</v>
      </c>
      <c r="Q708" s="4">
        <v>462150</v>
      </c>
      <c r="R708" s="5"/>
      <c r="S708" s="4"/>
      <c r="T708" s="4">
        <v>850</v>
      </c>
      <c r="U708" s="4">
        <f>T708*3547</f>
        <v>3014950</v>
      </c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35">
        <v>2025</v>
      </c>
      <c r="AG708" s="259"/>
      <c r="AH708" s="29">
        <v>664</v>
      </c>
      <c r="AI708" s="29" t="s">
        <v>155</v>
      </c>
      <c r="AJ708" s="29" t="str">
        <f t="shared" si="202"/>
        <v>664.</v>
      </c>
      <c r="AL708" s="30"/>
    </row>
    <row r="709" spans="1:38" ht="22.5" customHeight="1" x14ac:dyDescent="0.25">
      <c r="A709" s="143" t="str">
        <f t="shared" si="199"/>
        <v>665.</v>
      </c>
      <c r="B709" s="72" t="s">
        <v>317</v>
      </c>
      <c r="C709" s="58">
        <v>1973</v>
      </c>
      <c r="D709" s="220" t="s">
        <v>3015</v>
      </c>
      <c r="E709" s="143" t="s">
        <v>3017</v>
      </c>
      <c r="F709" s="58">
        <v>2</v>
      </c>
      <c r="G709" s="58">
        <v>2</v>
      </c>
      <c r="H709" s="145">
        <v>516.1</v>
      </c>
      <c r="I709" s="145">
        <v>496.72</v>
      </c>
      <c r="J709" s="145">
        <v>496.72</v>
      </c>
      <c r="K709" s="3">
        <v>20</v>
      </c>
      <c r="L709" s="145">
        <f t="shared" si="203"/>
        <v>64305</v>
      </c>
      <c r="M709" s="145"/>
      <c r="N709" s="145"/>
      <c r="O709" s="145"/>
      <c r="P709" s="145">
        <f t="shared" si="204"/>
        <v>64305</v>
      </c>
      <c r="Q709" s="145">
        <v>64305</v>
      </c>
      <c r="R709" s="3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35">
        <v>2025</v>
      </c>
      <c r="AG709" s="259"/>
      <c r="AH709" s="29">
        <v>665</v>
      </c>
      <c r="AI709" s="29" t="s">
        <v>155</v>
      </c>
      <c r="AJ709" s="29" t="str">
        <f t="shared" si="202"/>
        <v>665.</v>
      </c>
    </row>
    <row r="710" spans="1:38" ht="22.5" customHeight="1" x14ac:dyDescent="0.25">
      <c r="A710" s="143" t="str">
        <f t="shared" si="199"/>
        <v>666.</v>
      </c>
      <c r="B710" s="54" t="s">
        <v>2967</v>
      </c>
      <c r="C710" s="58">
        <v>1963</v>
      </c>
      <c r="D710" s="220" t="s">
        <v>3015</v>
      </c>
      <c r="E710" s="143" t="s">
        <v>3017</v>
      </c>
      <c r="F710" s="58">
        <v>2</v>
      </c>
      <c r="G710" s="58">
        <v>2</v>
      </c>
      <c r="H710" s="145">
        <v>685.7</v>
      </c>
      <c r="I710" s="145">
        <v>637.4</v>
      </c>
      <c r="J710" s="145">
        <v>591.70000000000005</v>
      </c>
      <c r="K710" s="3">
        <v>17</v>
      </c>
      <c r="L710" s="145">
        <f t="shared" si="203"/>
        <v>1177690</v>
      </c>
      <c r="M710" s="145"/>
      <c r="N710" s="145"/>
      <c r="O710" s="145"/>
      <c r="P710" s="145">
        <f t="shared" si="204"/>
        <v>1177690</v>
      </c>
      <c r="Q710" s="145">
        <v>1177690</v>
      </c>
      <c r="R710" s="3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35">
        <v>2025</v>
      </c>
      <c r="AG710" s="259"/>
      <c r="AH710" s="29">
        <v>666</v>
      </c>
      <c r="AI710" s="29" t="s">
        <v>155</v>
      </c>
      <c r="AJ710" s="29" t="str">
        <f t="shared" si="202"/>
        <v>666.</v>
      </c>
      <c r="AL710" s="29"/>
    </row>
    <row r="711" spans="1:38" ht="22.5" customHeight="1" x14ac:dyDescent="0.25">
      <c r="A711" s="143" t="str">
        <f t="shared" si="199"/>
        <v>667.</v>
      </c>
      <c r="B711" s="72" t="s">
        <v>2968</v>
      </c>
      <c r="C711" s="58">
        <v>1970</v>
      </c>
      <c r="D711" s="220" t="s">
        <v>3015</v>
      </c>
      <c r="E711" s="143" t="s">
        <v>3017</v>
      </c>
      <c r="F711" s="58">
        <v>2</v>
      </c>
      <c r="G711" s="58">
        <v>1</v>
      </c>
      <c r="H711" s="145">
        <v>315.2</v>
      </c>
      <c r="I711" s="145">
        <v>303.3</v>
      </c>
      <c r="J711" s="145">
        <v>303.3</v>
      </c>
      <c r="K711" s="3">
        <v>17</v>
      </c>
      <c r="L711" s="145">
        <f t="shared" si="203"/>
        <v>57160</v>
      </c>
      <c r="M711" s="145"/>
      <c r="N711" s="145"/>
      <c r="O711" s="145"/>
      <c r="P711" s="145">
        <f t="shared" si="204"/>
        <v>57160</v>
      </c>
      <c r="Q711" s="145">
        <v>57160</v>
      </c>
      <c r="R711" s="3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35">
        <v>2025</v>
      </c>
      <c r="AG711" s="259"/>
      <c r="AH711" s="29">
        <v>667</v>
      </c>
      <c r="AI711" s="29" t="s">
        <v>155</v>
      </c>
      <c r="AJ711" s="29" t="str">
        <f t="shared" si="202"/>
        <v>667.</v>
      </c>
      <c r="AL711" s="29"/>
    </row>
    <row r="712" spans="1:38" ht="22.5" customHeight="1" x14ac:dyDescent="0.25">
      <c r="A712" s="143" t="str">
        <f t="shared" si="199"/>
        <v>668.</v>
      </c>
      <c r="B712" s="72" t="s">
        <v>2969</v>
      </c>
      <c r="C712" s="58">
        <v>1969</v>
      </c>
      <c r="D712" s="220" t="s">
        <v>3015</v>
      </c>
      <c r="E712" s="143" t="s">
        <v>3017</v>
      </c>
      <c r="F712" s="58">
        <v>4</v>
      </c>
      <c r="G712" s="58">
        <v>3</v>
      </c>
      <c r="H712" s="145">
        <v>2155.6</v>
      </c>
      <c r="I712" s="145">
        <v>1995.6</v>
      </c>
      <c r="J712" s="145">
        <v>1995.56</v>
      </c>
      <c r="K712" s="3">
        <v>73</v>
      </c>
      <c r="L712" s="145">
        <f t="shared" si="203"/>
        <v>1054690</v>
      </c>
      <c r="M712" s="145"/>
      <c r="N712" s="145"/>
      <c r="O712" s="145"/>
      <c r="P712" s="145">
        <f t="shared" si="204"/>
        <v>1054690</v>
      </c>
      <c r="Q712" s="145">
        <v>1054690</v>
      </c>
      <c r="R712" s="3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35">
        <v>2025</v>
      </c>
      <c r="AG712" s="259"/>
      <c r="AH712" s="29">
        <v>668</v>
      </c>
      <c r="AI712" s="29" t="s">
        <v>155</v>
      </c>
      <c r="AJ712" s="29" t="str">
        <f t="shared" si="202"/>
        <v>668.</v>
      </c>
      <c r="AL712" s="29"/>
    </row>
    <row r="713" spans="1:38" ht="22.5" customHeight="1" x14ac:dyDescent="0.25">
      <c r="A713" s="143" t="str">
        <f t="shared" si="199"/>
        <v>669.</v>
      </c>
      <c r="B713" s="72" t="s">
        <v>318</v>
      </c>
      <c r="C713" s="58">
        <v>1973</v>
      </c>
      <c r="D713" s="220" t="s">
        <v>3015</v>
      </c>
      <c r="E713" s="143" t="s">
        <v>3017</v>
      </c>
      <c r="F713" s="58">
        <v>2</v>
      </c>
      <c r="G713" s="58">
        <v>1</v>
      </c>
      <c r="H713" s="145">
        <v>364.2</v>
      </c>
      <c r="I713" s="145">
        <v>334.9</v>
      </c>
      <c r="J713" s="145">
        <v>334.9</v>
      </c>
      <c r="K713" s="3">
        <v>16</v>
      </c>
      <c r="L713" s="145">
        <f>Q713+S713+U713+W713+Y713+AA713+AD713+AE713</f>
        <v>50015</v>
      </c>
      <c r="M713" s="145"/>
      <c r="N713" s="145"/>
      <c r="O713" s="145"/>
      <c r="P713" s="145">
        <f>L713</f>
        <v>50015</v>
      </c>
      <c r="Q713" s="145">
        <v>50015</v>
      </c>
      <c r="R713" s="3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35">
        <v>2025</v>
      </c>
      <c r="AG713" s="259"/>
      <c r="AH713" s="29">
        <v>669</v>
      </c>
      <c r="AI713" s="29" t="s">
        <v>155</v>
      </c>
      <c r="AJ713" s="29" t="str">
        <f t="shared" si="202"/>
        <v>669.</v>
      </c>
      <c r="AL713" s="29"/>
    </row>
    <row r="714" spans="1:38" ht="22.5" customHeight="1" x14ac:dyDescent="0.25">
      <c r="A714" s="143" t="str">
        <f t="shared" si="199"/>
        <v>670.</v>
      </c>
      <c r="B714" s="71" t="s">
        <v>3035</v>
      </c>
      <c r="C714" s="58">
        <v>1976</v>
      </c>
      <c r="D714" s="220" t="s">
        <v>3015</v>
      </c>
      <c r="E714" s="220" t="s">
        <v>3016</v>
      </c>
      <c r="F714" s="58">
        <v>3</v>
      </c>
      <c r="G714" s="58">
        <v>4</v>
      </c>
      <c r="H714" s="145">
        <v>2099.6</v>
      </c>
      <c r="I714" s="145">
        <v>2022.3</v>
      </c>
      <c r="J714" s="145">
        <v>2022.3</v>
      </c>
      <c r="K714" s="3">
        <v>73</v>
      </c>
      <c r="L714" s="145">
        <f>Q714+S714+U714+W714+Y714+AA714+AD714+AE714</f>
        <v>1165950</v>
      </c>
      <c r="M714" s="145"/>
      <c r="N714" s="145"/>
      <c r="O714" s="145"/>
      <c r="P714" s="145">
        <f>L714</f>
        <v>1165950</v>
      </c>
      <c r="Q714" s="145">
        <f>462150+703800</f>
        <v>1165950</v>
      </c>
      <c r="R714" s="3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35">
        <v>2025</v>
      </c>
      <c r="AG714" s="259"/>
      <c r="AH714" s="29">
        <v>670</v>
      </c>
      <c r="AI714" s="29" t="s">
        <v>155</v>
      </c>
      <c r="AJ714" s="29" t="str">
        <f t="shared" si="202"/>
        <v>670.</v>
      </c>
      <c r="AL714" s="29"/>
    </row>
    <row r="715" spans="1:38" s="65" customFormat="1" ht="22.5" customHeight="1" x14ac:dyDescent="0.25">
      <c r="A715" s="146"/>
      <c r="B715" s="74" t="s">
        <v>1215</v>
      </c>
      <c r="C715" s="58"/>
      <c r="D715" s="220"/>
      <c r="E715" s="220"/>
      <c r="F715" s="58"/>
      <c r="G715" s="58"/>
      <c r="H715" s="1">
        <f>SUM(H716:H753)</f>
        <v>29914.440000000006</v>
      </c>
      <c r="I715" s="1">
        <f>SUM(I716:I753)</f>
        <v>27826.07</v>
      </c>
      <c r="J715" s="1">
        <f>SUM(J716:J753)</f>
        <v>27655.67</v>
      </c>
      <c r="K715" s="46">
        <f>SUM(K716:K753)</f>
        <v>1187</v>
      </c>
      <c r="L715" s="1">
        <f>SUM(L716:L753)</f>
        <v>72606476</v>
      </c>
      <c r="M715" s="1"/>
      <c r="N715" s="1"/>
      <c r="O715" s="1"/>
      <c r="P715" s="1">
        <f>L715</f>
        <v>72606476</v>
      </c>
      <c r="Q715" s="1">
        <f t="shared" ref="Q715" si="205">SUM(Q716:Q753)</f>
        <v>8580007</v>
      </c>
      <c r="R715" s="46"/>
      <c r="S715" s="1"/>
      <c r="T715" s="1">
        <f t="shared" ref="T715:AA715" si="206">SUM(T716:T753)</f>
        <v>7001</v>
      </c>
      <c r="U715" s="1">
        <f t="shared" si="206"/>
        <v>52668523</v>
      </c>
      <c r="V715" s="1">
        <f t="shared" si="206"/>
        <v>400</v>
      </c>
      <c r="W715" s="1">
        <f t="shared" si="206"/>
        <v>885600</v>
      </c>
      <c r="X715" s="1">
        <f t="shared" si="206"/>
        <v>3148</v>
      </c>
      <c r="Y715" s="1">
        <f t="shared" si="206"/>
        <v>10081504</v>
      </c>
      <c r="Z715" s="1">
        <f t="shared" si="206"/>
        <v>146</v>
      </c>
      <c r="AA715" s="1">
        <f t="shared" si="206"/>
        <v>390842</v>
      </c>
      <c r="AB715" s="1"/>
      <c r="AC715" s="1"/>
      <c r="AD715" s="1"/>
      <c r="AE715" s="1"/>
      <c r="AF715" s="198"/>
      <c r="AG715" s="260"/>
      <c r="AK715" s="148"/>
    </row>
    <row r="716" spans="1:38" ht="22.5" customHeight="1" x14ac:dyDescent="0.25">
      <c r="A716" s="143" t="str">
        <f>AJ716</f>
        <v>671.</v>
      </c>
      <c r="B716" s="71" t="s">
        <v>2970</v>
      </c>
      <c r="C716" s="58">
        <v>1974</v>
      </c>
      <c r="D716" s="220" t="s">
        <v>3015</v>
      </c>
      <c r="E716" s="143" t="s">
        <v>3017</v>
      </c>
      <c r="F716" s="58">
        <v>2</v>
      </c>
      <c r="G716" s="58">
        <v>1</v>
      </c>
      <c r="H716" s="145">
        <v>657.3</v>
      </c>
      <c r="I716" s="145">
        <v>378.9</v>
      </c>
      <c r="J716" s="145">
        <v>378.9</v>
      </c>
      <c r="K716" s="3">
        <v>12</v>
      </c>
      <c r="L716" s="145">
        <f>Q716+S716+U716+W716+Y716+AA716+AD716+AE716</f>
        <v>3347735</v>
      </c>
      <c r="M716" s="145"/>
      <c r="N716" s="145"/>
      <c r="O716" s="145"/>
      <c r="P716" s="145">
        <f>L716</f>
        <v>3347735</v>
      </c>
      <c r="Q716" s="145"/>
      <c r="R716" s="3"/>
      <c r="S716" s="145"/>
      <c r="T716" s="145">
        <v>445</v>
      </c>
      <c r="U716" s="4">
        <f>T716*7523</f>
        <v>3347735</v>
      </c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35">
        <v>2025</v>
      </c>
      <c r="AG716" s="259"/>
      <c r="AH716" s="29">
        <v>671</v>
      </c>
      <c r="AI716" s="29" t="s">
        <v>155</v>
      </c>
      <c r="AJ716" s="29" t="str">
        <f>CONCATENATE(AH716,AI716)</f>
        <v>671.</v>
      </c>
      <c r="AL716" s="29"/>
    </row>
    <row r="717" spans="1:38" ht="22.5" customHeight="1" x14ac:dyDescent="0.25">
      <c r="A717" s="143" t="str">
        <f t="shared" ref="A717:A753" si="207">AJ717</f>
        <v>672.</v>
      </c>
      <c r="B717" s="54" t="s">
        <v>313</v>
      </c>
      <c r="C717" s="58">
        <v>1964</v>
      </c>
      <c r="D717" s="220" t="s">
        <v>3015</v>
      </c>
      <c r="E717" s="143" t="s">
        <v>3017</v>
      </c>
      <c r="F717" s="58">
        <v>3</v>
      </c>
      <c r="G717" s="58">
        <v>2</v>
      </c>
      <c r="H717" s="145">
        <v>968.3</v>
      </c>
      <c r="I717" s="145">
        <v>938.9</v>
      </c>
      <c r="J717" s="145">
        <v>938.9</v>
      </c>
      <c r="K717" s="3">
        <v>33</v>
      </c>
      <c r="L717" s="145">
        <f t="shared" ref="L717:L721" si="208">Q717+S717+U717+W717+Y717+AA717+AD717+AE717</f>
        <v>1827450</v>
      </c>
      <c r="M717" s="145"/>
      <c r="N717" s="145"/>
      <c r="O717" s="145"/>
      <c r="P717" s="145">
        <f t="shared" ref="P717:P721" si="209">L717</f>
        <v>1827450</v>
      </c>
      <c r="Q717" s="145">
        <v>1827450</v>
      </c>
      <c r="R717" s="3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35">
        <v>2025</v>
      </c>
      <c r="AG717" s="259"/>
      <c r="AH717" s="29">
        <v>672</v>
      </c>
      <c r="AI717" s="29" t="s">
        <v>155</v>
      </c>
      <c r="AJ717" s="29" t="str">
        <f t="shared" ref="AJ717:AJ753" si="210">CONCATENATE(AH717,AI717)</f>
        <v>672.</v>
      </c>
      <c r="AL717" s="29"/>
    </row>
    <row r="718" spans="1:38" ht="22.5" customHeight="1" x14ac:dyDescent="0.25">
      <c r="A718" s="143" t="str">
        <f t="shared" si="207"/>
        <v>673.</v>
      </c>
      <c r="B718" s="72" t="s">
        <v>314</v>
      </c>
      <c r="C718" s="58">
        <v>1972</v>
      </c>
      <c r="D718" s="220" t="s">
        <v>3015</v>
      </c>
      <c r="E718" s="220" t="s">
        <v>3018</v>
      </c>
      <c r="F718" s="58">
        <v>2</v>
      </c>
      <c r="G718" s="58">
        <v>1</v>
      </c>
      <c r="H718" s="145">
        <v>412.8</v>
      </c>
      <c r="I718" s="145">
        <v>395.7</v>
      </c>
      <c r="J718" s="145">
        <v>395.7</v>
      </c>
      <c r="K718" s="3">
        <v>23</v>
      </c>
      <c r="L718" s="145">
        <f t="shared" si="208"/>
        <v>71450</v>
      </c>
      <c r="M718" s="145"/>
      <c r="N718" s="145"/>
      <c r="O718" s="145"/>
      <c r="P718" s="145">
        <f t="shared" si="209"/>
        <v>71450</v>
      </c>
      <c r="Q718" s="145">
        <v>71450</v>
      </c>
      <c r="R718" s="3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35">
        <v>2025</v>
      </c>
      <c r="AG718" s="259"/>
      <c r="AH718" s="29">
        <v>673</v>
      </c>
      <c r="AI718" s="29" t="s">
        <v>155</v>
      </c>
      <c r="AJ718" s="29" t="str">
        <f t="shared" si="210"/>
        <v>673.</v>
      </c>
      <c r="AL718" s="30"/>
    </row>
    <row r="719" spans="1:38" ht="22.5" customHeight="1" x14ac:dyDescent="0.25">
      <c r="A719" s="143" t="str">
        <f t="shared" si="207"/>
        <v>674.</v>
      </c>
      <c r="B719" s="54" t="s">
        <v>316</v>
      </c>
      <c r="C719" s="58">
        <v>1972</v>
      </c>
      <c r="D719" s="220" t="s">
        <v>3015</v>
      </c>
      <c r="E719" s="143" t="s">
        <v>3017</v>
      </c>
      <c r="F719" s="58">
        <v>2</v>
      </c>
      <c r="G719" s="58">
        <v>1</v>
      </c>
      <c r="H719" s="145">
        <v>356.17</v>
      </c>
      <c r="I719" s="145">
        <v>322.60000000000002</v>
      </c>
      <c r="J719" s="145">
        <v>322.60000000000002</v>
      </c>
      <c r="K719" s="3">
        <v>17</v>
      </c>
      <c r="L719" s="145">
        <f t="shared" si="208"/>
        <v>28580</v>
      </c>
      <c r="M719" s="145"/>
      <c r="N719" s="145"/>
      <c r="O719" s="145"/>
      <c r="P719" s="145">
        <f t="shared" si="209"/>
        <v>28580</v>
      </c>
      <c r="Q719" s="145">
        <v>28580</v>
      </c>
      <c r="R719" s="3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35">
        <v>2025</v>
      </c>
      <c r="AG719" s="259"/>
      <c r="AH719" s="29">
        <v>674</v>
      </c>
      <c r="AI719" s="29" t="s">
        <v>155</v>
      </c>
      <c r="AJ719" s="29" t="str">
        <f t="shared" si="210"/>
        <v>674.</v>
      </c>
      <c r="AL719" s="29"/>
    </row>
    <row r="720" spans="1:38" ht="22.5" customHeight="1" x14ac:dyDescent="0.25">
      <c r="A720" s="143" t="str">
        <f t="shared" si="207"/>
        <v>675.</v>
      </c>
      <c r="B720" s="71" t="s">
        <v>1362</v>
      </c>
      <c r="C720" s="58">
        <v>1975</v>
      </c>
      <c r="D720" s="220" t="s">
        <v>3015</v>
      </c>
      <c r="E720" s="143" t="s">
        <v>3017</v>
      </c>
      <c r="F720" s="58">
        <v>2</v>
      </c>
      <c r="G720" s="58">
        <v>2</v>
      </c>
      <c r="H720" s="145">
        <v>760</v>
      </c>
      <c r="I720" s="145">
        <v>725.4</v>
      </c>
      <c r="J720" s="145">
        <v>725.4</v>
      </c>
      <c r="K720" s="3">
        <v>40</v>
      </c>
      <c r="L720" s="145">
        <f t="shared" si="208"/>
        <v>6710516</v>
      </c>
      <c r="M720" s="145"/>
      <c r="N720" s="145"/>
      <c r="O720" s="145"/>
      <c r="P720" s="145">
        <f t="shared" si="209"/>
        <v>6710516</v>
      </c>
      <c r="Q720" s="145"/>
      <c r="R720" s="3"/>
      <c r="S720" s="145"/>
      <c r="T720" s="145">
        <v>892</v>
      </c>
      <c r="U720" s="4">
        <f>T720*7523</f>
        <v>6710516</v>
      </c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35">
        <v>2025</v>
      </c>
      <c r="AG720" s="259"/>
      <c r="AH720" s="29">
        <v>675</v>
      </c>
      <c r="AI720" s="29" t="s">
        <v>155</v>
      </c>
      <c r="AJ720" s="29" t="str">
        <f t="shared" si="210"/>
        <v>675.</v>
      </c>
      <c r="AL720" s="29"/>
    </row>
    <row r="721" spans="1:38" ht="22.5" customHeight="1" x14ac:dyDescent="0.25">
      <c r="A721" s="143" t="str">
        <f t="shared" si="207"/>
        <v>676.</v>
      </c>
      <c r="B721" s="71" t="s">
        <v>1364</v>
      </c>
      <c r="C721" s="58">
        <v>1976</v>
      </c>
      <c r="D721" s="220" t="s">
        <v>3015</v>
      </c>
      <c r="E721" s="220" t="s">
        <v>3018</v>
      </c>
      <c r="F721" s="58">
        <v>2</v>
      </c>
      <c r="G721" s="58">
        <v>1</v>
      </c>
      <c r="H721" s="145">
        <v>205.6</v>
      </c>
      <c r="I721" s="145">
        <v>193.3</v>
      </c>
      <c r="J721" s="145">
        <v>193.3</v>
      </c>
      <c r="K721" s="3">
        <v>8</v>
      </c>
      <c r="L721" s="145">
        <f t="shared" si="208"/>
        <v>1775428</v>
      </c>
      <c r="M721" s="145"/>
      <c r="N721" s="145"/>
      <c r="O721" s="145"/>
      <c r="P721" s="145">
        <f t="shared" si="209"/>
        <v>1775428</v>
      </c>
      <c r="Q721" s="145"/>
      <c r="R721" s="3"/>
      <c r="S721" s="145"/>
      <c r="T721" s="145">
        <v>236</v>
      </c>
      <c r="U721" s="145">
        <f>T721*7523</f>
        <v>1775428</v>
      </c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35">
        <v>2025</v>
      </c>
      <c r="AG721" s="259"/>
      <c r="AH721" s="29">
        <v>676</v>
      </c>
      <c r="AI721" s="29" t="s">
        <v>155</v>
      </c>
      <c r="AJ721" s="29" t="str">
        <f t="shared" si="210"/>
        <v>676.</v>
      </c>
      <c r="AL721" s="29"/>
    </row>
    <row r="722" spans="1:38" ht="22.5" customHeight="1" x14ac:dyDescent="0.25">
      <c r="A722" s="143" t="str">
        <f t="shared" si="207"/>
        <v>677.</v>
      </c>
      <c r="B722" s="71" t="s">
        <v>2971</v>
      </c>
      <c r="C722" s="58">
        <v>1978</v>
      </c>
      <c r="D722" s="220" t="s">
        <v>3015</v>
      </c>
      <c r="E722" s="143" t="s">
        <v>3017</v>
      </c>
      <c r="F722" s="58">
        <v>2</v>
      </c>
      <c r="G722" s="58">
        <v>2</v>
      </c>
      <c r="H722" s="145">
        <v>790.3</v>
      </c>
      <c r="I722" s="145">
        <v>769.7</v>
      </c>
      <c r="J722" s="145">
        <v>769.7</v>
      </c>
      <c r="K722" s="3">
        <v>41</v>
      </c>
      <c r="L722" s="145">
        <f>Q722+S722+U722+W722+Y722+AA722+AD722+AE722</f>
        <v>154050</v>
      </c>
      <c r="M722" s="145"/>
      <c r="N722" s="145"/>
      <c r="O722" s="145"/>
      <c r="P722" s="145">
        <f>L722</f>
        <v>154050</v>
      </c>
      <c r="Q722" s="4">
        <v>154050</v>
      </c>
      <c r="R722" s="5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35">
        <v>2025</v>
      </c>
      <c r="AG722" s="259"/>
      <c r="AH722" s="29">
        <v>677</v>
      </c>
      <c r="AI722" s="29" t="s">
        <v>155</v>
      </c>
      <c r="AJ722" s="29" t="str">
        <f t="shared" si="210"/>
        <v>677.</v>
      </c>
      <c r="AL722" s="30"/>
    </row>
    <row r="723" spans="1:38" ht="22.5" customHeight="1" x14ac:dyDescent="0.25">
      <c r="A723" s="143" t="str">
        <f t="shared" si="207"/>
        <v>678.</v>
      </c>
      <c r="B723" s="54" t="s">
        <v>2972</v>
      </c>
      <c r="C723" s="58">
        <v>1963</v>
      </c>
      <c r="D723" s="220" t="s">
        <v>3015</v>
      </c>
      <c r="E723" s="143" t="s">
        <v>3017</v>
      </c>
      <c r="F723" s="58">
        <v>2</v>
      </c>
      <c r="G723" s="58">
        <v>1</v>
      </c>
      <c r="H723" s="145">
        <v>335.2</v>
      </c>
      <c r="I723" s="145">
        <v>311.3</v>
      </c>
      <c r="J723" s="145">
        <v>311.3</v>
      </c>
      <c r="K723" s="3">
        <v>10</v>
      </c>
      <c r="L723" s="145">
        <f t="shared" ref="L723:L732" si="211">Q723+S723+U723+W723+Y723+AA723+AD723+AE723</f>
        <v>64305</v>
      </c>
      <c r="M723" s="145"/>
      <c r="N723" s="145"/>
      <c r="O723" s="145"/>
      <c r="P723" s="145">
        <f t="shared" ref="P723:P732" si="212">L723</f>
        <v>64305</v>
      </c>
      <c r="Q723" s="145">
        <v>64305</v>
      </c>
      <c r="R723" s="3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35">
        <v>2025</v>
      </c>
      <c r="AG723" s="259"/>
      <c r="AH723" s="29">
        <v>678</v>
      </c>
      <c r="AI723" s="29" t="s">
        <v>155</v>
      </c>
      <c r="AJ723" s="29" t="str">
        <f t="shared" si="210"/>
        <v>678.</v>
      </c>
      <c r="AL723" s="29"/>
    </row>
    <row r="724" spans="1:38" ht="22.5" customHeight="1" x14ac:dyDescent="0.25">
      <c r="A724" s="143" t="str">
        <f t="shared" si="207"/>
        <v>679.</v>
      </c>
      <c r="B724" s="54" t="s">
        <v>2973</v>
      </c>
      <c r="C724" s="58">
        <v>1970</v>
      </c>
      <c r="D724" s="220" t="s">
        <v>3015</v>
      </c>
      <c r="E724" s="143" t="s">
        <v>3017</v>
      </c>
      <c r="F724" s="58">
        <v>2</v>
      </c>
      <c r="G724" s="58">
        <v>2</v>
      </c>
      <c r="H724" s="145">
        <v>511</v>
      </c>
      <c r="I724" s="145">
        <v>496</v>
      </c>
      <c r="J724" s="145">
        <v>496</v>
      </c>
      <c r="K724" s="3">
        <v>38</v>
      </c>
      <c r="L724" s="145">
        <f t="shared" si="211"/>
        <v>85740</v>
      </c>
      <c r="M724" s="145"/>
      <c r="N724" s="145"/>
      <c r="O724" s="145"/>
      <c r="P724" s="145">
        <f t="shared" si="212"/>
        <v>85740</v>
      </c>
      <c r="Q724" s="145">
        <v>85740</v>
      </c>
      <c r="R724" s="3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35">
        <v>2025</v>
      </c>
      <c r="AG724" s="259"/>
      <c r="AH724" s="29">
        <v>679</v>
      </c>
      <c r="AI724" s="29" t="s">
        <v>155</v>
      </c>
      <c r="AJ724" s="29" t="str">
        <f t="shared" si="210"/>
        <v>679.</v>
      </c>
      <c r="AL724" s="29"/>
    </row>
    <row r="725" spans="1:38" ht="22.5" customHeight="1" x14ac:dyDescent="0.25">
      <c r="A725" s="143" t="str">
        <f t="shared" si="207"/>
        <v>680.</v>
      </c>
      <c r="B725" s="72" t="s">
        <v>2974</v>
      </c>
      <c r="C725" s="58">
        <v>1970</v>
      </c>
      <c r="D725" s="220" t="s">
        <v>3015</v>
      </c>
      <c r="E725" s="220" t="s">
        <v>3018</v>
      </c>
      <c r="F725" s="58">
        <v>2</v>
      </c>
      <c r="G725" s="58">
        <v>1</v>
      </c>
      <c r="H725" s="145">
        <v>258.7</v>
      </c>
      <c r="I725" s="145">
        <v>249.3</v>
      </c>
      <c r="J725" s="145">
        <v>249.3</v>
      </c>
      <c r="K725" s="3">
        <v>8</v>
      </c>
      <c r="L725" s="145">
        <f t="shared" si="211"/>
        <v>57160</v>
      </c>
      <c r="M725" s="145"/>
      <c r="N725" s="145"/>
      <c r="O725" s="145"/>
      <c r="P725" s="145">
        <f t="shared" si="212"/>
        <v>57160</v>
      </c>
      <c r="Q725" s="145">
        <v>57160</v>
      </c>
      <c r="R725" s="3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35">
        <v>2025</v>
      </c>
      <c r="AG725" s="259"/>
      <c r="AH725" s="29">
        <v>680</v>
      </c>
      <c r="AI725" s="29" t="s">
        <v>155</v>
      </c>
      <c r="AJ725" s="29" t="str">
        <f t="shared" si="210"/>
        <v>680.</v>
      </c>
      <c r="AL725" s="29"/>
    </row>
    <row r="726" spans="1:38" ht="22.5" customHeight="1" x14ac:dyDescent="0.25">
      <c r="A726" s="143" t="str">
        <f t="shared" si="207"/>
        <v>681.</v>
      </c>
      <c r="B726" s="72" t="s">
        <v>2975</v>
      </c>
      <c r="C726" s="58">
        <v>1973</v>
      </c>
      <c r="D726" s="220" t="s">
        <v>3015</v>
      </c>
      <c r="E726" s="220" t="s">
        <v>3018</v>
      </c>
      <c r="F726" s="58">
        <v>1</v>
      </c>
      <c r="G726" s="58">
        <v>2</v>
      </c>
      <c r="H726" s="145">
        <v>267.39999999999998</v>
      </c>
      <c r="I726" s="145">
        <v>226.1</v>
      </c>
      <c r="J726" s="145">
        <v>226.1</v>
      </c>
      <c r="K726" s="3">
        <v>12</v>
      </c>
      <c r="L726" s="145">
        <f t="shared" si="211"/>
        <v>157131</v>
      </c>
      <c r="M726" s="145"/>
      <c r="N726" s="145"/>
      <c r="O726" s="145"/>
      <c r="P726" s="145">
        <f t="shared" si="212"/>
        <v>157131</v>
      </c>
      <c r="Q726" s="145">
        <v>157131</v>
      </c>
      <c r="R726" s="3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35">
        <v>2025</v>
      </c>
      <c r="AG726" s="259"/>
      <c r="AH726" s="29">
        <v>681</v>
      </c>
      <c r="AI726" s="29" t="s">
        <v>155</v>
      </c>
      <c r="AJ726" s="29" t="str">
        <f t="shared" si="210"/>
        <v>681.</v>
      </c>
    </row>
    <row r="727" spans="1:38" ht="22.5" customHeight="1" x14ac:dyDescent="0.25">
      <c r="A727" s="143" t="str">
        <f t="shared" si="207"/>
        <v>682.</v>
      </c>
      <c r="B727" s="247" t="s">
        <v>2976</v>
      </c>
      <c r="C727" s="58">
        <v>1968</v>
      </c>
      <c r="D727" s="220" t="s">
        <v>3015</v>
      </c>
      <c r="E727" s="143" t="s">
        <v>3017</v>
      </c>
      <c r="F727" s="58">
        <v>2</v>
      </c>
      <c r="G727" s="58">
        <v>2</v>
      </c>
      <c r="H727" s="145">
        <v>538.4</v>
      </c>
      <c r="I727" s="145">
        <v>524.1</v>
      </c>
      <c r="J727" s="145">
        <v>524.1</v>
      </c>
      <c r="K727" s="3">
        <v>23</v>
      </c>
      <c r="L727" s="145">
        <f t="shared" si="211"/>
        <v>128610</v>
      </c>
      <c r="M727" s="145"/>
      <c r="N727" s="145"/>
      <c r="O727" s="145"/>
      <c r="P727" s="145">
        <f t="shared" si="212"/>
        <v>128610</v>
      </c>
      <c r="Q727" s="145">
        <v>128610</v>
      </c>
      <c r="R727" s="3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35">
        <v>2025</v>
      </c>
      <c r="AG727" s="259"/>
      <c r="AH727" s="29">
        <v>682</v>
      </c>
      <c r="AI727" s="29" t="s">
        <v>155</v>
      </c>
      <c r="AJ727" s="29" t="str">
        <f t="shared" si="210"/>
        <v>682.</v>
      </c>
      <c r="AL727" s="29"/>
    </row>
    <row r="728" spans="1:38" ht="22.5" customHeight="1" x14ac:dyDescent="0.25">
      <c r="A728" s="143" t="str">
        <f t="shared" si="207"/>
        <v>683.</v>
      </c>
      <c r="B728" s="54" t="s">
        <v>2977</v>
      </c>
      <c r="C728" s="58">
        <v>1952</v>
      </c>
      <c r="D728" s="220" t="s">
        <v>3015</v>
      </c>
      <c r="E728" s="220" t="s">
        <v>3016</v>
      </c>
      <c r="F728" s="58">
        <v>5</v>
      </c>
      <c r="G728" s="58">
        <v>3</v>
      </c>
      <c r="H728" s="145">
        <v>2100.8000000000002</v>
      </c>
      <c r="I728" s="145">
        <v>2085.3000000000002</v>
      </c>
      <c r="J728" s="145">
        <v>2085.3000000000002</v>
      </c>
      <c r="K728" s="3">
        <v>69</v>
      </c>
      <c r="L728" s="145">
        <f t="shared" si="211"/>
        <v>2152330</v>
      </c>
      <c r="M728" s="145"/>
      <c r="N728" s="145"/>
      <c r="O728" s="145"/>
      <c r="P728" s="145">
        <f t="shared" si="212"/>
        <v>2152330</v>
      </c>
      <c r="Q728" s="145">
        <v>2152330</v>
      </c>
      <c r="R728" s="3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35">
        <v>2025</v>
      </c>
      <c r="AG728" s="259"/>
      <c r="AH728" s="29">
        <v>683</v>
      </c>
      <c r="AI728" s="29" t="s">
        <v>155</v>
      </c>
      <c r="AJ728" s="29" t="str">
        <f t="shared" si="210"/>
        <v>683.</v>
      </c>
      <c r="AL728" s="30"/>
    </row>
    <row r="729" spans="1:38" ht="22.5" customHeight="1" x14ac:dyDescent="0.25">
      <c r="A729" s="143" t="str">
        <f t="shared" si="207"/>
        <v>684.</v>
      </c>
      <c r="B729" s="76" t="s">
        <v>2978</v>
      </c>
      <c r="C729" s="58">
        <v>1969</v>
      </c>
      <c r="D729" s="220" t="s">
        <v>3015</v>
      </c>
      <c r="E729" s="143" t="s">
        <v>3017</v>
      </c>
      <c r="F729" s="58">
        <v>4</v>
      </c>
      <c r="G729" s="58">
        <v>4</v>
      </c>
      <c r="H729" s="145">
        <v>1993.5</v>
      </c>
      <c r="I729" s="145">
        <v>1961.8</v>
      </c>
      <c r="J729" s="145">
        <v>1961.8</v>
      </c>
      <c r="K729" s="3">
        <v>78</v>
      </c>
      <c r="L729" s="145">
        <f t="shared" si="211"/>
        <v>462150</v>
      </c>
      <c r="M729" s="145"/>
      <c r="N729" s="145"/>
      <c r="O729" s="145"/>
      <c r="P729" s="145">
        <f t="shared" si="212"/>
        <v>462150</v>
      </c>
      <c r="Q729" s="4">
        <v>462150</v>
      </c>
      <c r="R729" s="5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35">
        <v>2025</v>
      </c>
      <c r="AG729" s="259"/>
      <c r="AH729" s="29">
        <v>684</v>
      </c>
      <c r="AI729" s="29" t="s">
        <v>155</v>
      </c>
      <c r="AJ729" s="29" t="str">
        <f t="shared" si="210"/>
        <v>684.</v>
      </c>
      <c r="AL729" s="30"/>
    </row>
    <row r="730" spans="1:38" ht="22.5" customHeight="1" x14ac:dyDescent="0.25">
      <c r="A730" s="143" t="str">
        <f t="shared" si="207"/>
        <v>685.</v>
      </c>
      <c r="B730" s="76" t="s">
        <v>2979</v>
      </c>
      <c r="C730" s="58">
        <v>1961</v>
      </c>
      <c r="D730" s="220" t="s">
        <v>3015</v>
      </c>
      <c r="E730" s="143" t="s">
        <v>3017</v>
      </c>
      <c r="F730" s="58">
        <v>2</v>
      </c>
      <c r="G730" s="58">
        <v>2</v>
      </c>
      <c r="H730" s="145">
        <v>660.1</v>
      </c>
      <c r="I730" s="145">
        <v>637.9</v>
      </c>
      <c r="J730" s="145">
        <v>637.9</v>
      </c>
      <c r="K730" s="3">
        <v>32</v>
      </c>
      <c r="L730" s="145">
        <f t="shared" si="211"/>
        <v>1177690</v>
      </c>
      <c r="M730" s="145"/>
      <c r="N730" s="145"/>
      <c r="O730" s="145"/>
      <c r="P730" s="145">
        <f t="shared" si="212"/>
        <v>1177690</v>
      </c>
      <c r="Q730" s="4">
        <v>1177690</v>
      </c>
      <c r="R730" s="5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35">
        <v>2025</v>
      </c>
      <c r="AG730" s="259"/>
      <c r="AH730" s="29">
        <v>685</v>
      </c>
      <c r="AI730" s="29" t="s">
        <v>155</v>
      </c>
      <c r="AJ730" s="29" t="str">
        <f t="shared" si="210"/>
        <v>685.</v>
      </c>
      <c r="AL730" s="30"/>
    </row>
    <row r="731" spans="1:38" ht="22.5" customHeight="1" x14ac:dyDescent="0.25">
      <c r="A731" s="143" t="str">
        <f t="shared" si="207"/>
        <v>686.</v>
      </c>
      <c r="B731" s="71" t="s">
        <v>2980</v>
      </c>
      <c r="C731" s="58">
        <v>1961</v>
      </c>
      <c r="D731" s="220" t="s">
        <v>3015</v>
      </c>
      <c r="E731" s="143" t="s">
        <v>3017</v>
      </c>
      <c r="F731" s="58">
        <v>2</v>
      </c>
      <c r="G731" s="58">
        <v>2</v>
      </c>
      <c r="H731" s="145">
        <v>678.3</v>
      </c>
      <c r="I731" s="145">
        <v>630.1</v>
      </c>
      <c r="J731" s="145">
        <v>630.1</v>
      </c>
      <c r="K731" s="3">
        <v>18</v>
      </c>
      <c r="L731" s="145">
        <f t="shared" si="211"/>
        <v>1177690</v>
      </c>
      <c r="M731" s="145"/>
      <c r="N731" s="145"/>
      <c r="O731" s="145"/>
      <c r="P731" s="145">
        <f t="shared" si="212"/>
        <v>1177690</v>
      </c>
      <c r="Q731" s="145">
        <v>1177690</v>
      </c>
      <c r="R731" s="3"/>
      <c r="S731" s="145"/>
      <c r="T731" s="145"/>
      <c r="U731" s="4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35">
        <v>2025</v>
      </c>
      <c r="AG731" s="259"/>
      <c r="AH731" s="29">
        <v>686</v>
      </c>
      <c r="AI731" s="29" t="s">
        <v>155</v>
      </c>
      <c r="AJ731" s="29" t="str">
        <f t="shared" si="210"/>
        <v>686.</v>
      </c>
      <c r="AL731" s="29"/>
    </row>
    <row r="732" spans="1:38" ht="22.5" customHeight="1" x14ac:dyDescent="0.25">
      <c r="A732" s="143" t="str">
        <f t="shared" si="207"/>
        <v>687.</v>
      </c>
      <c r="B732" s="71" t="s">
        <v>2981</v>
      </c>
      <c r="C732" s="58">
        <v>1990</v>
      </c>
      <c r="D732" s="220" t="s">
        <v>3015</v>
      </c>
      <c r="E732" s="143" t="s">
        <v>3017</v>
      </c>
      <c r="F732" s="58">
        <v>2</v>
      </c>
      <c r="G732" s="58">
        <v>1</v>
      </c>
      <c r="H732" s="145">
        <v>369.04</v>
      </c>
      <c r="I732" s="145">
        <v>333.3</v>
      </c>
      <c r="J732" s="145">
        <v>333.3</v>
      </c>
      <c r="K732" s="3">
        <v>12</v>
      </c>
      <c r="L732" s="145">
        <f t="shared" si="211"/>
        <v>2512682</v>
      </c>
      <c r="M732" s="145"/>
      <c r="N732" s="145"/>
      <c r="O732" s="145"/>
      <c r="P732" s="145">
        <f t="shared" si="212"/>
        <v>2512682</v>
      </c>
      <c r="Q732" s="145"/>
      <c r="R732" s="3"/>
      <c r="S732" s="145"/>
      <c r="T732" s="145">
        <v>334</v>
      </c>
      <c r="U732" s="4">
        <f>T732*7523</f>
        <v>2512682</v>
      </c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35">
        <v>2025</v>
      </c>
      <c r="AG732" s="259"/>
      <c r="AH732" s="29">
        <v>687</v>
      </c>
      <c r="AI732" s="29" t="s">
        <v>155</v>
      </c>
      <c r="AJ732" s="29" t="str">
        <f t="shared" si="210"/>
        <v>687.</v>
      </c>
      <c r="AL732" s="29"/>
    </row>
    <row r="733" spans="1:38" ht="22.5" customHeight="1" x14ac:dyDescent="0.25">
      <c r="A733" s="143" t="str">
        <f t="shared" si="207"/>
        <v>688.</v>
      </c>
      <c r="B733" s="71" t="s">
        <v>1366</v>
      </c>
      <c r="C733" s="58">
        <v>1974</v>
      </c>
      <c r="D733" s="220" t="s">
        <v>3015</v>
      </c>
      <c r="E733" s="143" t="s">
        <v>3017</v>
      </c>
      <c r="F733" s="58">
        <v>4</v>
      </c>
      <c r="G733" s="58">
        <v>3</v>
      </c>
      <c r="H733" s="145">
        <v>2500.1999999999998</v>
      </c>
      <c r="I733" s="145">
        <v>2468.1799999999998</v>
      </c>
      <c r="J733" s="145">
        <v>2468.1799999999998</v>
      </c>
      <c r="K733" s="3">
        <v>104</v>
      </c>
      <c r="L733" s="145">
        <f>Q733+S733+U733+W733+Y733+AA733+AD733+AE733</f>
        <v>5642250</v>
      </c>
      <c r="M733" s="145"/>
      <c r="N733" s="145"/>
      <c r="O733" s="145"/>
      <c r="P733" s="145">
        <f>L733</f>
        <v>5642250</v>
      </c>
      <c r="Q733" s="4"/>
      <c r="R733" s="5"/>
      <c r="S733" s="4"/>
      <c r="T733" s="4">
        <v>750</v>
      </c>
      <c r="U733" s="4">
        <f t="shared" ref="U733:U738" si="213">T733*7523</f>
        <v>5642250</v>
      </c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35">
        <v>2025</v>
      </c>
      <c r="AG733" s="259"/>
      <c r="AH733" s="29">
        <v>688</v>
      </c>
      <c r="AI733" s="29" t="s">
        <v>155</v>
      </c>
      <c r="AJ733" s="29" t="str">
        <f t="shared" si="210"/>
        <v>688.</v>
      </c>
      <c r="AL733" s="30"/>
    </row>
    <row r="734" spans="1:38" ht="22.5" customHeight="1" x14ac:dyDescent="0.25">
      <c r="A734" s="143" t="str">
        <f t="shared" si="207"/>
        <v>689.</v>
      </c>
      <c r="B734" s="71" t="s">
        <v>1368</v>
      </c>
      <c r="C734" s="58">
        <v>1966</v>
      </c>
      <c r="D734" s="220" t="s">
        <v>3015</v>
      </c>
      <c r="E734" s="143" t="s">
        <v>3017</v>
      </c>
      <c r="F734" s="58">
        <v>2</v>
      </c>
      <c r="G734" s="58">
        <v>1</v>
      </c>
      <c r="H734" s="145">
        <v>350.9</v>
      </c>
      <c r="I734" s="145">
        <v>337.8</v>
      </c>
      <c r="J734" s="145">
        <v>337.8</v>
      </c>
      <c r="K734" s="3">
        <v>17</v>
      </c>
      <c r="L734" s="145">
        <f t="shared" ref="L734:L753" si="214">Q734+S734+U734+W734+Y734+AA734+AD734+AE734</f>
        <v>3009200</v>
      </c>
      <c r="M734" s="145"/>
      <c r="N734" s="145"/>
      <c r="O734" s="145"/>
      <c r="P734" s="145">
        <f t="shared" ref="P734:P753" si="215">L734</f>
        <v>3009200</v>
      </c>
      <c r="Q734" s="145"/>
      <c r="R734" s="3"/>
      <c r="S734" s="145"/>
      <c r="T734" s="145">
        <v>400</v>
      </c>
      <c r="U734" s="145">
        <f t="shared" si="213"/>
        <v>3009200</v>
      </c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35">
        <v>2025</v>
      </c>
      <c r="AG734" s="259"/>
      <c r="AH734" s="29">
        <v>689</v>
      </c>
      <c r="AI734" s="29" t="s">
        <v>155</v>
      </c>
      <c r="AJ734" s="29" t="str">
        <f t="shared" si="210"/>
        <v>689.</v>
      </c>
      <c r="AL734" s="29"/>
    </row>
    <row r="735" spans="1:38" ht="22.5" customHeight="1" x14ac:dyDescent="0.25">
      <c r="A735" s="143" t="str">
        <f t="shared" si="207"/>
        <v>690.</v>
      </c>
      <c r="B735" s="71" t="s">
        <v>1369</v>
      </c>
      <c r="C735" s="58">
        <v>1977</v>
      </c>
      <c r="D735" s="220" t="s">
        <v>3015</v>
      </c>
      <c r="E735" s="143" t="s">
        <v>3017</v>
      </c>
      <c r="F735" s="58">
        <v>2</v>
      </c>
      <c r="G735" s="58">
        <v>2</v>
      </c>
      <c r="H735" s="145">
        <v>781.5</v>
      </c>
      <c r="I735" s="145">
        <v>765.4</v>
      </c>
      <c r="J735" s="145">
        <v>765.4</v>
      </c>
      <c r="K735" s="3">
        <v>39</v>
      </c>
      <c r="L735" s="145">
        <f t="shared" si="214"/>
        <v>6484826</v>
      </c>
      <c r="M735" s="145"/>
      <c r="N735" s="145"/>
      <c r="O735" s="145"/>
      <c r="P735" s="145">
        <f t="shared" si="215"/>
        <v>6484826</v>
      </c>
      <c r="Q735" s="145"/>
      <c r="R735" s="3"/>
      <c r="S735" s="145"/>
      <c r="T735" s="145">
        <v>862</v>
      </c>
      <c r="U735" s="4">
        <f t="shared" si="213"/>
        <v>6484826</v>
      </c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35">
        <v>2025</v>
      </c>
      <c r="AG735" s="259"/>
      <c r="AH735" s="29">
        <v>690</v>
      </c>
      <c r="AI735" s="29" t="s">
        <v>155</v>
      </c>
      <c r="AJ735" s="29" t="str">
        <f t="shared" si="210"/>
        <v>690.</v>
      </c>
      <c r="AL735" s="29"/>
    </row>
    <row r="736" spans="1:38" ht="22.5" customHeight="1" x14ac:dyDescent="0.25">
      <c r="A736" s="143" t="str">
        <f t="shared" si="207"/>
        <v>691.</v>
      </c>
      <c r="B736" s="71" t="s">
        <v>1370</v>
      </c>
      <c r="C736" s="58">
        <v>1977</v>
      </c>
      <c r="D736" s="220" t="s">
        <v>3015</v>
      </c>
      <c r="E736" s="143" t="s">
        <v>3017</v>
      </c>
      <c r="F736" s="58">
        <v>2</v>
      </c>
      <c r="G736" s="58">
        <v>2</v>
      </c>
      <c r="H736" s="145">
        <v>817.7</v>
      </c>
      <c r="I736" s="145">
        <v>752.5</v>
      </c>
      <c r="J736" s="145">
        <v>752.5</v>
      </c>
      <c r="K736" s="3">
        <v>35</v>
      </c>
      <c r="L736" s="145">
        <f t="shared" si="214"/>
        <v>4634168</v>
      </c>
      <c r="M736" s="145"/>
      <c r="N736" s="145"/>
      <c r="O736" s="145"/>
      <c r="P736" s="145">
        <f t="shared" si="215"/>
        <v>4634168</v>
      </c>
      <c r="Q736" s="145"/>
      <c r="R736" s="3"/>
      <c r="S736" s="145"/>
      <c r="T736" s="145">
        <v>616</v>
      </c>
      <c r="U736" s="145">
        <f t="shared" si="213"/>
        <v>4634168</v>
      </c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35">
        <v>2025</v>
      </c>
      <c r="AG736" s="259"/>
      <c r="AH736" s="29">
        <v>691</v>
      </c>
      <c r="AI736" s="29" t="s">
        <v>155</v>
      </c>
      <c r="AJ736" s="29" t="str">
        <f t="shared" si="210"/>
        <v>691.</v>
      </c>
      <c r="AL736" s="29"/>
    </row>
    <row r="737" spans="1:38" ht="22.5" customHeight="1" x14ac:dyDescent="0.25">
      <c r="A737" s="143" t="str">
        <f t="shared" si="207"/>
        <v>692.</v>
      </c>
      <c r="B737" s="71" t="s">
        <v>1371</v>
      </c>
      <c r="C737" s="58">
        <v>1973</v>
      </c>
      <c r="D737" s="220" t="s">
        <v>3015</v>
      </c>
      <c r="E737" s="143" t="s">
        <v>3017</v>
      </c>
      <c r="F737" s="58">
        <v>4</v>
      </c>
      <c r="G737" s="58">
        <v>4</v>
      </c>
      <c r="H737" s="145">
        <v>2466.5</v>
      </c>
      <c r="I737" s="145">
        <v>2444.4</v>
      </c>
      <c r="J737" s="145">
        <v>2444.4</v>
      </c>
      <c r="K737" s="3">
        <v>96</v>
      </c>
      <c r="L737" s="145">
        <f t="shared" si="214"/>
        <v>9275859</v>
      </c>
      <c r="M737" s="145"/>
      <c r="N737" s="145"/>
      <c r="O737" s="145"/>
      <c r="P737" s="145">
        <f t="shared" si="215"/>
        <v>9275859</v>
      </c>
      <c r="Q737" s="4"/>
      <c r="R737" s="5"/>
      <c r="S737" s="4"/>
      <c r="T737" s="4">
        <v>1233</v>
      </c>
      <c r="U737" s="4">
        <f t="shared" si="213"/>
        <v>9275859</v>
      </c>
      <c r="V737" s="4"/>
      <c r="W737" s="4"/>
      <c r="X737" s="4"/>
      <c r="Y737" s="4"/>
      <c r="Z737" s="4"/>
      <c r="AA737" s="4"/>
      <c r="AB737" s="4"/>
      <c r="AC737" s="4"/>
      <c r="AD737" s="145"/>
      <c r="AE737" s="4"/>
      <c r="AF737" s="35">
        <v>2025</v>
      </c>
      <c r="AG737" s="259"/>
      <c r="AH737" s="29">
        <v>692</v>
      </c>
      <c r="AI737" s="29" t="s">
        <v>155</v>
      </c>
      <c r="AJ737" s="29" t="str">
        <f t="shared" si="210"/>
        <v>692.</v>
      </c>
      <c r="AL737" s="30"/>
    </row>
    <row r="738" spans="1:38" ht="22.5" customHeight="1" x14ac:dyDescent="0.25">
      <c r="A738" s="143" t="str">
        <f t="shared" si="207"/>
        <v>693.</v>
      </c>
      <c r="B738" s="71" t="s">
        <v>1372</v>
      </c>
      <c r="C738" s="58">
        <v>1977</v>
      </c>
      <c r="D738" s="220" t="s">
        <v>3015</v>
      </c>
      <c r="E738" s="143" t="s">
        <v>3017</v>
      </c>
      <c r="F738" s="58">
        <v>4</v>
      </c>
      <c r="G738" s="58">
        <v>4</v>
      </c>
      <c r="H738" s="145">
        <v>2590.5</v>
      </c>
      <c r="I738" s="145">
        <v>2533.1</v>
      </c>
      <c r="J738" s="145">
        <v>2533.1</v>
      </c>
      <c r="K738" s="3">
        <v>74</v>
      </c>
      <c r="L738" s="145">
        <f t="shared" si="214"/>
        <v>9275859</v>
      </c>
      <c r="M738" s="145"/>
      <c r="N738" s="145"/>
      <c r="O738" s="145"/>
      <c r="P738" s="145">
        <f t="shared" si="215"/>
        <v>9275859</v>
      </c>
      <c r="Q738" s="145"/>
      <c r="R738" s="3"/>
      <c r="S738" s="145"/>
      <c r="T738" s="145">
        <v>1233</v>
      </c>
      <c r="U738" s="4">
        <f t="shared" si="213"/>
        <v>9275859</v>
      </c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35">
        <v>2025</v>
      </c>
      <c r="AG738" s="259"/>
      <c r="AH738" s="29">
        <v>693</v>
      </c>
      <c r="AI738" s="29" t="s">
        <v>155</v>
      </c>
      <c r="AJ738" s="29" t="str">
        <f t="shared" si="210"/>
        <v>693.</v>
      </c>
      <c r="AL738" s="29"/>
    </row>
    <row r="739" spans="1:38" ht="22.5" customHeight="1" x14ac:dyDescent="0.25">
      <c r="A739" s="143" t="str">
        <f t="shared" si="207"/>
        <v>694.</v>
      </c>
      <c r="B739" s="71" t="s">
        <v>2982</v>
      </c>
      <c r="C739" s="58">
        <v>2014</v>
      </c>
      <c r="D739" s="220" t="s">
        <v>3015</v>
      </c>
      <c r="E739" s="220" t="s">
        <v>3019</v>
      </c>
      <c r="F739" s="58">
        <v>3</v>
      </c>
      <c r="G739" s="58">
        <v>2</v>
      </c>
      <c r="H739" s="145">
        <v>1505.7</v>
      </c>
      <c r="I739" s="145">
        <v>1299.9000000000001</v>
      </c>
      <c r="J739" s="145">
        <v>1219.3</v>
      </c>
      <c r="K739" s="3">
        <v>83</v>
      </c>
      <c r="L739" s="145">
        <f t="shared" si="214"/>
        <v>2342112</v>
      </c>
      <c r="M739" s="145"/>
      <c r="N739" s="145"/>
      <c r="O739" s="145"/>
      <c r="P739" s="145">
        <f t="shared" si="215"/>
        <v>2342112</v>
      </c>
      <c r="Q739" s="4"/>
      <c r="R739" s="5"/>
      <c r="S739" s="4"/>
      <c r="T739" s="4"/>
      <c r="U739" s="4"/>
      <c r="V739" s="4"/>
      <c r="W739" s="4"/>
      <c r="X739" s="4">
        <v>744</v>
      </c>
      <c r="Y739" s="4">
        <f>X739*3148</f>
        <v>2342112</v>
      </c>
      <c r="Z739" s="4"/>
      <c r="AA739" s="4"/>
      <c r="AB739" s="4"/>
      <c r="AC739" s="4"/>
      <c r="AD739" s="4"/>
      <c r="AE739" s="4"/>
      <c r="AF739" s="35">
        <v>2025</v>
      </c>
      <c r="AG739" s="259"/>
      <c r="AH739" s="29">
        <v>694</v>
      </c>
      <c r="AI739" s="29" t="s">
        <v>155</v>
      </c>
      <c r="AJ739" s="29" t="str">
        <f t="shared" si="210"/>
        <v>694.</v>
      </c>
      <c r="AL739" s="30"/>
    </row>
    <row r="740" spans="1:38" ht="22.5" customHeight="1" x14ac:dyDescent="0.25">
      <c r="A740" s="143" t="str">
        <f t="shared" si="207"/>
        <v>695.</v>
      </c>
      <c r="B740" s="76" t="s">
        <v>2983</v>
      </c>
      <c r="C740" s="58">
        <v>1969</v>
      </c>
      <c r="D740" s="220" t="s">
        <v>3015</v>
      </c>
      <c r="E740" s="143" t="s">
        <v>3017</v>
      </c>
      <c r="F740" s="58">
        <v>3</v>
      </c>
      <c r="G740" s="58">
        <v>3</v>
      </c>
      <c r="H740" s="145">
        <v>990</v>
      </c>
      <c r="I740" s="145">
        <v>966.04</v>
      </c>
      <c r="J740" s="145">
        <v>966.04</v>
      </c>
      <c r="K740" s="3">
        <v>40</v>
      </c>
      <c r="L740" s="145">
        <f t="shared" si="214"/>
        <v>480636</v>
      </c>
      <c r="M740" s="145"/>
      <c r="N740" s="145"/>
      <c r="O740" s="145"/>
      <c r="P740" s="145">
        <f t="shared" si="215"/>
        <v>480636</v>
      </c>
      <c r="Q740" s="4">
        <v>480636</v>
      </c>
      <c r="R740" s="5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35">
        <v>2025</v>
      </c>
      <c r="AG740" s="259"/>
      <c r="AH740" s="29">
        <v>695</v>
      </c>
      <c r="AI740" s="29" t="s">
        <v>155</v>
      </c>
      <c r="AJ740" s="29" t="str">
        <f t="shared" si="210"/>
        <v>695.</v>
      </c>
      <c r="AL740" s="30"/>
    </row>
    <row r="741" spans="1:38" ht="22.5" customHeight="1" x14ac:dyDescent="0.25">
      <c r="A741" s="143" t="str">
        <f t="shared" si="207"/>
        <v>696.</v>
      </c>
      <c r="B741" s="72" t="s">
        <v>2984</v>
      </c>
      <c r="C741" s="58">
        <v>1988</v>
      </c>
      <c r="D741" s="220" t="s">
        <v>3015</v>
      </c>
      <c r="E741" s="220" t="s">
        <v>3018</v>
      </c>
      <c r="F741" s="58">
        <v>1</v>
      </c>
      <c r="G741" s="58">
        <v>2</v>
      </c>
      <c r="H741" s="145">
        <v>141.30000000000001</v>
      </c>
      <c r="I741" s="145">
        <v>89.5</v>
      </c>
      <c r="J741" s="145">
        <v>89.5</v>
      </c>
      <c r="K741" s="3">
        <v>8</v>
      </c>
      <c r="L741" s="145">
        <f t="shared" si="214"/>
        <v>462150</v>
      </c>
      <c r="M741" s="145"/>
      <c r="N741" s="145"/>
      <c r="O741" s="145"/>
      <c r="P741" s="145">
        <f t="shared" si="215"/>
        <v>462150</v>
      </c>
      <c r="Q741" s="145">
        <v>462150</v>
      </c>
      <c r="R741" s="3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35">
        <v>2025</v>
      </c>
      <c r="AG741" s="259"/>
      <c r="AH741" s="29">
        <v>696</v>
      </c>
      <c r="AI741" s="29" t="s">
        <v>155</v>
      </c>
      <c r="AJ741" s="29" t="str">
        <f t="shared" si="210"/>
        <v>696.</v>
      </c>
      <c r="AL741" s="29"/>
    </row>
    <row r="742" spans="1:38" ht="22.5" customHeight="1" x14ac:dyDescent="0.25">
      <c r="A742" s="143" t="str">
        <f t="shared" si="207"/>
        <v>697.</v>
      </c>
      <c r="B742" s="71" t="s">
        <v>2985</v>
      </c>
      <c r="C742" s="58">
        <v>1954</v>
      </c>
      <c r="D742" s="220" t="s">
        <v>3015</v>
      </c>
      <c r="E742" s="143" t="s">
        <v>3017</v>
      </c>
      <c r="F742" s="58">
        <v>2</v>
      </c>
      <c r="G742" s="58">
        <v>1</v>
      </c>
      <c r="H742" s="145">
        <v>480.4</v>
      </c>
      <c r="I742" s="145">
        <v>463</v>
      </c>
      <c r="J742" s="145">
        <v>463</v>
      </c>
      <c r="K742" s="3">
        <v>21</v>
      </c>
      <c r="L742" s="145">
        <f t="shared" si="214"/>
        <v>1416600</v>
      </c>
      <c r="M742" s="145"/>
      <c r="N742" s="145"/>
      <c r="O742" s="145"/>
      <c r="P742" s="145">
        <f t="shared" si="215"/>
        <v>1416600</v>
      </c>
      <c r="Q742" s="145"/>
      <c r="R742" s="3"/>
      <c r="S742" s="145"/>
      <c r="T742" s="145"/>
      <c r="U742" s="145"/>
      <c r="V742" s="145"/>
      <c r="W742" s="145"/>
      <c r="X742" s="145">
        <v>450</v>
      </c>
      <c r="Y742" s="145">
        <f>X742*3148</f>
        <v>1416600</v>
      </c>
      <c r="Z742" s="145"/>
      <c r="AA742" s="145"/>
      <c r="AB742" s="145"/>
      <c r="AC742" s="145"/>
      <c r="AD742" s="145"/>
      <c r="AE742" s="145"/>
      <c r="AF742" s="35">
        <v>2025</v>
      </c>
      <c r="AG742" s="259"/>
      <c r="AH742" s="29">
        <v>697</v>
      </c>
      <c r="AI742" s="29" t="s">
        <v>155</v>
      </c>
      <c r="AJ742" s="29" t="str">
        <f t="shared" si="210"/>
        <v>697.</v>
      </c>
      <c r="AL742" s="29"/>
    </row>
    <row r="743" spans="1:38" ht="22.5" customHeight="1" x14ac:dyDescent="0.25">
      <c r="A743" s="143" t="str">
        <f t="shared" si="207"/>
        <v>698.</v>
      </c>
      <c r="B743" s="71" t="s">
        <v>2986</v>
      </c>
      <c r="C743" s="58">
        <v>1968</v>
      </c>
      <c r="D743" s="220" t="s">
        <v>3015</v>
      </c>
      <c r="E743" s="220" t="s">
        <v>3018</v>
      </c>
      <c r="F743" s="58">
        <v>2</v>
      </c>
      <c r="G743" s="58">
        <v>1</v>
      </c>
      <c r="H743" s="145">
        <v>348</v>
      </c>
      <c r="I743" s="145">
        <v>326.7</v>
      </c>
      <c r="J743" s="145">
        <v>326.7</v>
      </c>
      <c r="K743" s="3">
        <v>8</v>
      </c>
      <c r="L743" s="145">
        <f t="shared" si="214"/>
        <v>2060400</v>
      </c>
      <c r="M743" s="145"/>
      <c r="N743" s="145"/>
      <c r="O743" s="145"/>
      <c r="P743" s="145">
        <f t="shared" si="215"/>
        <v>2060400</v>
      </c>
      <c r="Q743" s="145"/>
      <c r="R743" s="3"/>
      <c r="S743" s="145"/>
      <c r="T743" s="145"/>
      <c r="U743" s="145"/>
      <c r="V743" s="145"/>
      <c r="W743" s="145"/>
      <c r="X743" s="145">
        <v>600</v>
      </c>
      <c r="Y743" s="145">
        <f>X743*3434</f>
        <v>2060400</v>
      </c>
      <c r="Z743" s="145"/>
      <c r="AA743" s="145"/>
      <c r="AB743" s="145"/>
      <c r="AC743" s="145"/>
      <c r="AD743" s="145"/>
      <c r="AE743" s="145"/>
      <c r="AF743" s="35">
        <v>2025</v>
      </c>
      <c r="AG743" s="259"/>
      <c r="AH743" s="29">
        <v>698</v>
      </c>
      <c r="AI743" s="29" t="s">
        <v>155</v>
      </c>
      <c r="AJ743" s="29" t="str">
        <f t="shared" si="210"/>
        <v>698.</v>
      </c>
    </row>
    <row r="744" spans="1:38" ht="22.5" customHeight="1" x14ac:dyDescent="0.25">
      <c r="A744" s="143" t="str">
        <f t="shared" si="207"/>
        <v>699.</v>
      </c>
      <c r="B744" s="76" t="s">
        <v>2987</v>
      </c>
      <c r="C744" s="58">
        <v>1970</v>
      </c>
      <c r="D744" s="220" t="s">
        <v>3015</v>
      </c>
      <c r="E744" s="220" t="s">
        <v>3018</v>
      </c>
      <c r="F744" s="58">
        <v>2</v>
      </c>
      <c r="G744" s="58">
        <v>1</v>
      </c>
      <c r="H744" s="145">
        <v>349.2</v>
      </c>
      <c r="I744" s="145">
        <v>238.18</v>
      </c>
      <c r="J744" s="145">
        <v>238.18</v>
      </c>
      <c r="K744" s="3">
        <v>8</v>
      </c>
      <c r="L744" s="145">
        <f t="shared" si="214"/>
        <v>21435</v>
      </c>
      <c r="M744" s="1"/>
      <c r="N744" s="1"/>
      <c r="O744" s="1"/>
      <c r="P744" s="145">
        <f t="shared" si="215"/>
        <v>21435</v>
      </c>
      <c r="Q744" s="4">
        <v>21435</v>
      </c>
      <c r="R744" s="98"/>
      <c r="S744" s="33"/>
      <c r="T744" s="4"/>
      <c r="U744" s="4"/>
      <c r="V744" s="33"/>
      <c r="W744" s="4"/>
      <c r="X744" s="33"/>
      <c r="Y744" s="33"/>
      <c r="Z744" s="33"/>
      <c r="AA744" s="33"/>
      <c r="AB744" s="33"/>
      <c r="AC744" s="33"/>
      <c r="AD744" s="4"/>
      <c r="AE744" s="33"/>
      <c r="AF744" s="35">
        <v>2025</v>
      </c>
      <c r="AG744" s="259"/>
      <c r="AH744" s="29">
        <v>699</v>
      </c>
      <c r="AI744" s="29" t="s">
        <v>155</v>
      </c>
      <c r="AJ744" s="29" t="str">
        <f t="shared" si="210"/>
        <v>699.</v>
      </c>
      <c r="AL744" s="30"/>
    </row>
    <row r="745" spans="1:38" ht="22.5" customHeight="1" x14ac:dyDescent="0.25">
      <c r="A745" s="143" t="str">
        <f t="shared" si="207"/>
        <v>700.</v>
      </c>
      <c r="B745" s="76" t="s">
        <v>2988</v>
      </c>
      <c r="C745" s="58">
        <v>1970</v>
      </c>
      <c r="D745" s="220" t="s">
        <v>3015</v>
      </c>
      <c r="E745" s="220" t="s">
        <v>3020</v>
      </c>
      <c r="F745" s="58">
        <v>2</v>
      </c>
      <c r="G745" s="58">
        <v>1</v>
      </c>
      <c r="H745" s="145">
        <v>357.26</v>
      </c>
      <c r="I745" s="145">
        <v>238.57</v>
      </c>
      <c r="J745" s="145">
        <v>238.57</v>
      </c>
      <c r="K745" s="3">
        <v>9</v>
      </c>
      <c r="L745" s="145">
        <f t="shared" si="214"/>
        <v>21435</v>
      </c>
      <c r="M745" s="1"/>
      <c r="N745" s="1"/>
      <c r="O745" s="1"/>
      <c r="P745" s="145">
        <f t="shared" si="215"/>
        <v>21435</v>
      </c>
      <c r="Q745" s="4">
        <v>21435</v>
      </c>
      <c r="R745" s="98"/>
      <c r="S745" s="33"/>
      <c r="T745" s="4"/>
      <c r="U745" s="4"/>
      <c r="V745" s="33"/>
      <c r="W745" s="4"/>
      <c r="X745" s="33"/>
      <c r="Y745" s="33"/>
      <c r="Z745" s="33"/>
      <c r="AA745" s="33"/>
      <c r="AB745" s="33"/>
      <c r="AC745" s="33"/>
      <c r="AD745" s="4"/>
      <c r="AE745" s="33"/>
      <c r="AF745" s="35">
        <v>2025</v>
      </c>
      <c r="AG745" s="259"/>
      <c r="AH745" s="29">
        <v>700</v>
      </c>
      <c r="AI745" s="29" t="s">
        <v>155</v>
      </c>
      <c r="AJ745" s="29" t="str">
        <f t="shared" si="210"/>
        <v>700.</v>
      </c>
      <c r="AL745" s="30"/>
    </row>
    <row r="746" spans="1:38" ht="22.5" customHeight="1" x14ac:dyDescent="0.25">
      <c r="A746" s="143" t="str">
        <f t="shared" si="207"/>
        <v>701.</v>
      </c>
      <c r="B746" s="76" t="s">
        <v>2989</v>
      </c>
      <c r="C746" s="58">
        <v>1961</v>
      </c>
      <c r="D746" s="220" t="s">
        <v>3015</v>
      </c>
      <c r="E746" s="143" t="s">
        <v>3017</v>
      </c>
      <c r="F746" s="58">
        <v>2</v>
      </c>
      <c r="G746" s="58">
        <v>2</v>
      </c>
      <c r="H746" s="145">
        <v>531.4</v>
      </c>
      <c r="I746" s="145">
        <v>517.5</v>
      </c>
      <c r="J746" s="145">
        <v>517.5</v>
      </c>
      <c r="K746" s="3">
        <v>30</v>
      </c>
      <c r="L746" s="145">
        <f t="shared" si="214"/>
        <v>1920280</v>
      </c>
      <c r="M746" s="145"/>
      <c r="N746" s="145"/>
      <c r="O746" s="145"/>
      <c r="P746" s="145">
        <f t="shared" si="215"/>
        <v>1920280</v>
      </c>
      <c r="Q746" s="4"/>
      <c r="R746" s="5"/>
      <c r="S746" s="4"/>
      <c r="T746" s="4"/>
      <c r="U746" s="4"/>
      <c r="V746" s="4"/>
      <c r="W746" s="4"/>
      <c r="X746" s="4">
        <v>610</v>
      </c>
      <c r="Y746" s="4">
        <f>X746*3148</f>
        <v>1920280</v>
      </c>
      <c r="Z746" s="4"/>
      <c r="AA746" s="4"/>
      <c r="AB746" s="4"/>
      <c r="AC746" s="4"/>
      <c r="AD746" s="145"/>
      <c r="AE746" s="4"/>
      <c r="AF746" s="35">
        <v>2025</v>
      </c>
      <c r="AG746" s="259"/>
      <c r="AH746" s="29">
        <v>701</v>
      </c>
      <c r="AI746" s="29" t="s">
        <v>155</v>
      </c>
      <c r="AJ746" s="29" t="str">
        <f t="shared" si="210"/>
        <v>701.</v>
      </c>
      <c r="AL746" s="30"/>
    </row>
    <row r="747" spans="1:38" ht="22.5" customHeight="1" x14ac:dyDescent="0.25">
      <c r="A747" s="143" t="str">
        <f t="shared" si="207"/>
        <v>702.</v>
      </c>
      <c r="B747" s="71" t="s">
        <v>3132</v>
      </c>
      <c r="C747" s="58">
        <v>2014</v>
      </c>
      <c r="D747" s="220" t="s">
        <v>3015</v>
      </c>
      <c r="E747" s="143" t="s">
        <v>3017</v>
      </c>
      <c r="F747" s="58">
        <v>3</v>
      </c>
      <c r="G747" s="58">
        <v>3</v>
      </c>
      <c r="H747" s="145">
        <v>1557.9</v>
      </c>
      <c r="I747" s="145">
        <v>1334.5</v>
      </c>
      <c r="J747" s="145">
        <v>1334.5</v>
      </c>
      <c r="K747" s="3">
        <v>48</v>
      </c>
      <c r="L747" s="145">
        <f t="shared" si="214"/>
        <v>2342112</v>
      </c>
      <c r="M747" s="145"/>
      <c r="N747" s="145"/>
      <c r="O747" s="145"/>
      <c r="P747" s="145">
        <f t="shared" si="215"/>
        <v>2342112</v>
      </c>
      <c r="Q747" s="4"/>
      <c r="R747" s="5"/>
      <c r="S747" s="4"/>
      <c r="T747" s="4"/>
      <c r="U747" s="4"/>
      <c r="V747" s="4"/>
      <c r="W747" s="4"/>
      <c r="X747" s="4">
        <v>744</v>
      </c>
      <c r="Y747" s="4">
        <f>X747*3148</f>
        <v>2342112</v>
      </c>
      <c r="Z747" s="4"/>
      <c r="AA747" s="4"/>
      <c r="AB747" s="4"/>
      <c r="AC747" s="4"/>
      <c r="AD747" s="145"/>
      <c r="AE747" s="4"/>
      <c r="AF747" s="35">
        <v>2025</v>
      </c>
      <c r="AG747" s="259"/>
      <c r="AH747" s="29">
        <v>702</v>
      </c>
      <c r="AI747" s="29" t="s">
        <v>155</v>
      </c>
      <c r="AJ747" s="29" t="str">
        <f t="shared" si="210"/>
        <v>702.</v>
      </c>
      <c r="AL747" s="30"/>
    </row>
    <row r="748" spans="1:38" ht="22.5" customHeight="1" x14ac:dyDescent="0.25">
      <c r="A748" s="143" t="str">
        <f t="shared" si="207"/>
        <v>703.</v>
      </c>
      <c r="B748" s="72" t="s">
        <v>2990</v>
      </c>
      <c r="C748" s="58">
        <v>1967</v>
      </c>
      <c r="D748" s="220" t="s">
        <v>3015</v>
      </c>
      <c r="E748" s="143" t="s">
        <v>3017</v>
      </c>
      <c r="F748" s="58">
        <v>2</v>
      </c>
      <c r="G748" s="58">
        <v>1</v>
      </c>
      <c r="H748" s="145">
        <v>363.47</v>
      </c>
      <c r="I748" s="145">
        <v>337.1</v>
      </c>
      <c r="J748" s="145">
        <v>337.1</v>
      </c>
      <c r="K748" s="3">
        <v>15</v>
      </c>
      <c r="L748" s="145">
        <f t="shared" si="214"/>
        <v>50015</v>
      </c>
      <c r="M748" s="145"/>
      <c r="N748" s="145"/>
      <c r="O748" s="145"/>
      <c r="P748" s="145">
        <f t="shared" si="215"/>
        <v>50015</v>
      </c>
      <c r="Q748" s="145">
        <v>50015</v>
      </c>
      <c r="R748" s="3"/>
      <c r="S748" s="145"/>
      <c r="T748" s="145"/>
      <c r="U748" s="4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35">
        <v>2025</v>
      </c>
      <c r="AG748" s="259"/>
      <c r="AH748" s="29">
        <v>703</v>
      </c>
      <c r="AI748" s="29" t="s">
        <v>155</v>
      </c>
      <c r="AJ748" s="29" t="str">
        <f t="shared" si="210"/>
        <v>703.</v>
      </c>
      <c r="AL748" s="29"/>
    </row>
    <row r="749" spans="1:38" ht="22.5" customHeight="1" x14ac:dyDescent="0.25">
      <c r="A749" s="143" t="str">
        <f t="shared" si="207"/>
        <v>704.</v>
      </c>
      <c r="B749" s="54" t="s">
        <v>2991</v>
      </c>
      <c r="C749" s="58">
        <v>1982</v>
      </c>
      <c r="D749" s="220" t="s">
        <v>3015</v>
      </c>
      <c r="E749" s="143" t="s">
        <v>3017</v>
      </c>
      <c r="F749" s="58">
        <v>2</v>
      </c>
      <c r="G749" s="58">
        <v>2</v>
      </c>
      <c r="H749" s="145">
        <v>588.9</v>
      </c>
      <c r="I749" s="145">
        <v>445.5</v>
      </c>
      <c r="J749" s="145">
        <v>445.9</v>
      </c>
      <c r="K749" s="3">
        <v>22</v>
      </c>
      <c r="L749" s="145">
        <f t="shared" si="214"/>
        <v>885600</v>
      </c>
      <c r="M749" s="145"/>
      <c r="N749" s="145"/>
      <c r="O749" s="145"/>
      <c r="P749" s="145">
        <f t="shared" si="215"/>
        <v>885600</v>
      </c>
      <c r="Q749" s="145"/>
      <c r="R749" s="3"/>
      <c r="S749" s="145"/>
      <c r="T749" s="145"/>
      <c r="U749" s="145"/>
      <c r="V749" s="145">
        <v>400</v>
      </c>
      <c r="W749" s="145">
        <f>V749*2214</f>
        <v>885600</v>
      </c>
      <c r="X749" s="145"/>
      <c r="Y749" s="145"/>
      <c r="Z749" s="145"/>
      <c r="AA749" s="145"/>
      <c r="AB749" s="145"/>
      <c r="AC749" s="145"/>
      <c r="AD749" s="145"/>
      <c r="AE749" s="145"/>
      <c r="AF749" s="35">
        <v>2025</v>
      </c>
      <c r="AG749" s="259"/>
      <c r="AH749" s="29">
        <v>704</v>
      </c>
      <c r="AI749" s="29" t="s">
        <v>155</v>
      </c>
      <c r="AJ749" s="29" t="str">
        <f t="shared" si="210"/>
        <v>704.</v>
      </c>
      <c r="AL749" s="29"/>
    </row>
    <row r="750" spans="1:38" ht="22.5" customHeight="1" x14ac:dyDescent="0.25">
      <c r="A750" s="143" t="str">
        <f t="shared" si="207"/>
        <v>705.</v>
      </c>
      <c r="B750" s="71" t="s">
        <v>2992</v>
      </c>
      <c r="C750" s="58">
        <v>1872</v>
      </c>
      <c r="D750" s="220" t="s">
        <v>3015</v>
      </c>
      <c r="E750" s="143" t="s">
        <v>3017</v>
      </c>
      <c r="F750" s="58">
        <v>2</v>
      </c>
      <c r="G750" s="58">
        <v>2</v>
      </c>
      <c r="H750" s="145">
        <v>462.8</v>
      </c>
      <c r="I750" s="145">
        <v>385.2</v>
      </c>
      <c r="J750" s="145">
        <v>295</v>
      </c>
      <c r="K750" s="3">
        <v>24</v>
      </c>
      <c r="L750" s="145">
        <f t="shared" si="214"/>
        <v>123142</v>
      </c>
      <c r="M750" s="145"/>
      <c r="N750" s="145"/>
      <c r="O750" s="145"/>
      <c r="P750" s="145">
        <f t="shared" si="215"/>
        <v>123142</v>
      </c>
      <c r="Q750" s="145"/>
      <c r="R750" s="3"/>
      <c r="S750" s="145"/>
      <c r="T750" s="145"/>
      <c r="U750" s="4"/>
      <c r="V750" s="145"/>
      <c r="W750" s="145"/>
      <c r="X750" s="145"/>
      <c r="Y750" s="145"/>
      <c r="Z750" s="145">
        <v>46</v>
      </c>
      <c r="AA750" s="145">
        <f>Z750*2677</f>
        <v>123142</v>
      </c>
      <c r="AB750" s="145"/>
      <c r="AC750" s="145"/>
      <c r="AD750" s="145"/>
      <c r="AE750" s="145"/>
      <c r="AF750" s="35">
        <v>2025</v>
      </c>
      <c r="AG750" s="259"/>
      <c r="AH750" s="29">
        <v>705</v>
      </c>
      <c r="AI750" s="29" t="s">
        <v>155</v>
      </c>
      <c r="AJ750" s="29" t="str">
        <f t="shared" si="210"/>
        <v>705.</v>
      </c>
      <c r="AL750" s="29"/>
    </row>
    <row r="751" spans="1:38" ht="22.5" customHeight="1" x14ac:dyDescent="0.25">
      <c r="A751" s="143" t="str">
        <f t="shared" si="207"/>
        <v>706.</v>
      </c>
      <c r="B751" s="76" t="s">
        <v>2993</v>
      </c>
      <c r="C751" s="58">
        <v>1961</v>
      </c>
      <c r="D751" s="220" t="s">
        <v>3015</v>
      </c>
      <c r="E751" s="143" t="s">
        <v>3017</v>
      </c>
      <c r="F751" s="58">
        <v>2</v>
      </c>
      <c r="G751" s="58">
        <v>1</v>
      </c>
      <c r="H751" s="145">
        <v>290.39999999999998</v>
      </c>
      <c r="I751" s="145">
        <v>277.3</v>
      </c>
      <c r="J751" s="145">
        <v>277.3</v>
      </c>
      <c r="K751" s="3">
        <v>7</v>
      </c>
      <c r="L751" s="145">
        <f t="shared" si="214"/>
        <v>101726</v>
      </c>
      <c r="M751" s="145"/>
      <c r="N751" s="145"/>
      <c r="O751" s="145"/>
      <c r="P751" s="145">
        <f t="shared" si="215"/>
        <v>101726</v>
      </c>
      <c r="Q751" s="145"/>
      <c r="R751" s="3"/>
      <c r="S751" s="145"/>
      <c r="T751" s="145"/>
      <c r="U751" s="4"/>
      <c r="V751" s="145"/>
      <c r="W751" s="145"/>
      <c r="X751" s="145"/>
      <c r="Y751" s="145"/>
      <c r="Z751" s="145">
        <v>38</v>
      </c>
      <c r="AA751" s="145">
        <f>Z751*2677</f>
        <v>101726</v>
      </c>
      <c r="AB751" s="145"/>
      <c r="AC751" s="145"/>
      <c r="AD751" s="145"/>
      <c r="AE751" s="145"/>
      <c r="AF751" s="35">
        <v>2025</v>
      </c>
      <c r="AG751" s="259"/>
      <c r="AH751" s="29">
        <v>706</v>
      </c>
      <c r="AI751" s="29" t="s">
        <v>155</v>
      </c>
      <c r="AJ751" s="29" t="str">
        <f t="shared" si="210"/>
        <v>706.</v>
      </c>
      <c r="AL751" s="29"/>
    </row>
    <row r="752" spans="1:38" ht="22.5" customHeight="1" x14ac:dyDescent="0.25">
      <c r="A752" s="143" t="str">
        <f t="shared" si="207"/>
        <v>707.</v>
      </c>
      <c r="B752" s="71" t="s">
        <v>2994</v>
      </c>
      <c r="C752" s="58">
        <v>1895</v>
      </c>
      <c r="D752" s="220" t="s">
        <v>3015</v>
      </c>
      <c r="E752" s="220" t="s">
        <v>3018</v>
      </c>
      <c r="F752" s="58">
        <v>2</v>
      </c>
      <c r="G752" s="58">
        <v>1</v>
      </c>
      <c r="H752" s="145">
        <v>309.10000000000002</v>
      </c>
      <c r="I752" s="145">
        <v>194.6</v>
      </c>
      <c r="J752" s="145">
        <v>194.6</v>
      </c>
      <c r="K752" s="3">
        <v>10</v>
      </c>
      <c r="L752" s="145">
        <f t="shared" si="214"/>
        <v>77633</v>
      </c>
      <c r="M752" s="145"/>
      <c r="N752" s="145"/>
      <c r="O752" s="145"/>
      <c r="P752" s="145">
        <f t="shared" si="215"/>
        <v>77633</v>
      </c>
      <c r="Q752" s="145"/>
      <c r="R752" s="3"/>
      <c r="S752" s="145"/>
      <c r="T752" s="145"/>
      <c r="U752" s="4"/>
      <c r="V752" s="145"/>
      <c r="W752" s="145"/>
      <c r="X752" s="145"/>
      <c r="Y752" s="145"/>
      <c r="Z752" s="145">
        <v>29</v>
      </c>
      <c r="AA752" s="145">
        <f>Z752*2677</f>
        <v>77633</v>
      </c>
      <c r="AB752" s="145"/>
      <c r="AC752" s="145"/>
      <c r="AD752" s="145"/>
      <c r="AE752" s="145"/>
      <c r="AF752" s="35">
        <v>2025</v>
      </c>
      <c r="AG752" s="259"/>
      <c r="AH752" s="29">
        <v>707</v>
      </c>
      <c r="AI752" s="29" t="s">
        <v>155</v>
      </c>
      <c r="AJ752" s="29" t="str">
        <f t="shared" si="210"/>
        <v>707.</v>
      </c>
      <c r="AL752" s="29"/>
    </row>
    <row r="753" spans="1:38" ht="22.5" customHeight="1" x14ac:dyDescent="0.25">
      <c r="A753" s="143" t="str">
        <f t="shared" si="207"/>
        <v>708.</v>
      </c>
      <c r="B753" s="76" t="s">
        <v>2995</v>
      </c>
      <c r="C753" s="58">
        <v>1895</v>
      </c>
      <c r="D753" s="220" t="s">
        <v>3015</v>
      </c>
      <c r="E753" s="220" t="s">
        <v>3020</v>
      </c>
      <c r="F753" s="58">
        <v>2</v>
      </c>
      <c r="G753" s="58">
        <v>1</v>
      </c>
      <c r="H753" s="145">
        <v>268.39999999999998</v>
      </c>
      <c r="I753" s="145">
        <v>231.4</v>
      </c>
      <c r="J753" s="145">
        <v>231.4</v>
      </c>
      <c r="K753" s="3">
        <v>15</v>
      </c>
      <c r="L753" s="145">
        <f t="shared" si="214"/>
        <v>88341</v>
      </c>
      <c r="M753" s="145"/>
      <c r="N753" s="145"/>
      <c r="O753" s="145"/>
      <c r="P753" s="145">
        <f t="shared" si="215"/>
        <v>88341</v>
      </c>
      <c r="Q753" s="4"/>
      <c r="R753" s="5"/>
      <c r="S753" s="4"/>
      <c r="T753" s="4"/>
      <c r="U753" s="4"/>
      <c r="V753" s="4"/>
      <c r="W753" s="4"/>
      <c r="X753" s="4"/>
      <c r="Y753" s="4"/>
      <c r="Z753" s="4">
        <v>33</v>
      </c>
      <c r="AA753" s="4">
        <f>Z753*2677</f>
        <v>88341</v>
      </c>
      <c r="AB753" s="4"/>
      <c r="AC753" s="4"/>
      <c r="AD753" s="145"/>
      <c r="AE753" s="4"/>
      <c r="AF753" s="35">
        <v>2025</v>
      </c>
      <c r="AG753" s="259"/>
      <c r="AH753" s="29">
        <v>708</v>
      </c>
      <c r="AI753" s="29" t="s">
        <v>155</v>
      </c>
      <c r="AJ753" s="29" t="str">
        <f t="shared" si="210"/>
        <v>708.</v>
      </c>
      <c r="AL753" s="30"/>
    </row>
    <row r="754" spans="1:38" ht="22.5" customHeight="1" x14ac:dyDescent="0.25">
      <c r="A754" s="143" t="str">
        <f t="shared" ref="A754:A755" si="216">AJ754</f>
        <v/>
      </c>
      <c r="B754" s="74" t="s">
        <v>48</v>
      </c>
      <c r="C754" s="218"/>
      <c r="D754" s="220"/>
      <c r="E754" s="231"/>
      <c r="F754" s="218"/>
      <c r="G754" s="218"/>
      <c r="H754" s="1">
        <f>H755+H757+H758</f>
        <v>31266.099999999995</v>
      </c>
      <c r="I754" s="1">
        <f t="shared" ref="I754:L754" si="217">I755+I757+I758</f>
        <v>28487.899999999998</v>
      </c>
      <c r="J754" s="1">
        <f t="shared" si="217"/>
        <v>28199.699999999997</v>
      </c>
      <c r="K754" s="46">
        <f t="shared" si="217"/>
        <v>989</v>
      </c>
      <c r="L754" s="1">
        <f t="shared" si="217"/>
        <v>81455706</v>
      </c>
      <c r="M754" s="1"/>
      <c r="N754" s="1"/>
      <c r="O754" s="1"/>
      <c r="P754" s="1">
        <f>L754</f>
        <v>81455706</v>
      </c>
      <c r="Q754" s="1">
        <v>12455532</v>
      </c>
      <c r="R754" s="46"/>
      <c r="S754" s="1"/>
      <c r="T754" s="1">
        <f t="shared" ref="T754:AA754" si="218">T755+T757+T758</f>
        <v>9163</v>
      </c>
      <c r="U754" s="1">
        <f t="shared" si="218"/>
        <v>68933249</v>
      </c>
      <c r="V754" s="1"/>
      <c r="W754" s="1"/>
      <c r="X754" s="1"/>
      <c r="Y754" s="1"/>
      <c r="Z754" s="1">
        <f t="shared" si="218"/>
        <v>25</v>
      </c>
      <c r="AA754" s="1">
        <f t="shared" si="218"/>
        <v>66925</v>
      </c>
      <c r="AB754" s="1"/>
      <c r="AC754" s="1"/>
      <c r="AD754" s="1"/>
      <c r="AE754" s="1"/>
      <c r="AF754" s="15"/>
      <c r="AG754" s="259"/>
      <c r="AJ754" s="29" t="str">
        <f>CONCATENATE(AH754,AI754)</f>
        <v/>
      </c>
      <c r="AK754" s="29"/>
      <c r="AL754" s="29"/>
    </row>
    <row r="755" spans="1:38" ht="22.5" customHeight="1" x14ac:dyDescent="0.25">
      <c r="A755" s="143" t="str">
        <f t="shared" si="216"/>
        <v/>
      </c>
      <c r="B755" s="74" t="s">
        <v>1213</v>
      </c>
      <c r="C755" s="52"/>
      <c r="D755" s="143"/>
      <c r="E755" s="235"/>
      <c r="F755" s="52"/>
      <c r="G755" s="52"/>
      <c r="H755" s="1">
        <f>SUM(H756)</f>
        <v>664.4</v>
      </c>
      <c r="I755" s="1">
        <f t="shared" ref="I755:K755" si="219">SUM(I756)</f>
        <v>596.1</v>
      </c>
      <c r="J755" s="1">
        <f t="shared" si="219"/>
        <v>596.1</v>
      </c>
      <c r="K755" s="46">
        <f t="shared" si="219"/>
        <v>24</v>
      </c>
      <c r="L755" s="1">
        <f>SUM(L756)</f>
        <v>27720</v>
      </c>
      <c r="M755" s="1"/>
      <c r="N755" s="1"/>
      <c r="O755" s="1"/>
      <c r="P755" s="1">
        <f>L755</f>
        <v>27720</v>
      </c>
      <c r="Q755" s="1">
        <f t="shared" ref="Q755" si="220">SUM(Q756)</f>
        <v>27720</v>
      </c>
      <c r="R755" s="4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5"/>
      <c r="AG755" s="259"/>
      <c r="AJ755" s="29" t="str">
        <f>CONCATENATE(AH755,AI755)</f>
        <v/>
      </c>
      <c r="AK755" s="29"/>
      <c r="AL755" s="29"/>
    </row>
    <row r="756" spans="1:38" ht="22.5" customHeight="1" x14ac:dyDescent="0.25">
      <c r="A756" s="143" t="str">
        <f>AJ756</f>
        <v>709.</v>
      </c>
      <c r="B756" s="71" t="s">
        <v>1277</v>
      </c>
      <c r="C756" s="52">
        <v>1986</v>
      </c>
      <c r="D756" s="143" t="s">
        <v>3015</v>
      </c>
      <c r="E756" s="143" t="s">
        <v>3019</v>
      </c>
      <c r="F756" s="52">
        <v>2</v>
      </c>
      <c r="G756" s="52">
        <v>2</v>
      </c>
      <c r="H756" s="145">
        <v>664.4</v>
      </c>
      <c r="I756" s="145">
        <v>596.1</v>
      </c>
      <c r="J756" s="145">
        <v>596.1</v>
      </c>
      <c r="K756" s="3">
        <v>24</v>
      </c>
      <c r="L756" s="145">
        <f>Q756+S756+U756+W756+Y756+AA756+AD756+AE756</f>
        <v>27720</v>
      </c>
      <c r="M756" s="7"/>
      <c r="N756" s="7"/>
      <c r="O756" s="7"/>
      <c r="P756" s="145">
        <f>L756</f>
        <v>27720</v>
      </c>
      <c r="Q756" s="145">
        <v>27720</v>
      </c>
      <c r="R756" s="3"/>
      <c r="S756" s="145"/>
      <c r="T756" s="145"/>
      <c r="U756" s="7"/>
      <c r="V756" s="7"/>
      <c r="W756" s="7"/>
      <c r="X756" s="7"/>
      <c r="Y756" s="7"/>
      <c r="Z756" s="7"/>
      <c r="AA756" s="145"/>
      <c r="AB756" s="145"/>
      <c r="AC756" s="145"/>
      <c r="AD756" s="145"/>
      <c r="AE756" s="7"/>
      <c r="AF756" s="35">
        <v>2025</v>
      </c>
      <c r="AG756" s="259"/>
      <c r="AH756" s="29">
        <v>709</v>
      </c>
      <c r="AI756" s="29" t="s">
        <v>155</v>
      </c>
      <c r="AJ756" s="29" t="str">
        <f>CONCATENATE(AH756,AI756)</f>
        <v>709.</v>
      </c>
      <c r="AL756" s="29"/>
    </row>
    <row r="757" spans="1:38" s="65" customFormat="1" ht="22.5" customHeight="1" x14ac:dyDescent="0.25">
      <c r="A757" s="146"/>
      <c r="B757" s="74" t="s">
        <v>1214</v>
      </c>
      <c r="C757" s="218"/>
      <c r="D757" s="220"/>
      <c r="E757" s="231"/>
      <c r="F757" s="218"/>
      <c r="G757" s="218"/>
      <c r="H757" s="1"/>
      <c r="I757" s="1"/>
      <c r="J757" s="1"/>
      <c r="K757" s="46"/>
      <c r="L757" s="1"/>
      <c r="M757" s="1"/>
      <c r="N757" s="1"/>
      <c r="O757" s="1"/>
      <c r="P757" s="1"/>
      <c r="Q757" s="1"/>
      <c r="R757" s="4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200"/>
      <c r="AF757" s="198"/>
      <c r="AG757" s="260"/>
      <c r="AK757" s="148"/>
    </row>
    <row r="758" spans="1:38" s="65" customFormat="1" ht="22.5" customHeight="1" x14ac:dyDescent="0.25">
      <c r="A758" s="146"/>
      <c r="B758" s="74" t="s">
        <v>1215</v>
      </c>
      <c r="C758" s="218"/>
      <c r="D758" s="220"/>
      <c r="E758" s="231"/>
      <c r="F758" s="218"/>
      <c r="G758" s="218"/>
      <c r="H758" s="1">
        <f>SUM(H759:H803)</f>
        <v>30601.699999999993</v>
      </c>
      <c r="I758" s="1">
        <f t="shared" ref="I758:K758" si="221">SUM(I759:I803)</f>
        <v>27891.8</v>
      </c>
      <c r="J758" s="1">
        <f t="shared" si="221"/>
        <v>27603.599999999999</v>
      </c>
      <c r="K758" s="46">
        <f t="shared" si="221"/>
        <v>965</v>
      </c>
      <c r="L758" s="1">
        <f>SUM(L759:L803)</f>
        <v>81427986</v>
      </c>
      <c r="M758" s="1"/>
      <c r="N758" s="1"/>
      <c r="O758" s="1"/>
      <c r="P758" s="1">
        <f>L758</f>
        <v>81427986</v>
      </c>
      <c r="Q758" s="1">
        <f t="shared" ref="Q758" si="222">SUM(Q759:Q803)</f>
        <v>12427812</v>
      </c>
      <c r="R758" s="46"/>
      <c r="S758" s="1"/>
      <c r="T758" s="1">
        <f t="shared" ref="T758:AA758" si="223">SUM(T759:T803)</f>
        <v>9163</v>
      </c>
      <c r="U758" s="1">
        <f t="shared" si="223"/>
        <v>68933249</v>
      </c>
      <c r="V758" s="1"/>
      <c r="W758" s="1"/>
      <c r="X758" s="1"/>
      <c r="Y758" s="1"/>
      <c r="Z758" s="1">
        <f t="shared" si="223"/>
        <v>25</v>
      </c>
      <c r="AA758" s="1">
        <f t="shared" si="223"/>
        <v>66925</v>
      </c>
      <c r="AB758" s="1"/>
      <c r="AC758" s="1"/>
      <c r="AD758" s="1"/>
      <c r="AE758" s="200"/>
      <c r="AF758" s="198"/>
      <c r="AG758" s="260"/>
      <c r="AK758" s="148"/>
    </row>
    <row r="759" spans="1:38" ht="22.5" customHeight="1" x14ac:dyDescent="0.25">
      <c r="A759" s="143" t="str">
        <f t="shared" ref="A759:A803" si="224">AJ759</f>
        <v>710.</v>
      </c>
      <c r="B759" s="71" t="s">
        <v>1271</v>
      </c>
      <c r="C759" s="217">
        <v>1984</v>
      </c>
      <c r="D759" s="143" t="s">
        <v>3015</v>
      </c>
      <c r="E759" s="143" t="s">
        <v>3017</v>
      </c>
      <c r="F759" s="52">
        <v>2</v>
      </c>
      <c r="G759" s="52">
        <v>2</v>
      </c>
      <c r="H759" s="162">
        <v>774.9</v>
      </c>
      <c r="I759" s="162">
        <v>713.7</v>
      </c>
      <c r="J759" s="162">
        <v>713.7</v>
      </c>
      <c r="K759" s="3">
        <v>23</v>
      </c>
      <c r="L759" s="145">
        <f>Q759+S759+U759+W759+Y759+AA759+AD759+AE759</f>
        <v>1210178</v>
      </c>
      <c r="M759" s="145"/>
      <c r="N759" s="145"/>
      <c r="O759" s="145"/>
      <c r="P759" s="145">
        <f t="shared" ref="P759:P803" si="225">L759</f>
        <v>1210178</v>
      </c>
      <c r="Q759" s="145">
        <v>1210178</v>
      </c>
      <c r="R759" s="3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35">
        <v>2025</v>
      </c>
      <c r="AG759" s="259"/>
      <c r="AH759" s="29">
        <v>710</v>
      </c>
      <c r="AI759" s="29" t="s">
        <v>155</v>
      </c>
      <c r="AJ759" s="29" t="str">
        <f>CONCATENATE(AH759,AI759)</f>
        <v>710.</v>
      </c>
      <c r="AL759" s="29"/>
    </row>
    <row r="760" spans="1:38" ht="22.5" customHeight="1" x14ac:dyDescent="0.25">
      <c r="A760" s="143" t="str">
        <f t="shared" si="224"/>
        <v>711.</v>
      </c>
      <c r="B760" s="71" t="s">
        <v>1285</v>
      </c>
      <c r="C760" s="52">
        <v>1983</v>
      </c>
      <c r="D760" s="143" t="s">
        <v>3015</v>
      </c>
      <c r="E760" s="235" t="s">
        <v>3018</v>
      </c>
      <c r="F760" s="52">
        <v>2</v>
      </c>
      <c r="G760" s="52">
        <v>1</v>
      </c>
      <c r="H760" s="145">
        <v>405.7</v>
      </c>
      <c r="I760" s="145">
        <v>380</v>
      </c>
      <c r="J760" s="145">
        <v>380</v>
      </c>
      <c r="K760" s="3">
        <v>14</v>
      </c>
      <c r="L760" s="145">
        <f t="shared" ref="L760:L803" si="226">Q760+S760+U760+W760+Y760+AA760+AD760+AE760</f>
        <v>1242666</v>
      </c>
      <c r="M760" s="145"/>
      <c r="N760" s="145"/>
      <c r="O760" s="145"/>
      <c r="P760" s="145">
        <f t="shared" si="225"/>
        <v>1242666</v>
      </c>
      <c r="Q760" s="145">
        <v>1242666</v>
      </c>
      <c r="R760" s="3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35">
        <v>2025</v>
      </c>
      <c r="AG760" s="259"/>
      <c r="AH760" s="29">
        <v>711</v>
      </c>
      <c r="AI760" s="29" t="s">
        <v>155</v>
      </c>
      <c r="AJ760" s="29" t="str">
        <f t="shared" ref="AJ760:AJ803" si="227">CONCATENATE(AH760,AI760)</f>
        <v>711.</v>
      </c>
    </row>
    <row r="761" spans="1:38" ht="22.5" customHeight="1" x14ac:dyDescent="0.25">
      <c r="A761" s="143" t="str">
        <f t="shared" si="224"/>
        <v>712.</v>
      </c>
      <c r="B761" s="76" t="s">
        <v>1155</v>
      </c>
      <c r="C761" s="218">
        <v>1987</v>
      </c>
      <c r="D761" s="220" t="s">
        <v>3015</v>
      </c>
      <c r="E761" s="143" t="s">
        <v>3017</v>
      </c>
      <c r="F761" s="218">
        <v>3</v>
      </c>
      <c r="G761" s="218">
        <v>3</v>
      </c>
      <c r="H761" s="145">
        <v>1420.2</v>
      </c>
      <c r="I761" s="145">
        <v>1293.2</v>
      </c>
      <c r="J761" s="145">
        <v>1293.2</v>
      </c>
      <c r="K761" s="3">
        <v>41</v>
      </c>
      <c r="L761" s="145">
        <f t="shared" si="226"/>
        <v>5725003</v>
      </c>
      <c r="M761" s="145"/>
      <c r="N761" s="145"/>
      <c r="O761" s="145"/>
      <c r="P761" s="145">
        <f t="shared" si="225"/>
        <v>5725003</v>
      </c>
      <c r="Q761" s="145"/>
      <c r="R761" s="3"/>
      <c r="S761" s="145"/>
      <c r="T761" s="145">
        <v>761</v>
      </c>
      <c r="U761" s="145">
        <f>T761*7523</f>
        <v>5725003</v>
      </c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35">
        <v>2025</v>
      </c>
      <c r="AG761" s="259"/>
      <c r="AH761" s="29">
        <v>712</v>
      </c>
      <c r="AI761" s="29" t="s">
        <v>155</v>
      </c>
      <c r="AJ761" s="29" t="str">
        <f t="shared" si="227"/>
        <v>712.</v>
      </c>
    </row>
    <row r="762" spans="1:38" ht="22.5" customHeight="1" x14ac:dyDescent="0.25">
      <c r="A762" s="143" t="str">
        <f t="shared" si="224"/>
        <v>713.</v>
      </c>
      <c r="B762" s="71" t="s">
        <v>1286</v>
      </c>
      <c r="C762" s="52">
        <v>1990</v>
      </c>
      <c r="D762" s="143" t="s">
        <v>3015</v>
      </c>
      <c r="E762" s="235" t="s">
        <v>3018</v>
      </c>
      <c r="F762" s="52">
        <v>2</v>
      </c>
      <c r="G762" s="52">
        <v>1</v>
      </c>
      <c r="H762" s="145">
        <v>406</v>
      </c>
      <c r="I762" s="145">
        <v>399.8</v>
      </c>
      <c r="J762" s="145">
        <v>399.8</v>
      </c>
      <c r="K762" s="3">
        <v>12</v>
      </c>
      <c r="L762" s="145">
        <f t="shared" si="226"/>
        <v>1340130</v>
      </c>
      <c r="M762" s="145"/>
      <c r="N762" s="145"/>
      <c r="O762" s="145"/>
      <c r="P762" s="145">
        <f t="shared" si="225"/>
        <v>1340130</v>
      </c>
      <c r="Q762" s="145">
        <v>1340130</v>
      </c>
      <c r="R762" s="3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35">
        <v>2025</v>
      </c>
      <c r="AG762" s="259"/>
      <c r="AH762" s="29">
        <v>713</v>
      </c>
      <c r="AI762" s="29" t="s">
        <v>155</v>
      </c>
      <c r="AJ762" s="29" t="str">
        <f t="shared" si="227"/>
        <v>713.</v>
      </c>
    </row>
    <row r="763" spans="1:38" ht="22.5" customHeight="1" x14ac:dyDescent="0.25">
      <c r="A763" s="143" t="str">
        <f t="shared" si="224"/>
        <v>714.</v>
      </c>
      <c r="B763" s="76" t="s">
        <v>322</v>
      </c>
      <c r="C763" s="218">
        <v>1973</v>
      </c>
      <c r="D763" s="220" t="s">
        <v>3015</v>
      </c>
      <c r="E763" s="143" t="s">
        <v>3017</v>
      </c>
      <c r="F763" s="218">
        <v>2</v>
      </c>
      <c r="G763" s="218">
        <v>2</v>
      </c>
      <c r="H763" s="145">
        <v>774.9</v>
      </c>
      <c r="I763" s="145">
        <v>714</v>
      </c>
      <c r="J763" s="145">
        <v>714</v>
      </c>
      <c r="K763" s="3">
        <v>28</v>
      </c>
      <c r="L763" s="145">
        <f t="shared" si="226"/>
        <v>175617</v>
      </c>
      <c r="M763" s="7"/>
      <c r="N763" s="7"/>
      <c r="O763" s="7"/>
      <c r="P763" s="145">
        <f t="shared" si="225"/>
        <v>175617</v>
      </c>
      <c r="Q763" s="145">
        <v>175617</v>
      </c>
      <c r="R763" s="3"/>
      <c r="S763" s="145"/>
      <c r="T763" s="145"/>
      <c r="U763" s="7"/>
      <c r="V763" s="7"/>
      <c r="W763" s="7"/>
      <c r="X763" s="7"/>
      <c r="Y763" s="7"/>
      <c r="Z763" s="7"/>
      <c r="AA763" s="145"/>
      <c r="AB763" s="145"/>
      <c r="AC763" s="145"/>
      <c r="AD763" s="145"/>
      <c r="AE763" s="7"/>
      <c r="AF763" s="35">
        <v>2025</v>
      </c>
      <c r="AG763" s="259"/>
      <c r="AH763" s="29">
        <v>714</v>
      </c>
      <c r="AI763" s="29" t="s">
        <v>155</v>
      </c>
      <c r="AJ763" s="29" t="str">
        <f t="shared" si="227"/>
        <v>714.</v>
      </c>
      <c r="AL763" s="29"/>
    </row>
    <row r="764" spans="1:38" ht="22.5" customHeight="1" x14ac:dyDescent="0.25">
      <c r="A764" s="143" t="str">
        <f t="shared" si="224"/>
        <v>715.</v>
      </c>
      <c r="B764" s="76" t="s">
        <v>333</v>
      </c>
      <c r="C764" s="218">
        <v>1989</v>
      </c>
      <c r="D764" s="220" t="s">
        <v>3015</v>
      </c>
      <c r="E764" s="143" t="s">
        <v>3017</v>
      </c>
      <c r="F764" s="218">
        <v>3</v>
      </c>
      <c r="G764" s="218">
        <v>2</v>
      </c>
      <c r="H764" s="145">
        <v>1337</v>
      </c>
      <c r="I764" s="145">
        <v>1262.5999999999999</v>
      </c>
      <c r="J764" s="145">
        <v>1262.5999999999999</v>
      </c>
      <c r="K764" s="3">
        <v>48</v>
      </c>
      <c r="L764" s="145">
        <f t="shared" si="226"/>
        <v>145452</v>
      </c>
      <c r="M764" s="145"/>
      <c r="N764" s="145"/>
      <c r="O764" s="145"/>
      <c r="P764" s="145">
        <f t="shared" si="225"/>
        <v>145452</v>
      </c>
      <c r="Q764" s="145">
        <v>145452</v>
      </c>
      <c r="R764" s="3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35">
        <v>2025</v>
      </c>
      <c r="AG764" s="259"/>
      <c r="AH764" s="29">
        <v>715</v>
      </c>
      <c r="AI764" s="29" t="s">
        <v>155</v>
      </c>
      <c r="AJ764" s="29" t="str">
        <f t="shared" si="227"/>
        <v>715.</v>
      </c>
    </row>
    <row r="765" spans="1:38" ht="22.5" customHeight="1" x14ac:dyDescent="0.25">
      <c r="A765" s="143" t="str">
        <f t="shared" si="224"/>
        <v>716.</v>
      </c>
      <c r="B765" s="76" t="s">
        <v>49</v>
      </c>
      <c r="C765" s="218">
        <v>1994</v>
      </c>
      <c r="D765" s="220" t="s">
        <v>3015</v>
      </c>
      <c r="E765" s="143" t="s">
        <v>3017</v>
      </c>
      <c r="F765" s="218">
        <v>3</v>
      </c>
      <c r="G765" s="218">
        <v>2</v>
      </c>
      <c r="H765" s="145">
        <v>1387.3</v>
      </c>
      <c r="I765" s="145">
        <v>1289.3</v>
      </c>
      <c r="J765" s="145">
        <v>1289.3</v>
      </c>
      <c r="K765" s="3">
        <v>54</v>
      </c>
      <c r="L765" s="145">
        <f t="shared" si="226"/>
        <v>1665010</v>
      </c>
      <c r="M765" s="145"/>
      <c r="N765" s="145"/>
      <c r="O765" s="145"/>
      <c r="P765" s="145">
        <f t="shared" si="225"/>
        <v>1665010</v>
      </c>
      <c r="Q765" s="145">
        <v>1665010</v>
      </c>
      <c r="R765" s="3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35">
        <v>2025</v>
      </c>
      <c r="AG765" s="259"/>
      <c r="AH765" s="29">
        <v>716</v>
      </c>
      <c r="AI765" s="29" t="s">
        <v>155</v>
      </c>
      <c r="AJ765" s="29" t="str">
        <f t="shared" si="227"/>
        <v>716.</v>
      </c>
    </row>
    <row r="766" spans="1:38" ht="22.5" customHeight="1" x14ac:dyDescent="0.25">
      <c r="A766" s="143" t="str">
        <f t="shared" si="224"/>
        <v>717.</v>
      </c>
      <c r="B766" s="76" t="s">
        <v>323</v>
      </c>
      <c r="C766" s="218">
        <v>1982</v>
      </c>
      <c r="D766" s="220" t="s">
        <v>3015</v>
      </c>
      <c r="E766" s="143" t="s">
        <v>3017</v>
      </c>
      <c r="F766" s="218">
        <v>2</v>
      </c>
      <c r="G766" s="218">
        <v>2</v>
      </c>
      <c r="H766" s="145">
        <v>782.2</v>
      </c>
      <c r="I766" s="145">
        <v>722.3</v>
      </c>
      <c r="J766" s="145">
        <v>722.3</v>
      </c>
      <c r="K766" s="3">
        <v>23</v>
      </c>
      <c r="L766" s="145">
        <f t="shared" si="226"/>
        <v>1238605</v>
      </c>
      <c r="M766" s="7"/>
      <c r="N766" s="7"/>
      <c r="O766" s="7"/>
      <c r="P766" s="145">
        <f t="shared" si="225"/>
        <v>1238605</v>
      </c>
      <c r="Q766" s="145">
        <v>1238605</v>
      </c>
      <c r="R766" s="3"/>
      <c r="S766" s="145"/>
      <c r="T766" s="145"/>
      <c r="U766" s="7"/>
      <c r="V766" s="7"/>
      <c r="W766" s="7"/>
      <c r="X766" s="7"/>
      <c r="Y766" s="7"/>
      <c r="Z766" s="7"/>
      <c r="AA766" s="145"/>
      <c r="AB766" s="145"/>
      <c r="AC766" s="145"/>
      <c r="AD766" s="145"/>
      <c r="AE766" s="7"/>
      <c r="AF766" s="35">
        <v>2025</v>
      </c>
      <c r="AG766" s="259"/>
      <c r="AH766" s="29">
        <v>717</v>
      </c>
      <c r="AI766" s="29" t="s">
        <v>155</v>
      </c>
      <c r="AJ766" s="29" t="str">
        <f t="shared" si="227"/>
        <v>717.</v>
      </c>
      <c r="AL766" s="29"/>
    </row>
    <row r="767" spans="1:38" ht="22.5" customHeight="1" x14ac:dyDescent="0.25">
      <c r="A767" s="143" t="str">
        <f t="shared" si="224"/>
        <v>718.</v>
      </c>
      <c r="B767" s="76" t="s">
        <v>324</v>
      </c>
      <c r="C767" s="218">
        <v>1971</v>
      </c>
      <c r="D767" s="220" t="s">
        <v>3015</v>
      </c>
      <c r="E767" s="143" t="s">
        <v>3017</v>
      </c>
      <c r="F767" s="218">
        <v>2</v>
      </c>
      <c r="G767" s="218">
        <v>1</v>
      </c>
      <c r="H767" s="145">
        <v>483.7</v>
      </c>
      <c r="I767" s="145">
        <v>421.2</v>
      </c>
      <c r="J767" s="145">
        <v>421.2</v>
      </c>
      <c r="K767" s="3">
        <v>12</v>
      </c>
      <c r="L767" s="145">
        <f t="shared" si="226"/>
        <v>17148</v>
      </c>
      <c r="M767" s="7"/>
      <c r="N767" s="7"/>
      <c r="O767" s="7"/>
      <c r="P767" s="145">
        <f t="shared" si="225"/>
        <v>17148</v>
      </c>
      <c r="Q767" s="145">
        <v>17148</v>
      </c>
      <c r="R767" s="3"/>
      <c r="S767" s="145"/>
      <c r="T767" s="145"/>
      <c r="U767" s="7"/>
      <c r="V767" s="7"/>
      <c r="W767" s="7"/>
      <c r="X767" s="7"/>
      <c r="Y767" s="7"/>
      <c r="Z767" s="7"/>
      <c r="AA767" s="145"/>
      <c r="AB767" s="145"/>
      <c r="AC767" s="145"/>
      <c r="AD767" s="145"/>
      <c r="AE767" s="7"/>
      <c r="AF767" s="35">
        <v>2025</v>
      </c>
      <c r="AG767" s="259"/>
      <c r="AH767" s="29">
        <v>718</v>
      </c>
      <c r="AI767" s="29" t="s">
        <v>155</v>
      </c>
      <c r="AJ767" s="29" t="str">
        <f t="shared" si="227"/>
        <v>718.</v>
      </c>
      <c r="AL767" s="29"/>
    </row>
    <row r="768" spans="1:38" ht="22.5" customHeight="1" x14ac:dyDescent="0.25">
      <c r="A768" s="143" t="str">
        <f t="shared" si="224"/>
        <v>719.</v>
      </c>
      <c r="B768" s="71" t="s">
        <v>1274</v>
      </c>
      <c r="C768" s="52">
        <v>1966</v>
      </c>
      <c r="D768" s="143" t="s">
        <v>3015</v>
      </c>
      <c r="E768" s="143" t="s">
        <v>3017</v>
      </c>
      <c r="F768" s="52">
        <v>2</v>
      </c>
      <c r="G768" s="52">
        <v>1</v>
      </c>
      <c r="H768" s="145">
        <v>393.1</v>
      </c>
      <c r="I768" s="145">
        <v>353.8</v>
      </c>
      <c r="J768" s="145">
        <v>268</v>
      </c>
      <c r="K768" s="3">
        <v>13</v>
      </c>
      <c r="L768" s="145">
        <f t="shared" si="226"/>
        <v>3234890</v>
      </c>
      <c r="M768" s="7"/>
      <c r="N768" s="7"/>
      <c r="O768" s="7"/>
      <c r="P768" s="145">
        <f t="shared" si="225"/>
        <v>3234890</v>
      </c>
      <c r="Q768" s="145"/>
      <c r="R768" s="3"/>
      <c r="S768" s="145"/>
      <c r="T768" s="145">
        <v>430</v>
      </c>
      <c r="U768" s="145">
        <v>3234890</v>
      </c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35">
        <v>2025</v>
      </c>
      <c r="AG768" s="259"/>
      <c r="AH768" s="29">
        <v>719</v>
      </c>
      <c r="AI768" s="29" t="s">
        <v>155</v>
      </c>
      <c r="AJ768" s="29" t="str">
        <f t="shared" si="227"/>
        <v>719.</v>
      </c>
    </row>
    <row r="769" spans="1:38" ht="22.5" customHeight="1" x14ac:dyDescent="0.25">
      <c r="A769" s="143" t="str">
        <f t="shared" si="224"/>
        <v>720.</v>
      </c>
      <c r="B769" s="71" t="s">
        <v>325</v>
      </c>
      <c r="C769" s="52">
        <v>1981</v>
      </c>
      <c r="D769" s="143" t="s">
        <v>3015</v>
      </c>
      <c r="E769" s="143" t="s">
        <v>3017</v>
      </c>
      <c r="F769" s="52">
        <v>2</v>
      </c>
      <c r="G769" s="52">
        <v>2</v>
      </c>
      <c r="H769" s="145">
        <v>789.3</v>
      </c>
      <c r="I769" s="145">
        <v>733.7</v>
      </c>
      <c r="J769" s="145">
        <v>733.7</v>
      </c>
      <c r="K769" s="3">
        <v>30</v>
      </c>
      <c r="L769" s="145">
        <f t="shared" si="226"/>
        <v>469200</v>
      </c>
      <c r="M769" s="7"/>
      <c r="N769" s="7"/>
      <c r="O769" s="7"/>
      <c r="P769" s="145">
        <f t="shared" si="225"/>
        <v>469200</v>
      </c>
      <c r="Q769" s="145">
        <v>469200</v>
      </c>
      <c r="R769" s="3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35">
        <v>2025</v>
      </c>
      <c r="AG769" s="259"/>
      <c r="AH769" s="29">
        <v>720</v>
      </c>
      <c r="AI769" s="29" t="s">
        <v>155</v>
      </c>
      <c r="AJ769" s="29" t="str">
        <f t="shared" si="227"/>
        <v>720.</v>
      </c>
    </row>
    <row r="770" spans="1:38" ht="22.5" customHeight="1" x14ac:dyDescent="0.25">
      <c r="A770" s="143" t="str">
        <f t="shared" si="224"/>
        <v>721.</v>
      </c>
      <c r="B770" s="76" t="s">
        <v>147</v>
      </c>
      <c r="C770" s="52">
        <v>1982</v>
      </c>
      <c r="D770" s="220" t="s">
        <v>3015</v>
      </c>
      <c r="E770" s="143" t="s">
        <v>3017</v>
      </c>
      <c r="F770" s="52">
        <v>2</v>
      </c>
      <c r="G770" s="52">
        <v>3</v>
      </c>
      <c r="H770" s="145">
        <v>1005.7</v>
      </c>
      <c r="I770" s="145">
        <v>947.6</v>
      </c>
      <c r="J770" s="145">
        <v>947.6</v>
      </c>
      <c r="K770" s="3">
        <v>33</v>
      </c>
      <c r="L770" s="145">
        <f t="shared" si="226"/>
        <v>1616278</v>
      </c>
      <c r="M770" s="145"/>
      <c r="N770" s="145"/>
      <c r="O770" s="145"/>
      <c r="P770" s="145">
        <f t="shared" si="225"/>
        <v>1616278</v>
      </c>
      <c r="Q770" s="145">
        <v>1616278</v>
      </c>
      <c r="R770" s="3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35">
        <v>2025</v>
      </c>
      <c r="AG770" s="259"/>
      <c r="AH770" s="29">
        <v>721</v>
      </c>
      <c r="AI770" s="29" t="s">
        <v>155</v>
      </c>
      <c r="AJ770" s="29" t="str">
        <f t="shared" si="227"/>
        <v>721.</v>
      </c>
      <c r="AL770" s="29"/>
    </row>
    <row r="771" spans="1:38" ht="22.5" customHeight="1" x14ac:dyDescent="0.25">
      <c r="A771" s="143" t="str">
        <f t="shared" si="224"/>
        <v>722.</v>
      </c>
      <c r="B771" s="71" t="s">
        <v>334</v>
      </c>
      <c r="C771" s="217">
        <v>1973</v>
      </c>
      <c r="D771" s="143" t="s">
        <v>3015</v>
      </c>
      <c r="E771" s="143" t="s">
        <v>3017</v>
      </c>
      <c r="F771" s="217">
        <v>2</v>
      </c>
      <c r="G771" s="52">
        <v>3</v>
      </c>
      <c r="H771" s="162">
        <v>924.9</v>
      </c>
      <c r="I771" s="162">
        <v>900.2</v>
      </c>
      <c r="J771" s="162">
        <v>900.2</v>
      </c>
      <c r="K771" s="3">
        <v>23</v>
      </c>
      <c r="L771" s="145">
        <f t="shared" si="226"/>
        <v>300288</v>
      </c>
      <c r="M771" s="145"/>
      <c r="N771" s="145"/>
      <c r="O771" s="145"/>
      <c r="P771" s="145">
        <f t="shared" si="225"/>
        <v>300288</v>
      </c>
      <c r="Q771" s="145">
        <v>300288</v>
      </c>
      <c r="R771" s="3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35">
        <v>2025</v>
      </c>
      <c r="AG771" s="259"/>
      <c r="AH771" s="29">
        <v>722</v>
      </c>
      <c r="AI771" s="29" t="s">
        <v>155</v>
      </c>
      <c r="AJ771" s="29" t="str">
        <f t="shared" si="227"/>
        <v>722.</v>
      </c>
    </row>
    <row r="772" spans="1:38" ht="22.5" customHeight="1" x14ac:dyDescent="0.25">
      <c r="A772" s="143" t="str">
        <f t="shared" si="224"/>
        <v>723.</v>
      </c>
      <c r="B772" s="71" t="s">
        <v>332</v>
      </c>
      <c r="C772" s="217">
        <v>1982</v>
      </c>
      <c r="D772" s="143" t="s">
        <v>3015</v>
      </c>
      <c r="E772" s="143" t="s">
        <v>3017</v>
      </c>
      <c r="F772" s="52">
        <v>3</v>
      </c>
      <c r="G772" s="52">
        <v>3</v>
      </c>
      <c r="H772" s="145">
        <v>1550.5</v>
      </c>
      <c r="I772" s="145">
        <v>1458</v>
      </c>
      <c r="J772" s="145">
        <v>1458</v>
      </c>
      <c r="K772" s="3">
        <v>53</v>
      </c>
      <c r="L772" s="145">
        <f t="shared" si="226"/>
        <v>6394550</v>
      </c>
      <c r="M772" s="145"/>
      <c r="N772" s="145"/>
      <c r="O772" s="145"/>
      <c r="P772" s="145">
        <f t="shared" si="225"/>
        <v>6394550</v>
      </c>
      <c r="Q772" s="145"/>
      <c r="R772" s="3"/>
      <c r="S772" s="145"/>
      <c r="T772" s="145">
        <v>850</v>
      </c>
      <c r="U772" s="145">
        <v>6394550</v>
      </c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35">
        <v>2025</v>
      </c>
      <c r="AG772" s="259"/>
      <c r="AH772" s="29">
        <v>723</v>
      </c>
      <c r="AI772" s="29" t="s">
        <v>155</v>
      </c>
      <c r="AJ772" s="29" t="str">
        <f t="shared" si="227"/>
        <v>723.</v>
      </c>
    </row>
    <row r="773" spans="1:38" ht="22.5" customHeight="1" x14ac:dyDescent="0.25">
      <c r="A773" s="143" t="str">
        <f t="shared" si="224"/>
        <v>724.</v>
      </c>
      <c r="B773" s="71" t="s">
        <v>1269</v>
      </c>
      <c r="C773" s="52">
        <v>1970</v>
      </c>
      <c r="D773" s="220" t="s">
        <v>3015</v>
      </c>
      <c r="E773" s="143" t="s">
        <v>3017</v>
      </c>
      <c r="F773" s="52">
        <v>2</v>
      </c>
      <c r="G773" s="52">
        <v>2</v>
      </c>
      <c r="H773" s="162">
        <v>500.8</v>
      </c>
      <c r="I773" s="162">
        <v>440.3</v>
      </c>
      <c r="J773" s="162">
        <v>440.3</v>
      </c>
      <c r="K773" s="3">
        <v>24</v>
      </c>
      <c r="L773" s="145">
        <f t="shared" si="226"/>
        <v>66925</v>
      </c>
      <c r="M773" s="7"/>
      <c r="N773" s="7"/>
      <c r="O773" s="7"/>
      <c r="P773" s="145">
        <f t="shared" si="225"/>
        <v>66925</v>
      </c>
      <c r="Q773" s="145"/>
      <c r="R773" s="3"/>
      <c r="S773" s="145"/>
      <c r="T773" s="145"/>
      <c r="U773" s="145"/>
      <c r="V773" s="145"/>
      <c r="W773" s="145"/>
      <c r="X773" s="145"/>
      <c r="Y773" s="145"/>
      <c r="Z773" s="145">
        <v>25</v>
      </c>
      <c r="AA773" s="145">
        <f>Z773*2677</f>
        <v>66925</v>
      </c>
      <c r="AB773" s="1"/>
      <c r="AC773" s="1"/>
      <c r="AD773" s="1"/>
      <c r="AE773" s="1"/>
      <c r="AF773" s="35">
        <v>2025</v>
      </c>
      <c r="AG773" s="259"/>
      <c r="AH773" s="29">
        <v>724</v>
      </c>
      <c r="AI773" s="29" t="s">
        <v>155</v>
      </c>
      <c r="AJ773" s="29" t="str">
        <f t="shared" si="227"/>
        <v>724.</v>
      </c>
      <c r="AK773" s="29"/>
      <c r="AL773" s="29"/>
    </row>
    <row r="774" spans="1:38" ht="22.5" customHeight="1" x14ac:dyDescent="0.25">
      <c r="A774" s="143" t="str">
        <f t="shared" si="224"/>
        <v>725.</v>
      </c>
      <c r="B774" s="71" t="s">
        <v>1272</v>
      </c>
      <c r="C774" s="217">
        <v>1980</v>
      </c>
      <c r="D774" s="143" t="s">
        <v>3015</v>
      </c>
      <c r="E774" s="143" t="s">
        <v>3017</v>
      </c>
      <c r="F774" s="52">
        <v>2</v>
      </c>
      <c r="G774" s="52">
        <v>2</v>
      </c>
      <c r="H774" s="162">
        <v>775.4</v>
      </c>
      <c r="I774" s="162">
        <v>718.4</v>
      </c>
      <c r="J774" s="162">
        <v>718.4</v>
      </c>
      <c r="K774" s="3">
        <v>24</v>
      </c>
      <c r="L774" s="145">
        <f t="shared" si="226"/>
        <v>131376</v>
      </c>
      <c r="M774" s="7"/>
      <c r="N774" s="7"/>
      <c r="O774" s="7"/>
      <c r="P774" s="145">
        <f t="shared" si="225"/>
        <v>131376</v>
      </c>
      <c r="Q774" s="145">
        <v>131376</v>
      </c>
      <c r="R774" s="3"/>
      <c r="S774" s="145"/>
      <c r="T774" s="145"/>
      <c r="U774" s="7"/>
      <c r="V774" s="7"/>
      <c r="W774" s="7"/>
      <c r="X774" s="7"/>
      <c r="Y774" s="7"/>
      <c r="Z774" s="7"/>
      <c r="AA774" s="145"/>
      <c r="AB774" s="145"/>
      <c r="AC774" s="145"/>
      <c r="AD774" s="145"/>
      <c r="AE774" s="7"/>
      <c r="AF774" s="35">
        <v>2025</v>
      </c>
      <c r="AG774" s="259"/>
      <c r="AH774" s="29">
        <v>725</v>
      </c>
      <c r="AI774" s="29" t="s">
        <v>155</v>
      </c>
      <c r="AJ774" s="29" t="str">
        <f t="shared" si="227"/>
        <v>725.</v>
      </c>
      <c r="AL774" s="29"/>
    </row>
    <row r="775" spans="1:38" ht="22.5" customHeight="1" x14ac:dyDescent="0.25">
      <c r="A775" s="143" t="str">
        <f t="shared" si="224"/>
        <v>726.</v>
      </c>
      <c r="B775" s="71" t="s">
        <v>1279</v>
      </c>
      <c r="C775" s="52">
        <v>1934</v>
      </c>
      <c r="D775" s="220" t="s">
        <v>3015</v>
      </c>
      <c r="E775" s="143" t="s">
        <v>3018</v>
      </c>
      <c r="F775" s="52">
        <v>1</v>
      </c>
      <c r="G775" s="52">
        <v>2</v>
      </c>
      <c r="H775" s="145">
        <v>232.4</v>
      </c>
      <c r="I775" s="145">
        <v>200.8</v>
      </c>
      <c r="J775" s="145">
        <v>200.8</v>
      </c>
      <c r="K775" s="3">
        <v>9</v>
      </c>
      <c r="L775" s="145">
        <f t="shared" si="226"/>
        <v>57160</v>
      </c>
      <c r="M775" s="145"/>
      <c r="N775" s="145"/>
      <c r="O775" s="145"/>
      <c r="P775" s="145">
        <f t="shared" si="225"/>
        <v>57160</v>
      </c>
      <c r="Q775" s="145">
        <v>57160</v>
      </c>
      <c r="R775" s="3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35">
        <v>2025</v>
      </c>
      <c r="AG775" s="259"/>
      <c r="AH775" s="29">
        <v>726</v>
      </c>
      <c r="AI775" s="29" t="s">
        <v>155</v>
      </c>
      <c r="AJ775" s="29" t="str">
        <f t="shared" si="227"/>
        <v>726.</v>
      </c>
      <c r="AL775" s="29"/>
    </row>
    <row r="776" spans="1:38" ht="22.5" customHeight="1" x14ac:dyDescent="0.25">
      <c r="A776" s="143" t="str">
        <f t="shared" si="224"/>
        <v>727.</v>
      </c>
      <c r="B776" s="71" t="s">
        <v>1276</v>
      </c>
      <c r="C776" s="217">
        <v>1984</v>
      </c>
      <c r="D776" s="143" t="s">
        <v>3015</v>
      </c>
      <c r="E776" s="143" t="s">
        <v>3017</v>
      </c>
      <c r="F776" s="52">
        <v>3</v>
      </c>
      <c r="G776" s="52">
        <v>3</v>
      </c>
      <c r="H776" s="162">
        <v>1504.1</v>
      </c>
      <c r="I776" s="162">
        <v>1255.4000000000001</v>
      </c>
      <c r="J776" s="162">
        <v>1255.4000000000001</v>
      </c>
      <c r="K776" s="3">
        <v>28</v>
      </c>
      <c r="L776" s="145">
        <f t="shared" si="226"/>
        <v>173604</v>
      </c>
      <c r="M776" s="145"/>
      <c r="N776" s="145"/>
      <c r="O776" s="145"/>
      <c r="P776" s="145">
        <f t="shared" si="225"/>
        <v>173604</v>
      </c>
      <c r="Q776" s="145">
        <v>173604</v>
      </c>
      <c r="R776" s="3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35">
        <v>2025</v>
      </c>
      <c r="AG776" s="259"/>
      <c r="AH776" s="29">
        <v>727</v>
      </c>
      <c r="AI776" s="29" t="s">
        <v>155</v>
      </c>
      <c r="AJ776" s="29" t="str">
        <f t="shared" si="227"/>
        <v>727.</v>
      </c>
      <c r="AL776" s="29"/>
    </row>
    <row r="777" spans="1:38" ht="22.5" customHeight="1" x14ac:dyDescent="0.25">
      <c r="A777" s="143" t="str">
        <f t="shared" si="224"/>
        <v>728.</v>
      </c>
      <c r="B777" s="71" t="s">
        <v>1278</v>
      </c>
      <c r="C777" s="52">
        <v>1972</v>
      </c>
      <c r="D777" s="220" t="s">
        <v>3015</v>
      </c>
      <c r="E777" s="143" t="s">
        <v>3017</v>
      </c>
      <c r="F777" s="52">
        <v>2</v>
      </c>
      <c r="G777" s="52">
        <v>1</v>
      </c>
      <c r="H777" s="145">
        <v>404</v>
      </c>
      <c r="I777" s="145">
        <v>357.5</v>
      </c>
      <c r="J777" s="145">
        <v>357.5</v>
      </c>
      <c r="K777" s="3">
        <v>22</v>
      </c>
      <c r="L777" s="145">
        <f t="shared" si="226"/>
        <v>2595435</v>
      </c>
      <c r="M777" s="145"/>
      <c r="N777" s="145"/>
      <c r="O777" s="145"/>
      <c r="P777" s="145">
        <f t="shared" si="225"/>
        <v>2595435</v>
      </c>
      <c r="Q777" s="145"/>
      <c r="R777" s="3"/>
      <c r="S777" s="145"/>
      <c r="T777" s="145">
        <v>345</v>
      </c>
      <c r="U777" s="145">
        <f t="shared" ref="U777:U782" si="228">T777*7523</f>
        <v>2595435</v>
      </c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35">
        <v>2025</v>
      </c>
      <c r="AG777" s="259"/>
      <c r="AH777" s="29">
        <v>728</v>
      </c>
      <c r="AI777" s="29" t="s">
        <v>155</v>
      </c>
      <c r="AJ777" s="29" t="str">
        <f t="shared" si="227"/>
        <v>728.</v>
      </c>
    </row>
    <row r="778" spans="1:38" ht="22.5" customHeight="1" x14ac:dyDescent="0.25">
      <c r="A778" s="143" t="str">
        <f t="shared" si="224"/>
        <v>729.</v>
      </c>
      <c r="B778" s="71" t="s">
        <v>1280</v>
      </c>
      <c r="C778" s="52">
        <v>1978</v>
      </c>
      <c r="D778" s="220" t="s">
        <v>3015</v>
      </c>
      <c r="E778" s="143" t="s">
        <v>3019</v>
      </c>
      <c r="F778" s="52">
        <v>2</v>
      </c>
      <c r="G778" s="52">
        <v>2</v>
      </c>
      <c r="H778" s="145">
        <v>816.8</v>
      </c>
      <c r="I778" s="145">
        <v>768.8</v>
      </c>
      <c r="J778" s="145">
        <v>768.8</v>
      </c>
      <c r="K778" s="3">
        <v>33</v>
      </c>
      <c r="L778" s="145">
        <f t="shared" si="226"/>
        <v>5220962</v>
      </c>
      <c r="M778" s="145"/>
      <c r="N778" s="145"/>
      <c r="O778" s="145"/>
      <c r="P778" s="145">
        <f t="shared" si="225"/>
        <v>5220962</v>
      </c>
      <c r="Q778" s="145"/>
      <c r="R778" s="3"/>
      <c r="S778" s="145"/>
      <c r="T778" s="145">
        <v>694</v>
      </c>
      <c r="U778" s="145">
        <f t="shared" si="228"/>
        <v>5220962</v>
      </c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35">
        <v>2025</v>
      </c>
      <c r="AG778" s="259"/>
      <c r="AH778" s="29">
        <v>729</v>
      </c>
      <c r="AI778" s="29" t="s">
        <v>155</v>
      </c>
      <c r="AJ778" s="29" t="str">
        <f t="shared" si="227"/>
        <v>729.</v>
      </c>
      <c r="AL778" s="29"/>
    </row>
    <row r="779" spans="1:38" ht="22.5" customHeight="1" x14ac:dyDescent="0.25">
      <c r="A779" s="143" t="str">
        <f t="shared" si="224"/>
        <v>730.</v>
      </c>
      <c r="B779" s="71" t="s">
        <v>1281</v>
      </c>
      <c r="C779" s="52">
        <v>1937</v>
      </c>
      <c r="D779" s="220" t="s">
        <v>3015</v>
      </c>
      <c r="E779" s="143" t="s">
        <v>3018</v>
      </c>
      <c r="F779" s="52">
        <v>2</v>
      </c>
      <c r="G779" s="52">
        <v>1</v>
      </c>
      <c r="H779" s="162">
        <v>300.10000000000002</v>
      </c>
      <c r="I779" s="162">
        <v>277.10000000000002</v>
      </c>
      <c r="J779" s="162">
        <v>277.10000000000002</v>
      </c>
      <c r="K779" s="3">
        <v>12</v>
      </c>
      <c r="L779" s="145">
        <f t="shared" si="226"/>
        <v>1695684.2</v>
      </c>
      <c r="M779" s="145"/>
      <c r="N779" s="145"/>
      <c r="O779" s="145"/>
      <c r="P779" s="145">
        <f t="shared" si="225"/>
        <v>1695684.2</v>
      </c>
      <c r="Q779" s="145"/>
      <c r="R779" s="3"/>
      <c r="S779" s="145"/>
      <c r="T779" s="145">
        <v>225.4</v>
      </c>
      <c r="U779" s="145">
        <f t="shared" si="228"/>
        <v>1695684.2</v>
      </c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35">
        <v>2025</v>
      </c>
      <c r="AG779" s="259"/>
      <c r="AH779" s="29">
        <v>730</v>
      </c>
      <c r="AI779" s="29" t="s">
        <v>155</v>
      </c>
      <c r="AJ779" s="29" t="str">
        <f t="shared" si="227"/>
        <v>730.</v>
      </c>
      <c r="AL779" s="29"/>
    </row>
    <row r="780" spans="1:38" ht="22.5" customHeight="1" x14ac:dyDescent="0.25">
      <c r="A780" s="143" t="str">
        <f t="shared" si="224"/>
        <v>731.</v>
      </c>
      <c r="B780" s="71" t="s">
        <v>1289</v>
      </c>
      <c r="C780" s="218">
        <v>1978</v>
      </c>
      <c r="D780" s="220" t="s">
        <v>3015</v>
      </c>
      <c r="E780" s="143" t="s">
        <v>3017</v>
      </c>
      <c r="F780" s="218">
        <v>2</v>
      </c>
      <c r="G780" s="218">
        <v>1</v>
      </c>
      <c r="H780" s="145">
        <v>415.3</v>
      </c>
      <c r="I780" s="145">
        <v>384.7</v>
      </c>
      <c r="J780" s="145">
        <v>384.7</v>
      </c>
      <c r="K780" s="3">
        <v>12</v>
      </c>
      <c r="L780" s="145">
        <f t="shared" si="226"/>
        <v>5100594</v>
      </c>
      <c r="M780" s="145"/>
      <c r="N780" s="145"/>
      <c r="O780" s="145"/>
      <c r="P780" s="145">
        <f t="shared" si="225"/>
        <v>5100594</v>
      </c>
      <c r="Q780" s="145"/>
      <c r="R780" s="3"/>
      <c r="S780" s="145"/>
      <c r="T780" s="145">
        <v>678</v>
      </c>
      <c r="U780" s="145">
        <f t="shared" si="228"/>
        <v>5100594</v>
      </c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35">
        <v>2025</v>
      </c>
      <c r="AG780" s="259"/>
      <c r="AH780" s="29">
        <v>731</v>
      </c>
      <c r="AI780" s="29" t="s">
        <v>155</v>
      </c>
      <c r="AJ780" s="29" t="str">
        <f t="shared" si="227"/>
        <v>731.</v>
      </c>
      <c r="AL780" s="29"/>
    </row>
    <row r="781" spans="1:38" ht="22.5" customHeight="1" x14ac:dyDescent="0.25">
      <c r="A781" s="143" t="str">
        <f t="shared" si="224"/>
        <v>732.</v>
      </c>
      <c r="B781" s="71" t="s">
        <v>1270</v>
      </c>
      <c r="C781" s="217" t="s">
        <v>3021</v>
      </c>
      <c r="D781" s="143" t="s">
        <v>3015</v>
      </c>
      <c r="E781" s="143" t="s">
        <v>3017</v>
      </c>
      <c r="F781" s="52">
        <v>2</v>
      </c>
      <c r="G781" s="52">
        <v>2</v>
      </c>
      <c r="H781" s="145">
        <v>405.6</v>
      </c>
      <c r="I781" s="145">
        <v>363.8</v>
      </c>
      <c r="J781" s="145">
        <v>363.8</v>
      </c>
      <c r="K781" s="3">
        <v>17</v>
      </c>
      <c r="L781" s="145">
        <f t="shared" si="226"/>
        <v>2678940.3000000003</v>
      </c>
      <c r="M781" s="145"/>
      <c r="N781" s="145"/>
      <c r="O781" s="145"/>
      <c r="P781" s="145">
        <f t="shared" si="225"/>
        <v>2678940.3000000003</v>
      </c>
      <c r="Q781" s="145"/>
      <c r="R781" s="3"/>
      <c r="S781" s="145"/>
      <c r="T781" s="145">
        <v>356.1</v>
      </c>
      <c r="U781" s="145">
        <f t="shared" si="228"/>
        <v>2678940.3000000003</v>
      </c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35">
        <v>2025</v>
      </c>
      <c r="AG781" s="259"/>
      <c r="AH781" s="29">
        <v>732</v>
      </c>
      <c r="AI781" s="29" t="s">
        <v>155</v>
      </c>
      <c r="AJ781" s="29" t="str">
        <f t="shared" si="227"/>
        <v>732.</v>
      </c>
      <c r="AL781" s="29"/>
    </row>
    <row r="782" spans="1:38" ht="22.5" customHeight="1" x14ac:dyDescent="0.25">
      <c r="A782" s="143" t="str">
        <f t="shared" si="224"/>
        <v>733.</v>
      </c>
      <c r="B782" s="71" t="s">
        <v>1287</v>
      </c>
      <c r="C782" s="52">
        <v>1962</v>
      </c>
      <c r="D782" s="220" t="s">
        <v>3015</v>
      </c>
      <c r="E782" s="143" t="s">
        <v>3022</v>
      </c>
      <c r="F782" s="52">
        <v>2</v>
      </c>
      <c r="G782" s="52">
        <v>1</v>
      </c>
      <c r="H782" s="162">
        <v>641.6</v>
      </c>
      <c r="I782" s="162">
        <v>606.6</v>
      </c>
      <c r="J782" s="162">
        <v>606.6</v>
      </c>
      <c r="K782" s="3">
        <v>9</v>
      </c>
      <c r="L782" s="145">
        <f t="shared" si="226"/>
        <v>4062420</v>
      </c>
      <c r="M782" s="145"/>
      <c r="N782" s="145"/>
      <c r="O782" s="145"/>
      <c r="P782" s="145">
        <f t="shared" si="225"/>
        <v>4062420</v>
      </c>
      <c r="Q782" s="145"/>
      <c r="R782" s="3"/>
      <c r="S782" s="145"/>
      <c r="T782" s="145">
        <v>540</v>
      </c>
      <c r="U782" s="145">
        <f t="shared" si="228"/>
        <v>4062420</v>
      </c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35">
        <v>2025</v>
      </c>
      <c r="AG782" s="259"/>
      <c r="AH782" s="29">
        <v>733</v>
      </c>
      <c r="AI782" s="29" t="s">
        <v>155</v>
      </c>
      <c r="AJ782" s="29" t="str">
        <f t="shared" si="227"/>
        <v>733.</v>
      </c>
    </row>
    <row r="783" spans="1:38" ht="22.5" customHeight="1" x14ac:dyDescent="0.25">
      <c r="A783" s="143" t="str">
        <f t="shared" si="224"/>
        <v>734.</v>
      </c>
      <c r="B783" s="76" t="s">
        <v>330</v>
      </c>
      <c r="C783" s="52">
        <v>1978</v>
      </c>
      <c r="D783" s="220" t="s">
        <v>3015</v>
      </c>
      <c r="E783" s="143" t="s">
        <v>3017</v>
      </c>
      <c r="F783" s="52">
        <v>2</v>
      </c>
      <c r="G783" s="52">
        <v>1</v>
      </c>
      <c r="H783" s="145">
        <v>432.6</v>
      </c>
      <c r="I783" s="145">
        <v>392.3</v>
      </c>
      <c r="J783" s="145">
        <v>392.3</v>
      </c>
      <c r="K783" s="3">
        <v>15</v>
      </c>
      <c r="L783" s="145">
        <f t="shared" si="226"/>
        <v>65688</v>
      </c>
      <c r="M783" s="145"/>
      <c r="N783" s="145"/>
      <c r="O783" s="145"/>
      <c r="P783" s="145">
        <f t="shared" si="225"/>
        <v>65688</v>
      </c>
      <c r="Q783" s="145">
        <v>65688</v>
      </c>
      <c r="R783" s="3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35">
        <v>2025</v>
      </c>
      <c r="AG783" s="259"/>
      <c r="AH783" s="29">
        <v>734</v>
      </c>
      <c r="AI783" s="29" t="s">
        <v>155</v>
      </c>
      <c r="AJ783" s="29" t="str">
        <f t="shared" si="227"/>
        <v>734.</v>
      </c>
    </row>
    <row r="784" spans="1:38" ht="22.5" customHeight="1" x14ac:dyDescent="0.25">
      <c r="A784" s="143" t="str">
        <f t="shared" si="224"/>
        <v>735.</v>
      </c>
      <c r="B784" s="71" t="s">
        <v>1282</v>
      </c>
      <c r="C784" s="218">
        <v>1950</v>
      </c>
      <c r="D784" s="220" t="s">
        <v>3015</v>
      </c>
      <c r="E784" s="231" t="s">
        <v>3019</v>
      </c>
      <c r="F784" s="218">
        <v>2</v>
      </c>
      <c r="G784" s="52">
        <v>1</v>
      </c>
      <c r="H784" s="145">
        <v>475.6</v>
      </c>
      <c r="I784" s="145">
        <v>429.9</v>
      </c>
      <c r="J784" s="145">
        <v>366.3</v>
      </c>
      <c r="K784" s="3">
        <v>2</v>
      </c>
      <c r="L784" s="145">
        <f t="shared" si="226"/>
        <v>3874345</v>
      </c>
      <c r="M784" s="145"/>
      <c r="N784" s="145"/>
      <c r="O784" s="145"/>
      <c r="P784" s="145">
        <f t="shared" si="225"/>
        <v>3874345</v>
      </c>
      <c r="Q784" s="145"/>
      <c r="R784" s="3"/>
      <c r="S784" s="145"/>
      <c r="T784" s="145">
        <v>515</v>
      </c>
      <c r="U784" s="145">
        <f>T784*7523</f>
        <v>3874345</v>
      </c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35">
        <v>2025</v>
      </c>
      <c r="AG784" s="259"/>
      <c r="AH784" s="29">
        <v>735</v>
      </c>
      <c r="AI784" s="29" t="s">
        <v>155</v>
      </c>
      <c r="AJ784" s="29" t="str">
        <f t="shared" si="227"/>
        <v>735.</v>
      </c>
    </row>
    <row r="785" spans="1:38" ht="22.5" customHeight="1" x14ac:dyDescent="0.25">
      <c r="A785" s="143" t="str">
        <f t="shared" si="224"/>
        <v>736.</v>
      </c>
      <c r="B785" s="71" t="s">
        <v>1283</v>
      </c>
      <c r="C785" s="218">
        <v>1948</v>
      </c>
      <c r="D785" s="220" t="s">
        <v>3015</v>
      </c>
      <c r="E785" s="231" t="s">
        <v>3019</v>
      </c>
      <c r="F785" s="218">
        <v>2</v>
      </c>
      <c r="G785" s="52">
        <v>1</v>
      </c>
      <c r="H785" s="145">
        <v>495.8</v>
      </c>
      <c r="I785" s="145">
        <v>455.8</v>
      </c>
      <c r="J785" s="145">
        <v>343.3</v>
      </c>
      <c r="K785" s="3">
        <v>13</v>
      </c>
      <c r="L785" s="145">
        <f t="shared" si="226"/>
        <v>4212880</v>
      </c>
      <c r="M785" s="145"/>
      <c r="N785" s="145"/>
      <c r="O785" s="145"/>
      <c r="P785" s="145">
        <f t="shared" si="225"/>
        <v>4212880</v>
      </c>
      <c r="Q785" s="145"/>
      <c r="R785" s="3"/>
      <c r="S785" s="145"/>
      <c r="T785" s="145">
        <v>560</v>
      </c>
      <c r="U785" s="145">
        <f>T785*7523</f>
        <v>4212880</v>
      </c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35">
        <v>2025</v>
      </c>
      <c r="AG785" s="259"/>
      <c r="AH785" s="29">
        <v>736</v>
      </c>
      <c r="AI785" s="29" t="s">
        <v>155</v>
      </c>
      <c r="AJ785" s="29" t="str">
        <f t="shared" si="227"/>
        <v>736.</v>
      </c>
    </row>
    <row r="786" spans="1:38" ht="21.75" customHeight="1" x14ac:dyDescent="0.25">
      <c r="A786" s="143" t="str">
        <f t="shared" si="224"/>
        <v>737.</v>
      </c>
      <c r="B786" s="71" t="s">
        <v>1284</v>
      </c>
      <c r="C786" s="217">
        <v>1955</v>
      </c>
      <c r="D786" s="143" t="s">
        <v>3015</v>
      </c>
      <c r="E786" s="143" t="s">
        <v>3017</v>
      </c>
      <c r="F786" s="217">
        <v>2</v>
      </c>
      <c r="G786" s="52">
        <v>3</v>
      </c>
      <c r="H786" s="162">
        <v>933.8</v>
      </c>
      <c r="I786" s="162">
        <v>857.7</v>
      </c>
      <c r="J786" s="162">
        <v>857.7</v>
      </c>
      <c r="K786" s="3">
        <v>19</v>
      </c>
      <c r="L786" s="145">
        <f t="shared" si="226"/>
        <v>633516</v>
      </c>
      <c r="M786" s="145"/>
      <c r="N786" s="145"/>
      <c r="O786" s="145"/>
      <c r="P786" s="145">
        <f t="shared" si="225"/>
        <v>633516</v>
      </c>
      <c r="Q786" s="145">
        <v>633516</v>
      </c>
      <c r="R786" s="3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35">
        <v>2025</v>
      </c>
      <c r="AG786" s="259"/>
      <c r="AH786" s="29">
        <v>737</v>
      </c>
      <c r="AI786" s="29" t="s">
        <v>155</v>
      </c>
      <c r="AJ786" s="29" t="str">
        <f t="shared" si="227"/>
        <v>737.</v>
      </c>
    </row>
    <row r="787" spans="1:38" ht="22.5" customHeight="1" x14ac:dyDescent="0.25">
      <c r="A787" s="143" t="str">
        <f t="shared" si="224"/>
        <v>738.</v>
      </c>
      <c r="B787" s="71" t="s">
        <v>326</v>
      </c>
      <c r="C787" s="217">
        <v>1949</v>
      </c>
      <c r="D787" s="143" t="s">
        <v>3015</v>
      </c>
      <c r="E787" s="143" t="s">
        <v>3017</v>
      </c>
      <c r="F787" s="217">
        <v>2</v>
      </c>
      <c r="G787" s="52">
        <v>2</v>
      </c>
      <c r="H787" s="162">
        <v>929.1</v>
      </c>
      <c r="I787" s="162">
        <v>837.7</v>
      </c>
      <c r="J787" s="162">
        <v>837.7</v>
      </c>
      <c r="K787" s="3">
        <v>22</v>
      </c>
      <c r="L787" s="145">
        <f t="shared" si="226"/>
        <v>132483</v>
      </c>
      <c r="M787" s="7"/>
      <c r="N787" s="7"/>
      <c r="O787" s="7"/>
      <c r="P787" s="145">
        <f t="shared" si="225"/>
        <v>132483</v>
      </c>
      <c r="Q787" s="145">
        <v>132483</v>
      </c>
      <c r="R787" s="3"/>
      <c r="S787" s="145"/>
      <c r="T787" s="145"/>
      <c r="U787" s="7"/>
      <c r="V787" s="7"/>
      <c r="W787" s="7"/>
      <c r="X787" s="7"/>
      <c r="Y787" s="7"/>
      <c r="Z787" s="7"/>
      <c r="AA787" s="145"/>
      <c r="AB787" s="145"/>
      <c r="AC787" s="145"/>
      <c r="AD787" s="145"/>
      <c r="AE787" s="7"/>
      <c r="AF787" s="35">
        <v>2025</v>
      </c>
      <c r="AG787" s="259"/>
      <c r="AH787" s="29">
        <v>738</v>
      </c>
      <c r="AI787" s="29" t="s">
        <v>155</v>
      </c>
      <c r="AJ787" s="29" t="str">
        <f t="shared" si="227"/>
        <v>738.</v>
      </c>
      <c r="AL787" s="29"/>
    </row>
    <row r="788" spans="1:38" ht="22.5" customHeight="1" x14ac:dyDescent="0.25">
      <c r="A788" s="143" t="str">
        <f t="shared" si="224"/>
        <v>739.</v>
      </c>
      <c r="B788" s="76" t="s">
        <v>335</v>
      </c>
      <c r="C788" s="218">
        <v>1952</v>
      </c>
      <c r="D788" s="220" t="s">
        <v>3015</v>
      </c>
      <c r="E788" s="143" t="s">
        <v>3017</v>
      </c>
      <c r="F788" s="218">
        <v>2</v>
      </c>
      <c r="G788" s="218">
        <v>1</v>
      </c>
      <c r="H788" s="145">
        <v>394</v>
      </c>
      <c r="I788" s="145">
        <v>358.4</v>
      </c>
      <c r="J788" s="145">
        <v>358.4</v>
      </c>
      <c r="K788" s="3">
        <v>16</v>
      </c>
      <c r="L788" s="145">
        <f t="shared" si="226"/>
        <v>79764</v>
      </c>
      <c r="M788" s="145"/>
      <c r="N788" s="145"/>
      <c r="O788" s="145"/>
      <c r="P788" s="145">
        <f t="shared" si="225"/>
        <v>79764</v>
      </c>
      <c r="Q788" s="145">
        <v>79764</v>
      </c>
      <c r="R788" s="3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35">
        <v>2025</v>
      </c>
      <c r="AG788" s="259"/>
      <c r="AH788" s="29">
        <v>739</v>
      </c>
      <c r="AI788" s="29" t="s">
        <v>155</v>
      </c>
      <c r="AJ788" s="29" t="str">
        <f t="shared" si="227"/>
        <v>739.</v>
      </c>
    </row>
    <row r="789" spans="1:38" ht="22.5" customHeight="1" x14ac:dyDescent="0.25">
      <c r="A789" s="143" t="str">
        <f t="shared" si="224"/>
        <v>740.</v>
      </c>
      <c r="B789" s="71" t="s">
        <v>1288</v>
      </c>
      <c r="C789" s="218">
        <v>1950</v>
      </c>
      <c r="D789" s="220" t="s">
        <v>3015</v>
      </c>
      <c r="E789" s="143" t="s">
        <v>3017</v>
      </c>
      <c r="F789" s="218">
        <v>2</v>
      </c>
      <c r="G789" s="218">
        <v>1</v>
      </c>
      <c r="H789" s="145">
        <v>513.29999999999995</v>
      </c>
      <c r="I789" s="145">
        <v>454.3</v>
      </c>
      <c r="J789" s="145">
        <v>454.3</v>
      </c>
      <c r="K789" s="3">
        <v>4</v>
      </c>
      <c r="L789" s="145">
        <f t="shared" si="226"/>
        <v>3618563</v>
      </c>
      <c r="M789" s="7"/>
      <c r="N789" s="7"/>
      <c r="O789" s="7"/>
      <c r="P789" s="145">
        <f t="shared" si="225"/>
        <v>3618563</v>
      </c>
      <c r="Q789" s="145"/>
      <c r="R789" s="3"/>
      <c r="S789" s="145"/>
      <c r="T789" s="145">
        <v>481</v>
      </c>
      <c r="U789" s="7">
        <f>T789*7523</f>
        <v>3618563</v>
      </c>
      <c r="V789" s="7"/>
      <c r="W789" s="7"/>
      <c r="X789" s="7"/>
      <c r="Y789" s="7"/>
      <c r="Z789" s="7"/>
      <c r="AA789" s="145"/>
      <c r="AB789" s="145"/>
      <c r="AC789" s="145"/>
      <c r="AD789" s="145"/>
      <c r="AE789" s="7"/>
      <c r="AF789" s="35">
        <v>2025</v>
      </c>
      <c r="AG789" s="259"/>
      <c r="AH789" s="29">
        <v>740</v>
      </c>
      <c r="AI789" s="29" t="s">
        <v>155</v>
      </c>
      <c r="AJ789" s="29" t="str">
        <f t="shared" si="227"/>
        <v>740.</v>
      </c>
      <c r="AL789" s="29"/>
    </row>
    <row r="790" spans="1:38" ht="22.5" customHeight="1" x14ac:dyDescent="0.25">
      <c r="A790" s="143" t="str">
        <f t="shared" si="224"/>
        <v>741.</v>
      </c>
      <c r="B790" s="76" t="s">
        <v>328</v>
      </c>
      <c r="C790" s="218">
        <v>1960</v>
      </c>
      <c r="D790" s="220" t="s">
        <v>3015</v>
      </c>
      <c r="E790" s="231" t="s">
        <v>3018</v>
      </c>
      <c r="F790" s="218">
        <v>2</v>
      </c>
      <c r="G790" s="218">
        <v>2</v>
      </c>
      <c r="H790" s="145">
        <v>602.9</v>
      </c>
      <c r="I790" s="145">
        <v>545.70000000000005</v>
      </c>
      <c r="J790" s="145">
        <v>545.70000000000005</v>
      </c>
      <c r="K790" s="3">
        <v>18</v>
      </c>
      <c r="L790" s="145">
        <f t="shared" si="226"/>
        <v>12861</v>
      </c>
      <c r="M790" s="7"/>
      <c r="N790" s="7"/>
      <c r="O790" s="7"/>
      <c r="P790" s="145">
        <f t="shared" si="225"/>
        <v>12861</v>
      </c>
      <c r="Q790" s="145">
        <v>12861</v>
      </c>
      <c r="R790" s="3"/>
      <c r="S790" s="145"/>
      <c r="T790" s="145"/>
      <c r="U790" s="7"/>
      <c r="V790" s="7"/>
      <c r="W790" s="7"/>
      <c r="X790" s="7"/>
      <c r="Y790" s="7"/>
      <c r="Z790" s="7"/>
      <c r="AA790" s="145"/>
      <c r="AB790" s="145"/>
      <c r="AC790" s="145"/>
      <c r="AD790" s="145"/>
      <c r="AE790" s="7"/>
      <c r="AF790" s="35">
        <v>2025</v>
      </c>
      <c r="AG790" s="259"/>
      <c r="AH790" s="29">
        <v>741</v>
      </c>
      <c r="AI790" s="29" t="s">
        <v>155</v>
      </c>
      <c r="AJ790" s="29" t="str">
        <f t="shared" si="227"/>
        <v>741.</v>
      </c>
      <c r="AL790" s="29"/>
    </row>
    <row r="791" spans="1:38" ht="22.5" customHeight="1" x14ac:dyDescent="0.25">
      <c r="A791" s="143" t="str">
        <f t="shared" si="224"/>
        <v>742.</v>
      </c>
      <c r="B791" s="76" t="s">
        <v>331</v>
      </c>
      <c r="C791" s="52">
        <v>1965</v>
      </c>
      <c r="D791" s="220" t="s">
        <v>3015</v>
      </c>
      <c r="E791" s="143" t="s">
        <v>3017</v>
      </c>
      <c r="F791" s="52">
        <v>2</v>
      </c>
      <c r="G791" s="52">
        <v>1</v>
      </c>
      <c r="H791" s="145">
        <v>340</v>
      </c>
      <c r="I791" s="145">
        <v>315.3</v>
      </c>
      <c r="J791" s="145">
        <v>289</v>
      </c>
      <c r="K791" s="3">
        <v>24</v>
      </c>
      <c r="L791" s="145">
        <f t="shared" si="226"/>
        <v>85740</v>
      </c>
      <c r="M791" s="145"/>
      <c r="N791" s="145"/>
      <c r="O791" s="145"/>
      <c r="P791" s="145">
        <f t="shared" si="225"/>
        <v>85740</v>
      </c>
      <c r="Q791" s="145">
        <v>85740</v>
      </c>
      <c r="R791" s="3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35">
        <v>2025</v>
      </c>
      <c r="AG791" s="259"/>
      <c r="AH791" s="29">
        <v>742</v>
      </c>
      <c r="AI791" s="29" t="s">
        <v>155</v>
      </c>
      <c r="AJ791" s="29" t="str">
        <f t="shared" si="227"/>
        <v>742.</v>
      </c>
    </row>
    <row r="792" spans="1:38" ht="22.5" customHeight="1" x14ac:dyDescent="0.25">
      <c r="A792" s="143" t="str">
        <f t="shared" si="224"/>
        <v>743.</v>
      </c>
      <c r="B792" s="76" t="s">
        <v>327</v>
      </c>
      <c r="C792" s="218">
        <v>1960</v>
      </c>
      <c r="D792" s="220" t="s">
        <v>3015</v>
      </c>
      <c r="E792" s="231" t="s">
        <v>3018</v>
      </c>
      <c r="F792" s="218">
        <v>2</v>
      </c>
      <c r="G792" s="218">
        <v>1</v>
      </c>
      <c r="H792" s="145">
        <v>348.1</v>
      </c>
      <c r="I792" s="145">
        <v>276.10000000000002</v>
      </c>
      <c r="J792" s="145">
        <v>276.10000000000002</v>
      </c>
      <c r="K792" s="3">
        <v>8</v>
      </c>
      <c r="L792" s="145">
        <f t="shared" si="226"/>
        <v>2102678.5</v>
      </c>
      <c r="M792" s="7"/>
      <c r="N792" s="7"/>
      <c r="O792" s="7"/>
      <c r="P792" s="145">
        <f t="shared" si="225"/>
        <v>2102678.5</v>
      </c>
      <c r="Q792" s="145"/>
      <c r="R792" s="3"/>
      <c r="S792" s="145"/>
      <c r="T792" s="145">
        <v>279.5</v>
      </c>
      <c r="U792" s="7">
        <f>T792*7523</f>
        <v>2102678.5</v>
      </c>
      <c r="V792" s="7"/>
      <c r="W792" s="7"/>
      <c r="X792" s="7"/>
      <c r="Y792" s="7"/>
      <c r="Z792" s="7"/>
      <c r="AA792" s="145"/>
      <c r="AB792" s="145"/>
      <c r="AC792" s="145"/>
      <c r="AD792" s="145"/>
      <c r="AE792" s="7"/>
      <c r="AF792" s="35">
        <v>2025</v>
      </c>
      <c r="AG792" s="259"/>
      <c r="AH792" s="29">
        <v>743</v>
      </c>
      <c r="AI792" s="29" t="s">
        <v>155</v>
      </c>
      <c r="AJ792" s="29" t="str">
        <f t="shared" si="227"/>
        <v>743.</v>
      </c>
      <c r="AL792" s="29"/>
    </row>
    <row r="793" spans="1:38" ht="22.5" customHeight="1" x14ac:dyDescent="0.25">
      <c r="A793" s="143" t="str">
        <f t="shared" si="224"/>
        <v>744.</v>
      </c>
      <c r="B793" s="71" t="s">
        <v>329</v>
      </c>
      <c r="C793" s="52">
        <v>1976</v>
      </c>
      <c r="D793" s="143" t="s">
        <v>3015</v>
      </c>
      <c r="E793" s="143" t="s">
        <v>3017</v>
      </c>
      <c r="F793" s="52">
        <v>2</v>
      </c>
      <c r="G793" s="52">
        <v>2</v>
      </c>
      <c r="H793" s="145">
        <v>756.5</v>
      </c>
      <c r="I793" s="145">
        <v>711.2</v>
      </c>
      <c r="J793" s="145">
        <v>711.2</v>
      </c>
      <c r="K793" s="3">
        <v>15</v>
      </c>
      <c r="L793" s="145">
        <f t="shared" si="226"/>
        <v>300288</v>
      </c>
      <c r="M793" s="145"/>
      <c r="N793" s="145"/>
      <c r="O793" s="145"/>
      <c r="P793" s="145">
        <f t="shared" si="225"/>
        <v>300288</v>
      </c>
      <c r="Q793" s="145">
        <v>300288</v>
      </c>
      <c r="R793" s="3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35">
        <v>2025</v>
      </c>
      <c r="AG793" s="259"/>
      <c r="AH793" s="29">
        <v>744</v>
      </c>
      <c r="AI793" s="29" t="s">
        <v>155</v>
      </c>
      <c r="AJ793" s="29" t="str">
        <f t="shared" si="227"/>
        <v>744.</v>
      </c>
      <c r="AL793" s="29"/>
    </row>
    <row r="794" spans="1:38" ht="22.5" customHeight="1" x14ac:dyDescent="0.25">
      <c r="A794" s="143" t="str">
        <f t="shared" si="224"/>
        <v>745.</v>
      </c>
      <c r="B794" s="71" t="s">
        <v>1264</v>
      </c>
      <c r="C794" s="218">
        <v>1968</v>
      </c>
      <c r="D794" s="220" t="s">
        <v>3015</v>
      </c>
      <c r="E794" s="143" t="s">
        <v>3017</v>
      </c>
      <c r="F794" s="218">
        <v>2</v>
      </c>
      <c r="G794" s="218">
        <v>2</v>
      </c>
      <c r="H794" s="145">
        <v>562</v>
      </c>
      <c r="I794" s="145">
        <v>517.20000000000005</v>
      </c>
      <c r="J794" s="145">
        <v>517.20000000000005</v>
      </c>
      <c r="K794" s="3">
        <v>29</v>
      </c>
      <c r="L794" s="145">
        <f t="shared" si="226"/>
        <v>3791592</v>
      </c>
      <c r="M794" s="145"/>
      <c r="N794" s="145"/>
      <c r="O794" s="145"/>
      <c r="P794" s="145">
        <f t="shared" si="225"/>
        <v>3791592</v>
      </c>
      <c r="Q794" s="145"/>
      <c r="R794" s="3"/>
      <c r="S794" s="145"/>
      <c r="T794" s="145">
        <v>504</v>
      </c>
      <c r="U794" s="145">
        <f>T794*7523</f>
        <v>3791592</v>
      </c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35">
        <v>2025</v>
      </c>
      <c r="AG794" s="259"/>
      <c r="AH794" s="29">
        <v>745</v>
      </c>
      <c r="AI794" s="29" t="s">
        <v>155</v>
      </c>
      <c r="AJ794" s="29" t="str">
        <f t="shared" si="227"/>
        <v>745.</v>
      </c>
    </row>
    <row r="795" spans="1:38" ht="22.5" customHeight="1" x14ac:dyDescent="0.25">
      <c r="A795" s="143" t="str">
        <f t="shared" si="224"/>
        <v>746.</v>
      </c>
      <c r="B795" s="71" t="s">
        <v>1265</v>
      </c>
      <c r="C795" s="218">
        <v>1973</v>
      </c>
      <c r="D795" s="220" t="s">
        <v>3015</v>
      </c>
      <c r="E795" s="143" t="s">
        <v>3017</v>
      </c>
      <c r="F795" s="218">
        <v>2</v>
      </c>
      <c r="G795" s="218">
        <v>2</v>
      </c>
      <c r="H795" s="145">
        <v>619.20000000000005</v>
      </c>
      <c r="I795" s="145">
        <v>576.20000000000005</v>
      </c>
      <c r="J795" s="145">
        <v>576.20000000000005</v>
      </c>
      <c r="K795" s="3">
        <v>11</v>
      </c>
      <c r="L795" s="145">
        <f t="shared" si="226"/>
        <v>3964621</v>
      </c>
      <c r="M795" s="145"/>
      <c r="N795" s="145"/>
      <c r="O795" s="145"/>
      <c r="P795" s="145">
        <f t="shared" si="225"/>
        <v>3964621</v>
      </c>
      <c r="Q795" s="145"/>
      <c r="R795" s="3"/>
      <c r="S795" s="145"/>
      <c r="T795" s="145">
        <v>527</v>
      </c>
      <c r="U795" s="145">
        <f>T795*7523</f>
        <v>3964621</v>
      </c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35">
        <v>2025</v>
      </c>
      <c r="AG795" s="259"/>
      <c r="AH795" s="29">
        <v>746</v>
      </c>
      <c r="AI795" s="29" t="s">
        <v>155</v>
      </c>
      <c r="AJ795" s="29" t="str">
        <f t="shared" si="227"/>
        <v>746.</v>
      </c>
    </row>
    <row r="796" spans="1:38" ht="22.5" customHeight="1" x14ac:dyDescent="0.25">
      <c r="A796" s="143" t="str">
        <f t="shared" si="224"/>
        <v>747.</v>
      </c>
      <c r="B796" s="76" t="s">
        <v>319</v>
      </c>
      <c r="C796" s="218">
        <v>1990</v>
      </c>
      <c r="D796" s="220" t="s">
        <v>3015</v>
      </c>
      <c r="E796" s="143" t="s">
        <v>3017</v>
      </c>
      <c r="F796" s="218">
        <v>2</v>
      </c>
      <c r="G796" s="218">
        <v>3</v>
      </c>
      <c r="H796" s="145">
        <v>300.2</v>
      </c>
      <c r="I796" s="145">
        <v>271.8</v>
      </c>
      <c r="J796" s="145">
        <v>271.8</v>
      </c>
      <c r="K796" s="3">
        <v>12</v>
      </c>
      <c r="L796" s="145">
        <f t="shared" si="226"/>
        <v>438588</v>
      </c>
      <c r="M796" s="145"/>
      <c r="N796" s="145"/>
      <c r="O796" s="145"/>
      <c r="P796" s="145">
        <f t="shared" si="225"/>
        <v>438588</v>
      </c>
      <c r="Q796" s="145">
        <v>438588</v>
      </c>
      <c r="R796" s="3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35">
        <v>2025</v>
      </c>
      <c r="AG796" s="259"/>
      <c r="AH796" s="29">
        <v>747</v>
      </c>
      <c r="AI796" s="29" t="s">
        <v>155</v>
      </c>
      <c r="AJ796" s="29" t="str">
        <f t="shared" si="227"/>
        <v>747.</v>
      </c>
    </row>
    <row r="797" spans="1:38" ht="22.5" customHeight="1" x14ac:dyDescent="0.25">
      <c r="A797" s="143" t="str">
        <f t="shared" si="224"/>
        <v>748.</v>
      </c>
      <c r="B797" s="71" t="s">
        <v>1266</v>
      </c>
      <c r="C797" s="52">
        <v>1976</v>
      </c>
      <c r="D797" s="220" t="s">
        <v>3015</v>
      </c>
      <c r="E797" s="143" t="s">
        <v>3017</v>
      </c>
      <c r="F797" s="52">
        <v>2</v>
      </c>
      <c r="G797" s="52">
        <v>1</v>
      </c>
      <c r="H797" s="162">
        <v>399.8</v>
      </c>
      <c r="I797" s="162">
        <v>352.2</v>
      </c>
      <c r="J797" s="162">
        <v>352.2</v>
      </c>
      <c r="K797" s="3">
        <v>14</v>
      </c>
      <c r="L797" s="145">
        <f t="shared" si="226"/>
        <v>2733858.1999999997</v>
      </c>
      <c r="M797" s="145"/>
      <c r="N797" s="145"/>
      <c r="O797" s="145"/>
      <c r="P797" s="145">
        <f t="shared" si="225"/>
        <v>2733858.1999999997</v>
      </c>
      <c r="Q797" s="145"/>
      <c r="R797" s="3"/>
      <c r="S797" s="145"/>
      <c r="T797" s="145">
        <v>363.4</v>
      </c>
      <c r="U797" s="145">
        <f>T797*7523</f>
        <v>2733858.1999999997</v>
      </c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35">
        <v>2025</v>
      </c>
      <c r="AG797" s="259"/>
      <c r="AH797" s="29">
        <v>748</v>
      </c>
      <c r="AI797" s="29" t="s">
        <v>155</v>
      </c>
      <c r="AJ797" s="29" t="str">
        <f t="shared" si="227"/>
        <v>748.</v>
      </c>
    </row>
    <row r="798" spans="1:38" ht="22.5" customHeight="1" x14ac:dyDescent="0.25">
      <c r="A798" s="143" t="str">
        <f t="shared" si="224"/>
        <v>749.</v>
      </c>
      <c r="B798" s="71" t="s">
        <v>1267</v>
      </c>
      <c r="C798" s="52">
        <v>1972</v>
      </c>
      <c r="D798" s="220" t="s">
        <v>3015</v>
      </c>
      <c r="E798" s="143" t="s">
        <v>3017</v>
      </c>
      <c r="F798" s="52">
        <v>2</v>
      </c>
      <c r="G798" s="52">
        <v>1</v>
      </c>
      <c r="H798" s="162">
        <v>539.79999999999995</v>
      </c>
      <c r="I798" s="162">
        <v>489.8</v>
      </c>
      <c r="J798" s="162">
        <v>489.8</v>
      </c>
      <c r="K798" s="3">
        <v>17</v>
      </c>
      <c r="L798" s="145">
        <f t="shared" si="226"/>
        <v>3310120</v>
      </c>
      <c r="M798" s="145"/>
      <c r="N798" s="145"/>
      <c r="O798" s="145"/>
      <c r="P798" s="145">
        <f t="shared" si="225"/>
        <v>3310120</v>
      </c>
      <c r="Q798" s="145"/>
      <c r="R798" s="3"/>
      <c r="S798" s="145"/>
      <c r="T798" s="145">
        <v>440</v>
      </c>
      <c r="U798" s="145">
        <f>T798*7523</f>
        <v>3310120</v>
      </c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35">
        <v>2025</v>
      </c>
      <c r="AG798" s="259"/>
      <c r="AH798" s="29">
        <v>749</v>
      </c>
      <c r="AI798" s="29" t="s">
        <v>155</v>
      </c>
      <c r="AJ798" s="29" t="str">
        <f t="shared" si="227"/>
        <v>749.</v>
      </c>
    </row>
    <row r="799" spans="1:38" ht="22.5" customHeight="1" x14ac:dyDescent="0.25">
      <c r="A799" s="143" t="str">
        <f t="shared" si="224"/>
        <v>750.</v>
      </c>
      <c r="B799" s="71" t="s">
        <v>1268</v>
      </c>
      <c r="C799" s="52">
        <v>1968</v>
      </c>
      <c r="D799" s="220" t="s">
        <v>3015</v>
      </c>
      <c r="E799" s="143" t="s">
        <v>3017</v>
      </c>
      <c r="F799" s="52">
        <v>2</v>
      </c>
      <c r="G799" s="52">
        <v>1</v>
      </c>
      <c r="H799" s="162">
        <v>374.6</v>
      </c>
      <c r="I799" s="162">
        <v>335.6</v>
      </c>
      <c r="J799" s="162">
        <v>335.6</v>
      </c>
      <c r="K799" s="3">
        <v>10</v>
      </c>
      <c r="L799" s="145">
        <f t="shared" si="226"/>
        <v>2472057.8000000003</v>
      </c>
      <c r="M799" s="145"/>
      <c r="N799" s="145"/>
      <c r="O799" s="145"/>
      <c r="P799" s="145">
        <f t="shared" si="225"/>
        <v>2472057.8000000003</v>
      </c>
      <c r="Q799" s="145"/>
      <c r="R799" s="3"/>
      <c r="S799" s="145"/>
      <c r="T799" s="145">
        <v>328.6</v>
      </c>
      <c r="U799" s="145">
        <f>T799*7523</f>
        <v>2472057.8000000003</v>
      </c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35">
        <v>2025</v>
      </c>
      <c r="AG799" s="259"/>
      <c r="AH799" s="29">
        <v>750</v>
      </c>
      <c r="AI799" s="29" t="s">
        <v>155</v>
      </c>
      <c r="AJ799" s="29" t="str">
        <f t="shared" si="227"/>
        <v>750.</v>
      </c>
    </row>
    <row r="800" spans="1:38" ht="22.5" customHeight="1" x14ac:dyDescent="0.25">
      <c r="A800" s="143" t="str">
        <f t="shared" si="224"/>
        <v>751.</v>
      </c>
      <c r="B800" s="76" t="s">
        <v>321</v>
      </c>
      <c r="C800" s="218">
        <v>1979</v>
      </c>
      <c r="D800" s="220" t="s">
        <v>3015</v>
      </c>
      <c r="E800" s="143" t="s">
        <v>3017</v>
      </c>
      <c r="F800" s="218">
        <v>3</v>
      </c>
      <c r="G800" s="218">
        <v>2</v>
      </c>
      <c r="H800" s="145">
        <v>1295.9000000000001</v>
      </c>
      <c r="I800" s="145">
        <v>1170.4000000000001</v>
      </c>
      <c r="J800" s="145">
        <v>1170.4000000000001</v>
      </c>
      <c r="K800" s="3">
        <v>45</v>
      </c>
      <c r="L800" s="145">
        <f t="shared" si="226"/>
        <v>328440</v>
      </c>
      <c r="M800" s="145"/>
      <c r="N800" s="145"/>
      <c r="O800" s="145"/>
      <c r="P800" s="145">
        <f t="shared" si="225"/>
        <v>328440</v>
      </c>
      <c r="Q800" s="145">
        <v>328440</v>
      </c>
      <c r="R800" s="3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35">
        <v>2025</v>
      </c>
      <c r="AG800" s="259"/>
      <c r="AH800" s="29">
        <v>751</v>
      </c>
      <c r="AI800" s="29" t="s">
        <v>155</v>
      </c>
      <c r="AJ800" s="29" t="str">
        <f t="shared" si="227"/>
        <v>751.</v>
      </c>
    </row>
    <row r="801" spans="1:16377" ht="22.5" customHeight="1" x14ac:dyDescent="0.25">
      <c r="A801" s="143" t="str">
        <f t="shared" si="224"/>
        <v>752.</v>
      </c>
      <c r="B801" s="71" t="s">
        <v>1273</v>
      </c>
      <c r="C801" s="52">
        <v>1975</v>
      </c>
      <c r="D801" s="220" t="s">
        <v>3015</v>
      </c>
      <c r="E801" s="143" t="s">
        <v>3017</v>
      </c>
      <c r="F801" s="52">
        <v>2</v>
      </c>
      <c r="G801" s="52">
        <v>1</v>
      </c>
      <c r="H801" s="145">
        <v>265.39999999999998</v>
      </c>
      <c r="I801" s="145">
        <v>173.3</v>
      </c>
      <c r="J801" s="145">
        <v>173.3</v>
      </c>
      <c r="K801" s="3">
        <v>4</v>
      </c>
      <c r="L801" s="145">
        <f t="shared" si="226"/>
        <v>2144055</v>
      </c>
      <c r="M801" s="7"/>
      <c r="N801" s="7"/>
      <c r="O801" s="7"/>
      <c r="P801" s="145">
        <f t="shared" si="225"/>
        <v>2144055</v>
      </c>
      <c r="Q801" s="145"/>
      <c r="R801" s="3"/>
      <c r="S801" s="145"/>
      <c r="T801" s="145">
        <v>285</v>
      </c>
      <c r="U801" s="145">
        <f>T801*7523</f>
        <v>2144055</v>
      </c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35">
        <v>2025</v>
      </c>
      <c r="AG801" s="259"/>
      <c r="AH801" s="29">
        <v>752</v>
      </c>
      <c r="AI801" s="29" t="s">
        <v>155</v>
      </c>
      <c r="AJ801" s="29" t="str">
        <f t="shared" si="227"/>
        <v>752.</v>
      </c>
    </row>
    <row r="802" spans="1:16377" ht="22.5" customHeight="1" x14ac:dyDescent="0.25">
      <c r="A802" s="143" t="str">
        <f t="shared" si="224"/>
        <v>753.</v>
      </c>
      <c r="B802" s="71" t="s">
        <v>1275</v>
      </c>
      <c r="C802" s="218">
        <v>2010</v>
      </c>
      <c r="D802" s="220" t="s">
        <v>3015</v>
      </c>
      <c r="E802" s="143" t="s">
        <v>3017</v>
      </c>
      <c r="F802" s="218">
        <v>2</v>
      </c>
      <c r="G802" s="218">
        <v>1</v>
      </c>
      <c r="H802" s="145">
        <v>282.89999999999998</v>
      </c>
      <c r="I802" s="145">
        <v>229.5</v>
      </c>
      <c r="J802" s="145">
        <v>229.5</v>
      </c>
      <c r="K802" s="3">
        <v>12</v>
      </c>
      <c r="L802" s="145">
        <f t="shared" si="226"/>
        <v>239292</v>
      </c>
      <c r="M802" s="145"/>
      <c r="N802" s="145"/>
      <c r="O802" s="145"/>
      <c r="P802" s="145">
        <f t="shared" si="225"/>
        <v>239292</v>
      </c>
      <c r="Q802" s="145">
        <f>107835+131457</f>
        <v>239292</v>
      </c>
      <c r="R802" s="3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35">
        <v>2025</v>
      </c>
      <c r="AG802" s="259"/>
      <c r="AH802" s="29">
        <v>753</v>
      </c>
      <c r="AI802" s="29" t="s">
        <v>155</v>
      </c>
      <c r="AJ802" s="29" t="str">
        <f t="shared" si="227"/>
        <v>753.</v>
      </c>
      <c r="AL802" s="29"/>
    </row>
    <row r="803" spans="1:16377" ht="22.5" customHeight="1" x14ac:dyDescent="0.25">
      <c r="A803" s="143" t="str">
        <f t="shared" si="224"/>
        <v>754.</v>
      </c>
      <c r="B803" s="76" t="s">
        <v>320</v>
      </c>
      <c r="C803" s="218">
        <v>1978</v>
      </c>
      <c r="D803" s="220" t="s">
        <v>3015</v>
      </c>
      <c r="E803" s="143" t="s">
        <v>3017</v>
      </c>
      <c r="F803" s="218">
        <v>3</v>
      </c>
      <c r="G803" s="218">
        <v>2</v>
      </c>
      <c r="H803" s="145">
        <v>1308.7</v>
      </c>
      <c r="I803" s="145">
        <v>1178.5999999999999</v>
      </c>
      <c r="J803" s="145">
        <v>1178.5999999999999</v>
      </c>
      <c r="K803" s="3">
        <v>58</v>
      </c>
      <c r="L803" s="145">
        <f t="shared" si="226"/>
        <v>328440</v>
      </c>
      <c r="M803" s="145"/>
      <c r="N803" s="145"/>
      <c r="O803" s="145"/>
      <c r="P803" s="145">
        <f t="shared" si="225"/>
        <v>328440</v>
      </c>
      <c r="Q803" s="145">
        <v>328440</v>
      </c>
      <c r="R803" s="3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35">
        <v>2025</v>
      </c>
      <c r="AG803" s="259"/>
      <c r="AH803" s="29">
        <v>754</v>
      </c>
      <c r="AI803" s="29" t="s">
        <v>155</v>
      </c>
      <c r="AJ803" s="29" t="str">
        <f t="shared" si="227"/>
        <v>754.</v>
      </c>
    </row>
    <row r="804" spans="1:16377" ht="22.5" customHeight="1" x14ac:dyDescent="0.25">
      <c r="A804" s="143" t="str">
        <f t="shared" ref="A804:A809" si="229">AJ804</f>
        <v/>
      </c>
      <c r="B804" s="74" t="s">
        <v>50</v>
      </c>
      <c r="C804" s="52"/>
      <c r="D804" s="143"/>
      <c r="E804" s="143"/>
      <c r="F804" s="52"/>
      <c r="G804" s="52"/>
      <c r="H804" s="1">
        <f>H805+H810+H814</f>
        <v>111214.25</v>
      </c>
      <c r="I804" s="1">
        <f>I805+I810+I814</f>
        <v>100229.15999999997</v>
      </c>
      <c r="J804" s="1">
        <f>J805+J810+J814</f>
        <v>98890.15999999996</v>
      </c>
      <c r="K804" s="46">
        <f>K805+K810+K814</f>
        <v>4186</v>
      </c>
      <c r="L804" s="1">
        <f>L805+L810+L814</f>
        <v>223064382.77000001</v>
      </c>
      <c r="M804" s="1"/>
      <c r="N804" s="1"/>
      <c r="O804" s="1"/>
      <c r="P804" s="1">
        <f>L804</f>
        <v>223064382.77000001</v>
      </c>
      <c r="Q804" s="1">
        <v>94446044.240000024</v>
      </c>
      <c r="R804" s="46"/>
      <c r="S804" s="1"/>
      <c r="T804" s="1">
        <f>T805+T810+T814</f>
        <v>19734.300000000003</v>
      </c>
      <c r="U804" s="1">
        <f>U805+U810+U814</f>
        <v>124436238.41999999</v>
      </c>
      <c r="V804" s="1"/>
      <c r="W804" s="1"/>
      <c r="X804" s="1">
        <f>X805+X810+X814</f>
        <v>962</v>
      </c>
      <c r="Y804" s="1">
        <f>Y805+Y810+Y814</f>
        <v>3118180</v>
      </c>
      <c r="Z804" s="1">
        <f>Z805+Z810+Z814</f>
        <v>397.42999999999995</v>
      </c>
      <c r="AA804" s="1">
        <f>AA805+AA810+AA814</f>
        <v>1063920.1100000001</v>
      </c>
      <c r="AB804" s="1"/>
      <c r="AC804" s="1"/>
      <c r="AD804" s="1"/>
      <c r="AE804" s="1"/>
      <c r="AF804" s="12"/>
      <c r="AG804" s="259"/>
      <c r="AJ804" s="29" t="str">
        <f>CONCATENATE(AH804,AI804)</f>
        <v/>
      </c>
      <c r="AK804" s="29"/>
      <c r="AL804" s="29"/>
    </row>
    <row r="805" spans="1:16377" ht="22.5" customHeight="1" x14ac:dyDescent="0.25">
      <c r="A805" s="143" t="str">
        <f t="shared" si="229"/>
        <v/>
      </c>
      <c r="B805" s="74" t="s">
        <v>1213</v>
      </c>
      <c r="C805" s="52"/>
      <c r="D805" s="143"/>
      <c r="E805" s="143"/>
      <c r="F805" s="52"/>
      <c r="G805" s="52"/>
      <c r="H805" s="1">
        <f>SUM(H806:H809)</f>
        <v>7681.96</v>
      </c>
      <c r="I805" s="1">
        <f t="shared" ref="I805:K805" si="230">SUM(I806:I809)</f>
        <v>7091.7599999999993</v>
      </c>
      <c r="J805" s="1">
        <f t="shared" si="230"/>
        <v>7091.7599999999993</v>
      </c>
      <c r="K805" s="46">
        <f t="shared" si="230"/>
        <v>300</v>
      </c>
      <c r="L805" s="1">
        <f>SUM(L806:L809)</f>
        <v>1871100</v>
      </c>
      <c r="M805" s="1"/>
      <c r="N805" s="1"/>
      <c r="O805" s="1"/>
      <c r="P805" s="1">
        <f>L805</f>
        <v>1871100</v>
      </c>
      <c r="Q805" s="1">
        <f t="shared" ref="Q805" si="231">SUM(Q806:Q809)</f>
        <v>1871100</v>
      </c>
      <c r="R805" s="4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2"/>
      <c r="AG805" s="259"/>
      <c r="AJ805" s="29" t="str">
        <f>CONCATENATE(AH805,AI805)</f>
        <v/>
      </c>
      <c r="AK805" s="29"/>
      <c r="AL805" s="29"/>
    </row>
    <row r="806" spans="1:16377" ht="22.5" customHeight="1" x14ac:dyDescent="0.25">
      <c r="A806" s="143" t="str">
        <f t="shared" si="229"/>
        <v>755.</v>
      </c>
      <c r="B806" s="247" t="s">
        <v>58</v>
      </c>
      <c r="C806" s="52">
        <v>1967</v>
      </c>
      <c r="D806" s="143" t="s">
        <v>3015</v>
      </c>
      <c r="E806" s="143" t="s">
        <v>3017</v>
      </c>
      <c r="F806" s="52">
        <v>4</v>
      </c>
      <c r="G806" s="52">
        <v>4</v>
      </c>
      <c r="H806" s="4">
        <v>2787.1</v>
      </c>
      <c r="I806" s="145">
        <v>2538.1</v>
      </c>
      <c r="J806" s="4">
        <v>2538.1</v>
      </c>
      <c r="K806" s="62">
        <v>98</v>
      </c>
      <c r="L806" s="9">
        <f t="shared" ref="L806:L809" si="232">Q806+S806+U806+W806+Y806+AA806+AD806+AE806</f>
        <v>577500</v>
      </c>
      <c r="M806" s="9"/>
      <c r="N806" s="9"/>
      <c r="O806" s="9"/>
      <c r="P806" s="145">
        <f t="shared" ref="P806:P809" si="233">L806</f>
        <v>577500</v>
      </c>
      <c r="Q806" s="9">
        <v>577500</v>
      </c>
      <c r="R806" s="62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145"/>
      <c r="AE806" s="9"/>
      <c r="AF806" s="35">
        <v>2025</v>
      </c>
      <c r="AG806" s="259"/>
      <c r="AH806" s="29">
        <v>755</v>
      </c>
      <c r="AI806" s="29" t="s">
        <v>155</v>
      </c>
      <c r="AJ806" s="29" t="str">
        <f>CONCATENATE(AH806,AI806)</f>
        <v>755.</v>
      </c>
      <c r="AL806" s="29"/>
    </row>
    <row r="807" spans="1:16377" ht="22.5" customHeight="1" x14ac:dyDescent="0.25">
      <c r="A807" s="143" t="str">
        <f t="shared" si="229"/>
        <v>756.</v>
      </c>
      <c r="B807" s="247" t="s">
        <v>59</v>
      </c>
      <c r="C807" s="52">
        <v>1969</v>
      </c>
      <c r="D807" s="143" t="s">
        <v>3015</v>
      </c>
      <c r="E807" s="143" t="s">
        <v>3017</v>
      </c>
      <c r="F807" s="52">
        <v>5</v>
      </c>
      <c r="G807" s="52">
        <v>4</v>
      </c>
      <c r="H807" s="4">
        <v>3530.46</v>
      </c>
      <c r="I807" s="145">
        <v>3291.46</v>
      </c>
      <c r="J807" s="4">
        <v>3291.46</v>
      </c>
      <c r="K807" s="62">
        <v>149</v>
      </c>
      <c r="L807" s="9">
        <f t="shared" si="232"/>
        <v>720720</v>
      </c>
      <c r="M807" s="9"/>
      <c r="N807" s="9"/>
      <c r="O807" s="9"/>
      <c r="P807" s="145">
        <f t="shared" si="233"/>
        <v>720720</v>
      </c>
      <c r="Q807" s="9">
        <v>720720</v>
      </c>
      <c r="R807" s="62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145"/>
      <c r="AE807" s="9"/>
      <c r="AF807" s="35">
        <v>2025</v>
      </c>
      <c r="AG807" s="259"/>
      <c r="AH807" s="29">
        <v>756</v>
      </c>
      <c r="AI807" s="29" t="s">
        <v>155</v>
      </c>
      <c r="AJ807" s="29" t="str">
        <f t="shared" ref="AJ807:AJ809" si="234">CONCATENATE(AH807,AI807)</f>
        <v>756.</v>
      </c>
      <c r="AL807" s="29"/>
    </row>
    <row r="808" spans="1:16377" ht="22.5" customHeight="1" x14ac:dyDescent="0.25">
      <c r="A808" s="143" t="str">
        <f t="shared" si="229"/>
        <v>757.</v>
      </c>
      <c r="B808" s="71" t="s">
        <v>61</v>
      </c>
      <c r="C808" s="52">
        <v>1963</v>
      </c>
      <c r="D808" s="143" t="s">
        <v>3015</v>
      </c>
      <c r="E808" s="143" t="s">
        <v>3017</v>
      </c>
      <c r="F808" s="52">
        <v>2</v>
      </c>
      <c r="G808" s="52">
        <v>2</v>
      </c>
      <c r="H808" s="4">
        <v>683.8</v>
      </c>
      <c r="I808" s="145">
        <v>632.70000000000005</v>
      </c>
      <c r="J808" s="4">
        <v>632.70000000000005</v>
      </c>
      <c r="K808" s="62">
        <v>29</v>
      </c>
      <c r="L808" s="9">
        <f t="shared" si="232"/>
        <v>286440</v>
      </c>
      <c r="M808" s="9"/>
      <c r="N808" s="9"/>
      <c r="O808" s="9"/>
      <c r="P808" s="145">
        <f t="shared" si="233"/>
        <v>286440</v>
      </c>
      <c r="Q808" s="4">
        <v>286440</v>
      </c>
      <c r="R808" s="5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35">
        <v>2025</v>
      </c>
      <c r="AG808" s="259"/>
      <c r="AH808" s="29">
        <v>757</v>
      </c>
      <c r="AI808" s="29" t="s">
        <v>155</v>
      </c>
      <c r="AJ808" s="29" t="str">
        <f t="shared" si="234"/>
        <v>757.</v>
      </c>
      <c r="AL808" s="29"/>
    </row>
    <row r="809" spans="1:16377" ht="22.5" customHeight="1" x14ac:dyDescent="0.25">
      <c r="A809" s="143" t="str">
        <f t="shared" si="229"/>
        <v>758.</v>
      </c>
      <c r="B809" s="71" t="s">
        <v>57</v>
      </c>
      <c r="C809" s="52">
        <v>1954</v>
      </c>
      <c r="D809" s="143" t="s">
        <v>3015</v>
      </c>
      <c r="E809" s="143" t="s">
        <v>3017</v>
      </c>
      <c r="F809" s="52">
        <v>2</v>
      </c>
      <c r="G809" s="52">
        <v>2</v>
      </c>
      <c r="H809" s="4">
        <v>680.6</v>
      </c>
      <c r="I809" s="145">
        <v>629.5</v>
      </c>
      <c r="J809" s="4">
        <v>629.5</v>
      </c>
      <c r="K809" s="62">
        <v>24</v>
      </c>
      <c r="L809" s="9">
        <f t="shared" si="232"/>
        <v>286440</v>
      </c>
      <c r="M809" s="9"/>
      <c r="N809" s="9"/>
      <c r="O809" s="9"/>
      <c r="P809" s="145">
        <f t="shared" si="233"/>
        <v>286440</v>
      </c>
      <c r="Q809" s="4">
        <v>286440</v>
      </c>
      <c r="R809" s="5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35">
        <v>2025</v>
      </c>
      <c r="AG809" s="259"/>
      <c r="AH809" s="29">
        <v>758</v>
      </c>
      <c r="AI809" s="29" t="s">
        <v>155</v>
      </c>
      <c r="AJ809" s="29" t="str">
        <f t="shared" si="234"/>
        <v>758.</v>
      </c>
      <c r="AL809" s="29"/>
    </row>
    <row r="810" spans="1:16377" s="65" customFormat="1" ht="22.5" customHeight="1" x14ac:dyDescent="0.25">
      <c r="A810" s="146"/>
      <c r="B810" s="74" t="s">
        <v>1214</v>
      </c>
      <c r="C810" s="52"/>
      <c r="D810" s="143"/>
      <c r="E810" s="143"/>
      <c r="F810" s="52"/>
      <c r="G810" s="52"/>
      <c r="H810" s="1">
        <f>SUM(H811:H813)</f>
        <v>2295</v>
      </c>
      <c r="I810" s="1">
        <f t="shared" ref="I810:K810" si="235">SUM(I811:I813)</f>
        <v>2059.8000000000002</v>
      </c>
      <c r="J810" s="1">
        <f t="shared" si="235"/>
        <v>2059.8000000000002</v>
      </c>
      <c r="K810" s="46">
        <f t="shared" si="235"/>
        <v>111</v>
      </c>
      <c r="L810" s="1">
        <f>SUM(L811:L813)</f>
        <v>11456350.559999999</v>
      </c>
      <c r="M810" s="1"/>
      <c r="N810" s="1"/>
      <c r="O810" s="1"/>
      <c r="P810" s="1">
        <f>L810</f>
        <v>11456350.559999999</v>
      </c>
      <c r="Q810" s="1">
        <f t="shared" ref="Q810" si="236">SUM(Q811:Q813)</f>
        <v>220599.59999999998</v>
      </c>
      <c r="R810" s="46"/>
      <c r="S810" s="1"/>
      <c r="T810" s="1">
        <f t="shared" ref="T810:U810" si="237">SUM(T811:T813)</f>
        <v>1493.52</v>
      </c>
      <c r="U810" s="1">
        <f t="shared" si="237"/>
        <v>11235750.960000001</v>
      </c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47"/>
      <c r="AG810" s="260"/>
    </row>
    <row r="811" spans="1:16377" ht="22.5" customHeight="1" x14ac:dyDescent="0.25">
      <c r="A811" s="143" t="str">
        <f>AJ811</f>
        <v>759.</v>
      </c>
      <c r="B811" s="154" t="s">
        <v>52</v>
      </c>
      <c r="C811" s="52">
        <v>1962</v>
      </c>
      <c r="D811" s="143" t="s">
        <v>3015</v>
      </c>
      <c r="E811" s="143" t="s">
        <v>3017</v>
      </c>
      <c r="F811" s="52">
        <v>2</v>
      </c>
      <c r="G811" s="52">
        <v>1</v>
      </c>
      <c r="H811" s="4">
        <v>305.7</v>
      </c>
      <c r="I811" s="145">
        <v>281.89999999999998</v>
      </c>
      <c r="J811" s="4">
        <v>281.89999999999998</v>
      </c>
      <c r="K811" s="62">
        <v>18</v>
      </c>
      <c r="L811" s="9">
        <f t="shared" ref="L811:L813" si="238">Q811+S811+U811+W811+Y811+AA811+AD811+AE811</f>
        <v>220599.59999999998</v>
      </c>
      <c r="M811" s="9"/>
      <c r="N811" s="9"/>
      <c r="O811" s="9"/>
      <c r="P811" s="145">
        <f t="shared" ref="P811:P813" si="239">L811</f>
        <v>220599.59999999998</v>
      </c>
      <c r="Q811" s="4">
        <v>220599.59999999998</v>
      </c>
      <c r="R811" s="5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35">
        <v>2025</v>
      </c>
      <c r="AG811" s="259"/>
      <c r="AH811" s="29">
        <v>759</v>
      </c>
      <c r="AI811" s="29" t="s">
        <v>155</v>
      </c>
      <c r="AJ811" s="29" t="str">
        <f>CONCATENATE(AH811,AI811)</f>
        <v>759.</v>
      </c>
      <c r="AK811" s="28"/>
      <c r="AL811" s="44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  <c r="JA811" s="28"/>
      <c r="JB811" s="28"/>
      <c r="JC811" s="28"/>
      <c r="JD811" s="28"/>
      <c r="JE811" s="28"/>
      <c r="JF811" s="28"/>
      <c r="JG811" s="28"/>
      <c r="JH811" s="28"/>
      <c r="JI811" s="28"/>
      <c r="JJ811" s="28"/>
      <c r="JK811" s="28"/>
      <c r="JL811" s="28"/>
      <c r="JM811" s="28"/>
      <c r="JN811" s="28"/>
      <c r="JO811" s="28"/>
      <c r="JP811" s="28"/>
      <c r="JQ811" s="28"/>
      <c r="JR811" s="28"/>
      <c r="JS811" s="28"/>
      <c r="JT811" s="28"/>
      <c r="JU811" s="28"/>
      <c r="JV811" s="28"/>
      <c r="JW811" s="28"/>
      <c r="JX811" s="28"/>
      <c r="JY811" s="28"/>
      <c r="JZ811" s="28"/>
      <c r="KA811" s="28"/>
      <c r="KB811" s="28"/>
      <c r="KC811" s="28"/>
      <c r="KD811" s="28"/>
      <c r="KE811" s="28"/>
      <c r="KF811" s="28"/>
      <c r="KG811" s="28"/>
      <c r="KH811" s="28"/>
      <c r="KI811" s="28"/>
      <c r="KJ811" s="28"/>
      <c r="KK811" s="28"/>
      <c r="KL811" s="28"/>
      <c r="KM811" s="28"/>
      <c r="KN811" s="28"/>
      <c r="KO811" s="28"/>
      <c r="KP811" s="28"/>
      <c r="KQ811" s="28"/>
      <c r="KR811" s="28"/>
      <c r="KS811" s="28"/>
      <c r="KT811" s="28"/>
      <c r="KU811" s="28"/>
      <c r="KV811" s="28"/>
      <c r="KW811" s="28"/>
      <c r="KX811" s="28"/>
      <c r="KY811" s="28"/>
      <c r="KZ811" s="28"/>
      <c r="LA811" s="28"/>
      <c r="LB811" s="28"/>
      <c r="LC811" s="28"/>
      <c r="LD811" s="28"/>
      <c r="LE811" s="28"/>
      <c r="LF811" s="28"/>
      <c r="LG811" s="28"/>
      <c r="LH811" s="28"/>
      <c r="LI811" s="28"/>
      <c r="LJ811" s="28"/>
      <c r="LK811" s="28"/>
      <c r="LL811" s="28"/>
      <c r="LM811" s="28"/>
      <c r="LN811" s="28"/>
      <c r="LO811" s="28"/>
      <c r="LP811" s="28"/>
      <c r="LQ811" s="28"/>
      <c r="LR811" s="28"/>
      <c r="LS811" s="28"/>
      <c r="LT811" s="28"/>
      <c r="LU811" s="28"/>
      <c r="LV811" s="28"/>
      <c r="LW811" s="28"/>
      <c r="LX811" s="28"/>
      <c r="LY811" s="28"/>
      <c r="LZ811" s="28"/>
      <c r="MA811" s="28"/>
      <c r="MB811" s="28"/>
      <c r="MC811" s="28"/>
      <c r="MD811" s="28"/>
      <c r="ME811" s="28"/>
      <c r="MF811" s="28"/>
      <c r="MG811" s="28"/>
      <c r="MH811" s="28"/>
      <c r="MI811" s="28"/>
      <c r="MJ811" s="28"/>
      <c r="MK811" s="28"/>
      <c r="ML811" s="28"/>
      <c r="MM811" s="28"/>
      <c r="MN811" s="28"/>
      <c r="MO811" s="28"/>
      <c r="MP811" s="28"/>
      <c r="MQ811" s="28"/>
      <c r="MR811" s="28"/>
      <c r="MS811" s="28"/>
      <c r="MT811" s="28"/>
      <c r="MU811" s="28"/>
      <c r="MV811" s="28"/>
      <c r="MW811" s="28"/>
      <c r="MX811" s="28"/>
      <c r="MY811" s="28"/>
      <c r="MZ811" s="28"/>
      <c r="NA811" s="28"/>
      <c r="NB811" s="28"/>
      <c r="NC811" s="28"/>
      <c r="ND811" s="28"/>
      <c r="NE811" s="28"/>
      <c r="NF811" s="28"/>
      <c r="NG811" s="28"/>
      <c r="NH811" s="28"/>
      <c r="NI811" s="28"/>
      <c r="NJ811" s="28"/>
      <c r="NK811" s="28"/>
      <c r="NL811" s="28"/>
      <c r="NM811" s="28"/>
      <c r="NN811" s="28"/>
      <c r="NO811" s="28"/>
      <c r="NP811" s="28"/>
      <c r="NQ811" s="28"/>
      <c r="NR811" s="28"/>
      <c r="NS811" s="28"/>
      <c r="NT811" s="28"/>
      <c r="NU811" s="28"/>
      <c r="NV811" s="28"/>
      <c r="NW811" s="28"/>
      <c r="NX811" s="28"/>
      <c r="NY811" s="28"/>
      <c r="NZ811" s="28"/>
      <c r="OA811" s="28"/>
      <c r="OB811" s="28"/>
      <c r="OC811" s="28"/>
      <c r="OD811" s="28"/>
      <c r="OE811" s="28"/>
      <c r="OF811" s="28"/>
      <c r="OG811" s="28"/>
      <c r="OH811" s="28"/>
      <c r="OI811" s="28"/>
      <c r="OJ811" s="28"/>
      <c r="OK811" s="28"/>
      <c r="OL811" s="28"/>
      <c r="OM811" s="28"/>
      <c r="ON811" s="28"/>
      <c r="OO811" s="28"/>
      <c r="OP811" s="28"/>
      <c r="OQ811" s="28"/>
      <c r="OR811" s="28"/>
      <c r="OS811" s="28"/>
      <c r="OT811" s="28"/>
      <c r="OU811" s="28"/>
      <c r="OV811" s="28"/>
      <c r="OW811" s="28"/>
      <c r="OX811" s="28"/>
      <c r="OY811" s="28"/>
      <c r="OZ811" s="28"/>
      <c r="PA811" s="28"/>
      <c r="PB811" s="28"/>
      <c r="PC811" s="28"/>
      <c r="PD811" s="28"/>
      <c r="PE811" s="28"/>
      <c r="PF811" s="28"/>
      <c r="PG811" s="28"/>
      <c r="PH811" s="28"/>
      <c r="PI811" s="28"/>
      <c r="PJ811" s="28"/>
      <c r="PK811" s="28"/>
      <c r="PL811" s="28"/>
      <c r="PM811" s="28"/>
      <c r="PN811" s="28"/>
      <c r="PO811" s="28"/>
      <c r="PP811" s="28"/>
      <c r="PQ811" s="28"/>
      <c r="PR811" s="28"/>
      <c r="PS811" s="28"/>
      <c r="PT811" s="28"/>
      <c r="PU811" s="28"/>
      <c r="PV811" s="28"/>
      <c r="PW811" s="28"/>
      <c r="PX811" s="28"/>
      <c r="PY811" s="28"/>
      <c r="PZ811" s="28"/>
      <c r="QA811" s="28"/>
      <c r="QB811" s="28"/>
      <c r="QC811" s="28"/>
      <c r="QD811" s="28"/>
      <c r="QE811" s="28"/>
      <c r="QF811" s="28"/>
      <c r="QG811" s="28"/>
      <c r="QH811" s="28"/>
      <c r="QI811" s="28"/>
      <c r="QJ811" s="28"/>
      <c r="QK811" s="28"/>
      <c r="QL811" s="28"/>
      <c r="QM811" s="28"/>
      <c r="QN811" s="28"/>
      <c r="QO811" s="28"/>
      <c r="QP811" s="28"/>
      <c r="QQ811" s="28"/>
      <c r="QR811" s="28"/>
      <c r="QS811" s="28"/>
      <c r="QT811" s="28"/>
      <c r="QU811" s="28"/>
      <c r="QV811" s="28"/>
      <c r="QW811" s="28"/>
      <c r="QX811" s="28"/>
      <c r="QY811" s="28"/>
      <c r="QZ811" s="28"/>
      <c r="RA811" s="28"/>
      <c r="RB811" s="28"/>
      <c r="RC811" s="28"/>
      <c r="RD811" s="28"/>
      <c r="RE811" s="28"/>
      <c r="RF811" s="28"/>
      <c r="RG811" s="28"/>
      <c r="RH811" s="28"/>
      <c r="RI811" s="28"/>
      <c r="RJ811" s="28"/>
      <c r="RK811" s="28"/>
      <c r="RL811" s="28"/>
      <c r="RM811" s="28"/>
      <c r="RN811" s="28"/>
      <c r="RO811" s="28"/>
      <c r="RP811" s="28"/>
      <c r="RQ811" s="28"/>
      <c r="RR811" s="28"/>
      <c r="RS811" s="28"/>
      <c r="RT811" s="28"/>
      <c r="RU811" s="28"/>
      <c r="RV811" s="28"/>
      <c r="RW811" s="28"/>
      <c r="RX811" s="28"/>
      <c r="RY811" s="28"/>
      <c r="RZ811" s="28"/>
      <c r="SA811" s="28"/>
      <c r="SB811" s="28"/>
      <c r="SC811" s="28"/>
      <c r="SD811" s="28"/>
      <c r="SE811" s="28"/>
      <c r="SF811" s="28"/>
      <c r="SG811" s="28"/>
      <c r="SH811" s="28"/>
      <c r="SI811" s="28"/>
      <c r="SJ811" s="28"/>
      <c r="SK811" s="28"/>
      <c r="SL811" s="28"/>
      <c r="SM811" s="28"/>
      <c r="SN811" s="28"/>
      <c r="SO811" s="28"/>
      <c r="SP811" s="28"/>
      <c r="SQ811" s="28"/>
      <c r="SR811" s="28"/>
      <c r="SS811" s="28"/>
      <c r="ST811" s="28"/>
      <c r="SU811" s="28"/>
      <c r="SV811" s="28"/>
      <c r="SW811" s="28"/>
      <c r="SX811" s="28"/>
      <c r="SY811" s="28"/>
      <c r="SZ811" s="28"/>
      <c r="TA811" s="28"/>
      <c r="TB811" s="28"/>
      <c r="TC811" s="28"/>
      <c r="TD811" s="28"/>
      <c r="TE811" s="28"/>
      <c r="TF811" s="28"/>
      <c r="TG811" s="28"/>
      <c r="TH811" s="28"/>
      <c r="TI811" s="28"/>
      <c r="TJ811" s="28"/>
      <c r="TK811" s="28"/>
      <c r="TL811" s="28"/>
      <c r="TM811" s="28"/>
      <c r="TN811" s="28"/>
      <c r="TO811" s="28"/>
      <c r="TP811" s="28"/>
      <c r="TQ811" s="28"/>
      <c r="TR811" s="28"/>
      <c r="TS811" s="28"/>
      <c r="TT811" s="28"/>
      <c r="TU811" s="28"/>
      <c r="TV811" s="28"/>
      <c r="TW811" s="28"/>
      <c r="TX811" s="28"/>
      <c r="TY811" s="28"/>
      <c r="TZ811" s="28"/>
      <c r="UA811" s="28"/>
      <c r="UB811" s="28"/>
      <c r="UC811" s="28"/>
      <c r="UD811" s="28"/>
      <c r="UE811" s="28"/>
      <c r="UF811" s="28"/>
      <c r="UG811" s="28"/>
      <c r="UH811" s="28"/>
      <c r="UI811" s="28"/>
      <c r="UJ811" s="28"/>
      <c r="UK811" s="28"/>
      <c r="UL811" s="28"/>
      <c r="UM811" s="28"/>
      <c r="UN811" s="28"/>
      <c r="UO811" s="28"/>
      <c r="UP811" s="28"/>
      <c r="UQ811" s="28"/>
      <c r="UR811" s="28"/>
      <c r="US811" s="28"/>
      <c r="UT811" s="28"/>
      <c r="UU811" s="28"/>
      <c r="UV811" s="28"/>
      <c r="UW811" s="28"/>
      <c r="UX811" s="28"/>
      <c r="UY811" s="28"/>
      <c r="UZ811" s="28"/>
      <c r="VA811" s="28"/>
      <c r="VB811" s="28"/>
      <c r="VC811" s="28"/>
      <c r="VD811" s="28"/>
      <c r="VE811" s="28"/>
      <c r="VF811" s="28"/>
      <c r="VG811" s="28"/>
      <c r="VH811" s="28"/>
      <c r="VI811" s="28"/>
      <c r="VJ811" s="28"/>
      <c r="VK811" s="28"/>
      <c r="VL811" s="28"/>
      <c r="VM811" s="28"/>
      <c r="VN811" s="28"/>
      <c r="VO811" s="28"/>
      <c r="VP811" s="28"/>
      <c r="VQ811" s="28"/>
      <c r="VR811" s="28"/>
      <c r="VS811" s="28"/>
      <c r="VT811" s="28"/>
      <c r="VU811" s="28"/>
      <c r="VV811" s="28"/>
      <c r="VW811" s="28"/>
      <c r="VX811" s="28"/>
      <c r="VY811" s="28"/>
      <c r="VZ811" s="28"/>
      <c r="WA811" s="28"/>
      <c r="WB811" s="28"/>
      <c r="WC811" s="28"/>
      <c r="WD811" s="28"/>
      <c r="WE811" s="28"/>
      <c r="WF811" s="28"/>
      <c r="WG811" s="28"/>
      <c r="WH811" s="28"/>
      <c r="WI811" s="28"/>
      <c r="WJ811" s="28"/>
      <c r="WK811" s="28"/>
      <c r="WL811" s="28"/>
      <c r="WM811" s="28"/>
      <c r="WN811" s="28"/>
      <c r="WO811" s="28"/>
      <c r="WP811" s="28"/>
      <c r="WQ811" s="28"/>
      <c r="WR811" s="28"/>
      <c r="WS811" s="28"/>
      <c r="WT811" s="28"/>
      <c r="WU811" s="28"/>
      <c r="WV811" s="28"/>
      <c r="WW811" s="28"/>
      <c r="WX811" s="28"/>
      <c r="WY811" s="28"/>
      <c r="WZ811" s="28"/>
      <c r="XA811" s="28"/>
      <c r="XB811" s="28"/>
      <c r="XC811" s="28"/>
      <c r="XD811" s="28"/>
      <c r="XE811" s="28"/>
      <c r="XF811" s="28"/>
      <c r="XG811" s="28"/>
      <c r="XH811" s="28"/>
      <c r="XI811" s="28"/>
      <c r="XJ811" s="28"/>
      <c r="XK811" s="28"/>
      <c r="XL811" s="28"/>
      <c r="XM811" s="28"/>
      <c r="XN811" s="28"/>
      <c r="XO811" s="28"/>
      <c r="XP811" s="28"/>
      <c r="XQ811" s="28"/>
      <c r="XR811" s="28"/>
      <c r="XS811" s="28"/>
      <c r="XT811" s="28"/>
      <c r="XU811" s="28"/>
      <c r="XV811" s="28"/>
      <c r="XW811" s="28"/>
      <c r="XX811" s="28"/>
      <c r="XY811" s="28"/>
      <c r="XZ811" s="28"/>
      <c r="YA811" s="28"/>
      <c r="YB811" s="28"/>
      <c r="YC811" s="28"/>
      <c r="YD811" s="28"/>
      <c r="YE811" s="28"/>
      <c r="YF811" s="28"/>
      <c r="YG811" s="28"/>
      <c r="YH811" s="28"/>
      <c r="YI811" s="28"/>
      <c r="YJ811" s="28"/>
      <c r="YK811" s="28"/>
      <c r="YL811" s="28"/>
      <c r="YM811" s="28"/>
      <c r="YN811" s="28"/>
      <c r="YO811" s="28"/>
      <c r="YP811" s="28"/>
      <c r="YQ811" s="28"/>
      <c r="YR811" s="28"/>
      <c r="YS811" s="28"/>
      <c r="YT811" s="28"/>
      <c r="YU811" s="28"/>
      <c r="YV811" s="28"/>
      <c r="YW811" s="28"/>
      <c r="YX811" s="28"/>
      <c r="YY811" s="28"/>
      <c r="YZ811" s="28"/>
      <c r="ZA811" s="28"/>
      <c r="ZB811" s="28"/>
      <c r="ZC811" s="28"/>
      <c r="ZD811" s="28"/>
      <c r="ZE811" s="28"/>
      <c r="ZF811" s="28"/>
      <c r="ZG811" s="28"/>
      <c r="ZH811" s="28"/>
      <c r="ZI811" s="28"/>
      <c r="ZJ811" s="28"/>
      <c r="ZK811" s="28"/>
      <c r="ZL811" s="28"/>
      <c r="ZM811" s="28"/>
      <c r="ZN811" s="28"/>
      <c r="ZO811" s="28"/>
      <c r="ZP811" s="28"/>
      <c r="ZQ811" s="28"/>
      <c r="ZR811" s="28"/>
      <c r="ZS811" s="28"/>
      <c r="ZT811" s="28"/>
      <c r="ZU811" s="28"/>
      <c r="ZV811" s="28"/>
      <c r="ZW811" s="28"/>
      <c r="ZX811" s="28"/>
      <c r="ZY811" s="28"/>
      <c r="ZZ811" s="28"/>
      <c r="AAA811" s="28"/>
      <c r="AAB811" s="28"/>
      <c r="AAC811" s="28"/>
      <c r="AAD811" s="28"/>
      <c r="AAE811" s="28"/>
      <c r="AAF811" s="28"/>
      <c r="AAG811" s="28"/>
      <c r="AAH811" s="28"/>
      <c r="AAI811" s="28"/>
      <c r="AAJ811" s="28"/>
      <c r="AAK811" s="28"/>
      <c r="AAL811" s="28"/>
      <c r="AAM811" s="28"/>
      <c r="AAN811" s="28"/>
      <c r="AAO811" s="28"/>
      <c r="AAP811" s="28"/>
      <c r="AAQ811" s="28"/>
      <c r="AAR811" s="28"/>
      <c r="AAS811" s="28"/>
      <c r="AAT811" s="28"/>
      <c r="AAU811" s="28"/>
      <c r="AAV811" s="28"/>
      <c r="AAW811" s="28"/>
      <c r="AAX811" s="28"/>
      <c r="AAY811" s="28"/>
      <c r="AAZ811" s="28"/>
      <c r="ABA811" s="28"/>
      <c r="ABB811" s="28"/>
      <c r="ABC811" s="28"/>
      <c r="ABD811" s="28"/>
      <c r="ABE811" s="28"/>
      <c r="ABF811" s="28"/>
      <c r="ABG811" s="28"/>
      <c r="ABH811" s="28"/>
      <c r="ABI811" s="28"/>
      <c r="ABJ811" s="28"/>
      <c r="ABK811" s="28"/>
      <c r="ABL811" s="28"/>
      <c r="ABM811" s="28"/>
      <c r="ABN811" s="28"/>
      <c r="ABO811" s="28"/>
      <c r="ABP811" s="28"/>
      <c r="ABQ811" s="28"/>
      <c r="ABR811" s="28"/>
      <c r="ABS811" s="28"/>
      <c r="ABT811" s="28"/>
      <c r="ABU811" s="28"/>
      <c r="ABV811" s="28"/>
      <c r="ABW811" s="28"/>
      <c r="ABX811" s="28"/>
      <c r="ABY811" s="28"/>
      <c r="ABZ811" s="28"/>
      <c r="ACA811" s="28"/>
      <c r="ACB811" s="28"/>
      <c r="ACC811" s="28"/>
      <c r="ACD811" s="28"/>
      <c r="ACE811" s="28"/>
      <c r="ACF811" s="28"/>
      <c r="ACG811" s="28"/>
      <c r="ACH811" s="28"/>
      <c r="ACI811" s="28"/>
      <c r="ACJ811" s="28"/>
      <c r="ACK811" s="28"/>
      <c r="ACL811" s="28"/>
      <c r="ACM811" s="28"/>
      <c r="ACN811" s="28"/>
      <c r="ACO811" s="28"/>
      <c r="ACP811" s="28"/>
      <c r="ACQ811" s="28"/>
      <c r="ACR811" s="28"/>
      <c r="ACS811" s="28"/>
      <c r="ACT811" s="28"/>
      <c r="ACU811" s="28"/>
      <c r="ACV811" s="28"/>
      <c r="ACW811" s="28"/>
      <c r="ACX811" s="28"/>
      <c r="ACY811" s="28"/>
      <c r="ACZ811" s="28"/>
      <c r="ADA811" s="28"/>
      <c r="ADB811" s="28"/>
      <c r="ADC811" s="28"/>
      <c r="ADD811" s="28"/>
      <c r="ADE811" s="28"/>
      <c r="ADF811" s="28"/>
      <c r="ADG811" s="28"/>
      <c r="ADH811" s="28"/>
      <c r="ADI811" s="28"/>
      <c r="ADJ811" s="28"/>
      <c r="ADK811" s="28"/>
      <c r="ADL811" s="28"/>
      <c r="ADM811" s="28"/>
      <c r="ADN811" s="28"/>
      <c r="ADO811" s="28"/>
      <c r="ADP811" s="28"/>
      <c r="ADQ811" s="28"/>
      <c r="ADR811" s="28"/>
      <c r="ADS811" s="28"/>
      <c r="ADT811" s="28"/>
      <c r="ADU811" s="28"/>
      <c r="ADV811" s="28"/>
      <c r="ADW811" s="28"/>
      <c r="ADX811" s="28"/>
      <c r="ADY811" s="28"/>
      <c r="ADZ811" s="28"/>
      <c r="AEA811" s="28"/>
      <c r="AEB811" s="28"/>
      <c r="AEC811" s="28"/>
      <c r="AED811" s="28"/>
      <c r="AEE811" s="28"/>
      <c r="AEF811" s="28"/>
      <c r="AEG811" s="28"/>
      <c r="AEH811" s="28"/>
      <c r="AEI811" s="28"/>
      <c r="AEJ811" s="28"/>
      <c r="AEK811" s="28"/>
      <c r="AEL811" s="28"/>
      <c r="AEM811" s="28"/>
      <c r="AEN811" s="28"/>
      <c r="AEO811" s="28"/>
      <c r="AEP811" s="28"/>
      <c r="AEQ811" s="28"/>
      <c r="AER811" s="28"/>
      <c r="AES811" s="28"/>
      <c r="AET811" s="28"/>
      <c r="AEU811" s="28"/>
      <c r="AEV811" s="28"/>
      <c r="AEW811" s="28"/>
      <c r="AEX811" s="28"/>
      <c r="AEY811" s="28"/>
      <c r="AEZ811" s="28"/>
      <c r="AFA811" s="28"/>
      <c r="AFB811" s="28"/>
      <c r="AFC811" s="28"/>
      <c r="AFD811" s="28"/>
      <c r="AFE811" s="28"/>
      <c r="AFF811" s="28"/>
      <c r="AFG811" s="28"/>
      <c r="AFH811" s="28"/>
      <c r="AFI811" s="28"/>
      <c r="AFJ811" s="28"/>
      <c r="AFK811" s="28"/>
      <c r="AFL811" s="28"/>
      <c r="AFM811" s="28"/>
      <c r="AFN811" s="28"/>
      <c r="AFO811" s="28"/>
      <c r="AFP811" s="28"/>
      <c r="AFQ811" s="28"/>
      <c r="AFR811" s="28"/>
      <c r="AFS811" s="28"/>
      <c r="AFT811" s="28"/>
      <c r="AFU811" s="28"/>
      <c r="AFV811" s="28"/>
      <c r="AFW811" s="28"/>
      <c r="AFX811" s="28"/>
      <c r="AFY811" s="28"/>
      <c r="AFZ811" s="28"/>
      <c r="AGA811" s="28"/>
      <c r="AGB811" s="28"/>
      <c r="AGC811" s="28"/>
      <c r="AGD811" s="28"/>
      <c r="AGE811" s="28"/>
      <c r="AGF811" s="28"/>
      <c r="AGG811" s="28"/>
      <c r="AGH811" s="28"/>
      <c r="AGI811" s="28"/>
      <c r="AGJ811" s="28"/>
      <c r="AGK811" s="28"/>
      <c r="AGL811" s="28"/>
      <c r="AGM811" s="28"/>
      <c r="AGN811" s="28"/>
      <c r="AGO811" s="28"/>
      <c r="AGP811" s="28"/>
      <c r="AGQ811" s="28"/>
      <c r="AGR811" s="28"/>
      <c r="AGS811" s="28"/>
      <c r="AGT811" s="28"/>
      <c r="AGU811" s="28"/>
      <c r="AGV811" s="28"/>
      <c r="AGW811" s="28"/>
      <c r="AGX811" s="28"/>
      <c r="AGY811" s="28"/>
      <c r="AGZ811" s="28"/>
      <c r="AHA811" s="28"/>
      <c r="AHB811" s="28"/>
      <c r="AHC811" s="28"/>
      <c r="AHD811" s="28"/>
      <c r="AHE811" s="28"/>
      <c r="AHF811" s="28"/>
      <c r="AHG811" s="28"/>
      <c r="AHH811" s="28"/>
      <c r="AHI811" s="28"/>
      <c r="AHJ811" s="28"/>
      <c r="AHK811" s="28"/>
      <c r="AHL811" s="28"/>
      <c r="AHM811" s="28"/>
      <c r="AHN811" s="28"/>
      <c r="AHO811" s="28"/>
      <c r="AHP811" s="28"/>
      <c r="AHQ811" s="28"/>
      <c r="AHR811" s="28"/>
      <c r="AHS811" s="28"/>
      <c r="AHT811" s="28"/>
      <c r="AHU811" s="28"/>
      <c r="AHV811" s="28"/>
      <c r="AHW811" s="28"/>
      <c r="AHX811" s="28"/>
      <c r="AHY811" s="28"/>
      <c r="AHZ811" s="28"/>
      <c r="AIA811" s="28"/>
      <c r="AIB811" s="28"/>
      <c r="AIC811" s="28"/>
      <c r="AID811" s="28"/>
      <c r="AIE811" s="28"/>
      <c r="AIF811" s="28"/>
      <c r="AIG811" s="28"/>
      <c r="AIH811" s="28"/>
      <c r="AII811" s="28"/>
      <c r="AIJ811" s="28"/>
      <c r="AIK811" s="28"/>
      <c r="AIL811" s="28"/>
      <c r="AIM811" s="28"/>
      <c r="AIN811" s="28"/>
      <c r="AIO811" s="28"/>
      <c r="AIP811" s="28"/>
      <c r="AIQ811" s="28"/>
      <c r="AIR811" s="28"/>
      <c r="AIS811" s="28"/>
      <c r="AIT811" s="28"/>
      <c r="AIU811" s="28"/>
      <c r="AIV811" s="28"/>
      <c r="AIW811" s="28"/>
      <c r="AIX811" s="28"/>
      <c r="AIY811" s="28"/>
      <c r="AIZ811" s="28"/>
      <c r="AJA811" s="28"/>
      <c r="AJB811" s="28"/>
      <c r="AJC811" s="28"/>
      <c r="AJD811" s="28"/>
      <c r="AJE811" s="28"/>
      <c r="AJF811" s="28"/>
      <c r="AJG811" s="28"/>
      <c r="AJH811" s="28"/>
      <c r="AJI811" s="28"/>
      <c r="AJJ811" s="28"/>
      <c r="AJK811" s="28"/>
      <c r="AJL811" s="28"/>
      <c r="AJM811" s="28"/>
      <c r="AJN811" s="28"/>
      <c r="AJO811" s="28"/>
      <c r="AJP811" s="28"/>
      <c r="AJQ811" s="28"/>
      <c r="AJR811" s="28"/>
      <c r="AJS811" s="28"/>
      <c r="AJT811" s="28"/>
      <c r="AJU811" s="28"/>
      <c r="AJV811" s="28"/>
      <c r="AJW811" s="28"/>
      <c r="AJX811" s="28"/>
      <c r="AJY811" s="28"/>
      <c r="AJZ811" s="28"/>
      <c r="AKA811" s="28"/>
      <c r="AKB811" s="28"/>
      <c r="AKC811" s="28"/>
      <c r="AKD811" s="28"/>
      <c r="AKE811" s="28"/>
      <c r="AKF811" s="28"/>
      <c r="AKG811" s="28"/>
      <c r="AKH811" s="28"/>
      <c r="AKI811" s="28"/>
      <c r="AKJ811" s="28"/>
      <c r="AKK811" s="28"/>
      <c r="AKL811" s="28"/>
      <c r="AKM811" s="28"/>
      <c r="AKN811" s="28"/>
      <c r="AKO811" s="28"/>
      <c r="AKP811" s="28"/>
      <c r="AKQ811" s="28"/>
      <c r="AKR811" s="28"/>
      <c r="AKS811" s="28"/>
      <c r="AKT811" s="28"/>
      <c r="AKU811" s="28"/>
      <c r="AKV811" s="28"/>
      <c r="AKW811" s="28"/>
      <c r="AKX811" s="28"/>
      <c r="AKY811" s="28"/>
      <c r="AKZ811" s="28"/>
      <c r="ALA811" s="28"/>
      <c r="ALB811" s="28"/>
      <c r="ALC811" s="28"/>
      <c r="ALD811" s="28"/>
      <c r="ALE811" s="28"/>
      <c r="ALF811" s="28"/>
      <c r="ALG811" s="28"/>
      <c r="ALH811" s="28"/>
      <c r="ALI811" s="28"/>
      <c r="ALJ811" s="28"/>
      <c r="ALK811" s="28"/>
      <c r="ALL811" s="28"/>
      <c r="ALM811" s="28"/>
      <c r="ALN811" s="28"/>
      <c r="ALO811" s="28"/>
      <c r="ALP811" s="28"/>
      <c r="ALQ811" s="28"/>
      <c r="ALR811" s="28"/>
      <c r="ALS811" s="28"/>
      <c r="ALT811" s="28"/>
      <c r="ALU811" s="28"/>
      <c r="ALV811" s="28"/>
      <c r="ALW811" s="28"/>
      <c r="ALX811" s="28"/>
      <c r="ALY811" s="28"/>
      <c r="ALZ811" s="28"/>
      <c r="AMA811" s="28"/>
      <c r="AMB811" s="28"/>
      <c r="AMC811" s="28"/>
      <c r="AMD811" s="28"/>
      <c r="AME811" s="28"/>
      <c r="AMF811" s="28"/>
      <c r="AMG811" s="28"/>
      <c r="AMH811" s="28"/>
      <c r="AMI811" s="28"/>
      <c r="AMJ811" s="28"/>
      <c r="AMK811" s="28"/>
      <c r="AML811" s="28"/>
      <c r="AMM811" s="28"/>
      <c r="AMN811" s="28"/>
      <c r="AMO811" s="28"/>
      <c r="AMP811" s="28"/>
      <c r="AMQ811" s="28"/>
      <c r="AMR811" s="28"/>
      <c r="AMS811" s="28"/>
      <c r="AMT811" s="28"/>
      <c r="AMU811" s="28"/>
      <c r="AMV811" s="28"/>
      <c r="AMW811" s="28"/>
      <c r="AMX811" s="28"/>
      <c r="AMY811" s="28"/>
      <c r="AMZ811" s="28"/>
      <c r="ANA811" s="28"/>
      <c r="ANB811" s="28"/>
      <c r="ANC811" s="28"/>
      <c r="AND811" s="28"/>
      <c r="ANE811" s="28"/>
      <c r="ANF811" s="28"/>
      <c r="ANG811" s="28"/>
      <c r="ANH811" s="28"/>
      <c r="ANI811" s="28"/>
      <c r="ANJ811" s="28"/>
      <c r="ANK811" s="28"/>
      <c r="ANL811" s="28"/>
      <c r="ANM811" s="28"/>
      <c r="ANN811" s="28"/>
      <c r="ANO811" s="28"/>
      <c r="ANP811" s="28"/>
      <c r="ANQ811" s="28"/>
      <c r="ANR811" s="28"/>
      <c r="ANS811" s="28"/>
      <c r="ANT811" s="28"/>
      <c r="ANU811" s="28"/>
      <c r="ANV811" s="28"/>
      <c r="ANW811" s="28"/>
      <c r="ANX811" s="28"/>
      <c r="ANY811" s="28"/>
      <c r="ANZ811" s="28"/>
      <c r="AOA811" s="28"/>
      <c r="AOB811" s="28"/>
      <c r="AOC811" s="28"/>
      <c r="AOD811" s="28"/>
      <c r="AOE811" s="28"/>
      <c r="AOF811" s="28"/>
      <c r="AOG811" s="28"/>
      <c r="AOH811" s="28"/>
      <c r="AOI811" s="28"/>
      <c r="AOJ811" s="28"/>
      <c r="AOK811" s="28"/>
      <c r="AOL811" s="28"/>
      <c r="AOM811" s="28"/>
      <c r="AON811" s="28"/>
      <c r="AOO811" s="28"/>
      <c r="AOP811" s="28"/>
      <c r="AOQ811" s="28"/>
      <c r="AOR811" s="28"/>
      <c r="AOS811" s="28"/>
      <c r="AOT811" s="28"/>
      <c r="AOU811" s="28"/>
      <c r="AOV811" s="28"/>
      <c r="AOW811" s="28"/>
      <c r="AOX811" s="28"/>
      <c r="AOY811" s="28"/>
      <c r="AOZ811" s="28"/>
      <c r="APA811" s="28"/>
      <c r="APB811" s="28"/>
      <c r="APC811" s="28"/>
      <c r="APD811" s="28"/>
      <c r="APE811" s="28"/>
      <c r="APF811" s="28"/>
      <c r="APG811" s="28"/>
      <c r="APH811" s="28"/>
      <c r="API811" s="28"/>
      <c r="APJ811" s="28"/>
      <c r="APK811" s="28"/>
      <c r="APL811" s="28"/>
      <c r="APM811" s="28"/>
      <c r="APN811" s="28"/>
      <c r="APO811" s="28"/>
      <c r="APP811" s="28"/>
      <c r="APQ811" s="28"/>
      <c r="APR811" s="28"/>
      <c r="APS811" s="28"/>
      <c r="APT811" s="28"/>
      <c r="APU811" s="28"/>
      <c r="APV811" s="28"/>
      <c r="APW811" s="28"/>
      <c r="APX811" s="28"/>
      <c r="APY811" s="28"/>
      <c r="APZ811" s="28"/>
      <c r="AQA811" s="28"/>
      <c r="AQB811" s="28"/>
      <c r="AQC811" s="28"/>
      <c r="AQD811" s="28"/>
      <c r="AQE811" s="28"/>
      <c r="AQF811" s="28"/>
      <c r="AQG811" s="28"/>
      <c r="AQH811" s="28"/>
      <c r="AQI811" s="28"/>
      <c r="AQJ811" s="28"/>
      <c r="AQK811" s="28"/>
      <c r="AQL811" s="28"/>
      <c r="AQM811" s="28"/>
      <c r="AQN811" s="28"/>
      <c r="AQO811" s="28"/>
      <c r="AQP811" s="28"/>
      <c r="AQQ811" s="28"/>
      <c r="AQR811" s="28"/>
      <c r="AQS811" s="28"/>
      <c r="AQT811" s="28"/>
      <c r="AQU811" s="28"/>
      <c r="AQV811" s="28"/>
      <c r="AQW811" s="28"/>
      <c r="AQX811" s="28"/>
      <c r="AQY811" s="28"/>
      <c r="AQZ811" s="28"/>
      <c r="ARA811" s="28"/>
      <c r="ARB811" s="28"/>
      <c r="ARC811" s="28"/>
      <c r="ARD811" s="28"/>
      <c r="ARE811" s="28"/>
      <c r="ARF811" s="28"/>
      <c r="ARG811" s="28"/>
      <c r="ARH811" s="28"/>
      <c r="ARI811" s="28"/>
      <c r="ARJ811" s="28"/>
      <c r="ARK811" s="28"/>
      <c r="ARL811" s="28"/>
      <c r="ARM811" s="28"/>
      <c r="ARN811" s="28"/>
      <c r="ARO811" s="28"/>
      <c r="ARP811" s="28"/>
      <c r="ARQ811" s="28"/>
      <c r="ARR811" s="28"/>
      <c r="ARS811" s="28"/>
      <c r="ART811" s="28"/>
      <c r="ARU811" s="28"/>
      <c r="ARV811" s="28"/>
      <c r="ARW811" s="28"/>
      <c r="ARX811" s="28"/>
      <c r="ARY811" s="28"/>
      <c r="ARZ811" s="28"/>
      <c r="ASA811" s="28"/>
      <c r="ASB811" s="28"/>
      <c r="ASC811" s="28"/>
      <c r="ASD811" s="28"/>
      <c r="ASE811" s="28"/>
      <c r="ASF811" s="28"/>
      <c r="ASG811" s="28"/>
      <c r="ASH811" s="28"/>
      <c r="ASI811" s="28"/>
      <c r="ASJ811" s="28"/>
      <c r="ASK811" s="28"/>
      <c r="ASL811" s="28"/>
      <c r="ASM811" s="28"/>
      <c r="ASN811" s="28"/>
      <c r="ASO811" s="28"/>
      <c r="ASP811" s="28"/>
      <c r="ASQ811" s="28"/>
      <c r="ASR811" s="28"/>
      <c r="ASS811" s="28"/>
      <c r="AST811" s="28"/>
      <c r="ASU811" s="28"/>
      <c r="ASV811" s="28"/>
      <c r="ASW811" s="28"/>
      <c r="ASX811" s="28"/>
      <c r="ASY811" s="28"/>
      <c r="ASZ811" s="28"/>
      <c r="ATA811" s="28"/>
      <c r="ATB811" s="28"/>
      <c r="ATC811" s="28"/>
      <c r="ATD811" s="28"/>
      <c r="ATE811" s="28"/>
      <c r="ATF811" s="28"/>
      <c r="ATG811" s="28"/>
      <c r="ATH811" s="28"/>
      <c r="ATI811" s="28"/>
      <c r="ATJ811" s="28"/>
      <c r="ATK811" s="28"/>
      <c r="ATL811" s="28"/>
      <c r="ATM811" s="28"/>
      <c r="ATN811" s="28"/>
      <c r="ATO811" s="28"/>
      <c r="ATP811" s="28"/>
      <c r="ATQ811" s="28"/>
      <c r="ATR811" s="28"/>
      <c r="ATS811" s="28"/>
      <c r="ATT811" s="28"/>
      <c r="ATU811" s="28"/>
      <c r="ATV811" s="28"/>
      <c r="ATW811" s="28"/>
      <c r="ATX811" s="28"/>
      <c r="ATY811" s="28"/>
      <c r="ATZ811" s="28"/>
      <c r="AUA811" s="28"/>
      <c r="AUB811" s="28"/>
      <c r="AUC811" s="28"/>
      <c r="AUD811" s="28"/>
      <c r="AUE811" s="28"/>
      <c r="AUF811" s="28"/>
      <c r="AUG811" s="28"/>
      <c r="AUH811" s="28"/>
      <c r="AUI811" s="28"/>
      <c r="AUJ811" s="28"/>
      <c r="AUK811" s="28"/>
      <c r="AUL811" s="28"/>
      <c r="AUM811" s="28"/>
      <c r="AUN811" s="28"/>
      <c r="AUO811" s="28"/>
      <c r="AUP811" s="28"/>
      <c r="AUQ811" s="28"/>
      <c r="AUR811" s="28"/>
      <c r="AUS811" s="28"/>
      <c r="AUT811" s="28"/>
      <c r="AUU811" s="28"/>
      <c r="AUV811" s="28"/>
      <c r="AUW811" s="28"/>
      <c r="AUX811" s="28"/>
      <c r="AUY811" s="28"/>
      <c r="AUZ811" s="28"/>
      <c r="AVA811" s="28"/>
      <c r="AVB811" s="28"/>
      <c r="AVC811" s="28"/>
      <c r="AVD811" s="28"/>
      <c r="AVE811" s="28"/>
      <c r="AVF811" s="28"/>
      <c r="AVG811" s="28"/>
      <c r="AVH811" s="28"/>
      <c r="AVI811" s="28"/>
      <c r="AVJ811" s="28"/>
      <c r="AVK811" s="28"/>
      <c r="AVL811" s="28"/>
      <c r="AVM811" s="28"/>
      <c r="AVN811" s="28"/>
      <c r="AVO811" s="28"/>
      <c r="AVP811" s="28"/>
      <c r="AVQ811" s="28"/>
      <c r="AVR811" s="28"/>
      <c r="AVS811" s="28"/>
      <c r="AVT811" s="28"/>
      <c r="AVU811" s="28"/>
      <c r="AVV811" s="28"/>
      <c r="AVW811" s="28"/>
      <c r="AVX811" s="28"/>
      <c r="AVY811" s="28"/>
      <c r="AVZ811" s="28"/>
      <c r="AWA811" s="28"/>
      <c r="AWB811" s="28"/>
      <c r="AWC811" s="28"/>
      <c r="AWD811" s="28"/>
      <c r="AWE811" s="28"/>
      <c r="AWF811" s="28"/>
      <c r="AWG811" s="28"/>
      <c r="AWH811" s="28"/>
      <c r="AWI811" s="28"/>
      <c r="AWJ811" s="28"/>
      <c r="AWK811" s="28"/>
      <c r="AWL811" s="28"/>
      <c r="AWM811" s="28"/>
      <c r="AWN811" s="28"/>
      <c r="AWO811" s="28"/>
      <c r="AWP811" s="28"/>
      <c r="AWQ811" s="28"/>
      <c r="AWR811" s="28"/>
      <c r="AWS811" s="28"/>
      <c r="AWT811" s="28"/>
      <c r="AWU811" s="28"/>
      <c r="AWV811" s="28"/>
      <c r="AWW811" s="28"/>
      <c r="AWX811" s="28"/>
      <c r="AWY811" s="28"/>
      <c r="AWZ811" s="28"/>
      <c r="AXA811" s="28"/>
      <c r="AXB811" s="28"/>
      <c r="AXC811" s="28"/>
      <c r="AXD811" s="28"/>
      <c r="AXE811" s="28"/>
      <c r="AXF811" s="28"/>
      <c r="AXG811" s="28"/>
      <c r="AXH811" s="28"/>
      <c r="AXI811" s="28"/>
      <c r="AXJ811" s="28"/>
      <c r="AXK811" s="28"/>
      <c r="AXL811" s="28"/>
      <c r="AXM811" s="28"/>
      <c r="AXN811" s="28"/>
      <c r="AXO811" s="28"/>
      <c r="AXP811" s="28"/>
      <c r="AXQ811" s="28"/>
      <c r="AXR811" s="28"/>
      <c r="AXS811" s="28"/>
      <c r="AXT811" s="28"/>
      <c r="AXU811" s="28"/>
      <c r="AXV811" s="28"/>
      <c r="AXW811" s="28"/>
      <c r="AXX811" s="28"/>
      <c r="AXY811" s="28"/>
      <c r="AXZ811" s="28"/>
      <c r="AYA811" s="28"/>
      <c r="AYB811" s="28"/>
      <c r="AYC811" s="28"/>
      <c r="AYD811" s="28"/>
      <c r="AYE811" s="28"/>
      <c r="AYF811" s="28"/>
      <c r="AYG811" s="28"/>
      <c r="AYH811" s="28"/>
      <c r="AYI811" s="28"/>
      <c r="AYJ811" s="28"/>
      <c r="AYK811" s="28"/>
      <c r="AYL811" s="28"/>
      <c r="AYM811" s="28"/>
      <c r="AYN811" s="28"/>
      <c r="AYO811" s="28"/>
      <c r="AYP811" s="28"/>
      <c r="AYQ811" s="28"/>
      <c r="AYR811" s="28"/>
      <c r="AYS811" s="28"/>
      <c r="AYT811" s="28"/>
      <c r="AYU811" s="28"/>
      <c r="AYV811" s="28"/>
      <c r="AYW811" s="28"/>
      <c r="AYX811" s="28"/>
      <c r="AYY811" s="28"/>
      <c r="AYZ811" s="28"/>
      <c r="AZA811" s="28"/>
      <c r="AZB811" s="28"/>
      <c r="AZC811" s="28"/>
      <c r="AZD811" s="28"/>
      <c r="AZE811" s="28"/>
      <c r="AZF811" s="28"/>
      <c r="AZG811" s="28"/>
      <c r="AZH811" s="28"/>
      <c r="AZI811" s="28"/>
      <c r="AZJ811" s="28"/>
      <c r="AZK811" s="28"/>
      <c r="AZL811" s="28"/>
      <c r="AZM811" s="28"/>
      <c r="AZN811" s="28"/>
      <c r="AZO811" s="28"/>
      <c r="AZP811" s="28"/>
      <c r="AZQ811" s="28"/>
      <c r="AZR811" s="28"/>
      <c r="AZS811" s="28"/>
      <c r="AZT811" s="28"/>
      <c r="AZU811" s="28"/>
      <c r="AZV811" s="28"/>
      <c r="AZW811" s="28"/>
      <c r="AZX811" s="28"/>
      <c r="AZY811" s="28"/>
      <c r="AZZ811" s="28"/>
      <c r="BAA811" s="28"/>
      <c r="BAB811" s="28"/>
      <c r="BAC811" s="28"/>
      <c r="BAD811" s="28"/>
      <c r="BAE811" s="28"/>
      <c r="BAF811" s="28"/>
      <c r="BAG811" s="28"/>
      <c r="BAH811" s="28"/>
      <c r="BAI811" s="28"/>
      <c r="BAJ811" s="28"/>
      <c r="BAK811" s="28"/>
      <c r="BAL811" s="28"/>
      <c r="BAM811" s="28"/>
      <c r="BAN811" s="28"/>
      <c r="BAO811" s="28"/>
      <c r="BAP811" s="28"/>
      <c r="BAQ811" s="28"/>
      <c r="BAR811" s="28"/>
      <c r="BAS811" s="28"/>
      <c r="BAT811" s="28"/>
      <c r="BAU811" s="28"/>
      <c r="BAV811" s="28"/>
      <c r="BAW811" s="28"/>
      <c r="BAX811" s="28"/>
      <c r="BAY811" s="28"/>
      <c r="BAZ811" s="28"/>
      <c r="BBA811" s="28"/>
      <c r="BBB811" s="28"/>
      <c r="BBC811" s="28"/>
      <c r="BBD811" s="28"/>
      <c r="BBE811" s="28"/>
      <c r="BBF811" s="28"/>
      <c r="BBG811" s="28"/>
      <c r="BBH811" s="28"/>
      <c r="BBI811" s="28"/>
      <c r="BBJ811" s="28"/>
      <c r="BBK811" s="28"/>
      <c r="BBL811" s="28"/>
      <c r="BBM811" s="28"/>
      <c r="BBN811" s="28"/>
      <c r="BBO811" s="28"/>
      <c r="BBP811" s="28"/>
      <c r="BBQ811" s="28"/>
      <c r="BBR811" s="28"/>
      <c r="BBS811" s="28"/>
      <c r="BBT811" s="28"/>
      <c r="BBU811" s="28"/>
      <c r="BBV811" s="28"/>
      <c r="BBW811" s="28"/>
      <c r="BBX811" s="28"/>
      <c r="BBY811" s="28"/>
      <c r="BBZ811" s="28"/>
      <c r="BCA811" s="28"/>
      <c r="BCB811" s="28"/>
      <c r="BCC811" s="28"/>
      <c r="BCD811" s="28"/>
      <c r="BCE811" s="28"/>
      <c r="BCF811" s="28"/>
      <c r="BCG811" s="28"/>
      <c r="BCH811" s="28"/>
      <c r="BCI811" s="28"/>
      <c r="BCJ811" s="28"/>
      <c r="BCK811" s="28"/>
      <c r="BCL811" s="28"/>
      <c r="BCM811" s="28"/>
      <c r="BCN811" s="28"/>
      <c r="BCO811" s="28"/>
      <c r="BCP811" s="28"/>
      <c r="BCQ811" s="28"/>
      <c r="BCR811" s="28"/>
      <c r="BCS811" s="28"/>
      <c r="BCT811" s="28"/>
      <c r="BCU811" s="28"/>
      <c r="BCV811" s="28"/>
      <c r="BCW811" s="28"/>
      <c r="BCX811" s="28"/>
      <c r="BCY811" s="28"/>
      <c r="BCZ811" s="28"/>
      <c r="BDA811" s="28"/>
      <c r="BDB811" s="28"/>
      <c r="BDC811" s="28"/>
      <c r="BDD811" s="28"/>
      <c r="BDE811" s="28"/>
      <c r="BDF811" s="28"/>
      <c r="BDG811" s="28"/>
      <c r="BDH811" s="28"/>
      <c r="BDI811" s="28"/>
      <c r="BDJ811" s="28"/>
      <c r="BDK811" s="28"/>
      <c r="BDL811" s="28"/>
      <c r="BDM811" s="28"/>
      <c r="BDN811" s="28"/>
      <c r="BDO811" s="28"/>
      <c r="BDP811" s="28"/>
      <c r="BDQ811" s="28"/>
      <c r="BDR811" s="28"/>
      <c r="BDS811" s="28"/>
      <c r="BDT811" s="28"/>
      <c r="BDU811" s="28"/>
      <c r="BDV811" s="28"/>
      <c r="BDW811" s="28"/>
      <c r="BDX811" s="28"/>
      <c r="BDY811" s="28"/>
      <c r="BDZ811" s="28"/>
      <c r="BEA811" s="28"/>
      <c r="BEB811" s="28"/>
      <c r="BEC811" s="28"/>
      <c r="BED811" s="28"/>
      <c r="BEE811" s="28"/>
      <c r="BEF811" s="28"/>
      <c r="BEG811" s="28"/>
      <c r="BEH811" s="28"/>
      <c r="BEI811" s="28"/>
      <c r="BEJ811" s="28"/>
      <c r="BEK811" s="28"/>
      <c r="BEL811" s="28"/>
      <c r="BEM811" s="28"/>
      <c r="BEN811" s="28"/>
      <c r="BEO811" s="28"/>
      <c r="BEP811" s="28"/>
      <c r="BEQ811" s="28"/>
      <c r="BER811" s="28"/>
      <c r="BES811" s="28"/>
      <c r="BET811" s="28"/>
      <c r="BEU811" s="28"/>
      <c r="BEV811" s="28"/>
      <c r="BEW811" s="28"/>
      <c r="BEX811" s="28"/>
      <c r="BEY811" s="28"/>
      <c r="BEZ811" s="28"/>
      <c r="BFA811" s="28"/>
      <c r="BFB811" s="28"/>
      <c r="BFC811" s="28"/>
      <c r="BFD811" s="28"/>
      <c r="BFE811" s="28"/>
      <c r="BFF811" s="28"/>
      <c r="BFG811" s="28"/>
      <c r="BFH811" s="28"/>
      <c r="BFI811" s="28"/>
      <c r="BFJ811" s="28"/>
      <c r="BFK811" s="28"/>
      <c r="BFL811" s="28"/>
      <c r="BFM811" s="28"/>
      <c r="BFN811" s="28"/>
      <c r="BFO811" s="28"/>
      <c r="BFP811" s="28"/>
      <c r="BFQ811" s="28"/>
      <c r="BFR811" s="28"/>
      <c r="BFS811" s="28"/>
      <c r="BFT811" s="28"/>
      <c r="BFU811" s="28"/>
      <c r="BFV811" s="28"/>
      <c r="BFW811" s="28"/>
      <c r="BFX811" s="28"/>
      <c r="BFY811" s="28"/>
      <c r="BFZ811" s="28"/>
      <c r="BGA811" s="28"/>
      <c r="BGB811" s="28"/>
      <c r="BGC811" s="28"/>
      <c r="BGD811" s="28"/>
      <c r="BGE811" s="28"/>
      <c r="BGF811" s="28"/>
      <c r="BGG811" s="28"/>
      <c r="BGH811" s="28"/>
      <c r="BGI811" s="28"/>
      <c r="BGJ811" s="28"/>
      <c r="BGK811" s="28"/>
      <c r="BGL811" s="28"/>
      <c r="BGM811" s="28"/>
      <c r="BGN811" s="28"/>
      <c r="BGO811" s="28"/>
      <c r="BGP811" s="28"/>
      <c r="BGQ811" s="28"/>
      <c r="BGR811" s="28"/>
      <c r="BGS811" s="28"/>
      <c r="BGT811" s="28"/>
      <c r="BGU811" s="28"/>
      <c r="BGV811" s="28"/>
      <c r="BGW811" s="28"/>
      <c r="BGX811" s="28"/>
      <c r="BGY811" s="28"/>
      <c r="BGZ811" s="28"/>
      <c r="BHA811" s="28"/>
      <c r="BHB811" s="28"/>
      <c r="BHC811" s="28"/>
      <c r="BHD811" s="28"/>
      <c r="BHE811" s="28"/>
      <c r="BHF811" s="28"/>
      <c r="BHG811" s="28"/>
      <c r="BHH811" s="28"/>
      <c r="BHI811" s="28"/>
      <c r="BHJ811" s="28"/>
      <c r="BHK811" s="28"/>
      <c r="BHL811" s="28"/>
      <c r="BHM811" s="28"/>
      <c r="BHN811" s="28"/>
      <c r="BHO811" s="28"/>
      <c r="BHP811" s="28"/>
      <c r="BHQ811" s="28"/>
      <c r="BHR811" s="28"/>
      <c r="BHS811" s="28"/>
      <c r="BHT811" s="28"/>
      <c r="BHU811" s="28"/>
      <c r="BHV811" s="28"/>
      <c r="BHW811" s="28"/>
      <c r="BHX811" s="28"/>
      <c r="BHY811" s="28"/>
      <c r="BHZ811" s="28"/>
      <c r="BIA811" s="28"/>
      <c r="BIB811" s="28"/>
      <c r="BIC811" s="28"/>
      <c r="BID811" s="28"/>
      <c r="BIE811" s="28"/>
      <c r="BIF811" s="28"/>
      <c r="BIG811" s="28"/>
      <c r="BIH811" s="28"/>
      <c r="BII811" s="28"/>
      <c r="BIJ811" s="28"/>
      <c r="BIK811" s="28"/>
      <c r="BIL811" s="28"/>
      <c r="BIM811" s="28"/>
      <c r="BIN811" s="28"/>
      <c r="BIO811" s="28"/>
      <c r="BIP811" s="28"/>
      <c r="BIQ811" s="28"/>
      <c r="BIR811" s="28"/>
      <c r="BIS811" s="28"/>
      <c r="BIT811" s="28"/>
      <c r="BIU811" s="28"/>
      <c r="BIV811" s="28"/>
      <c r="BIW811" s="28"/>
      <c r="BIX811" s="28"/>
      <c r="BIY811" s="28"/>
      <c r="BIZ811" s="28"/>
      <c r="BJA811" s="28"/>
      <c r="BJB811" s="28"/>
      <c r="BJC811" s="28"/>
      <c r="BJD811" s="28"/>
      <c r="BJE811" s="28"/>
      <c r="BJF811" s="28"/>
      <c r="BJG811" s="28"/>
      <c r="BJH811" s="28"/>
      <c r="BJI811" s="28"/>
      <c r="BJJ811" s="28"/>
      <c r="BJK811" s="28"/>
      <c r="BJL811" s="28"/>
      <c r="BJM811" s="28"/>
      <c r="BJN811" s="28"/>
      <c r="BJO811" s="28"/>
      <c r="BJP811" s="28"/>
      <c r="BJQ811" s="28"/>
      <c r="BJR811" s="28"/>
      <c r="BJS811" s="28"/>
      <c r="BJT811" s="28"/>
      <c r="BJU811" s="28"/>
      <c r="BJV811" s="28"/>
      <c r="BJW811" s="28"/>
      <c r="BJX811" s="28"/>
      <c r="BJY811" s="28"/>
      <c r="BJZ811" s="28"/>
      <c r="BKA811" s="28"/>
      <c r="BKB811" s="28"/>
      <c r="BKC811" s="28"/>
      <c r="BKD811" s="28"/>
      <c r="BKE811" s="28"/>
      <c r="BKF811" s="28"/>
      <c r="BKG811" s="28"/>
      <c r="BKH811" s="28"/>
      <c r="BKI811" s="28"/>
      <c r="BKJ811" s="28"/>
      <c r="BKK811" s="28"/>
      <c r="BKL811" s="28"/>
      <c r="BKM811" s="28"/>
      <c r="BKN811" s="28"/>
      <c r="BKO811" s="28"/>
      <c r="BKP811" s="28"/>
      <c r="BKQ811" s="28"/>
      <c r="BKR811" s="28"/>
      <c r="BKS811" s="28"/>
      <c r="BKT811" s="28"/>
      <c r="BKU811" s="28"/>
      <c r="BKV811" s="28"/>
      <c r="BKW811" s="28"/>
      <c r="BKX811" s="28"/>
      <c r="BKY811" s="28"/>
      <c r="BKZ811" s="28"/>
      <c r="BLA811" s="28"/>
      <c r="BLB811" s="28"/>
      <c r="BLC811" s="28"/>
      <c r="BLD811" s="28"/>
      <c r="BLE811" s="28"/>
      <c r="BLF811" s="28"/>
      <c r="BLG811" s="28"/>
      <c r="BLH811" s="28"/>
      <c r="BLI811" s="28"/>
      <c r="BLJ811" s="28"/>
      <c r="BLK811" s="28"/>
      <c r="BLL811" s="28"/>
      <c r="BLM811" s="28"/>
      <c r="BLN811" s="28"/>
      <c r="BLO811" s="28"/>
      <c r="BLP811" s="28"/>
      <c r="BLQ811" s="28"/>
      <c r="BLR811" s="28"/>
      <c r="BLS811" s="28"/>
      <c r="BLT811" s="28"/>
      <c r="BLU811" s="28"/>
      <c r="BLV811" s="28"/>
      <c r="BLW811" s="28"/>
      <c r="BLX811" s="28"/>
      <c r="BLY811" s="28"/>
      <c r="BLZ811" s="28"/>
      <c r="BMA811" s="28"/>
      <c r="BMB811" s="28"/>
      <c r="BMC811" s="28"/>
      <c r="BMD811" s="28"/>
      <c r="BME811" s="28"/>
      <c r="BMF811" s="28"/>
      <c r="BMG811" s="28"/>
      <c r="BMH811" s="28"/>
      <c r="BMI811" s="28"/>
      <c r="BMJ811" s="28"/>
      <c r="BMK811" s="28"/>
      <c r="BML811" s="28"/>
      <c r="BMM811" s="28"/>
      <c r="BMN811" s="28"/>
      <c r="BMO811" s="28"/>
      <c r="BMP811" s="28"/>
      <c r="BMQ811" s="28"/>
      <c r="BMR811" s="28"/>
      <c r="BMS811" s="28"/>
      <c r="BMT811" s="28"/>
      <c r="BMU811" s="28"/>
      <c r="BMV811" s="28"/>
      <c r="BMW811" s="28"/>
      <c r="BMX811" s="28"/>
      <c r="BMY811" s="28"/>
      <c r="BMZ811" s="28"/>
      <c r="BNA811" s="28"/>
      <c r="BNB811" s="28"/>
      <c r="BNC811" s="28"/>
      <c r="BND811" s="28"/>
      <c r="BNE811" s="28"/>
      <c r="BNF811" s="28"/>
      <c r="BNG811" s="28"/>
      <c r="BNH811" s="28"/>
      <c r="BNI811" s="28"/>
      <c r="BNJ811" s="28"/>
      <c r="BNK811" s="28"/>
      <c r="BNL811" s="28"/>
      <c r="BNM811" s="28"/>
      <c r="BNN811" s="28"/>
      <c r="BNO811" s="28"/>
      <c r="BNP811" s="28"/>
      <c r="BNQ811" s="28"/>
      <c r="BNR811" s="28"/>
      <c r="BNS811" s="28"/>
      <c r="BNT811" s="28"/>
      <c r="BNU811" s="28"/>
      <c r="BNV811" s="28"/>
      <c r="BNW811" s="28"/>
      <c r="BNX811" s="28"/>
      <c r="BNY811" s="28"/>
      <c r="BNZ811" s="28"/>
      <c r="BOA811" s="28"/>
      <c r="BOB811" s="28"/>
      <c r="BOC811" s="28"/>
      <c r="BOD811" s="28"/>
      <c r="BOE811" s="28"/>
      <c r="BOF811" s="28"/>
      <c r="BOG811" s="28"/>
      <c r="BOH811" s="28"/>
      <c r="BOI811" s="28"/>
      <c r="BOJ811" s="28"/>
      <c r="BOK811" s="28"/>
      <c r="BOL811" s="28"/>
      <c r="BOM811" s="28"/>
      <c r="BON811" s="28"/>
      <c r="BOO811" s="28"/>
      <c r="BOP811" s="28"/>
      <c r="BOQ811" s="28"/>
      <c r="BOR811" s="28"/>
      <c r="BOS811" s="28"/>
      <c r="BOT811" s="28"/>
      <c r="BOU811" s="28"/>
      <c r="BOV811" s="28"/>
      <c r="BOW811" s="28"/>
      <c r="BOX811" s="28"/>
      <c r="BOY811" s="28"/>
      <c r="BOZ811" s="28"/>
      <c r="BPA811" s="28"/>
      <c r="BPB811" s="28"/>
      <c r="BPC811" s="28"/>
      <c r="BPD811" s="28"/>
      <c r="BPE811" s="28"/>
      <c r="BPF811" s="28"/>
      <c r="BPG811" s="28"/>
      <c r="BPH811" s="28"/>
      <c r="BPI811" s="28"/>
      <c r="BPJ811" s="28"/>
      <c r="BPK811" s="28"/>
      <c r="BPL811" s="28"/>
      <c r="BPM811" s="28"/>
      <c r="BPN811" s="28"/>
      <c r="BPO811" s="28"/>
      <c r="BPP811" s="28"/>
      <c r="BPQ811" s="28"/>
      <c r="BPR811" s="28"/>
      <c r="BPS811" s="28"/>
      <c r="BPT811" s="28"/>
      <c r="BPU811" s="28"/>
      <c r="BPV811" s="28"/>
      <c r="BPW811" s="28"/>
      <c r="BPX811" s="28"/>
      <c r="BPY811" s="28"/>
      <c r="BPZ811" s="28"/>
      <c r="BQA811" s="28"/>
      <c r="BQB811" s="28"/>
      <c r="BQC811" s="28"/>
      <c r="BQD811" s="28"/>
      <c r="BQE811" s="28"/>
      <c r="BQF811" s="28"/>
      <c r="BQG811" s="28"/>
      <c r="BQH811" s="28"/>
      <c r="BQI811" s="28"/>
      <c r="BQJ811" s="28"/>
      <c r="BQK811" s="28"/>
      <c r="BQL811" s="28"/>
      <c r="BQM811" s="28"/>
      <c r="BQN811" s="28"/>
      <c r="BQO811" s="28"/>
      <c r="BQP811" s="28"/>
      <c r="BQQ811" s="28"/>
      <c r="BQR811" s="28"/>
      <c r="BQS811" s="28"/>
      <c r="BQT811" s="28"/>
      <c r="BQU811" s="28"/>
      <c r="BQV811" s="28"/>
      <c r="BQW811" s="28"/>
      <c r="BQX811" s="28"/>
      <c r="BQY811" s="28"/>
      <c r="BQZ811" s="28"/>
      <c r="BRA811" s="28"/>
      <c r="BRB811" s="28"/>
      <c r="BRC811" s="28"/>
      <c r="BRD811" s="28"/>
      <c r="BRE811" s="28"/>
      <c r="BRF811" s="28"/>
      <c r="BRG811" s="28"/>
      <c r="BRH811" s="28"/>
      <c r="BRI811" s="28"/>
      <c r="BRJ811" s="28"/>
      <c r="BRK811" s="28"/>
      <c r="BRL811" s="28"/>
      <c r="BRM811" s="28"/>
      <c r="BRN811" s="28"/>
      <c r="BRO811" s="28"/>
      <c r="BRP811" s="28"/>
      <c r="BRQ811" s="28"/>
      <c r="BRR811" s="28"/>
      <c r="BRS811" s="28"/>
      <c r="BRT811" s="28"/>
      <c r="BRU811" s="28"/>
      <c r="BRV811" s="28"/>
      <c r="BRW811" s="28"/>
      <c r="BRX811" s="28"/>
      <c r="BRY811" s="28"/>
      <c r="BRZ811" s="28"/>
      <c r="BSA811" s="28"/>
      <c r="BSB811" s="28"/>
      <c r="BSC811" s="28"/>
      <c r="BSD811" s="28"/>
      <c r="BSE811" s="28"/>
      <c r="BSF811" s="28"/>
      <c r="BSG811" s="28"/>
      <c r="BSH811" s="28"/>
      <c r="BSI811" s="28"/>
      <c r="BSJ811" s="28"/>
      <c r="BSK811" s="28"/>
      <c r="BSL811" s="28"/>
      <c r="BSM811" s="28"/>
      <c r="BSN811" s="28"/>
      <c r="BSO811" s="28"/>
      <c r="BSP811" s="28"/>
      <c r="BSQ811" s="28"/>
      <c r="BSR811" s="28"/>
      <c r="BSS811" s="28"/>
      <c r="BST811" s="28"/>
      <c r="BSU811" s="28"/>
      <c r="BSV811" s="28"/>
      <c r="BSW811" s="28"/>
      <c r="BSX811" s="28"/>
      <c r="BSY811" s="28"/>
      <c r="BSZ811" s="28"/>
      <c r="BTA811" s="28"/>
      <c r="BTB811" s="28"/>
      <c r="BTC811" s="28"/>
      <c r="BTD811" s="28"/>
      <c r="BTE811" s="28"/>
      <c r="BTF811" s="28"/>
      <c r="BTG811" s="28"/>
      <c r="BTH811" s="28"/>
      <c r="BTI811" s="28"/>
      <c r="BTJ811" s="28"/>
      <c r="BTK811" s="28"/>
      <c r="BTL811" s="28"/>
      <c r="BTM811" s="28"/>
      <c r="BTN811" s="28"/>
      <c r="BTO811" s="28"/>
      <c r="BTP811" s="28"/>
      <c r="BTQ811" s="28"/>
      <c r="BTR811" s="28"/>
      <c r="BTS811" s="28"/>
      <c r="BTT811" s="28"/>
      <c r="BTU811" s="28"/>
      <c r="BTV811" s="28"/>
      <c r="BTW811" s="28"/>
      <c r="BTX811" s="28"/>
      <c r="BTY811" s="28"/>
      <c r="BTZ811" s="28"/>
      <c r="BUA811" s="28"/>
      <c r="BUB811" s="28"/>
      <c r="BUC811" s="28"/>
      <c r="BUD811" s="28"/>
      <c r="BUE811" s="28"/>
      <c r="BUF811" s="28"/>
      <c r="BUG811" s="28"/>
      <c r="BUH811" s="28"/>
      <c r="BUI811" s="28"/>
      <c r="BUJ811" s="28"/>
      <c r="BUK811" s="28"/>
      <c r="BUL811" s="28"/>
      <c r="BUM811" s="28"/>
      <c r="BUN811" s="28"/>
      <c r="BUO811" s="28"/>
      <c r="BUP811" s="28"/>
      <c r="BUQ811" s="28"/>
      <c r="BUR811" s="28"/>
      <c r="BUS811" s="28"/>
      <c r="BUT811" s="28"/>
      <c r="BUU811" s="28"/>
      <c r="BUV811" s="28"/>
      <c r="BUW811" s="28"/>
      <c r="BUX811" s="28"/>
      <c r="BUY811" s="28"/>
      <c r="BUZ811" s="28"/>
      <c r="BVA811" s="28"/>
      <c r="BVB811" s="28"/>
      <c r="BVC811" s="28"/>
      <c r="BVD811" s="28"/>
      <c r="BVE811" s="28"/>
      <c r="BVF811" s="28"/>
      <c r="BVG811" s="28"/>
      <c r="BVH811" s="28"/>
      <c r="BVI811" s="28"/>
      <c r="BVJ811" s="28"/>
      <c r="BVK811" s="28"/>
      <c r="BVL811" s="28"/>
      <c r="BVM811" s="28"/>
      <c r="BVN811" s="28"/>
      <c r="BVO811" s="28"/>
      <c r="BVP811" s="28"/>
      <c r="BVQ811" s="28"/>
      <c r="BVR811" s="28"/>
      <c r="BVS811" s="28"/>
      <c r="BVT811" s="28"/>
      <c r="BVU811" s="28"/>
      <c r="BVV811" s="28"/>
      <c r="BVW811" s="28"/>
      <c r="BVX811" s="28"/>
      <c r="BVY811" s="28"/>
      <c r="BVZ811" s="28"/>
      <c r="BWA811" s="28"/>
      <c r="BWB811" s="28"/>
      <c r="BWC811" s="28"/>
      <c r="BWD811" s="28"/>
      <c r="BWE811" s="28"/>
      <c r="BWF811" s="28"/>
      <c r="BWG811" s="28"/>
      <c r="BWH811" s="28"/>
      <c r="BWI811" s="28"/>
      <c r="BWJ811" s="28"/>
      <c r="BWK811" s="28"/>
      <c r="BWL811" s="28"/>
      <c r="BWM811" s="28"/>
      <c r="BWN811" s="28"/>
      <c r="BWO811" s="28"/>
      <c r="BWP811" s="28"/>
      <c r="BWQ811" s="28"/>
      <c r="BWR811" s="28"/>
      <c r="BWS811" s="28"/>
      <c r="BWT811" s="28"/>
      <c r="BWU811" s="28"/>
      <c r="BWV811" s="28"/>
      <c r="BWW811" s="28"/>
      <c r="BWX811" s="28"/>
      <c r="BWY811" s="28"/>
      <c r="BWZ811" s="28"/>
      <c r="BXA811" s="28"/>
      <c r="BXB811" s="28"/>
      <c r="BXC811" s="28"/>
      <c r="BXD811" s="28"/>
      <c r="BXE811" s="28"/>
      <c r="BXF811" s="28"/>
      <c r="BXG811" s="28"/>
      <c r="BXH811" s="28"/>
      <c r="BXI811" s="28"/>
      <c r="BXJ811" s="28"/>
      <c r="BXK811" s="28"/>
      <c r="BXL811" s="28"/>
      <c r="BXM811" s="28"/>
      <c r="BXN811" s="28"/>
      <c r="BXO811" s="28"/>
      <c r="BXP811" s="28"/>
      <c r="BXQ811" s="28"/>
      <c r="BXR811" s="28"/>
      <c r="BXS811" s="28"/>
      <c r="BXT811" s="28"/>
      <c r="BXU811" s="28"/>
      <c r="BXV811" s="28"/>
      <c r="BXW811" s="28"/>
      <c r="BXX811" s="28"/>
      <c r="BXY811" s="28"/>
      <c r="BXZ811" s="28"/>
      <c r="BYA811" s="28"/>
      <c r="BYB811" s="28"/>
      <c r="BYC811" s="28"/>
      <c r="BYD811" s="28"/>
      <c r="BYE811" s="28"/>
      <c r="BYF811" s="28"/>
      <c r="BYG811" s="28"/>
      <c r="BYH811" s="28"/>
      <c r="BYI811" s="28"/>
      <c r="BYJ811" s="28"/>
      <c r="BYK811" s="28"/>
      <c r="BYL811" s="28"/>
      <c r="BYM811" s="28"/>
      <c r="BYN811" s="28"/>
      <c r="BYO811" s="28"/>
      <c r="BYP811" s="28"/>
      <c r="BYQ811" s="28"/>
      <c r="BYR811" s="28"/>
      <c r="BYS811" s="28"/>
      <c r="BYT811" s="28"/>
      <c r="BYU811" s="28"/>
      <c r="BYV811" s="28"/>
      <c r="BYW811" s="28"/>
      <c r="BYX811" s="28"/>
      <c r="BYY811" s="28"/>
      <c r="BYZ811" s="28"/>
      <c r="BZA811" s="28"/>
      <c r="BZB811" s="28"/>
      <c r="BZC811" s="28"/>
      <c r="BZD811" s="28"/>
      <c r="BZE811" s="28"/>
      <c r="BZF811" s="28"/>
      <c r="BZG811" s="28"/>
      <c r="BZH811" s="28"/>
      <c r="BZI811" s="28"/>
      <c r="BZJ811" s="28"/>
      <c r="BZK811" s="28"/>
      <c r="BZL811" s="28"/>
      <c r="BZM811" s="28"/>
      <c r="BZN811" s="28"/>
      <c r="BZO811" s="28"/>
      <c r="BZP811" s="28"/>
      <c r="BZQ811" s="28"/>
      <c r="BZR811" s="28"/>
      <c r="BZS811" s="28"/>
      <c r="BZT811" s="28"/>
      <c r="BZU811" s="28"/>
      <c r="BZV811" s="28"/>
      <c r="BZW811" s="28"/>
      <c r="BZX811" s="28"/>
      <c r="BZY811" s="28"/>
      <c r="BZZ811" s="28"/>
      <c r="CAA811" s="28"/>
      <c r="CAB811" s="28"/>
      <c r="CAC811" s="28"/>
      <c r="CAD811" s="28"/>
      <c r="CAE811" s="28"/>
      <c r="CAF811" s="28"/>
      <c r="CAG811" s="28"/>
      <c r="CAH811" s="28"/>
      <c r="CAI811" s="28"/>
      <c r="CAJ811" s="28"/>
      <c r="CAK811" s="28"/>
      <c r="CAL811" s="28"/>
      <c r="CAM811" s="28"/>
      <c r="CAN811" s="28"/>
      <c r="CAO811" s="28"/>
      <c r="CAP811" s="28"/>
      <c r="CAQ811" s="28"/>
      <c r="CAR811" s="28"/>
      <c r="CAS811" s="28"/>
      <c r="CAT811" s="28"/>
      <c r="CAU811" s="28"/>
      <c r="CAV811" s="28"/>
      <c r="CAW811" s="28"/>
      <c r="CAX811" s="28"/>
      <c r="CAY811" s="28"/>
      <c r="CAZ811" s="28"/>
      <c r="CBA811" s="28"/>
      <c r="CBB811" s="28"/>
      <c r="CBC811" s="28"/>
      <c r="CBD811" s="28"/>
      <c r="CBE811" s="28"/>
      <c r="CBF811" s="28"/>
      <c r="CBG811" s="28"/>
      <c r="CBH811" s="28"/>
      <c r="CBI811" s="28"/>
      <c r="CBJ811" s="28"/>
      <c r="CBK811" s="28"/>
      <c r="CBL811" s="28"/>
      <c r="CBM811" s="28"/>
      <c r="CBN811" s="28"/>
      <c r="CBO811" s="28"/>
      <c r="CBP811" s="28"/>
      <c r="CBQ811" s="28"/>
      <c r="CBR811" s="28"/>
      <c r="CBS811" s="28"/>
      <c r="CBT811" s="28"/>
      <c r="CBU811" s="28"/>
      <c r="CBV811" s="28"/>
      <c r="CBW811" s="28"/>
      <c r="CBX811" s="28"/>
      <c r="CBY811" s="28"/>
      <c r="CBZ811" s="28"/>
      <c r="CCA811" s="28"/>
      <c r="CCB811" s="28"/>
      <c r="CCC811" s="28"/>
      <c r="CCD811" s="28"/>
      <c r="CCE811" s="28"/>
      <c r="CCF811" s="28"/>
      <c r="CCG811" s="28"/>
      <c r="CCH811" s="28"/>
      <c r="CCI811" s="28"/>
      <c r="CCJ811" s="28"/>
      <c r="CCK811" s="28"/>
      <c r="CCL811" s="28"/>
      <c r="CCM811" s="28"/>
      <c r="CCN811" s="28"/>
      <c r="CCO811" s="28"/>
      <c r="CCP811" s="28"/>
      <c r="CCQ811" s="28"/>
      <c r="CCR811" s="28"/>
      <c r="CCS811" s="28"/>
      <c r="CCT811" s="28"/>
      <c r="CCU811" s="28"/>
      <c r="CCV811" s="28"/>
      <c r="CCW811" s="28"/>
      <c r="CCX811" s="28"/>
      <c r="CCY811" s="28"/>
      <c r="CCZ811" s="28"/>
      <c r="CDA811" s="28"/>
      <c r="CDB811" s="28"/>
      <c r="CDC811" s="28"/>
      <c r="CDD811" s="28"/>
      <c r="CDE811" s="28"/>
      <c r="CDF811" s="28"/>
      <c r="CDG811" s="28"/>
      <c r="CDH811" s="28"/>
      <c r="CDI811" s="28"/>
      <c r="CDJ811" s="28"/>
      <c r="CDK811" s="28"/>
      <c r="CDL811" s="28"/>
      <c r="CDM811" s="28"/>
      <c r="CDN811" s="28"/>
      <c r="CDO811" s="28"/>
      <c r="CDP811" s="28"/>
      <c r="CDQ811" s="28"/>
      <c r="CDR811" s="28"/>
      <c r="CDS811" s="28"/>
      <c r="CDT811" s="28"/>
      <c r="CDU811" s="28"/>
      <c r="CDV811" s="28"/>
      <c r="CDW811" s="28"/>
      <c r="CDX811" s="28"/>
      <c r="CDY811" s="28"/>
      <c r="CDZ811" s="28"/>
      <c r="CEA811" s="28"/>
      <c r="CEB811" s="28"/>
      <c r="CEC811" s="28"/>
      <c r="CED811" s="28"/>
      <c r="CEE811" s="28"/>
      <c r="CEF811" s="28"/>
      <c r="CEG811" s="28"/>
      <c r="CEH811" s="28"/>
      <c r="CEI811" s="28"/>
      <c r="CEJ811" s="28"/>
      <c r="CEK811" s="28"/>
      <c r="CEL811" s="28"/>
      <c r="CEM811" s="28"/>
      <c r="CEN811" s="28"/>
      <c r="CEO811" s="28"/>
      <c r="CEP811" s="28"/>
      <c r="CEQ811" s="28"/>
      <c r="CER811" s="28"/>
      <c r="CES811" s="28"/>
      <c r="CET811" s="28"/>
      <c r="CEU811" s="28"/>
      <c r="CEV811" s="28"/>
      <c r="CEW811" s="28"/>
      <c r="CEX811" s="28"/>
      <c r="CEY811" s="28"/>
      <c r="CEZ811" s="28"/>
      <c r="CFA811" s="28"/>
      <c r="CFB811" s="28"/>
      <c r="CFC811" s="28"/>
      <c r="CFD811" s="28"/>
      <c r="CFE811" s="28"/>
      <c r="CFF811" s="28"/>
      <c r="CFG811" s="28"/>
      <c r="CFH811" s="28"/>
      <c r="CFI811" s="28"/>
      <c r="CFJ811" s="28"/>
      <c r="CFK811" s="28"/>
      <c r="CFL811" s="28"/>
      <c r="CFM811" s="28"/>
      <c r="CFN811" s="28"/>
      <c r="CFO811" s="28"/>
      <c r="CFP811" s="28"/>
      <c r="CFQ811" s="28"/>
      <c r="CFR811" s="28"/>
      <c r="CFS811" s="28"/>
      <c r="CFT811" s="28"/>
      <c r="CFU811" s="28"/>
      <c r="CFV811" s="28"/>
      <c r="CFW811" s="28"/>
      <c r="CFX811" s="28"/>
      <c r="CFY811" s="28"/>
      <c r="CFZ811" s="28"/>
      <c r="CGA811" s="28"/>
      <c r="CGB811" s="28"/>
      <c r="CGC811" s="28"/>
      <c r="CGD811" s="28"/>
      <c r="CGE811" s="28"/>
      <c r="CGF811" s="28"/>
      <c r="CGG811" s="28"/>
      <c r="CGH811" s="28"/>
      <c r="CGI811" s="28"/>
      <c r="CGJ811" s="28"/>
      <c r="CGK811" s="28"/>
      <c r="CGL811" s="28"/>
      <c r="CGM811" s="28"/>
      <c r="CGN811" s="28"/>
      <c r="CGO811" s="28"/>
      <c r="CGP811" s="28"/>
      <c r="CGQ811" s="28"/>
      <c r="CGR811" s="28"/>
      <c r="CGS811" s="28"/>
      <c r="CGT811" s="28"/>
      <c r="CGU811" s="28"/>
      <c r="CGV811" s="28"/>
      <c r="CGW811" s="28"/>
      <c r="CGX811" s="28"/>
      <c r="CGY811" s="28"/>
      <c r="CGZ811" s="28"/>
      <c r="CHA811" s="28"/>
      <c r="CHB811" s="28"/>
      <c r="CHC811" s="28"/>
      <c r="CHD811" s="28"/>
      <c r="CHE811" s="28"/>
      <c r="CHF811" s="28"/>
      <c r="CHG811" s="28"/>
      <c r="CHH811" s="28"/>
      <c r="CHI811" s="28"/>
      <c r="CHJ811" s="28"/>
      <c r="CHK811" s="28"/>
      <c r="CHL811" s="28"/>
      <c r="CHM811" s="28"/>
      <c r="CHN811" s="28"/>
      <c r="CHO811" s="28"/>
      <c r="CHP811" s="28"/>
      <c r="CHQ811" s="28"/>
      <c r="CHR811" s="28"/>
      <c r="CHS811" s="28"/>
      <c r="CHT811" s="28"/>
      <c r="CHU811" s="28"/>
      <c r="CHV811" s="28"/>
      <c r="CHW811" s="28"/>
      <c r="CHX811" s="28"/>
      <c r="CHY811" s="28"/>
      <c r="CHZ811" s="28"/>
      <c r="CIA811" s="28"/>
      <c r="CIB811" s="28"/>
      <c r="CIC811" s="28"/>
      <c r="CID811" s="28"/>
      <c r="CIE811" s="28"/>
      <c r="CIF811" s="28"/>
      <c r="CIG811" s="28"/>
      <c r="CIH811" s="28"/>
      <c r="CII811" s="28"/>
      <c r="CIJ811" s="28"/>
      <c r="CIK811" s="28"/>
      <c r="CIL811" s="28"/>
      <c r="CIM811" s="28"/>
      <c r="CIN811" s="28"/>
      <c r="CIO811" s="28"/>
      <c r="CIP811" s="28"/>
      <c r="CIQ811" s="28"/>
      <c r="CIR811" s="28"/>
      <c r="CIS811" s="28"/>
      <c r="CIT811" s="28"/>
      <c r="CIU811" s="28"/>
      <c r="CIV811" s="28"/>
      <c r="CIW811" s="28"/>
      <c r="CIX811" s="28"/>
      <c r="CIY811" s="28"/>
      <c r="CIZ811" s="28"/>
      <c r="CJA811" s="28"/>
      <c r="CJB811" s="28"/>
      <c r="CJC811" s="28"/>
      <c r="CJD811" s="28"/>
      <c r="CJE811" s="28"/>
      <c r="CJF811" s="28"/>
      <c r="CJG811" s="28"/>
      <c r="CJH811" s="28"/>
      <c r="CJI811" s="28"/>
      <c r="CJJ811" s="28"/>
      <c r="CJK811" s="28"/>
      <c r="CJL811" s="28"/>
      <c r="CJM811" s="28"/>
      <c r="CJN811" s="28"/>
      <c r="CJO811" s="28"/>
      <c r="CJP811" s="28"/>
      <c r="CJQ811" s="28"/>
      <c r="CJR811" s="28"/>
      <c r="CJS811" s="28"/>
      <c r="CJT811" s="28"/>
      <c r="CJU811" s="28"/>
      <c r="CJV811" s="28"/>
      <c r="CJW811" s="28"/>
      <c r="CJX811" s="28"/>
      <c r="CJY811" s="28"/>
      <c r="CJZ811" s="28"/>
      <c r="CKA811" s="28"/>
      <c r="CKB811" s="28"/>
      <c r="CKC811" s="28"/>
      <c r="CKD811" s="28"/>
      <c r="CKE811" s="28"/>
      <c r="CKF811" s="28"/>
      <c r="CKG811" s="28"/>
      <c r="CKH811" s="28"/>
      <c r="CKI811" s="28"/>
      <c r="CKJ811" s="28"/>
      <c r="CKK811" s="28"/>
      <c r="CKL811" s="28"/>
      <c r="CKM811" s="28"/>
      <c r="CKN811" s="28"/>
      <c r="CKO811" s="28"/>
      <c r="CKP811" s="28"/>
      <c r="CKQ811" s="28"/>
      <c r="CKR811" s="28"/>
      <c r="CKS811" s="28"/>
      <c r="CKT811" s="28"/>
      <c r="CKU811" s="28"/>
      <c r="CKV811" s="28"/>
      <c r="CKW811" s="28"/>
      <c r="CKX811" s="28"/>
      <c r="CKY811" s="28"/>
      <c r="CKZ811" s="28"/>
      <c r="CLA811" s="28"/>
      <c r="CLB811" s="28"/>
      <c r="CLC811" s="28"/>
      <c r="CLD811" s="28"/>
      <c r="CLE811" s="28"/>
      <c r="CLF811" s="28"/>
      <c r="CLG811" s="28"/>
      <c r="CLH811" s="28"/>
      <c r="CLI811" s="28"/>
      <c r="CLJ811" s="28"/>
      <c r="CLK811" s="28"/>
      <c r="CLL811" s="28"/>
      <c r="CLM811" s="28"/>
      <c r="CLN811" s="28"/>
      <c r="CLO811" s="28"/>
      <c r="CLP811" s="28"/>
      <c r="CLQ811" s="28"/>
      <c r="CLR811" s="28"/>
      <c r="CLS811" s="28"/>
      <c r="CLT811" s="28"/>
      <c r="CLU811" s="28"/>
      <c r="CLV811" s="28"/>
      <c r="CLW811" s="28"/>
      <c r="CLX811" s="28"/>
      <c r="CLY811" s="28"/>
      <c r="CLZ811" s="28"/>
      <c r="CMA811" s="28"/>
      <c r="CMB811" s="28"/>
      <c r="CMC811" s="28"/>
      <c r="CMD811" s="28"/>
      <c r="CME811" s="28"/>
      <c r="CMF811" s="28"/>
      <c r="CMG811" s="28"/>
      <c r="CMH811" s="28"/>
      <c r="CMI811" s="28"/>
      <c r="CMJ811" s="28"/>
      <c r="CMK811" s="28"/>
      <c r="CML811" s="28"/>
      <c r="CMM811" s="28"/>
      <c r="CMN811" s="28"/>
      <c r="CMO811" s="28"/>
      <c r="CMP811" s="28"/>
      <c r="CMQ811" s="28"/>
      <c r="CMR811" s="28"/>
      <c r="CMS811" s="28"/>
      <c r="CMT811" s="28"/>
      <c r="CMU811" s="28"/>
      <c r="CMV811" s="28"/>
      <c r="CMW811" s="28"/>
      <c r="CMX811" s="28"/>
      <c r="CMY811" s="28"/>
      <c r="CMZ811" s="28"/>
      <c r="CNA811" s="28"/>
      <c r="CNB811" s="28"/>
      <c r="CNC811" s="28"/>
      <c r="CND811" s="28"/>
      <c r="CNE811" s="28"/>
      <c r="CNF811" s="28"/>
      <c r="CNG811" s="28"/>
      <c r="CNH811" s="28"/>
      <c r="CNI811" s="28"/>
      <c r="CNJ811" s="28"/>
      <c r="CNK811" s="28"/>
      <c r="CNL811" s="28"/>
      <c r="CNM811" s="28"/>
      <c r="CNN811" s="28"/>
      <c r="CNO811" s="28"/>
      <c r="CNP811" s="28"/>
      <c r="CNQ811" s="28"/>
      <c r="CNR811" s="28"/>
      <c r="CNS811" s="28"/>
      <c r="CNT811" s="28"/>
      <c r="CNU811" s="28"/>
      <c r="CNV811" s="28"/>
      <c r="CNW811" s="28"/>
      <c r="CNX811" s="28"/>
      <c r="CNY811" s="28"/>
      <c r="CNZ811" s="28"/>
      <c r="COA811" s="28"/>
      <c r="COB811" s="28"/>
      <c r="COC811" s="28"/>
      <c r="COD811" s="28"/>
      <c r="COE811" s="28"/>
      <c r="COF811" s="28"/>
      <c r="COG811" s="28"/>
      <c r="COH811" s="28"/>
      <c r="COI811" s="28"/>
      <c r="COJ811" s="28"/>
      <c r="COK811" s="28"/>
      <c r="COL811" s="28"/>
      <c r="COM811" s="28"/>
      <c r="CON811" s="28"/>
      <c r="COO811" s="28"/>
      <c r="COP811" s="28"/>
      <c r="COQ811" s="28"/>
      <c r="COR811" s="28"/>
      <c r="COS811" s="28"/>
      <c r="COT811" s="28"/>
      <c r="COU811" s="28"/>
      <c r="COV811" s="28"/>
      <c r="COW811" s="28"/>
      <c r="COX811" s="28"/>
      <c r="COY811" s="28"/>
      <c r="COZ811" s="28"/>
      <c r="CPA811" s="28"/>
      <c r="CPB811" s="28"/>
      <c r="CPC811" s="28"/>
      <c r="CPD811" s="28"/>
      <c r="CPE811" s="28"/>
      <c r="CPF811" s="28"/>
      <c r="CPG811" s="28"/>
      <c r="CPH811" s="28"/>
      <c r="CPI811" s="28"/>
      <c r="CPJ811" s="28"/>
      <c r="CPK811" s="28"/>
      <c r="CPL811" s="28"/>
      <c r="CPM811" s="28"/>
      <c r="CPN811" s="28"/>
      <c r="CPO811" s="28"/>
      <c r="CPP811" s="28"/>
      <c r="CPQ811" s="28"/>
      <c r="CPR811" s="28"/>
      <c r="CPS811" s="28"/>
      <c r="CPT811" s="28"/>
      <c r="CPU811" s="28"/>
      <c r="CPV811" s="28"/>
      <c r="CPW811" s="28"/>
      <c r="CPX811" s="28"/>
      <c r="CPY811" s="28"/>
      <c r="CPZ811" s="28"/>
      <c r="CQA811" s="28"/>
      <c r="CQB811" s="28"/>
      <c r="CQC811" s="28"/>
      <c r="CQD811" s="28"/>
      <c r="CQE811" s="28"/>
      <c r="CQF811" s="28"/>
      <c r="CQG811" s="28"/>
      <c r="CQH811" s="28"/>
      <c r="CQI811" s="28"/>
      <c r="CQJ811" s="28"/>
      <c r="CQK811" s="28"/>
      <c r="CQL811" s="28"/>
      <c r="CQM811" s="28"/>
      <c r="CQN811" s="28"/>
      <c r="CQO811" s="28"/>
      <c r="CQP811" s="28"/>
      <c r="CQQ811" s="28"/>
      <c r="CQR811" s="28"/>
      <c r="CQS811" s="28"/>
      <c r="CQT811" s="28"/>
      <c r="CQU811" s="28"/>
      <c r="CQV811" s="28"/>
      <c r="CQW811" s="28"/>
      <c r="CQX811" s="28"/>
      <c r="CQY811" s="28"/>
      <c r="CQZ811" s="28"/>
      <c r="CRA811" s="28"/>
      <c r="CRB811" s="28"/>
      <c r="CRC811" s="28"/>
      <c r="CRD811" s="28"/>
      <c r="CRE811" s="28"/>
      <c r="CRF811" s="28"/>
      <c r="CRG811" s="28"/>
      <c r="CRH811" s="28"/>
      <c r="CRI811" s="28"/>
      <c r="CRJ811" s="28"/>
      <c r="CRK811" s="28"/>
      <c r="CRL811" s="28"/>
      <c r="CRM811" s="28"/>
      <c r="CRN811" s="28"/>
      <c r="CRO811" s="28"/>
      <c r="CRP811" s="28"/>
      <c r="CRQ811" s="28"/>
      <c r="CRR811" s="28"/>
      <c r="CRS811" s="28"/>
      <c r="CRT811" s="28"/>
      <c r="CRU811" s="28"/>
      <c r="CRV811" s="28"/>
      <c r="CRW811" s="28"/>
      <c r="CRX811" s="28"/>
      <c r="CRY811" s="28"/>
      <c r="CRZ811" s="28"/>
      <c r="CSA811" s="28"/>
      <c r="CSB811" s="28"/>
      <c r="CSC811" s="28"/>
      <c r="CSD811" s="28"/>
      <c r="CSE811" s="28"/>
      <c r="CSF811" s="28"/>
      <c r="CSG811" s="28"/>
      <c r="CSH811" s="28"/>
      <c r="CSI811" s="28"/>
      <c r="CSJ811" s="28"/>
      <c r="CSK811" s="28"/>
      <c r="CSL811" s="28"/>
      <c r="CSM811" s="28"/>
      <c r="CSN811" s="28"/>
      <c r="CSO811" s="28"/>
      <c r="CSP811" s="28"/>
      <c r="CSQ811" s="28"/>
      <c r="CSR811" s="28"/>
      <c r="CSS811" s="28"/>
      <c r="CST811" s="28"/>
      <c r="CSU811" s="28"/>
      <c r="CSV811" s="28"/>
      <c r="CSW811" s="28"/>
      <c r="CSX811" s="28"/>
      <c r="CSY811" s="28"/>
      <c r="CSZ811" s="28"/>
      <c r="CTA811" s="28"/>
      <c r="CTB811" s="28"/>
      <c r="CTC811" s="28"/>
      <c r="CTD811" s="28"/>
      <c r="CTE811" s="28"/>
      <c r="CTF811" s="28"/>
      <c r="CTG811" s="28"/>
      <c r="CTH811" s="28"/>
      <c r="CTI811" s="28"/>
      <c r="CTJ811" s="28"/>
      <c r="CTK811" s="28"/>
      <c r="CTL811" s="28"/>
      <c r="CTM811" s="28"/>
      <c r="CTN811" s="28"/>
      <c r="CTO811" s="28"/>
      <c r="CTP811" s="28"/>
      <c r="CTQ811" s="28"/>
      <c r="CTR811" s="28"/>
      <c r="CTS811" s="28"/>
      <c r="CTT811" s="28"/>
      <c r="CTU811" s="28"/>
      <c r="CTV811" s="28"/>
      <c r="CTW811" s="28"/>
      <c r="CTX811" s="28"/>
      <c r="CTY811" s="28"/>
      <c r="CTZ811" s="28"/>
      <c r="CUA811" s="28"/>
      <c r="CUB811" s="28"/>
      <c r="CUC811" s="28"/>
      <c r="CUD811" s="28"/>
      <c r="CUE811" s="28"/>
      <c r="CUF811" s="28"/>
      <c r="CUG811" s="28"/>
      <c r="CUH811" s="28"/>
      <c r="CUI811" s="28"/>
      <c r="CUJ811" s="28"/>
      <c r="CUK811" s="28"/>
      <c r="CUL811" s="28"/>
      <c r="CUM811" s="28"/>
      <c r="CUN811" s="28"/>
      <c r="CUO811" s="28"/>
      <c r="CUP811" s="28"/>
      <c r="CUQ811" s="28"/>
      <c r="CUR811" s="28"/>
      <c r="CUS811" s="28"/>
      <c r="CUT811" s="28"/>
      <c r="CUU811" s="28"/>
      <c r="CUV811" s="28"/>
      <c r="CUW811" s="28"/>
      <c r="CUX811" s="28"/>
      <c r="CUY811" s="28"/>
      <c r="CUZ811" s="28"/>
      <c r="CVA811" s="28"/>
      <c r="CVB811" s="28"/>
      <c r="CVC811" s="28"/>
      <c r="CVD811" s="28"/>
      <c r="CVE811" s="28"/>
      <c r="CVF811" s="28"/>
      <c r="CVG811" s="28"/>
      <c r="CVH811" s="28"/>
      <c r="CVI811" s="28"/>
      <c r="CVJ811" s="28"/>
      <c r="CVK811" s="28"/>
      <c r="CVL811" s="28"/>
      <c r="CVM811" s="28"/>
      <c r="CVN811" s="28"/>
      <c r="CVO811" s="28"/>
      <c r="CVP811" s="28"/>
      <c r="CVQ811" s="28"/>
      <c r="CVR811" s="28"/>
      <c r="CVS811" s="28"/>
      <c r="CVT811" s="28"/>
      <c r="CVU811" s="28"/>
      <c r="CVV811" s="28"/>
      <c r="CVW811" s="28"/>
      <c r="CVX811" s="28"/>
      <c r="CVY811" s="28"/>
      <c r="CVZ811" s="28"/>
      <c r="CWA811" s="28"/>
      <c r="CWB811" s="28"/>
      <c r="CWC811" s="28"/>
      <c r="CWD811" s="28"/>
      <c r="CWE811" s="28"/>
      <c r="CWF811" s="28"/>
      <c r="CWG811" s="28"/>
      <c r="CWH811" s="28"/>
      <c r="CWI811" s="28"/>
      <c r="CWJ811" s="28"/>
      <c r="CWK811" s="28"/>
      <c r="CWL811" s="28"/>
      <c r="CWM811" s="28"/>
      <c r="CWN811" s="28"/>
      <c r="CWO811" s="28"/>
      <c r="CWP811" s="28"/>
      <c r="CWQ811" s="28"/>
      <c r="CWR811" s="28"/>
      <c r="CWS811" s="28"/>
      <c r="CWT811" s="28"/>
      <c r="CWU811" s="28"/>
      <c r="CWV811" s="28"/>
      <c r="CWW811" s="28"/>
      <c r="CWX811" s="28"/>
      <c r="CWY811" s="28"/>
      <c r="CWZ811" s="28"/>
      <c r="CXA811" s="28"/>
      <c r="CXB811" s="28"/>
      <c r="CXC811" s="28"/>
      <c r="CXD811" s="28"/>
      <c r="CXE811" s="28"/>
      <c r="CXF811" s="28"/>
      <c r="CXG811" s="28"/>
      <c r="CXH811" s="28"/>
      <c r="CXI811" s="28"/>
      <c r="CXJ811" s="28"/>
      <c r="CXK811" s="28"/>
      <c r="CXL811" s="28"/>
      <c r="CXM811" s="28"/>
      <c r="CXN811" s="28"/>
      <c r="CXO811" s="28"/>
      <c r="CXP811" s="28"/>
      <c r="CXQ811" s="28"/>
      <c r="CXR811" s="28"/>
      <c r="CXS811" s="28"/>
      <c r="CXT811" s="28"/>
      <c r="CXU811" s="28"/>
      <c r="CXV811" s="28"/>
      <c r="CXW811" s="28"/>
      <c r="CXX811" s="28"/>
      <c r="CXY811" s="28"/>
      <c r="CXZ811" s="28"/>
      <c r="CYA811" s="28"/>
      <c r="CYB811" s="28"/>
      <c r="CYC811" s="28"/>
      <c r="CYD811" s="28"/>
      <c r="CYE811" s="28"/>
      <c r="CYF811" s="28"/>
      <c r="CYG811" s="28"/>
      <c r="CYH811" s="28"/>
      <c r="CYI811" s="28"/>
      <c r="CYJ811" s="28"/>
      <c r="CYK811" s="28"/>
      <c r="CYL811" s="28"/>
      <c r="CYM811" s="28"/>
      <c r="CYN811" s="28"/>
      <c r="CYO811" s="28"/>
      <c r="CYP811" s="28"/>
      <c r="CYQ811" s="28"/>
      <c r="CYR811" s="28"/>
      <c r="CYS811" s="28"/>
      <c r="CYT811" s="28"/>
      <c r="CYU811" s="28"/>
      <c r="CYV811" s="28"/>
      <c r="CYW811" s="28"/>
      <c r="CYX811" s="28"/>
      <c r="CYY811" s="28"/>
      <c r="CYZ811" s="28"/>
      <c r="CZA811" s="28"/>
      <c r="CZB811" s="28"/>
      <c r="CZC811" s="28"/>
      <c r="CZD811" s="28"/>
      <c r="CZE811" s="28"/>
      <c r="CZF811" s="28"/>
      <c r="CZG811" s="28"/>
      <c r="CZH811" s="28"/>
      <c r="CZI811" s="28"/>
      <c r="CZJ811" s="28"/>
      <c r="CZK811" s="28"/>
      <c r="CZL811" s="28"/>
      <c r="CZM811" s="28"/>
      <c r="CZN811" s="28"/>
      <c r="CZO811" s="28"/>
      <c r="CZP811" s="28"/>
      <c r="CZQ811" s="28"/>
      <c r="CZR811" s="28"/>
      <c r="CZS811" s="28"/>
      <c r="CZT811" s="28"/>
      <c r="CZU811" s="28"/>
      <c r="CZV811" s="28"/>
      <c r="CZW811" s="28"/>
      <c r="CZX811" s="28"/>
      <c r="CZY811" s="28"/>
      <c r="CZZ811" s="28"/>
      <c r="DAA811" s="28"/>
      <c r="DAB811" s="28"/>
      <c r="DAC811" s="28"/>
      <c r="DAD811" s="28"/>
      <c r="DAE811" s="28"/>
      <c r="DAF811" s="28"/>
      <c r="DAG811" s="28"/>
      <c r="DAH811" s="28"/>
      <c r="DAI811" s="28"/>
      <c r="DAJ811" s="28"/>
      <c r="DAK811" s="28"/>
      <c r="DAL811" s="28"/>
      <c r="DAM811" s="28"/>
      <c r="DAN811" s="28"/>
      <c r="DAO811" s="28"/>
      <c r="DAP811" s="28"/>
      <c r="DAQ811" s="28"/>
      <c r="DAR811" s="28"/>
      <c r="DAS811" s="28"/>
      <c r="DAT811" s="28"/>
      <c r="DAU811" s="28"/>
      <c r="DAV811" s="28"/>
      <c r="DAW811" s="28"/>
      <c r="DAX811" s="28"/>
      <c r="DAY811" s="28"/>
      <c r="DAZ811" s="28"/>
      <c r="DBA811" s="28"/>
      <c r="DBB811" s="28"/>
      <c r="DBC811" s="28"/>
      <c r="DBD811" s="28"/>
      <c r="DBE811" s="28"/>
      <c r="DBF811" s="28"/>
      <c r="DBG811" s="28"/>
      <c r="DBH811" s="28"/>
      <c r="DBI811" s="28"/>
      <c r="DBJ811" s="28"/>
      <c r="DBK811" s="28"/>
      <c r="DBL811" s="28"/>
      <c r="DBM811" s="28"/>
      <c r="DBN811" s="28"/>
      <c r="DBO811" s="28"/>
      <c r="DBP811" s="28"/>
      <c r="DBQ811" s="28"/>
      <c r="DBR811" s="28"/>
      <c r="DBS811" s="28"/>
      <c r="DBT811" s="28"/>
      <c r="DBU811" s="28"/>
      <c r="DBV811" s="28"/>
      <c r="DBW811" s="28"/>
      <c r="DBX811" s="28"/>
      <c r="DBY811" s="28"/>
      <c r="DBZ811" s="28"/>
      <c r="DCA811" s="28"/>
      <c r="DCB811" s="28"/>
      <c r="DCC811" s="28"/>
      <c r="DCD811" s="28"/>
      <c r="DCE811" s="28"/>
      <c r="DCF811" s="28"/>
      <c r="DCG811" s="28"/>
      <c r="DCH811" s="28"/>
      <c r="DCI811" s="28"/>
      <c r="DCJ811" s="28"/>
      <c r="DCK811" s="28"/>
      <c r="DCL811" s="28"/>
      <c r="DCM811" s="28"/>
      <c r="DCN811" s="28"/>
      <c r="DCO811" s="28"/>
      <c r="DCP811" s="28"/>
      <c r="DCQ811" s="28"/>
      <c r="DCR811" s="28"/>
      <c r="DCS811" s="28"/>
      <c r="DCT811" s="28"/>
      <c r="DCU811" s="28"/>
      <c r="DCV811" s="28"/>
      <c r="DCW811" s="28"/>
      <c r="DCX811" s="28"/>
      <c r="DCY811" s="28"/>
      <c r="DCZ811" s="28"/>
      <c r="DDA811" s="28"/>
      <c r="DDB811" s="28"/>
      <c r="DDC811" s="28"/>
      <c r="DDD811" s="28"/>
      <c r="DDE811" s="28"/>
      <c r="DDF811" s="28"/>
      <c r="DDG811" s="28"/>
      <c r="DDH811" s="28"/>
      <c r="DDI811" s="28"/>
      <c r="DDJ811" s="28"/>
      <c r="DDK811" s="28"/>
      <c r="DDL811" s="28"/>
      <c r="DDM811" s="28"/>
      <c r="DDN811" s="28"/>
      <c r="DDO811" s="28"/>
      <c r="DDP811" s="28"/>
      <c r="DDQ811" s="28"/>
      <c r="DDR811" s="28"/>
      <c r="DDS811" s="28"/>
      <c r="DDT811" s="28"/>
      <c r="DDU811" s="28"/>
      <c r="DDV811" s="28"/>
      <c r="DDW811" s="28"/>
      <c r="DDX811" s="28"/>
      <c r="DDY811" s="28"/>
      <c r="DDZ811" s="28"/>
      <c r="DEA811" s="28"/>
      <c r="DEB811" s="28"/>
      <c r="DEC811" s="28"/>
      <c r="DED811" s="28"/>
      <c r="DEE811" s="28"/>
      <c r="DEF811" s="28"/>
      <c r="DEG811" s="28"/>
      <c r="DEH811" s="28"/>
      <c r="DEI811" s="28"/>
      <c r="DEJ811" s="28"/>
      <c r="DEK811" s="28"/>
      <c r="DEL811" s="28"/>
      <c r="DEM811" s="28"/>
      <c r="DEN811" s="28"/>
      <c r="DEO811" s="28"/>
      <c r="DEP811" s="28"/>
      <c r="DEQ811" s="28"/>
      <c r="DER811" s="28"/>
      <c r="DES811" s="28"/>
      <c r="DET811" s="28"/>
      <c r="DEU811" s="28"/>
      <c r="DEV811" s="28"/>
      <c r="DEW811" s="28"/>
      <c r="DEX811" s="28"/>
      <c r="DEY811" s="28"/>
      <c r="DEZ811" s="28"/>
      <c r="DFA811" s="28"/>
      <c r="DFB811" s="28"/>
      <c r="DFC811" s="28"/>
      <c r="DFD811" s="28"/>
      <c r="DFE811" s="28"/>
      <c r="DFF811" s="28"/>
      <c r="DFG811" s="28"/>
      <c r="DFH811" s="28"/>
      <c r="DFI811" s="28"/>
      <c r="DFJ811" s="28"/>
      <c r="DFK811" s="28"/>
      <c r="DFL811" s="28"/>
      <c r="DFM811" s="28"/>
      <c r="DFN811" s="28"/>
      <c r="DFO811" s="28"/>
      <c r="DFP811" s="28"/>
      <c r="DFQ811" s="28"/>
      <c r="DFR811" s="28"/>
      <c r="DFS811" s="28"/>
      <c r="DFT811" s="28"/>
      <c r="DFU811" s="28"/>
      <c r="DFV811" s="28"/>
      <c r="DFW811" s="28"/>
      <c r="DFX811" s="28"/>
      <c r="DFY811" s="28"/>
      <c r="DFZ811" s="28"/>
      <c r="DGA811" s="28"/>
      <c r="DGB811" s="28"/>
      <c r="DGC811" s="28"/>
      <c r="DGD811" s="28"/>
      <c r="DGE811" s="28"/>
      <c r="DGF811" s="28"/>
      <c r="DGG811" s="28"/>
      <c r="DGH811" s="28"/>
      <c r="DGI811" s="28"/>
      <c r="DGJ811" s="28"/>
      <c r="DGK811" s="28"/>
      <c r="DGL811" s="28"/>
      <c r="DGM811" s="28"/>
      <c r="DGN811" s="28"/>
      <c r="DGO811" s="28"/>
      <c r="DGP811" s="28"/>
      <c r="DGQ811" s="28"/>
      <c r="DGR811" s="28"/>
      <c r="DGS811" s="28"/>
      <c r="DGT811" s="28"/>
      <c r="DGU811" s="28"/>
      <c r="DGV811" s="28"/>
      <c r="DGW811" s="28"/>
      <c r="DGX811" s="28"/>
      <c r="DGY811" s="28"/>
      <c r="DGZ811" s="28"/>
      <c r="DHA811" s="28"/>
      <c r="DHB811" s="28"/>
      <c r="DHC811" s="28"/>
      <c r="DHD811" s="28"/>
      <c r="DHE811" s="28"/>
      <c r="DHF811" s="28"/>
      <c r="DHG811" s="28"/>
      <c r="DHH811" s="28"/>
      <c r="DHI811" s="28"/>
      <c r="DHJ811" s="28"/>
      <c r="DHK811" s="28"/>
      <c r="DHL811" s="28"/>
      <c r="DHM811" s="28"/>
      <c r="DHN811" s="28"/>
      <c r="DHO811" s="28"/>
      <c r="DHP811" s="28"/>
      <c r="DHQ811" s="28"/>
      <c r="DHR811" s="28"/>
      <c r="DHS811" s="28"/>
      <c r="DHT811" s="28"/>
      <c r="DHU811" s="28"/>
      <c r="DHV811" s="28"/>
      <c r="DHW811" s="28"/>
      <c r="DHX811" s="28"/>
      <c r="DHY811" s="28"/>
      <c r="DHZ811" s="28"/>
      <c r="DIA811" s="28"/>
      <c r="DIB811" s="28"/>
      <c r="DIC811" s="28"/>
      <c r="DID811" s="28"/>
      <c r="DIE811" s="28"/>
      <c r="DIF811" s="28"/>
      <c r="DIG811" s="28"/>
      <c r="DIH811" s="28"/>
      <c r="DII811" s="28"/>
      <c r="DIJ811" s="28"/>
      <c r="DIK811" s="28"/>
      <c r="DIL811" s="28"/>
      <c r="DIM811" s="28"/>
      <c r="DIN811" s="28"/>
      <c r="DIO811" s="28"/>
      <c r="DIP811" s="28"/>
      <c r="DIQ811" s="28"/>
      <c r="DIR811" s="28"/>
      <c r="DIS811" s="28"/>
      <c r="DIT811" s="28"/>
      <c r="DIU811" s="28"/>
      <c r="DIV811" s="28"/>
      <c r="DIW811" s="28"/>
      <c r="DIX811" s="28"/>
      <c r="DIY811" s="28"/>
      <c r="DIZ811" s="28"/>
      <c r="DJA811" s="28"/>
      <c r="DJB811" s="28"/>
      <c r="DJC811" s="28"/>
      <c r="DJD811" s="28"/>
      <c r="DJE811" s="28"/>
      <c r="DJF811" s="28"/>
      <c r="DJG811" s="28"/>
      <c r="DJH811" s="28"/>
      <c r="DJI811" s="28"/>
      <c r="DJJ811" s="28"/>
      <c r="DJK811" s="28"/>
      <c r="DJL811" s="28"/>
      <c r="DJM811" s="28"/>
      <c r="DJN811" s="28"/>
      <c r="DJO811" s="28"/>
      <c r="DJP811" s="28"/>
      <c r="DJQ811" s="28"/>
      <c r="DJR811" s="28"/>
      <c r="DJS811" s="28"/>
      <c r="DJT811" s="28"/>
      <c r="DJU811" s="28"/>
      <c r="DJV811" s="28"/>
      <c r="DJW811" s="28"/>
      <c r="DJX811" s="28"/>
      <c r="DJY811" s="28"/>
      <c r="DJZ811" s="28"/>
      <c r="DKA811" s="28"/>
      <c r="DKB811" s="28"/>
      <c r="DKC811" s="28"/>
      <c r="DKD811" s="28"/>
      <c r="DKE811" s="28"/>
      <c r="DKF811" s="28"/>
      <c r="DKG811" s="28"/>
      <c r="DKH811" s="28"/>
      <c r="DKI811" s="28"/>
      <c r="DKJ811" s="28"/>
      <c r="DKK811" s="28"/>
      <c r="DKL811" s="28"/>
      <c r="DKM811" s="28"/>
      <c r="DKN811" s="28"/>
      <c r="DKO811" s="28"/>
      <c r="DKP811" s="28"/>
      <c r="DKQ811" s="28"/>
      <c r="DKR811" s="28"/>
      <c r="DKS811" s="28"/>
      <c r="DKT811" s="28"/>
      <c r="DKU811" s="28"/>
      <c r="DKV811" s="28"/>
      <c r="DKW811" s="28"/>
      <c r="DKX811" s="28"/>
      <c r="DKY811" s="28"/>
      <c r="DKZ811" s="28"/>
      <c r="DLA811" s="28"/>
      <c r="DLB811" s="28"/>
      <c r="DLC811" s="28"/>
      <c r="DLD811" s="28"/>
      <c r="DLE811" s="28"/>
      <c r="DLF811" s="28"/>
      <c r="DLG811" s="28"/>
      <c r="DLH811" s="28"/>
      <c r="DLI811" s="28"/>
      <c r="DLJ811" s="28"/>
      <c r="DLK811" s="28"/>
      <c r="DLL811" s="28"/>
      <c r="DLM811" s="28"/>
      <c r="DLN811" s="28"/>
      <c r="DLO811" s="28"/>
      <c r="DLP811" s="28"/>
      <c r="DLQ811" s="28"/>
      <c r="DLR811" s="28"/>
      <c r="DLS811" s="28"/>
      <c r="DLT811" s="28"/>
      <c r="DLU811" s="28"/>
      <c r="DLV811" s="28"/>
      <c r="DLW811" s="28"/>
      <c r="DLX811" s="28"/>
      <c r="DLY811" s="28"/>
      <c r="DLZ811" s="28"/>
      <c r="DMA811" s="28"/>
      <c r="DMB811" s="28"/>
      <c r="DMC811" s="28"/>
      <c r="DMD811" s="28"/>
      <c r="DME811" s="28"/>
      <c r="DMF811" s="28"/>
      <c r="DMG811" s="28"/>
      <c r="DMH811" s="28"/>
      <c r="DMI811" s="28"/>
      <c r="DMJ811" s="28"/>
      <c r="DMK811" s="28"/>
      <c r="DML811" s="28"/>
      <c r="DMM811" s="28"/>
      <c r="DMN811" s="28"/>
      <c r="DMO811" s="28"/>
      <c r="DMP811" s="28"/>
      <c r="DMQ811" s="28"/>
      <c r="DMR811" s="28"/>
      <c r="DMS811" s="28"/>
      <c r="DMT811" s="28"/>
      <c r="DMU811" s="28"/>
      <c r="DMV811" s="28"/>
      <c r="DMW811" s="28"/>
      <c r="DMX811" s="28"/>
      <c r="DMY811" s="28"/>
      <c r="DMZ811" s="28"/>
      <c r="DNA811" s="28"/>
      <c r="DNB811" s="28"/>
      <c r="DNC811" s="28"/>
      <c r="DND811" s="28"/>
      <c r="DNE811" s="28"/>
      <c r="DNF811" s="28"/>
      <c r="DNG811" s="28"/>
      <c r="DNH811" s="28"/>
      <c r="DNI811" s="28"/>
      <c r="DNJ811" s="28"/>
      <c r="DNK811" s="28"/>
      <c r="DNL811" s="28"/>
      <c r="DNM811" s="28"/>
      <c r="DNN811" s="28"/>
      <c r="DNO811" s="28"/>
      <c r="DNP811" s="28"/>
      <c r="DNQ811" s="28"/>
      <c r="DNR811" s="28"/>
      <c r="DNS811" s="28"/>
      <c r="DNT811" s="28"/>
      <c r="DNU811" s="28"/>
      <c r="DNV811" s="28"/>
      <c r="DNW811" s="28"/>
      <c r="DNX811" s="28"/>
      <c r="DNY811" s="28"/>
      <c r="DNZ811" s="28"/>
      <c r="DOA811" s="28"/>
      <c r="DOB811" s="28"/>
      <c r="DOC811" s="28"/>
      <c r="DOD811" s="28"/>
      <c r="DOE811" s="28"/>
      <c r="DOF811" s="28"/>
      <c r="DOG811" s="28"/>
      <c r="DOH811" s="28"/>
      <c r="DOI811" s="28"/>
      <c r="DOJ811" s="28"/>
      <c r="DOK811" s="28"/>
      <c r="DOL811" s="28"/>
      <c r="DOM811" s="28"/>
      <c r="DON811" s="28"/>
      <c r="DOO811" s="28"/>
      <c r="DOP811" s="28"/>
      <c r="DOQ811" s="28"/>
      <c r="DOR811" s="28"/>
      <c r="DOS811" s="28"/>
      <c r="DOT811" s="28"/>
      <c r="DOU811" s="28"/>
      <c r="DOV811" s="28"/>
      <c r="DOW811" s="28"/>
      <c r="DOX811" s="28"/>
      <c r="DOY811" s="28"/>
      <c r="DOZ811" s="28"/>
      <c r="DPA811" s="28"/>
      <c r="DPB811" s="28"/>
      <c r="DPC811" s="28"/>
      <c r="DPD811" s="28"/>
      <c r="DPE811" s="28"/>
      <c r="DPF811" s="28"/>
      <c r="DPG811" s="28"/>
      <c r="DPH811" s="28"/>
      <c r="DPI811" s="28"/>
      <c r="DPJ811" s="28"/>
      <c r="DPK811" s="28"/>
      <c r="DPL811" s="28"/>
      <c r="DPM811" s="28"/>
      <c r="DPN811" s="28"/>
      <c r="DPO811" s="28"/>
      <c r="DPP811" s="28"/>
      <c r="DPQ811" s="28"/>
      <c r="DPR811" s="28"/>
      <c r="DPS811" s="28"/>
      <c r="DPT811" s="28"/>
      <c r="DPU811" s="28"/>
      <c r="DPV811" s="28"/>
      <c r="DPW811" s="28"/>
      <c r="DPX811" s="28"/>
      <c r="DPY811" s="28"/>
      <c r="DPZ811" s="28"/>
      <c r="DQA811" s="28"/>
      <c r="DQB811" s="28"/>
      <c r="DQC811" s="28"/>
      <c r="DQD811" s="28"/>
      <c r="DQE811" s="28"/>
      <c r="DQF811" s="28"/>
      <c r="DQG811" s="28"/>
      <c r="DQH811" s="28"/>
      <c r="DQI811" s="28"/>
      <c r="DQJ811" s="28"/>
      <c r="DQK811" s="28"/>
      <c r="DQL811" s="28"/>
      <c r="DQM811" s="28"/>
      <c r="DQN811" s="28"/>
      <c r="DQO811" s="28"/>
      <c r="DQP811" s="28"/>
      <c r="DQQ811" s="28"/>
      <c r="DQR811" s="28"/>
      <c r="DQS811" s="28"/>
      <c r="DQT811" s="28"/>
      <c r="DQU811" s="28"/>
      <c r="DQV811" s="28"/>
      <c r="DQW811" s="28"/>
      <c r="DQX811" s="28"/>
      <c r="DQY811" s="28"/>
      <c r="DQZ811" s="28"/>
      <c r="DRA811" s="28"/>
      <c r="DRB811" s="28"/>
      <c r="DRC811" s="28"/>
      <c r="DRD811" s="28"/>
      <c r="DRE811" s="28"/>
      <c r="DRF811" s="28"/>
      <c r="DRG811" s="28"/>
      <c r="DRH811" s="28"/>
      <c r="DRI811" s="28"/>
      <c r="DRJ811" s="28"/>
      <c r="DRK811" s="28"/>
      <c r="DRL811" s="28"/>
      <c r="DRM811" s="28"/>
      <c r="DRN811" s="28"/>
      <c r="DRO811" s="28"/>
      <c r="DRP811" s="28"/>
      <c r="DRQ811" s="28"/>
      <c r="DRR811" s="28"/>
      <c r="DRS811" s="28"/>
      <c r="DRT811" s="28"/>
      <c r="DRU811" s="28"/>
      <c r="DRV811" s="28"/>
      <c r="DRW811" s="28"/>
      <c r="DRX811" s="28"/>
      <c r="DRY811" s="28"/>
      <c r="DRZ811" s="28"/>
      <c r="DSA811" s="28"/>
      <c r="DSB811" s="28"/>
      <c r="DSC811" s="28"/>
      <c r="DSD811" s="28"/>
      <c r="DSE811" s="28"/>
      <c r="DSF811" s="28"/>
      <c r="DSG811" s="28"/>
      <c r="DSH811" s="28"/>
      <c r="DSI811" s="28"/>
      <c r="DSJ811" s="28"/>
      <c r="DSK811" s="28"/>
      <c r="DSL811" s="28"/>
      <c r="DSM811" s="28"/>
      <c r="DSN811" s="28"/>
      <c r="DSO811" s="28"/>
      <c r="DSP811" s="28"/>
      <c r="DSQ811" s="28"/>
      <c r="DSR811" s="28"/>
      <c r="DSS811" s="28"/>
      <c r="DST811" s="28"/>
      <c r="DSU811" s="28"/>
      <c r="DSV811" s="28"/>
      <c r="DSW811" s="28"/>
      <c r="DSX811" s="28"/>
      <c r="DSY811" s="28"/>
      <c r="DSZ811" s="28"/>
      <c r="DTA811" s="28"/>
      <c r="DTB811" s="28"/>
      <c r="DTC811" s="28"/>
      <c r="DTD811" s="28"/>
      <c r="DTE811" s="28"/>
      <c r="DTF811" s="28"/>
      <c r="DTG811" s="28"/>
      <c r="DTH811" s="28"/>
      <c r="DTI811" s="28"/>
      <c r="DTJ811" s="28"/>
      <c r="DTK811" s="28"/>
      <c r="DTL811" s="28"/>
      <c r="DTM811" s="28"/>
      <c r="DTN811" s="28"/>
      <c r="DTO811" s="28"/>
      <c r="DTP811" s="28"/>
      <c r="DTQ811" s="28"/>
      <c r="DTR811" s="28"/>
      <c r="DTS811" s="28"/>
      <c r="DTT811" s="28"/>
      <c r="DTU811" s="28"/>
      <c r="DTV811" s="28"/>
      <c r="DTW811" s="28"/>
      <c r="DTX811" s="28"/>
      <c r="DTY811" s="28"/>
      <c r="DTZ811" s="28"/>
      <c r="DUA811" s="28"/>
      <c r="DUB811" s="28"/>
      <c r="DUC811" s="28"/>
      <c r="DUD811" s="28"/>
      <c r="DUE811" s="28"/>
      <c r="DUF811" s="28"/>
      <c r="DUG811" s="28"/>
      <c r="DUH811" s="28"/>
      <c r="DUI811" s="28"/>
      <c r="DUJ811" s="28"/>
      <c r="DUK811" s="28"/>
      <c r="DUL811" s="28"/>
      <c r="DUM811" s="28"/>
      <c r="DUN811" s="28"/>
      <c r="DUO811" s="28"/>
      <c r="DUP811" s="28"/>
      <c r="DUQ811" s="28"/>
      <c r="DUR811" s="28"/>
      <c r="DUS811" s="28"/>
      <c r="DUT811" s="28"/>
      <c r="DUU811" s="28"/>
      <c r="DUV811" s="28"/>
      <c r="DUW811" s="28"/>
      <c r="DUX811" s="28"/>
      <c r="DUY811" s="28"/>
      <c r="DUZ811" s="28"/>
      <c r="DVA811" s="28"/>
      <c r="DVB811" s="28"/>
      <c r="DVC811" s="28"/>
      <c r="DVD811" s="28"/>
      <c r="DVE811" s="28"/>
      <c r="DVF811" s="28"/>
      <c r="DVG811" s="28"/>
      <c r="DVH811" s="28"/>
      <c r="DVI811" s="28"/>
      <c r="DVJ811" s="28"/>
      <c r="DVK811" s="28"/>
      <c r="DVL811" s="28"/>
      <c r="DVM811" s="28"/>
      <c r="DVN811" s="28"/>
      <c r="DVO811" s="28"/>
      <c r="DVP811" s="28"/>
      <c r="DVQ811" s="28"/>
      <c r="DVR811" s="28"/>
      <c r="DVS811" s="28"/>
      <c r="DVT811" s="28"/>
      <c r="DVU811" s="28"/>
      <c r="DVV811" s="28"/>
      <c r="DVW811" s="28"/>
      <c r="DVX811" s="28"/>
      <c r="DVY811" s="28"/>
      <c r="DVZ811" s="28"/>
      <c r="DWA811" s="28"/>
      <c r="DWB811" s="28"/>
      <c r="DWC811" s="28"/>
      <c r="DWD811" s="28"/>
      <c r="DWE811" s="28"/>
      <c r="DWF811" s="28"/>
      <c r="DWG811" s="28"/>
      <c r="DWH811" s="28"/>
      <c r="DWI811" s="28"/>
      <c r="DWJ811" s="28"/>
      <c r="DWK811" s="28"/>
      <c r="DWL811" s="28"/>
      <c r="DWM811" s="28"/>
      <c r="DWN811" s="28"/>
      <c r="DWO811" s="28"/>
      <c r="DWP811" s="28"/>
      <c r="DWQ811" s="28"/>
      <c r="DWR811" s="28"/>
      <c r="DWS811" s="28"/>
      <c r="DWT811" s="28"/>
      <c r="DWU811" s="28"/>
      <c r="DWV811" s="28"/>
      <c r="DWW811" s="28"/>
      <c r="DWX811" s="28"/>
      <c r="DWY811" s="28"/>
      <c r="DWZ811" s="28"/>
      <c r="DXA811" s="28"/>
      <c r="DXB811" s="28"/>
      <c r="DXC811" s="28"/>
      <c r="DXD811" s="28"/>
      <c r="DXE811" s="28"/>
      <c r="DXF811" s="28"/>
      <c r="DXG811" s="28"/>
      <c r="DXH811" s="28"/>
      <c r="DXI811" s="28"/>
      <c r="DXJ811" s="28"/>
      <c r="DXK811" s="28"/>
      <c r="DXL811" s="28"/>
      <c r="DXM811" s="28"/>
      <c r="DXN811" s="28"/>
      <c r="DXO811" s="28"/>
      <c r="DXP811" s="28"/>
      <c r="DXQ811" s="28"/>
      <c r="DXR811" s="28"/>
      <c r="DXS811" s="28"/>
      <c r="DXT811" s="28"/>
      <c r="DXU811" s="28"/>
      <c r="DXV811" s="28"/>
      <c r="DXW811" s="28"/>
      <c r="DXX811" s="28"/>
      <c r="DXY811" s="28"/>
      <c r="DXZ811" s="28"/>
      <c r="DYA811" s="28"/>
      <c r="DYB811" s="28"/>
      <c r="DYC811" s="28"/>
      <c r="DYD811" s="28"/>
      <c r="DYE811" s="28"/>
      <c r="DYF811" s="28"/>
      <c r="DYG811" s="28"/>
      <c r="DYH811" s="28"/>
      <c r="DYI811" s="28"/>
      <c r="DYJ811" s="28"/>
      <c r="DYK811" s="28"/>
      <c r="DYL811" s="28"/>
      <c r="DYM811" s="28"/>
      <c r="DYN811" s="28"/>
      <c r="DYO811" s="28"/>
      <c r="DYP811" s="28"/>
      <c r="DYQ811" s="28"/>
      <c r="DYR811" s="28"/>
      <c r="DYS811" s="28"/>
      <c r="DYT811" s="28"/>
      <c r="DYU811" s="28"/>
      <c r="DYV811" s="28"/>
      <c r="DYW811" s="28"/>
      <c r="DYX811" s="28"/>
      <c r="DYY811" s="28"/>
      <c r="DYZ811" s="28"/>
      <c r="DZA811" s="28"/>
      <c r="DZB811" s="28"/>
      <c r="DZC811" s="28"/>
      <c r="DZD811" s="28"/>
      <c r="DZE811" s="28"/>
      <c r="DZF811" s="28"/>
      <c r="DZG811" s="28"/>
      <c r="DZH811" s="28"/>
      <c r="DZI811" s="28"/>
      <c r="DZJ811" s="28"/>
      <c r="DZK811" s="28"/>
      <c r="DZL811" s="28"/>
      <c r="DZM811" s="28"/>
      <c r="DZN811" s="28"/>
      <c r="DZO811" s="28"/>
      <c r="DZP811" s="28"/>
      <c r="DZQ811" s="28"/>
      <c r="DZR811" s="28"/>
      <c r="DZS811" s="28"/>
      <c r="DZT811" s="28"/>
      <c r="DZU811" s="28"/>
      <c r="DZV811" s="28"/>
      <c r="DZW811" s="28"/>
      <c r="DZX811" s="28"/>
      <c r="DZY811" s="28"/>
      <c r="DZZ811" s="28"/>
      <c r="EAA811" s="28"/>
      <c r="EAB811" s="28"/>
      <c r="EAC811" s="28"/>
      <c r="EAD811" s="28"/>
      <c r="EAE811" s="28"/>
      <c r="EAF811" s="28"/>
      <c r="EAG811" s="28"/>
      <c r="EAH811" s="28"/>
      <c r="EAI811" s="28"/>
      <c r="EAJ811" s="28"/>
      <c r="EAK811" s="28"/>
      <c r="EAL811" s="28"/>
      <c r="EAM811" s="28"/>
      <c r="EAN811" s="28"/>
      <c r="EAO811" s="28"/>
      <c r="EAP811" s="28"/>
      <c r="EAQ811" s="28"/>
      <c r="EAR811" s="28"/>
      <c r="EAS811" s="28"/>
      <c r="EAT811" s="28"/>
      <c r="EAU811" s="28"/>
      <c r="EAV811" s="28"/>
      <c r="EAW811" s="28"/>
      <c r="EAX811" s="28"/>
      <c r="EAY811" s="28"/>
      <c r="EAZ811" s="28"/>
      <c r="EBA811" s="28"/>
      <c r="EBB811" s="28"/>
      <c r="EBC811" s="28"/>
      <c r="EBD811" s="28"/>
      <c r="EBE811" s="28"/>
      <c r="EBF811" s="28"/>
      <c r="EBG811" s="28"/>
      <c r="EBH811" s="28"/>
      <c r="EBI811" s="28"/>
      <c r="EBJ811" s="28"/>
      <c r="EBK811" s="28"/>
      <c r="EBL811" s="28"/>
      <c r="EBM811" s="28"/>
      <c r="EBN811" s="28"/>
      <c r="EBO811" s="28"/>
      <c r="EBP811" s="28"/>
      <c r="EBQ811" s="28"/>
      <c r="EBR811" s="28"/>
      <c r="EBS811" s="28"/>
      <c r="EBT811" s="28"/>
      <c r="EBU811" s="28"/>
      <c r="EBV811" s="28"/>
      <c r="EBW811" s="28"/>
      <c r="EBX811" s="28"/>
      <c r="EBY811" s="28"/>
      <c r="EBZ811" s="28"/>
      <c r="ECA811" s="28"/>
      <c r="ECB811" s="28"/>
      <c r="ECC811" s="28"/>
      <c r="ECD811" s="28"/>
      <c r="ECE811" s="28"/>
      <c r="ECF811" s="28"/>
      <c r="ECG811" s="28"/>
      <c r="ECH811" s="28"/>
      <c r="ECI811" s="28"/>
      <c r="ECJ811" s="28"/>
      <c r="ECK811" s="28"/>
      <c r="ECL811" s="28"/>
      <c r="ECM811" s="28"/>
      <c r="ECN811" s="28"/>
      <c r="ECO811" s="28"/>
      <c r="ECP811" s="28"/>
      <c r="ECQ811" s="28"/>
      <c r="ECR811" s="28"/>
      <c r="ECS811" s="28"/>
      <c r="ECT811" s="28"/>
      <c r="ECU811" s="28"/>
      <c r="ECV811" s="28"/>
      <c r="ECW811" s="28"/>
      <c r="ECX811" s="28"/>
      <c r="ECY811" s="28"/>
      <c r="ECZ811" s="28"/>
      <c r="EDA811" s="28"/>
      <c r="EDB811" s="28"/>
      <c r="EDC811" s="28"/>
      <c r="EDD811" s="28"/>
      <c r="EDE811" s="28"/>
      <c r="EDF811" s="28"/>
      <c r="EDG811" s="28"/>
      <c r="EDH811" s="28"/>
      <c r="EDI811" s="28"/>
      <c r="EDJ811" s="28"/>
      <c r="EDK811" s="28"/>
      <c r="EDL811" s="28"/>
      <c r="EDM811" s="28"/>
      <c r="EDN811" s="28"/>
      <c r="EDO811" s="28"/>
      <c r="EDP811" s="28"/>
      <c r="EDQ811" s="28"/>
      <c r="EDR811" s="28"/>
      <c r="EDS811" s="28"/>
      <c r="EDT811" s="28"/>
      <c r="EDU811" s="28"/>
      <c r="EDV811" s="28"/>
      <c r="EDW811" s="28"/>
      <c r="EDX811" s="28"/>
      <c r="EDY811" s="28"/>
      <c r="EDZ811" s="28"/>
      <c r="EEA811" s="28"/>
      <c r="EEB811" s="28"/>
      <c r="EEC811" s="28"/>
      <c r="EED811" s="28"/>
      <c r="EEE811" s="28"/>
      <c r="EEF811" s="28"/>
      <c r="EEG811" s="28"/>
      <c r="EEH811" s="28"/>
      <c r="EEI811" s="28"/>
      <c r="EEJ811" s="28"/>
      <c r="EEK811" s="28"/>
      <c r="EEL811" s="28"/>
      <c r="EEM811" s="28"/>
      <c r="EEN811" s="28"/>
      <c r="EEO811" s="28"/>
      <c r="EEP811" s="28"/>
      <c r="EEQ811" s="28"/>
      <c r="EER811" s="28"/>
      <c r="EES811" s="28"/>
      <c r="EET811" s="28"/>
      <c r="EEU811" s="28"/>
      <c r="EEV811" s="28"/>
      <c r="EEW811" s="28"/>
      <c r="EEX811" s="28"/>
      <c r="EEY811" s="28"/>
      <c r="EEZ811" s="28"/>
      <c r="EFA811" s="28"/>
      <c r="EFB811" s="28"/>
      <c r="EFC811" s="28"/>
      <c r="EFD811" s="28"/>
      <c r="EFE811" s="28"/>
      <c r="EFF811" s="28"/>
      <c r="EFG811" s="28"/>
      <c r="EFH811" s="28"/>
      <c r="EFI811" s="28"/>
      <c r="EFJ811" s="28"/>
      <c r="EFK811" s="28"/>
      <c r="EFL811" s="28"/>
      <c r="EFM811" s="28"/>
      <c r="EFN811" s="28"/>
      <c r="EFO811" s="28"/>
      <c r="EFP811" s="28"/>
      <c r="EFQ811" s="28"/>
      <c r="EFR811" s="28"/>
      <c r="EFS811" s="28"/>
      <c r="EFT811" s="28"/>
      <c r="EFU811" s="28"/>
      <c r="EFV811" s="28"/>
      <c r="EFW811" s="28"/>
      <c r="EFX811" s="28"/>
      <c r="EFY811" s="28"/>
      <c r="EFZ811" s="28"/>
      <c r="EGA811" s="28"/>
      <c r="EGB811" s="28"/>
      <c r="EGC811" s="28"/>
      <c r="EGD811" s="28"/>
      <c r="EGE811" s="28"/>
      <c r="EGF811" s="28"/>
      <c r="EGG811" s="28"/>
      <c r="EGH811" s="28"/>
      <c r="EGI811" s="28"/>
      <c r="EGJ811" s="28"/>
      <c r="EGK811" s="28"/>
      <c r="EGL811" s="28"/>
      <c r="EGM811" s="28"/>
      <c r="EGN811" s="28"/>
      <c r="EGO811" s="28"/>
      <c r="EGP811" s="28"/>
      <c r="EGQ811" s="28"/>
      <c r="EGR811" s="28"/>
      <c r="EGS811" s="28"/>
      <c r="EGT811" s="28"/>
      <c r="EGU811" s="28"/>
      <c r="EGV811" s="28"/>
      <c r="EGW811" s="28"/>
      <c r="EGX811" s="28"/>
      <c r="EGY811" s="28"/>
      <c r="EGZ811" s="28"/>
      <c r="EHA811" s="28"/>
      <c r="EHB811" s="28"/>
      <c r="EHC811" s="28"/>
      <c r="EHD811" s="28"/>
      <c r="EHE811" s="28"/>
      <c r="EHF811" s="28"/>
      <c r="EHG811" s="28"/>
      <c r="EHH811" s="28"/>
      <c r="EHI811" s="28"/>
      <c r="EHJ811" s="28"/>
      <c r="EHK811" s="28"/>
      <c r="EHL811" s="28"/>
      <c r="EHM811" s="28"/>
      <c r="EHN811" s="28"/>
      <c r="EHO811" s="28"/>
      <c r="EHP811" s="28"/>
      <c r="EHQ811" s="28"/>
      <c r="EHR811" s="28"/>
      <c r="EHS811" s="28"/>
      <c r="EHT811" s="28"/>
      <c r="EHU811" s="28"/>
      <c r="EHV811" s="28"/>
      <c r="EHW811" s="28"/>
      <c r="EHX811" s="28"/>
      <c r="EHY811" s="28"/>
      <c r="EHZ811" s="28"/>
      <c r="EIA811" s="28"/>
      <c r="EIB811" s="28"/>
      <c r="EIC811" s="28"/>
      <c r="EID811" s="28"/>
      <c r="EIE811" s="28"/>
      <c r="EIF811" s="28"/>
      <c r="EIG811" s="28"/>
      <c r="EIH811" s="28"/>
      <c r="EII811" s="28"/>
      <c r="EIJ811" s="28"/>
      <c r="EIK811" s="28"/>
      <c r="EIL811" s="28"/>
      <c r="EIM811" s="28"/>
      <c r="EIN811" s="28"/>
      <c r="EIO811" s="28"/>
      <c r="EIP811" s="28"/>
      <c r="EIQ811" s="28"/>
      <c r="EIR811" s="28"/>
      <c r="EIS811" s="28"/>
      <c r="EIT811" s="28"/>
      <c r="EIU811" s="28"/>
      <c r="EIV811" s="28"/>
      <c r="EIW811" s="28"/>
      <c r="EIX811" s="28"/>
      <c r="EIY811" s="28"/>
      <c r="EIZ811" s="28"/>
      <c r="EJA811" s="28"/>
      <c r="EJB811" s="28"/>
      <c r="EJC811" s="28"/>
      <c r="EJD811" s="28"/>
      <c r="EJE811" s="28"/>
      <c r="EJF811" s="28"/>
      <c r="EJG811" s="28"/>
      <c r="EJH811" s="28"/>
      <c r="EJI811" s="28"/>
      <c r="EJJ811" s="28"/>
      <c r="EJK811" s="28"/>
      <c r="EJL811" s="28"/>
      <c r="EJM811" s="28"/>
      <c r="EJN811" s="28"/>
      <c r="EJO811" s="28"/>
      <c r="EJP811" s="28"/>
      <c r="EJQ811" s="28"/>
      <c r="EJR811" s="28"/>
      <c r="EJS811" s="28"/>
      <c r="EJT811" s="28"/>
      <c r="EJU811" s="28"/>
      <c r="EJV811" s="28"/>
      <c r="EJW811" s="28"/>
      <c r="EJX811" s="28"/>
      <c r="EJY811" s="28"/>
      <c r="EJZ811" s="28"/>
      <c r="EKA811" s="28"/>
      <c r="EKB811" s="28"/>
      <c r="EKC811" s="28"/>
      <c r="EKD811" s="28"/>
      <c r="EKE811" s="28"/>
      <c r="EKF811" s="28"/>
      <c r="EKG811" s="28"/>
      <c r="EKH811" s="28"/>
      <c r="EKI811" s="28"/>
      <c r="EKJ811" s="28"/>
      <c r="EKK811" s="28"/>
      <c r="EKL811" s="28"/>
      <c r="EKM811" s="28"/>
      <c r="EKN811" s="28"/>
      <c r="EKO811" s="28"/>
      <c r="EKP811" s="28"/>
      <c r="EKQ811" s="28"/>
      <c r="EKR811" s="28"/>
      <c r="EKS811" s="28"/>
      <c r="EKT811" s="28"/>
      <c r="EKU811" s="28"/>
      <c r="EKV811" s="28"/>
      <c r="EKW811" s="28"/>
      <c r="EKX811" s="28"/>
      <c r="EKY811" s="28"/>
      <c r="EKZ811" s="28"/>
      <c r="ELA811" s="28"/>
      <c r="ELB811" s="28"/>
      <c r="ELC811" s="28"/>
      <c r="ELD811" s="28"/>
      <c r="ELE811" s="28"/>
      <c r="ELF811" s="28"/>
      <c r="ELG811" s="28"/>
      <c r="ELH811" s="28"/>
      <c r="ELI811" s="28"/>
      <c r="ELJ811" s="28"/>
      <c r="ELK811" s="28"/>
      <c r="ELL811" s="28"/>
      <c r="ELM811" s="28"/>
      <c r="ELN811" s="28"/>
      <c r="ELO811" s="28"/>
      <c r="ELP811" s="28"/>
      <c r="ELQ811" s="28"/>
      <c r="ELR811" s="28"/>
      <c r="ELS811" s="28"/>
      <c r="ELT811" s="28"/>
      <c r="ELU811" s="28"/>
      <c r="ELV811" s="28"/>
      <c r="ELW811" s="28"/>
      <c r="ELX811" s="28"/>
      <c r="ELY811" s="28"/>
      <c r="ELZ811" s="28"/>
      <c r="EMA811" s="28"/>
      <c r="EMB811" s="28"/>
      <c r="EMC811" s="28"/>
      <c r="EMD811" s="28"/>
      <c r="EME811" s="28"/>
      <c r="EMF811" s="28"/>
      <c r="EMG811" s="28"/>
      <c r="EMH811" s="28"/>
      <c r="EMI811" s="28"/>
      <c r="EMJ811" s="28"/>
      <c r="EMK811" s="28"/>
      <c r="EML811" s="28"/>
      <c r="EMM811" s="28"/>
      <c r="EMN811" s="28"/>
      <c r="EMO811" s="28"/>
      <c r="EMP811" s="28"/>
      <c r="EMQ811" s="28"/>
      <c r="EMR811" s="28"/>
      <c r="EMS811" s="28"/>
      <c r="EMT811" s="28"/>
      <c r="EMU811" s="28"/>
      <c r="EMV811" s="28"/>
      <c r="EMW811" s="28"/>
      <c r="EMX811" s="28"/>
      <c r="EMY811" s="28"/>
      <c r="EMZ811" s="28"/>
      <c r="ENA811" s="28"/>
      <c r="ENB811" s="28"/>
      <c r="ENC811" s="28"/>
      <c r="END811" s="28"/>
      <c r="ENE811" s="28"/>
      <c r="ENF811" s="28"/>
      <c r="ENG811" s="28"/>
      <c r="ENH811" s="28"/>
      <c r="ENI811" s="28"/>
      <c r="ENJ811" s="28"/>
      <c r="ENK811" s="28"/>
      <c r="ENL811" s="28"/>
      <c r="ENM811" s="28"/>
      <c r="ENN811" s="28"/>
      <c r="ENO811" s="28"/>
      <c r="ENP811" s="28"/>
      <c r="ENQ811" s="28"/>
      <c r="ENR811" s="28"/>
      <c r="ENS811" s="28"/>
      <c r="ENT811" s="28"/>
      <c r="ENU811" s="28"/>
      <c r="ENV811" s="28"/>
      <c r="ENW811" s="28"/>
      <c r="ENX811" s="28"/>
      <c r="ENY811" s="28"/>
      <c r="ENZ811" s="28"/>
      <c r="EOA811" s="28"/>
      <c r="EOB811" s="28"/>
      <c r="EOC811" s="28"/>
      <c r="EOD811" s="28"/>
      <c r="EOE811" s="28"/>
      <c r="EOF811" s="28"/>
      <c r="EOG811" s="28"/>
      <c r="EOH811" s="28"/>
      <c r="EOI811" s="28"/>
      <c r="EOJ811" s="28"/>
      <c r="EOK811" s="28"/>
      <c r="EOL811" s="28"/>
      <c r="EOM811" s="28"/>
      <c r="EON811" s="28"/>
      <c r="EOO811" s="28"/>
      <c r="EOP811" s="28"/>
      <c r="EOQ811" s="28"/>
      <c r="EOR811" s="28"/>
      <c r="EOS811" s="28"/>
      <c r="EOT811" s="28"/>
      <c r="EOU811" s="28"/>
      <c r="EOV811" s="28"/>
      <c r="EOW811" s="28"/>
      <c r="EOX811" s="28"/>
      <c r="EOY811" s="28"/>
      <c r="EOZ811" s="28"/>
      <c r="EPA811" s="28"/>
      <c r="EPB811" s="28"/>
      <c r="EPC811" s="28"/>
      <c r="EPD811" s="28"/>
      <c r="EPE811" s="28"/>
      <c r="EPF811" s="28"/>
      <c r="EPG811" s="28"/>
      <c r="EPH811" s="28"/>
      <c r="EPI811" s="28"/>
      <c r="EPJ811" s="28"/>
      <c r="EPK811" s="28"/>
      <c r="EPL811" s="28"/>
      <c r="EPM811" s="28"/>
      <c r="EPN811" s="28"/>
      <c r="EPO811" s="28"/>
      <c r="EPP811" s="28"/>
      <c r="EPQ811" s="28"/>
      <c r="EPR811" s="28"/>
      <c r="EPS811" s="28"/>
      <c r="EPT811" s="28"/>
      <c r="EPU811" s="28"/>
      <c r="EPV811" s="28"/>
      <c r="EPW811" s="28"/>
      <c r="EPX811" s="28"/>
      <c r="EPY811" s="28"/>
      <c r="EPZ811" s="28"/>
      <c r="EQA811" s="28"/>
      <c r="EQB811" s="28"/>
      <c r="EQC811" s="28"/>
      <c r="EQD811" s="28"/>
      <c r="EQE811" s="28"/>
      <c r="EQF811" s="28"/>
      <c r="EQG811" s="28"/>
      <c r="EQH811" s="28"/>
      <c r="EQI811" s="28"/>
      <c r="EQJ811" s="28"/>
      <c r="EQK811" s="28"/>
      <c r="EQL811" s="28"/>
      <c r="EQM811" s="28"/>
      <c r="EQN811" s="28"/>
      <c r="EQO811" s="28"/>
      <c r="EQP811" s="28"/>
      <c r="EQQ811" s="28"/>
      <c r="EQR811" s="28"/>
      <c r="EQS811" s="28"/>
      <c r="EQT811" s="28"/>
      <c r="EQU811" s="28"/>
      <c r="EQV811" s="28"/>
      <c r="EQW811" s="28"/>
      <c r="EQX811" s="28"/>
      <c r="EQY811" s="28"/>
      <c r="EQZ811" s="28"/>
      <c r="ERA811" s="28"/>
      <c r="ERB811" s="28"/>
      <c r="ERC811" s="28"/>
      <c r="ERD811" s="28"/>
      <c r="ERE811" s="28"/>
      <c r="ERF811" s="28"/>
      <c r="ERG811" s="28"/>
      <c r="ERH811" s="28"/>
      <c r="ERI811" s="28"/>
      <c r="ERJ811" s="28"/>
      <c r="ERK811" s="28"/>
      <c r="ERL811" s="28"/>
      <c r="ERM811" s="28"/>
      <c r="ERN811" s="28"/>
      <c r="ERO811" s="28"/>
      <c r="ERP811" s="28"/>
      <c r="ERQ811" s="28"/>
      <c r="ERR811" s="28"/>
      <c r="ERS811" s="28"/>
      <c r="ERT811" s="28"/>
      <c r="ERU811" s="28"/>
      <c r="ERV811" s="28"/>
      <c r="ERW811" s="28"/>
      <c r="ERX811" s="28"/>
      <c r="ERY811" s="28"/>
      <c r="ERZ811" s="28"/>
      <c r="ESA811" s="28"/>
      <c r="ESB811" s="28"/>
      <c r="ESC811" s="28"/>
      <c r="ESD811" s="28"/>
      <c r="ESE811" s="28"/>
      <c r="ESF811" s="28"/>
      <c r="ESG811" s="28"/>
      <c r="ESH811" s="28"/>
      <c r="ESI811" s="28"/>
      <c r="ESJ811" s="28"/>
      <c r="ESK811" s="28"/>
      <c r="ESL811" s="28"/>
      <c r="ESM811" s="28"/>
      <c r="ESN811" s="28"/>
      <c r="ESO811" s="28"/>
      <c r="ESP811" s="28"/>
      <c r="ESQ811" s="28"/>
      <c r="ESR811" s="28"/>
      <c r="ESS811" s="28"/>
      <c r="EST811" s="28"/>
      <c r="ESU811" s="28"/>
      <c r="ESV811" s="28"/>
      <c r="ESW811" s="28"/>
      <c r="ESX811" s="28"/>
      <c r="ESY811" s="28"/>
      <c r="ESZ811" s="28"/>
      <c r="ETA811" s="28"/>
      <c r="ETB811" s="28"/>
      <c r="ETC811" s="28"/>
      <c r="ETD811" s="28"/>
      <c r="ETE811" s="28"/>
      <c r="ETF811" s="28"/>
      <c r="ETG811" s="28"/>
      <c r="ETH811" s="28"/>
      <c r="ETI811" s="28"/>
      <c r="ETJ811" s="28"/>
      <c r="ETK811" s="28"/>
      <c r="ETL811" s="28"/>
      <c r="ETM811" s="28"/>
      <c r="ETN811" s="28"/>
      <c r="ETO811" s="28"/>
      <c r="ETP811" s="28"/>
      <c r="ETQ811" s="28"/>
      <c r="ETR811" s="28"/>
      <c r="ETS811" s="28"/>
      <c r="ETT811" s="28"/>
      <c r="ETU811" s="28"/>
      <c r="ETV811" s="28"/>
      <c r="ETW811" s="28"/>
      <c r="ETX811" s="28"/>
      <c r="ETY811" s="28"/>
      <c r="ETZ811" s="28"/>
      <c r="EUA811" s="28"/>
      <c r="EUB811" s="28"/>
      <c r="EUC811" s="28"/>
      <c r="EUD811" s="28"/>
      <c r="EUE811" s="28"/>
      <c r="EUF811" s="28"/>
      <c r="EUG811" s="28"/>
      <c r="EUH811" s="28"/>
      <c r="EUI811" s="28"/>
      <c r="EUJ811" s="28"/>
      <c r="EUK811" s="28"/>
      <c r="EUL811" s="28"/>
      <c r="EUM811" s="28"/>
      <c r="EUN811" s="28"/>
      <c r="EUO811" s="28"/>
      <c r="EUP811" s="28"/>
      <c r="EUQ811" s="28"/>
      <c r="EUR811" s="28"/>
      <c r="EUS811" s="28"/>
      <c r="EUT811" s="28"/>
      <c r="EUU811" s="28"/>
      <c r="EUV811" s="28"/>
      <c r="EUW811" s="28"/>
      <c r="EUX811" s="28"/>
      <c r="EUY811" s="28"/>
      <c r="EUZ811" s="28"/>
      <c r="EVA811" s="28"/>
      <c r="EVB811" s="28"/>
      <c r="EVC811" s="28"/>
      <c r="EVD811" s="28"/>
      <c r="EVE811" s="28"/>
      <c r="EVF811" s="28"/>
      <c r="EVG811" s="28"/>
      <c r="EVH811" s="28"/>
      <c r="EVI811" s="28"/>
      <c r="EVJ811" s="28"/>
      <c r="EVK811" s="28"/>
      <c r="EVL811" s="28"/>
      <c r="EVM811" s="28"/>
      <c r="EVN811" s="28"/>
      <c r="EVO811" s="28"/>
      <c r="EVP811" s="28"/>
      <c r="EVQ811" s="28"/>
      <c r="EVR811" s="28"/>
      <c r="EVS811" s="28"/>
      <c r="EVT811" s="28"/>
      <c r="EVU811" s="28"/>
      <c r="EVV811" s="28"/>
      <c r="EVW811" s="28"/>
      <c r="EVX811" s="28"/>
      <c r="EVY811" s="28"/>
      <c r="EVZ811" s="28"/>
      <c r="EWA811" s="28"/>
      <c r="EWB811" s="28"/>
      <c r="EWC811" s="28"/>
      <c r="EWD811" s="28"/>
      <c r="EWE811" s="28"/>
      <c r="EWF811" s="28"/>
      <c r="EWG811" s="28"/>
      <c r="EWH811" s="28"/>
      <c r="EWI811" s="28"/>
      <c r="EWJ811" s="28"/>
      <c r="EWK811" s="28"/>
      <c r="EWL811" s="28"/>
      <c r="EWM811" s="28"/>
      <c r="EWN811" s="28"/>
      <c r="EWO811" s="28"/>
      <c r="EWP811" s="28"/>
      <c r="EWQ811" s="28"/>
      <c r="EWR811" s="28"/>
      <c r="EWS811" s="28"/>
      <c r="EWT811" s="28"/>
      <c r="EWU811" s="28"/>
      <c r="EWV811" s="28"/>
      <c r="EWW811" s="28"/>
      <c r="EWX811" s="28"/>
      <c r="EWY811" s="28"/>
      <c r="EWZ811" s="28"/>
      <c r="EXA811" s="28"/>
      <c r="EXB811" s="28"/>
      <c r="EXC811" s="28"/>
      <c r="EXD811" s="28"/>
      <c r="EXE811" s="28"/>
      <c r="EXF811" s="28"/>
      <c r="EXG811" s="28"/>
      <c r="EXH811" s="28"/>
      <c r="EXI811" s="28"/>
      <c r="EXJ811" s="28"/>
      <c r="EXK811" s="28"/>
      <c r="EXL811" s="28"/>
      <c r="EXM811" s="28"/>
      <c r="EXN811" s="28"/>
      <c r="EXO811" s="28"/>
      <c r="EXP811" s="28"/>
      <c r="EXQ811" s="28"/>
      <c r="EXR811" s="28"/>
      <c r="EXS811" s="28"/>
      <c r="EXT811" s="28"/>
      <c r="EXU811" s="28"/>
      <c r="EXV811" s="28"/>
      <c r="EXW811" s="28"/>
      <c r="EXX811" s="28"/>
      <c r="EXY811" s="28"/>
      <c r="EXZ811" s="28"/>
      <c r="EYA811" s="28"/>
      <c r="EYB811" s="28"/>
      <c r="EYC811" s="28"/>
      <c r="EYD811" s="28"/>
      <c r="EYE811" s="28"/>
      <c r="EYF811" s="28"/>
      <c r="EYG811" s="28"/>
      <c r="EYH811" s="28"/>
      <c r="EYI811" s="28"/>
      <c r="EYJ811" s="28"/>
      <c r="EYK811" s="28"/>
      <c r="EYL811" s="28"/>
      <c r="EYM811" s="28"/>
      <c r="EYN811" s="28"/>
      <c r="EYO811" s="28"/>
      <c r="EYP811" s="28"/>
      <c r="EYQ811" s="28"/>
      <c r="EYR811" s="28"/>
      <c r="EYS811" s="28"/>
      <c r="EYT811" s="28"/>
      <c r="EYU811" s="28"/>
      <c r="EYV811" s="28"/>
      <c r="EYW811" s="28"/>
      <c r="EYX811" s="28"/>
      <c r="EYY811" s="28"/>
      <c r="EYZ811" s="28"/>
      <c r="EZA811" s="28"/>
      <c r="EZB811" s="28"/>
      <c r="EZC811" s="28"/>
      <c r="EZD811" s="28"/>
      <c r="EZE811" s="28"/>
      <c r="EZF811" s="28"/>
      <c r="EZG811" s="28"/>
      <c r="EZH811" s="28"/>
      <c r="EZI811" s="28"/>
      <c r="EZJ811" s="28"/>
      <c r="EZK811" s="28"/>
      <c r="EZL811" s="28"/>
      <c r="EZM811" s="28"/>
      <c r="EZN811" s="28"/>
      <c r="EZO811" s="28"/>
      <c r="EZP811" s="28"/>
      <c r="EZQ811" s="28"/>
      <c r="EZR811" s="28"/>
      <c r="EZS811" s="28"/>
      <c r="EZT811" s="28"/>
      <c r="EZU811" s="28"/>
      <c r="EZV811" s="28"/>
      <c r="EZW811" s="28"/>
      <c r="EZX811" s="28"/>
      <c r="EZY811" s="28"/>
      <c r="EZZ811" s="28"/>
      <c r="FAA811" s="28"/>
      <c r="FAB811" s="28"/>
      <c r="FAC811" s="28"/>
      <c r="FAD811" s="28"/>
      <c r="FAE811" s="28"/>
      <c r="FAF811" s="28"/>
      <c r="FAG811" s="28"/>
      <c r="FAH811" s="28"/>
      <c r="FAI811" s="28"/>
      <c r="FAJ811" s="28"/>
      <c r="FAK811" s="28"/>
      <c r="FAL811" s="28"/>
      <c r="FAM811" s="28"/>
      <c r="FAN811" s="28"/>
      <c r="FAO811" s="28"/>
      <c r="FAP811" s="28"/>
      <c r="FAQ811" s="28"/>
      <c r="FAR811" s="28"/>
      <c r="FAS811" s="28"/>
      <c r="FAT811" s="28"/>
      <c r="FAU811" s="28"/>
      <c r="FAV811" s="28"/>
      <c r="FAW811" s="28"/>
      <c r="FAX811" s="28"/>
      <c r="FAY811" s="28"/>
      <c r="FAZ811" s="28"/>
      <c r="FBA811" s="28"/>
      <c r="FBB811" s="28"/>
      <c r="FBC811" s="28"/>
      <c r="FBD811" s="28"/>
      <c r="FBE811" s="28"/>
      <c r="FBF811" s="28"/>
      <c r="FBG811" s="28"/>
      <c r="FBH811" s="28"/>
      <c r="FBI811" s="28"/>
      <c r="FBJ811" s="28"/>
      <c r="FBK811" s="28"/>
      <c r="FBL811" s="28"/>
      <c r="FBM811" s="28"/>
      <c r="FBN811" s="28"/>
      <c r="FBO811" s="28"/>
      <c r="FBP811" s="28"/>
      <c r="FBQ811" s="28"/>
      <c r="FBR811" s="28"/>
      <c r="FBS811" s="28"/>
      <c r="FBT811" s="28"/>
      <c r="FBU811" s="28"/>
      <c r="FBV811" s="28"/>
      <c r="FBW811" s="28"/>
      <c r="FBX811" s="28"/>
      <c r="FBY811" s="28"/>
      <c r="FBZ811" s="28"/>
      <c r="FCA811" s="28"/>
      <c r="FCB811" s="28"/>
      <c r="FCC811" s="28"/>
      <c r="FCD811" s="28"/>
      <c r="FCE811" s="28"/>
      <c r="FCF811" s="28"/>
      <c r="FCG811" s="28"/>
      <c r="FCH811" s="28"/>
      <c r="FCI811" s="28"/>
      <c r="FCJ811" s="28"/>
      <c r="FCK811" s="28"/>
      <c r="FCL811" s="28"/>
      <c r="FCM811" s="28"/>
      <c r="FCN811" s="28"/>
      <c r="FCO811" s="28"/>
      <c r="FCP811" s="28"/>
      <c r="FCQ811" s="28"/>
      <c r="FCR811" s="28"/>
      <c r="FCS811" s="28"/>
      <c r="FCT811" s="28"/>
      <c r="FCU811" s="28"/>
      <c r="FCV811" s="28"/>
      <c r="FCW811" s="28"/>
      <c r="FCX811" s="28"/>
      <c r="FCY811" s="28"/>
      <c r="FCZ811" s="28"/>
      <c r="FDA811" s="28"/>
      <c r="FDB811" s="28"/>
      <c r="FDC811" s="28"/>
      <c r="FDD811" s="28"/>
      <c r="FDE811" s="28"/>
      <c r="FDF811" s="28"/>
      <c r="FDG811" s="28"/>
      <c r="FDH811" s="28"/>
      <c r="FDI811" s="28"/>
      <c r="FDJ811" s="28"/>
      <c r="FDK811" s="28"/>
      <c r="FDL811" s="28"/>
      <c r="FDM811" s="28"/>
      <c r="FDN811" s="28"/>
      <c r="FDO811" s="28"/>
      <c r="FDP811" s="28"/>
      <c r="FDQ811" s="28"/>
      <c r="FDR811" s="28"/>
      <c r="FDS811" s="28"/>
      <c r="FDT811" s="28"/>
      <c r="FDU811" s="28"/>
      <c r="FDV811" s="28"/>
      <c r="FDW811" s="28"/>
      <c r="FDX811" s="28"/>
      <c r="FDY811" s="28"/>
      <c r="FDZ811" s="28"/>
      <c r="FEA811" s="28"/>
      <c r="FEB811" s="28"/>
      <c r="FEC811" s="28"/>
      <c r="FED811" s="28"/>
      <c r="FEE811" s="28"/>
      <c r="FEF811" s="28"/>
      <c r="FEG811" s="28"/>
      <c r="FEH811" s="28"/>
      <c r="FEI811" s="28"/>
      <c r="FEJ811" s="28"/>
      <c r="FEK811" s="28"/>
      <c r="FEL811" s="28"/>
      <c r="FEM811" s="28"/>
      <c r="FEN811" s="28"/>
      <c r="FEO811" s="28"/>
      <c r="FEP811" s="28"/>
      <c r="FEQ811" s="28"/>
      <c r="FER811" s="28"/>
      <c r="FES811" s="28"/>
      <c r="FET811" s="28"/>
      <c r="FEU811" s="28"/>
      <c r="FEV811" s="28"/>
      <c r="FEW811" s="28"/>
      <c r="FEX811" s="28"/>
      <c r="FEY811" s="28"/>
      <c r="FEZ811" s="28"/>
      <c r="FFA811" s="28"/>
      <c r="FFB811" s="28"/>
      <c r="FFC811" s="28"/>
      <c r="FFD811" s="28"/>
      <c r="FFE811" s="28"/>
      <c r="FFF811" s="28"/>
      <c r="FFG811" s="28"/>
      <c r="FFH811" s="28"/>
      <c r="FFI811" s="28"/>
      <c r="FFJ811" s="28"/>
      <c r="FFK811" s="28"/>
      <c r="FFL811" s="28"/>
      <c r="FFM811" s="28"/>
      <c r="FFN811" s="28"/>
      <c r="FFO811" s="28"/>
      <c r="FFP811" s="28"/>
      <c r="FFQ811" s="28"/>
      <c r="FFR811" s="28"/>
      <c r="FFS811" s="28"/>
      <c r="FFT811" s="28"/>
      <c r="FFU811" s="28"/>
      <c r="FFV811" s="28"/>
      <c r="FFW811" s="28"/>
      <c r="FFX811" s="28"/>
      <c r="FFY811" s="28"/>
      <c r="FFZ811" s="28"/>
      <c r="FGA811" s="28"/>
      <c r="FGB811" s="28"/>
      <c r="FGC811" s="28"/>
      <c r="FGD811" s="28"/>
      <c r="FGE811" s="28"/>
      <c r="FGF811" s="28"/>
      <c r="FGG811" s="28"/>
      <c r="FGH811" s="28"/>
      <c r="FGI811" s="28"/>
      <c r="FGJ811" s="28"/>
      <c r="FGK811" s="28"/>
      <c r="FGL811" s="28"/>
      <c r="FGM811" s="28"/>
      <c r="FGN811" s="28"/>
      <c r="FGO811" s="28"/>
      <c r="FGP811" s="28"/>
      <c r="FGQ811" s="28"/>
      <c r="FGR811" s="28"/>
      <c r="FGS811" s="28"/>
      <c r="FGT811" s="28"/>
      <c r="FGU811" s="28"/>
      <c r="FGV811" s="28"/>
      <c r="FGW811" s="28"/>
      <c r="FGX811" s="28"/>
      <c r="FGY811" s="28"/>
      <c r="FGZ811" s="28"/>
      <c r="FHA811" s="28"/>
      <c r="FHB811" s="28"/>
      <c r="FHC811" s="28"/>
      <c r="FHD811" s="28"/>
      <c r="FHE811" s="28"/>
      <c r="FHF811" s="28"/>
      <c r="FHG811" s="28"/>
      <c r="FHH811" s="28"/>
      <c r="FHI811" s="28"/>
      <c r="FHJ811" s="28"/>
      <c r="FHK811" s="28"/>
      <c r="FHL811" s="28"/>
      <c r="FHM811" s="28"/>
      <c r="FHN811" s="28"/>
      <c r="FHO811" s="28"/>
      <c r="FHP811" s="28"/>
      <c r="FHQ811" s="28"/>
      <c r="FHR811" s="28"/>
      <c r="FHS811" s="28"/>
      <c r="FHT811" s="28"/>
      <c r="FHU811" s="28"/>
      <c r="FHV811" s="28"/>
      <c r="FHW811" s="28"/>
      <c r="FHX811" s="28"/>
      <c r="FHY811" s="28"/>
      <c r="FHZ811" s="28"/>
      <c r="FIA811" s="28"/>
      <c r="FIB811" s="28"/>
      <c r="FIC811" s="28"/>
      <c r="FID811" s="28"/>
      <c r="FIE811" s="28"/>
      <c r="FIF811" s="28"/>
      <c r="FIG811" s="28"/>
      <c r="FIH811" s="28"/>
      <c r="FII811" s="28"/>
      <c r="FIJ811" s="28"/>
      <c r="FIK811" s="28"/>
      <c r="FIL811" s="28"/>
      <c r="FIM811" s="28"/>
      <c r="FIN811" s="28"/>
      <c r="FIO811" s="28"/>
      <c r="FIP811" s="28"/>
      <c r="FIQ811" s="28"/>
      <c r="FIR811" s="28"/>
      <c r="FIS811" s="28"/>
      <c r="FIT811" s="28"/>
      <c r="FIU811" s="28"/>
      <c r="FIV811" s="28"/>
      <c r="FIW811" s="28"/>
      <c r="FIX811" s="28"/>
      <c r="FIY811" s="28"/>
      <c r="FIZ811" s="28"/>
      <c r="FJA811" s="28"/>
      <c r="FJB811" s="28"/>
      <c r="FJC811" s="28"/>
      <c r="FJD811" s="28"/>
      <c r="FJE811" s="28"/>
      <c r="FJF811" s="28"/>
      <c r="FJG811" s="28"/>
      <c r="FJH811" s="28"/>
      <c r="FJI811" s="28"/>
      <c r="FJJ811" s="28"/>
      <c r="FJK811" s="28"/>
      <c r="FJL811" s="28"/>
      <c r="FJM811" s="28"/>
      <c r="FJN811" s="28"/>
      <c r="FJO811" s="28"/>
      <c r="FJP811" s="28"/>
      <c r="FJQ811" s="28"/>
      <c r="FJR811" s="28"/>
      <c r="FJS811" s="28"/>
      <c r="FJT811" s="28"/>
      <c r="FJU811" s="28"/>
      <c r="FJV811" s="28"/>
      <c r="FJW811" s="28"/>
      <c r="FJX811" s="28"/>
      <c r="FJY811" s="28"/>
      <c r="FJZ811" s="28"/>
      <c r="FKA811" s="28"/>
      <c r="FKB811" s="28"/>
      <c r="FKC811" s="28"/>
      <c r="FKD811" s="28"/>
      <c r="FKE811" s="28"/>
      <c r="FKF811" s="28"/>
      <c r="FKG811" s="28"/>
      <c r="FKH811" s="28"/>
      <c r="FKI811" s="28"/>
      <c r="FKJ811" s="28"/>
      <c r="FKK811" s="28"/>
      <c r="FKL811" s="28"/>
      <c r="FKM811" s="28"/>
      <c r="FKN811" s="28"/>
      <c r="FKO811" s="28"/>
      <c r="FKP811" s="28"/>
      <c r="FKQ811" s="28"/>
      <c r="FKR811" s="28"/>
      <c r="FKS811" s="28"/>
      <c r="FKT811" s="28"/>
      <c r="FKU811" s="28"/>
      <c r="FKV811" s="28"/>
      <c r="FKW811" s="28"/>
      <c r="FKX811" s="28"/>
      <c r="FKY811" s="28"/>
      <c r="FKZ811" s="28"/>
      <c r="FLA811" s="28"/>
      <c r="FLB811" s="28"/>
      <c r="FLC811" s="28"/>
      <c r="FLD811" s="28"/>
      <c r="FLE811" s="28"/>
      <c r="FLF811" s="28"/>
      <c r="FLG811" s="28"/>
      <c r="FLH811" s="28"/>
      <c r="FLI811" s="28"/>
      <c r="FLJ811" s="28"/>
      <c r="FLK811" s="28"/>
      <c r="FLL811" s="28"/>
      <c r="FLM811" s="28"/>
      <c r="FLN811" s="28"/>
      <c r="FLO811" s="28"/>
      <c r="FLP811" s="28"/>
      <c r="FLQ811" s="28"/>
      <c r="FLR811" s="28"/>
      <c r="FLS811" s="28"/>
      <c r="FLT811" s="28"/>
      <c r="FLU811" s="28"/>
      <c r="FLV811" s="28"/>
      <c r="FLW811" s="28"/>
      <c r="FLX811" s="28"/>
      <c r="FLY811" s="28"/>
      <c r="FLZ811" s="28"/>
      <c r="FMA811" s="28"/>
      <c r="FMB811" s="28"/>
      <c r="FMC811" s="28"/>
      <c r="FMD811" s="28"/>
      <c r="FME811" s="28"/>
      <c r="FMF811" s="28"/>
      <c r="FMG811" s="28"/>
      <c r="FMH811" s="28"/>
      <c r="FMI811" s="28"/>
      <c r="FMJ811" s="28"/>
      <c r="FMK811" s="28"/>
      <c r="FML811" s="28"/>
      <c r="FMM811" s="28"/>
      <c r="FMN811" s="28"/>
      <c r="FMO811" s="28"/>
      <c r="FMP811" s="28"/>
      <c r="FMQ811" s="28"/>
      <c r="FMR811" s="28"/>
      <c r="FMS811" s="28"/>
      <c r="FMT811" s="28"/>
      <c r="FMU811" s="28"/>
      <c r="FMV811" s="28"/>
      <c r="FMW811" s="28"/>
      <c r="FMX811" s="28"/>
      <c r="FMY811" s="28"/>
      <c r="FMZ811" s="28"/>
      <c r="FNA811" s="28"/>
      <c r="FNB811" s="28"/>
      <c r="FNC811" s="28"/>
      <c r="FND811" s="28"/>
      <c r="FNE811" s="28"/>
      <c r="FNF811" s="28"/>
      <c r="FNG811" s="28"/>
      <c r="FNH811" s="28"/>
      <c r="FNI811" s="28"/>
      <c r="FNJ811" s="28"/>
      <c r="FNK811" s="28"/>
      <c r="FNL811" s="28"/>
      <c r="FNM811" s="28"/>
      <c r="FNN811" s="28"/>
      <c r="FNO811" s="28"/>
      <c r="FNP811" s="28"/>
      <c r="FNQ811" s="28"/>
      <c r="FNR811" s="28"/>
      <c r="FNS811" s="28"/>
      <c r="FNT811" s="28"/>
      <c r="FNU811" s="28"/>
      <c r="FNV811" s="28"/>
      <c r="FNW811" s="28"/>
      <c r="FNX811" s="28"/>
      <c r="FNY811" s="28"/>
      <c r="FNZ811" s="28"/>
      <c r="FOA811" s="28"/>
      <c r="FOB811" s="28"/>
      <c r="FOC811" s="28"/>
      <c r="FOD811" s="28"/>
      <c r="FOE811" s="28"/>
      <c r="FOF811" s="28"/>
      <c r="FOG811" s="28"/>
      <c r="FOH811" s="28"/>
      <c r="FOI811" s="28"/>
      <c r="FOJ811" s="28"/>
      <c r="FOK811" s="28"/>
      <c r="FOL811" s="28"/>
      <c r="FOM811" s="28"/>
      <c r="FON811" s="28"/>
      <c r="FOO811" s="28"/>
      <c r="FOP811" s="28"/>
      <c r="FOQ811" s="28"/>
      <c r="FOR811" s="28"/>
      <c r="FOS811" s="28"/>
      <c r="FOT811" s="28"/>
      <c r="FOU811" s="28"/>
      <c r="FOV811" s="28"/>
      <c r="FOW811" s="28"/>
      <c r="FOX811" s="28"/>
      <c r="FOY811" s="28"/>
      <c r="FOZ811" s="28"/>
      <c r="FPA811" s="28"/>
      <c r="FPB811" s="28"/>
      <c r="FPC811" s="28"/>
      <c r="FPD811" s="28"/>
      <c r="FPE811" s="28"/>
      <c r="FPF811" s="28"/>
      <c r="FPG811" s="28"/>
      <c r="FPH811" s="28"/>
      <c r="FPI811" s="28"/>
      <c r="FPJ811" s="28"/>
      <c r="FPK811" s="28"/>
      <c r="FPL811" s="28"/>
      <c r="FPM811" s="28"/>
      <c r="FPN811" s="28"/>
      <c r="FPO811" s="28"/>
      <c r="FPP811" s="28"/>
      <c r="FPQ811" s="28"/>
      <c r="FPR811" s="28"/>
      <c r="FPS811" s="28"/>
      <c r="FPT811" s="28"/>
      <c r="FPU811" s="28"/>
      <c r="FPV811" s="28"/>
      <c r="FPW811" s="28"/>
      <c r="FPX811" s="28"/>
      <c r="FPY811" s="28"/>
      <c r="FPZ811" s="28"/>
      <c r="FQA811" s="28"/>
      <c r="FQB811" s="28"/>
      <c r="FQC811" s="28"/>
      <c r="FQD811" s="28"/>
      <c r="FQE811" s="28"/>
      <c r="FQF811" s="28"/>
      <c r="FQG811" s="28"/>
      <c r="FQH811" s="28"/>
      <c r="FQI811" s="28"/>
      <c r="FQJ811" s="28"/>
      <c r="FQK811" s="28"/>
      <c r="FQL811" s="28"/>
      <c r="FQM811" s="28"/>
      <c r="FQN811" s="28"/>
      <c r="FQO811" s="28"/>
      <c r="FQP811" s="28"/>
      <c r="FQQ811" s="28"/>
      <c r="FQR811" s="28"/>
      <c r="FQS811" s="28"/>
      <c r="FQT811" s="28"/>
      <c r="FQU811" s="28"/>
      <c r="FQV811" s="28"/>
      <c r="FQW811" s="28"/>
      <c r="FQX811" s="28"/>
      <c r="FQY811" s="28"/>
      <c r="FQZ811" s="28"/>
      <c r="FRA811" s="28"/>
      <c r="FRB811" s="28"/>
      <c r="FRC811" s="28"/>
      <c r="FRD811" s="28"/>
      <c r="FRE811" s="28"/>
      <c r="FRF811" s="28"/>
      <c r="FRG811" s="28"/>
      <c r="FRH811" s="28"/>
      <c r="FRI811" s="28"/>
      <c r="FRJ811" s="28"/>
      <c r="FRK811" s="28"/>
      <c r="FRL811" s="28"/>
      <c r="FRM811" s="28"/>
      <c r="FRN811" s="28"/>
      <c r="FRO811" s="28"/>
      <c r="FRP811" s="28"/>
      <c r="FRQ811" s="28"/>
      <c r="FRR811" s="28"/>
      <c r="FRS811" s="28"/>
      <c r="FRT811" s="28"/>
      <c r="FRU811" s="28"/>
      <c r="FRV811" s="28"/>
      <c r="FRW811" s="28"/>
      <c r="FRX811" s="28"/>
      <c r="FRY811" s="28"/>
      <c r="FRZ811" s="28"/>
      <c r="FSA811" s="28"/>
      <c r="FSB811" s="28"/>
      <c r="FSC811" s="28"/>
      <c r="FSD811" s="28"/>
      <c r="FSE811" s="28"/>
      <c r="FSF811" s="28"/>
      <c r="FSG811" s="28"/>
      <c r="FSH811" s="28"/>
      <c r="FSI811" s="28"/>
      <c r="FSJ811" s="28"/>
      <c r="FSK811" s="28"/>
      <c r="FSL811" s="28"/>
      <c r="FSM811" s="28"/>
      <c r="FSN811" s="28"/>
      <c r="FSO811" s="28"/>
      <c r="FSP811" s="28"/>
      <c r="FSQ811" s="28"/>
      <c r="FSR811" s="28"/>
      <c r="FSS811" s="28"/>
      <c r="FST811" s="28"/>
      <c r="FSU811" s="28"/>
      <c r="FSV811" s="28"/>
      <c r="FSW811" s="28"/>
      <c r="FSX811" s="28"/>
      <c r="FSY811" s="28"/>
      <c r="FSZ811" s="28"/>
      <c r="FTA811" s="28"/>
      <c r="FTB811" s="28"/>
      <c r="FTC811" s="28"/>
      <c r="FTD811" s="28"/>
      <c r="FTE811" s="28"/>
      <c r="FTF811" s="28"/>
      <c r="FTG811" s="28"/>
      <c r="FTH811" s="28"/>
      <c r="FTI811" s="28"/>
      <c r="FTJ811" s="28"/>
      <c r="FTK811" s="28"/>
      <c r="FTL811" s="28"/>
      <c r="FTM811" s="28"/>
      <c r="FTN811" s="28"/>
      <c r="FTO811" s="28"/>
      <c r="FTP811" s="28"/>
      <c r="FTQ811" s="28"/>
      <c r="FTR811" s="28"/>
      <c r="FTS811" s="28"/>
      <c r="FTT811" s="28"/>
      <c r="FTU811" s="28"/>
      <c r="FTV811" s="28"/>
      <c r="FTW811" s="28"/>
      <c r="FTX811" s="28"/>
      <c r="FTY811" s="28"/>
      <c r="FTZ811" s="28"/>
      <c r="FUA811" s="28"/>
      <c r="FUB811" s="28"/>
      <c r="FUC811" s="28"/>
      <c r="FUD811" s="28"/>
      <c r="FUE811" s="28"/>
      <c r="FUF811" s="28"/>
      <c r="FUG811" s="28"/>
      <c r="FUH811" s="28"/>
      <c r="FUI811" s="28"/>
      <c r="FUJ811" s="28"/>
      <c r="FUK811" s="28"/>
      <c r="FUL811" s="28"/>
      <c r="FUM811" s="28"/>
      <c r="FUN811" s="28"/>
      <c r="FUO811" s="28"/>
      <c r="FUP811" s="28"/>
      <c r="FUQ811" s="28"/>
      <c r="FUR811" s="28"/>
      <c r="FUS811" s="28"/>
      <c r="FUT811" s="28"/>
      <c r="FUU811" s="28"/>
      <c r="FUV811" s="28"/>
      <c r="FUW811" s="28"/>
      <c r="FUX811" s="28"/>
      <c r="FUY811" s="28"/>
      <c r="FUZ811" s="28"/>
      <c r="FVA811" s="28"/>
      <c r="FVB811" s="28"/>
      <c r="FVC811" s="28"/>
      <c r="FVD811" s="28"/>
      <c r="FVE811" s="28"/>
      <c r="FVF811" s="28"/>
      <c r="FVG811" s="28"/>
      <c r="FVH811" s="28"/>
      <c r="FVI811" s="28"/>
      <c r="FVJ811" s="28"/>
      <c r="FVK811" s="28"/>
      <c r="FVL811" s="28"/>
      <c r="FVM811" s="28"/>
      <c r="FVN811" s="28"/>
      <c r="FVO811" s="28"/>
      <c r="FVP811" s="28"/>
      <c r="FVQ811" s="28"/>
      <c r="FVR811" s="28"/>
      <c r="FVS811" s="28"/>
      <c r="FVT811" s="28"/>
      <c r="FVU811" s="28"/>
      <c r="FVV811" s="28"/>
      <c r="FVW811" s="28"/>
      <c r="FVX811" s="28"/>
      <c r="FVY811" s="28"/>
      <c r="FVZ811" s="28"/>
      <c r="FWA811" s="28"/>
      <c r="FWB811" s="28"/>
      <c r="FWC811" s="28"/>
      <c r="FWD811" s="28"/>
      <c r="FWE811" s="28"/>
      <c r="FWF811" s="28"/>
      <c r="FWG811" s="28"/>
      <c r="FWH811" s="28"/>
      <c r="FWI811" s="28"/>
      <c r="FWJ811" s="28"/>
      <c r="FWK811" s="28"/>
      <c r="FWL811" s="28"/>
      <c r="FWM811" s="28"/>
      <c r="FWN811" s="28"/>
      <c r="FWO811" s="28"/>
      <c r="FWP811" s="28"/>
      <c r="FWQ811" s="28"/>
      <c r="FWR811" s="28"/>
      <c r="FWS811" s="28"/>
      <c r="FWT811" s="28"/>
      <c r="FWU811" s="28"/>
      <c r="FWV811" s="28"/>
      <c r="FWW811" s="28"/>
      <c r="FWX811" s="28"/>
      <c r="FWY811" s="28"/>
      <c r="FWZ811" s="28"/>
      <c r="FXA811" s="28"/>
      <c r="FXB811" s="28"/>
      <c r="FXC811" s="28"/>
      <c r="FXD811" s="28"/>
      <c r="FXE811" s="28"/>
      <c r="FXF811" s="28"/>
      <c r="FXG811" s="28"/>
      <c r="FXH811" s="28"/>
      <c r="FXI811" s="28"/>
      <c r="FXJ811" s="28"/>
      <c r="FXK811" s="28"/>
      <c r="FXL811" s="28"/>
      <c r="FXM811" s="28"/>
      <c r="FXN811" s="28"/>
      <c r="FXO811" s="28"/>
      <c r="FXP811" s="28"/>
      <c r="FXQ811" s="28"/>
      <c r="FXR811" s="28"/>
      <c r="FXS811" s="28"/>
      <c r="FXT811" s="28"/>
      <c r="FXU811" s="28"/>
      <c r="FXV811" s="28"/>
      <c r="FXW811" s="28"/>
      <c r="FXX811" s="28"/>
      <c r="FXY811" s="28"/>
      <c r="FXZ811" s="28"/>
      <c r="FYA811" s="28"/>
      <c r="FYB811" s="28"/>
      <c r="FYC811" s="28"/>
      <c r="FYD811" s="28"/>
      <c r="FYE811" s="28"/>
      <c r="FYF811" s="28"/>
      <c r="FYG811" s="28"/>
      <c r="FYH811" s="28"/>
      <c r="FYI811" s="28"/>
      <c r="FYJ811" s="28"/>
      <c r="FYK811" s="28"/>
      <c r="FYL811" s="28"/>
      <c r="FYM811" s="28"/>
      <c r="FYN811" s="28"/>
      <c r="FYO811" s="28"/>
      <c r="FYP811" s="28"/>
      <c r="FYQ811" s="28"/>
      <c r="FYR811" s="28"/>
      <c r="FYS811" s="28"/>
      <c r="FYT811" s="28"/>
      <c r="FYU811" s="28"/>
      <c r="FYV811" s="28"/>
      <c r="FYW811" s="28"/>
      <c r="FYX811" s="28"/>
      <c r="FYY811" s="28"/>
      <c r="FYZ811" s="28"/>
      <c r="FZA811" s="28"/>
      <c r="FZB811" s="28"/>
      <c r="FZC811" s="28"/>
      <c r="FZD811" s="28"/>
      <c r="FZE811" s="28"/>
      <c r="FZF811" s="28"/>
      <c r="FZG811" s="28"/>
      <c r="FZH811" s="28"/>
      <c r="FZI811" s="28"/>
      <c r="FZJ811" s="28"/>
      <c r="FZK811" s="28"/>
      <c r="FZL811" s="28"/>
      <c r="FZM811" s="28"/>
      <c r="FZN811" s="28"/>
      <c r="FZO811" s="28"/>
      <c r="FZP811" s="28"/>
      <c r="FZQ811" s="28"/>
      <c r="FZR811" s="28"/>
      <c r="FZS811" s="28"/>
      <c r="FZT811" s="28"/>
      <c r="FZU811" s="28"/>
      <c r="FZV811" s="28"/>
      <c r="FZW811" s="28"/>
      <c r="FZX811" s="28"/>
      <c r="FZY811" s="28"/>
      <c r="FZZ811" s="28"/>
      <c r="GAA811" s="28"/>
      <c r="GAB811" s="28"/>
      <c r="GAC811" s="28"/>
      <c r="GAD811" s="28"/>
      <c r="GAE811" s="28"/>
      <c r="GAF811" s="28"/>
      <c r="GAG811" s="28"/>
      <c r="GAH811" s="28"/>
      <c r="GAI811" s="28"/>
      <c r="GAJ811" s="28"/>
      <c r="GAK811" s="28"/>
      <c r="GAL811" s="28"/>
      <c r="GAM811" s="28"/>
      <c r="GAN811" s="28"/>
      <c r="GAO811" s="28"/>
      <c r="GAP811" s="28"/>
      <c r="GAQ811" s="28"/>
      <c r="GAR811" s="28"/>
      <c r="GAS811" s="28"/>
      <c r="GAT811" s="28"/>
      <c r="GAU811" s="28"/>
      <c r="GAV811" s="28"/>
      <c r="GAW811" s="28"/>
      <c r="GAX811" s="28"/>
      <c r="GAY811" s="28"/>
      <c r="GAZ811" s="28"/>
      <c r="GBA811" s="28"/>
      <c r="GBB811" s="28"/>
      <c r="GBC811" s="28"/>
      <c r="GBD811" s="28"/>
      <c r="GBE811" s="28"/>
      <c r="GBF811" s="28"/>
      <c r="GBG811" s="28"/>
      <c r="GBH811" s="28"/>
      <c r="GBI811" s="28"/>
      <c r="GBJ811" s="28"/>
      <c r="GBK811" s="28"/>
      <c r="GBL811" s="28"/>
      <c r="GBM811" s="28"/>
      <c r="GBN811" s="28"/>
      <c r="GBO811" s="28"/>
      <c r="GBP811" s="28"/>
      <c r="GBQ811" s="28"/>
      <c r="GBR811" s="28"/>
      <c r="GBS811" s="28"/>
      <c r="GBT811" s="28"/>
      <c r="GBU811" s="28"/>
      <c r="GBV811" s="28"/>
      <c r="GBW811" s="28"/>
      <c r="GBX811" s="28"/>
      <c r="GBY811" s="28"/>
      <c r="GBZ811" s="28"/>
      <c r="GCA811" s="28"/>
      <c r="GCB811" s="28"/>
      <c r="GCC811" s="28"/>
      <c r="GCD811" s="28"/>
      <c r="GCE811" s="28"/>
      <c r="GCF811" s="28"/>
      <c r="GCG811" s="28"/>
      <c r="GCH811" s="28"/>
      <c r="GCI811" s="28"/>
      <c r="GCJ811" s="28"/>
      <c r="GCK811" s="28"/>
      <c r="GCL811" s="28"/>
      <c r="GCM811" s="28"/>
      <c r="GCN811" s="28"/>
      <c r="GCO811" s="28"/>
      <c r="GCP811" s="28"/>
      <c r="GCQ811" s="28"/>
      <c r="GCR811" s="28"/>
      <c r="GCS811" s="28"/>
      <c r="GCT811" s="28"/>
      <c r="GCU811" s="28"/>
      <c r="GCV811" s="28"/>
      <c r="GCW811" s="28"/>
      <c r="GCX811" s="28"/>
      <c r="GCY811" s="28"/>
      <c r="GCZ811" s="28"/>
      <c r="GDA811" s="28"/>
      <c r="GDB811" s="28"/>
      <c r="GDC811" s="28"/>
      <c r="GDD811" s="28"/>
      <c r="GDE811" s="28"/>
      <c r="GDF811" s="28"/>
      <c r="GDG811" s="28"/>
      <c r="GDH811" s="28"/>
      <c r="GDI811" s="28"/>
      <c r="GDJ811" s="28"/>
      <c r="GDK811" s="28"/>
      <c r="GDL811" s="28"/>
      <c r="GDM811" s="28"/>
      <c r="GDN811" s="28"/>
      <c r="GDO811" s="28"/>
      <c r="GDP811" s="28"/>
      <c r="GDQ811" s="28"/>
      <c r="GDR811" s="28"/>
      <c r="GDS811" s="28"/>
      <c r="GDT811" s="28"/>
      <c r="GDU811" s="28"/>
      <c r="GDV811" s="28"/>
      <c r="GDW811" s="28"/>
      <c r="GDX811" s="28"/>
      <c r="GDY811" s="28"/>
      <c r="GDZ811" s="28"/>
      <c r="GEA811" s="28"/>
      <c r="GEB811" s="28"/>
      <c r="GEC811" s="28"/>
      <c r="GED811" s="28"/>
      <c r="GEE811" s="28"/>
      <c r="GEF811" s="28"/>
      <c r="GEG811" s="28"/>
      <c r="GEH811" s="28"/>
      <c r="GEI811" s="28"/>
      <c r="GEJ811" s="28"/>
      <c r="GEK811" s="28"/>
      <c r="GEL811" s="28"/>
      <c r="GEM811" s="28"/>
      <c r="GEN811" s="28"/>
      <c r="GEO811" s="28"/>
      <c r="GEP811" s="28"/>
      <c r="GEQ811" s="28"/>
      <c r="GER811" s="28"/>
      <c r="GES811" s="28"/>
      <c r="GET811" s="28"/>
      <c r="GEU811" s="28"/>
      <c r="GEV811" s="28"/>
      <c r="GEW811" s="28"/>
      <c r="GEX811" s="28"/>
      <c r="GEY811" s="28"/>
      <c r="GEZ811" s="28"/>
      <c r="GFA811" s="28"/>
      <c r="GFB811" s="28"/>
      <c r="GFC811" s="28"/>
      <c r="GFD811" s="28"/>
      <c r="GFE811" s="28"/>
      <c r="GFF811" s="28"/>
      <c r="GFG811" s="28"/>
      <c r="GFH811" s="28"/>
      <c r="GFI811" s="28"/>
      <c r="GFJ811" s="28"/>
      <c r="GFK811" s="28"/>
      <c r="GFL811" s="28"/>
      <c r="GFM811" s="28"/>
      <c r="GFN811" s="28"/>
      <c r="GFO811" s="28"/>
      <c r="GFP811" s="28"/>
      <c r="GFQ811" s="28"/>
      <c r="GFR811" s="28"/>
      <c r="GFS811" s="28"/>
      <c r="GFT811" s="28"/>
      <c r="GFU811" s="28"/>
      <c r="GFV811" s="28"/>
      <c r="GFW811" s="28"/>
      <c r="GFX811" s="28"/>
      <c r="GFY811" s="28"/>
      <c r="GFZ811" s="28"/>
      <c r="GGA811" s="28"/>
      <c r="GGB811" s="28"/>
      <c r="GGC811" s="28"/>
      <c r="GGD811" s="28"/>
      <c r="GGE811" s="28"/>
      <c r="GGF811" s="28"/>
      <c r="GGG811" s="28"/>
      <c r="GGH811" s="28"/>
      <c r="GGI811" s="28"/>
      <c r="GGJ811" s="28"/>
      <c r="GGK811" s="28"/>
      <c r="GGL811" s="28"/>
      <c r="GGM811" s="28"/>
      <c r="GGN811" s="28"/>
      <c r="GGO811" s="28"/>
      <c r="GGP811" s="28"/>
      <c r="GGQ811" s="28"/>
      <c r="GGR811" s="28"/>
      <c r="GGS811" s="28"/>
      <c r="GGT811" s="28"/>
      <c r="GGU811" s="28"/>
      <c r="GGV811" s="28"/>
      <c r="GGW811" s="28"/>
      <c r="GGX811" s="28"/>
      <c r="GGY811" s="28"/>
      <c r="GGZ811" s="28"/>
      <c r="GHA811" s="28"/>
      <c r="GHB811" s="28"/>
      <c r="GHC811" s="28"/>
      <c r="GHD811" s="28"/>
      <c r="GHE811" s="28"/>
      <c r="GHF811" s="28"/>
      <c r="GHG811" s="28"/>
      <c r="GHH811" s="28"/>
      <c r="GHI811" s="28"/>
      <c r="GHJ811" s="28"/>
      <c r="GHK811" s="28"/>
      <c r="GHL811" s="28"/>
      <c r="GHM811" s="28"/>
      <c r="GHN811" s="28"/>
      <c r="GHO811" s="28"/>
      <c r="GHP811" s="28"/>
      <c r="GHQ811" s="28"/>
      <c r="GHR811" s="28"/>
      <c r="GHS811" s="28"/>
      <c r="GHT811" s="28"/>
      <c r="GHU811" s="28"/>
      <c r="GHV811" s="28"/>
      <c r="GHW811" s="28"/>
      <c r="GHX811" s="28"/>
      <c r="GHY811" s="28"/>
      <c r="GHZ811" s="28"/>
      <c r="GIA811" s="28"/>
      <c r="GIB811" s="28"/>
      <c r="GIC811" s="28"/>
      <c r="GID811" s="28"/>
      <c r="GIE811" s="28"/>
      <c r="GIF811" s="28"/>
      <c r="GIG811" s="28"/>
      <c r="GIH811" s="28"/>
      <c r="GII811" s="28"/>
      <c r="GIJ811" s="28"/>
      <c r="GIK811" s="28"/>
      <c r="GIL811" s="28"/>
      <c r="GIM811" s="28"/>
      <c r="GIN811" s="28"/>
      <c r="GIO811" s="28"/>
      <c r="GIP811" s="28"/>
      <c r="GIQ811" s="28"/>
      <c r="GIR811" s="28"/>
      <c r="GIS811" s="28"/>
      <c r="GIT811" s="28"/>
      <c r="GIU811" s="28"/>
      <c r="GIV811" s="28"/>
      <c r="GIW811" s="28"/>
      <c r="GIX811" s="28"/>
      <c r="GIY811" s="28"/>
      <c r="GIZ811" s="28"/>
      <c r="GJA811" s="28"/>
      <c r="GJB811" s="28"/>
      <c r="GJC811" s="28"/>
      <c r="GJD811" s="28"/>
      <c r="GJE811" s="28"/>
      <c r="GJF811" s="28"/>
      <c r="GJG811" s="28"/>
      <c r="GJH811" s="28"/>
      <c r="GJI811" s="28"/>
      <c r="GJJ811" s="28"/>
      <c r="GJK811" s="28"/>
      <c r="GJL811" s="28"/>
      <c r="GJM811" s="28"/>
      <c r="GJN811" s="28"/>
      <c r="GJO811" s="28"/>
      <c r="GJP811" s="28"/>
      <c r="GJQ811" s="28"/>
      <c r="GJR811" s="28"/>
      <c r="GJS811" s="28"/>
      <c r="GJT811" s="28"/>
      <c r="GJU811" s="28"/>
      <c r="GJV811" s="28"/>
      <c r="GJW811" s="28"/>
      <c r="GJX811" s="28"/>
      <c r="GJY811" s="28"/>
      <c r="GJZ811" s="28"/>
      <c r="GKA811" s="28"/>
      <c r="GKB811" s="28"/>
      <c r="GKC811" s="28"/>
      <c r="GKD811" s="28"/>
      <c r="GKE811" s="28"/>
      <c r="GKF811" s="28"/>
      <c r="GKG811" s="28"/>
      <c r="GKH811" s="28"/>
      <c r="GKI811" s="28"/>
      <c r="GKJ811" s="28"/>
      <c r="GKK811" s="28"/>
      <c r="GKL811" s="28"/>
      <c r="GKM811" s="28"/>
      <c r="GKN811" s="28"/>
      <c r="GKO811" s="28"/>
      <c r="GKP811" s="28"/>
      <c r="GKQ811" s="28"/>
      <c r="GKR811" s="28"/>
      <c r="GKS811" s="28"/>
      <c r="GKT811" s="28"/>
      <c r="GKU811" s="28"/>
      <c r="GKV811" s="28"/>
      <c r="GKW811" s="28"/>
      <c r="GKX811" s="28"/>
      <c r="GKY811" s="28"/>
      <c r="GKZ811" s="28"/>
      <c r="GLA811" s="28"/>
      <c r="GLB811" s="28"/>
      <c r="GLC811" s="28"/>
      <c r="GLD811" s="28"/>
      <c r="GLE811" s="28"/>
      <c r="GLF811" s="28"/>
      <c r="GLG811" s="28"/>
      <c r="GLH811" s="28"/>
      <c r="GLI811" s="28"/>
      <c r="GLJ811" s="28"/>
      <c r="GLK811" s="28"/>
      <c r="GLL811" s="28"/>
      <c r="GLM811" s="28"/>
      <c r="GLN811" s="28"/>
      <c r="GLO811" s="28"/>
      <c r="GLP811" s="28"/>
      <c r="GLQ811" s="28"/>
      <c r="GLR811" s="28"/>
      <c r="GLS811" s="28"/>
      <c r="GLT811" s="28"/>
      <c r="GLU811" s="28"/>
      <c r="GLV811" s="28"/>
      <c r="GLW811" s="28"/>
      <c r="GLX811" s="28"/>
      <c r="GLY811" s="28"/>
      <c r="GLZ811" s="28"/>
      <c r="GMA811" s="28"/>
      <c r="GMB811" s="28"/>
      <c r="GMC811" s="28"/>
      <c r="GMD811" s="28"/>
      <c r="GME811" s="28"/>
      <c r="GMF811" s="28"/>
      <c r="GMG811" s="28"/>
      <c r="GMH811" s="28"/>
      <c r="GMI811" s="28"/>
      <c r="GMJ811" s="28"/>
      <c r="GMK811" s="28"/>
      <c r="GML811" s="28"/>
      <c r="GMM811" s="28"/>
      <c r="GMN811" s="28"/>
      <c r="GMO811" s="28"/>
      <c r="GMP811" s="28"/>
      <c r="GMQ811" s="28"/>
      <c r="GMR811" s="28"/>
      <c r="GMS811" s="28"/>
      <c r="GMT811" s="28"/>
      <c r="GMU811" s="28"/>
      <c r="GMV811" s="28"/>
      <c r="GMW811" s="28"/>
      <c r="GMX811" s="28"/>
      <c r="GMY811" s="28"/>
      <c r="GMZ811" s="28"/>
      <c r="GNA811" s="28"/>
      <c r="GNB811" s="28"/>
      <c r="GNC811" s="28"/>
      <c r="GND811" s="28"/>
      <c r="GNE811" s="28"/>
      <c r="GNF811" s="28"/>
      <c r="GNG811" s="28"/>
      <c r="GNH811" s="28"/>
      <c r="GNI811" s="28"/>
      <c r="GNJ811" s="28"/>
      <c r="GNK811" s="28"/>
      <c r="GNL811" s="28"/>
      <c r="GNM811" s="28"/>
      <c r="GNN811" s="28"/>
      <c r="GNO811" s="28"/>
      <c r="GNP811" s="28"/>
      <c r="GNQ811" s="28"/>
      <c r="GNR811" s="28"/>
      <c r="GNS811" s="28"/>
      <c r="GNT811" s="28"/>
      <c r="GNU811" s="28"/>
      <c r="GNV811" s="28"/>
      <c r="GNW811" s="28"/>
      <c r="GNX811" s="28"/>
      <c r="GNY811" s="28"/>
      <c r="GNZ811" s="28"/>
      <c r="GOA811" s="28"/>
      <c r="GOB811" s="28"/>
      <c r="GOC811" s="28"/>
      <c r="GOD811" s="28"/>
      <c r="GOE811" s="28"/>
      <c r="GOF811" s="28"/>
      <c r="GOG811" s="28"/>
      <c r="GOH811" s="28"/>
      <c r="GOI811" s="28"/>
      <c r="GOJ811" s="28"/>
      <c r="GOK811" s="28"/>
      <c r="GOL811" s="28"/>
      <c r="GOM811" s="28"/>
      <c r="GON811" s="28"/>
      <c r="GOO811" s="28"/>
      <c r="GOP811" s="28"/>
      <c r="GOQ811" s="28"/>
      <c r="GOR811" s="28"/>
      <c r="GOS811" s="28"/>
      <c r="GOT811" s="28"/>
      <c r="GOU811" s="28"/>
      <c r="GOV811" s="28"/>
      <c r="GOW811" s="28"/>
      <c r="GOX811" s="28"/>
      <c r="GOY811" s="28"/>
      <c r="GOZ811" s="28"/>
      <c r="GPA811" s="28"/>
      <c r="GPB811" s="28"/>
      <c r="GPC811" s="28"/>
      <c r="GPD811" s="28"/>
      <c r="GPE811" s="28"/>
      <c r="GPF811" s="28"/>
      <c r="GPG811" s="28"/>
      <c r="GPH811" s="28"/>
      <c r="GPI811" s="28"/>
      <c r="GPJ811" s="28"/>
      <c r="GPK811" s="28"/>
      <c r="GPL811" s="28"/>
      <c r="GPM811" s="28"/>
      <c r="GPN811" s="28"/>
      <c r="GPO811" s="28"/>
      <c r="GPP811" s="28"/>
      <c r="GPQ811" s="28"/>
      <c r="GPR811" s="28"/>
      <c r="GPS811" s="28"/>
      <c r="GPT811" s="28"/>
      <c r="GPU811" s="28"/>
      <c r="GPV811" s="28"/>
      <c r="GPW811" s="28"/>
      <c r="GPX811" s="28"/>
      <c r="GPY811" s="28"/>
      <c r="GPZ811" s="28"/>
      <c r="GQA811" s="28"/>
      <c r="GQB811" s="28"/>
      <c r="GQC811" s="28"/>
      <c r="GQD811" s="28"/>
      <c r="GQE811" s="28"/>
      <c r="GQF811" s="28"/>
      <c r="GQG811" s="28"/>
      <c r="GQH811" s="28"/>
      <c r="GQI811" s="28"/>
      <c r="GQJ811" s="28"/>
      <c r="GQK811" s="28"/>
      <c r="GQL811" s="28"/>
      <c r="GQM811" s="28"/>
      <c r="GQN811" s="28"/>
      <c r="GQO811" s="28"/>
      <c r="GQP811" s="28"/>
      <c r="GQQ811" s="28"/>
      <c r="GQR811" s="28"/>
      <c r="GQS811" s="28"/>
      <c r="GQT811" s="28"/>
      <c r="GQU811" s="28"/>
      <c r="GQV811" s="28"/>
      <c r="GQW811" s="28"/>
      <c r="GQX811" s="28"/>
      <c r="GQY811" s="28"/>
      <c r="GQZ811" s="28"/>
      <c r="GRA811" s="28"/>
      <c r="GRB811" s="28"/>
      <c r="GRC811" s="28"/>
      <c r="GRD811" s="28"/>
      <c r="GRE811" s="28"/>
      <c r="GRF811" s="28"/>
      <c r="GRG811" s="28"/>
      <c r="GRH811" s="28"/>
      <c r="GRI811" s="28"/>
      <c r="GRJ811" s="28"/>
      <c r="GRK811" s="28"/>
      <c r="GRL811" s="28"/>
      <c r="GRM811" s="28"/>
      <c r="GRN811" s="28"/>
      <c r="GRO811" s="28"/>
      <c r="GRP811" s="28"/>
      <c r="GRQ811" s="28"/>
      <c r="GRR811" s="28"/>
      <c r="GRS811" s="28"/>
      <c r="GRT811" s="28"/>
      <c r="GRU811" s="28"/>
      <c r="GRV811" s="28"/>
      <c r="GRW811" s="28"/>
      <c r="GRX811" s="28"/>
      <c r="GRY811" s="28"/>
      <c r="GRZ811" s="28"/>
      <c r="GSA811" s="28"/>
      <c r="GSB811" s="28"/>
      <c r="GSC811" s="28"/>
      <c r="GSD811" s="28"/>
      <c r="GSE811" s="28"/>
      <c r="GSF811" s="28"/>
      <c r="GSG811" s="28"/>
      <c r="GSH811" s="28"/>
      <c r="GSI811" s="28"/>
      <c r="GSJ811" s="28"/>
      <c r="GSK811" s="28"/>
      <c r="GSL811" s="28"/>
      <c r="GSM811" s="28"/>
      <c r="GSN811" s="28"/>
      <c r="GSO811" s="28"/>
      <c r="GSP811" s="28"/>
      <c r="GSQ811" s="28"/>
      <c r="GSR811" s="28"/>
      <c r="GSS811" s="28"/>
      <c r="GST811" s="28"/>
      <c r="GSU811" s="28"/>
      <c r="GSV811" s="28"/>
      <c r="GSW811" s="28"/>
      <c r="GSX811" s="28"/>
      <c r="GSY811" s="28"/>
      <c r="GSZ811" s="28"/>
      <c r="GTA811" s="28"/>
      <c r="GTB811" s="28"/>
      <c r="GTC811" s="28"/>
      <c r="GTD811" s="28"/>
      <c r="GTE811" s="28"/>
      <c r="GTF811" s="28"/>
      <c r="GTG811" s="28"/>
      <c r="GTH811" s="28"/>
      <c r="GTI811" s="28"/>
      <c r="GTJ811" s="28"/>
      <c r="GTK811" s="28"/>
      <c r="GTL811" s="28"/>
      <c r="GTM811" s="28"/>
      <c r="GTN811" s="28"/>
      <c r="GTO811" s="28"/>
      <c r="GTP811" s="28"/>
      <c r="GTQ811" s="28"/>
      <c r="GTR811" s="28"/>
      <c r="GTS811" s="28"/>
      <c r="GTT811" s="28"/>
      <c r="GTU811" s="28"/>
      <c r="GTV811" s="28"/>
      <c r="GTW811" s="28"/>
      <c r="GTX811" s="28"/>
      <c r="GTY811" s="28"/>
      <c r="GTZ811" s="28"/>
      <c r="GUA811" s="28"/>
      <c r="GUB811" s="28"/>
      <c r="GUC811" s="28"/>
      <c r="GUD811" s="28"/>
      <c r="GUE811" s="28"/>
      <c r="GUF811" s="28"/>
      <c r="GUG811" s="28"/>
      <c r="GUH811" s="28"/>
      <c r="GUI811" s="28"/>
      <c r="GUJ811" s="28"/>
      <c r="GUK811" s="28"/>
      <c r="GUL811" s="28"/>
      <c r="GUM811" s="28"/>
      <c r="GUN811" s="28"/>
      <c r="GUO811" s="28"/>
      <c r="GUP811" s="28"/>
      <c r="GUQ811" s="28"/>
      <c r="GUR811" s="28"/>
      <c r="GUS811" s="28"/>
      <c r="GUT811" s="28"/>
      <c r="GUU811" s="28"/>
      <c r="GUV811" s="28"/>
      <c r="GUW811" s="28"/>
      <c r="GUX811" s="28"/>
      <c r="GUY811" s="28"/>
      <c r="GUZ811" s="28"/>
      <c r="GVA811" s="28"/>
      <c r="GVB811" s="28"/>
      <c r="GVC811" s="28"/>
      <c r="GVD811" s="28"/>
      <c r="GVE811" s="28"/>
      <c r="GVF811" s="28"/>
      <c r="GVG811" s="28"/>
      <c r="GVH811" s="28"/>
      <c r="GVI811" s="28"/>
      <c r="GVJ811" s="28"/>
      <c r="GVK811" s="28"/>
      <c r="GVL811" s="28"/>
      <c r="GVM811" s="28"/>
      <c r="GVN811" s="28"/>
      <c r="GVO811" s="28"/>
      <c r="GVP811" s="28"/>
      <c r="GVQ811" s="28"/>
      <c r="GVR811" s="28"/>
      <c r="GVS811" s="28"/>
      <c r="GVT811" s="28"/>
      <c r="GVU811" s="28"/>
      <c r="GVV811" s="28"/>
      <c r="GVW811" s="28"/>
      <c r="GVX811" s="28"/>
      <c r="GVY811" s="28"/>
      <c r="GVZ811" s="28"/>
      <c r="GWA811" s="28"/>
      <c r="GWB811" s="28"/>
      <c r="GWC811" s="28"/>
      <c r="GWD811" s="28"/>
      <c r="GWE811" s="28"/>
      <c r="GWF811" s="28"/>
      <c r="GWG811" s="28"/>
      <c r="GWH811" s="28"/>
      <c r="GWI811" s="28"/>
      <c r="GWJ811" s="28"/>
      <c r="GWK811" s="28"/>
      <c r="GWL811" s="28"/>
      <c r="GWM811" s="28"/>
      <c r="GWN811" s="28"/>
      <c r="GWO811" s="28"/>
      <c r="GWP811" s="28"/>
      <c r="GWQ811" s="28"/>
      <c r="GWR811" s="28"/>
      <c r="GWS811" s="28"/>
      <c r="GWT811" s="28"/>
      <c r="GWU811" s="28"/>
      <c r="GWV811" s="28"/>
      <c r="GWW811" s="28"/>
      <c r="GWX811" s="28"/>
      <c r="GWY811" s="28"/>
      <c r="GWZ811" s="28"/>
      <c r="GXA811" s="28"/>
      <c r="GXB811" s="28"/>
      <c r="GXC811" s="28"/>
      <c r="GXD811" s="28"/>
      <c r="GXE811" s="28"/>
      <c r="GXF811" s="28"/>
      <c r="GXG811" s="28"/>
      <c r="GXH811" s="28"/>
      <c r="GXI811" s="28"/>
      <c r="GXJ811" s="28"/>
      <c r="GXK811" s="28"/>
      <c r="GXL811" s="28"/>
      <c r="GXM811" s="28"/>
      <c r="GXN811" s="28"/>
      <c r="GXO811" s="28"/>
      <c r="GXP811" s="28"/>
      <c r="GXQ811" s="28"/>
      <c r="GXR811" s="28"/>
      <c r="GXS811" s="28"/>
      <c r="GXT811" s="28"/>
      <c r="GXU811" s="28"/>
      <c r="GXV811" s="28"/>
      <c r="GXW811" s="28"/>
      <c r="GXX811" s="28"/>
      <c r="GXY811" s="28"/>
      <c r="GXZ811" s="28"/>
      <c r="GYA811" s="28"/>
      <c r="GYB811" s="28"/>
      <c r="GYC811" s="28"/>
      <c r="GYD811" s="28"/>
      <c r="GYE811" s="28"/>
      <c r="GYF811" s="28"/>
      <c r="GYG811" s="28"/>
      <c r="GYH811" s="28"/>
      <c r="GYI811" s="28"/>
      <c r="GYJ811" s="28"/>
      <c r="GYK811" s="28"/>
      <c r="GYL811" s="28"/>
      <c r="GYM811" s="28"/>
      <c r="GYN811" s="28"/>
      <c r="GYO811" s="28"/>
      <c r="GYP811" s="28"/>
      <c r="GYQ811" s="28"/>
      <c r="GYR811" s="28"/>
      <c r="GYS811" s="28"/>
      <c r="GYT811" s="28"/>
      <c r="GYU811" s="28"/>
      <c r="GYV811" s="28"/>
      <c r="GYW811" s="28"/>
      <c r="GYX811" s="28"/>
      <c r="GYY811" s="28"/>
      <c r="GYZ811" s="28"/>
      <c r="GZA811" s="28"/>
      <c r="GZB811" s="28"/>
      <c r="GZC811" s="28"/>
      <c r="GZD811" s="28"/>
      <c r="GZE811" s="28"/>
      <c r="GZF811" s="28"/>
      <c r="GZG811" s="28"/>
      <c r="GZH811" s="28"/>
      <c r="GZI811" s="28"/>
      <c r="GZJ811" s="28"/>
      <c r="GZK811" s="28"/>
      <c r="GZL811" s="28"/>
      <c r="GZM811" s="28"/>
      <c r="GZN811" s="28"/>
      <c r="GZO811" s="28"/>
      <c r="GZP811" s="28"/>
      <c r="GZQ811" s="28"/>
      <c r="GZR811" s="28"/>
      <c r="GZS811" s="28"/>
      <c r="GZT811" s="28"/>
      <c r="GZU811" s="28"/>
      <c r="GZV811" s="28"/>
      <c r="GZW811" s="28"/>
      <c r="GZX811" s="28"/>
      <c r="GZY811" s="28"/>
      <c r="GZZ811" s="28"/>
      <c r="HAA811" s="28"/>
      <c r="HAB811" s="28"/>
      <c r="HAC811" s="28"/>
      <c r="HAD811" s="28"/>
      <c r="HAE811" s="28"/>
      <c r="HAF811" s="28"/>
      <c r="HAG811" s="28"/>
      <c r="HAH811" s="28"/>
      <c r="HAI811" s="28"/>
      <c r="HAJ811" s="28"/>
      <c r="HAK811" s="28"/>
      <c r="HAL811" s="28"/>
      <c r="HAM811" s="28"/>
      <c r="HAN811" s="28"/>
      <c r="HAO811" s="28"/>
      <c r="HAP811" s="28"/>
      <c r="HAQ811" s="28"/>
      <c r="HAR811" s="28"/>
      <c r="HAS811" s="28"/>
      <c r="HAT811" s="28"/>
      <c r="HAU811" s="28"/>
      <c r="HAV811" s="28"/>
      <c r="HAW811" s="28"/>
      <c r="HAX811" s="28"/>
      <c r="HAY811" s="28"/>
      <c r="HAZ811" s="28"/>
      <c r="HBA811" s="28"/>
      <c r="HBB811" s="28"/>
      <c r="HBC811" s="28"/>
      <c r="HBD811" s="28"/>
      <c r="HBE811" s="28"/>
      <c r="HBF811" s="28"/>
      <c r="HBG811" s="28"/>
      <c r="HBH811" s="28"/>
      <c r="HBI811" s="28"/>
      <c r="HBJ811" s="28"/>
      <c r="HBK811" s="28"/>
      <c r="HBL811" s="28"/>
      <c r="HBM811" s="28"/>
      <c r="HBN811" s="28"/>
      <c r="HBO811" s="28"/>
      <c r="HBP811" s="28"/>
      <c r="HBQ811" s="28"/>
      <c r="HBR811" s="28"/>
      <c r="HBS811" s="28"/>
      <c r="HBT811" s="28"/>
      <c r="HBU811" s="28"/>
      <c r="HBV811" s="28"/>
      <c r="HBW811" s="28"/>
      <c r="HBX811" s="28"/>
      <c r="HBY811" s="28"/>
      <c r="HBZ811" s="28"/>
      <c r="HCA811" s="28"/>
      <c r="HCB811" s="28"/>
      <c r="HCC811" s="28"/>
      <c r="HCD811" s="28"/>
      <c r="HCE811" s="28"/>
      <c r="HCF811" s="28"/>
      <c r="HCG811" s="28"/>
      <c r="HCH811" s="28"/>
      <c r="HCI811" s="28"/>
      <c r="HCJ811" s="28"/>
      <c r="HCK811" s="28"/>
      <c r="HCL811" s="28"/>
      <c r="HCM811" s="28"/>
      <c r="HCN811" s="28"/>
      <c r="HCO811" s="28"/>
      <c r="HCP811" s="28"/>
      <c r="HCQ811" s="28"/>
      <c r="HCR811" s="28"/>
      <c r="HCS811" s="28"/>
      <c r="HCT811" s="28"/>
      <c r="HCU811" s="28"/>
      <c r="HCV811" s="28"/>
      <c r="HCW811" s="28"/>
      <c r="HCX811" s="28"/>
      <c r="HCY811" s="28"/>
      <c r="HCZ811" s="28"/>
      <c r="HDA811" s="28"/>
      <c r="HDB811" s="28"/>
      <c r="HDC811" s="28"/>
      <c r="HDD811" s="28"/>
      <c r="HDE811" s="28"/>
      <c r="HDF811" s="28"/>
      <c r="HDG811" s="28"/>
      <c r="HDH811" s="28"/>
      <c r="HDI811" s="28"/>
      <c r="HDJ811" s="28"/>
      <c r="HDK811" s="28"/>
      <c r="HDL811" s="28"/>
      <c r="HDM811" s="28"/>
      <c r="HDN811" s="28"/>
      <c r="HDO811" s="28"/>
      <c r="HDP811" s="28"/>
      <c r="HDQ811" s="28"/>
      <c r="HDR811" s="28"/>
      <c r="HDS811" s="28"/>
      <c r="HDT811" s="28"/>
      <c r="HDU811" s="28"/>
      <c r="HDV811" s="28"/>
      <c r="HDW811" s="28"/>
      <c r="HDX811" s="28"/>
      <c r="HDY811" s="28"/>
      <c r="HDZ811" s="28"/>
      <c r="HEA811" s="28"/>
      <c r="HEB811" s="28"/>
      <c r="HEC811" s="28"/>
      <c r="HED811" s="28"/>
      <c r="HEE811" s="28"/>
      <c r="HEF811" s="28"/>
      <c r="HEG811" s="28"/>
      <c r="HEH811" s="28"/>
      <c r="HEI811" s="28"/>
      <c r="HEJ811" s="28"/>
      <c r="HEK811" s="28"/>
      <c r="HEL811" s="28"/>
      <c r="HEM811" s="28"/>
      <c r="HEN811" s="28"/>
      <c r="HEO811" s="28"/>
      <c r="HEP811" s="28"/>
      <c r="HEQ811" s="28"/>
      <c r="HER811" s="28"/>
      <c r="HES811" s="28"/>
      <c r="HET811" s="28"/>
      <c r="HEU811" s="28"/>
      <c r="HEV811" s="28"/>
      <c r="HEW811" s="28"/>
      <c r="HEX811" s="28"/>
      <c r="HEY811" s="28"/>
      <c r="HEZ811" s="28"/>
      <c r="HFA811" s="28"/>
      <c r="HFB811" s="28"/>
      <c r="HFC811" s="28"/>
      <c r="HFD811" s="28"/>
      <c r="HFE811" s="28"/>
      <c r="HFF811" s="28"/>
      <c r="HFG811" s="28"/>
      <c r="HFH811" s="28"/>
      <c r="HFI811" s="28"/>
      <c r="HFJ811" s="28"/>
      <c r="HFK811" s="28"/>
      <c r="HFL811" s="28"/>
      <c r="HFM811" s="28"/>
      <c r="HFN811" s="28"/>
      <c r="HFO811" s="28"/>
      <c r="HFP811" s="28"/>
      <c r="HFQ811" s="28"/>
      <c r="HFR811" s="28"/>
      <c r="HFS811" s="28"/>
      <c r="HFT811" s="28"/>
      <c r="HFU811" s="28"/>
      <c r="HFV811" s="28"/>
      <c r="HFW811" s="28"/>
      <c r="HFX811" s="28"/>
      <c r="HFY811" s="28"/>
      <c r="HFZ811" s="28"/>
      <c r="HGA811" s="28"/>
      <c r="HGB811" s="28"/>
      <c r="HGC811" s="28"/>
      <c r="HGD811" s="28"/>
      <c r="HGE811" s="28"/>
      <c r="HGF811" s="28"/>
      <c r="HGG811" s="28"/>
      <c r="HGH811" s="28"/>
      <c r="HGI811" s="28"/>
      <c r="HGJ811" s="28"/>
      <c r="HGK811" s="28"/>
      <c r="HGL811" s="28"/>
      <c r="HGM811" s="28"/>
      <c r="HGN811" s="28"/>
      <c r="HGO811" s="28"/>
      <c r="HGP811" s="28"/>
      <c r="HGQ811" s="28"/>
      <c r="HGR811" s="28"/>
      <c r="HGS811" s="28"/>
      <c r="HGT811" s="28"/>
      <c r="HGU811" s="28"/>
      <c r="HGV811" s="28"/>
      <c r="HGW811" s="28"/>
      <c r="HGX811" s="28"/>
      <c r="HGY811" s="28"/>
      <c r="HGZ811" s="28"/>
      <c r="HHA811" s="28"/>
      <c r="HHB811" s="28"/>
      <c r="HHC811" s="28"/>
      <c r="HHD811" s="28"/>
      <c r="HHE811" s="28"/>
      <c r="HHF811" s="28"/>
      <c r="HHG811" s="28"/>
      <c r="HHH811" s="28"/>
      <c r="HHI811" s="28"/>
      <c r="HHJ811" s="28"/>
      <c r="HHK811" s="28"/>
      <c r="HHL811" s="28"/>
      <c r="HHM811" s="28"/>
      <c r="HHN811" s="28"/>
      <c r="HHO811" s="28"/>
      <c r="HHP811" s="28"/>
      <c r="HHQ811" s="28"/>
      <c r="HHR811" s="28"/>
      <c r="HHS811" s="28"/>
      <c r="HHT811" s="28"/>
      <c r="HHU811" s="28"/>
      <c r="HHV811" s="28"/>
      <c r="HHW811" s="28"/>
      <c r="HHX811" s="28"/>
      <c r="HHY811" s="28"/>
      <c r="HHZ811" s="28"/>
      <c r="HIA811" s="28"/>
      <c r="HIB811" s="28"/>
      <c r="HIC811" s="28"/>
      <c r="HID811" s="28"/>
      <c r="HIE811" s="28"/>
      <c r="HIF811" s="28"/>
      <c r="HIG811" s="28"/>
      <c r="HIH811" s="28"/>
      <c r="HII811" s="28"/>
      <c r="HIJ811" s="28"/>
      <c r="HIK811" s="28"/>
      <c r="HIL811" s="28"/>
      <c r="HIM811" s="28"/>
      <c r="HIN811" s="28"/>
      <c r="HIO811" s="28"/>
      <c r="HIP811" s="28"/>
      <c r="HIQ811" s="28"/>
      <c r="HIR811" s="28"/>
      <c r="HIS811" s="28"/>
      <c r="HIT811" s="28"/>
      <c r="HIU811" s="28"/>
      <c r="HIV811" s="28"/>
      <c r="HIW811" s="28"/>
      <c r="HIX811" s="28"/>
      <c r="HIY811" s="28"/>
      <c r="HIZ811" s="28"/>
      <c r="HJA811" s="28"/>
      <c r="HJB811" s="28"/>
      <c r="HJC811" s="28"/>
      <c r="HJD811" s="28"/>
      <c r="HJE811" s="28"/>
      <c r="HJF811" s="28"/>
      <c r="HJG811" s="28"/>
      <c r="HJH811" s="28"/>
      <c r="HJI811" s="28"/>
      <c r="HJJ811" s="28"/>
      <c r="HJK811" s="28"/>
      <c r="HJL811" s="28"/>
      <c r="HJM811" s="28"/>
      <c r="HJN811" s="28"/>
      <c r="HJO811" s="28"/>
      <c r="HJP811" s="28"/>
      <c r="HJQ811" s="28"/>
      <c r="HJR811" s="28"/>
      <c r="HJS811" s="28"/>
      <c r="HJT811" s="28"/>
      <c r="HJU811" s="28"/>
      <c r="HJV811" s="28"/>
      <c r="HJW811" s="28"/>
      <c r="HJX811" s="28"/>
      <c r="HJY811" s="28"/>
      <c r="HJZ811" s="28"/>
      <c r="HKA811" s="28"/>
      <c r="HKB811" s="28"/>
      <c r="HKC811" s="28"/>
      <c r="HKD811" s="28"/>
      <c r="HKE811" s="28"/>
      <c r="HKF811" s="28"/>
      <c r="HKG811" s="28"/>
      <c r="HKH811" s="28"/>
      <c r="HKI811" s="28"/>
      <c r="HKJ811" s="28"/>
      <c r="HKK811" s="28"/>
      <c r="HKL811" s="28"/>
      <c r="HKM811" s="28"/>
      <c r="HKN811" s="28"/>
      <c r="HKO811" s="28"/>
      <c r="HKP811" s="28"/>
      <c r="HKQ811" s="28"/>
      <c r="HKR811" s="28"/>
      <c r="HKS811" s="28"/>
      <c r="HKT811" s="28"/>
      <c r="HKU811" s="28"/>
      <c r="HKV811" s="28"/>
      <c r="HKW811" s="28"/>
      <c r="HKX811" s="28"/>
      <c r="HKY811" s="28"/>
      <c r="HKZ811" s="28"/>
      <c r="HLA811" s="28"/>
      <c r="HLB811" s="28"/>
      <c r="HLC811" s="28"/>
      <c r="HLD811" s="28"/>
      <c r="HLE811" s="28"/>
      <c r="HLF811" s="28"/>
      <c r="HLG811" s="28"/>
      <c r="HLH811" s="28"/>
      <c r="HLI811" s="28"/>
      <c r="HLJ811" s="28"/>
      <c r="HLK811" s="28"/>
      <c r="HLL811" s="28"/>
      <c r="HLM811" s="28"/>
      <c r="HLN811" s="28"/>
      <c r="HLO811" s="28"/>
      <c r="HLP811" s="28"/>
      <c r="HLQ811" s="28"/>
      <c r="HLR811" s="28"/>
      <c r="HLS811" s="28"/>
      <c r="HLT811" s="28"/>
      <c r="HLU811" s="28"/>
      <c r="HLV811" s="28"/>
      <c r="HLW811" s="28"/>
      <c r="HLX811" s="28"/>
      <c r="HLY811" s="28"/>
      <c r="HLZ811" s="28"/>
      <c r="HMA811" s="28"/>
      <c r="HMB811" s="28"/>
      <c r="HMC811" s="28"/>
      <c r="HMD811" s="28"/>
      <c r="HME811" s="28"/>
      <c r="HMF811" s="28"/>
      <c r="HMG811" s="28"/>
      <c r="HMH811" s="28"/>
      <c r="HMI811" s="28"/>
      <c r="HMJ811" s="28"/>
      <c r="HMK811" s="28"/>
      <c r="HML811" s="28"/>
      <c r="HMM811" s="28"/>
      <c r="HMN811" s="28"/>
      <c r="HMO811" s="28"/>
      <c r="HMP811" s="28"/>
      <c r="HMQ811" s="28"/>
      <c r="HMR811" s="28"/>
      <c r="HMS811" s="28"/>
      <c r="HMT811" s="28"/>
      <c r="HMU811" s="28"/>
      <c r="HMV811" s="28"/>
      <c r="HMW811" s="28"/>
      <c r="HMX811" s="28"/>
      <c r="HMY811" s="28"/>
      <c r="HMZ811" s="28"/>
      <c r="HNA811" s="28"/>
      <c r="HNB811" s="28"/>
      <c r="HNC811" s="28"/>
      <c r="HND811" s="28"/>
      <c r="HNE811" s="28"/>
      <c r="HNF811" s="28"/>
      <c r="HNG811" s="28"/>
      <c r="HNH811" s="28"/>
      <c r="HNI811" s="28"/>
      <c r="HNJ811" s="28"/>
      <c r="HNK811" s="28"/>
      <c r="HNL811" s="28"/>
      <c r="HNM811" s="28"/>
      <c r="HNN811" s="28"/>
      <c r="HNO811" s="28"/>
      <c r="HNP811" s="28"/>
      <c r="HNQ811" s="28"/>
      <c r="HNR811" s="28"/>
      <c r="HNS811" s="28"/>
      <c r="HNT811" s="28"/>
      <c r="HNU811" s="28"/>
      <c r="HNV811" s="28"/>
      <c r="HNW811" s="28"/>
      <c r="HNX811" s="28"/>
      <c r="HNY811" s="28"/>
      <c r="HNZ811" s="28"/>
      <c r="HOA811" s="28"/>
      <c r="HOB811" s="28"/>
      <c r="HOC811" s="28"/>
      <c r="HOD811" s="28"/>
      <c r="HOE811" s="28"/>
      <c r="HOF811" s="28"/>
      <c r="HOG811" s="28"/>
      <c r="HOH811" s="28"/>
      <c r="HOI811" s="28"/>
      <c r="HOJ811" s="28"/>
      <c r="HOK811" s="28"/>
      <c r="HOL811" s="28"/>
      <c r="HOM811" s="28"/>
      <c r="HON811" s="28"/>
      <c r="HOO811" s="28"/>
      <c r="HOP811" s="28"/>
      <c r="HOQ811" s="28"/>
      <c r="HOR811" s="28"/>
      <c r="HOS811" s="28"/>
      <c r="HOT811" s="28"/>
      <c r="HOU811" s="28"/>
      <c r="HOV811" s="28"/>
      <c r="HOW811" s="28"/>
      <c r="HOX811" s="28"/>
      <c r="HOY811" s="28"/>
      <c r="HOZ811" s="28"/>
      <c r="HPA811" s="28"/>
      <c r="HPB811" s="28"/>
      <c r="HPC811" s="28"/>
      <c r="HPD811" s="28"/>
      <c r="HPE811" s="28"/>
      <c r="HPF811" s="28"/>
      <c r="HPG811" s="28"/>
      <c r="HPH811" s="28"/>
      <c r="HPI811" s="28"/>
      <c r="HPJ811" s="28"/>
      <c r="HPK811" s="28"/>
      <c r="HPL811" s="28"/>
      <c r="HPM811" s="28"/>
      <c r="HPN811" s="28"/>
      <c r="HPO811" s="28"/>
      <c r="HPP811" s="28"/>
      <c r="HPQ811" s="28"/>
      <c r="HPR811" s="28"/>
      <c r="HPS811" s="28"/>
      <c r="HPT811" s="28"/>
      <c r="HPU811" s="28"/>
      <c r="HPV811" s="28"/>
      <c r="HPW811" s="28"/>
      <c r="HPX811" s="28"/>
      <c r="HPY811" s="28"/>
      <c r="HPZ811" s="28"/>
      <c r="HQA811" s="28"/>
      <c r="HQB811" s="28"/>
      <c r="HQC811" s="28"/>
      <c r="HQD811" s="28"/>
      <c r="HQE811" s="28"/>
      <c r="HQF811" s="28"/>
      <c r="HQG811" s="28"/>
      <c r="HQH811" s="28"/>
      <c r="HQI811" s="28"/>
      <c r="HQJ811" s="28"/>
      <c r="HQK811" s="28"/>
      <c r="HQL811" s="28"/>
      <c r="HQM811" s="28"/>
      <c r="HQN811" s="28"/>
      <c r="HQO811" s="28"/>
      <c r="HQP811" s="28"/>
      <c r="HQQ811" s="28"/>
      <c r="HQR811" s="28"/>
      <c r="HQS811" s="28"/>
      <c r="HQT811" s="28"/>
      <c r="HQU811" s="28"/>
      <c r="HQV811" s="28"/>
      <c r="HQW811" s="28"/>
      <c r="HQX811" s="28"/>
      <c r="HQY811" s="28"/>
      <c r="HQZ811" s="28"/>
      <c r="HRA811" s="28"/>
      <c r="HRB811" s="28"/>
      <c r="HRC811" s="28"/>
      <c r="HRD811" s="28"/>
      <c r="HRE811" s="28"/>
      <c r="HRF811" s="28"/>
      <c r="HRG811" s="28"/>
      <c r="HRH811" s="28"/>
      <c r="HRI811" s="28"/>
      <c r="HRJ811" s="28"/>
      <c r="HRK811" s="28"/>
      <c r="HRL811" s="28"/>
      <c r="HRM811" s="28"/>
      <c r="HRN811" s="28"/>
      <c r="HRO811" s="28"/>
      <c r="HRP811" s="28"/>
      <c r="HRQ811" s="28"/>
      <c r="HRR811" s="28"/>
      <c r="HRS811" s="28"/>
      <c r="HRT811" s="28"/>
      <c r="HRU811" s="28"/>
      <c r="HRV811" s="28"/>
      <c r="HRW811" s="28"/>
      <c r="HRX811" s="28"/>
      <c r="HRY811" s="28"/>
      <c r="HRZ811" s="28"/>
      <c r="HSA811" s="28"/>
      <c r="HSB811" s="28"/>
      <c r="HSC811" s="28"/>
      <c r="HSD811" s="28"/>
      <c r="HSE811" s="28"/>
      <c r="HSF811" s="28"/>
      <c r="HSG811" s="28"/>
      <c r="HSH811" s="28"/>
      <c r="HSI811" s="28"/>
      <c r="HSJ811" s="28"/>
      <c r="HSK811" s="28"/>
      <c r="HSL811" s="28"/>
      <c r="HSM811" s="28"/>
      <c r="HSN811" s="28"/>
      <c r="HSO811" s="28"/>
      <c r="HSP811" s="28"/>
      <c r="HSQ811" s="28"/>
      <c r="HSR811" s="28"/>
      <c r="HSS811" s="28"/>
      <c r="HST811" s="28"/>
      <c r="HSU811" s="28"/>
      <c r="HSV811" s="28"/>
      <c r="HSW811" s="28"/>
      <c r="HSX811" s="28"/>
      <c r="HSY811" s="28"/>
      <c r="HSZ811" s="28"/>
      <c r="HTA811" s="28"/>
      <c r="HTB811" s="28"/>
      <c r="HTC811" s="28"/>
      <c r="HTD811" s="28"/>
      <c r="HTE811" s="28"/>
      <c r="HTF811" s="28"/>
      <c r="HTG811" s="28"/>
      <c r="HTH811" s="28"/>
      <c r="HTI811" s="28"/>
      <c r="HTJ811" s="28"/>
      <c r="HTK811" s="28"/>
      <c r="HTL811" s="28"/>
      <c r="HTM811" s="28"/>
      <c r="HTN811" s="28"/>
      <c r="HTO811" s="28"/>
      <c r="HTP811" s="28"/>
      <c r="HTQ811" s="28"/>
      <c r="HTR811" s="28"/>
      <c r="HTS811" s="28"/>
      <c r="HTT811" s="28"/>
      <c r="HTU811" s="28"/>
      <c r="HTV811" s="28"/>
      <c r="HTW811" s="28"/>
      <c r="HTX811" s="28"/>
      <c r="HTY811" s="28"/>
      <c r="HTZ811" s="28"/>
      <c r="HUA811" s="28"/>
      <c r="HUB811" s="28"/>
      <c r="HUC811" s="28"/>
      <c r="HUD811" s="28"/>
      <c r="HUE811" s="28"/>
      <c r="HUF811" s="28"/>
      <c r="HUG811" s="28"/>
      <c r="HUH811" s="28"/>
      <c r="HUI811" s="28"/>
      <c r="HUJ811" s="28"/>
      <c r="HUK811" s="28"/>
      <c r="HUL811" s="28"/>
      <c r="HUM811" s="28"/>
      <c r="HUN811" s="28"/>
      <c r="HUO811" s="28"/>
      <c r="HUP811" s="28"/>
      <c r="HUQ811" s="28"/>
      <c r="HUR811" s="28"/>
      <c r="HUS811" s="28"/>
      <c r="HUT811" s="28"/>
      <c r="HUU811" s="28"/>
      <c r="HUV811" s="28"/>
      <c r="HUW811" s="28"/>
      <c r="HUX811" s="28"/>
      <c r="HUY811" s="28"/>
      <c r="HUZ811" s="28"/>
      <c r="HVA811" s="28"/>
      <c r="HVB811" s="28"/>
      <c r="HVC811" s="28"/>
      <c r="HVD811" s="28"/>
      <c r="HVE811" s="28"/>
      <c r="HVF811" s="28"/>
      <c r="HVG811" s="28"/>
      <c r="HVH811" s="28"/>
      <c r="HVI811" s="28"/>
      <c r="HVJ811" s="28"/>
      <c r="HVK811" s="28"/>
      <c r="HVL811" s="28"/>
      <c r="HVM811" s="28"/>
      <c r="HVN811" s="28"/>
      <c r="HVO811" s="28"/>
      <c r="HVP811" s="28"/>
      <c r="HVQ811" s="28"/>
      <c r="HVR811" s="28"/>
      <c r="HVS811" s="28"/>
      <c r="HVT811" s="28"/>
      <c r="HVU811" s="28"/>
      <c r="HVV811" s="28"/>
      <c r="HVW811" s="28"/>
      <c r="HVX811" s="28"/>
      <c r="HVY811" s="28"/>
      <c r="HVZ811" s="28"/>
      <c r="HWA811" s="28"/>
      <c r="HWB811" s="28"/>
      <c r="HWC811" s="28"/>
      <c r="HWD811" s="28"/>
      <c r="HWE811" s="28"/>
      <c r="HWF811" s="28"/>
      <c r="HWG811" s="28"/>
      <c r="HWH811" s="28"/>
      <c r="HWI811" s="28"/>
      <c r="HWJ811" s="28"/>
      <c r="HWK811" s="28"/>
      <c r="HWL811" s="28"/>
      <c r="HWM811" s="28"/>
      <c r="HWN811" s="28"/>
      <c r="HWO811" s="28"/>
      <c r="HWP811" s="28"/>
      <c r="HWQ811" s="28"/>
      <c r="HWR811" s="28"/>
      <c r="HWS811" s="28"/>
      <c r="HWT811" s="28"/>
      <c r="HWU811" s="28"/>
      <c r="HWV811" s="28"/>
      <c r="HWW811" s="28"/>
      <c r="HWX811" s="28"/>
      <c r="HWY811" s="28"/>
      <c r="HWZ811" s="28"/>
      <c r="HXA811" s="28"/>
      <c r="HXB811" s="28"/>
      <c r="HXC811" s="28"/>
      <c r="HXD811" s="28"/>
      <c r="HXE811" s="28"/>
      <c r="HXF811" s="28"/>
      <c r="HXG811" s="28"/>
      <c r="HXH811" s="28"/>
      <c r="HXI811" s="28"/>
      <c r="HXJ811" s="28"/>
      <c r="HXK811" s="28"/>
      <c r="HXL811" s="28"/>
      <c r="HXM811" s="28"/>
      <c r="HXN811" s="28"/>
      <c r="HXO811" s="28"/>
      <c r="HXP811" s="28"/>
      <c r="HXQ811" s="28"/>
      <c r="HXR811" s="28"/>
      <c r="HXS811" s="28"/>
      <c r="HXT811" s="28"/>
      <c r="HXU811" s="28"/>
      <c r="HXV811" s="28"/>
      <c r="HXW811" s="28"/>
      <c r="HXX811" s="28"/>
      <c r="HXY811" s="28"/>
      <c r="HXZ811" s="28"/>
      <c r="HYA811" s="28"/>
      <c r="HYB811" s="28"/>
      <c r="HYC811" s="28"/>
      <c r="HYD811" s="28"/>
      <c r="HYE811" s="28"/>
      <c r="HYF811" s="28"/>
      <c r="HYG811" s="28"/>
      <c r="HYH811" s="28"/>
      <c r="HYI811" s="28"/>
      <c r="HYJ811" s="28"/>
      <c r="HYK811" s="28"/>
      <c r="HYL811" s="28"/>
      <c r="HYM811" s="28"/>
      <c r="HYN811" s="28"/>
      <c r="HYO811" s="28"/>
      <c r="HYP811" s="28"/>
      <c r="HYQ811" s="28"/>
      <c r="HYR811" s="28"/>
      <c r="HYS811" s="28"/>
      <c r="HYT811" s="28"/>
      <c r="HYU811" s="28"/>
      <c r="HYV811" s="28"/>
      <c r="HYW811" s="28"/>
      <c r="HYX811" s="28"/>
      <c r="HYY811" s="28"/>
      <c r="HYZ811" s="28"/>
      <c r="HZA811" s="28"/>
      <c r="HZB811" s="28"/>
      <c r="HZC811" s="28"/>
      <c r="HZD811" s="28"/>
      <c r="HZE811" s="28"/>
      <c r="HZF811" s="28"/>
      <c r="HZG811" s="28"/>
      <c r="HZH811" s="28"/>
      <c r="HZI811" s="28"/>
      <c r="HZJ811" s="28"/>
      <c r="HZK811" s="28"/>
      <c r="HZL811" s="28"/>
      <c r="HZM811" s="28"/>
      <c r="HZN811" s="28"/>
      <c r="HZO811" s="28"/>
      <c r="HZP811" s="28"/>
      <c r="HZQ811" s="28"/>
      <c r="HZR811" s="28"/>
      <c r="HZS811" s="28"/>
      <c r="HZT811" s="28"/>
      <c r="HZU811" s="28"/>
      <c r="HZV811" s="28"/>
      <c r="HZW811" s="28"/>
      <c r="HZX811" s="28"/>
      <c r="HZY811" s="28"/>
      <c r="HZZ811" s="28"/>
      <c r="IAA811" s="28"/>
      <c r="IAB811" s="28"/>
      <c r="IAC811" s="28"/>
      <c r="IAD811" s="28"/>
      <c r="IAE811" s="28"/>
      <c r="IAF811" s="28"/>
      <c r="IAG811" s="28"/>
      <c r="IAH811" s="28"/>
      <c r="IAI811" s="28"/>
      <c r="IAJ811" s="28"/>
      <c r="IAK811" s="28"/>
      <c r="IAL811" s="28"/>
      <c r="IAM811" s="28"/>
      <c r="IAN811" s="28"/>
      <c r="IAO811" s="28"/>
      <c r="IAP811" s="28"/>
      <c r="IAQ811" s="28"/>
      <c r="IAR811" s="28"/>
      <c r="IAS811" s="28"/>
      <c r="IAT811" s="28"/>
      <c r="IAU811" s="28"/>
      <c r="IAV811" s="28"/>
      <c r="IAW811" s="28"/>
      <c r="IAX811" s="28"/>
      <c r="IAY811" s="28"/>
      <c r="IAZ811" s="28"/>
      <c r="IBA811" s="28"/>
      <c r="IBB811" s="28"/>
      <c r="IBC811" s="28"/>
      <c r="IBD811" s="28"/>
      <c r="IBE811" s="28"/>
      <c r="IBF811" s="28"/>
      <c r="IBG811" s="28"/>
      <c r="IBH811" s="28"/>
      <c r="IBI811" s="28"/>
      <c r="IBJ811" s="28"/>
      <c r="IBK811" s="28"/>
      <c r="IBL811" s="28"/>
      <c r="IBM811" s="28"/>
      <c r="IBN811" s="28"/>
      <c r="IBO811" s="28"/>
      <c r="IBP811" s="28"/>
      <c r="IBQ811" s="28"/>
      <c r="IBR811" s="28"/>
      <c r="IBS811" s="28"/>
      <c r="IBT811" s="28"/>
      <c r="IBU811" s="28"/>
      <c r="IBV811" s="28"/>
      <c r="IBW811" s="28"/>
      <c r="IBX811" s="28"/>
      <c r="IBY811" s="28"/>
      <c r="IBZ811" s="28"/>
      <c r="ICA811" s="28"/>
      <c r="ICB811" s="28"/>
      <c r="ICC811" s="28"/>
      <c r="ICD811" s="28"/>
      <c r="ICE811" s="28"/>
      <c r="ICF811" s="28"/>
      <c r="ICG811" s="28"/>
      <c r="ICH811" s="28"/>
      <c r="ICI811" s="28"/>
      <c r="ICJ811" s="28"/>
      <c r="ICK811" s="28"/>
      <c r="ICL811" s="28"/>
      <c r="ICM811" s="28"/>
      <c r="ICN811" s="28"/>
      <c r="ICO811" s="28"/>
      <c r="ICP811" s="28"/>
      <c r="ICQ811" s="28"/>
      <c r="ICR811" s="28"/>
      <c r="ICS811" s="28"/>
      <c r="ICT811" s="28"/>
      <c r="ICU811" s="28"/>
      <c r="ICV811" s="28"/>
      <c r="ICW811" s="28"/>
      <c r="ICX811" s="28"/>
      <c r="ICY811" s="28"/>
      <c r="ICZ811" s="28"/>
      <c r="IDA811" s="28"/>
      <c r="IDB811" s="28"/>
      <c r="IDC811" s="28"/>
      <c r="IDD811" s="28"/>
      <c r="IDE811" s="28"/>
      <c r="IDF811" s="28"/>
      <c r="IDG811" s="28"/>
      <c r="IDH811" s="28"/>
      <c r="IDI811" s="28"/>
      <c r="IDJ811" s="28"/>
      <c r="IDK811" s="28"/>
      <c r="IDL811" s="28"/>
      <c r="IDM811" s="28"/>
      <c r="IDN811" s="28"/>
      <c r="IDO811" s="28"/>
      <c r="IDP811" s="28"/>
      <c r="IDQ811" s="28"/>
      <c r="IDR811" s="28"/>
      <c r="IDS811" s="28"/>
      <c r="IDT811" s="28"/>
      <c r="IDU811" s="28"/>
      <c r="IDV811" s="28"/>
      <c r="IDW811" s="28"/>
      <c r="IDX811" s="28"/>
      <c r="IDY811" s="28"/>
      <c r="IDZ811" s="28"/>
      <c r="IEA811" s="28"/>
      <c r="IEB811" s="28"/>
      <c r="IEC811" s="28"/>
      <c r="IED811" s="28"/>
      <c r="IEE811" s="28"/>
      <c r="IEF811" s="28"/>
      <c r="IEG811" s="28"/>
      <c r="IEH811" s="28"/>
      <c r="IEI811" s="28"/>
      <c r="IEJ811" s="28"/>
      <c r="IEK811" s="28"/>
      <c r="IEL811" s="28"/>
      <c r="IEM811" s="28"/>
      <c r="IEN811" s="28"/>
      <c r="IEO811" s="28"/>
      <c r="IEP811" s="28"/>
      <c r="IEQ811" s="28"/>
      <c r="IER811" s="28"/>
      <c r="IES811" s="28"/>
      <c r="IET811" s="28"/>
      <c r="IEU811" s="28"/>
      <c r="IEV811" s="28"/>
      <c r="IEW811" s="28"/>
      <c r="IEX811" s="28"/>
      <c r="IEY811" s="28"/>
      <c r="IEZ811" s="28"/>
      <c r="IFA811" s="28"/>
      <c r="IFB811" s="28"/>
      <c r="IFC811" s="28"/>
      <c r="IFD811" s="28"/>
      <c r="IFE811" s="28"/>
      <c r="IFF811" s="28"/>
      <c r="IFG811" s="28"/>
      <c r="IFH811" s="28"/>
      <c r="IFI811" s="28"/>
      <c r="IFJ811" s="28"/>
      <c r="IFK811" s="28"/>
      <c r="IFL811" s="28"/>
      <c r="IFM811" s="28"/>
      <c r="IFN811" s="28"/>
      <c r="IFO811" s="28"/>
      <c r="IFP811" s="28"/>
      <c r="IFQ811" s="28"/>
      <c r="IFR811" s="28"/>
      <c r="IFS811" s="28"/>
      <c r="IFT811" s="28"/>
      <c r="IFU811" s="28"/>
      <c r="IFV811" s="28"/>
      <c r="IFW811" s="28"/>
      <c r="IFX811" s="28"/>
      <c r="IFY811" s="28"/>
      <c r="IFZ811" s="28"/>
      <c r="IGA811" s="28"/>
      <c r="IGB811" s="28"/>
      <c r="IGC811" s="28"/>
      <c r="IGD811" s="28"/>
      <c r="IGE811" s="28"/>
      <c r="IGF811" s="28"/>
      <c r="IGG811" s="28"/>
      <c r="IGH811" s="28"/>
      <c r="IGI811" s="28"/>
      <c r="IGJ811" s="28"/>
      <c r="IGK811" s="28"/>
      <c r="IGL811" s="28"/>
      <c r="IGM811" s="28"/>
      <c r="IGN811" s="28"/>
      <c r="IGO811" s="28"/>
      <c r="IGP811" s="28"/>
      <c r="IGQ811" s="28"/>
      <c r="IGR811" s="28"/>
      <c r="IGS811" s="28"/>
      <c r="IGT811" s="28"/>
      <c r="IGU811" s="28"/>
      <c r="IGV811" s="28"/>
      <c r="IGW811" s="28"/>
      <c r="IGX811" s="28"/>
      <c r="IGY811" s="28"/>
      <c r="IGZ811" s="28"/>
      <c r="IHA811" s="28"/>
      <c r="IHB811" s="28"/>
      <c r="IHC811" s="28"/>
      <c r="IHD811" s="28"/>
      <c r="IHE811" s="28"/>
      <c r="IHF811" s="28"/>
      <c r="IHG811" s="28"/>
      <c r="IHH811" s="28"/>
      <c r="IHI811" s="28"/>
      <c r="IHJ811" s="28"/>
      <c r="IHK811" s="28"/>
      <c r="IHL811" s="28"/>
      <c r="IHM811" s="28"/>
      <c r="IHN811" s="28"/>
      <c r="IHO811" s="28"/>
      <c r="IHP811" s="28"/>
      <c r="IHQ811" s="28"/>
      <c r="IHR811" s="28"/>
      <c r="IHS811" s="28"/>
      <c r="IHT811" s="28"/>
      <c r="IHU811" s="28"/>
      <c r="IHV811" s="28"/>
      <c r="IHW811" s="28"/>
      <c r="IHX811" s="28"/>
      <c r="IHY811" s="28"/>
      <c r="IHZ811" s="28"/>
      <c r="IIA811" s="28"/>
      <c r="IIB811" s="28"/>
      <c r="IIC811" s="28"/>
      <c r="IID811" s="28"/>
      <c r="IIE811" s="28"/>
      <c r="IIF811" s="28"/>
      <c r="IIG811" s="28"/>
      <c r="IIH811" s="28"/>
      <c r="III811" s="28"/>
      <c r="IIJ811" s="28"/>
      <c r="IIK811" s="28"/>
      <c r="IIL811" s="28"/>
      <c r="IIM811" s="28"/>
      <c r="IIN811" s="28"/>
      <c r="IIO811" s="28"/>
      <c r="IIP811" s="28"/>
      <c r="IIQ811" s="28"/>
      <c r="IIR811" s="28"/>
      <c r="IIS811" s="28"/>
      <c r="IIT811" s="28"/>
      <c r="IIU811" s="28"/>
      <c r="IIV811" s="28"/>
      <c r="IIW811" s="28"/>
      <c r="IIX811" s="28"/>
      <c r="IIY811" s="28"/>
      <c r="IIZ811" s="28"/>
      <c r="IJA811" s="28"/>
      <c r="IJB811" s="28"/>
      <c r="IJC811" s="28"/>
      <c r="IJD811" s="28"/>
      <c r="IJE811" s="28"/>
      <c r="IJF811" s="28"/>
      <c r="IJG811" s="28"/>
      <c r="IJH811" s="28"/>
      <c r="IJI811" s="28"/>
      <c r="IJJ811" s="28"/>
      <c r="IJK811" s="28"/>
      <c r="IJL811" s="28"/>
      <c r="IJM811" s="28"/>
      <c r="IJN811" s="28"/>
      <c r="IJO811" s="28"/>
      <c r="IJP811" s="28"/>
      <c r="IJQ811" s="28"/>
      <c r="IJR811" s="28"/>
      <c r="IJS811" s="28"/>
      <c r="IJT811" s="28"/>
      <c r="IJU811" s="28"/>
      <c r="IJV811" s="28"/>
      <c r="IJW811" s="28"/>
      <c r="IJX811" s="28"/>
      <c r="IJY811" s="28"/>
      <c r="IJZ811" s="28"/>
      <c r="IKA811" s="28"/>
      <c r="IKB811" s="28"/>
      <c r="IKC811" s="28"/>
      <c r="IKD811" s="28"/>
      <c r="IKE811" s="28"/>
      <c r="IKF811" s="28"/>
      <c r="IKG811" s="28"/>
      <c r="IKH811" s="28"/>
      <c r="IKI811" s="28"/>
      <c r="IKJ811" s="28"/>
      <c r="IKK811" s="28"/>
      <c r="IKL811" s="28"/>
      <c r="IKM811" s="28"/>
      <c r="IKN811" s="28"/>
      <c r="IKO811" s="28"/>
      <c r="IKP811" s="28"/>
      <c r="IKQ811" s="28"/>
      <c r="IKR811" s="28"/>
      <c r="IKS811" s="28"/>
      <c r="IKT811" s="28"/>
      <c r="IKU811" s="28"/>
      <c r="IKV811" s="28"/>
      <c r="IKW811" s="28"/>
      <c r="IKX811" s="28"/>
      <c r="IKY811" s="28"/>
      <c r="IKZ811" s="28"/>
      <c r="ILA811" s="28"/>
      <c r="ILB811" s="28"/>
      <c r="ILC811" s="28"/>
      <c r="ILD811" s="28"/>
      <c r="ILE811" s="28"/>
      <c r="ILF811" s="28"/>
      <c r="ILG811" s="28"/>
      <c r="ILH811" s="28"/>
      <c r="ILI811" s="28"/>
      <c r="ILJ811" s="28"/>
      <c r="ILK811" s="28"/>
      <c r="ILL811" s="28"/>
      <c r="ILM811" s="28"/>
      <c r="ILN811" s="28"/>
      <c r="ILO811" s="28"/>
      <c r="ILP811" s="28"/>
      <c r="ILQ811" s="28"/>
      <c r="ILR811" s="28"/>
      <c r="ILS811" s="28"/>
      <c r="ILT811" s="28"/>
      <c r="ILU811" s="28"/>
      <c r="ILV811" s="28"/>
      <c r="ILW811" s="28"/>
      <c r="ILX811" s="28"/>
      <c r="ILY811" s="28"/>
      <c r="ILZ811" s="28"/>
      <c r="IMA811" s="28"/>
      <c r="IMB811" s="28"/>
      <c r="IMC811" s="28"/>
      <c r="IMD811" s="28"/>
      <c r="IME811" s="28"/>
      <c r="IMF811" s="28"/>
      <c r="IMG811" s="28"/>
      <c r="IMH811" s="28"/>
      <c r="IMI811" s="28"/>
      <c r="IMJ811" s="28"/>
      <c r="IMK811" s="28"/>
      <c r="IML811" s="28"/>
      <c r="IMM811" s="28"/>
      <c r="IMN811" s="28"/>
      <c r="IMO811" s="28"/>
      <c r="IMP811" s="28"/>
      <c r="IMQ811" s="28"/>
      <c r="IMR811" s="28"/>
      <c r="IMS811" s="28"/>
      <c r="IMT811" s="28"/>
      <c r="IMU811" s="28"/>
      <c r="IMV811" s="28"/>
      <c r="IMW811" s="28"/>
      <c r="IMX811" s="28"/>
      <c r="IMY811" s="28"/>
      <c r="IMZ811" s="28"/>
      <c r="INA811" s="28"/>
      <c r="INB811" s="28"/>
      <c r="INC811" s="28"/>
      <c r="IND811" s="28"/>
      <c r="INE811" s="28"/>
      <c r="INF811" s="28"/>
      <c r="ING811" s="28"/>
      <c r="INH811" s="28"/>
      <c r="INI811" s="28"/>
      <c r="INJ811" s="28"/>
      <c r="INK811" s="28"/>
      <c r="INL811" s="28"/>
      <c r="INM811" s="28"/>
      <c r="INN811" s="28"/>
      <c r="INO811" s="28"/>
      <c r="INP811" s="28"/>
      <c r="INQ811" s="28"/>
      <c r="INR811" s="28"/>
      <c r="INS811" s="28"/>
      <c r="INT811" s="28"/>
      <c r="INU811" s="28"/>
      <c r="INV811" s="28"/>
      <c r="INW811" s="28"/>
      <c r="INX811" s="28"/>
      <c r="INY811" s="28"/>
      <c r="INZ811" s="28"/>
      <c r="IOA811" s="28"/>
      <c r="IOB811" s="28"/>
      <c r="IOC811" s="28"/>
      <c r="IOD811" s="28"/>
      <c r="IOE811" s="28"/>
      <c r="IOF811" s="28"/>
      <c r="IOG811" s="28"/>
      <c r="IOH811" s="28"/>
      <c r="IOI811" s="28"/>
      <c r="IOJ811" s="28"/>
      <c r="IOK811" s="28"/>
      <c r="IOL811" s="28"/>
      <c r="IOM811" s="28"/>
      <c r="ION811" s="28"/>
      <c r="IOO811" s="28"/>
      <c r="IOP811" s="28"/>
      <c r="IOQ811" s="28"/>
      <c r="IOR811" s="28"/>
      <c r="IOS811" s="28"/>
      <c r="IOT811" s="28"/>
      <c r="IOU811" s="28"/>
      <c r="IOV811" s="28"/>
      <c r="IOW811" s="28"/>
      <c r="IOX811" s="28"/>
      <c r="IOY811" s="28"/>
      <c r="IOZ811" s="28"/>
      <c r="IPA811" s="28"/>
      <c r="IPB811" s="28"/>
      <c r="IPC811" s="28"/>
      <c r="IPD811" s="28"/>
      <c r="IPE811" s="28"/>
      <c r="IPF811" s="28"/>
      <c r="IPG811" s="28"/>
      <c r="IPH811" s="28"/>
      <c r="IPI811" s="28"/>
      <c r="IPJ811" s="28"/>
      <c r="IPK811" s="28"/>
      <c r="IPL811" s="28"/>
      <c r="IPM811" s="28"/>
      <c r="IPN811" s="28"/>
      <c r="IPO811" s="28"/>
      <c r="IPP811" s="28"/>
      <c r="IPQ811" s="28"/>
      <c r="IPR811" s="28"/>
      <c r="IPS811" s="28"/>
      <c r="IPT811" s="28"/>
      <c r="IPU811" s="28"/>
      <c r="IPV811" s="28"/>
      <c r="IPW811" s="28"/>
      <c r="IPX811" s="28"/>
      <c r="IPY811" s="28"/>
      <c r="IPZ811" s="28"/>
      <c r="IQA811" s="28"/>
      <c r="IQB811" s="28"/>
      <c r="IQC811" s="28"/>
      <c r="IQD811" s="28"/>
      <c r="IQE811" s="28"/>
      <c r="IQF811" s="28"/>
      <c r="IQG811" s="28"/>
      <c r="IQH811" s="28"/>
      <c r="IQI811" s="28"/>
      <c r="IQJ811" s="28"/>
      <c r="IQK811" s="28"/>
      <c r="IQL811" s="28"/>
      <c r="IQM811" s="28"/>
      <c r="IQN811" s="28"/>
      <c r="IQO811" s="28"/>
      <c r="IQP811" s="28"/>
      <c r="IQQ811" s="28"/>
      <c r="IQR811" s="28"/>
      <c r="IQS811" s="28"/>
      <c r="IQT811" s="28"/>
      <c r="IQU811" s="28"/>
      <c r="IQV811" s="28"/>
      <c r="IQW811" s="28"/>
      <c r="IQX811" s="28"/>
      <c r="IQY811" s="28"/>
      <c r="IQZ811" s="28"/>
      <c r="IRA811" s="28"/>
      <c r="IRB811" s="28"/>
      <c r="IRC811" s="28"/>
      <c r="IRD811" s="28"/>
      <c r="IRE811" s="28"/>
      <c r="IRF811" s="28"/>
      <c r="IRG811" s="28"/>
      <c r="IRH811" s="28"/>
      <c r="IRI811" s="28"/>
      <c r="IRJ811" s="28"/>
      <c r="IRK811" s="28"/>
      <c r="IRL811" s="28"/>
      <c r="IRM811" s="28"/>
      <c r="IRN811" s="28"/>
      <c r="IRO811" s="28"/>
      <c r="IRP811" s="28"/>
      <c r="IRQ811" s="28"/>
      <c r="IRR811" s="28"/>
      <c r="IRS811" s="28"/>
      <c r="IRT811" s="28"/>
      <c r="IRU811" s="28"/>
      <c r="IRV811" s="28"/>
      <c r="IRW811" s="28"/>
      <c r="IRX811" s="28"/>
      <c r="IRY811" s="28"/>
      <c r="IRZ811" s="28"/>
      <c r="ISA811" s="28"/>
      <c r="ISB811" s="28"/>
      <c r="ISC811" s="28"/>
      <c r="ISD811" s="28"/>
      <c r="ISE811" s="28"/>
      <c r="ISF811" s="28"/>
      <c r="ISG811" s="28"/>
      <c r="ISH811" s="28"/>
      <c r="ISI811" s="28"/>
      <c r="ISJ811" s="28"/>
      <c r="ISK811" s="28"/>
      <c r="ISL811" s="28"/>
      <c r="ISM811" s="28"/>
      <c r="ISN811" s="28"/>
      <c r="ISO811" s="28"/>
      <c r="ISP811" s="28"/>
      <c r="ISQ811" s="28"/>
      <c r="ISR811" s="28"/>
      <c r="ISS811" s="28"/>
      <c r="IST811" s="28"/>
      <c r="ISU811" s="28"/>
      <c r="ISV811" s="28"/>
      <c r="ISW811" s="28"/>
      <c r="ISX811" s="28"/>
      <c r="ISY811" s="28"/>
      <c r="ISZ811" s="28"/>
      <c r="ITA811" s="28"/>
      <c r="ITB811" s="28"/>
      <c r="ITC811" s="28"/>
      <c r="ITD811" s="28"/>
      <c r="ITE811" s="28"/>
      <c r="ITF811" s="28"/>
      <c r="ITG811" s="28"/>
      <c r="ITH811" s="28"/>
      <c r="ITI811" s="28"/>
      <c r="ITJ811" s="28"/>
      <c r="ITK811" s="28"/>
      <c r="ITL811" s="28"/>
      <c r="ITM811" s="28"/>
      <c r="ITN811" s="28"/>
      <c r="ITO811" s="28"/>
      <c r="ITP811" s="28"/>
      <c r="ITQ811" s="28"/>
      <c r="ITR811" s="28"/>
      <c r="ITS811" s="28"/>
      <c r="ITT811" s="28"/>
      <c r="ITU811" s="28"/>
      <c r="ITV811" s="28"/>
      <c r="ITW811" s="28"/>
      <c r="ITX811" s="28"/>
      <c r="ITY811" s="28"/>
      <c r="ITZ811" s="28"/>
      <c r="IUA811" s="28"/>
      <c r="IUB811" s="28"/>
      <c r="IUC811" s="28"/>
      <c r="IUD811" s="28"/>
      <c r="IUE811" s="28"/>
      <c r="IUF811" s="28"/>
      <c r="IUG811" s="28"/>
      <c r="IUH811" s="28"/>
      <c r="IUI811" s="28"/>
      <c r="IUJ811" s="28"/>
      <c r="IUK811" s="28"/>
      <c r="IUL811" s="28"/>
      <c r="IUM811" s="28"/>
      <c r="IUN811" s="28"/>
      <c r="IUO811" s="28"/>
      <c r="IUP811" s="28"/>
      <c r="IUQ811" s="28"/>
      <c r="IUR811" s="28"/>
      <c r="IUS811" s="28"/>
      <c r="IUT811" s="28"/>
      <c r="IUU811" s="28"/>
      <c r="IUV811" s="28"/>
      <c r="IUW811" s="28"/>
      <c r="IUX811" s="28"/>
      <c r="IUY811" s="28"/>
      <c r="IUZ811" s="28"/>
      <c r="IVA811" s="28"/>
      <c r="IVB811" s="28"/>
      <c r="IVC811" s="28"/>
      <c r="IVD811" s="28"/>
      <c r="IVE811" s="28"/>
      <c r="IVF811" s="28"/>
      <c r="IVG811" s="28"/>
      <c r="IVH811" s="28"/>
      <c r="IVI811" s="28"/>
      <c r="IVJ811" s="28"/>
      <c r="IVK811" s="28"/>
      <c r="IVL811" s="28"/>
      <c r="IVM811" s="28"/>
      <c r="IVN811" s="28"/>
      <c r="IVO811" s="28"/>
      <c r="IVP811" s="28"/>
      <c r="IVQ811" s="28"/>
      <c r="IVR811" s="28"/>
      <c r="IVS811" s="28"/>
      <c r="IVT811" s="28"/>
      <c r="IVU811" s="28"/>
      <c r="IVV811" s="28"/>
      <c r="IVW811" s="28"/>
      <c r="IVX811" s="28"/>
      <c r="IVY811" s="28"/>
      <c r="IVZ811" s="28"/>
      <c r="IWA811" s="28"/>
      <c r="IWB811" s="28"/>
      <c r="IWC811" s="28"/>
      <c r="IWD811" s="28"/>
      <c r="IWE811" s="28"/>
      <c r="IWF811" s="28"/>
      <c r="IWG811" s="28"/>
      <c r="IWH811" s="28"/>
      <c r="IWI811" s="28"/>
      <c r="IWJ811" s="28"/>
      <c r="IWK811" s="28"/>
      <c r="IWL811" s="28"/>
      <c r="IWM811" s="28"/>
      <c r="IWN811" s="28"/>
      <c r="IWO811" s="28"/>
      <c r="IWP811" s="28"/>
      <c r="IWQ811" s="28"/>
      <c r="IWR811" s="28"/>
      <c r="IWS811" s="28"/>
      <c r="IWT811" s="28"/>
      <c r="IWU811" s="28"/>
      <c r="IWV811" s="28"/>
      <c r="IWW811" s="28"/>
      <c r="IWX811" s="28"/>
      <c r="IWY811" s="28"/>
      <c r="IWZ811" s="28"/>
      <c r="IXA811" s="28"/>
      <c r="IXB811" s="28"/>
      <c r="IXC811" s="28"/>
      <c r="IXD811" s="28"/>
      <c r="IXE811" s="28"/>
      <c r="IXF811" s="28"/>
      <c r="IXG811" s="28"/>
      <c r="IXH811" s="28"/>
      <c r="IXI811" s="28"/>
      <c r="IXJ811" s="28"/>
      <c r="IXK811" s="28"/>
      <c r="IXL811" s="28"/>
      <c r="IXM811" s="28"/>
      <c r="IXN811" s="28"/>
      <c r="IXO811" s="28"/>
      <c r="IXP811" s="28"/>
      <c r="IXQ811" s="28"/>
      <c r="IXR811" s="28"/>
      <c r="IXS811" s="28"/>
      <c r="IXT811" s="28"/>
      <c r="IXU811" s="28"/>
      <c r="IXV811" s="28"/>
      <c r="IXW811" s="28"/>
      <c r="IXX811" s="28"/>
      <c r="IXY811" s="28"/>
      <c r="IXZ811" s="28"/>
      <c r="IYA811" s="28"/>
      <c r="IYB811" s="28"/>
      <c r="IYC811" s="28"/>
      <c r="IYD811" s="28"/>
      <c r="IYE811" s="28"/>
      <c r="IYF811" s="28"/>
      <c r="IYG811" s="28"/>
      <c r="IYH811" s="28"/>
      <c r="IYI811" s="28"/>
      <c r="IYJ811" s="28"/>
      <c r="IYK811" s="28"/>
      <c r="IYL811" s="28"/>
      <c r="IYM811" s="28"/>
      <c r="IYN811" s="28"/>
      <c r="IYO811" s="28"/>
      <c r="IYP811" s="28"/>
      <c r="IYQ811" s="28"/>
      <c r="IYR811" s="28"/>
      <c r="IYS811" s="28"/>
      <c r="IYT811" s="28"/>
      <c r="IYU811" s="28"/>
      <c r="IYV811" s="28"/>
      <c r="IYW811" s="28"/>
      <c r="IYX811" s="28"/>
      <c r="IYY811" s="28"/>
      <c r="IYZ811" s="28"/>
      <c r="IZA811" s="28"/>
      <c r="IZB811" s="28"/>
      <c r="IZC811" s="28"/>
      <c r="IZD811" s="28"/>
      <c r="IZE811" s="28"/>
      <c r="IZF811" s="28"/>
      <c r="IZG811" s="28"/>
      <c r="IZH811" s="28"/>
      <c r="IZI811" s="28"/>
      <c r="IZJ811" s="28"/>
      <c r="IZK811" s="28"/>
      <c r="IZL811" s="28"/>
      <c r="IZM811" s="28"/>
      <c r="IZN811" s="28"/>
      <c r="IZO811" s="28"/>
      <c r="IZP811" s="28"/>
      <c r="IZQ811" s="28"/>
      <c r="IZR811" s="28"/>
      <c r="IZS811" s="28"/>
      <c r="IZT811" s="28"/>
      <c r="IZU811" s="28"/>
      <c r="IZV811" s="28"/>
      <c r="IZW811" s="28"/>
      <c r="IZX811" s="28"/>
      <c r="IZY811" s="28"/>
      <c r="IZZ811" s="28"/>
      <c r="JAA811" s="28"/>
      <c r="JAB811" s="28"/>
      <c r="JAC811" s="28"/>
      <c r="JAD811" s="28"/>
      <c r="JAE811" s="28"/>
      <c r="JAF811" s="28"/>
      <c r="JAG811" s="28"/>
      <c r="JAH811" s="28"/>
      <c r="JAI811" s="28"/>
      <c r="JAJ811" s="28"/>
      <c r="JAK811" s="28"/>
      <c r="JAL811" s="28"/>
      <c r="JAM811" s="28"/>
      <c r="JAN811" s="28"/>
      <c r="JAO811" s="28"/>
      <c r="JAP811" s="28"/>
      <c r="JAQ811" s="28"/>
      <c r="JAR811" s="28"/>
      <c r="JAS811" s="28"/>
      <c r="JAT811" s="28"/>
      <c r="JAU811" s="28"/>
      <c r="JAV811" s="28"/>
      <c r="JAW811" s="28"/>
      <c r="JAX811" s="28"/>
      <c r="JAY811" s="28"/>
      <c r="JAZ811" s="28"/>
      <c r="JBA811" s="28"/>
      <c r="JBB811" s="28"/>
      <c r="JBC811" s="28"/>
      <c r="JBD811" s="28"/>
      <c r="JBE811" s="28"/>
      <c r="JBF811" s="28"/>
      <c r="JBG811" s="28"/>
      <c r="JBH811" s="28"/>
      <c r="JBI811" s="28"/>
      <c r="JBJ811" s="28"/>
      <c r="JBK811" s="28"/>
      <c r="JBL811" s="28"/>
      <c r="JBM811" s="28"/>
      <c r="JBN811" s="28"/>
      <c r="JBO811" s="28"/>
      <c r="JBP811" s="28"/>
      <c r="JBQ811" s="28"/>
      <c r="JBR811" s="28"/>
      <c r="JBS811" s="28"/>
      <c r="JBT811" s="28"/>
      <c r="JBU811" s="28"/>
      <c r="JBV811" s="28"/>
      <c r="JBW811" s="28"/>
      <c r="JBX811" s="28"/>
      <c r="JBY811" s="28"/>
      <c r="JBZ811" s="28"/>
      <c r="JCA811" s="28"/>
      <c r="JCB811" s="28"/>
      <c r="JCC811" s="28"/>
      <c r="JCD811" s="28"/>
      <c r="JCE811" s="28"/>
      <c r="JCF811" s="28"/>
      <c r="JCG811" s="28"/>
      <c r="JCH811" s="28"/>
      <c r="JCI811" s="28"/>
      <c r="JCJ811" s="28"/>
      <c r="JCK811" s="28"/>
      <c r="JCL811" s="28"/>
      <c r="JCM811" s="28"/>
      <c r="JCN811" s="28"/>
      <c r="JCO811" s="28"/>
      <c r="JCP811" s="28"/>
      <c r="JCQ811" s="28"/>
      <c r="JCR811" s="28"/>
      <c r="JCS811" s="28"/>
      <c r="JCT811" s="28"/>
      <c r="JCU811" s="28"/>
      <c r="JCV811" s="28"/>
      <c r="JCW811" s="28"/>
      <c r="JCX811" s="28"/>
      <c r="JCY811" s="28"/>
      <c r="JCZ811" s="28"/>
      <c r="JDA811" s="28"/>
      <c r="JDB811" s="28"/>
      <c r="JDC811" s="28"/>
      <c r="JDD811" s="28"/>
      <c r="JDE811" s="28"/>
      <c r="JDF811" s="28"/>
      <c r="JDG811" s="28"/>
      <c r="JDH811" s="28"/>
      <c r="JDI811" s="28"/>
      <c r="JDJ811" s="28"/>
      <c r="JDK811" s="28"/>
      <c r="JDL811" s="28"/>
      <c r="JDM811" s="28"/>
      <c r="JDN811" s="28"/>
      <c r="JDO811" s="28"/>
      <c r="JDP811" s="28"/>
      <c r="JDQ811" s="28"/>
      <c r="JDR811" s="28"/>
      <c r="JDS811" s="28"/>
      <c r="JDT811" s="28"/>
      <c r="JDU811" s="28"/>
      <c r="JDV811" s="28"/>
      <c r="JDW811" s="28"/>
      <c r="JDX811" s="28"/>
      <c r="JDY811" s="28"/>
      <c r="JDZ811" s="28"/>
      <c r="JEA811" s="28"/>
      <c r="JEB811" s="28"/>
      <c r="JEC811" s="28"/>
      <c r="JED811" s="28"/>
      <c r="JEE811" s="28"/>
      <c r="JEF811" s="28"/>
      <c r="JEG811" s="28"/>
      <c r="JEH811" s="28"/>
      <c r="JEI811" s="28"/>
      <c r="JEJ811" s="28"/>
      <c r="JEK811" s="28"/>
      <c r="JEL811" s="28"/>
      <c r="JEM811" s="28"/>
      <c r="JEN811" s="28"/>
      <c r="JEO811" s="28"/>
      <c r="JEP811" s="28"/>
      <c r="JEQ811" s="28"/>
      <c r="JER811" s="28"/>
      <c r="JES811" s="28"/>
      <c r="JET811" s="28"/>
      <c r="JEU811" s="28"/>
      <c r="JEV811" s="28"/>
      <c r="JEW811" s="28"/>
      <c r="JEX811" s="28"/>
      <c r="JEY811" s="28"/>
      <c r="JEZ811" s="28"/>
      <c r="JFA811" s="28"/>
      <c r="JFB811" s="28"/>
      <c r="JFC811" s="28"/>
      <c r="JFD811" s="28"/>
      <c r="JFE811" s="28"/>
      <c r="JFF811" s="28"/>
      <c r="JFG811" s="28"/>
      <c r="JFH811" s="28"/>
      <c r="JFI811" s="28"/>
      <c r="JFJ811" s="28"/>
      <c r="JFK811" s="28"/>
      <c r="JFL811" s="28"/>
      <c r="JFM811" s="28"/>
      <c r="JFN811" s="28"/>
      <c r="JFO811" s="28"/>
      <c r="JFP811" s="28"/>
      <c r="JFQ811" s="28"/>
      <c r="JFR811" s="28"/>
      <c r="JFS811" s="28"/>
      <c r="JFT811" s="28"/>
      <c r="JFU811" s="28"/>
      <c r="JFV811" s="28"/>
      <c r="JFW811" s="28"/>
      <c r="JFX811" s="28"/>
      <c r="JFY811" s="28"/>
      <c r="JFZ811" s="28"/>
      <c r="JGA811" s="28"/>
      <c r="JGB811" s="28"/>
      <c r="JGC811" s="28"/>
      <c r="JGD811" s="28"/>
      <c r="JGE811" s="28"/>
      <c r="JGF811" s="28"/>
      <c r="JGG811" s="28"/>
      <c r="JGH811" s="28"/>
      <c r="JGI811" s="28"/>
      <c r="JGJ811" s="28"/>
      <c r="JGK811" s="28"/>
      <c r="JGL811" s="28"/>
      <c r="JGM811" s="28"/>
      <c r="JGN811" s="28"/>
      <c r="JGO811" s="28"/>
      <c r="JGP811" s="28"/>
      <c r="JGQ811" s="28"/>
      <c r="JGR811" s="28"/>
      <c r="JGS811" s="28"/>
      <c r="JGT811" s="28"/>
      <c r="JGU811" s="28"/>
      <c r="JGV811" s="28"/>
      <c r="JGW811" s="28"/>
      <c r="JGX811" s="28"/>
      <c r="JGY811" s="28"/>
      <c r="JGZ811" s="28"/>
      <c r="JHA811" s="28"/>
      <c r="JHB811" s="28"/>
      <c r="JHC811" s="28"/>
      <c r="JHD811" s="28"/>
      <c r="JHE811" s="28"/>
      <c r="JHF811" s="28"/>
      <c r="JHG811" s="28"/>
      <c r="JHH811" s="28"/>
      <c r="JHI811" s="28"/>
      <c r="JHJ811" s="28"/>
      <c r="JHK811" s="28"/>
      <c r="JHL811" s="28"/>
      <c r="JHM811" s="28"/>
      <c r="JHN811" s="28"/>
      <c r="JHO811" s="28"/>
      <c r="JHP811" s="28"/>
      <c r="JHQ811" s="28"/>
      <c r="JHR811" s="28"/>
      <c r="JHS811" s="28"/>
      <c r="JHT811" s="28"/>
      <c r="JHU811" s="28"/>
      <c r="JHV811" s="28"/>
      <c r="JHW811" s="28"/>
      <c r="JHX811" s="28"/>
      <c r="JHY811" s="28"/>
      <c r="JHZ811" s="28"/>
      <c r="JIA811" s="28"/>
      <c r="JIB811" s="28"/>
      <c r="JIC811" s="28"/>
      <c r="JID811" s="28"/>
      <c r="JIE811" s="28"/>
      <c r="JIF811" s="28"/>
      <c r="JIG811" s="28"/>
      <c r="JIH811" s="28"/>
      <c r="JII811" s="28"/>
      <c r="JIJ811" s="28"/>
      <c r="JIK811" s="28"/>
      <c r="JIL811" s="28"/>
      <c r="JIM811" s="28"/>
      <c r="JIN811" s="28"/>
      <c r="JIO811" s="28"/>
      <c r="JIP811" s="28"/>
      <c r="JIQ811" s="28"/>
      <c r="JIR811" s="28"/>
      <c r="JIS811" s="28"/>
      <c r="JIT811" s="28"/>
      <c r="JIU811" s="28"/>
      <c r="JIV811" s="28"/>
      <c r="JIW811" s="28"/>
      <c r="JIX811" s="28"/>
      <c r="JIY811" s="28"/>
      <c r="JIZ811" s="28"/>
      <c r="JJA811" s="28"/>
      <c r="JJB811" s="28"/>
      <c r="JJC811" s="28"/>
      <c r="JJD811" s="28"/>
      <c r="JJE811" s="28"/>
      <c r="JJF811" s="28"/>
      <c r="JJG811" s="28"/>
      <c r="JJH811" s="28"/>
      <c r="JJI811" s="28"/>
      <c r="JJJ811" s="28"/>
      <c r="JJK811" s="28"/>
      <c r="JJL811" s="28"/>
      <c r="JJM811" s="28"/>
      <c r="JJN811" s="28"/>
      <c r="JJO811" s="28"/>
      <c r="JJP811" s="28"/>
      <c r="JJQ811" s="28"/>
      <c r="JJR811" s="28"/>
      <c r="JJS811" s="28"/>
      <c r="JJT811" s="28"/>
      <c r="JJU811" s="28"/>
      <c r="JJV811" s="28"/>
      <c r="JJW811" s="28"/>
      <c r="JJX811" s="28"/>
      <c r="JJY811" s="28"/>
      <c r="JJZ811" s="28"/>
      <c r="JKA811" s="28"/>
      <c r="JKB811" s="28"/>
      <c r="JKC811" s="28"/>
      <c r="JKD811" s="28"/>
      <c r="JKE811" s="28"/>
      <c r="JKF811" s="28"/>
      <c r="JKG811" s="28"/>
      <c r="JKH811" s="28"/>
      <c r="JKI811" s="28"/>
      <c r="JKJ811" s="28"/>
      <c r="JKK811" s="28"/>
      <c r="JKL811" s="28"/>
      <c r="JKM811" s="28"/>
      <c r="JKN811" s="28"/>
      <c r="JKO811" s="28"/>
      <c r="JKP811" s="28"/>
      <c r="JKQ811" s="28"/>
      <c r="JKR811" s="28"/>
      <c r="JKS811" s="28"/>
      <c r="JKT811" s="28"/>
      <c r="JKU811" s="28"/>
      <c r="JKV811" s="28"/>
      <c r="JKW811" s="28"/>
      <c r="JKX811" s="28"/>
      <c r="JKY811" s="28"/>
      <c r="JKZ811" s="28"/>
      <c r="JLA811" s="28"/>
      <c r="JLB811" s="28"/>
      <c r="JLC811" s="28"/>
      <c r="JLD811" s="28"/>
      <c r="JLE811" s="28"/>
      <c r="JLF811" s="28"/>
      <c r="JLG811" s="28"/>
      <c r="JLH811" s="28"/>
      <c r="JLI811" s="28"/>
      <c r="JLJ811" s="28"/>
      <c r="JLK811" s="28"/>
      <c r="JLL811" s="28"/>
      <c r="JLM811" s="28"/>
      <c r="JLN811" s="28"/>
      <c r="JLO811" s="28"/>
      <c r="JLP811" s="28"/>
      <c r="JLQ811" s="28"/>
      <c r="JLR811" s="28"/>
      <c r="JLS811" s="28"/>
      <c r="JLT811" s="28"/>
      <c r="JLU811" s="28"/>
      <c r="JLV811" s="28"/>
      <c r="JLW811" s="28"/>
      <c r="JLX811" s="28"/>
      <c r="JLY811" s="28"/>
      <c r="JLZ811" s="28"/>
      <c r="JMA811" s="28"/>
      <c r="JMB811" s="28"/>
      <c r="JMC811" s="28"/>
      <c r="JMD811" s="28"/>
      <c r="JME811" s="28"/>
      <c r="JMF811" s="28"/>
      <c r="JMG811" s="28"/>
      <c r="JMH811" s="28"/>
      <c r="JMI811" s="28"/>
      <c r="JMJ811" s="28"/>
      <c r="JMK811" s="28"/>
      <c r="JML811" s="28"/>
      <c r="JMM811" s="28"/>
      <c r="JMN811" s="28"/>
      <c r="JMO811" s="28"/>
      <c r="JMP811" s="28"/>
      <c r="JMQ811" s="28"/>
      <c r="JMR811" s="28"/>
      <c r="JMS811" s="28"/>
      <c r="JMT811" s="28"/>
      <c r="JMU811" s="28"/>
      <c r="JMV811" s="28"/>
      <c r="JMW811" s="28"/>
      <c r="JMX811" s="28"/>
      <c r="JMY811" s="28"/>
      <c r="JMZ811" s="28"/>
      <c r="JNA811" s="28"/>
      <c r="JNB811" s="28"/>
      <c r="JNC811" s="28"/>
      <c r="JND811" s="28"/>
      <c r="JNE811" s="28"/>
      <c r="JNF811" s="28"/>
      <c r="JNG811" s="28"/>
      <c r="JNH811" s="28"/>
      <c r="JNI811" s="28"/>
      <c r="JNJ811" s="28"/>
      <c r="JNK811" s="28"/>
      <c r="JNL811" s="28"/>
      <c r="JNM811" s="28"/>
      <c r="JNN811" s="28"/>
      <c r="JNO811" s="28"/>
      <c r="JNP811" s="28"/>
      <c r="JNQ811" s="28"/>
      <c r="JNR811" s="28"/>
      <c r="JNS811" s="28"/>
      <c r="JNT811" s="28"/>
      <c r="JNU811" s="28"/>
      <c r="JNV811" s="28"/>
      <c r="JNW811" s="28"/>
      <c r="JNX811" s="28"/>
      <c r="JNY811" s="28"/>
      <c r="JNZ811" s="28"/>
      <c r="JOA811" s="28"/>
      <c r="JOB811" s="28"/>
      <c r="JOC811" s="28"/>
      <c r="JOD811" s="28"/>
      <c r="JOE811" s="28"/>
      <c r="JOF811" s="28"/>
      <c r="JOG811" s="28"/>
      <c r="JOH811" s="28"/>
      <c r="JOI811" s="28"/>
      <c r="JOJ811" s="28"/>
      <c r="JOK811" s="28"/>
      <c r="JOL811" s="28"/>
      <c r="JOM811" s="28"/>
      <c r="JON811" s="28"/>
      <c r="JOO811" s="28"/>
      <c r="JOP811" s="28"/>
      <c r="JOQ811" s="28"/>
      <c r="JOR811" s="28"/>
      <c r="JOS811" s="28"/>
      <c r="JOT811" s="28"/>
      <c r="JOU811" s="28"/>
      <c r="JOV811" s="28"/>
      <c r="JOW811" s="28"/>
      <c r="JOX811" s="28"/>
      <c r="JOY811" s="28"/>
      <c r="JOZ811" s="28"/>
      <c r="JPA811" s="28"/>
      <c r="JPB811" s="28"/>
      <c r="JPC811" s="28"/>
      <c r="JPD811" s="28"/>
      <c r="JPE811" s="28"/>
      <c r="JPF811" s="28"/>
      <c r="JPG811" s="28"/>
      <c r="JPH811" s="28"/>
      <c r="JPI811" s="28"/>
      <c r="JPJ811" s="28"/>
      <c r="JPK811" s="28"/>
      <c r="JPL811" s="28"/>
      <c r="JPM811" s="28"/>
      <c r="JPN811" s="28"/>
      <c r="JPO811" s="28"/>
      <c r="JPP811" s="28"/>
      <c r="JPQ811" s="28"/>
      <c r="JPR811" s="28"/>
      <c r="JPS811" s="28"/>
      <c r="JPT811" s="28"/>
      <c r="JPU811" s="28"/>
      <c r="JPV811" s="28"/>
      <c r="JPW811" s="28"/>
      <c r="JPX811" s="28"/>
      <c r="JPY811" s="28"/>
      <c r="JPZ811" s="28"/>
      <c r="JQA811" s="28"/>
      <c r="JQB811" s="28"/>
      <c r="JQC811" s="28"/>
      <c r="JQD811" s="28"/>
      <c r="JQE811" s="28"/>
      <c r="JQF811" s="28"/>
      <c r="JQG811" s="28"/>
      <c r="JQH811" s="28"/>
      <c r="JQI811" s="28"/>
      <c r="JQJ811" s="28"/>
      <c r="JQK811" s="28"/>
      <c r="JQL811" s="28"/>
      <c r="JQM811" s="28"/>
      <c r="JQN811" s="28"/>
      <c r="JQO811" s="28"/>
      <c r="JQP811" s="28"/>
      <c r="JQQ811" s="28"/>
      <c r="JQR811" s="28"/>
      <c r="JQS811" s="28"/>
      <c r="JQT811" s="28"/>
      <c r="JQU811" s="28"/>
      <c r="JQV811" s="28"/>
      <c r="JQW811" s="28"/>
      <c r="JQX811" s="28"/>
      <c r="JQY811" s="28"/>
      <c r="JQZ811" s="28"/>
      <c r="JRA811" s="28"/>
      <c r="JRB811" s="28"/>
      <c r="JRC811" s="28"/>
      <c r="JRD811" s="28"/>
      <c r="JRE811" s="28"/>
      <c r="JRF811" s="28"/>
      <c r="JRG811" s="28"/>
      <c r="JRH811" s="28"/>
      <c r="JRI811" s="28"/>
      <c r="JRJ811" s="28"/>
      <c r="JRK811" s="28"/>
      <c r="JRL811" s="28"/>
      <c r="JRM811" s="28"/>
      <c r="JRN811" s="28"/>
      <c r="JRO811" s="28"/>
      <c r="JRP811" s="28"/>
      <c r="JRQ811" s="28"/>
      <c r="JRR811" s="28"/>
      <c r="JRS811" s="28"/>
      <c r="JRT811" s="28"/>
      <c r="JRU811" s="28"/>
      <c r="JRV811" s="28"/>
      <c r="JRW811" s="28"/>
      <c r="JRX811" s="28"/>
      <c r="JRY811" s="28"/>
      <c r="JRZ811" s="28"/>
      <c r="JSA811" s="28"/>
      <c r="JSB811" s="28"/>
      <c r="JSC811" s="28"/>
      <c r="JSD811" s="28"/>
      <c r="JSE811" s="28"/>
      <c r="JSF811" s="28"/>
      <c r="JSG811" s="28"/>
      <c r="JSH811" s="28"/>
      <c r="JSI811" s="28"/>
      <c r="JSJ811" s="28"/>
      <c r="JSK811" s="28"/>
      <c r="JSL811" s="28"/>
      <c r="JSM811" s="28"/>
      <c r="JSN811" s="28"/>
      <c r="JSO811" s="28"/>
      <c r="JSP811" s="28"/>
      <c r="JSQ811" s="28"/>
      <c r="JSR811" s="28"/>
      <c r="JSS811" s="28"/>
      <c r="JST811" s="28"/>
      <c r="JSU811" s="28"/>
      <c r="JSV811" s="28"/>
      <c r="JSW811" s="28"/>
      <c r="JSX811" s="28"/>
      <c r="JSY811" s="28"/>
      <c r="JSZ811" s="28"/>
      <c r="JTA811" s="28"/>
      <c r="JTB811" s="28"/>
      <c r="JTC811" s="28"/>
      <c r="JTD811" s="28"/>
      <c r="JTE811" s="28"/>
      <c r="JTF811" s="28"/>
      <c r="JTG811" s="28"/>
      <c r="JTH811" s="28"/>
      <c r="JTI811" s="28"/>
      <c r="JTJ811" s="28"/>
      <c r="JTK811" s="28"/>
      <c r="JTL811" s="28"/>
      <c r="JTM811" s="28"/>
      <c r="JTN811" s="28"/>
      <c r="JTO811" s="28"/>
      <c r="JTP811" s="28"/>
      <c r="JTQ811" s="28"/>
      <c r="JTR811" s="28"/>
      <c r="JTS811" s="28"/>
      <c r="JTT811" s="28"/>
      <c r="JTU811" s="28"/>
      <c r="JTV811" s="28"/>
      <c r="JTW811" s="28"/>
      <c r="JTX811" s="28"/>
      <c r="JTY811" s="28"/>
      <c r="JTZ811" s="28"/>
      <c r="JUA811" s="28"/>
      <c r="JUB811" s="28"/>
      <c r="JUC811" s="28"/>
      <c r="JUD811" s="28"/>
      <c r="JUE811" s="28"/>
      <c r="JUF811" s="28"/>
      <c r="JUG811" s="28"/>
      <c r="JUH811" s="28"/>
      <c r="JUI811" s="28"/>
      <c r="JUJ811" s="28"/>
      <c r="JUK811" s="28"/>
      <c r="JUL811" s="28"/>
      <c r="JUM811" s="28"/>
      <c r="JUN811" s="28"/>
      <c r="JUO811" s="28"/>
      <c r="JUP811" s="28"/>
      <c r="JUQ811" s="28"/>
      <c r="JUR811" s="28"/>
      <c r="JUS811" s="28"/>
      <c r="JUT811" s="28"/>
      <c r="JUU811" s="28"/>
      <c r="JUV811" s="28"/>
      <c r="JUW811" s="28"/>
      <c r="JUX811" s="28"/>
      <c r="JUY811" s="28"/>
      <c r="JUZ811" s="28"/>
      <c r="JVA811" s="28"/>
      <c r="JVB811" s="28"/>
      <c r="JVC811" s="28"/>
      <c r="JVD811" s="28"/>
      <c r="JVE811" s="28"/>
      <c r="JVF811" s="28"/>
      <c r="JVG811" s="28"/>
      <c r="JVH811" s="28"/>
      <c r="JVI811" s="28"/>
      <c r="JVJ811" s="28"/>
      <c r="JVK811" s="28"/>
      <c r="JVL811" s="28"/>
      <c r="JVM811" s="28"/>
      <c r="JVN811" s="28"/>
      <c r="JVO811" s="28"/>
      <c r="JVP811" s="28"/>
      <c r="JVQ811" s="28"/>
      <c r="JVR811" s="28"/>
      <c r="JVS811" s="28"/>
      <c r="JVT811" s="28"/>
      <c r="JVU811" s="28"/>
      <c r="JVV811" s="28"/>
      <c r="JVW811" s="28"/>
      <c r="JVX811" s="28"/>
      <c r="JVY811" s="28"/>
      <c r="JVZ811" s="28"/>
      <c r="JWA811" s="28"/>
      <c r="JWB811" s="28"/>
      <c r="JWC811" s="28"/>
      <c r="JWD811" s="28"/>
      <c r="JWE811" s="28"/>
      <c r="JWF811" s="28"/>
      <c r="JWG811" s="28"/>
      <c r="JWH811" s="28"/>
      <c r="JWI811" s="28"/>
      <c r="JWJ811" s="28"/>
      <c r="JWK811" s="28"/>
      <c r="JWL811" s="28"/>
      <c r="JWM811" s="28"/>
      <c r="JWN811" s="28"/>
      <c r="JWO811" s="28"/>
      <c r="JWP811" s="28"/>
      <c r="JWQ811" s="28"/>
      <c r="JWR811" s="28"/>
      <c r="JWS811" s="28"/>
      <c r="JWT811" s="28"/>
      <c r="JWU811" s="28"/>
      <c r="JWV811" s="28"/>
      <c r="JWW811" s="28"/>
      <c r="JWX811" s="28"/>
      <c r="JWY811" s="28"/>
      <c r="JWZ811" s="28"/>
      <c r="JXA811" s="28"/>
      <c r="JXB811" s="28"/>
      <c r="JXC811" s="28"/>
      <c r="JXD811" s="28"/>
      <c r="JXE811" s="28"/>
      <c r="JXF811" s="28"/>
      <c r="JXG811" s="28"/>
      <c r="JXH811" s="28"/>
      <c r="JXI811" s="28"/>
      <c r="JXJ811" s="28"/>
      <c r="JXK811" s="28"/>
      <c r="JXL811" s="28"/>
      <c r="JXM811" s="28"/>
      <c r="JXN811" s="28"/>
      <c r="JXO811" s="28"/>
      <c r="JXP811" s="28"/>
      <c r="JXQ811" s="28"/>
      <c r="JXR811" s="28"/>
      <c r="JXS811" s="28"/>
      <c r="JXT811" s="28"/>
      <c r="JXU811" s="28"/>
      <c r="JXV811" s="28"/>
      <c r="JXW811" s="28"/>
      <c r="JXX811" s="28"/>
      <c r="JXY811" s="28"/>
      <c r="JXZ811" s="28"/>
      <c r="JYA811" s="28"/>
      <c r="JYB811" s="28"/>
      <c r="JYC811" s="28"/>
      <c r="JYD811" s="28"/>
      <c r="JYE811" s="28"/>
      <c r="JYF811" s="28"/>
      <c r="JYG811" s="28"/>
      <c r="JYH811" s="28"/>
      <c r="JYI811" s="28"/>
      <c r="JYJ811" s="28"/>
      <c r="JYK811" s="28"/>
      <c r="JYL811" s="28"/>
      <c r="JYM811" s="28"/>
      <c r="JYN811" s="28"/>
      <c r="JYO811" s="28"/>
      <c r="JYP811" s="28"/>
      <c r="JYQ811" s="28"/>
      <c r="JYR811" s="28"/>
      <c r="JYS811" s="28"/>
      <c r="JYT811" s="28"/>
      <c r="JYU811" s="28"/>
      <c r="JYV811" s="28"/>
      <c r="JYW811" s="28"/>
      <c r="JYX811" s="28"/>
      <c r="JYY811" s="28"/>
      <c r="JYZ811" s="28"/>
      <c r="JZA811" s="28"/>
      <c r="JZB811" s="28"/>
      <c r="JZC811" s="28"/>
      <c r="JZD811" s="28"/>
      <c r="JZE811" s="28"/>
      <c r="JZF811" s="28"/>
      <c r="JZG811" s="28"/>
      <c r="JZH811" s="28"/>
      <c r="JZI811" s="28"/>
      <c r="JZJ811" s="28"/>
      <c r="JZK811" s="28"/>
      <c r="JZL811" s="28"/>
      <c r="JZM811" s="28"/>
      <c r="JZN811" s="28"/>
      <c r="JZO811" s="28"/>
      <c r="JZP811" s="28"/>
      <c r="JZQ811" s="28"/>
      <c r="JZR811" s="28"/>
      <c r="JZS811" s="28"/>
      <c r="JZT811" s="28"/>
      <c r="JZU811" s="28"/>
      <c r="JZV811" s="28"/>
      <c r="JZW811" s="28"/>
      <c r="JZX811" s="28"/>
      <c r="JZY811" s="28"/>
      <c r="JZZ811" s="28"/>
      <c r="KAA811" s="28"/>
      <c r="KAB811" s="28"/>
      <c r="KAC811" s="28"/>
      <c r="KAD811" s="28"/>
      <c r="KAE811" s="28"/>
      <c r="KAF811" s="28"/>
      <c r="KAG811" s="28"/>
      <c r="KAH811" s="28"/>
      <c r="KAI811" s="28"/>
      <c r="KAJ811" s="28"/>
      <c r="KAK811" s="28"/>
      <c r="KAL811" s="28"/>
      <c r="KAM811" s="28"/>
      <c r="KAN811" s="28"/>
      <c r="KAO811" s="28"/>
      <c r="KAP811" s="28"/>
      <c r="KAQ811" s="28"/>
      <c r="KAR811" s="28"/>
      <c r="KAS811" s="28"/>
      <c r="KAT811" s="28"/>
      <c r="KAU811" s="28"/>
      <c r="KAV811" s="28"/>
      <c r="KAW811" s="28"/>
      <c r="KAX811" s="28"/>
      <c r="KAY811" s="28"/>
      <c r="KAZ811" s="28"/>
      <c r="KBA811" s="28"/>
      <c r="KBB811" s="28"/>
      <c r="KBC811" s="28"/>
      <c r="KBD811" s="28"/>
      <c r="KBE811" s="28"/>
      <c r="KBF811" s="28"/>
      <c r="KBG811" s="28"/>
      <c r="KBH811" s="28"/>
      <c r="KBI811" s="28"/>
      <c r="KBJ811" s="28"/>
      <c r="KBK811" s="28"/>
      <c r="KBL811" s="28"/>
      <c r="KBM811" s="28"/>
      <c r="KBN811" s="28"/>
      <c r="KBO811" s="28"/>
      <c r="KBP811" s="28"/>
      <c r="KBQ811" s="28"/>
      <c r="KBR811" s="28"/>
      <c r="KBS811" s="28"/>
      <c r="KBT811" s="28"/>
      <c r="KBU811" s="28"/>
      <c r="KBV811" s="28"/>
      <c r="KBW811" s="28"/>
      <c r="KBX811" s="28"/>
      <c r="KBY811" s="28"/>
      <c r="KBZ811" s="28"/>
      <c r="KCA811" s="28"/>
      <c r="KCB811" s="28"/>
      <c r="KCC811" s="28"/>
      <c r="KCD811" s="28"/>
      <c r="KCE811" s="28"/>
      <c r="KCF811" s="28"/>
      <c r="KCG811" s="28"/>
      <c r="KCH811" s="28"/>
      <c r="KCI811" s="28"/>
      <c r="KCJ811" s="28"/>
      <c r="KCK811" s="28"/>
      <c r="KCL811" s="28"/>
      <c r="KCM811" s="28"/>
      <c r="KCN811" s="28"/>
      <c r="KCO811" s="28"/>
      <c r="KCP811" s="28"/>
      <c r="KCQ811" s="28"/>
      <c r="KCR811" s="28"/>
      <c r="KCS811" s="28"/>
      <c r="KCT811" s="28"/>
      <c r="KCU811" s="28"/>
      <c r="KCV811" s="28"/>
      <c r="KCW811" s="28"/>
      <c r="KCX811" s="28"/>
      <c r="KCY811" s="28"/>
      <c r="KCZ811" s="28"/>
      <c r="KDA811" s="28"/>
      <c r="KDB811" s="28"/>
      <c r="KDC811" s="28"/>
      <c r="KDD811" s="28"/>
      <c r="KDE811" s="28"/>
      <c r="KDF811" s="28"/>
      <c r="KDG811" s="28"/>
      <c r="KDH811" s="28"/>
      <c r="KDI811" s="28"/>
      <c r="KDJ811" s="28"/>
      <c r="KDK811" s="28"/>
      <c r="KDL811" s="28"/>
      <c r="KDM811" s="28"/>
      <c r="KDN811" s="28"/>
      <c r="KDO811" s="28"/>
      <c r="KDP811" s="28"/>
      <c r="KDQ811" s="28"/>
      <c r="KDR811" s="28"/>
      <c r="KDS811" s="28"/>
      <c r="KDT811" s="28"/>
      <c r="KDU811" s="28"/>
      <c r="KDV811" s="28"/>
      <c r="KDW811" s="28"/>
      <c r="KDX811" s="28"/>
      <c r="KDY811" s="28"/>
      <c r="KDZ811" s="28"/>
      <c r="KEA811" s="28"/>
      <c r="KEB811" s="28"/>
      <c r="KEC811" s="28"/>
      <c r="KED811" s="28"/>
      <c r="KEE811" s="28"/>
      <c r="KEF811" s="28"/>
      <c r="KEG811" s="28"/>
      <c r="KEH811" s="28"/>
      <c r="KEI811" s="28"/>
      <c r="KEJ811" s="28"/>
      <c r="KEK811" s="28"/>
      <c r="KEL811" s="28"/>
      <c r="KEM811" s="28"/>
      <c r="KEN811" s="28"/>
      <c r="KEO811" s="28"/>
      <c r="KEP811" s="28"/>
      <c r="KEQ811" s="28"/>
      <c r="KER811" s="28"/>
      <c r="KES811" s="28"/>
      <c r="KET811" s="28"/>
      <c r="KEU811" s="28"/>
      <c r="KEV811" s="28"/>
      <c r="KEW811" s="28"/>
      <c r="KEX811" s="28"/>
      <c r="KEY811" s="28"/>
      <c r="KEZ811" s="28"/>
      <c r="KFA811" s="28"/>
      <c r="KFB811" s="28"/>
      <c r="KFC811" s="28"/>
      <c r="KFD811" s="28"/>
      <c r="KFE811" s="28"/>
      <c r="KFF811" s="28"/>
      <c r="KFG811" s="28"/>
      <c r="KFH811" s="28"/>
      <c r="KFI811" s="28"/>
      <c r="KFJ811" s="28"/>
      <c r="KFK811" s="28"/>
      <c r="KFL811" s="28"/>
      <c r="KFM811" s="28"/>
      <c r="KFN811" s="28"/>
      <c r="KFO811" s="28"/>
      <c r="KFP811" s="28"/>
      <c r="KFQ811" s="28"/>
      <c r="KFR811" s="28"/>
      <c r="KFS811" s="28"/>
      <c r="KFT811" s="28"/>
      <c r="KFU811" s="28"/>
      <c r="KFV811" s="28"/>
      <c r="KFW811" s="28"/>
      <c r="KFX811" s="28"/>
      <c r="KFY811" s="28"/>
      <c r="KFZ811" s="28"/>
      <c r="KGA811" s="28"/>
      <c r="KGB811" s="28"/>
      <c r="KGC811" s="28"/>
      <c r="KGD811" s="28"/>
      <c r="KGE811" s="28"/>
      <c r="KGF811" s="28"/>
      <c r="KGG811" s="28"/>
      <c r="KGH811" s="28"/>
      <c r="KGI811" s="28"/>
      <c r="KGJ811" s="28"/>
      <c r="KGK811" s="28"/>
      <c r="KGL811" s="28"/>
      <c r="KGM811" s="28"/>
      <c r="KGN811" s="28"/>
      <c r="KGO811" s="28"/>
      <c r="KGP811" s="28"/>
      <c r="KGQ811" s="28"/>
      <c r="KGR811" s="28"/>
      <c r="KGS811" s="28"/>
      <c r="KGT811" s="28"/>
      <c r="KGU811" s="28"/>
      <c r="KGV811" s="28"/>
      <c r="KGW811" s="28"/>
      <c r="KGX811" s="28"/>
      <c r="KGY811" s="28"/>
      <c r="KGZ811" s="28"/>
      <c r="KHA811" s="28"/>
      <c r="KHB811" s="28"/>
      <c r="KHC811" s="28"/>
      <c r="KHD811" s="28"/>
      <c r="KHE811" s="28"/>
      <c r="KHF811" s="28"/>
      <c r="KHG811" s="28"/>
      <c r="KHH811" s="28"/>
      <c r="KHI811" s="28"/>
      <c r="KHJ811" s="28"/>
      <c r="KHK811" s="28"/>
      <c r="KHL811" s="28"/>
      <c r="KHM811" s="28"/>
      <c r="KHN811" s="28"/>
      <c r="KHO811" s="28"/>
      <c r="KHP811" s="28"/>
      <c r="KHQ811" s="28"/>
      <c r="KHR811" s="28"/>
      <c r="KHS811" s="28"/>
      <c r="KHT811" s="28"/>
      <c r="KHU811" s="28"/>
      <c r="KHV811" s="28"/>
      <c r="KHW811" s="28"/>
      <c r="KHX811" s="28"/>
      <c r="KHY811" s="28"/>
      <c r="KHZ811" s="28"/>
      <c r="KIA811" s="28"/>
      <c r="KIB811" s="28"/>
      <c r="KIC811" s="28"/>
      <c r="KID811" s="28"/>
      <c r="KIE811" s="28"/>
      <c r="KIF811" s="28"/>
      <c r="KIG811" s="28"/>
      <c r="KIH811" s="28"/>
      <c r="KII811" s="28"/>
      <c r="KIJ811" s="28"/>
      <c r="KIK811" s="28"/>
      <c r="KIL811" s="28"/>
      <c r="KIM811" s="28"/>
      <c r="KIN811" s="28"/>
      <c r="KIO811" s="28"/>
      <c r="KIP811" s="28"/>
      <c r="KIQ811" s="28"/>
      <c r="KIR811" s="28"/>
      <c r="KIS811" s="28"/>
      <c r="KIT811" s="28"/>
      <c r="KIU811" s="28"/>
      <c r="KIV811" s="28"/>
      <c r="KIW811" s="28"/>
      <c r="KIX811" s="28"/>
      <c r="KIY811" s="28"/>
      <c r="KIZ811" s="28"/>
      <c r="KJA811" s="28"/>
      <c r="KJB811" s="28"/>
      <c r="KJC811" s="28"/>
      <c r="KJD811" s="28"/>
      <c r="KJE811" s="28"/>
      <c r="KJF811" s="28"/>
      <c r="KJG811" s="28"/>
      <c r="KJH811" s="28"/>
      <c r="KJI811" s="28"/>
      <c r="KJJ811" s="28"/>
      <c r="KJK811" s="28"/>
      <c r="KJL811" s="28"/>
      <c r="KJM811" s="28"/>
      <c r="KJN811" s="28"/>
      <c r="KJO811" s="28"/>
      <c r="KJP811" s="28"/>
      <c r="KJQ811" s="28"/>
      <c r="KJR811" s="28"/>
      <c r="KJS811" s="28"/>
      <c r="KJT811" s="28"/>
      <c r="KJU811" s="28"/>
      <c r="KJV811" s="28"/>
      <c r="KJW811" s="28"/>
      <c r="KJX811" s="28"/>
      <c r="KJY811" s="28"/>
      <c r="KJZ811" s="28"/>
      <c r="KKA811" s="28"/>
      <c r="KKB811" s="28"/>
      <c r="KKC811" s="28"/>
      <c r="KKD811" s="28"/>
      <c r="KKE811" s="28"/>
      <c r="KKF811" s="28"/>
      <c r="KKG811" s="28"/>
      <c r="KKH811" s="28"/>
      <c r="KKI811" s="28"/>
      <c r="KKJ811" s="28"/>
      <c r="KKK811" s="28"/>
      <c r="KKL811" s="28"/>
      <c r="KKM811" s="28"/>
      <c r="KKN811" s="28"/>
      <c r="KKO811" s="28"/>
      <c r="KKP811" s="28"/>
      <c r="KKQ811" s="28"/>
      <c r="KKR811" s="28"/>
      <c r="KKS811" s="28"/>
      <c r="KKT811" s="28"/>
      <c r="KKU811" s="28"/>
      <c r="KKV811" s="28"/>
      <c r="KKW811" s="28"/>
      <c r="KKX811" s="28"/>
      <c r="KKY811" s="28"/>
      <c r="KKZ811" s="28"/>
      <c r="KLA811" s="28"/>
      <c r="KLB811" s="28"/>
      <c r="KLC811" s="28"/>
      <c r="KLD811" s="28"/>
      <c r="KLE811" s="28"/>
      <c r="KLF811" s="28"/>
      <c r="KLG811" s="28"/>
      <c r="KLH811" s="28"/>
      <c r="KLI811" s="28"/>
      <c r="KLJ811" s="28"/>
      <c r="KLK811" s="28"/>
      <c r="KLL811" s="28"/>
      <c r="KLM811" s="28"/>
      <c r="KLN811" s="28"/>
      <c r="KLO811" s="28"/>
      <c r="KLP811" s="28"/>
      <c r="KLQ811" s="28"/>
      <c r="KLR811" s="28"/>
      <c r="KLS811" s="28"/>
      <c r="KLT811" s="28"/>
      <c r="KLU811" s="28"/>
      <c r="KLV811" s="28"/>
      <c r="KLW811" s="28"/>
      <c r="KLX811" s="28"/>
      <c r="KLY811" s="28"/>
      <c r="KLZ811" s="28"/>
      <c r="KMA811" s="28"/>
      <c r="KMB811" s="28"/>
      <c r="KMC811" s="28"/>
      <c r="KMD811" s="28"/>
      <c r="KME811" s="28"/>
      <c r="KMF811" s="28"/>
      <c r="KMG811" s="28"/>
      <c r="KMH811" s="28"/>
      <c r="KMI811" s="28"/>
      <c r="KMJ811" s="28"/>
      <c r="KMK811" s="28"/>
      <c r="KML811" s="28"/>
      <c r="KMM811" s="28"/>
      <c r="KMN811" s="28"/>
      <c r="KMO811" s="28"/>
      <c r="KMP811" s="28"/>
      <c r="KMQ811" s="28"/>
      <c r="KMR811" s="28"/>
      <c r="KMS811" s="28"/>
      <c r="KMT811" s="28"/>
      <c r="KMU811" s="28"/>
      <c r="KMV811" s="28"/>
      <c r="KMW811" s="28"/>
      <c r="KMX811" s="28"/>
      <c r="KMY811" s="28"/>
      <c r="KMZ811" s="28"/>
      <c r="KNA811" s="28"/>
      <c r="KNB811" s="28"/>
      <c r="KNC811" s="28"/>
      <c r="KND811" s="28"/>
      <c r="KNE811" s="28"/>
      <c r="KNF811" s="28"/>
      <c r="KNG811" s="28"/>
      <c r="KNH811" s="28"/>
      <c r="KNI811" s="28"/>
      <c r="KNJ811" s="28"/>
      <c r="KNK811" s="28"/>
      <c r="KNL811" s="28"/>
      <c r="KNM811" s="28"/>
      <c r="KNN811" s="28"/>
      <c r="KNO811" s="28"/>
      <c r="KNP811" s="28"/>
      <c r="KNQ811" s="28"/>
      <c r="KNR811" s="28"/>
      <c r="KNS811" s="28"/>
      <c r="KNT811" s="28"/>
      <c r="KNU811" s="28"/>
      <c r="KNV811" s="28"/>
      <c r="KNW811" s="28"/>
      <c r="KNX811" s="28"/>
      <c r="KNY811" s="28"/>
      <c r="KNZ811" s="28"/>
      <c r="KOA811" s="28"/>
      <c r="KOB811" s="28"/>
      <c r="KOC811" s="28"/>
      <c r="KOD811" s="28"/>
      <c r="KOE811" s="28"/>
      <c r="KOF811" s="28"/>
      <c r="KOG811" s="28"/>
      <c r="KOH811" s="28"/>
      <c r="KOI811" s="28"/>
      <c r="KOJ811" s="28"/>
      <c r="KOK811" s="28"/>
      <c r="KOL811" s="28"/>
      <c r="KOM811" s="28"/>
      <c r="KON811" s="28"/>
      <c r="KOO811" s="28"/>
      <c r="KOP811" s="28"/>
      <c r="KOQ811" s="28"/>
      <c r="KOR811" s="28"/>
      <c r="KOS811" s="28"/>
      <c r="KOT811" s="28"/>
      <c r="KOU811" s="28"/>
      <c r="KOV811" s="28"/>
      <c r="KOW811" s="28"/>
      <c r="KOX811" s="28"/>
      <c r="KOY811" s="28"/>
      <c r="KOZ811" s="28"/>
      <c r="KPA811" s="28"/>
      <c r="KPB811" s="28"/>
      <c r="KPC811" s="28"/>
      <c r="KPD811" s="28"/>
      <c r="KPE811" s="28"/>
      <c r="KPF811" s="28"/>
      <c r="KPG811" s="28"/>
      <c r="KPH811" s="28"/>
      <c r="KPI811" s="28"/>
      <c r="KPJ811" s="28"/>
      <c r="KPK811" s="28"/>
      <c r="KPL811" s="28"/>
      <c r="KPM811" s="28"/>
      <c r="KPN811" s="28"/>
      <c r="KPO811" s="28"/>
      <c r="KPP811" s="28"/>
      <c r="KPQ811" s="28"/>
      <c r="KPR811" s="28"/>
      <c r="KPS811" s="28"/>
      <c r="KPT811" s="28"/>
      <c r="KPU811" s="28"/>
      <c r="KPV811" s="28"/>
      <c r="KPW811" s="28"/>
      <c r="KPX811" s="28"/>
      <c r="KPY811" s="28"/>
      <c r="KPZ811" s="28"/>
      <c r="KQA811" s="28"/>
      <c r="KQB811" s="28"/>
      <c r="KQC811" s="28"/>
      <c r="KQD811" s="28"/>
      <c r="KQE811" s="28"/>
      <c r="KQF811" s="28"/>
      <c r="KQG811" s="28"/>
      <c r="KQH811" s="28"/>
      <c r="KQI811" s="28"/>
      <c r="KQJ811" s="28"/>
      <c r="KQK811" s="28"/>
      <c r="KQL811" s="28"/>
      <c r="KQM811" s="28"/>
      <c r="KQN811" s="28"/>
      <c r="KQO811" s="28"/>
      <c r="KQP811" s="28"/>
      <c r="KQQ811" s="28"/>
      <c r="KQR811" s="28"/>
      <c r="KQS811" s="28"/>
      <c r="KQT811" s="28"/>
      <c r="KQU811" s="28"/>
      <c r="KQV811" s="28"/>
      <c r="KQW811" s="28"/>
      <c r="KQX811" s="28"/>
      <c r="KQY811" s="28"/>
      <c r="KQZ811" s="28"/>
      <c r="KRA811" s="28"/>
      <c r="KRB811" s="28"/>
      <c r="KRC811" s="28"/>
      <c r="KRD811" s="28"/>
      <c r="KRE811" s="28"/>
      <c r="KRF811" s="28"/>
      <c r="KRG811" s="28"/>
      <c r="KRH811" s="28"/>
      <c r="KRI811" s="28"/>
      <c r="KRJ811" s="28"/>
      <c r="KRK811" s="28"/>
      <c r="KRL811" s="28"/>
      <c r="KRM811" s="28"/>
      <c r="KRN811" s="28"/>
      <c r="KRO811" s="28"/>
      <c r="KRP811" s="28"/>
      <c r="KRQ811" s="28"/>
      <c r="KRR811" s="28"/>
      <c r="KRS811" s="28"/>
      <c r="KRT811" s="28"/>
      <c r="KRU811" s="28"/>
      <c r="KRV811" s="28"/>
      <c r="KRW811" s="28"/>
      <c r="KRX811" s="28"/>
      <c r="KRY811" s="28"/>
      <c r="KRZ811" s="28"/>
      <c r="KSA811" s="28"/>
      <c r="KSB811" s="28"/>
      <c r="KSC811" s="28"/>
      <c r="KSD811" s="28"/>
      <c r="KSE811" s="28"/>
      <c r="KSF811" s="28"/>
      <c r="KSG811" s="28"/>
      <c r="KSH811" s="28"/>
      <c r="KSI811" s="28"/>
      <c r="KSJ811" s="28"/>
      <c r="KSK811" s="28"/>
      <c r="KSL811" s="28"/>
      <c r="KSM811" s="28"/>
      <c r="KSN811" s="28"/>
      <c r="KSO811" s="28"/>
      <c r="KSP811" s="28"/>
      <c r="KSQ811" s="28"/>
      <c r="KSR811" s="28"/>
      <c r="KSS811" s="28"/>
      <c r="KST811" s="28"/>
      <c r="KSU811" s="28"/>
      <c r="KSV811" s="28"/>
      <c r="KSW811" s="28"/>
      <c r="KSX811" s="28"/>
      <c r="KSY811" s="28"/>
      <c r="KSZ811" s="28"/>
      <c r="KTA811" s="28"/>
      <c r="KTB811" s="28"/>
      <c r="KTC811" s="28"/>
      <c r="KTD811" s="28"/>
      <c r="KTE811" s="28"/>
      <c r="KTF811" s="28"/>
      <c r="KTG811" s="28"/>
      <c r="KTH811" s="28"/>
      <c r="KTI811" s="28"/>
      <c r="KTJ811" s="28"/>
      <c r="KTK811" s="28"/>
      <c r="KTL811" s="28"/>
      <c r="KTM811" s="28"/>
      <c r="KTN811" s="28"/>
      <c r="KTO811" s="28"/>
      <c r="KTP811" s="28"/>
      <c r="KTQ811" s="28"/>
      <c r="KTR811" s="28"/>
      <c r="KTS811" s="28"/>
      <c r="KTT811" s="28"/>
      <c r="KTU811" s="28"/>
      <c r="KTV811" s="28"/>
      <c r="KTW811" s="28"/>
      <c r="KTX811" s="28"/>
      <c r="KTY811" s="28"/>
      <c r="KTZ811" s="28"/>
      <c r="KUA811" s="28"/>
      <c r="KUB811" s="28"/>
      <c r="KUC811" s="28"/>
      <c r="KUD811" s="28"/>
      <c r="KUE811" s="28"/>
      <c r="KUF811" s="28"/>
      <c r="KUG811" s="28"/>
      <c r="KUH811" s="28"/>
      <c r="KUI811" s="28"/>
      <c r="KUJ811" s="28"/>
      <c r="KUK811" s="28"/>
      <c r="KUL811" s="28"/>
      <c r="KUM811" s="28"/>
      <c r="KUN811" s="28"/>
      <c r="KUO811" s="28"/>
      <c r="KUP811" s="28"/>
      <c r="KUQ811" s="28"/>
      <c r="KUR811" s="28"/>
      <c r="KUS811" s="28"/>
      <c r="KUT811" s="28"/>
      <c r="KUU811" s="28"/>
      <c r="KUV811" s="28"/>
      <c r="KUW811" s="28"/>
      <c r="KUX811" s="28"/>
      <c r="KUY811" s="28"/>
      <c r="KUZ811" s="28"/>
      <c r="KVA811" s="28"/>
      <c r="KVB811" s="28"/>
      <c r="KVC811" s="28"/>
      <c r="KVD811" s="28"/>
      <c r="KVE811" s="28"/>
      <c r="KVF811" s="28"/>
      <c r="KVG811" s="28"/>
      <c r="KVH811" s="28"/>
      <c r="KVI811" s="28"/>
      <c r="KVJ811" s="28"/>
      <c r="KVK811" s="28"/>
      <c r="KVL811" s="28"/>
      <c r="KVM811" s="28"/>
      <c r="KVN811" s="28"/>
      <c r="KVO811" s="28"/>
      <c r="KVP811" s="28"/>
      <c r="KVQ811" s="28"/>
      <c r="KVR811" s="28"/>
      <c r="KVS811" s="28"/>
      <c r="KVT811" s="28"/>
      <c r="KVU811" s="28"/>
      <c r="KVV811" s="28"/>
      <c r="KVW811" s="28"/>
      <c r="KVX811" s="28"/>
      <c r="KVY811" s="28"/>
      <c r="KVZ811" s="28"/>
      <c r="KWA811" s="28"/>
      <c r="KWB811" s="28"/>
      <c r="KWC811" s="28"/>
      <c r="KWD811" s="28"/>
      <c r="KWE811" s="28"/>
      <c r="KWF811" s="28"/>
      <c r="KWG811" s="28"/>
      <c r="KWH811" s="28"/>
      <c r="KWI811" s="28"/>
      <c r="KWJ811" s="28"/>
      <c r="KWK811" s="28"/>
      <c r="KWL811" s="28"/>
      <c r="KWM811" s="28"/>
      <c r="KWN811" s="28"/>
      <c r="KWO811" s="28"/>
      <c r="KWP811" s="28"/>
      <c r="KWQ811" s="28"/>
      <c r="KWR811" s="28"/>
      <c r="KWS811" s="28"/>
      <c r="KWT811" s="28"/>
      <c r="KWU811" s="28"/>
      <c r="KWV811" s="28"/>
      <c r="KWW811" s="28"/>
      <c r="KWX811" s="28"/>
      <c r="KWY811" s="28"/>
      <c r="KWZ811" s="28"/>
      <c r="KXA811" s="28"/>
      <c r="KXB811" s="28"/>
      <c r="KXC811" s="28"/>
      <c r="KXD811" s="28"/>
      <c r="KXE811" s="28"/>
      <c r="KXF811" s="28"/>
      <c r="KXG811" s="28"/>
      <c r="KXH811" s="28"/>
      <c r="KXI811" s="28"/>
      <c r="KXJ811" s="28"/>
      <c r="KXK811" s="28"/>
      <c r="KXL811" s="28"/>
      <c r="KXM811" s="28"/>
      <c r="KXN811" s="28"/>
      <c r="KXO811" s="28"/>
      <c r="KXP811" s="28"/>
      <c r="KXQ811" s="28"/>
      <c r="KXR811" s="28"/>
      <c r="KXS811" s="28"/>
      <c r="KXT811" s="28"/>
      <c r="KXU811" s="28"/>
      <c r="KXV811" s="28"/>
      <c r="KXW811" s="28"/>
      <c r="KXX811" s="28"/>
      <c r="KXY811" s="28"/>
      <c r="KXZ811" s="28"/>
      <c r="KYA811" s="28"/>
      <c r="KYB811" s="28"/>
      <c r="KYC811" s="28"/>
      <c r="KYD811" s="28"/>
      <c r="KYE811" s="28"/>
      <c r="KYF811" s="28"/>
      <c r="KYG811" s="28"/>
      <c r="KYH811" s="28"/>
      <c r="KYI811" s="28"/>
      <c r="KYJ811" s="28"/>
      <c r="KYK811" s="28"/>
      <c r="KYL811" s="28"/>
      <c r="KYM811" s="28"/>
      <c r="KYN811" s="28"/>
      <c r="KYO811" s="28"/>
      <c r="KYP811" s="28"/>
      <c r="KYQ811" s="28"/>
      <c r="KYR811" s="28"/>
      <c r="KYS811" s="28"/>
      <c r="KYT811" s="28"/>
      <c r="KYU811" s="28"/>
      <c r="KYV811" s="28"/>
      <c r="KYW811" s="28"/>
      <c r="KYX811" s="28"/>
      <c r="KYY811" s="28"/>
      <c r="KYZ811" s="28"/>
      <c r="KZA811" s="28"/>
      <c r="KZB811" s="28"/>
      <c r="KZC811" s="28"/>
      <c r="KZD811" s="28"/>
      <c r="KZE811" s="28"/>
      <c r="KZF811" s="28"/>
      <c r="KZG811" s="28"/>
      <c r="KZH811" s="28"/>
      <c r="KZI811" s="28"/>
      <c r="KZJ811" s="28"/>
      <c r="KZK811" s="28"/>
      <c r="KZL811" s="28"/>
      <c r="KZM811" s="28"/>
      <c r="KZN811" s="28"/>
      <c r="KZO811" s="28"/>
      <c r="KZP811" s="28"/>
      <c r="KZQ811" s="28"/>
      <c r="KZR811" s="28"/>
      <c r="KZS811" s="28"/>
      <c r="KZT811" s="28"/>
      <c r="KZU811" s="28"/>
      <c r="KZV811" s="28"/>
      <c r="KZW811" s="28"/>
      <c r="KZX811" s="28"/>
      <c r="KZY811" s="28"/>
      <c r="KZZ811" s="28"/>
      <c r="LAA811" s="28"/>
      <c r="LAB811" s="28"/>
      <c r="LAC811" s="28"/>
      <c r="LAD811" s="28"/>
      <c r="LAE811" s="28"/>
      <c r="LAF811" s="28"/>
      <c r="LAG811" s="28"/>
      <c r="LAH811" s="28"/>
      <c r="LAI811" s="28"/>
      <c r="LAJ811" s="28"/>
      <c r="LAK811" s="28"/>
      <c r="LAL811" s="28"/>
      <c r="LAM811" s="28"/>
      <c r="LAN811" s="28"/>
      <c r="LAO811" s="28"/>
      <c r="LAP811" s="28"/>
      <c r="LAQ811" s="28"/>
      <c r="LAR811" s="28"/>
      <c r="LAS811" s="28"/>
      <c r="LAT811" s="28"/>
      <c r="LAU811" s="28"/>
      <c r="LAV811" s="28"/>
      <c r="LAW811" s="28"/>
      <c r="LAX811" s="28"/>
      <c r="LAY811" s="28"/>
      <c r="LAZ811" s="28"/>
      <c r="LBA811" s="28"/>
      <c r="LBB811" s="28"/>
      <c r="LBC811" s="28"/>
      <c r="LBD811" s="28"/>
      <c r="LBE811" s="28"/>
      <c r="LBF811" s="28"/>
      <c r="LBG811" s="28"/>
      <c r="LBH811" s="28"/>
      <c r="LBI811" s="28"/>
      <c r="LBJ811" s="28"/>
      <c r="LBK811" s="28"/>
      <c r="LBL811" s="28"/>
      <c r="LBM811" s="28"/>
      <c r="LBN811" s="28"/>
      <c r="LBO811" s="28"/>
      <c r="LBP811" s="28"/>
      <c r="LBQ811" s="28"/>
      <c r="LBR811" s="28"/>
      <c r="LBS811" s="28"/>
      <c r="LBT811" s="28"/>
      <c r="LBU811" s="28"/>
      <c r="LBV811" s="28"/>
      <c r="LBW811" s="28"/>
      <c r="LBX811" s="28"/>
      <c r="LBY811" s="28"/>
      <c r="LBZ811" s="28"/>
      <c r="LCA811" s="28"/>
      <c r="LCB811" s="28"/>
      <c r="LCC811" s="28"/>
      <c r="LCD811" s="28"/>
      <c r="LCE811" s="28"/>
      <c r="LCF811" s="28"/>
      <c r="LCG811" s="28"/>
      <c r="LCH811" s="28"/>
      <c r="LCI811" s="28"/>
      <c r="LCJ811" s="28"/>
      <c r="LCK811" s="28"/>
      <c r="LCL811" s="28"/>
      <c r="LCM811" s="28"/>
      <c r="LCN811" s="28"/>
      <c r="LCO811" s="28"/>
      <c r="LCP811" s="28"/>
      <c r="LCQ811" s="28"/>
      <c r="LCR811" s="28"/>
      <c r="LCS811" s="28"/>
      <c r="LCT811" s="28"/>
      <c r="LCU811" s="28"/>
      <c r="LCV811" s="28"/>
      <c r="LCW811" s="28"/>
      <c r="LCX811" s="28"/>
      <c r="LCY811" s="28"/>
      <c r="LCZ811" s="28"/>
      <c r="LDA811" s="28"/>
      <c r="LDB811" s="28"/>
      <c r="LDC811" s="28"/>
      <c r="LDD811" s="28"/>
      <c r="LDE811" s="28"/>
      <c r="LDF811" s="28"/>
      <c r="LDG811" s="28"/>
      <c r="LDH811" s="28"/>
      <c r="LDI811" s="28"/>
      <c r="LDJ811" s="28"/>
      <c r="LDK811" s="28"/>
      <c r="LDL811" s="28"/>
      <c r="LDM811" s="28"/>
      <c r="LDN811" s="28"/>
      <c r="LDO811" s="28"/>
      <c r="LDP811" s="28"/>
      <c r="LDQ811" s="28"/>
      <c r="LDR811" s="28"/>
      <c r="LDS811" s="28"/>
      <c r="LDT811" s="28"/>
      <c r="LDU811" s="28"/>
      <c r="LDV811" s="28"/>
      <c r="LDW811" s="28"/>
      <c r="LDX811" s="28"/>
      <c r="LDY811" s="28"/>
      <c r="LDZ811" s="28"/>
      <c r="LEA811" s="28"/>
      <c r="LEB811" s="28"/>
      <c r="LEC811" s="28"/>
      <c r="LED811" s="28"/>
      <c r="LEE811" s="28"/>
      <c r="LEF811" s="28"/>
      <c r="LEG811" s="28"/>
      <c r="LEH811" s="28"/>
      <c r="LEI811" s="28"/>
      <c r="LEJ811" s="28"/>
      <c r="LEK811" s="28"/>
      <c r="LEL811" s="28"/>
      <c r="LEM811" s="28"/>
      <c r="LEN811" s="28"/>
      <c r="LEO811" s="28"/>
      <c r="LEP811" s="28"/>
      <c r="LEQ811" s="28"/>
      <c r="LER811" s="28"/>
      <c r="LES811" s="28"/>
      <c r="LET811" s="28"/>
      <c r="LEU811" s="28"/>
      <c r="LEV811" s="28"/>
      <c r="LEW811" s="28"/>
      <c r="LEX811" s="28"/>
      <c r="LEY811" s="28"/>
      <c r="LEZ811" s="28"/>
      <c r="LFA811" s="28"/>
      <c r="LFB811" s="28"/>
      <c r="LFC811" s="28"/>
      <c r="LFD811" s="28"/>
      <c r="LFE811" s="28"/>
      <c r="LFF811" s="28"/>
      <c r="LFG811" s="28"/>
      <c r="LFH811" s="28"/>
      <c r="LFI811" s="28"/>
      <c r="LFJ811" s="28"/>
      <c r="LFK811" s="28"/>
      <c r="LFL811" s="28"/>
      <c r="LFM811" s="28"/>
      <c r="LFN811" s="28"/>
      <c r="LFO811" s="28"/>
      <c r="LFP811" s="28"/>
      <c r="LFQ811" s="28"/>
      <c r="LFR811" s="28"/>
      <c r="LFS811" s="28"/>
      <c r="LFT811" s="28"/>
      <c r="LFU811" s="28"/>
      <c r="LFV811" s="28"/>
      <c r="LFW811" s="28"/>
      <c r="LFX811" s="28"/>
      <c r="LFY811" s="28"/>
      <c r="LFZ811" s="28"/>
      <c r="LGA811" s="28"/>
      <c r="LGB811" s="28"/>
      <c r="LGC811" s="28"/>
      <c r="LGD811" s="28"/>
      <c r="LGE811" s="28"/>
      <c r="LGF811" s="28"/>
      <c r="LGG811" s="28"/>
      <c r="LGH811" s="28"/>
      <c r="LGI811" s="28"/>
      <c r="LGJ811" s="28"/>
      <c r="LGK811" s="28"/>
      <c r="LGL811" s="28"/>
      <c r="LGM811" s="28"/>
      <c r="LGN811" s="28"/>
      <c r="LGO811" s="28"/>
      <c r="LGP811" s="28"/>
      <c r="LGQ811" s="28"/>
      <c r="LGR811" s="28"/>
      <c r="LGS811" s="28"/>
      <c r="LGT811" s="28"/>
      <c r="LGU811" s="28"/>
      <c r="LGV811" s="28"/>
      <c r="LGW811" s="28"/>
      <c r="LGX811" s="28"/>
      <c r="LGY811" s="28"/>
      <c r="LGZ811" s="28"/>
      <c r="LHA811" s="28"/>
      <c r="LHB811" s="28"/>
      <c r="LHC811" s="28"/>
      <c r="LHD811" s="28"/>
      <c r="LHE811" s="28"/>
      <c r="LHF811" s="28"/>
      <c r="LHG811" s="28"/>
      <c r="LHH811" s="28"/>
      <c r="LHI811" s="28"/>
      <c r="LHJ811" s="28"/>
      <c r="LHK811" s="28"/>
      <c r="LHL811" s="28"/>
      <c r="LHM811" s="28"/>
      <c r="LHN811" s="28"/>
      <c r="LHO811" s="28"/>
      <c r="LHP811" s="28"/>
      <c r="LHQ811" s="28"/>
      <c r="LHR811" s="28"/>
      <c r="LHS811" s="28"/>
      <c r="LHT811" s="28"/>
      <c r="LHU811" s="28"/>
      <c r="LHV811" s="28"/>
      <c r="LHW811" s="28"/>
      <c r="LHX811" s="28"/>
      <c r="LHY811" s="28"/>
      <c r="LHZ811" s="28"/>
      <c r="LIA811" s="28"/>
      <c r="LIB811" s="28"/>
      <c r="LIC811" s="28"/>
      <c r="LID811" s="28"/>
      <c r="LIE811" s="28"/>
      <c r="LIF811" s="28"/>
      <c r="LIG811" s="28"/>
      <c r="LIH811" s="28"/>
      <c r="LII811" s="28"/>
      <c r="LIJ811" s="28"/>
      <c r="LIK811" s="28"/>
      <c r="LIL811" s="28"/>
      <c r="LIM811" s="28"/>
      <c r="LIN811" s="28"/>
      <c r="LIO811" s="28"/>
      <c r="LIP811" s="28"/>
      <c r="LIQ811" s="28"/>
      <c r="LIR811" s="28"/>
      <c r="LIS811" s="28"/>
      <c r="LIT811" s="28"/>
      <c r="LIU811" s="28"/>
      <c r="LIV811" s="28"/>
      <c r="LIW811" s="28"/>
      <c r="LIX811" s="28"/>
      <c r="LIY811" s="28"/>
      <c r="LIZ811" s="28"/>
      <c r="LJA811" s="28"/>
      <c r="LJB811" s="28"/>
      <c r="LJC811" s="28"/>
      <c r="LJD811" s="28"/>
      <c r="LJE811" s="28"/>
      <c r="LJF811" s="28"/>
      <c r="LJG811" s="28"/>
      <c r="LJH811" s="28"/>
      <c r="LJI811" s="28"/>
      <c r="LJJ811" s="28"/>
      <c r="LJK811" s="28"/>
      <c r="LJL811" s="28"/>
      <c r="LJM811" s="28"/>
      <c r="LJN811" s="28"/>
      <c r="LJO811" s="28"/>
      <c r="LJP811" s="28"/>
      <c r="LJQ811" s="28"/>
      <c r="LJR811" s="28"/>
      <c r="LJS811" s="28"/>
      <c r="LJT811" s="28"/>
      <c r="LJU811" s="28"/>
      <c r="LJV811" s="28"/>
      <c r="LJW811" s="28"/>
      <c r="LJX811" s="28"/>
      <c r="LJY811" s="28"/>
      <c r="LJZ811" s="28"/>
      <c r="LKA811" s="28"/>
      <c r="LKB811" s="28"/>
      <c r="LKC811" s="28"/>
      <c r="LKD811" s="28"/>
      <c r="LKE811" s="28"/>
      <c r="LKF811" s="28"/>
      <c r="LKG811" s="28"/>
      <c r="LKH811" s="28"/>
      <c r="LKI811" s="28"/>
      <c r="LKJ811" s="28"/>
      <c r="LKK811" s="28"/>
      <c r="LKL811" s="28"/>
      <c r="LKM811" s="28"/>
      <c r="LKN811" s="28"/>
      <c r="LKO811" s="28"/>
      <c r="LKP811" s="28"/>
      <c r="LKQ811" s="28"/>
      <c r="LKR811" s="28"/>
      <c r="LKS811" s="28"/>
      <c r="LKT811" s="28"/>
      <c r="LKU811" s="28"/>
      <c r="LKV811" s="28"/>
      <c r="LKW811" s="28"/>
      <c r="LKX811" s="28"/>
      <c r="LKY811" s="28"/>
      <c r="LKZ811" s="28"/>
      <c r="LLA811" s="28"/>
      <c r="LLB811" s="28"/>
      <c r="LLC811" s="28"/>
      <c r="LLD811" s="28"/>
      <c r="LLE811" s="28"/>
      <c r="LLF811" s="28"/>
      <c r="LLG811" s="28"/>
      <c r="LLH811" s="28"/>
      <c r="LLI811" s="28"/>
      <c r="LLJ811" s="28"/>
      <c r="LLK811" s="28"/>
      <c r="LLL811" s="28"/>
      <c r="LLM811" s="28"/>
      <c r="LLN811" s="28"/>
      <c r="LLO811" s="28"/>
      <c r="LLP811" s="28"/>
      <c r="LLQ811" s="28"/>
      <c r="LLR811" s="28"/>
      <c r="LLS811" s="28"/>
      <c r="LLT811" s="28"/>
      <c r="LLU811" s="28"/>
      <c r="LLV811" s="28"/>
      <c r="LLW811" s="28"/>
      <c r="LLX811" s="28"/>
      <c r="LLY811" s="28"/>
      <c r="LLZ811" s="28"/>
      <c r="LMA811" s="28"/>
      <c r="LMB811" s="28"/>
      <c r="LMC811" s="28"/>
      <c r="LMD811" s="28"/>
      <c r="LME811" s="28"/>
      <c r="LMF811" s="28"/>
      <c r="LMG811" s="28"/>
      <c r="LMH811" s="28"/>
      <c r="LMI811" s="28"/>
      <c r="LMJ811" s="28"/>
      <c r="LMK811" s="28"/>
      <c r="LML811" s="28"/>
      <c r="LMM811" s="28"/>
      <c r="LMN811" s="28"/>
      <c r="LMO811" s="28"/>
      <c r="LMP811" s="28"/>
      <c r="LMQ811" s="28"/>
      <c r="LMR811" s="28"/>
      <c r="LMS811" s="28"/>
      <c r="LMT811" s="28"/>
      <c r="LMU811" s="28"/>
      <c r="LMV811" s="28"/>
      <c r="LMW811" s="28"/>
      <c r="LMX811" s="28"/>
      <c r="LMY811" s="28"/>
      <c r="LMZ811" s="28"/>
      <c r="LNA811" s="28"/>
      <c r="LNB811" s="28"/>
      <c r="LNC811" s="28"/>
      <c r="LND811" s="28"/>
      <c r="LNE811" s="28"/>
      <c r="LNF811" s="28"/>
      <c r="LNG811" s="28"/>
      <c r="LNH811" s="28"/>
      <c r="LNI811" s="28"/>
      <c r="LNJ811" s="28"/>
      <c r="LNK811" s="28"/>
      <c r="LNL811" s="28"/>
      <c r="LNM811" s="28"/>
      <c r="LNN811" s="28"/>
      <c r="LNO811" s="28"/>
      <c r="LNP811" s="28"/>
      <c r="LNQ811" s="28"/>
      <c r="LNR811" s="28"/>
      <c r="LNS811" s="28"/>
      <c r="LNT811" s="28"/>
      <c r="LNU811" s="28"/>
      <c r="LNV811" s="28"/>
      <c r="LNW811" s="28"/>
      <c r="LNX811" s="28"/>
      <c r="LNY811" s="28"/>
      <c r="LNZ811" s="28"/>
      <c r="LOA811" s="28"/>
      <c r="LOB811" s="28"/>
      <c r="LOC811" s="28"/>
      <c r="LOD811" s="28"/>
      <c r="LOE811" s="28"/>
      <c r="LOF811" s="28"/>
      <c r="LOG811" s="28"/>
      <c r="LOH811" s="28"/>
      <c r="LOI811" s="28"/>
      <c r="LOJ811" s="28"/>
      <c r="LOK811" s="28"/>
      <c r="LOL811" s="28"/>
      <c r="LOM811" s="28"/>
      <c r="LON811" s="28"/>
      <c r="LOO811" s="28"/>
      <c r="LOP811" s="28"/>
      <c r="LOQ811" s="28"/>
      <c r="LOR811" s="28"/>
      <c r="LOS811" s="28"/>
      <c r="LOT811" s="28"/>
      <c r="LOU811" s="28"/>
      <c r="LOV811" s="28"/>
      <c r="LOW811" s="28"/>
      <c r="LOX811" s="28"/>
      <c r="LOY811" s="28"/>
      <c r="LOZ811" s="28"/>
      <c r="LPA811" s="28"/>
      <c r="LPB811" s="28"/>
      <c r="LPC811" s="28"/>
      <c r="LPD811" s="28"/>
      <c r="LPE811" s="28"/>
      <c r="LPF811" s="28"/>
      <c r="LPG811" s="28"/>
      <c r="LPH811" s="28"/>
      <c r="LPI811" s="28"/>
      <c r="LPJ811" s="28"/>
      <c r="LPK811" s="28"/>
      <c r="LPL811" s="28"/>
      <c r="LPM811" s="28"/>
      <c r="LPN811" s="28"/>
      <c r="LPO811" s="28"/>
      <c r="LPP811" s="28"/>
      <c r="LPQ811" s="28"/>
      <c r="LPR811" s="28"/>
      <c r="LPS811" s="28"/>
      <c r="LPT811" s="28"/>
      <c r="LPU811" s="28"/>
      <c r="LPV811" s="28"/>
      <c r="LPW811" s="28"/>
      <c r="LPX811" s="28"/>
      <c r="LPY811" s="28"/>
      <c r="LPZ811" s="28"/>
      <c r="LQA811" s="28"/>
      <c r="LQB811" s="28"/>
      <c r="LQC811" s="28"/>
      <c r="LQD811" s="28"/>
      <c r="LQE811" s="28"/>
      <c r="LQF811" s="28"/>
      <c r="LQG811" s="28"/>
      <c r="LQH811" s="28"/>
      <c r="LQI811" s="28"/>
      <c r="LQJ811" s="28"/>
      <c r="LQK811" s="28"/>
      <c r="LQL811" s="28"/>
      <c r="LQM811" s="28"/>
      <c r="LQN811" s="28"/>
      <c r="LQO811" s="28"/>
      <c r="LQP811" s="28"/>
      <c r="LQQ811" s="28"/>
      <c r="LQR811" s="28"/>
      <c r="LQS811" s="28"/>
      <c r="LQT811" s="28"/>
      <c r="LQU811" s="28"/>
      <c r="LQV811" s="28"/>
      <c r="LQW811" s="28"/>
      <c r="LQX811" s="28"/>
      <c r="LQY811" s="28"/>
      <c r="LQZ811" s="28"/>
      <c r="LRA811" s="28"/>
      <c r="LRB811" s="28"/>
      <c r="LRC811" s="28"/>
      <c r="LRD811" s="28"/>
      <c r="LRE811" s="28"/>
      <c r="LRF811" s="28"/>
      <c r="LRG811" s="28"/>
      <c r="LRH811" s="28"/>
      <c r="LRI811" s="28"/>
      <c r="LRJ811" s="28"/>
      <c r="LRK811" s="28"/>
      <c r="LRL811" s="28"/>
      <c r="LRM811" s="28"/>
      <c r="LRN811" s="28"/>
      <c r="LRO811" s="28"/>
      <c r="LRP811" s="28"/>
      <c r="LRQ811" s="28"/>
      <c r="LRR811" s="28"/>
      <c r="LRS811" s="28"/>
      <c r="LRT811" s="28"/>
      <c r="LRU811" s="28"/>
      <c r="LRV811" s="28"/>
      <c r="LRW811" s="28"/>
      <c r="LRX811" s="28"/>
      <c r="LRY811" s="28"/>
      <c r="LRZ811" s="28"/>
      <c r="LSA811" s="28"/>
      <c r="LSB811" s="28"/>
      <c r="LSC811" s="28"/>
      <c r="LSD811" s="28"/>
      <c r="LSE811" s="28"/>
      <c r="LSF811" s="28"/>
      <c r="LSG811" s="28"/>
      <c r="LSH811" s="28"/>
      <c r="LSI811" s="28"/>
      <c r="LSJ811" s="28"/>
      <c r="LSK811" s="28"/>
      <c r="LSL811" s="28"/>
      <c r="LSM811" s="28"/>
      <c r="LSN811" s="28"/>
      <c r="LSO811" s="28"/>
      <c r="LSP811" s="28"/>
      <c r="LSQ811" s="28"/>
      <c r="LSR811" s="28"/>
      <c r="LSS811" s="28"/>
      <c r="LST811" s="28"/>
      <c r="LSU811" s="28"/>
      <c r="LSV811" s="28"/>
      <c r="LSW811" s="28"/>
      <c r="LSX811" s="28"/>
      <c r="LSY811" s="28"/>
      <c r="LSZ811" s="28"/>
      <c r="LTA811" s="28"/>
      <c r="LTB811" s="28"/>
      <c r="LTC811" s="28"/>
      <c r="LTD811" s="28"/>
      <c r="LTE811" s="28"/>
      <c r="LTF811" s="28"/>
      <c r="LTG811" s="28"/>
      <c r="LTH811" s="28"/>
      <c r="LTI811" s="28"/>
      <c r="LTJ811" s="28"/>
      <c r="LTK811" s="28"/>
      <c r="LTL811" s="28"/>
      <c r="LTM811" s="28"/>
      <c r="LTN811" s="28"/>
      <c r="LTO811" s="28"/>
      <c r="LTP811" s="28"/>
      <c r="LTQ811" s="28"/>
      <c r="LTR811" s="28"/>
      <c r="LTS811" s="28"/>
      <c r="LTT811" s="28"/>
      <c r="LTU811" s="28"/>
      <c r="LTV811" s="28"/>
      <c r="LTW811" s="28"/>
      <c r="LTX811" s="28"/>
      <c r="LTY811" s="28"/>
      <c r="LTZ811" s="28"/>
      <c r="LUA811" s="28"/>
      <c r="LUB811" s="28"/>
      <c r="LUC811" s="28"/>
      <c r="LUD811" s="28"/>
      <c r="LUE811" s="28"/>
      <c r="LUF811" s="28"/>
      <c r="LUG811" s="28"/>
      <c r="LUH811" s="28"/>
      <c r="LUI811" s="28"/>
      <c r="LUJ811" s="28"/>
      <c r="LUK811" s="28"/>
      <c r="LUL811" s="28"/>
      <c r="LUM811" s="28"/>
      <c r="LUN811" s="28"/>
      <c r="LUO811" s="28"/>
      <c r="LUP811" s="28"/>
      <c r="LUQ811" s="28"/>
      <c r="LUR811" s="28"/>
      <c r="LUS811" s="28"/>
      <c r="LUT811" s="28"/>
      <c r="LUU811" s="28"/>
      <c r="LUV811" s="28"/>
      <c r="LUW811" s="28"/>
      <c r="LUX811" s="28"/>
      <c r="LUY811" s="28"/>
      <c r="LUZ811" s="28"/>
      <c r="LVA811" s="28"/>
      <c r="LVB811" s="28"/>
      <c r="LVC811" s="28"/>
      <c r="LVD811" s="28"/>
      <c r="LVE811" s="28"/>
      <c r="LVF811" s="28"/>
      <c r="LVG811" s="28"/>
      <c r="LVH811" s="28"/>
      <c r="LVI811" s="28"/>
      <c r="LVJ811" s="28"/>
      <c r="LVK811" s="28"/>
      <c r="LVL811" s="28"/>
      <c r="LVM811" s="28"/>
      <c r="LVN811" s="28"/>
      <c r="LVO811" s="28"/>
      <c r="LVP811" s="28"/>
      <c r="LVQ811" s="28"/>
      <c r="LVR811" s="28"/>
      <c r="LVS811" s="28"/>
      <c r="LVT811" s="28"/>
      <c r="LVU811" s="28"/>
      <c r="LVV811" s="28"/>
      <c r="LVW811" s="28"/>
      <c r="LVX811" s="28"/>
      <c r="LVY811" s="28"/>
      <c r="LVZ811" s="28"/>
      <c r="LWA811" s="28"/>
      <c r="LWB811" s="28"/>
      <c r="LWC811" s="28"/>
      <c r="LWD811" s="28"/>
      <c r="LWE811" s="28"/>
      <c r="LWF811" s="28"/>
      <c r="LWG811" s="28"/>
      <c r="LWH811" s="28"/>
      <c r="LWI811" s="28"/>
      <c r="LWJ811" s="28"/>
      <c r="LWK811" s="28"/>
      <c r="LWL811" s="28"/>
      <c r="LWM811" s="28"/>
      <c r="LWN811" s="28"/>
      <c r="LWO811" s="28"/>
      <c r="LWP811" s="28"/>
      <c r="LWQ811" s="28"/>
      <c r="LWR811" s="28"/>
      <c r="LWS811" s="28"/>
      <c r="LWT811" s="28"/>
      <c r="LWU811" s="28"/>
      <c r="LWV811" s="28"/>
      <c r="LWW811" s="28"/>
      <c r="LWX811" s="28"/>
      <c r="LWY811" s="28"/>
      <c r="LWZ811" s="28"/>
      <c r="LXA811" s="28"/>
      <c r="LXB811" s="28"/>
      <c r="LXC811" s="28"/>
      <c r="LXD811" s="28"/>
      <c r="LXE811" s="28"/>
      <c r="LXF811" s="28"/>
      <c r="LXG811" s="28"/>
      <c r="LXH811" s="28"/>
      <c r="LXI811" s="28"/>
      <c r="LXJ811" s="28"/>
      <c r="LXK811" s="28"/>
      <c r="LXL811" s="28"/>
      <c r="LXM811" s="28"/>
      <c r="LXN811" s="28"/>
      <c r="LXO811" s="28"/>
      <c r="LXP811" s="28"/>
      <c r="LXQ811" s="28"/>
      <c r="LXR811" s="28"/>
      <c r="LXS811" s="28"/>
      <c r="LXT811" s="28"/>
      <c r="LXU811" s="28"/>
      <c r="LXV811" s="28"/>
      <c r="LXW811" s="28"/>
      <c r="LXX811" s="28"/>
      <c r="LXY811" s="28"/>
      <c r="LXZ811" s="28"/>
      <c r="LYA811" s="28"/>
      <c r="LYB811" s="28"/>
      <c r="LYC811" s="28"/>
      <c r="LYD811" s="28"/>
      <c r="LYE811" s="28"/>
      <c r="LYF811" s="28"/>
      <c r="LYG811" s="28"/>
      <c r="LYH811" s="28"/>
      <c r="LYI811" s="28"/>
      <c r="LYJ811" s="28"/>
      <c r="LYK811" s="28"/>
      <c r="LYL811" s="28"/>
      <c r="LYM811" s="28"/>
      <c r="LYN811" s="28"/>
      <c r="LYO811" s="28"/>
      <c r="LYP811" s="28"/>
      <c r="LYQ811" s="28"/>
      <c r="LYR811" s="28"/>
      <c r="LYS811" s="28"/>
      <c r="LYT811" s="28"/>
      <c r="LYU811" s="28"/>
      <c r="LYV811" s="28"/>
      <c r="LYW811" s="28"/>
      <c r="LYX811" s="28"/>
      <c r="LYY811" s="28"/>
      <c r="LYZ811" s="28"/>
      <c r="LZA811" s="28"/>
      <c r="LZB811" s="28"/>
      <c r="LZC811" s="28"/>
      <c r="LZD811" s="28"/>
      <c r="LZE811" s="28"/>
      <c r="LZF811" s="28"/>
      <c r="LZG811" s="28"/>
      <c r="LZH811" s="28"/>
      <c r="LZI811" s="28"/>
      <c r="LZJ811" s="28"/>
      <c r="LZK811" s="28"/>
      <c r="LZL811" s="28"/>
      <c r="LZM811" s="28"/>
      <c r="LZN811" s="28"/>
      <c r="LZO811" s="28"/>
      <c r="LZP811" s="28"/>
      <c r="LZQ811" s="28"/>
      <c r="LZR811" s="28"/>
      <c r="LZS811" s="28"/>
      <c r="LZT811" s="28"/>
      <c r="LZU811" s="28"/>
      <c r="LZV811" s="28"/>
      <c r="LZW811" s="28"/>
      <c r="LZX811" s="28"/>
      <c r="LZY811" s="28"/>
      <c r="LZZ811" s="28"/>
      <c r="MAA811" s="28"/>
      <c r="MAB811" s="28"/>
      <c r="MAC811" s="28"/>
      <c r="MAD811" s="28"/>
      <c r="MAE811" s="28"/>
      <c r="MAF811" s="28"/>
      <c r="MAG811" s="28"/>
      <c r="MAH811" s="28"/>
      <c r="MAI811" s="28"/>
      <c r="MAJ811" s="28"/>
      <c r="MAK811" s="28"/>
      <c r="MAL811" s="28"/>
      <c r="MAM811" s="28"/>
      <c r="MAN811" s="28"/>
      <c r="MAO811" s="28"/>
      <c r="MAP811" s="28"/>
      <c r="MAQ811" s="28"/>
      <c r="MAR811" s="28"/>
      <c r="MAS811" s="28"/>
      <c r="MAT811" s="28"/>
      <c r="MAU811" s="28"/>
      <c r="MAV811" s="28"/>
      <c r="MAW811" s="28"/>
      <c r="MAX811" s="28"/>
      <c r="MAY811" s="28"/>
      <c r="MAZ811" s="28"/>
      <c r="MBA811" s="28"/>
      <c r="MBB811" s="28"/>
      <c r="MBC811" s="28"/>
      <c r="MBD811" s="28"/>
      <c r="MBE811" s="28"/>
      <c r="MBF811" s="28"/>
      <c r="MBG811" s="28"/>
      <c r="MBH811" s="28"/>
      <c r="MBI811" s="28"/>
      <c r="MBJ811" s="28"/>
      <c r="MBK811" s="28"/>
      <c r="MBL811" s="28"/>
      <c r="MBM811" s="28"/>
      <c r="MBN811" s="28"/>
      <c r="MBO811" s="28"/>
      <c r="MBP811" s="28"/>
      <c r="MBQ811" s="28"/>
      <c r="MBR811" s="28"/>
      <c r="MBS811" s="28"/>
      <c r="MBT811" s="28"/>
      <c r="MBU811" s="28"/>
      <c r="MBV811" s="28"/>
      <c r="MBW811" s="28"/>
      <c r="MBX811" s="28"/>
      <c r="MBY811" s="28"/>
      <c r="MBZ811" s="28"/>
      <c r="MCA811" s="28"/>
      <c r="MCB811" s="28"/>
      <c r="MCC811" s="28"/>
      <c r="MCD811" s="28"/>
      <c r="MCE811" s="28"/>
      <c r="MCF811" s="28"/>
      <c r="MCG811" s="28"/>
      <c r="MCH811" s="28"/>
      <c r="MCI811" s="28"/>
      <c r="MCJ811" s="28"/>
      <c r="MCK811" s="28"/>
      <c r="MCL811" s="28"/>
      <c r="MCM811" s="28"/>
      <c r="MCN811" s="28"/>
      <c r="MCO811" s="28"/>
      <c r="MCP811" s="28"/>
      <c r="MCQ811" s="28"/>
      <c r="MCR811" s="28"/>
      <c r="MCS811" s="28"/>
      <c r="MCT811" s="28"/>
      <c r="MCU811" s="28"/>
      <c r="MCV811" s="28"/>
      <c r="MCW811" s="28"/>
      <c r="MCX811" s="28"/>
      <c r="MCY811" s="28"/>
      <c r="MCZ811" s="28"/>
      <c r="MDA811" s="28"/>
      <c r="MDB811" s="28"/>
      <c r="MDC811" s="28"/>
      <c r="MDD811" s="28"/>
      <c r="MDE811" s="28"/>
      <c r="MDF811" s="28"/>
      <c r="MDG811" s="28"/>
      <c r="MDH811" s="28"/>
      <c r="MDI811" s="28"/>
      <c r="MDJ811" s="28"/>
      <c r="MDK811" s="28"/>
      <c r="MDL811" s="28"/>
      <c r="MDM811" s="28"/>
      <c r="MDN811" s="28"/>
      <c r="MDO811" s="28"/>
      <c r="MDP811" s="28"/>
      <c r="MDQ811" s="28"/>
      <c r="MDR811" s="28"/>
      <c r="MDS811" s="28"/>
      <c r="MDT811" s="28"/>
      <c r="MDU811" s="28"/>
      <c r="MDV811" s="28"/>
      <c r="MDW811" s="28"/>
      <c r="MDX811" s="28"/>
      <c r="MDY811" s="28"/>
      <c r="MDZ811" s="28"/>
      <c r="MEA811" s="28"/>
      <c r="MEB811" s="28"/>
      <c r="MEC811" s="28"/>
      <c r="MED811" s="28"/>
      <c r="MEE811" s="28"/>
      <c r="MEF811" s="28"/>
      <c r="MEG811" s="28"/>
      <c r="MEH811" s="28"/>
      <c r="MEI811" s="28"/>
      <c r="MEJ811" s="28"/>
      <c r="MEK811" s="28"/>
      <c r="MEL811" s="28"/>
      <c r="MEM811" s="28"/>
      <c r="MEN811" s="28"/>
      <c r="MEO811" s="28"/>
      <c r="MEP811" s="28"/>
      <c r="MEQ811" s="28"/>
      <c r="MER811" s="28"/>
      <c r="MES811" s="28"/>
      <c r="MET811" s="28"/>
      <c r="MEU811" s="28"/>
      <c r="MEV811" s="28"/>
      <c r="MEW811" s="28"/>
      <c r="MEX811" s="28"/>
      <c r="MEY811" s="28"/>
      <c r="MEZ811" s="28"/>
      <c r="MFA811" s="28"/>
      <c r="MFB811" s="28"/>
      <c r="MFC811" s="28"/>
      <c r="MFD811" s="28"/>
      <c r="MFE811" s="28"/>
      <c r="MFF811" s="28"/>
      <c r="MFG811" s="28"/>
      <c r="MFH811" s="28"/>
      <c r="MFI811" s="28"/>
      <c r="MFJ811" s="28"/>
      <c r="MFK811" s="28"/>
      <c r="MFL811" s="28"/>
      <c r="MFM811" s="28"/>
      <c r="MFN811" s="28"/>
      <c r="MFO811" s="28"/>
      <c r="MFP811" s="28"/>
      <c r="MFQ811" s="28"/>
      <c r="MFR811" s="28"/>
      <c r="MFS811" s="28"/>
      <c r="MFT811" s="28"/>
      <c r="MFU811" s="28"/>
      <c r="MFV811" s="28"/>
      <c r="MFW811" s="28"/>
      <c r="MFX811" s="28"/>
      <c r="MFY811" s="28"/>
      <c r="MFZ811" s="28"/>
      <c r="MGA811" s="28"/>
      <c r="MGB811" s="28"/>
      <c r="MGC811" s="28"/>
      <c r="MGD811" s="28"/>
      <c r="MGE811" s="28"/>
      <c r="MGF811" s="28"/>
      <c r="MGG811" s="28"/>
      <c r="MGH811" s="28"/>
      <c r="MGI811" s="28"/>
      <c r="MGJ811" s="28"/>
      <c r="MGK811" s="28"/>
      <c r="MGL811" s="28"/>
      <c r="MGM811" s="28"/>
      <c r="MGN811" s="28"/>
      <c r="MGO811" s="28"/>
      <c r="MGP811" s="28"/>
      <c r="MGQ811" s="28"/>
      <c r="MGR811" s="28"/>
      <c r="MGS811" s="28"/>
      <c r="MGT811" s="28"/>
      <c r="MGU811" s="28"/>
      <c r="MGV811" s="28"/>
      <c r="MGW811" s="28"/>
      <c r="MGX811" s="28"/>
      <c r="MGY811" s="28"/>
      <c r="MGZ811" s="28"/>
      <c r="MHA811" s="28"/>
      <c r="MHB811" s="28"/>
      <c r="MHC811" s="28"/>
      <c r="MHD811" s="28"/>
      <c r="MHE811" s="28"/>
      <c r="MHF811" s="28"/>
      <c r="MHG811" s="28"/>
      <c r="MHH811" s="28"/>
      <c r="MHI811" s="28"/>
      <c r="MHJ811" s="28"/>
      <c r="MHK811" s="28"/>
      <c r="MHL811" s="28"/>
      <c r="MHM811" s="28"/>
      <c r="MHN811" s="28"/>
      <c r="MHO811" s="28"/>
      <c r="MHP811" s="28"/>
      <c r="MHQ811" s="28"/>
      <c r="MHR811" s="28"/>
      <c r="MHS811" s="28"/>
      <c r="MHT811" s="28"/>
      <c r="MHU811" s="28"/>
      <c r="MHV811" s="28"/>
      <c r="MHW811" s="28"/>
      <c r="MHX811" s="28"/>
      <c r="MHY811" s="28"/>
      <c r="MHZ811" s="28"/>
      <c r="MIA811" s="28"/>
      <c r="MIB811" s="28"/>
      <c r="MIC811" s="28"/>
      <c r="MID811" s="28"/>
      <c r="MIE811" s="28"/>
      <c r="MIF811" s="28"/>
      <c r="MIG811" s="28"/>
      <c r="MIH811" s="28"/>
      <c r="MII811" s="28"/>
      <c r="MIJ811" s="28"/>
      <c r="MIK811" s="28"/>
      <c r="MIL811" s="28"/>
      <c r="MIM811" s="28"/>
      <c r="MIN811" s="28"/>
      <c r="MIO811" s="28"/>
      <c r="MIP811" s="28"/>
      <c r="MIQ811" s="28"/>
      <c r="MIR811" s="28"/>
      <c r="MIS811" s="28"/>
      <c r="MIT811" s="28"/>
      <c r="MIU811" s="28"/>
      <c r="MIV811" s="28"/>
      <c r="MIW811" s="28"/>
      <c r="MIX811" s="28"/>
      <c r="MIY811" s="28"/>
      <c r="MIZ811" s="28"/>
      <c r="MJA811" s="28"/>
      <c r="MJB811" s="28"/>
      <c r="MJC811" s="28"/>
      <c r="MJD811" s="28"/>
      <c r="MJE811" s="28"/>
      <c r="MJF811" s="28"/>
      <c r="MJG811" s="28"/>
      <c r="MJH811" s="28"/>
      <c r="MJI811" s="28"/>
      <c r="MJJ811" s="28"/>
      <c r="MJK811" s="28"/>
      <c r="MJL811" s="28"/>
      <c r="MJM811" s="28"/>
      <c r="MJN811" s="28"/>
      <c r="MJO811" s="28"/>
      <c r="MJP811" s="28"/>
      <c r="MJQ811" s="28"/>
      <c r="MJR811" s="28"/>
      <c r="MJS811" s="28"/>
      <c r="MJT811" s="28"/>
      <c r="MJU811" s="28"/>
      <c r="MJV811" s="28"/>
      <c r="MJW811" s="28"/>
      <c r="MJX811" s="28"/>
      <c r="MJY811" s="28"/>
      <c r="MJZ811" s="28"/>
      <c r="MKA811" s="28"/>
      <c r="MKB811" s="28"/>
      <c r="MKC811" s="28"/>
      <c r="MKD811" s="28"/>
      <c r="MKE811" s="28"/>
      <c r="MKF811" s="28"/>
      <c r="MKG811" s="28"/>
      <c r="MKH811" s="28"/>
      <c r="MKI811" s="28"/>
      <c r="MKJ811" s="28"/>
      <c r="MKK811" s="28"/>
      <c r="MKL811" s="28"/>
      <c r="MKM811" s="28"/>
      <c r="MKN811" s="28"/>
      <c r="MKO811" s="28"/>
      <c r="MKP811" s="28"/>
      <c r="MKQ811" s="28"/>
      <c r="MKR811" s="28"/>
      <c r="MKS811" s="28"/>
      <c r="MKT811" s="28"/>
      <c r="MKU811" s="28"/>
      <c r="MKV811" s="28"/>
      <c r="MKW811" s="28"/>
      <c r="MKX811" s="28"/>
      <c r="MKY811" s="28"/>
      <c r="MKZ811" s="28"/>
      <c r="MLA811" s="28"/>
      <c r="MLB811" s="28"/>
      <c r="MLC811" s="28"/>
      <c r="MLD811" s="28"/>
      <c r="MLE811" s="28"/>
      <c r="MLF811" s="28"/>
      <c r="MLG811" s="28"/>
      <c r="MLH811" s="28"/>
      <c r="MLI811" s="28"/>
      <c r="MLJ811" s="28"/>
      <c r="MLK811" s="28"/>
      <c r="MLL811" s="28"/>
      <c r="MLM811" s="28"/>
      <c r="MLN811" s="28"/>
      <c r="MLO811" s="28"/>
      <c r="MLP811" s="28"/>
      <c r="MLQ811" s="28"/>
      <c r="MLR811" s="28"/>
      <c r="MLS811" s="28"/>
      <c r="MLT811" s="28"/>
      <c r="MLU811" s="28"/>
      <c r="MLV811" s="28"/>
      <c r="MLW811" s="28"/>
      <c r="MLX811" s="28"/>
      <c r="MLY811" s="28"/>
      <c r="MLZ811" s="28"/>
      <c r="MMA811" s="28"/>
      <c r="MMB811" s="28"/>
      <c r="MMC811" s="28"/>
      <c r="MMD811" s="28"/>
      <c r="MME811" s="28"/>
      <c r="MMF811" s="28"/>
      <c r="MMG811" s="28"/>
      <c r="MMH811" s="28"/>
      <c r="MMI811" s="28"/>
      <c r="MMJ811" s="28"/>
      <c r="MMK811" s="28"/>
      <c r="MML811" s="28"/>
      <c r="MMM811" s="28"/>
      <c r="MMN811" s="28"/>
      <c r="MMO811" s="28"/>
      <c r="MMP811" s="28"/>
      <c r="MMQ811" s="28"/>
      <c r="MMR811" s="28"/>
      <c r="MMS811" s="28"/>
      <c r="MMT811" s="28"/>
      <c r="MMU811" s="28"/>
      <c r="MMV811" s="28"/>
      <c r="MMW811" s="28"/>
      <c r="MMX811" s="28"/>
      <c r="MMY811" s="28"/>
      <c r="MMZ811" s="28"/>
      <c r="MNA811" s="28"/>
      <c r="MNB811" s="28"/>
      <c r="MNC811" s="28"/>
      <c r="MND811" s="28"/>
      <c r="MNE811" s="28"/>
      <c r="MNF811" s="28"/>
      <c r="MNG811" s="28"/>
      <c r="MNH811" s="28"/>
      <c r="MNI811" s="28"/>
      <c r="MNJ811" s="28"/>
      <c r="MNK811" s="28"/>
      <c r="MNL811" s="28"/>
      <c r="MNM811" s="28"/>
      <c r="MNN811" s="28"/>
      <c r="MNO811" s="28"/>
      <c r="MNP811" s="28"/>
      <c r="MNQ811" s="28"/>
      <c r="MNR811" s="28"/>
      <c r="MNS811" s="28"/>
      <c r="MNT811" s="28"/>
      <c r="MNU811" s="28"/>
      <c r="MNV811" s="28"/>
      <c r="MNW811" s="28"/>
      <c r="MNX811" s="28"/>
      <c r="MNY811" s="28"/>
      <c r="MNZ811" s="28"/>
      <c r="MOA811" s="28"/>
      <c r="MOB811" s="28"/>
      <c r="MOC811" s="28"/>
      <c r="MOD811" s="28"/>
      <c r="MOE811" s="28"/>
      <c r="MOF811" s="28"/>
      <c r="MOG811" s="28"/>
      <c r="MOH811" s="28"/>
      <c r="MOI811" s="28"/>
      <c r="MOJ811" s="28"/>
      <c r="MOK811" s="28"/>
      <c r="MOL811" s="28"/>
      <c r="MOM811" s="28"/>
      <c r="MON811" s="28"/>
      <c r="MOO811" s="28"/>
      <c r="MOP811" s="28"/>
      <c r="MOQ811" s="28"/>
      <c r="MOR811" s="28"/>
      <c r="MOS811" s="28"/>
      <c r="MOT811" s="28"/>
      <c r="MOU811" s="28"/>
      <c r="MOV811" s="28"/>
      <c r="MOW811" s="28"/>
      <c r="MOX811" s="28"/>
      <c r="MOY811" s="28"/>
      <c r="MOZ811" s="28"/>
      <c r="MPA811" s="28"/>
      <c r="MPB811" s="28"/>
      <c r="MPC811" s="28"/>
      <c r="MPD811" s="28"/>
      <c r="MPE811" s="28"/>
      <c r="MPF811" s="28"/>
      <c r="MPG811" s="28"/>
      <c r="MPH811" s="28"/>
      <c r="MPI811" s="28"/>
      <c r="MPJ811" s="28"/>
      <c r="MPK811" s="28"/>
      <c r="MPL811" s="28"/>
      <c r="MPM811" s="28"/>
      <c r="MPN811" s="28"/>
      <c r="MPO811" s="28"/>
      <c r="MPP811" s="28"/>
      <c r="MPQ811" s="28"/>
      <c r="MPR811" s="28"/>
      <c r="MPS811" s="28"/>
      <c r="MPT811" s="28"/>
      <c r="MPU811" s="28"/>
      <c r="MPV811" s="28"/>
      <c r="MPW811" s="28"/>
      <c r="MPX811" s="28"/>
      <c r="MPY811" s="28"/>
      <c r="MPZ811" s="28"/>
      <c r="MQA811" s="28"/>
      <c r="MQB811" s="28"/>
      <c r="MQC811" s="28"/>
      <c r="MQD811" s="28"/>
      <c r="MQE811" s="28"/>
      <c r="MQF811" s="28"/>
      <c r="MQG811" s="28"/>
      <c r="MQH811" s="28"/>
      <c r="MQI811" s="28"/>
      <c r="MQJ811" s="28"/>
      <c r="MQK811" s="28"/>
      <c r="MQL811" s="28"/>
      <c r="MQM811" s="28"/>
      <c r="MQN811" s="28"/>
      <c r="MQO811" s="28"/>
      <c r="MQP811" s="28"/>
      <c r="MQQ811" s="28"/>
      <c r="MQR811" s="28"/>
      <c r="MQS811" s="28"/>
      <c r="MQT811" s="28"/>
      <c r="MQU811" s="28"/>
      <c r="MQV811" s="28"/>
      <c r="MQW811" s="28"/>
      <c r="MQX811" s="28"/>
      <c r="MQY811" s="28"/>
      <c r="MQZ811" s="28"/>
      <c r="MRA811" s="28"/>
      <c r="MRB811" s="28"/>
      <c r="MRC811" s="28"/>
      <c r="MRD811" s="28"/>
      <c r="MRE811" s="28"/>
      <c r="MRF811" s="28"/>
      <c r="MRG811" s="28"/>
      <c r="MRH811" s="28"/>
      <c r="MRI811" s="28"/>
      <c r="MRJ811" s="28"/>
      <c r="MRK811" s="28"/>
      <c r="MRL811" s="28"/>
      <c r="MRM811" s="28"/>
      <c r="MRN811" s="28"/>
      <c r="MRO811" s="28"/>
      <c r="MRP811" s="28"/>
      <c r="MRQ811" s="28"/>
      <c r="MRR811" s="28"/>
      <c r="MRS811" s="28"/>
      <c r="MRT811" s="28"/>
      <c r="MRU811" s="28"/>
      <c r="MRV811" s="28"/>
      <c r="MRW811" s="28"/>
      <c r="MRX811" s="28"/>
      <c r="MRY811" s="28"/>
      <c r="MRZ811" s="28"/>
      <c r="MSA811" s="28"/>
      <c r="MSB811" s="28"/>
      <c r="MSC811" s="28"/>
      <c r="MSD811" s="28"/>
      <c r="MSE811" s="28"/>
      <c r="MSF811" s="28"/>
      <c r="MSG811" s="28"/>
      <c r="MSH811" s="28"/>
      <c r="MSI811" s="28"/>
      <c r="MSJ811" s="28"/>
      <c r="MSK811" s="28"/>
      <c r="MSL811" s="28"/>
      <c r="MSM811" s="28"/>
      <c r="MSN811" s="28"/>
      <c r="MSO811" s="28"/>
      <c r="MSP811" s="28"/>
      <c r="MSQ811" s="28"/>
      <c r="MSR811" s="28"/>
      <c r="MSS811" s="28"/>
      <c r="MST811" s="28"/>
      <c r="MSU811" s="28"/>
      <c r="MSV811" s="28"/>
      <c r="MSW811" s="28"/>
      <c r="MSX811" s="28"/>
      <c r="MSY811" s="28"/>
      <c r="MSZ811" s="28"/>
      <c r="MTA811" s="28"/>
      <c r="MTB811" s="28"/>
      <c r="MTC811" s="28"/>
      <c r="MTD811" s="28"/>
      <c r="MTE811" s="28"/>
      <c r="MTF811" s="28"/>
      <c r="MTG811" s="28"/>
      <c r="MTH811" s="28"/>
      <c r="MTI811" s="28"/>
      <c r="MTJ811" s="28"/>
      <c r="MTK811" s="28"/>
      <c r="MTL811" s="28"/>
      <c r="MTM811" s="28"/>
      <c r="MTN811" s="28"/>
      <c r="MTO811" s="28"/>
      <c r="MTP811" s="28"/>
      <c r="MTQ811" s="28"/>
      <c r="MTR811" s="28"/>
      <c r="MTS811" s="28"/>
      <c r="MTT811" s="28"/>
      <c r="MTU811" s="28"/>
      <c r="MTV811" s="28"/>
      <c r="MTW811" s="28"/>
      <c r="MTX811" s="28"/>
      <c r="MTY811" s="28"/>
      <c r="MTZ811" s="28"/>
      <c r="MUA811" s="28"/>
      <c r="MUB811" s="28"/>
      <c r="MUC811" s="28"/>
      <c r="MUD811" s="28"/>
      <c r="MUE811" s="28"/>
      <c r="MUF811" s="28"/>
      <c r="MUG811" s="28"/>
      <c r="MUH811" s="28"/>
      <c r="MUI811" s="28"/>
      <c r="MUJ811" s="28"/>
      <c r="MUK811" s="28"/>
      <c r="MUL811" s="28"/>
      <c r="MUM811" s="28"/>
      <c r="MUN811" s="28"/>
      <c r="MUO811" s="28"/>
      <c r="MUP811" s="28"/>
      <c r="MUQ811" s="28"/>
      <c r="MUR811" s="28"/>
      <c r="MUS811" s="28"/>
      <c r="MUT811" s="28"/>
      <c r="MUU811" s="28"/>
      <c r="MUV811" s="28"/>
      <c r="MUW811" s="28"/>
      <c r="MUX811" s="28"/>
      <c r="MUY811" s="28"/>
      <c r="MUZ811" s="28"/>
      <c r="MVA811" s="28"/>
      <c r="MVB811" s="28"/>
      <c r="MVC811" s="28"/>
      <c r="MVD811" s="28"/>
      <c r="MVE811" s="28"/>
      <c r="MVF811" s="28"/>
      <c r="MVG811" s="28"/>
      <c r="MVH811" s="28"/>
      <c r="MVI811" s="28"/>
      <c r="MVJ811" s="28"/>
      <c r="MVK811" s="28"/>
      <c r="MVL811" s="28"/>
      <c r="MVM811" s="28"/>
      <c r="MVN811" s="28"/>
      <c r="MVO811" s="28"/>
      <c r="MVP811" s="28"/>
      <c r="MVQ811" s="28"/>
      <c r="MVR811" s="28"/>
      <c r="MVS811" s="28"/>
      <c r="MVT811" s="28"/>
      <c r="MVU811" s="28"/>
      <c r="MVV811" s="28"/>
      <c r="MVW811" s="28"/>
      <c r="MVX811" s="28"/>
      <c r="MVY811" s="28"/>
      <c r="MVZ811" s="28"/>
      <c r="MWA811" s="28"/>
      <c r="MWB811" s="28"/>
      <c r="MWC811" s="28"/>
      <c r="MWD811" s="28"/>
      <c r="MWE811" s="28"/>
      <c r="MWF811" s="28"/>
      <c r="MWG811" s="28"/>
      <c r="MWH811" s="28"/>
      <c r="MWI811" s="28"/>
      <c r="MWJ811" s="28"/>
      <c r="MWK811" s="28"/>
      <c r="MWL811" s="28"/>
      <c r="MWM811" s="28"/>
      <c r="MWN811" s="28"/>
      <c r="MWO811" s="28"/>
      <c r="MWP811" s="28"/>
      <c r="MWQ811" s="28"/>
      <c r="MWR811" s="28"/>
      <c r="MWS811" s="28"/>
      <c r="MWT811" s="28"/>
      <c r="MWU811" s="28"/>
      <c r="MWV811" s="28"/>
      <c r="MWW811" s="28"/>
      <c r="MWX811" s="28"/>
      <c r="MWY811" s="28"/>
      <c r="MWZ811" s="28"/>
      <c r="MXA811" s="28"/>
      <c r="MXB811" s="28"/>
      <c r="MXC811" s="28"/>
      <c r="MXD811" s="28"/>
      <c r="MXE811" s="28"/>
      <c r="MXF811" s="28"/>
      <c r="MXG811" s="28"/>
      <c r="MXH811" s="28"/>
      <c r="MXI811" s="28"/>
      <c r="MXJ811" s="28"/>
      <c r="MXK811" s="28"/>
      <c r="MXL811" s="28"/>
      <c r="MXM811" s="28"/>
      <c r="MXN811" s="28"/>
      <c r="MXO811" s="28"/>
      <c r="MXP811" s="28"/>
      <c r="MXQ811" s="28"/>
      <c r="MXR811" s="28"/>
      <c r="MXS811" s="28"/>
      <c r="MXT811" s="28"/>
      <c r="MXU811" s="28"/>
      <c r="MXV811" s="28"/>
      <c r="MXW811" s="28"/>
      <c r="MXX811" s="28"/>
      <c r="MXY811" s="28"/>
      <c r="MXZ811" s="28"/>
      <c r="MYA811" s="28"/>
      <c r="MYB811" s="28"/>
      <c r="MYC811" s="28"/>
      <c r="MYD811" s="28"/>
      <c r="MYE811" s="28"/>
      <c r="MYF811" s="28"/>
      <c r="MYG811" s="28"/>
      <c r="MYH811" s="28"/>
      <c r="MYI811" s="28"/>
      <c r="MYJ811" s="28"/>
      <c r="MYK811" s="28"/>
      <c r="MYL811" s="28"/>
      <c r="MYM811" s="28"/>
      <c r="MYN811" s="28"/>
      <c r="MYO811" s="28"/>
      <c r="MYP811" s="28"/>
      <c r="MYQ811" s="28"/>
      <c r="MYR811" s="28"/>
      <c r="MYS811" s="28"/>
      <c r="MYT811" s="28"/>
      <c r="MYU811" s="28"/>
      <c r="MYV811" s="28"/>
      <c r="MYW811" s="28"/>
      <c r="MYX811" s="28"/>
      <c r="MYY811" s="28"/>
      <c r="MYZ811" s="28"/>
      <c r="MZA811" s="28"/>
      <c r="MZB811" s="28"/>
      <c r="MZC811" s="28"/>
      <c r="MZD811" s="28"/>
      <c r="MZE811" s="28"/>
      <c r="MZF811" s="28"/>
      <c r="MZG811" s="28"/>
      <c r="MZH811" s="28"/>
      <c r="MZI811" s="28"/>
      <c r="MZJ811" s="28"/>
      <c r="MZK811" s="28"/>
      <c r="MZL811" s="28"/>
      <c r="MZM811" s="28"/>
      <c r="MZN811" s="28"/>
      <c r="MZO811" s="28"/>
      <c r="MZP811" s="28"/>
      <c r="MZQ811" s="28"/>
      <c r="MZR811" s="28"/>
      <c r="MZS811" s="28"/>
      <c r="MZT811" s="28"/>
      <c r="MZU811" s="28"/>
      <c r="MZV811" s="28"/>
      <c r="MZW811" s="28"/>
      <c r="MZX811" s="28"/>
      <c r="MZY811" s="28"/>
      <c r="MZZ811" s="28"/>
      <c r="NAA811" s="28"/>
      <c r="NAB811" s="28"/>
      <c r="NAC811" s="28"/>
      <c r="NAD811" s="28"/>
      <c r="NAE811" s="28"/>
      <c r="NAF811" s="28"/>
      <c r="NAG811" s="28"/>
      <c r="NAH811" s="28"/>
      <c r="NAI811" s="28"/>
      <c r="NAJ811" s="28"/>
      <c r="NAK811" s="28"/>
      <c r="NAL811" s="28"/>
      <c r="NAM811" s="28"/>
      <c r="NAN811" s="28"/>
      <c r="NAO811" s="28"/>
      <c r="NAP811" s="28"/>
      <c r="NAQ811" s="28"/>
      <c r="NAR811" s="28"/>
      <c r="NAS811" s="28"/>
      <c r="NAT811" s="28"/>
      <c r="NAU811" s="28"/>
      <c r="NAV811" s="28"/>
      <c r="NAW811" s="28"/>
      <c r="NAX811" s="28"/>
      <c r="NAY811" s="28"/>
      <c r="NAZ811" s="28"/>
      <c r="NBA811" s="28"/>
      <c r="NBB811" s="28"/>
      <c r="NBC811" s="28"/>
      <c r="NBD811" s="28"/>
      <c r="NBE811" s="28"/>
      <c r="NBF811" s="28"/>
      <c r="NBG811" s="28"/>
      <c r="NBH811" s="28"/>
      <c r="NBI811" s="28"/>
      <c r="NBJ811" s="28"/>
      <c r="NBK811" s="28"/>
      <c r="NBL811" s="28"/>
      <c r="NBM811" s="28"/>
      <c r="NBN811" s="28"/>
      <c r="NBO811" s="28"/>
      <c r="NBP811" s="28"/>
      <c r="NBQ811" s="28"/>
      <c r="NBR811" s="28"/>
      <c r="NBS811" s="28"/>
      <c r="NBT811" s="28"/>
      <c r="NBU811" s="28"/>
      <c r="NBV811" s="28"/>
      <c r="NBW811" s="28"/>
      <c r="NBX811" s="28"/>
      <c r="NBY811" s="28"/>
      <c r="NBZ811" s="28"/>
      <c r="NCA811" s="28"/>
      <c r="NCB811" s="28"/>
      <c r="NCC811" s="28"/>
      <c r="NCD811" s="28"/>
      <c r="NCE811" s="28"/>
      <c r="NCF811" s="28"/>
      <c r="NCG811" s="28"/>
      <c r="NCH811" s="28"/>
      <c r="NCI811" s="28"/>
      <c r="NCJ811" s="28"/>
      <c r="NCK811" s="28"/>
      <c r="NCL811" s="28"/>
      <c r="NCM811" s="28"/>
      <c r="NCN811" s="28"/>
      <c r="NCO811" s="28"/>
      <c r="NCP811" s="28"/>
      <c r="NCQ811" s="28"/>
      <c r="NCR811" s="28"/>
      <c r="NCS811" s="28"/>
      <c r="NCT811" s="28"/>
      <c r="NCU811" s="28"/>
      <c r="NCV811" s="28"/>
      <c r="NCW811" s="28"/>
      <c r="NCX811" s="28"/>
      <c r="NCY811" s="28"/>
      <c r="NCZ811" s="28"/>
      <c r="NDA811" s="28"/>
      <c r="NDB811" s="28"/>
      <c r="NDC811" s="28"/>
      <c r="NDD811" s="28"/>
      <c r="NDE811" s="28"/>
      <c r="NDF811" s="28"/>
      <c r="NDG811" s="28"/>
      <c r="NDH811" s="28"/>
      <c r="NDI811" s="28"/>
      <c r="NDJ811" s="28"/>
      <c r="NDK811" s="28"/>
      <c r="NDL811" s="28"/>
      <c r="NDM811" s="28"/>
      <c r="NDN811" s="28"/>
      <c r="NDO811" s="28"/>
      <c r="NDP811" s="28"/>
      <c r="NDQ811" s="28"/>
      <c r="NDR811" s="28"/>
      <c r="NDS811" s="28"/>
      <c r="NDT811" s="28"/>
      <c r="NDU811" s="28"/>
      <c r="NDV811" s="28"/>
      <c r="NDW811" s="28"/>
      <c r="NDX811" s="28"/>
      <c r="NDY811" s="28"/>
      <c r="NDZ811" s="28"/>
      <c r="NEA811" s="28"/>
      <c r="NEB811" s="28"/>
      <c r="NEC811" s="28"/>
      <c r="NED811" s="28"/>
      <c r="NEE811" s="28"/>
      <c r="NEF811" s="28"/>
      <c r="NEG811" s="28"/>
      <c r="NEH811" s="28"/>
      <c r="NEI811" s="28"/>
      <c r="NEJ811" s="28"/>
      <c r="NEK811" s="28"/>
      <c r="NEL811" s="28"/>
      <c r="NEM811" s="28"/>
      <c r="NEN811" s="28"/>
      <c r="NEO811" s="28"/>
      <c r="NEP811" s="28"/>
      <c r="NEQ811" s="28"/>
      <c r="NER811" s="28"/>
      <c r="NES811" s="28"/>
      <c r="NET811" s="28"/>
      <c r="NEU811" s="28"/>
      <c r="NEV811" s="28"/>
      <c r="NEW811" s="28"/>
      <c r="NEX811" s="28"/>
      <c r="NEY811" s="28"/>
      <c r="NEZ811" s="28"/>
      <c r="NFA811" s="28"/>
      <c r="NFB811" s="28"/>
      <c r="NFC811" s="28"/>
      <c r="NFD811" s="28"/>
      <c r="NFE811" s="28"/>
      <c r="NFF811" s="28"/>
      <c r="NFG811" s="28"/>
      <c r="NFH811" s="28"/>
      <c r="NFI811" s="28"/>
      <c r="NFJ811" s="28"/>
      <c r="NFK811" s="28"/>
      <c r="NFL811" s="28"/>
      <c r="NFM811" s="28"/>
      <c r="NFN811" s="28"/>
      <c r="NFO811" s="28"/>
      <c r="NFP811" s="28"/>
      <c r="NFQ811" s="28"/>
      <c r="NFR811" s="28"/>
      <c r="NFS811" s="28"/>
      <c r="NFT811" s="28"/>
      <c r="NFU811" s="28"/>
      <c r="NFV811" s="28"/>
      <c r="NFW811" s="28"/>
      <c r="NFX811" s="28"/>
      <c r="NFY811" s="28"/>
      <c r="NFZ811" s="28"/>
      <c r="NGA811" s="28"/>
      <c r="NGB811" s="28"/>
      <c r="NGC811" s="28"/>
      <c r="NGD811" s="28"/>
      <c r="NGE811" s="28"/>
      <c r="NGF811" s="28"/>
      <c r="NGG811" s="28"/>
      <c r="NGH811" s="28"/>
      <c r="NGI811" s="28"/>
      <c r="NGJ811" s="28"/>
      <c r="NGK811" s="28"/>
      <c r="NGL811" s="28"/>
      <c r="NGM811" s="28"/>
      <c r="NGN811" s="28"/>
      <c r="NGO811" s="28"/>
      <c r="NGP811" s="28"/>
      <c r="NGQ811" s="28"/>
      <c r="NGR811" s="28"/>
      <c r="NGS811" s="28"/>
      <c r="NGT811" s="28"/>
      <c r="NGU811" s="28"/>
      <c r="NGV811" s="28"/>
      <c r="NGW811" s="28"/>
      <c r="NGX811" s="28"/>
      <c r="NGY811" s="28"/>
      <c r="NGZ811" s="28"/>
      <c r="NHA811" s="28"/>
      <c r="NHB811" s="28"/>
      <c r="NHC811" s="28"/>
      <c r="NHD811" s="28"/>
      <c r="NHE811" s="28"/>
      <c r="NHF811" s="28"/>
      <c r="NHG811" s="28"/>
      <c r="NHH811" s="28"/>
      <c r="NHI811" s="28"/>
      <c r="NHJ811" s="28"/>
      <c r="NHK811" s="28"/>
      <c r="NHL811" s="28"/>
      <c r="NHM811" s="28"/>
      <c r="NHN811" s="28"/>
      <c r="NHO811" s="28"/>
      <c r="NHP811" s="28"/>
      <c r="NHQ811" s="28"/>
      <c r="NHR811" s="28"/>
      <c r="NHS811" s="28"/>
      <c r="NHT811" s="28"/>
      <c r="NHU811" s="28"/>
      <c r="NHV811" s="28"/>
      <c r="NHW811" s="28"/>
      <c r="NHX811" s="28"/>
      <c r="NHY811" s="28"/>
      <c r="NHZ811" s="28"/>
      <c r="NIA811" s="28"/>
      <c r="NIB811" s="28"/>
      <c r="NIC811" s="28"/>
      <c r="NID811" s="28"/>
      <c r="NIE811" s="28"/>
      <c r="NIF811" s="28"/>
      <c r="NIG811" s="28"/>
      <c r="NIH811" s="28"/>
      <c r="NII811" s="28"/>
      <c r="NIJ811" s="28"/>
      <c r="NIK811" s="28"/>
      <c r="NIL811" s="28"/>
      <c r="NIM811" s="28"/>
      <c r="NIN811" s="28"/>
      <c r="NIO811" s="28"/>
      <c r="NIP811" s="28"/>
      <c r="NIQ811" s="28"/>
      <c r="NIR811" s="28"/>
      <c r="NIS811" s="28"/>
      <c r="NIT811" s="28"/>
      <c r="NIU811" s="28"/>
      <c r="NIV811" s="28"/>
      <c r="NIW811" s="28"/>
      <c r="NIX811" s="28"/>
      <c r="NIY811" s="28"/>
      <c r="NIZ811" s="28"/>
      <c r="NJA811" s="28"/>
      <c r="NJB811" s="28"/>
      <c r="NJC811" s="28"/>
      <c r="NJD811" s="28"/>
      <c r="NJE811" s="28"/>
      <c r="NJF811" s="28"/>
      <c r="NJG811" s="28"/>
      <c r="NJH811" s="28"/>
      <c r="NJI811" s="28"/>
      <c r="NJJ811" s="28"/>
      <c r="NJK811" s="28"/>
      <c r="NJL811" s="28"/>
      <c r="NJM811" s="28"/>
      <c r="NJN811" s="28"/>
      <c r="NJO811" s="28"/>
      <c r="NJP811" s="28"/>
      <c r="NJQ811" s="28"/>
      <c r="NJR811" s="28"/>
      <c r="NJS811" s="28"/>
      <c r="NJT811" s="28"/>
      <c r="NJU811" s="28"/>
      <c r="NJV811" s="28"/>
      <c r="NJW811" s="28"/>
      <c r="NJX811" s="28"/>
      <c r="NJY811" s="28"/>
      <c r="NJZ811" s="28"/>
      <c r="NKA811" s="28"/>
      <c r="NKB811" s="28"/>
      <c r="NKC811" s="28"/>
      <c r="NKD811" s="28"/>
      <c r="NKE811" s="28"/>
      <c r="NKF811" s="28"/>
      <c r="NKG811" s="28"/>
      <c r="NKH811" s="28"/>
      <c r="NKI811" s="28"/>
      <c r="NKJ811" s="28"/>
      <c r="NKK811" s="28"/>
      <c r="NKL811" s="28"/>
      <c r="NKM811" s="28"/>
      <c r="NKN811" s="28"/>
      <c r="NKO811" s="28"/>
      <c r="NKP811" s="28"/>
      <c r="NKQ811" s="28"/>
      <c r="NKR811" s="28"/>
      <c r="NKS811" s="28"/>
      <c r="NKT811" s="28"/>
      <c r="NKU811" s="28"/>
      <c r="NKV811" s="28"/>
      <c r="NKW811" s="28"/>
      <c r="NKX811" s="28"/>
      <c r="NKY811" s="28"/>
      <c r="NKZ811" s="28"/>
      <c r="NLA811" s="28"/>
      <c r="NLB811" s="28"/>
      <c r="NLC811" s="28"/>
      <c r="NLD811" s="28"/>
      <c r="NLE811" s="28"/>
      <c r="NLF811" s="28"/>
      <c r="NLG811" s="28"/>
      <c r="NLH811" s="28"/>
      <c r="NLI811" s="28"/>
      <c r="NLJ811" s="28"/>
      <c r="NLK811" s="28"/>
      <c r="NLL811" s="28"/>
      <c r="NLM811" s="28"/>
      <c r="NLN811" s="28"/>
      <c r="NLO811" s="28"/>
      <c r="NLP811" s="28"/>
      <c r="NLQ811" s="28"/>
      <c r="NLR811" s="28"/>
      <c r="NLS811" s="28"/>
      <c r="NLT811" s="28"/>
      <c r="NLU811" s="28"/>
      <c r="NLV811" s="28"/>
      <c r="NLW811" s="28"/>
      <c r="NLX811" s="28"/>
      <c r="NLY811" s="28"/>
      <c r="NLZ811" s="28"/>
      <c r="NMA811" s="28"/>
      <c r="NMB811" s="28"/>
      <c r="NMC811" s="28"/>
      <c r="NMD811" s="28"/>
      <c r="NME811" s="28"/>
      <c r="NMF811" s="28"/>
      <c r="NMG811" s="28"/>
      <c r="NMH811" s="28"/>
      <c r="NMI811" s="28"/>
      <c r="NMJ811" s="28"/>
      <c r="NMK811" s="28"/>
      <c r="NML811" s="28"/>
      <c r="NMM811" s="28"/>
      <c r="NMN811" s="28"/>
      <c r="NMO811" s="28"/>
      <c r="NMP811" s="28"/>
      <c r="NMQ811" s="28"/>
      <c r="NMR811" s="28"/>
      <c r="NMS811" s="28"/>
      <c r="NMT811" s="28"/>
      <c r="NMU811" s="28"/>
      <c r="NMV811" s="28"/>
      <c r="NMW811" s="28"/>
      <c r="NMX811" s="28"/>
      <c r="NMY811" s="28"/>
      <c r="NMZ811" s="28"/>
      <c r="NNA811" s="28"/>
      <c r="NNB811" s="28"/>
      <c r="NNC811" s="28"/>
      <c r="NND811" s="28"/>
      <c r="NNE811" s="28"/>
      <c r="NNF811" s="28"/>
      <c r="NNG811" s="28"/>
      <c r="NNH811" s="28"/>
      <c r="NNI811" s="28"/>
      <c r="NNJ811" s="28"/>
      <c r="NNK811" s="28"/>
      <c r="NNL811" s="28"/>
      <c r="NNM811" s="28"/>
      <c r="NNN811" s="28"/>
      <c r="NNO811" s="28"/>
      <c r="NNP811" s="28"/>
      <c r="NNQ811" s="28"/>
      <c r="NNR811" s="28"/>
      <c r="NNS811" s="28"/>
      <c r="NNT811" s="28"/>
      <c r="NNU811" s="28"/>
      <c r="NNV811" s="28"/>
      <c r="NNW811" s="28"/>
      <c r="NNX811" s="28"/>
      <c r="NNY811" s="28"/>
      <c r="NNZ811" s="28"/>
      <c r="NOA811" s="28"/>
      <c r="NOB811" s="28"/>
      <c r="NOC811" s="28"/>
      <c r="NOD811" s="28"/>
      <c r="NOE811" s="28"/>
      <c r="NOF811" s="28"/>
      <c r="NOG811" s="28"/>
      <c r="NOH811" s="28"/>
      <c r="NOI811" s="28"/>
      <c r="NOJ811" s="28"/>
      <c r="NOK811" s="28"/>
      <c r="NOL811" s="28"/>
      <c r="NOM811" s="28"/>
      <c r="NON811" s="28"/>
      <c r="NOO811" s="28"/>
      <c r="NOP811" s="28"/>
      <c r="NOQ811" s="28"/>
      <c r="NOR811" s="28"/>
      <c r="NOS811" s="28"/>
      <c r="NOT811" s="28"/>
      <c r="NOU811" s="28"/>
      <c r="NOV811" s="28"/>
      <c r="NOW811" s="28"/>
      <c r="NOX811" s="28"/>
      <c r="NOY811" s="28"/>
      <c r="NOZ811" s="28"/>
      <c r="NPA811" s="28"/>
      <c r="NPB811" s="28"/>
      <c r="NPC811" s="28"/>
      <c r="NPD811" s="28"/>
      <c r="NPE811" s="28"/>
      <c r="NPF811" s="28"/>
      <c r="NPG811" s="28"/>
      <c r="NPH811" s="28"/>
      <c r="NPI811" s="28"/>
      <c r="NPJ811" s="28"/>
      <c r="NPK811" s="28"/>
      <c r="NPL811" s="28"/>
      <c r="NPM811" s="28"/>
      <c r="NPN811" s="28"/>
      <c r="NPO811" s="28"/>
      <c r="NPP811" s="28"/>
      <c r="NPQ811" s="28"/>
      <c r="NPR811" s="28"/>
      <c r="NPS811" s="28"/>
      <c r="NPT811" s="28"/>
      <c r="NPU811" s="28"/>
      <c r="NPV811" s="28"/>
      <c r="NPW811" s="28"/>
      <c r="NPX811" s="28"/>
      <c r="NPY811" s="28"/>
      <c r="NPZ811" s="28"/>
      <c r="NQA811" s="28"/>
      <c r="NQB811" s="28"/>
      <c r="NQC811" s="28"/>
      <c r="NQD811" s="28"/>
      <c r="NQE811" s="28"/>
      <c r="NQF811" s="28"/>
      <c r="NQG811" s="28"/>
      <c r="NQH811" s="28"/>
      <c r="NQI811" s="28"/>
      <c r="NQJ811" s="28"/>
      <c r="NQK811" s="28"/>
      <c r="NQL811" s="28"/>
      <c r="NQM811" s="28"/>
      <c r="NQN811" s="28"/>
      <c r="NQO811" s="28"/>
      <c r="NQP811" s="28"/>
      <c r="NQQ811" s="28"/>
      <c r="NQR811" s="28"/>
      <c r="NQS811" s="28"/>
      <c r="NQT811" s="28"/>
      <c r="NQU811" s="28"/>
      <c r="NQV811" s="28"/>
      <c r="NQW811" s="28"/>
      <c r="NQX811" s="28"/>
      <c r="NQY811" s="28"/>
      <c r="NQZ811" s="28"/>
      <c r="NRA811" s="28"/>
      <c r="NRB811" s="28"/>
      <c r="NRC811" s="28"/>
      <c r="NRD811" s="28"/>
      <c r="NRE811" s="28"/>
      <c r="NRF811" s="28"/>
      <c r="NRG811" s="28"/>
      <c r="NRH811" s="28"/>
      <c r="NRI811" s="28"/>
      <c r="NRJ811" s="28"/>
      <c r="NRK811" s="28"/>
      <c r="NRL811" s="28"/>
      <c r="NRM811" s="28"/>
      <c r="NRN811" s="28"/>
      <c r="NRO811" s="28"/>
      <c r="NRP811" s="28"/>
      <c r="NRQ811" s="28"/>
      <c r="NRR811" s="28"/>
      <c r="NRS811" s="28"/>
      <c r="NRT811" s="28"/>
      <c r="NRU811" s="28"/>
      <c r="NRV811" s="28"/>
      <c r="NRW811" s="28"/>
      <c r="NRX811" s="28"/>
      <c r="NRY811" s="28"/>
      <c r="NRZ811" s="28"/>
      <c r="NSA811" s="28"/>
      <c r="NSB811" s="28"/>
      <c r="NSC811" s="28"/>
      <c r="NSD811" s="28"/>
      <c r="NSE811" s="28"/>
      <c r="NSF811" s="28"/>
      <c r="NSG811" s="28"/>
      <c r="NSH811" s="28"/>
      <c r="NSI811" s="28"/>
      <c r="NSJ811" s="28"/>
      <c r="NSK811" s="28"/>
      <c r="NSL811" s="28"/>
      <c r="NSM811" s="28"/>
      <c r="NSN811" s="28"/>
      <c r="NSO811" s="28"/>
      <c r="NSP811" s="28"/>
      <c r="NSQ811" s="28"/>
      <c r="NSR811" s="28"/>
      <c r="NSS811" s="28"/>
      <c r="NST811" s="28"/>
      <c r="NSU811" s="28"/>
      <c r="NSV811" s="28"/>
      <c r="NSW811" s="28"/>
      <c r="NSX811" s="28"/>
      <c r="NSY811" s="28"/>
      <c r="NSZ811" s="28"/>
      <c r="NTA811" s="28"/>
      <c r="NTB811" s="28"/>
      <c r="NTC811" s="28"/>
      <c r="NTD811" s="28"/>
      <c r="NTE811" s="28"/>
      <c r="NTF811" s="28"/>
      <c r="NTG811" s="28"/>
      <c r="NTH811" s="28"/>
      <c r="NTI811" s="28"/>
      <c r="NTJ811" s="28"/>
      <c r="NTK811" s="28"/>
      <c r="NTL811" s="28"/>
      <c r="NTM811" s="28"/>
      <c r="NTN811" s="28"/>
      <c r="NTO811" s="28"/>
      <c r="NTP811" s="28"/>
      <c r="NTQ811" s="28"/>
      <c r="NTR811" s="28"/>
      <c r="NTS811" s="28"/>
      <c r="NTT811" s="28"/>
      <c r="NTU811" s="28"/>
      <c r="NTV811" s="28"/>
      <c r="NTW811" s="28"/>
      <c r="NTX811" s="28"/>
      <c r="NTY811" s="28"/>
      <c r="NTZ811" s="28"/>
      <c r="NUA811" s="28"/>
      <c r="NUB811" s="28"/>
      <c r="NUC811" s="28"/>
      <c r="NUD811" s="28"/>
      <c r="NUE811" s="28"/>
      <c r="NUF811" s="28"/>
      <c r="NUG811" s="28"/>
      <c r="NUH811" s="28"/>
      <c r="NUI811" s="28"/>
      <c r="NUJ811" s="28"/>
      <c r="NUK811" s="28"/>
      <c r="NUL811" s="28"/>
      <c r="NUM811" s="28"/>
      <c r="NUN811" s="28"/>
      <c r="NUO811" s="28"/>
      <c r="NUP811" s="28"/>
      <c r="NUQ811" s="28"/>
      <c r="NUR811" s="28"/>
      <c r="NUS811" s="28"/>
      <c r="NUT811" s="28"/>
      <c r="NUU811" s="28"/>
      <c r="NUV811" s="28"/>
      <c r="NUW811" s="28"/>
      <c r="NUX811" s="28"/>
      <c r="NUY811" s="28"/>
      <c r="NUZ811" s="28"/>
      <c r="NVA811" s="28"/>
      <c r="NVB811" s="28"/>
      <c r="NVC811" s="28"/>
      <c r="NVD811" s="28"/>
      <c r="NVE811" s="28"/>
      <c r="NVF811" s="28"/>
      <c r="NVG811" s="28"/>
      <c r="NVH811" s="28"/>
      <c r="NVI811" s="28"/>
      <c r="NVJ811" s="28"/>
      <c r="NVK811" s="28"/>
      <c r="NVL811" s="28"/>
      <c r="NVM811" s="28"/>
      <c r="NVN811" s="28"/>
      <c r="NVO811" s="28"/>
      <c r="NVP811" s="28"/>
      <c r="NVQ811" s="28"/>
      <c r="NVR811" s="28"/>
      <c r="NVS811" s="28"/>
      <c r="NVT811" s="28"/>
      <c r="NVU811" s="28"/>
      <c r="NVV811" s="28"/>
      <c r="NVW811" s="28"/>
      <c r="NVX811" s="28"/>
      <c r="NVY811" s="28"/>
      <c r="NVZ811" s="28"/>
      <c r="NWA811" s="28"/>
      <c r="NWB811" s="28"/>
      <c r="NWC811" s="28"/>
      <c r="NWD811" s="28"/>
      <c r="NWE811" s="28"/>
      <c r="NWF811" s="28"/>
      <c r="NWG811" s="28"/>
      <c r="NWH811" s="28"/>
      <c r="NWI811" s="28"/>
      <c r="NWJ811" s="28"/>
      <c r="NWK811" s="28"/>
      <c r="NWL811" s="28"/>
      <c r="NWM811" s="28"/>
      <c r="NWN811" s="28"/>
      <c r="NWO811" s="28"/>
      <c r="NWP811" s="28"/>
      <c r="NWQ811" s="28"/>
      <c r="NWR811" s="28"/>
      <c r="NWS811" s="28"/>
      <c r="NWT811" s="28"/>
      <c r="NWU811" s="28"/>
      <c r="NWV811" s="28"/>
      <c r="NWW811" s="28"/>
      <c r="NWX811" s="28"/>
      <c r="NWY811" s="28"/>
      <c r="NWZ811" s="28"/>
      <c r="NXA811" s="28"/>
      <c r="NXB811" s="28"/>
      <c r="NXC811" s="28"/>
      <c r="NXD811" s="28"/>
      <c r="NXE811" s="28"/>
      <c r="NXF811" s="28"/>
      <c r="NXG811" s="28"/>
      <c r="NXH811" s="28"/>
      <c r="NXI811" s="28"/>
      <c r="NXJ811" s="28"/>
      <c r="NXK811" s="28"/>
      <c r="NXL811" s="28"/>
      <c r="NXM811" s="28"/>
      <c r="NXN811" s="28"/>
      <c r="NXO811" s="28"/>
      <c r="NXP811" s="28"/>
      <c r="NXQ811" s="28"/>
      <c r="NXR811" s="28"/>
      <c r="NXS811" s="28"/>
      <c r="NXT811" s="28"/>
      <c r="NXU811" s="28"/>
      <c r="NXV811" s="28"/>
      <c r="NXW811" s="28"/>
      <c r="NXX811" s="28"/>
      <c r="NXY811" s="28"/>
      <c r="NXZ811" s="28"/>
      <c r="NYA811" s="28"/>
      <c r="NYB811" s="28"/>
      <c r="NYC811" s="28"/>
      <c r="NYD811" s="28"/>
      <c r="NYE811" s="28"/>
      <c r="NYF811" s="28"/>
      <c r="NYG811" s="28"/>
      <c r="NYH811" s="28"/>
      <c r="NYI811" s="28"/>
      <c r="NYJ811" s="28"/>
      <c r="NYK811" s="28"/>
      <c r="NYL811" s="28"/>
      <c r="NYM811" s="28"/>
      <c r="NYN811" s="28"/>
      <c r="NYO811" s="28"/>
      <c r="NYP811" s="28"/>
      <c r="NYQ811" s="28"/>
      <c r="NYR811" s="28"/>
      <c r="NYS811" s="28"/>
      <c r="NYT811" s="28"/>
      <c r="NYU811" s="28"/>
      <c r="NYV811" s="28"/>
      <c r="NYW811" s="28"/>
      <c r="NYX811" s="28"/>
      <c r="NYY811" s="28"/>
      <c r="NYZ811" s="28"/>
      <c r="NZA811" s="28"/>
      <c r="NZB811" s="28"/>
      <c r="NZC811" s="28"/>
      <c r="NZD811" s="28"/>
      <c r="NZE811" s="28"/>
      <c r="NZF811" s="28"/>
      <c r="NZG811" s="28"/>
      <c r="NZH811" s="28"/>
      <c r="NZI811" s="28"/>
      <c r="NZJ811" s="28"/>
      <c r="NZK811" s="28"/>
      <c r="NZL811" s="28"/>
      <c r="NZM811" s="28"/>
      <c r="NZN811" s="28"/>
      <c r="NZO811" s="28"/>
      <c r="NZP811" s="28"/>
      <c r="NZQ811" s="28"/>
      <c r="NZR811" s="28"/>
      <c r="NZS811" s="28"/>
      <c r="NZT811" s="28"/>
      <c r="NZU811" s="28"/>
      <c r="NZV811" s="28"/>
      <c r="NZW811" s="28"/>
      <c r="NZX811" s="28"/>
      <c r="NZY811" s="28"/>
      <c r="NZZ811" s="28"/>
      <c r="OAA811" s="28"/>
      <c r="OAB811" s="28"/>
      <c r="OAC811" s="28"/>
      <c r="OAD811" s="28"/>
      <c r="OAE811" s="28"/>
      <c r="OAF811" s="28"/>
      <c r="OAG811" s="28"/>
      <c r="OAH811" s="28"/>
      <c r="OAI811" s="28"/>
      <c r="OAJ811" s="28"/>
      <c r="OAK811" s="28"/>
      <c r="OAL811" s="28"/>
      <c r="OAM811" s="28"/>
      <c r="OAN811" s="28"/>
      <c r="OAO811" s="28"/>
      <c r="OAP811" s="28"/>
      <c r="OAQ811" s="28"/>
      <c r="OAR811" s="28"/>
      <c r="OAS811" s="28"/>
      <c r="OAT811" s="28"/>
      <c r="OAU811" s="28"/>
      <c r="OAV811" s="28"/>
      <c r="OAW811" s="28"/>
      <c r="OAX811" s="28"/>
      <c r="OAY811" s="28"/>
      <c r="OAZ811" s="28"/>
      <c r="OBA811" s="28"/>
      <c r="OBB811" s="28"/>
      <c r="OBC811" s="28"/>
      <c r="OBD811" s="28"/>
      <c r="OBE811" s="28"/>
      <c r="OBF811" s="28"/>
      <c r="OBG811" s="28"/>
      <c r="OBH811" s="28"/>
      <c r="OBI811" s="28"/>
      <c r="OBJ811" s="28"/>
      <c r="OBK811" s="28"/>
      <c r="OBL811" s="28"/>
      <c r="OBM811" s="28"/>
      <c r="OBN811" s="28"/>
      <c r="OBO811" s="28"/>
      <c r="OBP811" s="28"/>
      <c r="OBQ811" s="28"/>
      <c r="OBR811" s="28"/>
      <c r="OBS811" s="28"/>
      <c r="OBT811" s="28"/>
      <c r="OBU811" s="28"/>
      <c r="OBV811" s="28"/>
      <c r="OBW811" s="28"/>
      <c r="OBX811" s="28"/>
      <c r="OBY811" s="28"/>
      <c r="OBZ811" s="28"/>
      <c r="OCA811" s="28"/>
      <c r="OCB811" s="28"/>
      <c r="OCC811" s="28"/>
      <c r="OCD811" s="28"/>
      <c r="OCE811" s="28"/>
      <c r="OCF811" s="28"/>
      <c r="OCG811" s="28"/>
      <c r="OCH811" s="28"/>
      <c r="OCI811" s="28"/>
      <c r="OCJ811" s="28"/>
      <c r="OCK811" s="28"/>
      <c r="OCL811" s="28"/>
      <c r="OCM811" s="28"/>
      <c r="OCN811" s="28"/>
      <c r="OCO811" s="28"/>
      <c r="OCP811" s="28"/>
      <c r="OCQ811" s="28"/>
      <c r="OCR811" s="28"/>
      <c r="OCS811" s="28"/>
      <c r="OCT811" s="28"/>
      <c r="OCU811" s="28"/>
      <c r="OCV811" s="28"/>
      <c r="OCW811" s="28"/>
      <c r="OCX811" s="28"/>
      <c r="OCY811" s="28"/>
      <c r="OCZ811" s="28"/>
      <c r="ODA811" s="28"/>
      <c r="ODB811" s="28"/>
      <c r="ODC811" s="28"/>
      <c r="ODD811" s="28"/>
      <c r="ODE811" s="28"/>
      <c r="ODF811" s="28"/>
      <c r="ODG811" s="28"/>
      <c r="ODH811" s="28"/>
      <c r="ODI811" s="28"/>
      <c r="ODJ811" s="28"/>
      <c r="ODK811" s="28"/>
      <c r="ODL811" s="28"/>
      <c r="ODM811" s="28"/>
      <c r="ODN811" s="28"/>
      <c r="ODO811" s="28"/>
      <c r="ODP811" s="28"/>
      <c r="ODQ811" s="28"/>
      <c r="ODR811" s="28"/>
      <c r="ODS811" s="28"/>
      <c r="ODT811" s="28"/>
      <c r="ODU811" s="28"/>
      <c r="ODV811" s="28"/>
      <c r="ODW811" s="28"/>
      <c r="ODX811" s="28"/>
      <c r="ODY811" s="28"/>
      <c r="ODZ811" s="28"/>
      <c r="OEA811" s="28"/>
      <c r="OEB811" s="28"/>
      <c r="OEC811" s="28"/>
      <c r="OED811" s="28"/>
      <c r="OEE811" s="28"/>
      <c r="OEF811" s="28"/>
      <c r="OEG811" s="28"/>
      <c r="OEH811" s="28"/>
      <c r="OEI811" s="28"/>
      <c r="OEJ811" s="28"/>
      <c r="OEK811" s="28"/>
      <c r="OEL811" s="28"/>
      <c r="OEM811" s="28"/>
      <c r="OEN811" s="28"/>
      <c r="OEO811" s="28"/>
      <c r="OEP811" s="28"/>
      <c r="OEQ811" s="28"/>
      <c r="OER811" s="28"/>
      <c r="OES811" s="28"/>
      <c r="OET811" s="28"/>
      <c r="OEU811" s="28"/>
      <c r="OEV811" s="28"/>
      <c r="OEW811" s="28"/>
      <c r="OEX811" s="28"/>
      <c r="OEY811" s="28"/>
      <c r="OEZ811" s="28"/>
      <c r="OFA811" s="28"/>
      <c r="OFB811" s="28"/>
      <c r="OFC811" s="28"/>
      <c r="OFD811" s="28"/>
      <c r="OFE811" s="28"/>
      <c r="OFF811" s="28"/>
      <c r="OFG811" s="28"/>
      <c r="OFH811" s="28"/>
      <c r="OFI811" s="28"/>
      <c r="OFJ811" s="28"/>
      <c r="OFK811" s="28"/>
      <c r="OFL811" s="28"/>
      <c r="OFM811" s="28"/>
      <c r="OFN811" s="28"/>
      <c r="OFO811" s="28"/>
      <c r="OFP811" s="28"/>
      <c r="OFQ811" s="28"/>
      <c r="OFR811" s="28"/>
      <c r="OFS811" s="28"/>
      <c r="OFT811" s="28"/>
      <c r="OFU811" s="28"/>
      <c r="OFV811" s="28"/>
      <c r="OFW811" s="28"/>
      <c r="OFX811" s="28"/>
      <c r="OFY811" s="28"/>
      <c r="OFZ811" s="28"/>
      <c r="OGA811" s="28"/>
      <c r="OGB811" s="28"/>
      <c r="OGC811" s="28"/>
      <c r="OGD811" s="28"/>
      <c r="OGE811" s="28"/>
      <c r="OGF811" s="28"/>
      <c r="OGG811" s="28"/>
      <c r="OGH811" s="28"/>
      <c r="OGI811" s="28"/>
      <c r="OGJ811" s="28"/>
      <c r="OGK811" s="28"/>
      <c r="OGL811" s="28"/>
      <c r="OGM811" s="28"/>
      <c r="OGN811" s="28"/>
      <c r="OGO811" s="28"/>
      <c r="OGP811" s="28"/>
      <c r="OGQ811" s="28"/>
      <c r="OGR811" s="28"/>
      <c r="OGS811" s="28"/>
      <c r="OGT811" s="28"/>
      <c r="OGU811" s="28"/>
      <c r="OGV811" s="28"/>
      <c r="OGW811" s="28"/>
      <c r="OGX811" s="28"/>
      <c r="OGY811" s="28"/>
      <c r="OGZ811" s="28"/>
      <c r="OHA811" s="28"/>
      <c r="OHB811" s="28"/>
      <c r="OHC811" s="28"/>
      <c r="OHD811" s="28"/>
      <c r="OHE811" s="28"/>
      <c r="OHF811" s="28"/>
      <c r="OHG811" s="28"/>
      <c r="OHH811" s="28"/>
      <c r="OHI811" s="28"/>
      <c r="OHJ811" s="28"/>
      <c r="OHK811" s="28"/>
      <c r="OHL811" s="28"/>
      <c r="OHM811" s="28"/>
      <c r="OHN811" s="28"/>
      <c r="OHO811" s="28"/>
      <c r="OHP811" s="28"/>
      <c r="OHQ811" s="28"/>
      <c r="OHR811" s="28"/>
      <c r="OHS811" s="28"/>
      <c r="OHT811" s="28"/>
      <c r="OHU811" s="28"/>
      <c r="OHV811" s="28"/>
      <c r="OHW811" s="28"/>
      <c r="OHX811" s="28"/>
      <c r="OHY811" s="28"/>
      <c r="OHZ811" s="28"/>
      <c r="OIA811" s="28"/>
      <c r="OIB811" s="28"/>
      <c r="OIC811" s="28"/>
      <c r="OID811" s="28"/>
      <c r="OIE811" s="28"/>
      <c r="OIF811" s="28"/>
      <c r="OIG811" s="28"/>
      <c r="OIH811" s="28"/>
      <c r="OII811" s="28"/>
      <c r="OIJ811" s="28"/>
      <c r="OIK811" s="28"/>
      <c r="OIL811" s="28"/>
      <c r="OIM811" s="28"/>
      <c r="OIN811" s="28"/>
      <c r="OIO811" s="28"/>
      <c r="OIP811" s="28"/>
      <c r="OIQ811" s="28"/>
      <c r="OIR811" s="28"/>
      <c r="OIS811" s="28"/>
      <c r="OIT811" s="28"/>
      <c r="OIU811" s="28"/>
      <c r="OIV811" s="28"/>
      <c r="OIW811" s="28"/>
      <c r="OIX811" s="28"/>
      <c r="OIY811" s="28"/>
      <c r="OIZ811" s="28"/>
      <c r="OJA811" s="28"/>
      <c r="OJB811" s="28"/>
      <c r="OJC811" s="28"/>
      <c r="OJD811" s="28"/>
      <c r="OJE811" s="28"/>
      <c r="OJF811" s="28"/>
      <c r="OJG811" s="28"/>
      <c r="OJH811" s="28"/>
      <c r="OJI811" s="28"/>
      <c r="OJJ811" s="28"/>
      <c r="OJK811" s="28"/>
      <c r="OJL811" s="28"/>
      <c r="OJM811" s="28"/>
      <c r="OJN811" s="28"/>
      <c r="OJO811" s="28"/>
      <c r="OJP811" s="28"/>
      <c r="OJQ811" s="28"/>
      <c r="OJR811" s="28"/>
      <c r="OJS811" s="28"/>
      <c r="OJT811" s="28"/>
      <c r="OJU811" s="28"/>
      <c r="OJV811" s="28"/>
      <c r="OJW811" s="28"/>
      <c r="OJX811" s="28"/>
      <c r="OJY811" s="28"/>
      <c r="OJZ811" s="28"/>
      <c r="OKA811" s="28"/>
      <c r="OKB811" s="28"/>
      <c r="OKC811" s="28"/>
      <c r="OKD811" s="28"/>
      <c r="OKE811" s="28"/>
      <c r="OKF811" s="28"/>
      <c r="OKG811" s="28"/>
      <c r="OKH811" s="28"/>
      <c r="OKI811" s="28"/>
      <c r="OKJ811" s="28"/>
      <c r="OKK811" s="28"/>
      <c r="OKL811" s="28"/>
      <c r="OKM811" s="28"/>
      <c r="OKN811" s="28"/>
      <c r="OKO811" s="28"/>
      <c r="OKP811" s="28"/>
      <c r="OKQ811" s="28"/>
      <c r="OKR811" s="28"/>
      <c r="OKS811" s="28"/>
      <c r="OKT811" s="28"/>
      <c r="OKU811" s="28"/>
      <c r="OKV811" s="28"/>
      <c r="OKW811" s="28"/>
      <c r="OKX811" s="28"/>
      <c r="OKY811" s="28"/>
      <c r="OKZ811" s="28"/>
      <c r="OLA811" s="28"/>
      <c r="OLB811" s="28"/>
      <c r="OLC811" s="28"/>
      <c r="OLD811" s="28"/>
      <c r="OLE811" s="28"/>
      <c r="OLF811" s="28"/>
      <c r="OLG811" s="28"/>
      <c r="OLH811" s="28"/>
      <c r="OLI811" s="28"/>
      <c r="OLJ811" s="28"/>
      <c r="OLK811" s="28"/>
      <c r="OLL811" s="28"/>
      <c r="OLM811" s="28"/>
      <c r="OLN811" s="28"/>
      <c r="OLO811" s="28"/>
      <c r="OLP811" s="28"/>
      <c r="OLQ811" s="28"/>
      <c r="OLR811" s="28"/>
      <c r="OLS811" s="28"/>
      <c r="OLT811" s="28"/>
      <c r="OLU811" s="28"/>
      <c r="OLV811" s="28"/>
      <c r="OLW811" s="28"/>
      <c r="OLX811" s="28"/>
      <c r="OLY811" s="28"/>
      <c r="OLZ811" s="28"/>
      <c r="OMA811" s="28"/>
      <c r="OMB811" s="28"/>
      <c r="OMC811" s="28"/>
      <c r="OMD811" s="28"/>
      <c r="OME811" s="28"/>
      <c r="OMF811" s="28"/>
      <c r="OMG811" s="28"/>
      <c r="OMH811" s="28"/>
      <c r="OMI811" s="28"/>
      <c r="OMJ811" s="28"/>
      <c r="OMK811" s="28"/>
      <c r="OML811" s="28"/>
      <c r="OMM811" s="28"/>
      <c r="OMN811" s="28"/>
      <c r="OMO811" s="28"/>
      <c r="OMP811" s="28"/>
      <c r="OMQ811" s="28"/>
      <c r="OMR811" s="28"/>
      <c r="OMS811" s="28"/>
      <c r="OMT811" s="28"/>
      <c r="OMU811" s="28"/>
      <c r="OMV811" s="28"/>
      <c r="OMW811" s="28"/>
      <c r="OMX811" s="28"/>
      <c r="OMY811" s="28"/>
      <c r="OMZ811" s="28"/>
      <c r="ONA811" s="28"/>
      <c r="ONB811" s="28"/>
      <c r="ONC811" s="28"/>
      <c r="OND811" s="28"/>
      <c r="ONE811" s="28"/>
      <c r="ONF811" s="28"/>
      <c r="ONG811" s="28"/>
      <c r="ONH811" s="28"/>
      <c r="ONI811" s="28"/>
      <c r="ONJ811" s="28"/>
      <c r="ONK811" s="28"/>
      <c r="ONL811" s="28"/>
      <c r="ONM811" s="28"/>
      <c r="ONN811" s="28"/>
      <c r="ONO811" s="28"/>
      <c r="ONP811" s="28"/>
      <c r="ONQ811" s="28"/>
      <c r="ONR811" s="28"/>
      <c r="ONS811" s="28"/>
      <c r="ONT811" s="28"/>
      <c r="ONU811" s="28"/>
      <c r="ONV811" s="28"/>
      <c r="ONW811" s="28"/>
      <c r="ONX811" s="28"/>
      <c r="ONY811" s="28"/>
      <c r="ONZ811" s="28"/>
      <c r="OOA811" s="28"/>
      <c r="OOB811" s="28"/>
      <c r="OOC811" s="28"/>
      <c r="OOD811" s="28"/>
      <c r="OOE811" s="28"/>
      <c r="OOF811" s="28"/>
      <c r="OOG811" s="28"/>
      <c r="OOH811" s="28"/>
      <c r="OOI811" s="28"/>
      <c r="OOJ811" s="28"/>
      <c r="OOK811" s="28"/>
      <c r="OOL811" s="28"/>
      <c r="OOM811" s="28"/>
      <c r="OON811" s="28"/>
      <c r="OOO811" s="28"/>
      <c r="OOP811" s="28"/>
      <c r="OOQ811" s="28"/>
      <c r="OOR811" s="28"/>
      <c r="OOS811" s="28"/>
      <c r="OOT811" s="28"/>
      <c r="OOU811" s="28"/>
      <c r="OOV811" s="28"/>
      <c r="OOW811" s="28"/>
      <c r="OOX811" s="28"/>
      <c r="OOY811" s="28"/>
      <c r="OOZ811" s="28"/>
      <c r="OPA811" s="28"/>
      <c r="OPB811" s="28"/>
      <c r="OPC811" s="28"/>
      <c r="OPD811" s="28"/>
      <c r="OPE811" s="28"/>
      <c r="OPF811" s="28"/>
      <c r="OPG811" s="28"/>
      <c r="OPH811" s="28"/>
      <c r="OPI811" s="28"/>
      <c r="OPJ811" s="28"/>
      <c r="OPK811" s="28"/>
      <c r="OPL811" s="28"/>
      <c r="OPM811" s="28"/>
      <c r="OPN811" s="28"/>
      <c r="OPO811" s="28"/>
      <c r="OPP811" s="28"/>
      <c r="OPQ811" s="28"/>
      <c r="OPR811" s="28"/>
      <c r="OPS811" s="28"/>
      <c r="OPT811" s="28"/>
      <c r="OPU811" s="28"/>
      <c r="OPV811" s="28"/>
      <c r="OPW811" s="28"/>
      <c r="OPX811" s="28"/>
      <c r="OPY811" s="28"/>
      <c r="OPZ811" s="28"/>
      <c r="OQA811" s="28"/>
      <c r="OQB811" s="28"/>
      <c r="OQC811" s="28"/>
      <c r="OQD811" s="28"/>
      <c r="OQE811" s="28"/>
      <c r="OQF811" s="28"/>
      <c r="OQG811" s="28"/>
      <c r="OQH811" s="28"/>
      <c r="OQI811" s="28"/>
      <c r="OQJ811" s="28"/>
      <c r="OQK811" s="28"/>
      <c r="OQL811" s="28"/>
      <c r="OQM811" s="28"/>
      <c r="OQN811" s="28"/>
      <c r="OQO811" s="28"/>
      <c r="OQP811" s="28"/>
      <c r="OQQ811" s="28"/>
      <c r="OQR811" s="28"/>
      <c r="OQS811" s="28"/>
      <c r="OQT811" s="28"/>
      <c r="OQU811" s="28"/>
      <c r="OQV811" s="28"/>
      <c r="OQW811" s="28"/>
      <c r="OQX811" s="28"/>
      <c r="OQY811" s="28"/>
      <c r="OQZ811" s="28"/>
      <c r="ORA811" s="28"/>
      <c r="ORB811" s="28"/>
      <c r="ORC811" s="28"/>
      <c r="ORD811" s="28"/>
      <c r="ORE811" s="28"/>
      <c r="ORF811" s="28"/>
      <c r="ORG811" s="28"/>
      <c r="ORH811" s="28"/>
      <c r="ORI811" s="28"/>
      <c r="ORJ811" s="28"/>
      <c r="ORK811" s="28"/>
      <c r="ORL811" s="28"/>
      <c r="ORM811" s="28"/>
      <c r="ORN811" s="28"/>
      <c r="ORO811" s="28"/>
      <c r="ORP811" s="28"/>
      <c r="ORQ811" s="28"/>
      <c r="ORR811" s="28"/>
      <c r="ORS811" s="28"/>
      <c r="ORT811" s="28"/>
      <c r="ORU811" s="28"/>
      <c r="ORV811" s="28"/>
      <c r="ORW811" s="28"/>
      <c r="ORX811" s="28"/>
      <c r="ORY811" s="28"/>
      <c r="ORZ811" s="28"/>
      <c r="OSA811" s="28"/>
      <c r="OSB811" s="28"/>
      <c r="OSC811" s="28"/>
      <c r="OSD811" s="28"/>
      <c r="OSE811" s="28"/>
      <c r="OSF811" s="28"/>
      <c r="OSG811" s="28"/>
      <c r="OSH811" s="28"/>
      <c r="OSI811" s="28"/>
      <c r="OSJ811" s="28"/>
      <c r="OSK811" s="28"/>
      <c r="OSL811" s="28"/>
      <c r="OSM811" s="28"/>
      <c r="OSN811" s="28"/>
      <c r="OSO811" s="28"/>
      <c r="OSP811" s="28"/>
      <c r="OSQ811" s="28"/>
      <c r="OSR811" s="28"/>
      <c r="OSS811" s="28"/>
      <c r="OST811" s="28"/>
      <c r="OSU811" s="28"/>
      <c r="OSV811" s="28"/>
      <c r="OSW811" s="28"/>
      <c r="OSX811" s="28"/>
      <c r="OSY811" s="28"/>
      <c r="OSZ811" s="28"/>
      <c r="OTA811" s="28"/>
      <c r="OTB811" s="28"/>
      <c r="OTC811" s="28"/>
      <c r="OTD811" s="28"/>
      <c r="OTE811" s="28"/>
      <c r="OTF811" s="28"/>
      <c r="OTG811" s="28"/>
      <c r="OTH811" s="28"/>
      <c r="OTI811" s="28"/>
      <c r="OTJ811" s="28"/>
      <c r="OTK811" s="28"/>
      <c r="OTL811" s="28"/>
      <c r="OTM811" s="28"/>
      <c r="OTN811" s="28"/>
      <c r="OTO811" s="28"/>
      <c r="OTP811" s="28"/>
      <c r="OTQ811" s="28"/>
      <c r="OTR811" s="28"/>
      <c r="OTS811" s="28"/>
      <c r="OTT811" s="28"/>
      <c r="OTU811" s="28"/>
      <c r="OTV811" s="28"/>
      <c r="OTW811" s="28"/>
      <c r="OTX811" s="28"/>
      <c r="OTY811" s="28"/>
      <c r="OTZ811" s="28"/>
      <c r="OUA811" s="28"/>
      <c r="OUB811" s="28"/>
      <c r="OUC811" s="28"/>
      <c r="OUD811" s="28"/>
      <c r="OUE811" s="28"/>
      <c r="OUF811" s="28"/>
      <c r="OUG811" s="28"/>
      <c r="OUH811" s="28"/>
      <c r="OUI811" s="28"/>
      <c r="OUJ811" s="28"/>
      <c r="OUK811" s="28"/>
      <c r="OUL811" s="28"/>
      <c r="OUM811" s="28"/>
      <c r="OUN811" s="28"/>
      <c r="OUO811" s="28"/>
      <c r="OUP811" s="28"/>
      <c r="OUQ811" s="28"/>
      <c r="OUR811" s="28"/>
      <c r="OUS811" s="28"/>
      <c r="OUT811" s="28"/>
      <c r="OUU811" s="28"/>
      <c r="OUV811" s="28"/>
      <c r="OUW811" s="28"/>
      <c r="OUX811" s="28"/>
      <c r="OUY811" s="28"/>
      <c r="OUZ811" s="28"/>
      <c r="OVA811" s="28"/>
      <c r="OVB811" s="28"/>
      <c r="OVC811" s="28"/>
      <c r="OVD811" s="28"/>
      <c r="OVE811" s="28"/>
      <c r="OVF811" s="28"/>
      <c r="OVG811" s="28"/>
      <c r="OVH811" s="28"/>
      <c r="OVI811" s="28"/>
      <c r="OVJ811" s="28"/>
      <c r="OVK811" s="28"/>
      <c r="OVL811" s="28"/>
      <c r="OVM811" s="28"/>
      <c r="OVN811" s="28"/>
      <c r="OVO811" s="28"/>
      <c r="OVP811" s="28"/>
      <c r="OVQ811" s="28"/>
      <c r="OVR811" s="28"/>
      <c r="OVS811" s="28"/>
      <c r="OVT811" s="28"/>
      <c r="OVU811" s="28"/>
      <c r="OVV811" s="28"/>
      <c r="OVW811" s="28"/>
      <c r="OVX811" s="28"/>
      <c r="OVY811" s="28"/>
      <c r="OVZ811" s="28"/>
      <c r="OWA811" s="28"/>
      <c r="OWB811" s="28"/>
      <c r="OWC811" s="28"/>
      <c r="OWD811" s="28"/>
      <c r="OWE811" s="28"/>
      <c r="OWF811" s="28"/>
      <c r="OWG811" s="28"/>
      <c r="OWH811" s="28"/>
      <c r="OWI811" s="28"/>
      <c r="OWJ811" s="28"/>
      <c r="OWK811" s="28"/>
      <c r="OWL811" s="28"/>
      <c r="OWM811" s="28"/>
      <c r="OWN811" s="28"/>
      <c r="OWO811" s="28"/>
      <c r="OWP811" s="28"/>
      <c r="OWQ811" s="28"/>
      <c r="OWR811" s="28"/>
      <c r="OWS811" s="28"/>
      <c r="OWT811" s="28"/>
      <c r="OWU811" s="28"/>
      <c r="OWV811" s="28"/>
      <c r="OWW811" s="28"/>
      <c r="OWX811" s="28"/>
      <c r="OWY811" s="28"/>
      <c r="OWZ811" s="28"/>
      <c r="OXA811" s="28"/>
      <c r="OXB811" s="28"/>
      <c r="OXC811" s="28"/>
      <c r="OXD811" s="28"/>
      <c r="OXE811" s="28"/>
      <c r="OXF811" s="28"/>
      <c r="OXG811" s="28"/>
      <c r="OXH811" s="28"/>
      <c r="OXI811" s="28"/>
      <c r="OXJ811" s="28"/>
      <c r="OXK811" s="28"/>
      <c r="OXL811" s="28"/>
      <c r="OXM811" s="28"/>
      <c r="OXN811" s="28"/>
      <c r="OXO811" s="28"/>
      <c r="OXP811" s="28"/>
      <c r="OXQ811" s="28"/>
      <c r="OXR811" s="28"/>
      <c r="OXS811" s="28"/>
      <c r="OXT811" s="28"/>
      <c r="OXU811" s="28"/>
      <c r="OXV811" s="28"/>
      <c r="OXW811" s="28"/>
      <c r="OXX811" s="28"/>
      <c r="OXY811" s="28"/>
      <c r="OXZ811" s="28"/>
      <c r="OYA811" s="28"/>
      <c r="OYB811" s="28"/>
      <c r="OYC811" s="28"/>
      <c r="OYD811" s="28"/>
      <c r="OYE811" s="28"/>
      <c r="OYF811" s="28"/>
      <c r="OYG811" s="28"/>
      <c r="OYH811" s="28"/>
      <c r="OYI811" s="28"/>
      <c r="OYJ811" s="28"/>
      <c r="OYK811" s="28"/>
      <c r="OYL811" s="28"/>
      <c r="OYM811" s="28"/>
      <c r="OYN811" s="28"/>
      <c r="OYO811" s="28"/>
      <c r="OYP811" s="28"/>
      <c r="OYQ811" s="28"/>
      <c r="OYR811" s="28"/>
      <c r="OYS811" s="28"/>
      <c r="OYT811" s="28"/>
      <c r="OYU811" s="28"/>
      <c r="OYV811" s="28"/>
      <c r="OYW811" s="28"/>
      <c r="OYX811" s="28"/>
      <c r="OYY811" s="28"/>
      <c r="OYZ811" s="28"/>
      <c r="OZA811" s="28"/>
      <c r="OZB811" s="28"/>
      <c r="OZC811" s="28"/>
      <c r="OZD811" s="28"/>
      <c r="OZE811" s="28"/>
      <c r="OZF811" s="28"/>
      <c r="OZG811" s="28"/>
      <c r="OZH811" s="28"/>
      <c r="OZI811" s="28"/>
      <c r="OZJ811" s="28"/>
      <c r="OZK811" s="28"/>
      <c r="OZL811" s="28"/>
      <c r="OZM811" s="28"/>
      <c r="OZN811" s="28"/>
      <c r="OZO811" s="28"/>
      <c r="OZP811" s="28"/>
      <c r="OZQ811" s="28"/>
      <c r="OZR811" s="28"/>
      <c r="OZS811" s="28"/>
      <c r="OZT811" s="28"/>
      <c r="OZU811" s="28"/>
      <c r="OZV811" s="28"/>
      <c r="OZW811" s="28"/>
      <c r="OZX811" s="28"/>
      <c r="OZY811" s="28"/>
      <c r="OZZ811" s="28"/>
      <c r="PAA811" s="28"/>
      <c r="PAB811" s="28"/>
      <c r="PAC811" s="28"/>
      <c r="PAD811" s="28"/>
      <c r="PAE811" s="28"/>
      <c r="PAF811" s="28"/>
      <c r="PAG811" s="28"/>
      <c r="PAH811" s="28"/>
      <c r="PAI811" s="28"/>
      <c r="PAJ811" s="28"/>
      <c r="PAK811" s="28"/>
      <c r="PAL811" s="28"/>
      <c r="PAM811" s="28"/>
      <c r="PAN811" s="28"/>
      <c r="PAO811" s="28"/>
      <c r="PAP811" s="28"/>
      <c r="PAQ811" s="28"/>
      <c r="PAR811" s="28"/>
      <c r="PAS811" s="28"/>
      <c r="PAT811" s="28"/>
      <c r="PAU811" s="28"/>
      <c r="PAV811" s="28"/>
      <c r="PAW811" s="28"/>
      <c r="PAX811" s="28"/>
      <c r="PAY811" s="28"/>
      <c r="PAZ811" s="28"/>
      <c r="PBA811" s="28"/>
      <c r="PBB811" s="28"/>
      <c r="PBC811" s="28"/>
      <c r="PBD811" s="28"/>
      <c r="PBE811" s="28"/>
      <c r="PBF811" s="28"/>
      <c r="PBG811" s="28"/>
      <c r="PBH811" s="28"/>
      <c r="PBI811" s="28"/>
      <c r="PBJ811" s="28"/>
      <c r="PBK811" s="28"/>
      <c r="PBL811" s="28"/>
      <c r="PBM811" s="28"/>
      <c r="PBN811" s="28"/>
      <c r="PBO811" s="28"/>
      <c r="PBP811" s="28"/>
      <c r="PBQ811" s="28"/>
      <c r="PBR811" s="28"/>
      <c r="PBS811" s="28"/>
      <c r="PBT811" s="28"/>
      <c r="PBU811" s="28"/>
      <c r="PBV811" s="28"/>
      <c r="PBW811" s="28"/>
      <c r="PBX811" s="28"/>
      <c r="PBY811" s="28"/>
      <c r="PBZ811" s="28"/>
      <c r="PCA811" s="28"/>
      <c r="PCB811" s="28"/>
      <c r="PCC811" s="28"/>
      <c r="PCD811" s="28"/>
      <c r="PCE811" s="28"/>
      <c r="PCF811" s="28"/>
      <c r="PCG811" s="28"/>
      <c r="PCH811" s="28"/>
      <c r="PCI811" s="28"/>
      <c r="PCJ811" s="28"/>
      <c r="PCK811" s="28"/>
      <c r="PCL811" s="28"/>
      <c r="PCM811" s="28"/>
      <c r="PCN811" s="28"/>
      <c r="PCO811" s="28"/>
      <c r="PCP811" s="28"/>
      <c r="PCQ811" s="28"/>
      <c r="PCR811" s="28"/>
      <c r="PCS811" s="28"/>
      <c r="PCT811" s="28"/>
      <c r="PCU811" s="28"/>
      <c r="PCV811" s="28"/>
      <c r="PCW811" s="28"/>
      <c r="PCX811" s="28"/>
      <c r="PCY811" s="28"/>
      <c r="PCZ811" s="28"/>
      <c r="PDA811" s="28"/>
      <c r="PDB811" s="28"/>
      <c r="PDC811" s="28"/>
      <c r="PDD811" s="28"/>
      <c r="PDE811" s="28"/>
      <c r="PDF811" s="28"/>
      <c r="PDG811" s="28"/>
      <c r="PDH811" s="28"/>
      <c r="PDI811" s="28"/>
      <c r="PDJ811" s="28"/>
      <c r="PDK811" s="28"/>
      <c r="PDL811" s="28"/>
      <c r="PDM811" s="28"/>
      <c r="PDN811" s="28"/>
      <c r="PDO811" s="28"/>
      <c r="PDP811" s="28"/>
      <c r="PDQ811" s="28"/>
      <c r="PDR811" s="28"/>
      <c r="PDS811" s="28"/>
      <c r="PDT811" s="28"/>
      <c r="PDU811" s="28"/>
      <c r="PDV811" s="28"/>
      <c r="PDW811" s="28"/>
      <c r="PDX811" s="28"/>
      <c r="PDY811" s="28"/>
      <c r="PDZ811" s="28"/>
      <c r="PEA811" s="28"/>
      <c r="PEB811" s="28"/>
      <c r="PEC811" s="28"/>
      <c r="PED811" s="28"/>
      <c r="PEE811" s="28"/>
      <c r="PEF811" s="28"/>
      <c r="PEG811" s="28"/>
      <c r="PEH811" s="28"/>
      <c r="PEI811" s="28"/>
      <c r="PEJ811" s="28"/>
      <c r="PEK811" s="28"/>
      <c r="PEL811" s="28"/>
      <c r="PEM811" s="28"/>
      <c r="PEN811" s="28"/>
      <c r="PEO811" s="28"/>
      <c r="PEP811" s="28"/>
      <c r="PEQ811" s="28"/>
      <c r="PER811" s="28"/>
      <c r="PES811" s="28"/>
      <c r="PET811" s="28"/>
      <c r="PEU811" s="28"/>
      <c r="PEV811" s="28"/>
      <c r="PEW811" s="28"/>
      <c r="PEX811" s="28"/>
      <c r="PEY811" s="28"/>
      <c r="PEZ811" s="28"/>
      <c r="PFA811" s="28"/>
      <c r="PFB811" s="28"/>
      <c r="PFC811" s="28"/>
      <c r="PFD811" s="28"/>
      <c r="PFE811" s="28"/>
      <c r="PFF811" s="28"/>
      <c r="PFG811" s="28"/>
      <c r="PFH811" s="28"/>
      <c r="PFI811" s="28"/>
      <c r="PFJ811" s="28"/>
      <c r="PFK811" s="28"/>
      <c r="PFL811" s="28"/>
      <c r="PFM811" s="28"/>
      <c r="PFN811" s="28"/>
      <c r="PFO811" s="28"/>
      <c r="PFP811" s="28"/>
      <c r="PFQ811" s="28"/>
      <c r="PFR811" s="28"/>
      <c r="PFS811" s="28"/>
      <c r="PFT811" s="28"/>
      <c r="PFU811" s="28"/>
      <c r="PFV811" s="28"/>
      <c r="PFW811" s="28"/>
      <c r="PFX811" s="28"/>
      <c r="PFY811" s="28"/>
      <c r="PFZ811" s="28"/>
      <c r="PGA811" s="28"/>
      <c r="PGB811" s="28"/>
      <c r="PGC811" s="28"/>
      <c r="PGD811" s="28"/>
      <c r="PGE811" s="28"/>
      <c r="PGF811" s="28"/>
      <c r="PGG811" s="28"/>
      <c r="PGH811" s="28"/>
      <c r="PGI811" s="28"/>
      <c r="PGJ811" s="28"/>
      <c r="PGK811" s="28"/>
      <c r="PGL811" s="28"/>
      <c r="PGM811" s="28"/>
      <c r="PGN811" s="28"/>
      <c r="PGO811" s="28"/>
      <c r="PGP811" s="28"/>
      <c r="PGQ811" s="28"/>
      <c r="PGR811" s="28"/>
      <c r="PGS811" s="28"/>
      <c r="PGT811" s="28"/>
      <c r="PGU811" s="28"/>
      <c r="PGV811" s="28"/>
      <c r="PGW811" s="28"/>
      <c r="PGX811" s="28"/>
      <c r="PGY811" s="28"/>
      <c r="PGZ811" s="28"/>
      <c r="PHA811" s="28"/>
      <c r="PHB811" s="28"/>
      <c r="PHC811" s="28"/>
      <c r="PHD811" s="28"/>
      <c r="PHE811" s="28"/>
      <c r="PHF811" s="28"/>
      <c r="PHG811" s="28"/>
      <c r="PHH811" s="28"/>
      <c r="PHI811" s="28"/>
      <c r="PHJ811" s="28"/>
      <c r="PHK811" s="28"/>
      <c r="PHL811" s="28"/>
      <c r="PHM811" s="28"/>
      <c r="PHN811" s="28"/>
      <c r="PHO811" s="28"/>
      <c r="PHP811" s="28"/>
      <c r="PHQ811" s="28"/>
      <c r="PHR811" s="28"/>
      <c r="PHS811" s="28"/>
      <c r="PHT811" s="28"/>
      <c r="PHU811" s="28"/>
      <c r="PHV811" s="28"/>
      <c r="PHW811" s="28"/>
      <c r="PHX811" s="28"/>
      <c r="PHY811" s="28"/>
      <c r="PHZ811" s="28"/>
      <c r="PIA811" s="28"/>
      <c r="PIB811" s="28"/>
      <c r="PIC811" s="28"/>
      <c r="PID811" s="28"/>
      <c r="PIE811" s="28"/>
      <c r="PIF811" s="28"/>
      <c r="PIG811" s="28"/>
      <c r="PIH811" s="28"/>
      <c r="PII811" s="28"/>
      <c r="PIJ811" s="28"/>
      <c r="PIK811" s="28"/>
      <c r="PIL811" s="28"/>
      <c r="PIM811" s="28"/>
      <c r="PIN811" s="28"/>
      <c r="PIO811" s="28"/>
      <c r="PIP811" s="28"/>
      <c r="PIQ811" s="28"/>
      <c r="PIR811" s="28"/>
      <c r="PIS811" s="28"/>
      <c r="PIT811" s="28"/>
      <c r="PIU811" s="28"/>
      <c r="PIV811" s="28"/>
      <c r="PIW811" s="28"/>
      <c r="PIX811" s="28"/>
      <c r="PIY811" s="28"/>
      <c r="PIZ811" s="28"/>
      <c r="PJA811" s="28"/>
      <c r="PJB811" s="28"/>
      <c r="PJC811" s="28"/>
      <c r="PJD811" s="28"/>
      <c r="PJE811" s="28"/>
      <c r="PJF811" s="28"/>
      <c r="PJG811" s="28"/>
      <c r="PJH811" s="28"/>
      <c r="PJI811" s="28"/>
      <c r="PJJ811" s="28"/>
      <c r="PJK811" s="28"/>
      <c r="PJL811" s="28"/>
      <c r="PJM811" s="28"/>
      <c r="PJN811" s="28"/>
      <c r="PJO811" s="28"/>
      <c r="PJP811" s="28"/>
      <c r="PJQ811" s="28"/>
      <c r="PJR811" s="28"/>
      <c r="PJS811" s="28"/>
      <c r="PJT811" s="28"/>
      <c r="PJU811" s="28"/>
      <c r="PJV811" s="28"/>
      <c r="PJW811" s="28"/>
      <c r="PJX811" s="28"/>
      <c r="PJY811" s="28"/>
      <c r="PJZ811" s="28"/>
      <c r="PKA811" s="28"/>
      <c r="PKB811" s="28"/>
      <c r="PKC811" s="28"/>
      <c r="PKD811" s="28"/>
      <c r="PKE811" s="28"/>
      <c r="PKF811" s="28"/>
      <c r="PKG811" s="28"/>
      <c r="PKH811" s="28"/>
      <c r="PKI811" s="28"/>
      <c r="PKJ811" s="28"/>
      <c r="PKK811" s="28"/>
      <c r="PKL811" s="28"/>
      <c r="PKM811" s="28"/>
      <c r="PKN811" s="28"/>
      <c r="PKO811" s="28"/>
      <c r="PKP811" s="28"/>
      <c r="PKQ811" s="28"/>
      <c r="PKR811" s="28"/>
      <c r="PKS811" s="28"/>
      <c r="PKT811" s="28"/>
      <c r="PKU811" s="28"/>
      <c r="PKV811" s="28"/>
      <c r="PKW811" s="28"/>
      <c r="PKX811" s="28"/>
      <c r="PKY811" s="28"/>
      <c r="PKZ811" s="28"/>
      <c r="PLA811" s="28"/>
      <c r="PLB811" s="28"/>
      <c r="PLC811" s="28"/>
      <c r="PLD811" s="28"/>
      <c r="PLE811" s="28"/>
      <c r="PLF811" s="28"/>
      <c r="PLG811" s="28"/>
      <c r="PLH811" s="28"/>
      <c r="PLI811" s="28"/>
      <c r="PLJ811" s="28"/>
      <c r="PLK811" s="28"/>
      <c r="PLL811" s="28"/>
      <c r="PLM811" s="28"/>
      <c r="PLN811" s="28"/>
      <c r="PLO811" s="28"/>
      <c r="PLP811" s="28"/>
      <c r="PLQ811" s="28"/>
      <c r="PLR811" s="28"/>
      <c r="PLS811" s="28"/>
      <c r="PLT811" s="28"/>
      <c r="PLU811" s="28"/>
      <c r="PLV811" s="28"/>
      <c r="PLW811" s="28"/>
      <c r="PLX811" s="28"/>
      <c r="PLY811" s="28"/>
      <c r="PLZ811" s="28"/>
      <c r="PMA811" s="28"/>
      <c r="PMB811" s="28"/>
      <c r="PMC811" s="28"/>
      <c r="PMD811" s="28"/>
      <c r="PME811" s="28"/>
      <c r="PMF811" s="28"/>
      <c r="PMG811" s="28"/>
      <c r="PMH811" s="28"/>
      <c r="PMI811" s="28"/>
      <c r="PMJ811" s="28"/>
      <c r="PMK811" s="28"/>
      <c r="PML811" s="28"/>
      <c r="PMM811" s="28"/>
      <c r="PMN811" s="28"/>
      <c r="PMO811" s="28"/>
      <c r="PMP811" s="28"/>
      <c r="PMQ811" s="28"/>
      <c r="PMR811" s="28"/>
      <c r="PMS811" s="28"/>
      <c r="PMT811" s="28"/>
      <c r="PMU811" s="28"/>
      <c r="PMV811" s="28"/>
      <c r="PMW811" s="28"/>
      <c r="PMX811" s="28"/>
      <c r="PMY811" s="28"/>
      <c r="PMZ811" s="28"/>
      <c r="PNA811" s="28"/>
      <c r="PNB811" s="28"/>
      <c r="PNC811" s="28"/>
      <c r="PND811" s="28"/>
      <c r="PNE811" s="28"/>
      <c r="PNF811" s="28"/>
      <c r="PNG811" s="28"/>
      <c r="PNH811" s="28"/>
      <c r="PNI811" s="28"/>
      <c r="PNJ811" s="28"/>
      <c r="PNK811" s="28"/>
      <c r="PNL811" s="28"/>
      <c r="PNM811" s="28"/>
      <c r="PNN811" s="28"/>
      <c r="PNO811" s="28"/>
      <c r="PNP811" s="28"/>
      <c r="PNQ811" s="28"/>
      <c r="PNR811" s="28"/>
      <c r="PNS811" s="28"/>
      <c r="PNT811" s="28"/>
      <c r="PNU811" s="28"/>
      <c r="PNV811" s="28"/>
      <c r="PNW811" s="28"/>
      <c r="PNX811" s="28"/>
      <c r="PNY811" s="28"/>
      <c r="PNZ811" s="28"/>
      <c r="POA811" s="28"/>
      <c r="POB811" s="28"/>
      <c r="POC811" s="28"/>
      <c r="POD811" s="28"/>
      <c r="POE811" s="28"/>
      <c r="POF811" s="28"/>
      <c r="POG811" s="28"/>
      <c r="POH811" s="28"/>
      <c r="POI811" s="28"/>
      <c r="POJ811" s="28"/>
      <c r="POK811" s="28"/>
      <c r="POL811" s="28"/>
      <c r="POM811" s="28"/>
      <c r="PON811" s="28"/>
      <c r="POO811" s="28"/>
      <c r="POP811" s="28"/>
      <c r="POQ811" s="28"/>
      <c r="POR811" s="28"/>
      <c r="POS811" s="28"/>
      <c r="POT811" s="28"/>
      <c r="POU811" s="28"/>
      <c r="POV811" s="28"/>
      <c r="POW811" s="28"/>
      <c r="POX811" s="28"/>
      <c r="POY811" s="28"/>
      <c r="POZ811" s="28"/>
      <c r="PPA811" s="28"/>
      <c r="PPB811" s="28"/>
      <c r="PPC811" s="28"/>
      <c r="PPD811" s="28"/>
      <c r="PPE811" s="28"/>
      <c r="PPF811" s="28"/>
      <c r="PPG811" s="28"/>
      <c r="PPH811" s="28"/>
      <c r="PPI811" s="28"/>
      <c r="PPJ811" s="28"/>
      <c r="PPK811" s="28"/>
      <c r="PPL811" s="28"/>
      <c r="PPM811" s="28"/>
      <c r="PPN811" s="28"/>
      <c r="PPO811" s="28"/>
      <c r="PPP811" s="28"/>
      <c r="PPQ811" s="28"/>
      <c r="PPR811" s="28"/>
      <c r="PPS811" s="28"/>
      <c r="PPT811" s="28"/>
      <c r="PPU811" s="28"/>
      <c r="PPV811" s="28"/>
      <c r="PPW811" s="28"/>
      <c r="PPX811" s="28"/>
      <c r="PPY811" s="28"/>
      <c r="PPZ811" s="28"/>
      <c r="PQA811" s="28"/>
      <c r="PQB811" s="28"/>
      <c r="PQC811" s="28"/>
      <c r="PQD811" s="28"/>
      <c r="PQE811" s="28"/>
      <c r="PQF811" s="28"/>
      <c r="PQG811" s="28"/>
      <c r="PQH811" s="28"/>
      <c r="PQI811" s="28"/>
      <c r="PQJ811" s="28"/>
      <c r="PQK811" s="28"/>
      <c r="PQL811" s="28"/>
      <c r="PQM811" s="28"/>
      <c r="PQN811" s="28"/>
      <c r="PQO811" s="28"/>
      <c r="PQP811" s="28"/>
      <c r="PQQ811" s="28"/>
      <c r="PQR811" s="28"/>
      <c r="PQS811" s="28"/>
      <c r="PQT811" s="28"/>
      <c r="PQU811" s="28"/>
      <c r="PQV811" s="28"/>
      <c r="PQW811" s="28"/>
      <c r="PQX811" s="28"/>
      <c r="PQY811" s="28"/>
      <c r="PQZ811" s="28"/>
      <c r="PRA811" s="28"/>
      <c r="PRB811" s="28"/>
      <c r="PRC811" s="28"/>
      <c r="PRD811" s="28"/>
      <c r="PRE811" s="28"/>
      <c r="PRF811" s="28"/>
      <c r="PRG811" s="28"/>
      <c r="PRH811" s="28"/>
      <c r="PRI811" s="28"/>
      <c r="PRJ811" s="28"/>
      <c r="PRK811" s="28"/>
      <c r="PRL811" s="28"/>
      <c r="PRM811" s="28"/>
      <c r="PRN811" s="28"/>
      <c r="PRO811" s="28"/>
      <c r="PRP811" s="28"/>
      <c r="PRQ811" s="28"/>
      <c r="PRR811" s="28"/>
      <c r="PRS811" s="28"/>
      <c r="PRT811" s="28"/>
      <c r="PRU811" s="28"/>
      <c r="PRV811" s="28"/>
      <c r="PRW811" s="28"/>
      <c r="PRX811" s="28"/>
      <c r="PRY811" s="28"/>
      <c r="PRZ811" s="28"/>
      <c r="PSA811" s="28"/>
      <c r="PSB811" s="28"/>
      <c r="PSC811" s="28"/>
      <c r="PSD811" s="28"/>
      <c r="PSE811" s="28"/>
      <c r="PSF811" s="28"/>
      <c r="PSG811" s="28"/>
      <c r="PSH811" s="28"/>
      <c r="PSI811" s="28"/>
      <c r="PSJ811" s="28"/>
      <c r="PSK811" s="28"/>
      <c r="PSL811" s="28"/>
      <c r="PSM811" s="28"/>
      <c r="PSN811" s="28"/>
      <c r="PSO811" s="28"/>
      <c r="PSP811" s="28"/>
      <c r="PSQ811" s="28"/>
      <c r="PSR811" s="28"/>
      <c r="PSS811" s="28"/>
      <c r="PST811" s="28"/>
      <c r="PSU811" s="28"/>
      <c r="PSV811" s="28"/>
      <c r="PSW811" s="28"/>
      <c r="PSX811" s="28"/>
      <c r="PSY811" s="28"/>
      <c r="PSZ811" s="28"/>
      <c r="PTA811" s="28"/>
      <c r="PTB811" s="28"/>
      <c r="PTC811" s="28"/>
      <c r="PTD811" s="28"/>
      <c r="PTE811" s="28"/>
      <c r="PTF811" s="28"/>
      <c r="PTG811" s="28"/>
      <c r="PTH811" s="28"/>
      <c r="PTI811" s="28"/>
      <c r="PTJ811" s="28"/>
      <c r="PTK811" s="28"/>
      <c r="PTL811" s="28"/>
      <c r="PTM811" s="28"/>
      <c r="PTN811" s="28"/>
      <c r="PTO811" s="28"/>
      <c r="PTP811" s="28"/>
      <c r="PTQ811" s="28"/>
      <c r="PTR811" s="28"/>
      <c r="PTS811" s="28"/>
      <c r="PTT811" s="28"/>
      <c r="PTU811" s="28"/>
      <c r="PTV811" s="28"/>
      <c r="PTW811" s="28"/>
      <c r="PTX811" s="28"/>
      <c r="PTY811" s="28"/>
      <c r="PTZ811" s="28"/>
      <c r="PUA811" s="28"/>
      <c r="PUB811" s="28"/>
      <c r="PUC811" s="28"/>
      <c r="PUD811" s="28"/>
      <c r="PUE811" s="28"/>
      <c r="PUF811" s="28"/>
      <c r="PUG811" s="28"/>
      <c r="PUH811" s="28"/>
      <c r="PUI811" s="28"/>
      <c r="PUJ811" s="28"/>
      <c r="PUK811" s="28"/>
      <c r="PUL811" s="28"/>
      <c r="PUM811" s="28"/>
      <c r="PUN811" s="28"/>
      <c r="PUO811" s="28"/>
      <c r="PUP811" s="28"/>
      <c r="PUQ811" s="28"/>
      <c r="PUR811" s="28"/>
      <c r="PUS811" s="28"/>
      <c r="PUT811" s="28"/>
      <c r="PUU811" s="28"/>
      <c r="PUV811" s="28"/>
      <c r="PUW811" s="28"/>
      <c r="PUX811" s="28"/>
      <c r="PUY811" s="28"/>
      <c r="PUZ811" s="28"/>
      <c r="PVA811" s="28"/>
      <c r="PVB811" s="28"/>
      <c r="PVC811" s="28"/>
      <c r="PVD811" s="28"/>
      <c r="PVE811" s="28"/>
      <c r="PVF811" s="28"/>
      <c r="PVG811" s="28"/>
      <c r="PVH811" s="28"/>
      <c r="PVI811" s="28"/>
      <c r="PVJ811" s="28"/>
      <c r="PVK811" s="28"/>
      <c r="PVL811" s="28"/>
      <c r="PVM811" s="28"/>
      <c r="PVN811" s="28"/>
      <c r="PVO811" s="28"/>
      <c r="PVP811" s="28"/>
      <c r="PVQ811" s="28"/>
      <c r="PVR811" s="28"/>
      <c r="PVS811" s="28"/>
      <c r="PVT811" s="28"/>
      <c r="PVU811" s="28"/>
      <c r="PVV811" s="28"/>
      <c r="PVW811" s="28"/>
      <c r="PVX811" s="28"/>
      <c r="PVY811" s="28"/>
      <c r="PVZ811" s="28"/>
      <c r="PWA811" s="28"/>
      <c r="PWB811" s="28"/>
      <c r="PWC811" s="28"/>
      <c r="PWD811" s="28"/>
      <c r="PWE811" s="28"/>
      <c r="PWF811" s="28"/>
      <c r="PWG811" s="28"/>
      <c r="PWH811" s="28"/>
      <c r="PWI811" s="28"/>
      <c r="PWJ811" s="28"/>
      <c r="PWK811" s="28"/>
      <c r="PWL811" s="28"/>
      <c r="PWM811" s="28"/>
      <c r="PWN811" s="28"/>
      <c r="PWO811" s="28"/>
      <c r="PWP811" s="28"/>
      <c r="PWQ811" s="28"/>
      <c r="PWR811" s="28"/>
      <c r="PWS811" s="28"/>
      <c r="PWT811" s="28"/>
      <c r="PWU811" s="28"/>
      <c r="PWV811" s="28"/>
      <c r="PWW811" s="28"/>
      <c r="PWX811" s="28"/>
      <c r="PWY811" s="28"/>
      <c r="PWZ811" s="28"/>
      <c r="PXA811" s="28"/>
      <c r="PXB811" s="28"/>
      <c r="PXC811" s="28"/>
      <c r="PXD811" s="28"/>
      <c r="PXE811" s="28"/>
      <c r="PXF811" s="28"/>
      <c r="PXG811" s="28"/>
      <c r="PXH811" s="28"/>
      <c r="PXI811" s="28"/>
      <c r="PXJ811" s="28"/>
      <c r="PXK811" s="28"/>
      <c r="PXL811" s="28"/>
      <c r="PXM811" s="28"/>
      <c r="PXN811" s="28"/>
      <c r="PXO811" s="28"/>
      <c r="PXP811" s="28"/>
      <c r="PXQ811" s="28"/>
      <c r="PXR811" s="28"/>
      <c r="PXS811" s="28"/>
      <c r="PXT811" s="28"/>
      <c r="PXU811" s="28"/>
      <c r="PXV811" s="28"/>
      <c r="PXW811" s="28"/>
      <c r="PXX811" s="28"/>
      <c r="PXY811" s="28"/>
      <c r="PXZ811" s="28"/>
      <c r="PYA811" s="28"/>
      <c r="PYB811" s="28"/>
      <c r="PYC811" s="28"/>
      <c r="PYD811" s="28"/>
      <c r="PYE811" s="28"/>
      <c r="PYF811" s="28"/>
      <c r="PYG811" s="28"/>
      <c r="PYH811" s="28"/>
      <c r="PYI811" s="28"/>
      <c r="PYJ811" s="28"/>
      <c r="PYK811" s="28"/>
      <c r="PYL811" s="28"/>
      <c r="PYM811" s="28"/>
      <c r="PYN811" s="28"/>
      <c r="PYO811" s="28"/>
      <c r="PYP811" s="28"/>
      <c r="PYQ811" s="28"/>
      <c r="PYR811" s="28"/>
      <c r="PYS811" s="28"/>
      <c r="PYT811" s="28"/>
      <c r="PYU811" s="28"/>
      <c r="PYV811" s="28"/>
      <c r="PYW811" s="28"/>
      <c r="PYX811" s="28"/>
      <c r="PYY811" s="28"/>
      <c r="PYZ811" s="28"/>
      <c r="PZA811" s="28"/>
      <c r="PZB811" s="28"/>
      <c r="PZC811" s="28"/>
      <c r="PZD811" s="28"/>
      <c r="PZE811" s="28"/>
      <c r="PZF811" s="28"/>
      <c r="PZG811" s="28"/>
      <c r="PZH811" s="28"/>
      <c r="PZI811" s="28"/>
      <c r="PZJ811" s="28"/>
      <c r="PZK811" s="28"/>
      <c r="PZL811" s="28"/>
      <c r="PZM811" s="28"/>
      <c r="PZN811" s="28"/>
      <c r="PZO811" s="28"/>
      <c r="PZP811" s="28"/>
      <c r="PZQ811" s="28"/>
      <c r="PZR811" s="28"/>
      <c r="PZS811" s="28"/>
      <c r="PZT811" s="28"/>
      <c r="PZU811" s="28"/>
      <c r="PZV811" s="28"/>
      <c r="PZW811" s="28"/>
      <c r="PZX811" s="28"/>
      <c r="PZY811" s="28"/>
      <c r="PZZ811" s="28"/>
      <c r="QAA811" s="28"/>
      <c r="QAB811" s="28"/>
      <c r="QAC811" s="28"/>
      <c r="QAD811" s="28"/>
      <c r="QAE811" s="28"/>
      <c r="QAF811" s="28"/>
      <c r="QAG811" s="28"/>
      <c r="QAH811" s="28"/>
      <c r="QAI811" s="28"/>
      <c r="QAJ811" s="28"/>
      <c r="QAK811" s="28"/>
      <c r="QAL811" s="28"/>
      <c r="QAM811" s="28"/>
      <c r="QAN811" s="28"/>
      <c r="QAO811" s="28"/>
      <c r="QAP811" s="28"/>
      <c r="QAQ811" s="28"/>
      <c r="QAR811" s="28"/>
      <c r="QAS811" s="28"/>
      <c r="QAT811" s="28"/>
      <c r="QAU811" s="28"/>
      <c r="QAV811" s="28"/>
      <c r="QAW811" s="28"/>
      <c r="QAX811" s="28"/>
      <c r="QAY811" s="28"/>
      <c r="QAZ811" s="28"/>
      <c r="QBA811" s="28"/>
      <c r="QBB811" s="28"/>
      <c r="QBC811" s="28"/>
      <c r="QBD811" s="28"/>
      <c r="QBE811" s="28"/>
      <c r="QBF811" s="28"/>
      <c r="QBG811" s="28"/>
      <c r="QBH811" s="28"/>
      <c r="QBI811" s="28"/>
      <c r="QBJ811" s="28"/>
      <c r="QBK811" s="28"/>
      <c r="QBL811" s="28"/>
      <c r="QBM811" s="28"/>
      <c r="QBN811" s="28"/>
      <c r="QBO811" s="28"/>
      <c r="QBP811" s="28"/>
      <c r="QBQ811" s="28"/>
      <c r="QBR811" s="28"/>
      <c r="QBS811" s="28"/>
      <c r="QBT811" s="28"/>
      <c r="QBU811" s="28"/>
      <c r="QBV811" s="28"/>
      <c r="QBW811" s="28"/>
      <c r="QBX811" s="28"/>
      <c r="QBY811" s="28"/>
      <c r="QBZ811" s="28"/>
      <c r="QCA811" s="28"/>
      <c r="QCB811" s="28"/>
      <c r="QCC811" s="28"/>
      <c r="QCD811" s="28"/>
      <c r="QCE811" s="28"/>
      <c r="QCF811" s="28"/>
      <c r="QCG811" s="28"/>
      <c r="QCH811" s="28"/>
      <c r="QCI811" s="28"/>
      <c r="QCJ811" s="28"/>
      <c r="QCK811" s="28"/>
      <c r="QCL811" s="28"/>
      <c r="QCM811" s="28"/>
      <c r="QCN811" s="28"/>
      <c r="QCO811" s="28"/>
      <c r="QCP811" s="28"/>
      <c r="QCQ811" s="28"/>
      <c r="QCR811" s="28"/>
      <c r="QCS811" s="28"/>
      <c r="QCT811" s="28"/>
      <c r="QCU811" s="28"/>
      <c r="QCV811" s="28"/>
      <c r="QCW811" s="28"/>
      <c r="QCX811" s="28"/>
      <c r="QCY811" s="28"/>
      <c r="QCZ811" s="28"/>
      <c r="QDA811" s="28"/>
      <c r="QDB811" s="28"/>
      <c r="QDC811" s="28"/>
      <c r="QDD811" s="28"/>
      <c r="QDE811" s="28"/>
      <c r="QDF811" s="28"/>
      <c r="QDG811" s="28"/>
      <c r="QDH811" s="28"/>
      <c r="QDI811" s="28"/>
      <c r="QDJ811" s="28"/>
      <c r="QDK811" s="28"/>
      <c r="QDL811" s="28"/>
      <c r="QDM811" s="28"/>
      <c r="QDN811" s="28"/>
      <c r="QDO811" s="28"/>
      <c r="QDP811" s="28"/>
      <c r="QDQ811" s="28"/>
      <c r="QDR811" s="28"/>
      <c r="QDS811" s="28"/>
      <c r="QDT811" s="28"/>
      <c r="QDU811" s="28"/>
      <c r="QDV811" s="28"/>
      <c r="QDW811" s="28"/>
      <c r="QDX811" s="28"/>
      <c r="QDY811" s="28"/>
      <c r="QDZ811" s="28"/>
      <c r="QEA811" s="28"/>
      <c r="QEB811" s="28"/>
      <c r="QEC811" s="28"/>
      <c r="QED811" s="28"/>
      <c r="QEE811" s="28"/>
      <c r="QEF811" s="28"/>
      <c r="QEG811" s="28"/>
      <c r="QEH811" s="28"/>
      <c r="QEI811" s="28"/>
      <c r="QEJ811" s="28"/>
      <c r="QEK811" s="28"/>
      <c r="QEL811" s="28"/>
      <c r="QEM811" s="28"/>
      <c r="QEN811" s="28"/>
      <c r="QEO811" s="28"/>
      <c r="QEP811" s="28"/>
      <c r="QEQ811" s="28"/>
      <c r="QER811" s="28"/>
      <c r="QES811" s="28"/>
      <c r="QET811" s="28"/>
      <c r="QEU811" s="28"/>
      <c r="QEV811" s="28"/>
      <c r="QEW811" s="28"/>
      <c r="QEX811" s="28"/>
      <c r="QEY811" s="28"/>
      <c r="QEZ811" s="28"/>
      <c r="QFA811" s="28"/>
      <c r="QFB811" s="28"/>
      <c r="QFC811" s="28"/>
      <c r="QFD811" s="28"/>
      <c r="QFE811" s="28"/>
      <c r="QFF811" s="28"/>
      <c r="QFG811" s="28"/>
      <c r="QFH811" s="28"/>
      <c r="QFI811" s="28"/>
      <c r="QFJ811" s="28"/>
      <c r="QFK811" s="28"/>
      <c r="QFL811" s="28"/>
      <c r="QFM811" s="28"/>
      <c r="QFN811" s="28"/>
      <c r="QFO811" s="28"/>
      <c r="QFP811" s="28"/>
      <c r="QFQ811" s="28"/>
      <c r="QFR811" s="28"/>
      <c r="QFS811" s="28"/>
      <c r="QFT811" s="28"/>
      <c r="QFU811" s="28"/>
      <c r="QFV811" s="28"/>
      <c r="QFW811" s="28"/>
      <c r="QFX811" s="28"/>
      <c r="QFY811" s="28"/>
      <c r="QFZ811" s="28"/>
      <c r="QGA811" s="28"/>
      <c r="QGB811" s="28"/>
      <c r="QGC811" s="28"/>
      <c r="QGD811" s="28"/>
      <c r="QGE811" s="28"/>
      <c r="QGF811" s="28"/>
      <c r="QGG811" s="28"/>
      <c r="QGH811" s="28"/>
      <c r="QGI811" s="28"/>
      <c r="QGJ811" s="28"/>
      <c r="QGK811" s="28"/>
      <c r="QGL811" s="28"/>
      <c r="QGM811" s="28"/>
      <c r="QGN811" s="28"/>
      <c r="QGO811" s="28"/>
      <c r="QGP811" s="28"/>
      <c r="QGQ811" s="28"/>
      <c r="QGR811" s="28"/>
      <c r="QGS811" s="28"/>
      <c r="QGT811" s="28"/>
      <c r="QGU811" s="28"/>
      <c r="QGV811" s="28"/>
      <c r="QGW811" s="28"/>
      <c r="QGX811" s="28"/>
      <c r="QGY811" s="28"/>
      <c r="QGZ811" s="28"/>
      <c r="QHA811" s="28"/>
      <c r="QHB811" s="28"/>
      <c r="QHC811" s="28"/>
      <c r="QHD811" s="28"/>
      <c r="QHE811" s="28"/>
      <c r="QHF811" s="28"/>
      <c r="QHG811" s="28"/>
      <c r="QHH811" s="28"/>
      <c r="QHI811" s="28"/>
      <c r="QHJ811" s="28"/>
      <c r="QHK811" s="28"/>
      <c r="QHL811" s="28"/>
      <c r="QHM811" s="28"/>
      <c r="QHN811" s="28"/>
      <c r="QHO811" s="28"/>
      <c r="QHP811" s="28"/>
      <c r="QHQ811" s="28"/>
      <c r="QHR811" s="28"/>
      <c r="QHS811" s="28"/>
      <c r="QHT811" s="28"/>
      <c r="QHU811" s="28"/>
      <c r="QHV811" s="28"/>
      <c r="QHW811" s="28"/>
      <c r="QHX811" s="28"/>
      <c r="QHY811" s="28"/>
      <c r="QHZ811" s="28"/>
      <c r="QIA811" s="28"/>
      <c r="QIB811" s="28"/>
      <c r="QIC811" s="28"/>
      <c r="QID811" s="28"/>
      <c r="QIE811" s="28"/>
      <c r="QIF811" s="28"/>
      <c r="QIG811" s="28"/>
      <c r="QIH811" s="28"/>
      <c r="QII811" s="28"/>
      <c r="QIJ811" s="28"/>
      <c r="QIK811" s="28"/>
      <c r="QIL811" s="28"/>
      <c r="QIM811" s="28"/>
      <c r="QIN811" s="28"/>
      <c r="QIO811" s="28"/>
      <c r="QIP811" s="28"/>
      <c r="QIQ811" s="28"/>
      <c r="QIR811" s="28"/>
      <c r="QIS811" s="28"/>
      <c r="QIT811" s="28"/>
      <c r="QIU811" s="28"/>
      <c r="QIV811" s="28"/>
      <c r="QIW811" s="28"/>
      <c r="QIX811" s="28"/>
      <c r="QIY811" s="28"/>
      <c r="QIZ811" s="28"/>
      <c r="QJA811" s="28"/>
      <c r="QJB811" s="28"/>
      <c r="QJC811" s="28"/>
      <c r="QJD811" s="28"/>
      <c r="QJE811" s="28"/>
      <c r="QJF811" s="28"/>
      <c r="QJG811" s="28"/>
      <c r="QJH811" s="28"/>
      <c r="QJI811" s="28"/>
      <c r="QJJ811" s="28"/>
      <c r="QJK811" s="28"/>
      <c r="QJL811" s="28"/>
      <c r="QJM811" s="28"/>
      <c r="QJN811" s="28"/>
      <c r="QJO811" s="28"/>
      <c r="QJP811" s="28"/>
      <c r="QJQ811" s="28"/>
      <c r="QJR811" s="28"/>
      <c r="QJS811" s="28"/>
      <c r="QJT811" s="28"/>
      <c r="QJU811" s="28"/>
      <c r="QJV811" s="28"/>
      <c r="QJW811" s="28"/>
      <c r="QJX811" s="28"/>
      <c r="QJY811" s="28"/>
      <c r="QJZ811" s="28"/>
      <c r="QKA811" s="28"/>
      <c r="QKB811" s="28"/>
      <c r="QKC811" s="28"/>
      <c r="QKD811" s="28"/>
      <c r="QKE811" s="28"/>
      <c r="QKF811" s="28"/>
      <c r="QKG811" s="28"/>
      <c r="QKH811" s="28"/>
      <c r="QKI811" s="28"/>
      <c r="QKJ811" s="28"/>
      <c r="QKK811" s="28"/>
      <c r="QKL811" s="28"/>
      <c r="QKM811" s="28"/>
      <c r="QKN811" s="28"/>
      <c r="QKO811" s="28"/>
      <c r="QKP811" s="28"/>
      <c r="QKQ811" s="28"/>
      <c r="QKR811" s="28"/>
      <c r="QKS811" s="28"/>
      <c r="QKT811" s="28"/>
      <c r="QKU811" s="28"/>
      <c r="QKV811" s="28"/>
      <c r="QKW811" s="28"/>
      <c r="QKX811" s="28"/>
      <c r="QKY811" s="28"/>
      <c r="QKZ811" s="28"/>
      <c r="QLA811" s="28"/>
      <c r="QLB811" s="28"/>
      <c r="QLC811" s="28"/>
      <c r="QLD811" s="28"/>
      <c r="QLE811" s="28"/>
      <c r="QLF811" s="28"/>
      <c r="QLG811" s="28"/>
      <c r="QLH811" s="28"/>
      <c r="QLI811" s="28"/>
      <c r="QLJ811" s="28"/>
      <c r="QLK811" s="28"/>
      <c r="QLL811" s="28"/>
      <c r="QLM811" s="28"/>
      <c r="QLN811" s="28"/>
      <c r="QLO811" s="28"/>
      <c r="QLP811" s="28"/>
      <c r="QLQ811" s="28"/>
      <c r="QLR811" s="28"/>
      <c r="QLS811" s="28"/>
      <c r="QLT811" s="28"/>
      <c r="QLU811" s="28"/>
      <c r="QLV811" s="28"/>
      <c r="QLW811" s="28"/>
      <c r="QLX811" s="28"/>
      <c r="QLY811" s="28"/>
      <c r="QLZ811" s="28"/>
      <c r="QMA811" s="28"/>
      <c r="QMB811" s="28"/>
      <c r="QMC811" s="28"/>
      <c r="QMD811" s="28"/>
      <c r="QME811" s="28"/>
      <c r="QMF811" s="28"/>
      <c r="QMG811" s="28"/>
      <c r="QMH811" s="28"/>
      <c r="QMI811" s="28"/>
      <c r="QMJ811" s="28"/>
      <c r="QMK811" s="28"/>
      <c r="QML811" s="28"/>
      <c r="QMM811" s="28"/>
      <c r="QMN811" s="28"/>
      <c r="QMO811" s="28"/>
      <c r="QMP811" s="28"/>
      <c r="QMQ811" s="28"/>
      <c r="QMR811" s="28"/>
      <c r="QMS811" s="28"/>
      <c r="QMT811" s="28"/>
      <c r="QMU811" s="28"/>
      <c r="QMV811" s="28"/>
      <c r="QMW811" s="28"/>
      <c r="QMX811" s="28"/>
      <c r="QMY811" s="28"/>
      <c r="QMZ811" s="28"/>
      <c r="QNA811" s="28"/>
      <c r="QNB811" s="28"/>
      <c r="QNC811" s="28"/>
      <c r="QND811" s="28"/>
      <c r="QNE811" s="28"/>
      <c r="QNF811" s="28"/>
      <c r="QNG811" s="28"/>
      <c r="QNH811" s="28"/>
      <c r="QNI811" s="28"/>
      <c r="QNJ811" s="28"/>
      <c r="QNK811" s="28"/>
      <c r="QNL811" s="28"/>
      <c r="QNM811" s="28"/>
      <c r="QNN811" s="28"/>
      <c r="QNO811" s="28"/>
      <c r="QNP811" s="28"/>
      <c r="QNQ811" s="28"/>
      <c r="QNR811" s="28"/>
      <c r="QNS811" s="28"/>
      <c r="QNT811" s="28"/>
      <c r="QNU811" s="28"/>
      <c r="QNV811" s="28"/>
      <c r="QNW811" s="28"/>
      <c r="QNX811" s="28"/>
      <c r="QNY811" s="28"/>
      <c r="QNZ811" s="28"/>
      <c r="QOA811" s="28"/>
      <c r="QOB811" s="28"/>
      <c r="QOC811" s="28"/>
      <c r="QOD811" s="28"/>
      <c r="QOE811" s="28"/>
      <c r="QOF811" s="28"/>
      <c r="QOG811" s="28"/>
      <c r="QOH811" s="28"/>
      <c r="QOI811" s="28"/>
      <c r="QOJ811" s="28"/>
      <c r="QOK811" s="28"/>
      <c r="QOL811" s="28"/>
      <c r="QOM811" s="28"/>
      <c r="QON811" s="28"/>
      <c r="QOO811" s="28"/>
      <c r="QOP811" s="28"/>
      <c r="QOQ811" s="28"/>
      <c r="QOR811" s="28"/>
      <c r="QOS811" s="28"/>
      <c r="QOT811" s="28"/>
      <c r="QOU811" s="28"/>
      <c r="QOV811" s="28"/>
      <c r="QOW811" s="28"/>
      <c r="QOX811" s="28"/>
      <c r="QOY811" s="28"/>
      <c r="QOZ811" s="28"/>
      <c r="QPA811" s="28"/>
      <c r="QPB811" s="28"/>
      <c r="QPC811" s="28"/>
      <c r="QPD811" s="28"/>
      <c r="QPE811" s="28"/>
      <c r="QPF811" s="28"/>
      <c r="QPG811" s="28"/>
      <c r="QPH811" s="28"/>
      <c r="QPI811" s="28"/>
      <c r="QPJ811" s="28"/>
      <c r="QPK811" s="28"/>
      <c r="QPL811" s="28"/>
      <c r="QPM811" s="28"/>
      <c r="QPN811" s="28"/>
      <c r="QPO811" s="28"/>
      <c r="QPP811" s="28"/>
      <c r="QPQ811" s="28"/>
      <c r="QPR811" s="28"/>
      <c r="QPS811" s="28"/>
      <c r="QPT811" s="28"/>
      <c r="QPU811" s="28"/>
      <c r="QPV811" s="28"/>
      <c r="QPW811" s="28"/>
      <c r="QPX811" s="28"/>
      <c r="QPY811" s="28"/>
      <c r="QPZ811" s="28"/>
      <c r="QQA811" s="28"/>
      <c r="QQB811" s="28"/>
      <c r="QQC811" s="28"/>
      <c r="QQD811" s="28"/>
      <c r="QQE811" s="28"/>
      <c r="QQF811" s="28"/>
      <c r="QQG811" s="28"/>
      <c r="QQH811" s="28"/>
      <c r="QQI811" s="28"/>
      <c r="QQJ811" s="28"/>
      <c r="QQK811" s="28"/>
      <c r="QQL811" s="28"/>
      <c r="QQM811" s="28"/>
      <c r="QQN811" s="28"/>
      <c r="QQO811" s="28"/>
      <c r="QQP811" s="28"/>
      <c r="QQQ811" s="28"/>
      <c r="QQR811" s="28"/>
      <c r="QQS811" s="28"/>
      <c r="QQT811" s="28"/>
      <c r="QQU811" s="28"/>
      <c r="QQV811" s="28"/>
      <c r="QQW811" s="28"/>
      <c r="QQX811" s="28"/>
      <c r="QQY811" s="28"/>
      <c r="QQZ811" s="28"/>
      <c r="QRA811" s="28"/>
      <c r="QRB811" s="28"/>
      <c r="QRC811" s="28"/>
      <c r="QRD811" s="28"/>
      <c r="QRE811" s="28"/>
      <c r="QRF811" s="28"/>
      <c r="QRG811" s="28"/>
      <c r="QRH811" s="28"/>
      <c r="QRI811" s="28"/>
      <c r="QRJ811" s="28"/>
      <c r="QRK811" s="28"/>
      <c r="QRL811" s="28"/>
      <c r="QRM811" s="28"/>
      <c r="QRN811" s="28"/>
      <c r="QRO811" s="28"/>
      <c r="QRP811" s="28"/>
      <c r="QRQ811" s="28"/>
      <c r="QRR811" s="28"/>
      <c r="QRS811" s="28"/>
      <c r="QRT811" s="28"/>
      <c r="QRU811" s="28"/>
      <c r="QRV811" s="28"/>
      <c r="QRW811" s="28"/>
      <c r="QRX811" s="28"/>
      <c r="QRY811" s="28"/>
      <c r="QRZ811" s="28"/>
      <c r="QSA811" s="28"/>
      <c r="QSB811" s="28"/>
      <c r="QSC811" s="28"/>
      <c r="QSD811" s="28"/>
      <c r="QSE811" s="28"/>
      <c r="QSF811" s="28"/>
      <c r="QSG811" s="28"/>
      <c r="QSH811" s="28"/>
      <c r="QSI811" s="28"/>
      <c r="QSJ811" s="28"/>
      <c r="QSK811" s="28"/>
      <c r="QSL811" s="28"/>
      <c r="QSM811" s="28"/>
      <c r="QSN811" s="28"/>
      <c r="QSO811" s="28"/>
      <c r="QSP811" s="28"/>
      <c r="QSQ811" s="28"/>
      <c r="QSR811" s="28"/>
      <c r="QSS811" s="28"/>
      <c r="QST811" s="28"/>
      <c r="QSU811" s="28"/>
      <c r="QSV811" s="28"/>
      <c r="QSW811" s="28"/>
      <c r="QSX811" s="28"/>
      <c r="QSY811" s="28"/>
      <c r="QSZ811" s="28"/>
      <c r="QTA811" s="28"/>
      <c r="QTB811" s="28"/>
      <c r="QTC811" s="28"/>
      <c r="QTD811" s="28"/>
      <c r="QTE811" s="28"/>
      <c r="QTF811" s="28"/>
      <c r="QTG811" s="28"/>
      <c r="QTH811" s="28"/>
      <c r="QTI811" s="28"/>
      <c r="QTJ811" s="28"/>
      <c r="QTK811" s="28"/>
      <c r="QTL811" s="28"/>
      <c r="QTM811" s="28"/>
      <c r="QTN811" s="28"/>
      <c r="QTO811" s="28"/>
      <c r="QTP811" s="28"/>
      <c r="QTQ811" s="28"/>
      <c r="QTR811" s="28"/>
      <c r="QTS811" s="28"/>
      <c r="QTT811" s="28"/>
      <c r="QTU811" s="28"/>
      <c r="QTV811" s="28"/>
      <c r="QTW811" s="28"/>
      <c r="QTX811" s="28"/>
      <c r="QTY811" s="28"/>
      <c r="QTZ811" s="28"/>
      <c r="QUA811" s="28"/>
      <c r="QUB811" s="28"/>
      <c r="QUC811" s="28"/>
      <c r="QUD811" s="28"/>
      <c r="QUE811" s="28"/>
      <c r="QUF811" s="28"/>
      <c r="QUG811" s="28"/>
      <c r="QUH811" s="28"/>
      <c r="QUI811" s="28"/>
      <c r="QUJ811" s="28"/>
      <c r="QUK811" s="28"/>
      <c r="QUL811" s="28"/>
      <c r="QUM811" s="28"/>
      <c r="QUN811" s="28"/>
      <c r="QUO811" s="28"/>
      <c r="QUP811" s="28"/>
      <c r="QUQ811" s="28"/>
      <c r="QUR811" s="28"/>
      <c r="QUS811" s="28"/>
      <c r="QUT811" s="28"/>
      <c r="QUU811" s="28"/>
      <c r="QUV811" s="28"/>
      <c r="QUW811" s="28"/>
      <c r="QUX811" s="28"/>
      <c r="QUY811" s="28"/>
      <c r="QUZ811" s="28"/>
      <c r="QVA811" s="28"/>
      <c r="QVB811" s="28"/>
      <c r="QVC811" s="28"/>
      <c r="QVD811" s="28"/>
      <c r="QVE811" s="28"/>
      <c r="QVF811" s="28"/>
      <c r="QVG811" s="28"/>
      <c r="QVH811" s="28"/>
      <c r="QVI811" s="28"/>
      <c r="QVJ811" s="28"/>
      <c r="QVK811" s="28"/>
      <c r="QVL811" s="28"/>
      <c r="QVM811" s="28"/>
      <c r="QVN811" s="28"/>
      <c r="QVO811" s="28"/>
      <c r="QVP811" s="28"/>
      <c r="QVQ811" s="28"/>
      <c r="QVR811" s="28"/>
      <c r="QVS811" s="28"/>
      <c r="QVT811" s="28"/>
      <c r="QVU811" s="28"/>
      <c r="QVV811" s="28"/>
      <c r="QVW811" s="28"/>
      <c r="QVX811" s="28"/>
      <c r="QVY811" s="28"/>
      <c r="QVZ811" s="28"/>
      <c r="QWA811" s="28"/>
      <c r="QWB811" s="28"/>
      <c r="QWC811" s="28"/>
      <c r="QWD811" s="28"/>
      <c r="QWE811" s="28"/>
      <c r="QWF811" s="28"/>
      <c r="QWG811" s="28"/>
      <c r="QWH811" s="28"/>
      <c r="QWI811" s="28"/>
      <c r="QWJ811" s="28"/>
      <c r="QWK811" s="28"/>
      <c r="QWL811" s="28"/>
      <c r="QWM811" s="28"/>
      <c r="QWN811" s="28"/>
      <c r="QWO811" s="28"/>
      <c r="QWP811" s="28"/>
      <c r="QWQ811" s="28"/>
      <c r="QWR811" s="28"/>
      <c r="QWS811" s="28"/>
      <c r="QWT811" s="28"/>
      <c r="QWU811" s="28"/>
      <c r="QWV811" s="28"/>
      <c r="QWW811" s="28"/>
      <c r="QWX811" s="28"/>
      <c r="QWY811" s="28"/>
      <c r="QWZ811" s="28"/>
      <c r="QXA811" s="28"/>
      <c r="QXB811" s="28"/>
      <c r="QXC811" s="28"/>
      <c r="QXD811" s="28"/>
      <c r="QXE811" s="28"/>
      <c r="QXF811" s="28"/>
      <c r="QXG811" s="28"/>
      <c r="QXH811" s="28"/>
      <c r="QXI811" s="28"/>
      <c r="QXJ811" s="28"/>
      <c r="QXK811" s="28"/>
      <c r="QXL811" s="28"/>
      <c r="QXM811" s="28"/>
      <c r="QXN811" s="28"/>
      <c r="QXO811" s="28"/>
      <c r="QXP811" s="28"/>
      <c r="QXQ811" s="28"/>
      <c r="QXR811" s="28"/>
      <c r="QXS811" s="28"/>
      <c r="QXT811" s="28"/>
      <c r="QXU811" s="28"/>
      <c r="QXV811" s="28"/>
      <c r="QXW811" s="28"/>
      <c r="QXX811" s="28"/>
      <c r="QXY811" s="28"/>
      <c r="QXZ811" s="28"/>
      <c r="QYA811" s="28"/>
      <c r="QYB811" s="28"/>
      <c r="QYC811" s="28"/>
      <c r="QYD811" s="28"/>
      <c r="QYE811" s="28"/>
      <c r="QYF811" s="28"/>
      <c r="QYG811" s="28"/>
      <c r="QYH811" s="28"/>
      <c r="QYI811" s="28"/>
      <c r="QYJ811" s="28"/>
      <c r="QYK811" s="28"/>
      <c r="QYL811" s="28"/>
      <c r="QYM811" s="28"/>
      <c r="QYN811" s="28"/>
      <c r="QYO811" s="28"/>
      <c r="QYP811" s="28"/>
      <c r="QYQ811" s="28"/>
      <c r="QYR811" s="28"/>
      <c r="QYS811" s="28"/>
      <c r="QYT811" s="28"/>
      <c r="QYU811" s="28"/>
      <c r="QYV811" s="28"/>
      <c r="QYW811" s="28"/>
      <c r="QYX811" s="28"/>
      <c r="QYY811" s="28"/>
      <c r="QYZ811" s="28"/>
      <c r="QZA811" s="28"/>
      <c r="QZB811" s="28"/>
      <c r="QZC811" s="28"/>
      <c r="QZD811" s="28"/>
      <c r="QZE811" s="28"/>
      <c r="QZF811" s="28"/>
      <c r="QZG811" s="28"/>
      <c r="QZH811" s="28"/>
      <c r="QZI811" s="28"/>
      <c r="QZJ811" s="28"/>
      <c r="QZK811" s="28"/>
      <c r="QZL811" s="28"/>
      <c r="QZM811" s="28"/>
      <c r="QZN811" s="28"/>
      <c r="QZO811" s="28"/>
      <c r="QZP811" s="28"/>
      <c r="QZQ811" s="28"/>
      <c r="QZR811" s="28"/>
      <c r="QZS811" s="28"/>
      <c r="QZT811" s="28"/>
      <c r="QZU811" s="28"/>
      <c r="QZV811" s="28"/>
      <c r="QZW811" s="28"/>
      <c r="QZX811" s="28"/>
      <c r="QZY811" s="28"/>
      <c r="QZZ811" s="28"/>
      <c r="RAA811" s="28"/>
      <c r="RAB811" s="28"/>
      <c r="RAC811" s="28"/>
      <c r="RAD811" s="28"/>
      <c r="RAE811" s="28"/>
      <c r="RAF811" s="28"/>
      <c r="RAG811" s="28"/>
      <c r="RAH811" s="28"/>
      <c r="RAI811" s="28"/>
      <c r="RAJ811" s="28"/>
      <c r="RAK811" s="28"/>
      <c r="RAL811" s="28"/>
      <c r="RAM811" s="28"/>
      <c r="RAN811" s="28"/>
      <c r="RAO811" s="28"/>
      <c r="RAP811" s="28"/>
      <c r="RAQ811" s="28"/>
      <c r="RAR811" s="28"/>
      <c r="RAS811" s="28"/>
      <c r="RAT811" s="28"/>
      <c r="RAU811" s="28"/>
      <c r="RAV811" s="28"/>
      <c r="RAW811" s="28"/>
      <c r="RAX811" s="28"/>
      <c r="RAY811" s="28"/>
      <c r="RAZ811" s="28"/>
      <c r="RBA811" s="28"/>
      <c r="RBB811" s="28"/>
      <c r="RBC811" s="28"/>
      <c r="RBD811" s="28"/>
      <c r="RBE811" s="28"/>
      <c r="RBF811" s="28"/>
      <c r="RBG811" s="28"/>
      <c r="RBH811" s="28"/>
      <c r="RBI811" s="28"/>
      <c r="RBJ811" s="28"/>
      <c r="RBK811" s="28"/>
      <c r="RBL811" s="28"/>
      <c r="RBM811" s="28"/>
      <c r="RBN811" s="28"/>
      <c r="RBO811" s="28"/>
      <c r="RBP811" s="28"/>
      <c r="RBQ811" s="28"/>
      <c r="RBR811" s="28"/>
      <c r="RBS811" s="28"/>
      <c r="RBT811" s="28"/>
      <c r="RBU811" s="28"/>
      <c r="RBV811" s="28"/>
      <c r="RBW811" s="28"/>
      <c r="RBX811" s="28"/>
      <c r="RBY811" s="28"/>
      <c r="RBZ811" s="28"/>
      <c r="RCA811" s="28"/>
      <c r="RCB811" s="28"/>
      <c r="RCC811" s="28"/>
      <c r="RCD811" s="28"/>
      <c r="RCE811" s="28"/>
      <c r="RCF811" s="28"/>
      <c r="RCG811" s="28"/>
      <c r="RCH811" s="28"/>
      <c r="RCI811" s="28"/>
      <c r="RCJ811" s="28"/>
      <c r="RCK811" s="28"/>
      <c r="RCL811" s="28"/>
      <c r="RCM811" s="28"/>
      <c r="RCN811" s="28"/>
      <c r="RCO811" s="28"/>
      <c r="RCP811" s="28"/>
      <c r="RCQ811" s="28"/>
      <c r="RCR811" s="28"/>
      <c r="RCS811" s="28"/>
      <c r="RCT811" s="28"/>
      <c r="RCU811" s="28"/>
      <c r="RCV811" s="28"/>
      <c r="RCW811" s="28"/>
      <c r="RCX811" s="28"/>
      <c r="RCY811" s="28"/>
      <c r="RCZ811" s="28"/>
      <c r="RDA811" s="28"/>
      <c r="RDB811" s="28"/>
      <c r="RDC811" s="28"/>
      <c r="RDD811" s="28"/>
      <c r="RDE811" s="28"/>
      <c r="RDF811" s="28"/>
      <c r="RDG811" s="28"/>
      <c r="RDH811" s="28"/>
      <c r="RDI811" s="28"/>
      <c r="RDJ811" s="28"/>
      <c r="RDK811" s="28"/>
      <c r="RDL811" s="28"/>
      <c r="RDM811" s="28"/>
      <c r="RDN811" s="28"/>
      <c r="RDO811" s="28"/>
      <c r="RDP811" s="28"/>
      <c r="RDQ811" s="28"/>
      <c r="RDR811" s="28"/>
      <c r="RDS811" s="28"/>
      <c r="RDT811" s="28"/>
      <c r="RDU811" s="28"/>
      <c r="RDV811" s="28"/>
      <c r="RDW811" s="28"/>
      <c r="RDX811" s="28"/>
      <c r="RDY811" s="28"/>
      <c r="RDZ811" s="28"/>
      <c r="REA811" s="28"/>
      <c r="REB811" s="28"/>
      <c r="REC811" s="28"/>
      <c r="RED811" s="28"/>
      <c r="REE811" s="28"/>
      <c r="REF811" s="28"/>
      <c r="REG811" s="28"/>
      <c r="REH811" s="28"/>
      <c r="REI811" s="28"/>
      <c r="REJ811" s="28"/>
      <c r="REK811" s="28"/>
      <c r="REL811" s="28"/>
      <c r="REM811" s="28"/>
      <c r="REN811" s="28"/>
      <c r="REO811" s="28"/>
      <c r="REP811" s="28"/>
      <c r="REQ811" s="28"/>
      <c r="RER811" s="28"/>
      <c r="RES811" s="28"/>
      <c r="RET811" s="28"/>
      <c r="REU811" s="28"/>
      <c r="REV811" s="28"/>
      <c r="REW811" s="28"/>
      <c r="REX811" s="28"/>
      <c r="REY811" s="28"/>
      <c r="REZ811" s="28"/>
      <c r="RFA811" s="28"/>
      <c r="RFB811" s="28"/>
      <c r="RFC811" s="28"/>
      <c r="RFD811" s="28"/>
      <c r="RFE811" s="28"/>
      <c r="RFF811" s="28"/>
      <c r="RFG811" s="28"/>
      <c r="RFH811" s="28"/>
      <c r="RFI811" s="28"/>
      <c r="RFJ811" s="28"/>
      <c r="RFK811" s="28"/>
      <c r="RFL811" s="28"/>
      <c r="RFM811" s="28"/>
      <c r="RFN811" s="28"/>
      <c r="RFO811" s="28"/>
      <c r="RFP811" s="28"/>
      <c r="RFQ811" s="28"/>
      <c r="RFR811" s="28"/>
      <c r="RFS811" s="28"/>
      <c r="RFT811" s="28"/>
      <c r="RFU811" s="28"/>
      <c r="RFV811" s="28"/>
      <c r="RFW811" s="28"/>
      <c r="RFX811" s="28"/>
      <c r="RFY811" s="28"/>
      <c r="RFZ811" s="28"/>
      <c r="RGA811" s="28"/>
      <c r="RGB811" s="28"/>
      <c r="RGC811" s="28"/>
      <c r="RGD811" s="28"/>
      <c r="RGE811" s="28"/>
      <c r="RGF811" s="28"/>
      <c r="RGG811" s="28"/>
      <c r="RGH811" s="28"/>
      <c r="RGI811" s="28"/>
      <c r="RGJ811" s="28"/>
      <c r="RGK811" s="28"/>
      <c r="RGL811" s="28"/>
      <c r="RGM811" s="28"/>
      <c r="RGN811" s="28"/>
      <c r="RGO811" s="28"/>
      <c r="RGP811" s="28"/>
      <c r="RGQ811" s="28"/>
      <c r="RGR811" s="28"/>
      <c r="RGS811" s="28"/>
      <c r="RGT811" s="28"/>
      <c r="RGU811" s="28"/>
      <c r="RGV811" s="28"/>
      <c r="RGW811" s="28"/>
      <c r="RGX811" s="28"/>
      <c r="RGY811" s="28"/>
      <c r="RGZ811" s="28"/>
      <c r="RHA811" s="28"/>
      <c r="RHB811" s="28"/>
      <c r="RHC811" s="28"/>
      <c r="RHD811" s="28"/>
      <c r="RHE811" s="28"/>
      <c r="RHF811" s="28"/>
      <c r="RHG811" s="28"/>
      <c r="RHH811" s="28"/>
      <c r="RHI811" s="28"/>
      <c r="RHJ811" s="28"/>
      <c r="RHK811" s="28"/>
      <c r="RHL811" s="28"/>
      <c r="RHM811" s="28"/>
      <c r="RHN811" s="28"/>
      <c r="RHO811" s="28"/>
      <c r="RHP811" s="28"/>
      <c r="RHQ811" s="28"/>
      <c r="RHR811" s="28"/>
      <c r="RHS811" s="28"/>
      <c r="RHT811" s="28"/>
      <c r="RHU811" s="28"/>
      <c r="RHV811" s="28"/>
      <c r="RHW811" s="28"/>
      <c r="RHX811" s="28"/>
      <c r="RHY811" s="28"/>
      <c r="RHZ811" s="28"/>
      <c r="RIA811" s="28"/>
      <c r="RIB811" s="28"/>
      <c r="RIC811" s="28"/>
      <c r="RID811" s="28"/>
      <c r="RIE811" s="28"/>
      <c r="RIF811" s="28"/>
      <c r="RIG811" s="28"/>
      <c r="RIH811" s="28"/>
      <c r="RII811" s="28"/>
      <c r="RIJ811" s="28"/>
      <c r="RIK811" s="28"/>
      <c r="RIL811" s="28"/>
      <c r="RIM811" s="28"/>
      <c r="RIN811" s="28"/>
      <c r="RIO811" s="28"/>
      <c r="RIP811" s="28"/>
      <c r="RIQ811" s="28"/>
      <c r="RIR811" s="28"/>
      <c r="RIS811" s="28"/>
      <c r="RIT811" s="28"/>
      <c r="RIU811" s="28"/>
      <c r="RIV811" s="28"/>
      <c r="RIW811" s="28"/>
      <c r="RIX811" s="28"/>
      <c r="RIY811" s="28"/>
      <c r="RIZ811" s="28"/>
      <c r="RJA811" s="28"/>
      <c r="RJB811" s="28"/>
      <c r="RJC811" s="28"/>
      <c r="RJD811" s="28"/>
      <c r="RJE811" s="28"/>
      <c r="RJF811" s="28"/>
      <c r="RJG811" s="28"/>
      <c r="RJH811" s="28"/>
      <c r="RJI811" s="28"/>
      <c r="RJJ811" s="28"/>
      <c r="RJK811" s="28"/>
      <c r="RJL811" s="28"/>
      <c r="RJM811" s="28"/>
      <c r="RJN811" s="28"/>
      <c r="RJO811" s="28"/>
      <c r="RJP811" s="28"/>
      <c r="RJQ811" s="28"/>
      <c r="RJR811" s="28"/>
      <c r="RJS811" s="28"/>
      <c r="RJT811" s="28"/>
      <c r="RJU811" s="28"/>
      <c r="RJV811" s="28"/>
      <c r="RJW811" s="28"/>
      <c r="RJX811" s="28"/>
      <c r="RJY811" s="28"/>
      <c r="RJZ811" s="28"/>
      <c r="RKA811" s="28"/>
      <c r="RKB811" s="28"/>
      <c r="RKC811" s="28"/>
      <c r="RKD811" s="28"/>
      <c r="RKE811" s="28"/>
      <c r="RKF811" s="28"/>
      <c r="RKG811" s="28"/>
      <c r="RKH811" s="28"/>
      <c r="RKI811" s="28"/>
      <c r="RKJ811" s="28"/>
      <c r="RKK811" s="28"/>
      <c r="RKL811" s="28"/>
      <c r="RKM811" s="28"/>
      <c r="RKN811" s="28"/>
      <c r="RKO811" s="28"/>
      <c r="RKP811" s="28"/>
      <c r="RKQ811" s="28"/>
      <c r="RKR811" s="28"/>
      <c r="RKS811" s="28"/>
      <c r="RKT811" s="28"/>
      <c r="RKU811" s="28"/>
      <c r="RKV811" s="28"/>
      <c r="RKW811" s="28"/>
      <c r="RKX811" s="28"/>
      <c r="RKY811" s="28"/>
      <c r="RKZ811" s="28"/>
      <c r="RLA811" s="28"/>
      <c r="RLB811" s="28"/>
      <c r="RLC811" s="28"/>
      <c r="RLD811" s="28"/>
      <c r="RLE811" s="28"/>
      <c r="RLF811" s="28"/>
      <c r="RLG811" s="28"/>
      <c r="RLH811" s="28"/>
      <c r="RLI811" s="28"/>
      <c r="RLJ811" s="28"/>
      <c r="RLK811" s="28"/>
      <c r="RLL811" s="28"/>
      <c r="RLM811" s="28"/>
      <c r="RLN811" s="28"/>
      <c r="RLO811" s="28"/>
      <c r="RLP811" s="28"/>
      <c r="RLQ811" s="28"/>
      <c r="RLR811" s="28"/>
      <c r="RLS811" s="28"/>
      <c r="RLT811" s="28"/>
      <c r="RLU811" s="28"/>
      <c r="RLV811" s="28"/>
      <c r="RLW811" s="28"/>
      <c r="RLX811" s="28"/>
      <c r="RLY811" s="28"/>
      <c r="RLZ811" s="28"/>
      <c r="RMA811" s="28"/>
      <c r="RMB811" s="28"/>
      <c r="RMC811" s="28"/>
      <c r="RMD811" s="28"/>
      <c r="RME811" s="28"/>
      <c r="RMF811" s="28"/>
      <c r="RMG811" s="28"/>
      <c r="RMH811" s="28"/>
      <c r="RMI811" s="28"/>
      <c r="RMJ811" s="28"/>
      <c r="RMK811" s="28"/>
      <c r="RML811" s="28"/>
      <c r="RMM811" s="28"/>
      <c r="RMN811" s="28"/>
      <c r="RMO811" s="28"/>
      <c r="RMP811" s="28"/>
      <c r="RMQ811" s="28"/>
      <c r="RMR811" s="28"/>
      <c r="RMS811" s="28"/>
      <c r="RMT811" s="28"/>
      <c r="RMU811" s="28"/>
      <c r="RMV811" s="28"/>
      <c r="RMW811" s="28"/>
      <c r="RMX811" s="28"/>
      <c r="RMY811" s="28"/>
      <c r="RMZ811" s="28"/>
      <c r="RNA811" s="28"/>
      <c r="RNB811" s="28"/>
      <c r="RNC811" s="28"/>
      <c r="RND811" s="28"/>
      <c r="RNE811" s="28"/>
      <c r="RNF811" s="28"/>
      <c r="RNG811" s="28"/>
      <c r="RNH811" s="28"/>
      <c r="RNI811" s="28"/>
      <c r="RNJ811" s="28"/>
      <c r="RNK811" s="28"/>
      <c r="RNL811" s="28"/>
      <c r="RNM811" s="28"/>
      <c r="RNN811" s="28"/>
      <c r="RNO811" s="28"/>
      <c r="RNP811" s="28"/>
      <c r="RNQ811" s="28"/>
      <c r="RNR811" s="28"/>
      <c r="RNS811" s="28"/>
      <c r="RNT811" s="28"/>
      <c r="RNU811" s="28"/>
      <c r="RNV811" s="28"/>
      <c r="RNW811" s="28"/>
      <c r="RNX811" s="28"/>
      <c r="RNY811" s="28"/>
      <c r="RNZ811" s="28"/>
      <c r="ROA811" s="28"/>
      <c r="ROB811" s="28"/>
      <c r="ROC811" s="28"/>
      <c r="ROD811" s="28"/>
      <c r="ROE811" s="28"/>
      <c r="ROF811" s="28"/>
      <c r="ROG811" s="28"/>
      <c r="ROH811" s="28"/>
      <c r="ROI811" s="28"/>
      <c r="ROJ811" s="28"/>
      <c r="ROK811" s="28"/>
      <c r="ROL811" s="28"/>
      <c r="ROM811" s="28"/>
      <c r="RON811" s="28"/>
      <c r="ROO811" s="28"/>
      <c r="ROP811" s="28"/>
      <c r="ROQ811" s="28"/>
      <c r="ROR811" s="28"/>
      <c r="ROS811" s="28"/>
      <c r="ROT811" s="28"/>
      <c r="ROU811" s="28"/>
      <c r="ROV811" s="28"/>
      <c r="ROW811" s="28"/>
      <c r="ROX811" s="28"/>
      <c r="ROY811" s="28"/>
      <c r="ROZ811" s="28"/>
      <c r="RPA811" s="28"/>
      <c r="RPB811" s="28"/>
      <c r="RPC811" s="28"/>
      <c r="RPD811" s="28"/>
      <c r="RPE811" s="28"/>
      <c r="RPF811" s="28"/>
      <c r="RPG811" s="28"/>
      <c r="RPH811" s="28"/>
      <c r="RPI811" s="28"/>
      <c r="RPJ811" s="28"/>
      <c r="RPK811" s="28"/>
      <c r="RPL811" s="28"/>
      <c r="RPM811" s="28"/>
      <c r="RPN811" s="28"/>
      <c r="RPO811" s="28"/>
      <c r="RPP811" s="28"/>
      <c r="RPQ811" s="28"/>
      <c r="RPR811" s="28"/>
      <c r="RPS811" s="28"/>
      <c r="RPT811" s="28"/>
      <c r="RPU811" s="28"/>
      <c r="RPV811" s="28"/>
      <c r="RPW811" s="28"/>
      <c r="RPX811" s="28"/>
      <c r="RPY811" s="28"/>
      <c r="RPZ811" s="28"/>
      <c r="RQA811" s="28"/>
      <c r="RQB811" s="28"/>
      <c r="RQC811" s="28"/>
      <c r="RQD811" s="28"/>
      <c r="RQE811" s="28"/>
      <c r="RQF811" s="28"/>
      <c r="RQG811" s="28"/>
      <c r="RQH811" s="28"/>
      <c r="RQI811" s="28"/>
      <c r="RQJ811" s="28"/>
      <c r="RQK811" s="28"/>
      <c r="RQL811" s="28"/>
      <c r="RQM811" s="28"/>
      <c r="RQN811" s="28"/>
      <c r="RQO811" s="28"/>
      <c r="RQP811" s="28"/>
      <c r="RQQ811" s="28"/>
      <c r="RQR811" s="28"/>
      <c r="RQS811" s="28"/>
      <c r="RQT811" s="28"/>
      <c r="RQU811" s="28"/>
      <c r="RQV811" s="28"/>
      <c r="RQW811" s="28"/>
      <c r="RQX811" s="28"/>
      <c r="RQY811" s="28"/>
      <c r="RQZ811" s="28"/>
      <c r="RRA811" s="28"/>
      <c r="RRB811" s="28"/>
      <c r="RRC811" s="28"/>
      <c r="RRD811" s="28"/>
      <c r="RRE811" s="28"/>
      <c r="RRF811" s="28"/>
      <c r="RRG811" s="28"/>
      <c r="RRH811" s="28"/>
      <c r="RRI811" s="28"/>
      <c r="RRJ811" s="28"/>
      <c r="RRK811" s="28"/>
      <c r="RRL811" s="28"/>
      <c r="RRM811" s="28"/>
      <c r="RRN811" s="28"/>
      <c r="RRO811" s="28"/>
      <c r="RRP811" s="28"/>
      <c r="RRQ811" s="28"/>
      <c r="RRR811" s="28"/>
      <c r="RRS811" s="28"/>
      <c r="RRT811" s="28"/>
      <c r="RRU811" s="28"/>
      <c r="RRV811" s="28"/>
      <c r="RRW811" s="28"/>
      <c r="RRX811" s="28"/>
      <c r="RRY811" s="28"/>
      <c r="RRZ811" s="28"/>
      <c r="RSA811" s="28"/>
      <c r="RSB811" s="28"/>
      <c r="RSC811" s="28"/>
      <c r="RSD811" s="28"/>
      <c r="RSE811" s="28"/>
      <c r="RSF811" s="28"/>
      <c r="RSG811" s="28"/>
      <c r="RSH811" s="28"/>
      <c r="RSI811" s="28"/>
      <c r="RSJ811" s="28"/>
      <c r="RSK811" s="28"/>
      <c r="RSL811" s="28"/>
      <c r="RSM811" s="28"/>
      <c r="RSN811" s="28"/>
      <c r="RSO811" s="28"/>
      <c r="RSP811" s="28"/>
      <c r="RSQ811" s="28"/>
      <c r="RSR811" s="28"/>
      <c r="RSS811" s="28"/>
      <c r="RST811" s="28"/>
      <c r="RSU811" s="28"/>
      <c r="RSV811" s="28"/>
      <c r="RSW811" s="28"/>
      <c r="RSX811" s="28"/>
      <c r="RSY811" s="28"/>
      <c r="RSZ811" s="28"/>
      <c r="RTA811" s="28"/>
      <c r="RTB811" s="28"/>
      <c r="RTC811" s="28"/>
      <c r="RTD811" s="28"/>
      <c r="RTE811" s="28"/>
      <c r="RTF811" s="28"/>
      <c r="RTG811" s="28"/>
      <c r="RTH811" s="28"/>
      <c r="RTI811" s="28"/>
      <c r="RTJ811" s="28"/>
      <c r="RTK811" s="28"/>
      <c r="RTL811" s="28"/>
      <c r="RTM811" s="28"/>
      <c r="RTN811" s="28"/>
      <c r="RTO811" s="28"/>
      <c r="RTP811" s="28"/>
      <c r="RTQ811" s="28"/>
      <c r="RTR811" s="28"/>
      <c r="RTS811" s="28"/>
      <c r="RTT811" s="28"/>
      <c r="RTU811" s="28"/>
      <c r="RTV811" s="28"/>
      <c r="RTW811" s="28"/>
      <c r="RTX811" s="28"/>
      <c r="RTY811" s="28"/>
      <c r="RTZ811" s="28"/>
      <c r="RUA811" s="28"/>
      <c r="RUB811" s="28"/>
      <c r="RUC811" s="28"/>
      <c r="RUD811" s="28"/>
      <c r="RUE811" s="28"/>
      <c r="RUF811" s="28"/>
      <c r="RUG811" s="28"/>
      <c r="RUH811" s="28"/>
      <c r="RUI811" s="28"/>
      <c r="RUJ811" s="28"/>
      <c r="RUK811" s="28"/>
      <c r="RUL811" s="28"/>
      <c r="RUM811" s="28"/>
      <c r="RUN811" s="28"/>
      <c r="RUO811" s="28"/>
      <c r="RUP811" s="28"/>
      <c r="RUQ811" s="28"/>
      <c r="RUR811" s="28"/>
      <c r="RUS811" s="28"/>
      <c r="RUT811" s="28"/>
      <c r="RUU811" s="28"/>
      <c r="RUV811" s="28"/>
      <c r="RUW811" s="28"/>
      <c r="RUX811" s="28"/>
      <c r="RUY811" s="28"/>
      <c r="RUZ811" s="28"/>
      <c r="RVA811" s="28"/>
      <c r="RVB811" s="28"/>
      <c r="RVC811" s="28"/>
      <c r="RVD811" s="28"/>
      <c r="RVE811" s="28"/>
      <c r="RVF811" s="28"/>
      <c r="RVG811" s="28"/>
      <c r="RVH811" s="28"/>
      <c r="RVI811" s="28"/>
      <c r="RVJ811" s="28"/>
      <c r="RVK811" s="28"/>
      <c r="RVL811" s="28"/>
      <c r="RVM811" s="28"/>
      <c r="RVN811" s="28"/>
      <c r="RVO811" s="28"/>
      <c r="RVP811" s="28"/>
      <c r="RVQ811" s="28"/>
      <c r="RVR811" s="28"/>
      <c r="RVS811" s="28"/>
      <c r="RVT811" s="28"/>
      <c r="RVU811" s="28"/>
      <c r="RVV811" s="28"/>
      <c r="RVW811" s="28"/>
      <c r="RVX811" s="28"/>
      <c r="RVY811" s="28"/>
      <c r="RVZ811" s="28"/>
      <c r="RWA811" s="28"/>
      <c r="RWB811" s="28"/>
      <c r="RWC811" s="28"/>
      <c r="RWD811" s="28"/>
      <c r="RWE811" s="28"/>
      <c r="RWF811" s="28"/>
      <c r="RWG811" s="28"/>
      <c r="RWH811" s="28"/>
      <c r="RWI811" s="28"/>
      <c r="RWJ811" s="28"/>
      <c r="RWK811" s="28"/>
      <c r="RWL811" s="28"/>
      <c r="RWM811" s="28"/>
      <c r="RWN811" s="28"/>
      <c r="RWO811" s="28"/>
      <c r="RWP811" s="28"/>
      <c r="RWQ811" s="28"/>
      <c r="RWR811" s="28"/>
      <c r="RWS811" s="28"/>
      <c r="RWT811" s="28"/>
      <c r="RWU811" s="28"/>
      <c r="RWV811" s="28"/>
      <c r="RWW811" s="28"/>
      <c r="RWX811" s="28"/>
      <c r="RWY811" s="28"/>
      <c r="RWZ811" s="28"/>
      <c r="RXA811" s="28"/>
      <c r="RXB811" s="28"/>
      <c r="RXC811" s="28"/>
      <c r="RXD811" s="28"/>
      <c r="RXE811" s="28"/>
      <c r="RXF811" s="28"/>
      <c r="RXG811" s="28"/>
      <c r="RXH811" s="28"/>
      <c r="RXI811" s="28"/>
      <c r="RXJ811" s="28"/>
      <c r="RXK811" s="28"/>
      <c r="RXL811" s="28"/>
      <c r="RXM811" s="28"/>
      <c r="RXN811" s="28"/>
      <c r="RXO811" s="28"/>
      <c r="RXP811" s="28"/>
      <c r="RXQ811" s="28"/>
      <c r="RXR811" s="28"/>
      <c r="RXS811" s="28"/>
      <c r="RXT811" s="28"/>
      <c r="RXU811" s="28"/>
      <c r="RXV811" s="28"/>
      <c r="RXW811" s="28"/>
      <c r="RXX811" s="28"/>
      <c r="RXY811" s="28"/>
      <c r="RXZ811" s="28"/>
      <c r="RYA811" s="28"/>
      <c r="RYB811" s="28"/>
      <c r="RYC811" s="28"/>
      <c r="RYD811" s="28"/>
      <c r="RYE811" s="28"/>
      <c r="RYF811" s="28"/>
      <c r="RYG811" s="28"/>
      <c r="RYH811" s="28"/>
      <c r="RYI811" s="28"/>
      <c r="RYJ811" s="28"/>
      <c r="RYK811" s="28"/>
      <c r="RYL811" s="28"/>
      <c r="RYM811" s="28"/>
      <c r="RYN811" s="28"/>
      <c r="RYO811" s="28"/>
      <c r="RYP811" s="28"/>
      <c r="RYQ811" s="28"/>
      <c r="RYR811" s="28"/>
      <c r="RYS811" s="28"/>
      <c r="RYT811" s="28"/>
      <c r="RYU811" s="28"/>
      <c r="RYV811" s="28"/>
      <c r="RYW811" s="28"/>
      <c r="RYX811" s="28"/>
      <c r="RYY811" s="28"/>
      <c r="RYZ811" s="28"/>
      <c r="RZA811" s="28"/>
      <c r="RZB811" s="28"/>
      <c r="RZC811" s="28"/>
      <c r="RZD811" s="28"/>
      <c r="RZE811" s="28"/>
      <c r="RZF811" s="28"/>
      <c r="RZG811" s="28"/>
      <c r="RZH811" s="28"/>
      <c r="RZI811" s="28"/>
      <c r="RZJ811" s="28"/>
      <c r="RZK811" s="28"/>
      <c r="RZL811" s="28"/>
      <c r="RZM811" s="28"/>
      <c r="RZN811" s="28"/>
      <c r="RZO811" s="28"/>
      <c r="RZP811" s="28"/>
      <c r="RZQ811" s="28"/>
      <c r="RZR811" s="28"/>
      <c r="RZS811" s="28"/>
      <c r="RZT811" s="28"/>
      <c r="RZU811" s="28"/>
      <c r="RZV811" s="28"/>
      <c r="RZW811" s="28"/>
      <c r="RZX811" s="28"/>
      <c r="RZY811" s="28"/>
      <c r="RZZ811" s="28"/>
      <c r="SAA811" s="28"/>
      <c r="SAB811" s="28"/>
      <c r="SAC811" s="28"/>
      <c r="SAD811" s="28"/>
      <c r="SAE811" s="28"/>
      <c r="SAF811" s="28"/>
      <c r="SAG811" s="28"/>
      <c r="SAH811" s="28"/>
      <c r="SAI811" s="28"/>
      <c r="SAJ811" s="28"/>
      <c r="SAK811" s="28"/>
      <c r="SAL811" s="28"/>
      <c r="SAM811" s="28"/>
      <c r="SAN811" s="28"/>
      <c r="SAO811" s="28"/>
      <c r="SAP811" s="28"/>
      <c r="SAQ811" s="28"/>
      <c r="SAR811" s="28"/>
      <c r="SAS811" s="28"/>
      <c r="SAT811" s="28"/>
      <c r="SAU811" s="28"/>
      <c r="SAV811" s="28"/>
      <c r="SAW811" s="28"/>
      <c r="SAX811" s="28"/>
      <c r="SAY811" s="28"/>
      <c r="SAZ811" s="28"/>
      <c r="SBA811" s="28"/>
      <c r="SBB811" s="28"/>
      <c r="SBC811" s="28"/>
      <c r="SBD811" s="28"/>
      <c r="SBE811" s="28"/>
      <c r="SBF811" s="28"/>
      <c r="SBG811" s="28"/>
      <c r="SBH811" s="28"/>
      <c r="SBI811" s="28"/>
      <c r="SBJ811" s="28"/>
      <c r="SBK811" s="28"/>
      <c r="SBL811" s="28"/>
      <c r="SBM811" s="28"/>
      <c r="SBN811" s="28"/>
      <c r="SBO811" s="28"/>
      <c r="SBP811" s="28"/>
      <c r="SBQ811" s="28"/>
      <c r="SBR811" s="28"/>
      <c r="SBS811" s="28"/>
      <c r="SBT811" s="28"/>
      <c r="SBU811" s="28"/>
      <c r="SBV811" s="28"/>
      <c r="SBW811" s="28"/>
      <c r="SBX811" s="28"/>
      <c r="SBY811" s="28"/>
      <c r="SBZ811" s="28"/>
      <c r="SCA811" s="28"/>
      <c r="SCB811" s="28"/>
      <c r="SCC811" s="28"/>
      <c r="SCD811" s="28"/>
      <c r="SCE811" s="28"/>
      <c r="SCF811" s="28"/>
      <c r="SCG811" s="28"/>
      <c r="SCH811" s="28"/>
      <c r="SCI811" s="28"/>
      <c r="SCJ811" s="28"/>
      <c r="SCK811" s="28"/>
      <c r="SCL811" s="28"/>
      <c r="SCM811" s="28"/>
      <c r="SCN811" s="28"/>
      <c r="SCO811" s="28"/>
      <c r="SCP811" s="28"/>
      <c r="SCQ811" s="28"/>
      <c r="SCR811" s="28"/>
      <c r="SCS811" s="28"/>
      <c r="SCT811" s="28"/>
      <c r="SCU811" s="28"/>
      <c r="SCV811" s="28"/>
      <c r="SCW811" s="28"/>
      <c r="SCX811" s="28"/>
      <c r="SCY811" s="28"/>
      <c r="SCZ811" s="28"/>
      <c r="SDA811" s="28"/>
      <c r="SDB811" s="28"/>
      <c r="SDC811" s="28"/>
      <c r="SDD811" s="28"/>
      <c r="SDE811" s="28"/>
      <c r="SDF811" s="28"/>
      <c r="SDG811" s="28"/>
      <c r="SDH811" s="28"/>
      <c r="SDI811" s="28"/>
      <c r="SDJ811" s="28"/>
      <c r="SDK811" s="28"/>
      <c r="SDL811" s="28"/>
      <c r="SDM811" s="28"/>
      <c r="SDN811" s="28"/>
      <c r="SDO811" s="28"/>
      <c r="SDP811" s="28"/>
      <c r="SDQ811" s="28"/>
      <c r="SDR811" s="28"/>
      <c r="SDS811" s="28"/>
      <c r="SDT811" s="28"/>
      <c r="SDU811" s="28"/>
      <c r="SDV811" s="28"/>
      <c r="SDW811" s="28"/>
      <c r="SDX811" s="28"/>
      <c r="SDY811" s="28"/>
      <c r="SDZ811" s="28"/>
      <c r="SEA811" s="28"/>
      <c r="SEB811" s="28"/>
      <c r="SEC811" s="28"/>
      <c r="SED811" s="28"/>
      <c r="SEE811" s="28"/>
      <c r="SEF811" s="28"/>
      <c r="SEG811" s="28"/>
      <c r="SEH811" s="28"/>
      <c r="SEI811" s="28"/>
      <c r="SEJ811" s="28"/>
      <c r="SEK811" s="28"/>
      <c r="SEL811" s="28"/>
      <c r="SEM811" s="28"/>
      <c r="SEN811" s="28"/>
      <c r="SEO811" s="28"/>
      <c r="SEP811" s="28"/>
      <c r="SEQ811" s="28"/>
      <c r="SER811" s="28"/>
      <c r="SES811" s="28"/>
      <c r="SET811" s="28"/>
      <c r="SEU811" s="28"/>
      <c r="SEV811" s="28"/>
      <c r="SEW811" s="28"/>
      <c r="SEX811" s="28"/>
      <c r="SEY811" s="28"/>
      <c r="SEZ811" s="28"/>
      <c r="SFA811" s="28"/>
      <c r="SFB811" s="28"/>
      <c r="SFC811" s="28"/>
      <c r="SFD811" s="28"/>
      <c r="SFE811" s="28"/>
      <c r="SFF811" s="28"/>
      <c r="SFG811" s="28"/>
      <c r="SFH811" s="28"/>
      <c r="SFI811" s="28"/>
      <c r="SFJ811" s="28"/>
      <c r="SFK811" s="28"/>
      <c r="SFL811" s="28"/>
      <c r="SFM811" s="28"/>
      <c r="SFN811" s="28"/>
      <c r="SFO811" s="28"/>
      <c r="SFP811" s="28"/>
      <c r="SFQ811" s="28"/>
      <c r="SFR811" s="28"/>
      <c r="SFS811" s="28"/>
      <c r="SFT811" s="28"/>
      <c r="SFU811" s="28"/>
      <c r="SFV811" s="28"/>
      <c r="SFW811" s="28"/>
      <c r="SFX811" s="28"/>
      <c r="SFY811" s="28"/>
      <c r="SFZ811" s="28"/>
      <c r="SGA811" s="28"/>
      <c r="SGB811" s="28"/>
      <c r="SGC811" s="28"/>
      <c r="SGD811" s="28"/>
      <c r="SGE811" s="28"/>
      <c r="SGF811" s="28"/>
      <c r="SGG811" s="28"/>
      <c r="SGH811" s="28"/>
      <c r="SGI811" s="28"/>
      <c r="SGJ811" s="28"/>
      <c r="SGK811" s="28"/>
      <c r="SGL811" s="28"/>
      <c r="SGM811" s="28"/>
      <c r="SGN811" s="28"/>
      <c r="SGO811" s="28"/>
      <c r="SGP811" s="28"/>
      <c r="SGQ811" s="28"/>
      <c r="SGR811" s="28"/>
      <c r="SGS811" s="28"/>
      <c r="SGT811" s="28"/>
      <c r="SGU811" s="28"/>
      <c r="SGV811" s="28"/>
      <c r="SGW811" s="28"/>
      <c r="SGX811" s="28"/>
      <c r="SGY811" s="28"/>
      <c r="SGZ811" s="28"/>
      <c r="SHA811" s="28"/>
      <c r="SHB811" s="28"/>
      <c r="SHC811" s="28"/>
      <c r="SHD811" s="28"/>
      <c r="SHE811" s="28"/>
      <c r="SHF811" s="28"/>
      <c r="SHG811" s="28"/>
      <c r="SHH811" s="28"/>
      <c r="SHI811" s="28"/>
      <c r="SHJ811" s="28"/>
      <c r="SHK811" s="28"/>
      <c r="SHL811" s="28"/>
      <c r="SHM811" s="28"/>
      <c r="SHN811" s="28"/>
      <c r="SHO811" s="28"/>
      <c r="SHP811" s="28"/>
      <c r="SHQ811" s="28"/>
      <c r="SHR811" s="28"/>
      <c r="SHS811" s="28"/>
      <c r="SHT811" s="28"/>
      <c r="SHU811" s="28"/>
      <c r="SHV811" s="28"/>
      <c r="SHW811" s="28"/>
      <c r="SHX811" s="28"/>
      <c r="SHY811" s="28"/>
      <c r="SHZ811" s="28"/>
      <c r="SIA811" s="28"/>
      <c r="SIB811" s="28"/>
      <c r="SIC811" s="28"/>
      <c r="SID811" s="28"/>
      <c r="SIE811" s="28"/>
      <c r="SIF811" s="28"/>
      <c r="SIG811" s="28"/>
      <c r="SIH811" s="28"/>
      <c r="SII811" s="28"/>
      <c r="SIJ811" s="28"/>
      <c r="SIK811" s="28"/>
      <c r="SIL811" s="28"/>
      <c r="SIM811" s="28"/>
      <c r="SIN811" s="28"/>
      <c r="SIO811" s="28"/>
      <c r="SIP811" s="28"/>
      <c r="SIQ811" s="28"/>
      <c r="SIR811" s="28"/>
      <c r="SIS811" s="28"/>
      <c r="SIT811" s="28"/>
      <c r="SIU811" s="28"/>
      <c r="SIV811" s="28"/>
      <c r="SIW811" s="28"/>
      <c r="SIX811" s="28"/>
      <c r="SIY811" s="28"/>
      <c r="SIZ811" s="28"/>
      <c r="SJA811" s="28"/>
      <c r="SJB811" s="28"/>
      <c r="SJC811" s="28"/>
      <c r="SJD811" s="28"/>
      <c r="SJE811" s="28"/>
      <c r="SJF811" s="28"/>
      <c r="SJG811" s="28"/>
      <c r="SJH811" s="28"/>
      <c r="SJI811" s="28"/>
      <c r="SJJ811" s="28"/>
      <c r="SJK811" s="28"/>
      <c r="SJL811" s="28"/>
      <c r="SJM811" s="28"/>
      <c r="SJN811" s="28"/>
      <c r="SJO811" s="28"/>
      <c r="SJP811" s="28"/>
      <c r="SJQ811" s="28"/>
      <c r="SJR811" s="28"/>
      <c r="SJS811" s="28"/>
      <c r="SJT811" s="28"/>
      <c r="SJU811" s="28"/>
      <c r="SJV811" s="28"/>
      <c r="SJW811" s="28"/>
      <c r="SJX811" s="28"/>
      <c r="SJY811" s="28"/>
      <c r="SJZ811" s="28"/>
      <c r="SKA811" s="28"/>
      <c r="SKB811" s="28"/>
      <c r="SKC811" s="28"/>
      <c r="SKD811" s="28"/>
      <c r="SKE811" s="28"/>
      <c r="SKF811" s="28"/>
      <c r="SKG811" s="28"/>
      <c r="SKH811" s="28"/>
      <c r="SKI811" s="28"/>
      <c r="SKJ811" s="28"/>
      <c r="SKK811" s="28"/>
      <c r="SKL811" s="28"/>
      <c r="SKM811" s="28"/>
      <c r="SKN811" s="28"/>
      <c r="SKO811" s="28"/>
      <c r="SKP811" s="28"/>
      <c r="SKQ811" s="28"/>
      <c r="SKR811" s="28"/>
      <c r="SKS811" s="28"/>
      <c r="SKT811" s="28"/>
      <c r="SKU811" s="28"/>
      <c r="SKV811" s="28"/>
      <c r="SKW811" s="28"/>
      <c r="SKX811" s="28"/>
      <c r="SKY811" s="28"/>
      <c r="SKZ811" s="28"/>
      <c r="SLA811" s="28"/>
      <c r="SLB811" s="28"/>
      <c r="SLC811" s="28"/>
      <c r="SLD811" s="28"/>
      <c r="SLE811" s="28"/>
      <c r="SLF811" s="28"/>
      <c r="SLG811" s="28"/>
      <c r="SLH811" s="28"/>
      <c r="SLI811" s="28"/>
      <c r="SLJ811" s="28"/>
      <c r="SLK811" s="28"/>
      <c r="SLL811" s="28"/>
      <c r="SLM811" s="28"/>
      <c r="SLN811" s="28"/>
      <c r="SLO811" s="28"/>
      <c r="SLP811" s="28"/>
      <c r="SLQ811" s="28"/>
      <c r="SLR811" s="28"/>
      <c r="SLS811" s="28"/>
      <c r="SLT811" s="28"/>
      <c r="SLU811" s="28"/>
      <c r="SLV811" s="28"/>
      <c r="SLW811" s="28"/>
      <c r="SLX811" s="28"/>
      <c r="SLY811" s="28"/>
      <c r="SLZ811" s="28"/>
      <c r="SMA811" s="28"/>
      <c r="SMB811" s="28"/>
      <c r="SMC811" s="28"/>
      <c r="SMD811" s="28"/>
      <c r="SME811" s="28"/>
      <c r="SMF811" s="28"/>
      <c r="SMG811" s="28"/>
      <c r="SMH811" s="28"/>
      <c r="SMI811" s="28"/>
      <c r="SMJ811" s="28"/>
      <c r="SMK811" s="28"/>
      <c r="SML811" s="28"/>
      <c r="SMM811" s="28"/>
      <c r="SMN811" s="28"/>
      <c r="SMO811" s="28"/>
      <c r="SMP811" s="28"/>
      <c r="SMQ811" s="28"/>
      <c r="SMR811" s="28"/>
      <c r="SMS811" s="28"/>
      <c r="SMT811" s="28"/>
      <c r="SMU811" s="28"/>
      <c r="SMV811" s="28"/>
      <c r="SMW811" s="28"/>
      <c r="SMX811" s="28"/>
      <c r="SMY811" s="28"/>
      <c r="SMZ811" s="28"/>
      <c r="SNA811" s="28"/>
      <c r="SNB811" s="28"/>
      <c r="SNC811" s="28"/>
      <c r="SND811" s="28"/>
      <c r="SNE811" s="28"/>
      <c r="SNF811" s="28"/>
      <c r="SNG811" s="28"/>
      <c r="SNH811" s="28"/>
      <c r="SNI811" s="28"/>
      <c r="SNJ811" s="28"/>
      <c r="SNK811" s="28"/>
      <c r="SNL811" s="28"/>
      <c r="SNM811" s="28"/>
      <c r="SNN811" s="28"/>
      <c r="SNO811" s="28"/>
      <c r="SNP811" s="28"/>
      <c r="SNQ811" s="28"/>
      <c r="SNR811" s="28"/>
      <c r="SNS811" s="28"/>
      <c r="SNT811" s="28"/>
      <c r="SNU811" s="28"/>
      <c r="SNV811" s="28"/>
      <c r="SNW811" s="28"/>
      <c r="SNX811" s="28"/>
      <c r="SNY811" s="28"/>
      <c r="SNZ811" s="28"/>
      <c r="SOA811" s="28"/>
      <c r="SOB811" s="28"/>
      <c r="SOC811" s="28"/>
      <c r="SOD811" s="28"/>
      <c r="SOE811" s="28"/>
      <c r="SOF811" s="28"/>
      <c r="SOG811" s="28"/>
      <c r="SOH811" s="28"/>
      <c r="SOI811" s="28"/>
      <c r="SOJ811" s="28"/>
      <c r="SOK811" s="28"/>
      <c r="SOL811" s="28"/>
      <c r="SOM811" s="28"/>
      <c r="SON811" s="28"/>
      <c r="SOO811" s="28"/>
      <c r="SOP811" s="28"/>
      <c r="SOQ811" s="28"/>
      <c r="SOR811" s="28"/>
      <c r="SOS811" s="28"/>
      <c r="SOT811" s="28"/>
      <c r="SOU811" s="28"/>
      <c r="SOV811" s="28"/>
      <c r="SOW811" s="28"/>
      <c r="SOX811" s="28"/>
      <c r="SOY811" s="28"/>
      <c r="SOZ811" s="28"/>
      <c r="SPA811" s="28"/>
      <c r="SPB811" s="28"/>
      <c r="SPC811" s="28"/>
      <c r="SPD811" s="28"/>
      <c r="SPE811" s="28"/>
      <c r="SPF811" s="28"/>
      <c r="SPG811" s="28"/>
      <c r="SPH811" s="28"/>
      <c r="SPI811" s="28"/>
      <c r="SPJ811" s="28"/>
      <c r="SPK811" s="28"/>
      <c r="SPL811" s="28"/>
      <c r="SPM811" s="28"/>
      <c r="SPN811" s="28"/>
      <c r="SPO811" s="28"/>
      <c r="SPP811" s="28"/>
      <c r="SPQ811" s="28"/>
      <c r="SPR811" s="28"/>
      <c r="SPS811" s="28"/>
      <c r="SPT811" s="28"/>
      <c r="SPU811" s="28"/>
      <c r="SPV811" s="28"/>
      <c r="SPW811" s="28"/>
      <c r="SPX811" s="28"/>
      <c r="SPY811" s="28"/>
      <c r="SPZ811" s="28"/>
      <c r="SQA811" s="28"/>
      <c r="SQB811" s="28"/>
      <c r="SQC811" s="28"/>
      <c r="SQD811" s="28"/>
      <c r="SQE811" s="28"/>
      <c r="SQF811" s="28"/>
      <c r="SQG811" s="28"/>
      <c r="SQH811" s="28"/>
      <c r="SQI811" s="28"/>
      <c r="SQJ811" s="28"/>
      <c r="SQK811" s="28"/>
      <c r="SQL811" s="28"/>
      <c r="SQM811" s="28"/>
      <c r="SQN811" s="28"/>
      <c r="SQO811" s="28"/>
      <c r="SQP811" s="28"/>
      <c r="SQQ811" s="28"/>
      <c r="SQR811" s="28"/>
      <c r="SQS811" s="28"/>
      <c r="SQT811" s="28"/>
      <c r="SQU811" s="28"/>
      <c r="SQV811" s="28"/>
      <c r="SQW811" s="28"/>
      <c r="SQX811" s="28"/>
      <c r="SQY811" s="28"/>
      <c r="SQZ811" s="28"/>
      <c r="SRA811" s="28"/>
      <c r="SRB811" s="28"/>
      <c r="SRC811" s="28"/>
      <c r="SRD811" s="28"/>
      <c r="SRE811" s="28"/>
      <c r="SRF811" s="28"/>
      <c r="SRG811" s="28"/>
      <c r="SRH811" s="28"/>
      <c r="SRI811" s="28"/>
      <c r="SRJ811" s="28"/>
      <c r="SRK811" s="28"/>
      <c r="SRL811" s="28"/>
      <c r="SRM811" s="28"/>
      <c r="SRN811" s="28"/>
      <c r="SRO811" s="28"/>
      <c r="SRP811" s="28"/>
      <c r="SRQ811" s="28"/>
      <c r="SRR811" s="28"/>
      <c r="SRS811" s="28"/>
      <c r="SRT811" s="28"/>
      <c r="SRU811" s="28"/>
      <c r="SRV811" s="28"/>
      <c r="SRW811" s="28"/>
      <c r="SRX811" s="28"/>
      <c r="SRY811" s="28"/>
      <c r="SRZ811" s="28"/>
      <c r="SSA811" s="28"/>
      <c r="SSB811" s="28"/>
      <c r="SSC811" s="28"/>
      <c r="SSD811" s="28"/>
      <c r="SSE811" s="28"/>
      <c r="SSF811" s="28"/>
      <c r="SSG811" s="28"/>
      <c r="SSH811" s="28"/>
      <c r="SSI811" s="28"/>
      <c r="SSJ811" s="28"/>
      <c r="SSK811" s="28"/>
      <c r="SSL811" s="28"/>
      <c r="SSM811" s="28"/>
      <c r="SSN811" s="28"/>
      <c r="SSO811" s="28"/>
      <c r="SSP811" s="28"/>
      <c r="SSQ811" s="28"/>
      <c r="SSR811" s="28"/>
      <c r="SSS811" s="28"/>
      <c r="SST811" s="28"/>
      <c r="SSU811" s="28"/>
      <c r="SSV811" s="28"/>
      <c r="SSW811" s="28"/>
      <c r="SSX811" s="28"/>
      <c r="SSY811" s="28"/>
      <c r="SSZ811" s="28"/>
      <c r="STA811" s="28"/>
      <c r="STB811" s="28"/>
      <c r="STC811" s="28"/>
      <c r="STD811" s="28"/>
      <c r="STE811" s="28"/>
      <c r="STF811" s="28"/>
      <c r="STG811" s="28"/>
      <c r="STH811" s="28"/>
      <c r="STI811" s="28"/>
      <c r="STJ811" s="28"/>
      <c r="STK811" s="28"/>
      <c r="STL811" s="28"/>
      <c r="STM811" s="28"/>
      <c r="STN811" s="28"/>
      <c r="STO811" s="28"/>
      <c r="STP811" s="28"/>
      <c r="STQ811" s="28"/>
      <c r="STR811" s="28"/>
      <c r="STS811" s="28"/>
      <c r="STT811" s="28"/>
      <c r="STU811" s="28"/>
      <c r="STV811" s="28"/>
      <c r="STW811" s="28"/>
      <c r="STX811" s="28"/>
      <c r="STY811" s="28"/>
      <c r="STZ811" s="28"/>
      <c r="SUA811" s="28"/>
      <c r="SUB811" s="28"/>
      <c r="SUC811" s="28"/>
      <c r="SUD811" s="28"/>
      <c r="SUE811" s="28"/>
      <c r="SUF811" s="28"/>
      <c r="SUG811" s="28"/>
      <c r="SUH811" s="28"/>
      <c r="SUI811" s="28"/>
      <c r="SUJ811" s="28"/>
      <c r="SUK811" s="28"/>
      <c r="SUL811" s="28"/>
      <c r="SUM811" s="28"/>
      <c r="SUN811" s="28"/>
      <c r="SUO811" s="28"/>
      <c r="SUP811" s="28"/>
      <c r="SUQ811" s="28"/>
      <c r="SUR811" s="28"/>
      <c r="SUS811" s="28"/>
      <c r="SUT811" s="28"/>
      <c r="SUU811" s="28"/>
      <c r="SUV811" s="28"/>
      <c r="SUW811" s="28"/>
      <c r="SUX811" s="28"/>
      <c r="SUY811" s="28"/>
      <c r="SUZ811" s="28"/>
      <c r="SVA811" s="28"/>
      <c r="SVB811" s="28"/>
      <c r="SVC811" s="28"/>
      <c r="SVD811" s="28"/>
      <c r="SVE811" s="28"/>
      <c r="SVF811" s="28"/>
      <c r="SVG811" s="28"/>
      <c r="SVH811" s="28"/>
      <c r="SVI811" s="28"/>
      <c r="SVJ811" s="28"/>
      <c r="SVK811" s="28"/>
      <c r="SVL811" s="28"/>
      <c r="SVM811" s="28"/>
      <c r="SVN811" s="28"/>
      <c r="SVO811" s="28"/>
      <c r="SVP811" s="28"/>
      <c r="SVQ811" s="28"/>
      <c r="SVR811" s="28"/>
      <c r="SVS811" s="28"/>
      <c r="SVT811" s="28"/>
      <c r="SVU811" s="28"/>
      <c r="SVV811" s="28"/>
      <c r="SVW811" s="28"/>
      <c r="SVX811" s="28"/>
      <c r="SVY811" s="28"/>
      <c r="SVZ811" s="28"/>
      <c r="SWA811" s="28"/>
      <c r="SWB811" s="28"/>
      <c r="SWC811" s="28"/>
      <c r="SWD811" s="28"/>
      <c r="SWE811" s="28"/>
      <c r="SWF811" s="28"/>
      <c r="SWG811" s="28"/>
      <c r="SWH811" s="28"/>
      <c r="SWI811" s="28"/>
      <c r="SWJ811" s="28"/>
      <c r="SWK811" s="28"/>
      <c r="SWL811" s="28"/>
      <c r="SWM811" s="28"/>
      <c r="SWN811" s="28"/>
      <c r="SWO811" s="28"/>
      <c r="SWP811" s="28"/>
      <c r="SWQ811" s="28"/>
      <c r="SWR811" s="28"/>
      <c r="SWS811" s="28"/>
      <c r="SWT811" s="28"/>
      <c r="SWU811" s="28"/>
      <c r="SWV811" s="28"/>
      <c r="SWW811" s="28"/>
      <c r="SWX811" s="28"/>
      <c r="SWY811" s="28"/>
      <c r="SWZ811" s="28"/>
      <c r="SXA811" s="28"/>
      <c r="SXB811" s="28"/>
      <c r="SXC811" s="28"/>
      <c r="SXD811" s="28"/>
      <c r="SXE811" s="28"/>
      <c r="SXF811" s="28"/>
      <c r="SXG811" s="28"/>
      <c r="SXH811" s="28"/>
      <c r="SXI811" s="28"/>
      <c r="SXJ811" s="28"/>
      <c r="SXK811" s="28"/>
      <c r="SXL811" s="28"/>
      <c r="SXM811" s="28"/>
      <c r="SXN811" s="28"/>
      <c r="SXO811" s="28"/>
      <c r="SXP811" s="28"/>
      <c r="SXQ811" s="28"/>
      <c r="SXR811" s="28"/>
      <c r="SXS811" s="28"/>
      <c r="SXT811" s="28"/>
      <c r="SXU811" s="28"/>
      <c r="SXV811" s="28"/>
      <c r="SXW811" s="28"/>
      <c r="SXX811" s="28"/>
      <c r="SXY811" s="28"/>
      <c r="SXZ811" s="28"/>
      <c r="SYA811" s="28"/>
      <c r="SYB811" s="28"/>
      <c r="SYC811" s="28"/>
      <c r="SYD811" s="28"/>
      <c r="SYE811" s="28"/>
      <c r="SYF811" s="28"/>
      <c r="SYG811" s="28"/>
      <c r="SYH811" s="28"/>
      <c r="SYI811" s="28"/>
      <c r="SYJ811" s="28"/>
      <c r="SYK811" s="28"/>
      <c r="SYL811" s="28"/>
      <c r="SYM811" s="28"/>
      <c r="SYN811" s="28"/>
      <c r="SYO811" s="28"/>
      <c r="SYP811" s="28"/>
      <c r="SYQ811" s="28"/>
      <c r="SYR811" s="28"/>
      <c r="SYS811" s="28"/>
      <c r="SYT811" s="28"/>
      <c r="SYU811" s="28"/>
      <c r="SYV811" s="28"/>
      <c r="SYW811" s="28"/>
      <c r="SYX811" s="28"/>
      <c r="SYY811" s="28"/>
      <c r="SYZ811" s="28"/>
      <c r="SZA811" s="28"/>
      <c r="SZB811" s="28"/>
      <c r="SZC811" s="28"/>
      <c r="SZD811" s="28"/>
      <c r="SZE811" s="28"/>
      <c r="SZF811" s="28"/>
      <c r="SZG811" s="28"/>
      <c r="SZH811" s="28"/>
      <c r="SZI811" s="28"/>
      <c r="SZJ811" s="28"/>
      <c r="SZK811" s="28"/>
      <c r="SZL811" s="28"/>
      <c r="SZM811" s="28"/>
      <c r="SZN811" s="28"/>
      <c r="SZO811" s="28"/>
      <c r="SZP811" s="28"/>
      <c r="SZQ811" s="28"/>
      <c r="SZR811" s="28"/>
      <c r="SZS811" s="28"/>
      <c r="SZT811" s="28"/>
      <c r="SZU811" s="28"/>
      <c r="SZV811" s="28"/>
      <c r="SZW811" s="28"/>
      <c r="SZX811" s="28"/>
      <c r="SZY811" s="28"/>
      <c r="SZZ811" s="28"/>
      <c r="TAA811" s="28"/>
      <c r="TAB811" s="28"/>
      <c r="TAC811" s="28"/>
      <c r="TAD811" s="28"/>
      <c r="TAE811" s="28"/>
      <c r="TAF811" s="28"/>
      <c r="TAG811" s="28"/>
      <c r="TAH811" s="28"/>
      <c r="TAI811" s="28"/>
      <c r="TAJ811" s="28"/>
      <c r="TAK811" s="28"/>
      <c r="TAL811" s="28"/>
      <c r="TAM811" s="28"/>
      <c r="TAN811" s="28"/>
      <c r="TAO811" s="28"/>
      <c r="TAP811" s="28"/>
      <c r="TAQ811" s="28"/>
      <c r="TAR811" s="28"/>
      <c r="TAS811" s="28"/>
      <c r="TAT811" s="28"/>
      <c r="TAU811" s="28"/>
      <c r="TAV811" s="28"/>
      <c r="TAW811" s="28"/>
      <c r="TAX811" s="28"/>
      <c r="TAY811" s="28"/>
      <c r="TAZ811" s="28"/>
      <c r="TBA811" s="28"/>
      <c r="TBB811" s="28"/>
      <c r="TBC811" s="28"/>
      <c r="TBD811" s="28"/>
      <c r="TBE811" s="28"/>
      <c r="TBF811" s="28"/>
      <c r="TBG811" s="28"/>
      <c r="TBH811" s="28"/>
      <c r="TBI811" s="28"/>
      <c r="TBJ811" s="28"/>
      <c r="TBK811" s="28"/>
      <c r="TBL811" s="28"/>
      <c r="TBM811" s="28"/>
      <c r="TBN811" s="28"/>
      <c r="TBO811" s="28"/>
      <c r="TBP811" s="28"/>
      <c r="TBQ811" s="28"/>
      <c r="TBR811" s="28"/>
      <c r="TBS811" s="28"/>
      <c r="TBT811" s="28"/>
      <c r="TBU811" s="28"/>
      <c r="TBV811" s="28"/>
      <c r="TBW811" s="28"/>
      <c r="TBX811" s="28"/>
      <c r="TBY811" s="28"/>
      <c r="TBZ811" s="28"/>
      <c r="TCA811" s="28"/>
      <c r="TCB811" s="28"/>
      <c r="TCC811" s="28"/>
      <c r="TCD811" s="28"/>
      <c r="TCE811" s="28"/>
      <c r="TCF811" s="28"/>
      <c r="TCG811" s="28"/>
      <c r="TCH811" s="28"/>
      <c r="TCI811" s="28"/>
      <c r="TCJ811" s="28"/>
      <c r="TCK811" s="28"/>
      <c r="TCL811" s="28"/>
      <c r="TCM811" s="28"/>
      <c r="TCN811" s="28"/>
      <c r="TCO811" s="28"/>
      <c r="TCP811" s="28"/>
      <c r="TCQ811" s="28"/>
      <c r="TCR811" s="28"/>
      <c r="TCS811" s="28"/>
      <c r="TCT811" s="28"/>
      <c r="TCU811" s="28"/>
      <c r="TCV811" s="28"/>
      <c r="TCW811" s="28"/>
      <c r="TCX811" s="28"/>
      <c r="TCY811" s="28"/>
      <c r="TCZ811" s="28"/>
      <c r="TDA811" s="28"/>
      <c r="TDB811" s="28"/>
      <c r="TDC811" s="28"/>
      <c r="TDD811" s="28"/>
      <c r="TDE811" s="28"/>
      <c r="TDF811" s="28"/>
      <c r="TDG811" s="28"/>
      <c r="TDH811" s="28"/>
      <c r="TDI811" s="28"/>
      <c r="TDJ811" s="28"/>
      <c r="TDK811" s="28"/>
      <c r="TDL811" s="28"/>
      <c r="TDM811" s="28"/>
      <c r="TDN811" s="28"/>
      <c r="TDO811" s="28"/>
      <c r="TDP811" s="28"/>
      <c r="TDQ811" s="28"/>
      <c r="TDR811" s="28"/>
      <c r="TDS811" s="28"/>
      <c r="TDT811" s="28"/>
      <c r="TDU811" s="28"/>
      <c r="TDV811" s="28"/>
      <c r="TDW811" s="28"/>
      <c r="TDX811" s="28"/>
      <c r="TDY811" s="28"/>
      <c r="TDZ811" s="28"/>
      <c r="TEA811" s="28"/>
      <c r="TEB811" s="28"/>
      <c r="TEC811" s="28"/>
      <c r="TED811" s="28"/>
      <c r="TEE811" s="28"/>
      <c r="TEF811" s="28"/>
      <c r="TEG811" s="28"/>
      <c r="TEH811" s="28"/>
      <c r="TEI811" s="28"/>
      <c r="TEJ811" s="28"/>
      <c r="TEK811" s="28"/>
      <c r="TEL811" s="28"/>
      <c r="TEM811" s="28"/>
      <c r="TEN811" s="28"/>
      <c r="TEO811" s="28"/>
      <c r="TEP811" s="28"/>
      <c r="TEQ811" s="28"/>
      <c r="TER811" s="28"/>
      <c r="TES811" s="28"/>
      <c r="TET811" s="28"/>
      <c r="TEU811" s="28"/>
      <c r="TEV811" s="28"/>
      <c r="TEW811" s="28"/>
      <c r="TEX811" s="28"/>
      <c r="TEY811" s="28"/>
      <c r="TEZ811" s="28"/>
      <c r="TFA811" s="28"/>
      <c r="TFB811" s="28"/>
      <c r="TFC811" s="28"/>
      <c r="TFD811" s="28"/>
      <c r="TFE811" s="28"/>
      <c r="TFF811" s="28"/>
      <c r="TFG811" s="28"/>
      <c r="TFH811" s="28"/>
      <c r="TFI811" s="28"/>
      <c r="TFJ811" s="28"/>
      <c r="TFK811" s="28"/>
      <c r="TFL811" s="28"/>
      <c r="TFM811" s="28"/>
      <c r="TFN811" s="28"/>
      <c r="TFO811" s="28"/>
      <c r="TFP811" s="28"/>
      <c r="TFQ811" s="28"/>
      <c r="TFR811" s="28"/>
      <c r="TFS811" s="28"/>
      <c r="TFT811" s="28"/>
      <c r="TFU811" s="28"/>
      <c r="TFV811" s="28"/>
      <c r="TFW811" s="28"/>
      <c r="TFX811" s="28"/>
      <c r="TFY811" s="28"/>
      <c r="TFZ811" s="28"/>
      <c r="TGA811" s="28"/>
      <c r="TGB811" s="28"/>
      <c r="TGC811" s="28"/>
      <c r="TGD811" s="28"/>
      <c r="TGE811" s="28"/>
      <c r="TGF811" s="28"/>
      <c r="TGG811" s="28"/>
      <c r="TGH811" s="28"/>
      <c r="TGI811" s="28"/>
      <c r="TGJ811" s="28"/>
      <c r="TGK811" s="28"/>
      <c r="TGL811" s="28"/>
      <c r="TGM811" s="28"/>
      <c r="TGN811" s="28"/>
      <c r="TGO811" s="28"/>
      <c r="TGP811" s="28"/>
      <c r="TGQ811" s="28"/>
      <c r="TGR811" s="28"/>
      <c r="TGS811" s="28"/>
      <c r="TGT811" s="28"/>
      <c r="TGU811" s="28"/>
      <c r="TGV811" s="28"/>
      <c r="TGW811" s="28"/>
      <c r="TGX811" s="28"/>
      <c r="TGY811" s="28"/>
      <c r="TGZ811" s="28"/>
      <c r="THA811" s="28"/>
      <c r="THB811" s="28"/>
      <c r="THC811" s="28"/>
      <c r="THD811" s="28"/>
      <c r="THE811" s="28"/>
      <c r="THF811" s="28"/>
      <c r="THG811" s="28"/>
      <c r="THH811" s="28"/>
      <c r="THI811" s="28"/>
      <c r="THJ811" s="28"/>
      <c r="THK811" s="28"/>
      <c r="THL811" s="28"/>
      <c r="THM811" s="28"/>
      <c r="THN811" s="28"/>
      <c r="THO811" s="28"/>
      <c r="THP811" s="28"/>
      <c r="THQ811" s="28"/>
      <c r="THR811" s="28"/>
      <c r="THS811" s="28"/>
      <c r="THT811" s="28"/>
      <c r="THU811" s="28"/>
      <c r="THV811" s="28"/>
      <c r="THW811" s="28"/>
      <c r="THX811" s="28"/>
      <c r="THY811" s="28"/>
      <c r="THZ811" s="28"/>
      <c r="TIA811" s="28"/>
      <c r="TIB811" s="28"/>
      <c r="TIC811" s="28"/>
      <c r="TID811" s="28"/>
      <c r="TIE811" s="28"/>
      <c r="TIF811" s="28"/>
      <c r="TIG811" s="28"/>
      <c r="TIH811" s="28"/>
      <c r="TII811" s="28"/>
      <c r="TIJ811" s="28"/>
      <c r="TIK811" s="28"/>
      <c r="TIL811" s="28"/>
      <c r="TIM811" s="28"/>
      <c r="TIN811" s="28"/>
      <c r="TIO811" s="28"/>
      <c r="TIP811" s="28"/>
      <c r="TIQ811" s="28"/>
      <c r="TIR811" s="28"/>
      <c r="TIS811" s="28"/>
      <c r="TIT811" s="28"/>
      <c r="TIU811" s="28"/>
      <c r="TIV811" s="28"/>
      <c r="TIW811" s="28"/>
      <c r="TIX811" s="28"/>
      <c r="TIY811" s="28"/>
      <c r="TIZ811" s="28"/>
      <c r="TJA811" s="28"/>
      <c r="TJB811" s="28"/>
      <c r="TJC811" s="28"/>
      <c r="TJD811" s="28"/>
      <c r="TJE811" s="28"/>
      <c r="TJF811" s="28"/>
      <c r="TJG811" s="28"/>
      <c r="TJH811" s="28"/>
      <c r="TJI811" s="28"/>
      <c r="TJJ811" s="28"/>
      <c r="TJK811" s="28"/>
      <c r="TJL811" s="28"/>
      <c r="TJM811" s="28"/>
      <c r="TJN811" s="28"/>
      <c r="TJO811" s="28"/>
      <c r="TJP811" s="28"/>
      <c r="TJQ811" s="28"/>
      <c r="TJR811" s="28"/>
      <c r="TJS811" s="28"/>
      <c r="TJT811" s="28"/>
      <c r="TJU811" s="28"/>
      <c r="TJV811" s="28"/>
      <c r="TJW811" s="28"/>
      <c r="TJX811" s="28"/>
      <c r="TJY811" s="28"/>
      <c r="TJZ811" s="28"/>
      <c r="TKA811" s="28"/>
      <c r="TKB811" s="28"/>
      <c r="TKC811" s="28"/>
      <c r="TKD811" s="28"/>
      <c r="TKE811" s="28"/>
      <c r="TKF811" s="28"/>
      <c r="TKG811" s="28"/>
      <c r="TKH811" s="28"/>
      <c r="TKI811" s="28"/>
      <c r="TKJ811" s="28"/>
      <c r="TKK811" s="28"/>
      <c r="TKL811" s="28"/>
      <c r="TKM811" s="28"/>
      <c r="TKN811" s="28"/>
      <c r="TKO811" s="28"/>
      <c r="TKP811" s="28"/>
      <c r="TKQ811" s="28"/>
      <c r="TKR811" s="28"/>
      <c r="TKS811" s="28"/>
      <c r="TKT811" s="28"/>
      <c r="TKU811" s="28"/>
      <c r="TKV811" s="28"/>
      <c r="TKW811" s="28"/>
      <c r="TKX811" s="28"/>
      <c r="TKY811" s="28"/>
      <c r="TKZ811" s="28"/>
      <c r="TLA811" s="28"/>
      <c r="TLB811" s="28"/>
      <c r="TLC811" s="28"/>
      <c r="TLD811" s="28"/>
      <c r="TLE811" s="28"/>
      <c r="TLF811" s="28"/>
      <c r="TLG811" s="28"/>
      <c r="TLH811" s="28"/>
      <c r="TLI811" s="28"/>
      <c r="TLJ811" s="28"/>
      <c r="TLK811" s="28"/>
      <c r="TLL811" s="28"/>
      <c r="TLM811" s="28"/>
      <c r="TLN811" s="28"/>
      <c r="TLO811" s="28"/>
      <c r="TLP811" s="28"/>
      <c r="TLQ811" s="28"/>
      <c r="TLR811" s="28"/>
      <c r="TLS811" s="28"/>
      <c r="TLT811" s="28"/>
      <c r="TLU811" s="28"/>
      <c r="TLV811" s="28"/>
      <c r="TLW811" s="28"/>
      <c r="TLX811" s="28"/>
      <c r="TLY811" s="28"/>
      <c r="TLZ811" s="28"/>
      <c r="TMA811" s="28"/>
      <c r="TMB811" s="28"/>
      <c r="TMC811" s="28"/>
      <c r="TMD811" s="28"/>
      <c r="TME811" s="28"/>
      <c r="TMF811" s="28"/>
      <c r="TMG811" s="28"/>
      <c r="TMH811" s="28"/>
      <c r="TMI811" s="28"/>
      <c r="TMJ811" s="28"/>
      <c r="TMK811" s="28"/>
      <c r="TML811" s="28"/>
      <c r="TMM811" s="28"/>
      <c r="TMN811" s="28"/>
      <c r="TMO811" s="28"/>
      <c r="TMP811" s="28"/>
      <c r="TMQ811" s="28"/>
      <c r="TMR811" s="28"/>
      <c r="TMS811" s="28"/>
      <c r="TMT811" s="28"/>
      <c r="TMU811" s="28"/>
      <c r="TMV811" s="28"/>
      <c r="TMW811" s="28"/>
      <c r="TMX811" s="28"/>
      <c r="TMY811" s="28"/>
      <c r="TMZ811" s="28"/>
      <c r="TNA811" s="28"/>
      <c r="TNB811" s="28"/>
      <c r="TNC811" s="28"/>
      <c r="TND811" s="28"/>
      <c r="TNE811" s="28"/>
      <c r="TNF811" s="28"/>
      <c r="TNG811" s="28"/>
      <c r="TNH811" s="28"/>
      <c r="TNI811" s="28"/>
      <c r="TNJ811" s="28"/>
      <c r="TNK811" s="28"/>
      <c r="TNL811" s="28"/>
      <c r="TNM811" s="28"/>
      <c r="TNN811" s="28"/>
      <c r="TNO811" s="28"/>
      <c r="TNP811" s="28"/>
      <c r="TNQ811" s="28"/>
      <c r="TNR811" s="28"/>
      <c r="TNS811" s="28"/>
      <c r="TNT811" s="28"/>
      <c r="TNU811" s="28"/>
      <c r="TNV811" s="28"/>
      <c r="TNW811" s="28"/>
      <c r="TNX811" s="28"/>
      <c r="TNY811" s="28"/>
      <c r="TNZ811" s="28"/>
      <c r="TOA811" s="28"/>
      <c r="TOB811" s="28"/>
      <c r="TOC811" s="28"/>
      <c r="TOD811" s="28"/>
      <c r="TOE811" s="28"/>
      <c r="TOF811" s="28"/>
      <c r="TOG811" s="28"/>
      <c r="TOH811" s="28"/>
      <c r="TOI811" s="28"/>
      <c r="TOJ811" s="28"/>
      <c r="TOK811" s="28"/>
      <c r="TOL811" s="28"/>
      <c r="TOM811" s="28"/>
      <c r="TON811" s="28"/>
      <c r="TOO811" s="28"/>
      <c r="TOP811" s="28"/>
      <c r="TOQ811" s="28"/>
      <c r="TOR811" s="28"/>
      <c r="TOS811" s="28"/>
      <c r="TOT811" s="28"/>
      <c r="TOU811" s="28"/>
      <c r="TOV811" s="28"/>
      <c r="TOW811" s="28"/>
      <c r="TOX811" s="28"/>
      <c r="TOY811" s="28"/>
      <c r="TOZ811" s="28"/>
      <c r="TPA811" s="28"/>
      <c r="TPB811" s="28"/>
      <c r="TPC811" s="28"/>
      <c r="TPD811" s="28"/>
      <c r="TPE811" s="28"/>
      <c r="TPF811" s="28"/>
      <c r="TPG811" s="28"/>
      <c r="TPH811" s="28"/>
      <c r="TPI811" s="28"/>
      <c r="TPJ811" s="28"/>
      <c r="TPK811" s="28"/>
      <c r="TPL811" s="28"/>
      <c r="TPM811" s="28"/>
      <c r="TPN811" s="28"/>
      <c r="TPO811" s="28"/>
      <c r="TPP811" s="28"/>
      <c r="TPQ811" s="28"/>
      <c r="TPR811" s="28"/>
      <c r="TPS811" s="28"/>
      <c r="TPT811" s="28"/>
      <c r="TPU811" s="28"/>
      <c r="TPV811" s="28"/>
      <c r="TPW811" s="28"/>
      <c r="TPX811" s="28"/>
      <c r="TPY811" s="28"/>
      <c r="TPZ811" s="28"/>
      <c r="TQA811" s="28"/>
      <c r="TQB811" s="28"/>
      <c r="TQC811" s="28"/>
      <c r="TQD811" s="28"/>
      <c r="TQE811" s="28"/>
      <c r="TQF811" s="28"/>
      <c r="TQG811" s="28"/>
      <c r="TQH811" s="28"/>
      <c r="TQI811" s="28"/>
      <c r="TQJ811" s="28"/>
      <c r="TQK811" s="28"/>
      <c r="TQL811" s="28"/>
      <c r="TQM811" s="28"/>
      <c r="TQN811" s="28"/>
      <c r="TQO811" s="28"/>
      <c r="TQP811" s="28"/>
      <c r="TQQ811" s="28"/>
      <c r="TQR811" s="28"/>
      <c r="TQS811" s="28"/>
      <c r="TQT811" s="28"/>
      <c r="TQU811" s="28"/>
      <c r="TQV811" s="28"/>
      <c r="TQW811" s="28"/>
      <c r="TQX811" s="28"/>
      <c r="TQY811" s="28"/>
      <c r="TQZ811" s="28"/>
      <c r="TRA811" s="28"/>
      <c r="TRB811" s="28"/>
      <c r="TRC811" s="28"/>
      <c r="TRD811" s="28"/>
      <c r="TRE811" s="28"/>
      <c r="TRF811" s="28"/>
      <c r="TRG811" s="28"/>
      <c r="TRH811" s="28"/>
      <c r="TRI811" s="28"/>
      <c r="TRJ811" s="28"/>
      <c r="TRK811" s="28"/>
      <c r="TRL811" s="28"/>
      <c r="TRM811" s="28"/>
      <c r="TRN811" s="28"/>
      <c r="TRO811" s="28"/>
      <c r="TRP811" s="28"/>
      <c r="TRQ811" s="28"/>
      <c r="TRR811" s="28"/>
      <c r="TRS811" s="28"/>
      <c r="TRT811" s="28"/>
      <c r="TRU811" s="28"/>
      <c r="TRV811" s="28"/>
      <c r="TRW811" s="28"/>
      <c r="TRX811" s="28"/>
      <c r="TRY811" s="28"/>
      <c r="TRZ811" s="28"/>
      <c r="TSA811" s="28"/>
      <c r="TSB811" s="28"/>
      <c r="TSC811" s="28"/>
      <c r="TSD811" s="28"/>
      <c r="TSE811" s="28"/>
      <c r="TSF811" s="28"/>
      <c r="TSG811" s="28"/>
      <c r="TSH811" s="28"/>
      <c r="TSI811" s="28"/>
      <c r="TSJ811" s="28"/>
      <c r="TSK811" s="28"/>
      <c r="TSL811" s="28"/>
      <c r="TSM811" s="28"/>
      <c r="TSN811" s="28"/>
      <c r="TSO811" s="28"/>
      <c r="TSP811" s="28"/>
      <c r="TSQ811" s="28"/>
      <c r="TSR811" s="28"/>
      <c r="TSS811" s="28"/>
      <c r="TST811" s="28"/>
      <c r="TSU811" s="28"/>
      <c r="TSV811" s="28"/>
      <c r="TSW811" s="28"/>
      <c r="TSX811" s="28"/>
      <c r="TSY811" s="28"/>
      <c r="TSZ811" s="28"/>
      <c r="TTA811" s="28"/>
      <c r="TTB811" s="28"/>
      <c r="TTC811" s="28"/>
      <c r="TTD811" s="28"/>
      <c r="TTE811" s="28"/>
      <c r="TTF811" s="28"/>
      <c r="TTG811" s="28"/>
      <c r="TTH811" s="28"/>
      <c r="TTI811" s="28"/>
      <c r="TTJ811" s="28"/>
      <c r="TTK811" s="28"/>
      <c r="TTL811" s="28"/>
      <c r="TTM811" s="28"/>
      <c r="TTN811" s="28"/>
      <c r="TTO811" s="28"/>
      <c r="TTP811" s="28"/>
      <c r="TTQ811" s="28"/>
      <c r="TTR811" s="28"/>
      <c r="TTS811" s="28"/>
      <c r="TTT811" s="28"/>
      <c r="TTU811" s="28"/>
      <c r="TTV811" s="28"/>
      <c r="TTW811" s="28"/>
      <c r="TTX811" s="28"/>
      <c r="TTY811" s="28"/>
      <c r="TTZ811" s="28"/>
      <c r="TUA811" s="28"/>
      <c r="TUB811" s="28"/>
      <c r="TUC811" s="28"/>
      <c r="TUD811" s="28"/>
      <c r="TUE811" s="28"/>
      <c r="TUF811" s="28"/>
      <c r="TUG811" s="28"/>
      <c r="TUH811" s="28"/>
      <c r="TUI811" s="28"/>
      <c r="TUJ811" s="28"/>
      <c r="TUK811" s="28"/>
      <c r="TUL811" s="28"/>
      <c r="TUM811" s="28"/>
      <c r="TUN811" s="28"/>
      <c r="TUO811" s="28"/>
      <c r="TUP811" s="28"/>
      <c r="TUQ811" s="28"/>
      <c r="TUR811" s="28"/>
      <c r="TUS811" s="28"/>
      <c r="TUT811" s="28"/>
      <c r="TUU811" s="28"/>
      <c r="TUV811" s="28"/>
      <c r="TUW811" s="28"/>
      <c r="TUX811" s="28"/>
      <c r="TUY811" s="28"/>
      <c r="TUZ811" s="28"/>
      <c r="TVA811" s="28"/>
      <c r="TVB811" s="28"/>
      <c r="TVC811" s="28"/>
      <c r="TVD811" s="28"/>
      <c r="TVE811" s="28"/>
      <c r="TVF811" s="28"/>
      <c r="TVG811" s="28"/>
      <c r="TVH811" s="28"/>
      <c r="TVI811" s="28"/>
      <c r="TVJ811" s="28"/>
      <c r="TVK811" s="28"/>
      <c r="TVL811" s="28"/>
      <c r="TVM811" s="28"/>
      <c r="TVN811" s="28"/>
      <c r="TVO811" s="28"/>
      <c r="TVP811" s="28"/>
      <c r="TVQ811" s="28"/>
      <c r="TVR811" s="28"/>
      <c r="TVS811" s="28"/>
      <c r="TVT811" s="28"/>
      <c r="TVU811" s="28"/>
      <c r="TVV811" s="28"/>
      <c r="TVW811" s="28"/>
      <c r="TVX811" s="28"/>
      <c r="TVY811" s="28"/>
      <c r="TVZ811" s="28"/>
      <c r="TWA811" s="28"/>
      <c r="TWB811" s="28"/>
      <c r="TWC811" s="28"/>
      <c r="TWD811" s="28"/>
      <c r="TWE811" s="28"/>
      <c r="TWF811" s="28"/>
      <c r="TWG811" s="28"/>
      <c r="TWH811" s="28"/>
      <c r="TWI811" s="28"/>
      <c r="TWJ811" s="28"/>
      <c r="TWK811" s="28"/>
      <c r="TWL811" s="28"/>
      <c r="TWM811" s="28"/>
      <c r="TWN811" s="28"/>
      <c r="TWO811" s="28"/>
      <c r="TWP811" s="28"/>
      <c r="TWQ811" s="28"/>
      <c r="TWR811" s="28"/>
      <c r="TWS811" s="28"/>
      <c r="TWT811" s="28"/>
      <c r="TWU811" s="28"/>
      <c r="TWV811" s="28"/>
      <c r="TWW811" s="28"/>
      <c r="TWX811" s="28"/>
      <c r="TWY811" s="28"/>
      <c r="TWZ811" s="28"/>
      <c r="TXA811" s="28"/>
      <c r="TXB811" s="28"/>
      <c r="TXC811" s="28"/>
      <c r="TXD811" s="28"/>
      <c r="TXE811" s="28"/>
      <c r="TXF811" s="28"/>
      <c r="TXG811" s="28"/>
      <c r="TXH811" s="28"/>
      <c r="TXI811" s="28"/>
      <c r="TXJ811" s="28"/>
      <c r="TXK811" s="28"/>
      <c r="TXL811" s="28"/>
      <c r="TXM811" s="28"/>
      <c r="TXN811" s="28"/>
      <c r="TXO811" s="28"/>
      <c r="TXP811" s="28"/>
      <c r="TXQ811" s="28"/>
      <c r="TXR811" s="28"/>
      <c r="TXS811" s="28"/>
      <c r="TXT811" s="28"/>
      <c r="TXU811" s="28"/>
      <c r="TXV811" s="28"/>
      <c r="TXW811" s="28"/>
      <c r="TXX811" s="28"/>
      <c r="TXY811" s="28"/>
      <c r="TXZ811" s="28"/>
      <c r="TYA811" s="28"/>
      <c r="TYB811" s="28"/>
      <c r="TYC811" s="28"/>
      <c r="TYD811" s="28"/>
      <c r="TYE811" s="28"/>
      <c r="TYF811" s="28"/>
      <c r="TYG811" s="28"/>
      <c r="TYH811" s="28"/>
      <c r="TYI811" s="28"/>
      <c r="TYJ811" s="28"/>
      <c r="TYK811" s="28"/>
      <c r="TYL811" s="28"/>
      <c r="TYM811" s="28"/>
      <c r="TYN811" s="28"/>
      <c r="TYO811" s="28"/>
      <c r="TYP811" s="28"/>
      <c r="TYQ811" s="28"/>
      <c r="TYR811" s="28"/>
      <c r="TYS811" s="28"/>
      <c r="TYT811" s="28"/>
      <c r="TYU811" s="28"/>
      <c r="TYV811" s="28"/>
      <c r="TYW811" s="28"/>
      <c r="TYX811" s="28"/>
      <c r="TYY811" s="28"/>
      <c r="TYZ811" s="28"/>
      <c r="TZA811" s="28"/>
      <c r="TZB811" s="28"/>
      <c r="TZC811" s="28"/>
      <c r="TZD811" s="28"/>
      <c r="TZE811" s="28"/>
      <c r="TZF811" s="28"/>
      <c r="TZG811" s="28"/>
      <c r="TZH811" s="28"/>
      <c r="TZI811" s="28"/>
      <c r="TZJ811" s="28"/>
      <c r="TZK811" s="28"/>
      <c r="TZL811" s="28"/>
      <c r="TZM811" s="28"/>
      <c r="TZN811" s="28"/>
      <c r="TZO811" s="28"/>
      <c r="TZP811" s="28"/>
      <c r="TZQ811" s="28"/>
      <c r="TZR811" s="28"/>
      <c r="TZS811" s="28"/>
      <c r="TZT811" s="28"/>
      <c r="TZU811" s="28"/>
      <c r="TZV811" s="28"/>
      <c r="TZW811" s="28"/>
      <c r="TZX811" s="28"/>
      <c r="TZY811" s="28"/>
      <c r="TZZ811" s="28"/>
      <c r="UAA811" s="28"/>
      <c r="UAB811" s="28"/>
      <c r="UAC811" s="28"/>
      <c r="UAD811" s="28"/>
      <c r="UAE811" s="28"/>
      <c r="UAF811" s="28"/>
      <c r="UAG811" s="28"/>
      <c r="UAH811" s="28"/>
      <c r="UAI811" s="28"/>
      <c r="UAJ811" s="28"/>
      <c r="UAK811" s="28"/>
      <c r="UAL811" s="28"/>
      <c r="UAM811" s="28"/>
      <c r="UAN811" s="28"/>
      <c r="UAO811" s="28"/>
      <c r="UAP811" s="28"/>
      <c r="UAQ811" s="28"/>
      <c r="UAR811" s="28"/>
      <c r="UAS811" s="28"/>
      <c r="UAT811" s="28"/>
      <c r="UAU811" s="28"/>
      <c r="UAV811" s="28"/>
      <c r="UAW811" s="28"/>
      <c r="UAX811" s="28"/>
      <c r="UAY811" s="28"/>
      <c r="UAZ811" s="28"/>
      <c r="UBA811" s="28"/>
      <c r="UBB811" s="28"/>
      <c r="UBC811" s="28"/>
      <c r="UBD811" s="28"/>
      <c r="UBE811" s="28"/>
      <c r="UBF811" s="28"/>
      <c r="UBG811" s="28"/>
      <c r="UBH811" s="28"/>
      <c r="UBI811" s="28"/>
      <c r="UBJ811" s="28"/>
      <c r="UBK811" s="28"/>
      <c r="UBL811" s="28"/>
      <c r="UBM811" s="28"/>
      <c r="UBN811" s="28"/>
      <c r="UBO811" s="28"/>
      <c r="UBP811" s="28"/>
      <c r="UBQ811" s="28"/>
      <c r="UBR811" s="28"/>
      <c r="UBS811" s="28"/>
      <c r="UBT811" s="28"/>
      <c r="UBU811" s="28"/>
      <c r="UBV811" s="28"/>
      <c r="UBW811" s="28"/>
      <c r="UBX811" s="28"/>
      <c r="UBY811" s="28"/>
      <c r="UBZ811" s="28"/>
      <c r="UCA811" s="28"/>
      <c r="UCB811" s="28"/>
      <c r="UCC811" s="28"/>
      <c r="UCD811" s="28"/>
      <c r="UCE811" s="28"/>
      <c r="UCF811" s="28"/>
      <c r="UCG811" s="28"/>
      <c r="UCH811" s="28"/>
      <c r="UCI811" s="28"/>
      <c r="UCJ811" s="28"/>
      <c r="UCK811" s="28"/>
      <c r="UCL811" s="28"/>
      <c r="UCM811" s="28"/>
      <c r="UCN811" s="28"/>
      <c r="UCO811" s="28"/>
      <c r="UCP811" s="28"/>
      <c r="UCQ811" s="28"/>
      <c r="UCR811" s="28"/>
      <c r="UCS811" s="28"/>
      <c r="UCT811" s="28"/>
      <c r="UCU811" s="28"/>
      <c r="UCV811" s="28"/>
      <c r="UCW811" s="28"/>
      <c r="UCX811" s="28"/>
      <c r="UCY811" s="28"/>
      <c r="UCZ811" s="28"/>
      <c r="UDA811" s="28"/>
      <c r="UDB811" s="28"/>
      <c r="UDC811" s="28"/>
      <c r="UDD811" s="28"/>
      <c r="UDE811" s="28"/>
      <c r="UDF811" s="28"/>
      <c r="UDG811" s="28"/>
      <c r="UDH811" s="28"/>
      <c r="UDI811" s="28"/>
      <c r="UDJ811" s="28"/>
      <c r="UDK811" s="28"/>
      <c r="UDL811" s="28"/>
      <c r="UDM811" s="28"/>
      <c r="UDN811" s="28"/>
      <c r="UDO811" s="28"/>
      <c r="UDP811" s="28"/>
      <c r="UDQ811" s="28"/>
      <c r="UDR811" s="28"/>
      <c r="UDS811" s="28"/>
      <c r="UDT811" s="28"/>
      <c r="UDU811" s="28"/>
      <c r="UDV811" s="28"/>
      <c r="UDW811" s="28"/>
      <c r="UDX811" s="28"/>
      <c r="UDY811" s="28"/>
      <c r="UDZ811" s="28"/>
      <c r="UEA811" s="28"/>
      <c r="UEB811" s="28"/>
      <c r="UEC811" s="28"/>
      <c r="UED811" s="28"/>
      <c r="UEE811" s="28"/>
      <c r="UEF811" s="28"/>
      <c r="UEG811" s="28"/>
      <c r="UEH811" s="28"/>
      <c r="UEI811" s="28"/>
      <c r="UEJ811" s="28"/>
      <c r="UEK811" s="28"/>
      <c r="UEL811" s="28"/>
      <c r="UEM811" s="28"/>
      <c r="UEN811" s="28"/>
      <c r="UEO811" s="28"/>
      <c r="UEP811" s="28"/>
      <c r="UEQ811" s="28"/>
      <c r="UER811" s="28"/>
      <c r="UES811" s="28"/>
      <c r="UET811" s="28"/>
      <c r="UEU811" s="28"/>
      <c r="UEV811" s="28"/>
      <c r="UEW811" s="28"/>
      <c r="UEX811" s="28"/>
      <c r="UEY811" s="28"/>
      <c r="UEZ811" s="28"/>
      <c r="UFA811" s="28"/>
      <c r="UFB811" s="28"/>
      <c r="UFC811" s="28"/>
      <c r="UFD811" s="28"/>
      <c r="UFE811" s="28"/>
      <c r="UFF811" s="28"/>
      <c r="UFG811" s="28"/>
      <c r="UFH811" s="28"/>
      <c r="UFI811" s="28"/>
      <c r="UFJ811" s="28"/>
      <c r="UFK811" s="28"/>
      <c r="UFL811" s="28"/>
      <c r="UFM811" s="28"/>
      <c r="UFN811" s="28"/>
      <c r="UFO811" s="28"/>
      <c r="UFP811" s="28"/>
      <c r="UFQ811" s="28"/>
      <c r="UFR811" s="28"/>
      <c r="UFS811" s="28"/>
      <c r="UFT811" s="28"/>
      <c r="UFU811" s="28"/>
      <c r="UFV811" s="28"/>
      <c r="UFW811" s="28"/>
      <c r="UFX811" s="28"/>
      <c r="UFY811" s="28"/>
      <c r="UFZ811" s="28"/>
      <c r="UGA811" s="28"/>
      <c r="UGB811" s="28"/>
      <c r="UGC811" s="28"/>
      <c r="UGD811" s="28"/>
      <c r="UGE811" s="28"/>
      <c r="UGF811" s="28"/>
      <c r="UGG811" s="28"/>
      <c r="UGH811" s="28"/>
      <c r="UGI811" s="28"/>
      <c r="UGJ811" s="28"/>
      <c r="UGK811" s="28"/>
      <c r="UGL811" s="28"/>
      <c r="UGM811" s="28"/>
      <c r="UGN811" s="28"/>
      <c r="UGO811" s="28"/>
      <c r="UGP811" s="28"/>
      <c r="UGQ811" s="28"/>
      <c r="UGR811" s="28"/>
      <c r="UGS811" s="28"/>
      <c r="UGT811" s="28"/>
      <c r="UGU811" s="28"/>
      <c r="UGV811" s="28"/>
      <c r="UGW811" s="28"/>
      <c r="UGX811" s="28"/>
      <c r="UGY811" s="28"/>
      <c r="UGZ811" s="28"/>
      <c r="UHA811" s="28"/>
      <c r="UHB811" s="28"/>
      <c r="UHC811" s="28"/>
      <c r="UHD811" s="28"/>
      <c r="UHE811" s="28"/>
      <c r="UHF811" s="28"/>
      <c r="UHG811" s="28"/>
      <c r="UHH811" s="28"/>
      <c r="UHI811" s="28"/>
      <c r="UHJ811" s="28"/>
      <c r="UHK811" s="28"/>
      <c r="UHL811" s="28"/>
      <c r="UHM811" s="28"/>
      <c r="UHN811" s="28"/>
      <c r="UHO811" s="28"/>
      <c r="UHP811" s="28"/>
      <c r="UHQ811" s="28"/>
      <c r="UHR811" s="28"/>
      <c r="UHS811" s="28"/>
      <c r="UHT811" s="28"/>
      <c r="UHU811" s="28"/>
      <c r="UHV811" s="28"/>
      <c r="UHW811" s="28"/>
      <c r="UHX811" s="28"/>
      <c r="UHY811" s="28"/>
      <c r="UHZ811" s="28"/>
      <c r="UIA811" s="28"/>
      <c r="UIB811" s="28"/>
      <c r="UIC811" s="28"/>
      <c r="UID811" s="28"/>
      <c r="UIE811" s="28"/>
      <c r="UIF811" s="28"/>
      <c r="UIG811" s="28"/>
      <c r="UIH811" s="28"/>
      <c r="UII811" s="28"/>
      <c r="UIJ811" s="28"/>
      <c r="UIK811" s="28"/>
      <c r="UIL811" s="28"/>
      <c r="UIM811" s="28"/>
      <c r="UIN811" s="28"/>
      <c r="UIO811" s="28"/>
      <c r="UIP811" s="28"/>
      <c r="UIQ811" s="28"/>
      <c r="UIR811" s="28"/>
      <c r="UIS811" s="28"/>
      <c r="UIT811" s="28"/>
      <c r="UIU811" s="28"/>
      <c r="UIV811" s="28"/>
      <c r="UIW811" s="28"/>
      <c r="UIX811" s="28"/>
      <c r="UIY811" s="28"/>
      <c r="UIZ811" s="28"/>
      <c r="UJA811" s="28"/>
      <c r="UJB811" s="28"/>
      <c r="UJC811" s="28"/>
      <c r="UJD811" s="28"/>
      <c r="UJE811" s="28"/>
      <c r="UJF811" s="28"/>
      <c r="UJG811" s="28"/>
      <c r="UJH811" s="28"/>
      <c r="UJI811" s="28"/>
      <c r="UJJ811" s="28"/>
      <c r="UJK811" s="28"/>
      <c r="UJL811" s="28"/>
      <c r="UJM811" s="28"/>
      <c r="UJN811" s="28"/>
      <c r="UJO811" s="28"/>
      <c r="UJP811" s="28"/>
      <c r="UJQ811" s="28"/>
      <c r="UJR811" s="28"/>
      <c r="UJS811" s="28"/>
      <c r="UJT811" s="28"/>
      <c r="UJU811" s="28"/>
      <c r="UJV811" s="28"/>
      <c r="UJW811" s="28"/>
      <c r="UJX811" s="28"/>
      <c r="UJY811" s="28"/>
      <c r="UJZ811" s="28"/>
      <c r="UKA811" s="28"/>
      <c r="UKB811" s="28"/>
      <c r="UKC811" s="28"/>
      <c r="UKD811" s="28"/>
      <c r="UKE811" s="28"/>
      <c r="UKF811" s="28"/>
      <c r="UKG811" s="28"/>
      <c r="UKH811" s="28"/>
      <c r="UKI811" s="28"/>
      <c r="UKJ811" s="28"/>
      <c r="UKK811" s="28"/>
      <c r="UKL811" s="28"/>
      <c r="UKM811" s="28"/>
      <c r="UKN811" s="28"/>
      <c r="UKO811" s="28"/>
      <c r="UKP811" s="28"/>
      <c r="UKQ811" s="28"/>
      <c r="UKR811" s="28"/>
      <c r="UKS811" s="28"/>
      <c r="UKT811" s="28"/>
      <c r="UKU811" s="28"/>
      <c r="UKV811" s="28"/>
      <c r="UKW811" s="28"/>
      <c r="UKX811" s="28"/>
      <c r="UKY811" s="28"/>
      <c r="UKZ811" s="28"/>
      <c r="ULA811" s="28"/>
      <c r="ULB811" s="28"/>
      <c r="ULC811" s="28"/>
      <c r="ULD811" s="28"/>
      <c r="ULE811" s="28"/>
      <c r="ULF811" s="28"/>
      <c r="ULG811" s="28"/>
      <c r="ULH811" s="28"/>
      <c r="ULI811" s="28"/>
      <c r="ULJ811" s="28"/>
      <c r="ULK811" s="28"/>
      <c r="ULL811" s="28"/>
      <c r="ULM811" s="28"/>
      <c r="ULN811" s="28"/>
      <c r="ULO811" s="28"/>
      <c r="ULP811" s="28"/>
      <c r="ULQ811" s="28"/>
      <c r="ULR811" s="28"/>
      <c r="ULS811" s="28"/>
      <c r="ULT811" s="28"/>
      <c r="ULU811" s="28"/>
      <c r="ULV811" s="28"/>
      <c r="ULW811" s="28"/>
      <c r="ULX811" s="28"/>
      <c r="ULY811" s="28"/>
      <c r="ULZ811" s="28"/>
      <c r="UMA811" s="28"/>
      <c r="UMB811" s="28"/>
      <c r="UMC811" s="28"/>
      <c r="UMD811" s="28"/>
      <c r="UME811" s="28"/>
      <c r="UMF811" s="28"/>
      <c r="UMG811" s="28"/>
      <c r="UMH811" s="28"/>
      <c r="UMI811" s="28"/>
      <c r="UMJ811" s="28"/>
      <c r="UMK811" s="28"/>
      <c r="UML811" s="28"/>
      <c r="UMM811" s="28"/>
      <c r="UMN811" s="28"/>
      <c r="UMO811" s="28"/>
      <c r="UMP811" s="28"/>
      <c r="UMQ811" s="28"/>
      <c r="UMR811" s="28"/>
      <c r="UMS811" s="28"/>
      <c r="UMT811" s="28"/>
      <c r="UMU811" s="28"/>
      <c r="UMV811" s="28"/>
      <c r="UMW811" s="28"/>
      <c r="UMX811" s="28"/>
      <c r="UMY811" s="28"/>
      <c r="UMZ811" s="28"/>
      <c r="UNA811" s="28"/>
      <c r="UNB811" s="28"/>
      <c r="UNC811" s="28"/>
      <c r="UND811" s="28"/>
      <c r="UNE811" s="28"/>
      <c r="UNF811" s="28"/>
      <c r="UNG811" s="28"/>
      <c r="UNH811" s="28"/>
      <c r="UNI811" s="28"/>
      <c r="UNJ811" s="28"/>
      <c r="UNK811" s="28"/>
      <c r="UNL811" s="28"/>
      <c r="UNM811" s="28"/>
      <c r="UNN811" s="28"/>
      <c r="UNO811" s="28"/>
      <c r="UNP811" s="28"/>
      <c r="UNQ811" s="28"/>
      <c r="UNR811" s="28"/>
      <c r="UNS811" s="28"/>
      <c r="UNT811" s="28"/>
      <c r="UNU811" s="28"/>
      <c r="UNV811" s="28"/>
      <c r="UNW811" s="28"/>
      <c r="UNX811" s="28"/>
      <c r="UNY811" s="28"/>
      <c r="UNZ811" s="28"/>
      <c r="UOA811" s="28"/>
      <c r="UOB811" s="28"/>
      <c r="UOC811" s="28"/>
      <c r="UOD811" s="28"/>
      <c r="UOE811" s="28"/>
      <c r="UOF811" s="28"/>
      <c r="UOG811" s="28"/>
      <c r="UOH811" s="28"/>
      <c r="UOI811" s="28"/>
      <c r="UOJ811" s="28"/>
      <c r="UOK811" s="28"/>
      <c r="UOL811" s="28"/>
      <c r="UOM811" s="28"/>
      <c r="UON811" s="28"/>
      <c r="UOO811" s="28"/>
      <c r="UOP811" s="28"/>
      <c r="UOQ811" s="28"/>
      <c r="UOR811" s="28"/>
      <c r="UOS811" s="28"/>
      <c r="UOT811" s="28"/>
      <c r="UOU811" s="28"/>
      <c r="UOV811" s="28"/>
      <c r="UOW811" s="28"/>
      <c r="UOX811" s="28"/>
      <c r="UOY811" s="28"/>
      <c r="UOZ811" s="28"/>
      <c r="UPA811" s="28"/>
      <c r="UPB811" s="28"/>
      <c r="UPC811" s="28"/>
      <c r="UPD811" s="28"/>
      <c r="UPE811" s="28"/>
      <c r="UPF811" s="28"/>
      <c r="UPG811" s="28"/>
      <c r="UPH811" s="28"/>
      <c r="UPI811" s="28"/>
      <c r="UPJ811" s="28"/>
      <c r="UPK811" s="28"/>
      <c r="UPL811" s="28"/>
      <c r="UPM811" s="28"/>
      <c r="UPN811" s="28"/>
      <c r="UPO811" s="28"/>
      <c r="UPP811" s="28"/>
      <c r="UPQ811" s="28"/>
      <c r="UPR811" s="28"/>
      <c r="UPS811" s="28"/>
      <c r="UPT811" s="28"/>
      <c r="UPU811" s="28"/>
      <c r="UPV811" s="28"/>
      <c r="UPW811" s="28"/>
      <c r="UPX811" s="28"/>
      <c r="UPY811" s="28"/>
      <c r="UPZ811" s="28"/>
      <c r="UQA811" s="28"/>
      <c r="UQB811" s="28"/>
      <c r="UQC811" s="28"/>
      <c r="UQD811" s="28"/>
      <c r="UQE811" s="28"/>
      <c r="UQF811" s="28"/>
      <c r="UQG811" s="28"/>
      <c r="UQH811" s="28"/>
      <c r="UQI811" s="28"/>
      <c r="UQJ811" s="28"/>
      <c r="UQK811" s="28"/>
      <c r="UQL811" s="28"/>
      <c r="UQM811" s="28"/>
      <c r="UQN811" s="28"/>
      <c r="UQO811" s="28"/>
      <c r="UQP811" s="28"/>
      <c r="UQQ811" s="28"/>
      <c r="UQR811" s="28"/>
      <c r="UQS811" s="28"/>
      <c r="UQT811" s="28"/>
      <c r="UQU811" s="28"/>
      <c r="UQV811" s="28"/>
      <c r="UQW811" s="28"/>
      <c r="UQX811" s="28"/>
      <c r="UQY811" s="28"/>
      <c r="UQZ811" s="28"/>
      <c r="URA811" s="28"/>
      <c r="URB811" s="28"/>
      <c r="URC811" s="28"/>
      <c r="URD811" s="28"/>
      <c r="URE811" s="28"/>
      <c r="URF811" s="28"/>
      <c r="URG811" s="28"/>
      <c r="URH811" s="28"/>
      <c r="URI811" s="28"/>
      <c r="URJ811" s="28"/>
      <c r="URK811" s="28"/>
      <c r="URL811" s="28"/>
      <c r="URM811" s="28"/>
      <c r="URN811" s="28"/>
      <c r="URO811" s="28"/>
      <c r="URP811" s="28"/>
      <c r="URQ811" s="28"/>
      <c r="URR811" s="28"/>
      <c r="URS811" s="28"/>
      <c r="URT811" s="28"/>
      <c r="URU811" s="28"/>
      <c r="URV811" s="28"/>
      <c r="URW811" s="28"/>
      <c r="URX811" s="28"/>
      <c r="URY811" s="28"/>
      <c r="URZ811" s="28"/>
      <c r="USA811" s="28"/>
      <c r="USB811" s="28"/>
      <c r="USC811" s="28"/>
      <c r="USD811" s="28"/>
      <c r="USE811" s="28"/>
      <c r="USF811" s="28"/>
      <c r="USG811" s="28"/>
      <c r="USH811" s="28"/>
      <c r="USI811" s="28"/>
      <c r="USJ811" s="28"/>
      <c r="USK811" s="28"/>
      <c r="USL811" s="28"/>
      <c r="USM811" s="28"/>
      <c r="USN811" s="28"/>
      <c r="USO811" s="28"/>
      <c r="USP811" s="28"/>
      <c r="USQ811" s="28"/>
      <c r="USR811" s="28"/>
      <c r="USS811" s="28"/>
      <c r="UST811" s="28"/>
      <c r="USU811" s="28"/>
      <c r="USV811" s="28"/>
      <c r="USW811" s="28"/>
      <c r="USX811" s="28"/>
      <c r="USY811" s="28"/>
      <c r="USZ811" s="28"/>
      <c r="UTA811" s="28"/>
      <c r="UTB811" s="28"/>
      <c r="UTC811" s="28"/>
      <c r="UTD811" s="28"/>
      <c r="UTE811" s="28"/>
      <c r="UTF811" s="28"/>
      <c r="UTG811" s="28"/>
      <c r="UTH811" s="28"/>
      <c r="UTI811" s="28"/>
      <c r="UTJ811" s="28"/>
      <c r="UTK811" s="28"/>
      <c r="UTL811" s="28"/>
      <c r="UTM811" s="28"/>
      <c r="UTN811" s="28"/>
      <c r="UTO811" s="28"/>
      <c r="UTP811" s="28"/>
      <c r="UTQ811" s="28"/>
      <c r="UTR811" s="28"/>
      <c r="UTS811" s="28"/>
      <c r="UTT811" s="28"/>
      <c r="UTU811" s="28"/>
      <c r="UTV811" s="28"/>
      <c r="UTW811" s="28"/>
      <c r="UTX811" s="28"/>
      <c r="UTY811" s="28"/>
      <c r="UTZ811" s="28"/>
      <c r="UUA811" s="28"/>
      <c r="UUB811" s="28"/>
      <c r="UUC811" s="28"/>
      <c r="UUD811" s="28"/>
      <c r="UUE811" s="28"/>
      <c r="UUF811" s="28"/>
      <c r="UUG811" s="28"/>
      <c r="UUH811" s="28"/>
      <c r="UUI811" s="28"/>
      <c r="UUJ811" s="28"/>
      <c r="UUK811" s="28"/>
      <c r="UUL811" s="28"/>
      <c r="UUM811" s="28"/>
      <c r="UUN811" s="28"/>
      <c r="UUO811" s="28"/>
      <c r="UUP811" s="28"/>
      <c r="UUQ811" s="28"/>
      <c r="UUR811" s="28"/>
      <c r="UUS811" s="28"/>
      <c r="UUT811" s="28"/>
      <c r="UUU811" s="28"/>
      <c r="UUV811" s="28"/>
      <c r="UUW811" s="28"/>
      <c r="UUX811" s="28"/>
      <c r="UUY811" s="28"/>
      <c r="UUZ811" s="28"/>
      <c r="UVA811" s="28"/>
      <c r="UVB811" s="28"/>
      <c r="UVC811" s="28"/>
      <c r="UVD811" s="28"/>
      <c r="UVE811" s="28"/>
      <c r="UVF811" s="28"/>
      <c r="UVG811" s="28"/>
      <c r="UVH811" s="28"/>
      <c r="UVI811" s="28"/>
      <c r="UVJ811" s="28"/>
      <c r="UVK811" s="28"/>
      <c r="UVL811" s="28"/>
      <c r="UVM811" s="28"/>
      <c r="UVN811" s="28"/>
      <c r="UVO811" s="28"/>
      <c r="UVP811" s="28"/>
      <c r="UVQ811" s="28"/>
      <c r="UVR811" s="28"/>
      <c r="UVS811" s="28"/>
      <c r="UVT811" s="28"/>
      <c r="UVU811" s="28"/>
      <c r="UVV811" s="28"/>
      <c r="UVW811" s="28"/>
      <c r="UVX811" s="28"/>
      <c r="UVY811" s="28"/>
      <c r="UVZ811" s="28"/>
      <c r="UWA811" s="28"/>
      <c r="UWB811" s="28"/>
      <c r="UWC811" s="28"/>
      <c r="UWD811" s="28"/>
      <c r="UWE811" s="28"/>
      <c r="UWF811" s="28"/>
      <c r="UWG811" s="28"/>
      <c r="UWH811" s="28"/>
      <c r="UWI811" s="28"/>
      <c r="UWJ811" s="28"/>
      <c r="UWK811" s="28"/>
      <c r="UWL811" s="28"/>
      <c r="UWM811" s="28"/>
      <c r="UWN811" s="28"/>
      <c r="UWO811" s="28"/>
      <c r="UWP811" s="28"/>
      <c r="UWQ811" s="28"/>
      <c r="UWR811" s="28"/>
      <c r="UWS811" s="28"/>
      <c r="UWT811" s="28"/>
      <c r="UWU811" s="28"/>
      <c r="UWV811" s="28"/>
      <c r="UWW811" s="28"/>
      <c r="UWX811" s="28"/>
      <c r="UWY811" s="28"/>
      <c r="UWZ811" s="28"/>
      <c r="UXA811" s="28"/>
      <c r="UXB811" s="28"/>
      <c r="UXC811" s="28"/>
      <c r="UXD811" s="28"/>
      <c r="UXE811" s="28"/>
      <c r="UXF811" s="28"/>
      <c r="UXG811" s="28"/>
      <c r="UXH811" s="28"/>
      <c r="UXI811" s="28"/>
      <c r="UXJ811" s="28"/>
      <c r="UXK811" s="28"/>
      <c r="UXL811" s="28"/>
      <c r="UXM811" s="28"/>
      <c r="UXN811" s="28"/>
      <c r="UXO811" s="28"/>
      <c r="UXP811" s="28"/>
      <c r="UXQ811" s="28"/>
      <c r="UXR811" s="28"/>
      <c r="UXS811" s="28"/>
      <c r="UXT811" s="28"/>
      <c r="UXU811" s="28"/>
      <c r="UXV811" s="28"/>
      <c r="UXW811" s="28"/>
      <c r="UXX811" s="28"/>
      <c r="UXY811" s="28"/>
      <c r="UXZ811" s="28"/>
      <c r="UYA811" s="28"/>
      <c r="UYB811" s="28"/>
      <c r="UYC811" s="28"/>
      <c r="UYD811" s="28"/>
      <c r="UYE811" s="28"/>
      <c r="UYF811" s="28"/>
      <c r="UYG811" s="28"/>
      <c r="UYH811" s="28"/>
      <c r="UYI811" s="28"/>
      <c r="UYJ811" s="28"/>
      <c r="UYK811" s="28"/>
      <c r="UYL811" s="28"/>
      <c r="UYM811" s="28"/>
      <c r="UYN811" s="28"/>
      <c r="UYO811" s="28"/>
      <c r="UYP811" s="28"/>
      <c r="UYQ811" s="28"/>
      <c r="UYR811" s="28"/>
      <c r="UYS811" s="28"/>
      <c r="UYT811" s="28"/>
      <c r="UYU811" s="28"/>
      <c r="UYV811" s="28"/>
      <c r="UYW811" s="28"/>
      <c r="UYX811" s="28"/>
      <c r="UYY811" s="28"/>
      <c r="UYZ811" s="28"/>
      <c r="UZA811" s="28"/>
      <c r="UZB811" s="28"/>
      <c r="UZC811" s="28"/>
      <c r="UZD811" s="28"/>
      <c r="UZE811" s="28"/>
      <c r="UZF811" s="28"/>
      <c r="UZG811" s="28"/>
      <c r="UZH811" s="28"/>
      <c r="UZI811" s="28"/>
      <c r="UZJ811" s="28"/>
      <c r="UZK811" s="28"/>
      <c r="UZL811" s="28"/>
      <c r="UZM811" s="28"/>
      <c r="UZN811" s="28"/>
      <c r="UZO811" s="28"/>
      <c r="UZP811" s="28"/>
      <c r="UZQ811" s="28"/>
      <c r="UZR811" s="28"/>
      <c r="UZS811" s="28"/>
      <c r="UZT811" s="28"/>
      <c r="UZU811" s="28"/>
      <c r="UZV811" s="28"/>
      <c r="UZW811" s="28"/>
      <c r="UZX811" s="28"/>
      <c r="UZY811" s="28"/>
      <c r="UZZ811" s="28"/>
      <c r="VAA811" s="28"/>
      <c r="VAB811" s="28"/>
      <c r="VAC811" s="28"/>
      <c r="VAD811" s="28"/>
      <c r="VAE811" s="28"/>
      <c r="VAF811" s="28"/>
      <c r="VAG811" s="28"/>
      <c r="VAH811" s="28"/>
      <c r="VAI811" s="28"/>
      <c r="VAJ811" s="28"/>
      <c r="VAK811" s="28"/>
      <c r="VAL811" s="28"/>
      <c r="VAM811" s="28"/>
      <c r="VAN811" s="28"/>
      <c r="VAO811" s="28"/>
      <c r="VAP811" s="28"/>
      <c r="VAQ811" s="28"/>
      <c r="VAR811" s="28"/>
      <c r="VAS811" s="28"/>
      <c r="VAT811" s="28"/>
      <c r="VAU811" s="28"/>
      <c r="VAV811" s="28"/>
      <c r="VAW811" s="28"/>
      <c r="VAX811" s="28"/>
      <c r="VAY811" s="28"/>
      <c r="VAZ811" s="28"/>
      <c r="VBA811" s="28"/>
      <c r="VBB811" s="28"/>
      <c r="VBC811" s="28"/>
      <c r="VBD811" s="28"/>
      <c r="VBE811" s="28"/>
      <c r="VBF811" s="28"/>
      <c r="VBG811" s="28"/>
      <c r="VBH811" s="28"/>
      <c r="VBI811" s="28"/>
      <c r="VBJ811" s="28"/>
      <c r="VBK811" s="28"/>
      <c r="VBL811" s="28"/>
      <c r="VBM811" s="28"/>
      <c r="VBN811" s="28"/>
      <c r="VBO811" s="28"/>
      <c r="VBP811" s="28"/>
      <c r="VBQ811" s="28"/>
      <c r="VBR811" s="28"/>
      <c r="VBS811" s="28"/>
      <c r="VBT811" s="28"/>
      <c r="VBU811" s="28"/>
      <c r="VBV811" s="28"/>
      <c r="VBW811" s="28"/>
      <c r="VBX811" s="28"/>
      <c r="VBY811" s="28"/>
      <c r="VBZ811" s="28"/>
      <c r="VCA811" s="28"/>
      <c r="VCB811" s="28"/>
      <c r="VCC811" s="28"/>
      <c r="VCD811" s="28"/>
      <c r="VCE811" s="28"/>
      <c r="VCF811" s="28"/>
      <c r="VCG811" s="28"/>
      <c r="VCH811" s="28"/>
      <c r="VCI811" s="28"/>
      <c r="VCJ811" s="28"/>
      <c r="VCK811" s="28"/>
      <c r="VCL811" s="28"/>
      <c r="VCM811" s="28"/>
      <c r="VCN811" s="28"/>
      <c r="VCO811" s="28"/>
      <c r="VCP811" s="28"/>
      <c r="VCQ811" s="28"/>
      <c r="VCR811" s="28"/>
      <c r="VCS811" s="28"/>
      <c r="VCT811" s="28"/>
      <c r="VCU811" s="28"/>
      <c r="VCV811" s="28"/>
      <c r="VCW811" s="28"/>
      <c r="VCX811" s="28"/>
      <c r="VCY811" s="28"/>
      <c r="VCZ811" s="28"/>
      <c r="VDA811" s="28"/>
      <c r="VDB811" s="28"/>
      <c r="VDC811" s="28"/>
      <c r="VDD811" s="28"/>
      <c r="VDE811" s="28"/>
      <c r="VDF811" s="28"/>
      <c r="VDG811" s="28"/>
      <c r="VDH811" s="28"/>
      <c r="VDI811" s="28"/>
      <c r="VDJ811" s="28"/>
      <c r="VDK811" s="28"/>
      <c r="VDL811" s="28"/>
      <c r="VDM811" s="28"/>
      <c r="VDN811" s="28"/>
      <c r="VDO811" s="28"/>
      <c r="VDP811" s="28"/>
      <c r="VDQ811" s="28"/>
      <c r="VDR811" s="28"/>
      <c r="VDS811" s="28"/>
      <c r="VDT811" s="28"/>
      <c r="VDU811" s="28"/>
      <c r="VDV811" s="28"/>
      <c r="VDW811" s="28"/>
      <c r="VDX811" s="28"/>
      <c r="VDY811" s="28"/>
      <c r="VDZ811" s="28"/>
      <c r="VEA811" s="28"/>
      <c r="VEB811" s="28"/>
      <c r="VEC811" s="28"/>
      <c r="VED811" s="28"/>
      <c r="VEE811" s="28"/>
      <c r="VEF811" s="28"/>
      <c r="VEG811" s="28"/>
      <c r="VEH811" s="28"/>
      <c r="VEI811" s="28"/>
      <c r="VEJ811" s="28"/>
      <c r="VEK811" s="28"/>
      <c r="VEL811" s="28"/>
      <c r="VEM811" s="28"/>
      <c r="VEN811" s="28"/>
      <c r="VEO811" s="28"/>
      <c r="VEP811" s="28"/>
      <c r="VEQ811" s="28"/>
      <c r="VER811" s="28"/>
      <c r="VES811" s="28"/>
      <c r="VET811" s="28"/>
      <c r="VEU811" s="28"/>
      <c r="VEV811" s="28"/>
      <c r="VEW811" s="28"/>
      <c r="VEX811" s="28"/>
      <c r="VEY811" s="28"/>
      <c r="VEZ811" s="28"/>
      <c r="VFA811" s="28"/>
      <c r="VFB811" s="28"/>
      <c r="VFC811" s="28"/>
      <c r="VFD811" s="28"/>
      <c r="VFE811" s="28"/>
      <c r="VFF811" s="28"/>
      <c r="VFG811" s="28"/>
      <c r="VFH811" s="28"/>
      <c r="VFI811" s="28"/>
      <c r="VFJ811" s="28"/>
      <c r="VFK811" s="28"/>
      <c r="VFL811" s="28"/>
      <c r="VFM811" s="28"/>
      <c r="VFN811" s="28"/>
      <c r="VFO811" s="28"/>
      <c r="VFP811" s="28"/>
      <c r="VFQ811" s="28"/>
      <c r="VFR811" s="28"/>
      <c r="VFS811" s="28"/>
      <c r="VFT811" s="28"/>
      <c r="VFU811" s="28"/>
      <c r="VFV811" s="28"/>
      <c r="VFW811" s="28"/>
      <c r="VFX811" s="28"/>
      <c r="VFY811" s="28"/>
      <c r="VFZ811" s="28"/>
      <c r="VGA811" s="28"/>
      <c r="VGB811" s="28"/>
      <c r="VGC811" s="28"/>
      <c r="VGD811" s="28"/>
      <c r="VGE811" s="28"/>
      <c r="VGF811" s="28"/>
      <c r="VGG811" s="28"/>
      <c r="VGH811" s="28"/>
      <c r="VGI811" s="28"/>
      <c r="VGJ811" s="28"/>
      <c r="VGK811" s="28"/>
      <c r="VGL811" s="28"/>
      <c r="VGM811" s="28"/>
      <c r="VGN811" s="28"/>
      <c r="VGO811" s="28"/>
      <c r="VGP811" s="28"/>
      <c r="VGQ811" s="28"/>
      <c r="VGR811" s="28"/>
      <c r="VGS811" s="28"/>
      <c r="VGT811" s="28"/>
      <c r="VGU811" s="28"/>
      <c r="VGV811" s="28"/>
      <c r="VGW811" s="28"/>
      <c r="VGX811" s="28"/>
      <c r="VGY811" s="28"/>
      <c r="VGZ811" s="28"/>
      <c r="VHA811" s="28"/>
      <c r="VHB811" s="28"/>
      <c r="VHC811" s="28"/>
      <c r="VHD811" s="28"/>
      <c r="VHE811" s="28"/>
      <c r="VHF811" s="28"/>
      <c r="VHG811" s="28"/>
      <c r="VHH811" s="28"/>
      <c r="VHI811" s="28"/>
      <c r="VHJ811" s="28"/>
      <c r="VHK811" s="28"/>
      <c r="VHL811" s="28"/>
      <c r="VHM811" s="28"/>
      <c r="VHN811" s="28"/>
      <c r="VHO811" s="28"/>
      <c r="VHP811" s="28"/>
      <c r="VHQ811" s="28"/>
      <c r="VHR811" s="28"/>
      <c r="VHS811" s="28"/>
      <c r="VHT811" s="28"/>
      <c r="VHU811" s="28"/>
      <c r="VHV811" s="28"/>
      <c r="VHW811" s="28"/>
      <c r="VHX811" s="28"/>
      <c r="VHY811" s="28"/>
      <c r="VHZ811" s="28"/>
      <c r="VIA811" s="28"/>
      <c r="VIB811" s="28"/>
      <c r="VIC811" s="28"/>
      <c r="VID811" s="28"/>
      <c r="VIE811" s="28"/>
      <c r="VIF811" s="28"/>
      <c r="VIG811" s="28"/>
      <c r="VIH811" s="28"/>
      <c r="VII811" s="28"/>
      <c r="VIJ811" s="28"/>
      <c r="VIK811" s="28"/>
      <c r="VIL811" s="28"/>
      <c r="VIM811" s="28"/>
      <c r="VIN811" s="28"/>
      <c r="VIO811" s="28"/>
      <c r="VIP811" s="28"/>
      <c r="VIQ811" s="28"/>
      <c r="VIR811" s="28"/>
      <c r="VIS811" s="28"/>
      <c r="VIT811" s="28"/>
      <c r="VIU811" s="28"/>
      <c r="VIV811" s="28"/>
      <c r="VIW811" s="28"/>
      <c r="VIX811" s="28"/>
      <c r="VIY811" s="28"/>
      <c r="VIZ811" s="28"/>
      <c r="VJA811" s="28"/>
      <c r="VJB811" s="28"/>
      <c r="VJC811" s="28"/>
      <c r="VJD811" s="28"/>
      <c r="VJE811" s="28"/>
      <c r="VJF811" s="28"/>
      <c r="VJG811" s="28"/>
      <c r="VJH811" s="28"/>
      <c r="VJI811" s="28"/>
      <c r="VJJ811" s="28"/>
      <c r="VJK811" s="28"/>
      <c r="VJL811" s="28"/>
      <c r="VJM811" s="28"/>
      <c r="VJN811" s="28"/>
      <c r="VJO811" s="28"/>
      <c r="VJP811" s="28"/>
      <c r="VJQ811" s="28"/>
      <c r="VJR811" s="28"/>
      <c r="VJS811" s="28"/>
      <c r="VJT811" s="28"/>
      <c r="VJU811" s="28"/>
      <c r="VJV811" s="28"/>
      <c r="VJW811" s="28"/>
      <c r="VJX811" s="28"/>
      <c r="VJY811" s="28"/>
      <c r="VJZ811" s="28"/>
      <c r="VKA811" s="28"/>
      <c r="VKB811" s="28"/>
      <c r="VKC811" s="28"/>
      <c r="VKD811" s="28"/>
      <c r="VKE811" s="28"/>
      <c r="VKF811" s="28"/>
      <c r="VKG811" s="28"/>
      <c r="VKH811" s="28"/>
      <c r="VKI811" s="28"/>
      <c r="VKJ811" s="28"/>
      <c r="VKK811" s="28"/>
      <c r="VKL811" s="28"/>
      <c r="VKM811" s="28"/>
      <c r="VKN811" s="28"/>
      <c r="VKO811" s="28"/>
      <c r="VKP811" s="28"/>
      <c r="VKQ811" s="28"/>
      <c r="VKR811" s="28"/>
      <c r="VKS811" s="28"/>
      <c r="VKT811" s="28"/>
      <c r="VKU811" s="28"/>
      <c r="VKV811" s="28"/>
      <c r="VKW811" s="28"/>
      <c r="VKX811" s="28"/>
      <c r="VKY811" s="28"/>
      <c r="VKZ811" s="28"/>
      <c r="VLA811" s="28"/>
      <c r="VLB811" s="28"/>
      <c r="VLC811" s="28"/>
      <c r="VLD811" s="28"/>
      <c r="VLE811" s="28"/>
      <c r="VLF811" s="28"/>
      <c r="VLG811" s="28"/>
      <c r="VLH811" s="28"/>
      <c r="VLI811" s="28"/>
      <c r="VLJ811" s="28"/>
      <c r="VLK811" s="28"/>
      <c r="VLL811" s="28"/>
      <c r="VLM811" s="28"/>
      <c r="VLN811" s="28"/>
      <c r="VLO811" s="28"/>
      <c r="VLP811" s="28"/>
      <c r="VLQ811" s="28"/>
      <c r="VLR811" s="28"/>
      <c r="VLS811" s="28"/>
      <c r="VLT811" s="28"/>
      <c r="VLU811" s="28"/>
      <c r="VLV811" s="28"/>
      <c r="VLW811" s="28"/>
      <c r="VLX811" s="28"/>
      <c r="VLY811" s="28"/>
      <c r="VLZ811" s="28"/>
      <c r="VMA811" s="28"/>
      <c r="VMB811" s="28"/>
      <c r="VMC811" s="28"/>
      <c r="VMD811" s="28"/>
      <c r="VME811" s="28"/>
      <c r="VMF811" s="28"/>
      <c r="VMG811" s="28"/>
      <c r="VMH811" s="28"/>
      <c r="VMI811" s="28"/>
      <c r="VMJ811" s="28"/>
      <c r="VMK811" s="28"/>
      <c r="VML811" s="28"/>
      <c r="VMM811" s="28"/>
      <c r="VMN811" s="28"/>
      <c r="VMO811" s="28"/>
      <c r="VMP811" s="28"/>
      <c r="VMQ811" s="28"/>
      <c r="VMR811" s="28"/>
      <c r="VMS811" s="28"/>
      <c r="VMT811" s="28"/>
      <c r="VMU811" s="28"/>
      <c r="VMV811" s="28"/>
      <c r="VMW811" s="28"/>
      <c r="VMX811" s="28"/>
      <c r="VMY811" s="28"/>
      <c r="VMZ811" s="28"/>
      <c r="VNA811" s="28"/>
      <c r="VNB811" s="28"/>
      <c r="VNC811" s="28"/>
      <c r="VND811" s="28"/>
      <c r="VNE811" s="28"/>
      <c r="VNF811" s="28"/>
      <c r="VNG811" s="28"/>
      <c r="VNH811" s="28"/>
      <c r="VNI811" s="28"/>
      <c r="VNJ811" s="28"/>
      <c r="VNK811" s="28"/>
      <c r="VNL811" s="28"/>
      <c r="VNM811" s="28"/>
      <c r="VNN811" s="28"/>
      <c r="VNO811" s="28"/>
      <c r="VNP811" s="28"/>
      <c r="VNQ811" s="28"/>
      <c r="VNR811" s="28"/>
      <c r="VNS811" s="28"/>
      <c r="VNT811" s="28"/>
      <c r="VNU811" s="28"/>
      <c r="VNV811" s="28"/>
      <c r="VNW811" s="28"/>
      <c r="VNX811" s="28"/>
      <c r="VNY811" s="28"/>
      <c r="VNZ811" s="28"/>
      <c r="VOA811" s="28"/>
      <c r="VOB811" s="28"/>
      <c r="VOC811" s="28"/>
      <c r="VOD811" s="28"/>
      <c r="VOE811" s="28"/>
      <c r="VOF811" s="28"/>
      <c r="VOG811" s="28"/>
      <c r="VOH811" s="28"/>
      <c r="VOI811" s="28"/>
      <c r="VOJ811" s="28"/>
      <c r="VOK811" s="28"/>
      <c r="VOL811" s="28"/>
      <c r="VOM811" s="28"/>
      <c r="VON811" s="28"/>
      <c r="VOO811" s="28"/>
      <c r="VOP811" s="28"/>
      <c r="VOQ811" s="28"/>
      <c r="VOR811" s="28"/>
      <c r="VOS811" s="28"/>
      <c r="VOT811" s="28"/>
      <c r="VOU811" s="28"/>
      <c r="VOV811" s="28"/>
      <c r="VOW811" s="28"/>
      <c r="VOX811" s="28"/>
      <c r="VOY811" s="28"/>
      <c r="VOZ811" s="28"/>
      <c r="VPA811" s="28"/>
      <c r="VPB811" s="28"/>
      <c r="VPC811" s="28"/>
      <c r="VPD811" s="28"/>
      <c r="VPE811" s="28"/>
      <c r="VPF811" s="28"/>
      <c r="VPG811" s="28"/>
      <c r="VPH811" s="28"/>
      <c r="VPI811" s="28"/>
      <c r="VPJ811" s="28"/>
      <c r="VPK811" s="28"/>
      <c r="VPL811" s="28"/>
      <c r="VPM811" s="28"/>
      <c r="VPN811" s="28"/>
      <c r="VPO811" s="28"/>
      <c r="VPP811" s="28"/>
      <c r="VPQ811" s="28"/>
      <c r="VPR811" s="28"/>
      <c r="VPS811" s="28"/>
      <c r="VPT811" s="28"/>
      <c r="VPU811" s="28"/>
      <c r="VPV811" s="28"/>
      <c r="VPW811" s="28"/>
      <c r="VPX811" s="28"/>
      <c r="VPY811" s="28"/>
      <c r="VPZ811" s="28"/>
      <c r="VQA811" s="28"/>
      <c r="VQB811" s="28"/>
      <c r="VQC811" s="28"/>
      <c r="VQD811" s="28"/>
      <c r="VQE811" s="28"/>
      <c r="VQF811" s="28"/>
      <c r="VQG811" s="28"/>
      <c r="VQH811" s="28"/>
      <c r="VQI811" s="28"/>
      <c r="VQJ811" s="28"/>
      <c r="VQK811" s="28"/>
      <c r="VQL811" s="28"/>
      <c r="VQM811" s="28"/>
      <c r="VQN811" s="28"/>
      <c r="VQO811" s="28"/>
      <c r="VQP811" s="28"/>
      <c r="VQQ811" s="28"/>
      <c r="VQR811" s="28"/>
      <c r="VQS811" s="28"/>
      <c r="VQT811" s="28"/>
      <c r="VQU811" s="28"/>
      <c r="VQV811" s="28"/>
      <c r="VQW811" s="28"/>
      <c r="VQX811" s="28"/>
      <c r="VQY811" s="28"/>
      <c r="VQZ811" s="28"/>
      <c r="VRA811" s="28"/>
      <c r="VRB811" s="28"/>
      <c r="VRC811" s="28"/>
      <c r="VRD811" s="28"/>
      <c r="VRE811" s="28"/>
      <c r="VRF811" s="28"/>
      <c r="VRG811" s="28"/>
      <c r="VRH811" s="28"/>
      <c r="VRI811" s="28"/>
      <c r="VRJ811" s="28"/>
      <c r="VRK811" s="28"/>
      <c r="VRL811" s="28"/>
      <c r="VRM811" s="28"/>
      <c r="VRN811" s="28"/>
      <c r="VRO811" s="28"/>
      <c r="VRP811" s="28"/>
      <c r="VRQ811" s="28"/>
      <c r="VRR811" s="28"/>
      <c r="VRS811" s="28"/>
      <c r="VRT811" s="28"/>
      <c r="VRU811" s="28"/>
      <c r="VRV811" s="28"/>
      <c r="VRW811" s="28"/>
      <c r="VRX811" s="28"/>
      <c r="VRY811" s="28"/>
      <c r="VRZ811" s="28"/>
      <c r="VSA811" s="28"/>
      <c r="VSB811" s="28"/>
      <c r="VSC811" s="28"/>
      <c r="VSD811" s="28"/>
      <c r="VSE811" s="28"/>
      <c r="VSF811" s="28"/>
      <c r="VSG811" s="28"/>
      <c r="VSH811" s="28"/>
      <c r="VSI811" s="28"/>
      <c r="VSJ811" s="28"/>
      <c r="VSK811" s="28"/>
      <c r="VSL811" s="28"/>
      <c r="VSM811" s="28"/>
      <c r="VSN811" s="28"/>
      <c r="VSO811" s="28"/>
      <c r="VSP811" s="28"/>
      <c r="VSQ811" s="28"/>
      <c r="VSR811" s="28"/>
      <c r="VSS811" s="28"/>
      <c r="VST811" s="28"/>
      <c r="VSU811" s="28"/>
      <c r="VSV811" s="28"/>
      <c r="VSW811" s="28"/>
      <c r="VSX811" s="28"/>
      <c r="VSY811" s="28"/>
      <c r="VSZ811" s="28"/>
      <c r="VTA811" s="28"/>
      <c r="VTB811" s="28"/>
      <c r="VTC811" s="28"/>
      <c r="VTD811" s="28"/>
      <c r="VTE811" s="28"/>
      <c r="VTF811" s="28"/>
      <c r="VTG811" s="28"/>
      <c r="VTH811" s="28"/>
      <c r="VTI811" s="28"/>
      <c r="VTJ811" s="28"/>
      <c r="VTK811" s="28"/>
      <c r="VTL811" s="28"/>
      <c r="VTM811" s="28"/>
      <c r="VTN811" s="28"/>
      <c r="VTO811" s="28"/>
      <c r="VTP811" s="28"/>
      <c r="VTQ811" s="28"/>
      <c r="VTR811" s="28"/>
      <c r="VTS811" s="28"/>
      <c r="VTT811" s="28"/>
      <c r="VTU811" s="28"/>
      <c r="VTV811" s="28"/>
      <c r="VTW811" s="28"/>
      <c r="VTX811" s="28"/>
      <c r="VTY811" s="28"/>
      <c r="VTZ811" s="28"/>
      <c r="VUA811" s="28"/>
      <c r="VUB811" s="28"/>
      <c r="VUC811" s="28"/>
      <c r="VUD811" s="28"/>
      <c r="VUE811" s="28"/>
      <c r="VUF811" s="28"/>
      <c r="VUG811" s="28"/>
      <c r="VUH811" s="28"/>
      <c r="VUI811" s="28"/>
      <c r="VUJ811" s="28"/>
      <c r="VUK811" s="28"/>
      <c r="VUL811" s="28"/>
      <c r="VUM811" s="28"/>
      <c r="VUN811" s="28"/>
      <c r="VUO811" s="28"/>
      <c r="VUP811" s="28"/>
      <c r="VUQ811" s="28"/>
      <c r="VUR811" s="28"/>
      <c r="VUS811" s="28"/>
      <c r="VUT811" s="28"/>
      <c r="VUU811" s="28"/>
      <c r="VUV811" s="28"/>
      <c r="VUW811" s="28"/>
      <c r="VUX811" s="28"/>
      <c r="VUY811" s="28"/>
      <c r="VUZ811" s="28"/>
      <c r="VVA811" s="28"/>
      <c r="VVB811" s="28"/>
      <c r="VVC811" s="28"/>
      <c r="VVD811" s="28"/>
      <c r="VVE811" s="28"/>
      <c r="VVF811" s="28"/>
      <c r="VVG811" s="28"/>
      <c r="VVH811" s="28"/>
      <c r="VVI811" s="28"/>
      <c r="VVJ811" s="28"/>
      <c r="VVK811" s="28"/>
      <c r="VVL811" s="28"/>
      <c r="VVM811" s="28"/>
      <c r="VVN811" s="28"/>
      <c r="VVO811" s="28"/>
      <c r="VVP811" s="28"/>
      <c r="VVQ811" s="28"/>
      <c r="VVR811" s="28"/>
      <c r="VVS811" s="28"/>
      <c r="VVT811" s="28"/>
      <c r="VVU811" s="28"/>
      <c r="VVV811" s="28"/>
      <c r="VVW811" s="28"/>
      <c r="VVX811" s="28"/>
      <c r="VVY811" s="28"/>
      <c r="VVZ811" s="28"/>
      <c r="VWA811" s="28"/>
      <c r="VWB811" s="28"/>
      <c r="VWC811" s="28"/>
      <c r="VWD811" s="28"/>
      <c r="VWE811" s="28"/>
      <c r="VWF811" s="28"/>
      <c r="VWG811" s="28"/>
      <c r="VWH811" s="28"/>
      <c r="VWI811" s="28"/>
      <c r="VWJ811" s="28"/>
      <c r="VWK811" s="28"/>
      <c r="VWL811" s="28"/>
      <c r="VWM811" s="28"/>
      <c r="VWN811" s="28"/>
      <c r="VWO811" s="28"/>
      <c r="VWP811" s="28"/>
      <c r="VWQ811" s="28"/>
      <c r="VWR811" s="28"/>
      <c r="VWS811" s="28"/>
      <c r="VWT811" s="28"/>
      <c r="VWU811" s="28"/>
      <c r="VWV811" s="28"/>
      <c r="VWW811" s="28"/>
      <c r="VWX811" s="28"/>
      <c r="VWY811" s="28"/>
      <c r="VWZ811" s="28"/>
      <c r="VXA811" s="28"/>
      <c r="VXB811" s="28"/>
      <c r="VXC811" s="28"/>
      <c r="VXD811" s="28"/>
      <c r="VXE811" s="28"/>
      <c r="VXF811" s="28"/>
      <c r="VXG811" s="28"/>
      <c r="VXH811" s="28"/>
      <c r="VXI811" s="28"/>
      <c r="VXJ811" s="28"/>
      <c r="VXK811" s="28"/>
      <c r="VXL811" s="28"/>
      <c r="VXM811" s="28"/>
      <c r="VXN811" s="28"/>
      <c r="VXO811" s="28"/>
      <c r="VXP811" s="28"/>
      <c r="VXQ811" s="28"/>
      <c r="VXR811" s="28"/>
      <c r="VXS811" s="28"/>
      <c r="VXT811" s="28"/>
      <c r="VXU811" s="28"/>
      <c r="VXV811" s="28"/>
      <c r="VXW811" s="28"/>
      <c r="VXX811" s="28"/>
      <c r="VXY811" s="28"/>
      <c r="VXZ811" s="28"/>
      <c r="VYA811" s="28"/>
      <c r="VYB811" s="28"/>
      <c r="VYC811" s="28"/>
      <c r="VYD811" s="28"/>
      <c r="VYE811" s="28"/>
      <c r="VYF811" s="28"/>
      <c r="VYG811" s="28"/>
      <c r="VYH811" s="28"/>
      <c r="VYI811" s="28"/>
      <c r="VYJ811" s="28"/>
      <c r="VYK811" s="28"/>
      <c r="VYL811" s="28"/>
      <c r="VYM811" s="28"/>
      <c r="VYN811" s="28"/>
      <c r="VYO811" s="28"/>
      <c r="VYP811" s="28"/>
      <c r="VYQ811" s="28"/>
      <c r="VYR811" s="28"/>
      <c r="VYS811" s="28"/>
      <c r="VYT811" s="28"/>
      <c r="VYU811" s="28"/>
      <c r="VYV811" s="28"/>
      <c r="VYW811" s="28"/>
      <c r="VYX811" s="28"/>
      <c r="VYY811" s="28"/>
      <c r="VYZ811" s="28"/>
      <c r="VZA811" s="28"/>
      <c r="VZB811" s="28"/>
      <c r="VZC811" s="28"/>
      <c r="VZD811" s="28"/>
      <c r="VZE811" s="28"/>
      <c r="VZF811" s="28"/>
      <c r="VZG811" s="28"/>
      <c r="VZH811" s="28"/>
      <c r="VZI811" s="28"/>
      <c r="VZJ811" s="28"/>
      <c r="VZK811" s="28"/>
      <c r="VZL811" s="28"/>
      <c r="VZM811" s="28"/>
      <c r="VZN811" s="28"/>
      <c r="VZO811" s="28"/>
      <c r="VZP811" s="28"/>
      <c r="VZQ811" s="28"/>
      <c r="VZR811" s="28"/>
      <c r="VZS811" s="28"/>
      <c r="VZT811" s="28"/>
      <c r="VZU811" s="28"/>
      <c r="VZV811" s="28"/>
      <c r="VZW811" s="28"/>
      <c r="VZX811" s="28"/>
      <c r="VZY811" s="28"/>
      <c r="VZZ811" s="28"/>
      <c r="WAA811" s="28"/>
      <c r="WAB811" s="28"/>
      <c r="WAC811" s="28"/>
      <c r="WAD811" s="28"/>
      <c r="WAE811" s="28"/>
      <c r="WAF811" s="28"/>
      <c r="WAG811" s="28"/>
      <c r="WAH811" s="28"/>
      <c r="WAI811" s="28"/>
      <c r="WAJ811" s="28"/>
      <c r="WAK811" s="28"/>
      <c r="WAL811" s="28"/>
      <c r="WAM811" s="28"/>
      <c r="WAN811" s="28"/>
      <c r="WAO811" s="28"/>
      <c r="WAP811" s="28"/>
      <c r="WAQ811" s="28"/>
      <c r="WAR811" s="28"/>
      <c r="WAS811" s="28"/>
      <c r="WAT811" s="28"/>
      <c r="WAU811" s="28"/>
      <c r="WAV811" s="28"/>
      <c r="WAW811" s="28"/>
      <c r="WAX811" s="28"/>
      <c r="WAY811" s="28"/>
      <c r="WAZ811" s="28"/>
      <c r="WBA811" s="28"/>
      <c r="WBB811" s="28"/>
      <c r="WBC811" s="28"/>
      <c r="WBD811" s="28"/>
      <c r="WBE811" s="28"/>
      <c r="WBF811" s="28"/>
      <c r="WBG811" s="28"/>
      <c r="WBH811" s="28"/>
      <c r="WBI811" s="28"/>
      <c r="WBJ811" s="28"/>
      <c r="WBK811" s="28"/>
      <c r="WBL811" s="28"/>
      <c r="WBM811" s="28"/>
      <c r="WBN811" s="28"/>
      <c r="WBO811" s="28"/>
      <c r="WBP811" s="28"/>
      <c r="WBQ811" s="28"/>
      <c r="WBR811" s="28"/>
      <c r="WBS811" s="28"/>
      <c r="WBT811" s="28"/>
      <c r="WBU811" s="28"/>
      <c r="WBV811" s="28"/>
      <c r="WBW811" s="28"/>
      <c r="WBX811" s="28"/>
      <c r="WBY811" s="28"/>
      <c r="WBZ811" s="28"/>
      <c r="WCA811" s="28"/>
      <c r="WCB811" s="28"/>
      <c r="WCC811" s="28"/>
      <c r="WCD811" s="28"/>
      <c r="WCE811" s="28"/>
      <c r="WCF811" s="28"/>
      <c r="WCG811" s="28"/>
      <c r="WCH811" s="28"/>
      <c r="WCI811" s="28"/>
      <c r="WCJ811" s="28"/>
      <c r="WCK811" s="28"/>
      <c r="WCL811" s="28"/>
      <c r="WCM811" s="28"/>
      <c r="WCN811" s="28"/>
      <c r="WCO811" s="28"/>
      <c r="WCP811" s="28"/>
      <c r="WCQ811" s="28"/>
      <c r="WCR811" s="28"/>
      <c r="WCS811" s="28"/>
      <c r="WCT811" s="28"/>
      <c r="WCU811" s="28"/>
      <c r="WCV811" s="28"/>
      <c r="WCW811" s="28"/>
      <c r="WCX811" s="28"/>
      <c r="WCY811" s="28"/>
      <c r="WCZ811" s="28"/>
      <c r="WDA811" s="28"/>
      <c r="WDB811" s="28"/>
      <c r="WDC811" s="28"/>
      <c r="WDD811" s="28"/>
      <c r="WDE811" s="28"/>
      <c r="WDF811" s="28"/>
      <c r="WDG811" s="28"/>
      <c r="WDH811" s="28"/>
      <c r="WDI811" s="28"/>
      <c r="WDJ811" s="28"/>
      <c r="WDK811" s="28"/>
      <c r="WDL811" s="28"/>
      <c r="WDM811" s="28"/>
      <c r="WDN811" s="28"/>
      <c r="WDO811" s="28"/>
      <c r="WDP811" s="28"/>
      <c r="WDQ811" s="28"/>
      <c r="WDR811" s="28"/>
      <c r="WDS811" s="28"/>
      <c r="WDT811" s="28"/>
      <c r="WDU811" s="28"/>
      <c r="WDV811" s="28"/>
      <c r="WDW811" s="28"/>
      <c r="WDX811" s="28"/>
      <c r="WDY811" s="28"/>
      <c r="WDZ811" s="28"/>
      <c r="WEA811" s="28"/>
      <c r="WEB811" s="28"/>
      <c r="WEC811" s="28"/>
      <c r="WED811" s="28"/>
      <c r="WEE811" s="28"/>
      <c r="WEF811" s="28"/>
      <c r="WEG811" s="28"/>
      <c r="WEH811" s="28"/>
      <c r="WEI811" s="28"/>
      <c r="WEJ811" s="28"/>
      <c r="WEK811" s="28"/>
      <c r="WEL811" s="28"/>
      <c r="WEM811" s="28"/>
      <c r="WEN811" s="28"/>
      <c r="WEO811" s="28"/>
      <c r="WEP811" s="28"/>
      <c r="WEQ811" s="28"/>
      <c r="WER811" s="28"/>
      <c r="WES811" s="28"/>
      <c r="WET811" s="28"/>
      <c r="WEU811" s="28"/>
      <c r="WEV811" s="28"/>
      <c r="WEW811" s="28"/>
      <c r="WEX811" s="28"/>
      <c r="WEY811" s="28"/>
      <c r="WEZ811" s="28"/>
      <c r="WFA811" s="28"/>
      <c r="WFB811" s="28"/>
      <c r="WFC811" s="28"/>
      <c r="WFD811" s="28"/>
      <c r="WFE811" s="28"/>
      <c r="WFF811" s="28"/>
      <c r="WFG811" s="28"/>
      <c r="WFH811" s="28"/>
      <c r="WFI811" s="28"/>
      <c r="WFJ811" s="28"/>
      <c r="WFK811" s="28"/>
      <c r="WFL811" s="28"/>
      <c r="WFM811" s="28"/>
      <c r="WFN811" s="28"/>
      <c r="WFO811" s="28"/>
      <c r="WFP811" s="28"/>
      <c r="WFQ811" s="28"/>
      <c r="WFR811" s="28"/>
      <c r="WFS811" s="28"/>
      <c r="WFT811" s="28"/>
      <c r="WFU811" s="28"/>
      <c r="WFV811" s="28"/>
      <c r="WFW811" s="28"/>
      <c r="WFX811" s="28"/>
      <c r="WFY811" s="28"/>
      <c r="WFZ811" s="28"/>
      <c r="WGA811" s="28"/>
      <c r="WGB811" s="28"/>
      <c r="WGC811" s="28"/>
      <c r="WGD811" s="28"/>
      <c r="WGE811" s="28"/>
      <c r="WGF811" s="28"/>
      <c r="WGG811" s="28"/>
      <c r="WGH811" s="28"/>
      <c r="WGI811" s="28"/>
      <c r="WGJ811" s="28"/>
      <c r="WGK811" s="28"/>
      <c r="WGL811" s="28"/>
      <c r="WGM811" s="28"/>
      <c r="WGN811" s="28"/>
      <c r="WGO811" s="28"/>
      <c r="WGP811" s="28"/>
      <c r="WGQ811" s="28"/>
      <c r="WGR811" s="28"/>
      <c r="WGS811" s="28"/>
      <c r="WGT811" s="28"/>
      <c r="WGU811" s="28"/>
      <c r="WGV811" s="28"/>
      <c r="WGW811" s="28"/>
      <c r="WGX811" s="28"/>
      <c r="WGY811" s="28"/>
      <c r="WGZ811" s="28"/>
      <c r="WHA811" s="28"/>
      <c r="WHB811" s="28"/>
      <c r="WHC811" s="28"/>
      <c r="WHD811" s="28"/>
      <c r="WHE811" s="28"/>
      <c r="WHF811" s="28"/>
      <c r="WHG811" s="28"/>
      <c r="WHH811" s="28"/>
      <c r="WHI811" s="28"/>
      <c r="WHJ811" s="28"/>
      <c r="WHK811" s="28"/>
      <c r="WHL811" s="28"/>
      <c r="WHM811" s="28"/>
      <c r="WHN811" s="28"/>
      <c r="WHO811" s="28"/>
      <c r="WHP811" s="28"/>
      <c r="WHQ811" s="28"/>
      <c r="WHR811" s="28"/>
      <c r="WHS811" s="28"/>
      <c r="WHT811" s="28"/>
      <c r="WHU811" s="28"/>
      <c r="WHV811" s="28"/>
      <c r="WHW811" s="28"/>
      <c r="WHX811" s="28"/>
      <c r="WHY811" s="28"/>
      <c r="WHZ811" s="28"/>
      <c r="WIA811" s="28"/>
      <c r="WIB811" s="28"/>
      <c r="WIC811" s="28"/>
      <c r="WID811" s="28"/>
      <c r="WIE811" s="28"/>
      <c r="WIF811" s="28"/>
      <c r="WIG811" s="28"/>
      <c r="WIH811" s="28"/>
      <c r="WII811" s="28"/>
      <c r="WIJ811" s="28"/>
      <c r="WIK811" s="28"/>
      <c r="WIL811" s="28"/>
      <c r="WIM811" s="28"/>
      <c r="WIN811" s="28"/>
      <c r="WIO811" s="28"/>
      <c r="WIP811" s="28"/>
      <c r="WIQ811" s="28"/>
      <c r="WIR811" s="28"/>
      <c r="WIS811" s="28"/>
      <c r="WIT811" s="28"/>
      <c r="WIU811" s="28"/>
      <c r="WIV811" s="28"/>
      <c r="WIW811" s="28"/>
      <c r="WIX811" s="28"/>
      <c r="WIY811" s="28"/>
      <c r="WIZ811" s="28"/>
      <c r="WJA811" s="28"/>
      <c r="WJB811" s="28"/>
      <c r="WJC811" s="28"/>
      <c r="WJD811" s="28"/>
      <c r="WJE811" s="28"/>
      <c r="WJF811" s="28"/>
      <c r="WJG811" s="28"/>
      <c r="WJH811" s="28"/>
      <c r="WJI811" s="28"/>
      <c r="WJJ811" s="28"/>
      <c r="WJK811" s="28"/>
      <c r="WJL811" s="28"/>
      <c r="WJM811" s="28"/>
      <c r="WJN811" s="28"/>
      <c r="WJO811" s="28"/>
      <c r="WJP811" s="28"/>
      <c r="WJQ811" s="28"/>
      <c r="WJR811" s="28"/>
      <c r="WJS811" s="28"/>
      <c r="WJT811" s="28"/>
      <c r="WJU811" s="28"/>
      <c r="WJV811" s="28"/>
      <c r="WJW811" s="28"/>
      <c r="WJX811" s="28"/>
      <c r="WJY811" s="28"/>
      <c r="WJZ811" s="28"/>
      <c r="WKA811" s="28"/>
      <c r="WKB811" s="28"/>
      <c r="WKC811" s="28"/>
      <c r="WKD811" s="28"/>
      <c r="WKE811" s="28"/>
      <c r="WKF811" s="28"/>
      <c r="WKG811" s="28"/>
      <c r="WKH811" s="28"/>
      <c r="WKI811" s="28"/>
      <c r="WKJ811" s="28"/>
      <c r="WKK811" s="28"/>
      <c r="WKL811" s="28"/>
      <c r="WKM811" s="28"/>
      <c r="WKN811" s="28"/>
      <c r="WKO811" s="28"/>
      <c r="WKP811" s="28"/>
      <c r="WKQ811" s="28"/>
      <c r="WKR811" s="28"/>
      <c r="WKS811" s="28"/>
      <c r="WKT811" s="28"/>
      <c r="WKU811" s="28"/>
      <c r="WKV811" s="28"/>
      <c r="WKW811" s="28"/>
      <c r="WKX811" s="28"/>
      <c r="WKY811" s="28"/>
      <c r="WKZ811" s="28"/>
      <c r="WLA811" s="28"/>
      <c r="WLB811" s="28"/>
      <c r="WLC811" s="28"/>
      <c r="WLD811" s="28"/>
      <c r="WLE811" s="28"/>
      <c r="WLF811" s="28"/>
      <c r="WLG811" s="28"/>
      <c r="WLH811" s="28"/>
      <c r="WLI811" s="28"/>
      <c r="WLJ811" s="28"/>
      <c r="WLK811" s="28"/>
      <c r="WLL811" s="28"/>
      <c r="WLM811" s="28"/>
      <c r="WLN811" s="28"/>
      <c r="WLO811" s="28"/>
      <c r="WLP811" s="28"/>
      <c r="WLQ811" s="28"/>
      <c r="WLR811" s="28"/>
      <c r="WLS811" s="28"/>
      <c r="WLT811" s="28"/>
      <c r="WLU811" s="28"/>
      <c r="WLV811" s="28"/>
      <c r="WLW811" s="28"/>
      <c r="WLX811" s="28"/>
      <c r="WLY811" s="28"/>
      <c r="WLZ811" s="28"/>
      <c r="WMA811" s="28"/>
      <c r="WMB811" s="28"/>
      <c r="WMC811" s="28"/>
      <c r="WMD811" s="28"/>
      <c r="WME811" s="28"/>
      <c r="WMF811" s="28"/>
      <c r="WMG811" s="28"/>
      <c r="WMH811" s="28"/>
      <c r="WMI811" s="28"/>
      <c r="WMJ811" s="28"/>
      <c r="WMK811" s="28"/>
      <c r="WML811" s="28"/>
      <c r="WMM811" s="28"/>
      <c r="WMN811" s="28"/>
      <c r="WMO811" s="28"/>
      <c r="WMP811" s="28"/>
      <c r="WMQ811" s="28"/>
      <c r="WMR811" s="28"/>
      <c r="WMS811" s="28"/>
      <c r="WMT811" s="28"/>
      <c r="WMU811" s="28"/>
      <c r="WMV811" s="28"/>
      <c r="WMW811" s="28"/>
      <c r="WMX811" s="28"/>
      <c r="WMY811" s="28"/>
      <c r="WMZ811" s="28"/>
      <c r="WNA811" s="28"/>
      <c r="WNB811" s="28"/>
      <c r="WNC811" s="28"/>
      <c r="WND811" s="28"/>
      <c r="WNE811" s="28"/>
      <c r="WNF811" s="28"/>
      <c r="WNG811" s="28"/>
      <c r="WNH811" s="28"/>
      <c r="WNI811" s="28"/>
      <c r="WNJ811" s="28"/>
      <c r="WNK811" s="28"/>
      <c r="WNL811" s="28"/>
      <c r="WNM811" s="28"/>
      <c r="WNN811" s="28"/>
      <c r="WNO811" s="28"/>
      <c r="WNP811" s="28"/>
      <c r="WNQ811" s="28"/>
      <c r="WNR811" s="28"/>
      <c r="WNS811" s="28"/>
      <c r="WNT811" s="28"/>
      <c r="WNU811" s="28"/>
      <c r="WNV811" s="28"/>
      <c r="WNW811" s="28"/>
      <c r="WNX811" s="28"/>
      <c r="WNY811" s="28"/>
      <c r="WNZ811" s="28"/>
      <c r="WOA811" s="28"/>
      <c r="WOB811" s="28"/>
      <c r="WOC811" s="28"/>
      <c r="WOD811" s="28"/>
      <c r="WOE811" s="28"/>
      <c r="WOF811" s="28"/>
      <c r="WOG811" s="28"/>
      <c r="WOH811" s="28"/>
      <c r="WOI811" s="28"/>
      <c r="WOJ811" s="28"/>
      <c r="WOK811" s="28"/>
      <c r="WOL811" s="28"/>
      <c r="WOM811" s="28"/>
      <c r="WON811" s="28"/>
      <c r="WOO811" s="28"/>
      <c r="WOP811" s="28"/>
      <c r="WOQ811" s="28"/>
      <c r="WOR811" s="28"/>
      <c r="WOS811" s="28"/>
      <c r="WOT811" s="28"/>
      <c r="WOU811" s="28"/>
      <c r="WOV811" s="28"/>
      <c r="WOW811" s="28"/>
      <c r="WOX811" s="28"/>
      <c r="WOY811" s="28"/>
      <c r="WOZ811" s="28"/>
      <c r="WPA811" s="28"/>
      <c r="WPB811" s="28"/>
      <c r="WPC811" s="28"/>
      <c r="WPD811" s="28"/>
      <c r="WPE811" s="28"/>
      <c r="WPF811" s="28"/>
      <c r="WPG811" s="28"/>
      <c r="WPH811" s="28"/>
      <c r="WPI811" s="28"/>
      <c r="WPJ811" s="28"/>
      <c r="WPK811" s="28"/>
      <c r="WPL811" s="28"/>
      <c r="WPM811" s="28"/>
      <c r="WPN811" s="28"/>
      <c r="WPO811" s="28"/>
      <c r="WPP811" s="28"/>
      <c r="WPQ811" s="28"/>
      <c r="WPR811" s="28"/>
      <c r="WPS811" s="28"/>
      <c r="WPT811" s="28"/>
      <c r="WPU811" s="28"/>
      <c r="WPV811" s="28"/>
      <c r="WPW811" s="28"/>
      <c r="WPX811" s="28"/>
      <c r="WPY811" s="28"/>
      <c r="WPZ811" s="28"/>
      <c r="WQA811" s="28"/>
      <c r="WQB811" s="28"/>
      <c r="WQC811" s="28"/>
      <c r="WQD811" s="28"/>
      <c r="WQE811" s="28"/>
      <c r="WQF811" s="28"/>
      <c r="WQG811" s="28"/>
      <c r="WQH811" s="28"/>
      <c r="WQI811" s="28"/>
      <c r="WQJ811" s="28"/>
      <c r="WQK811" s="28"/>
      <c r="WQL811" s="28"/>
      <c r="WQM811" s="28"/>
      <c r="WQN811" s="28"/>
      <c r="WQO811" s="28"/>
      <c r="WQP811" s="28"/>
      <c r="WQQ811" s="28"/>
      <c r="WQR811" s="28"/>
      <c r="WQS811" s="28"/>
      <c r="WQT811" s="28"/>
      <c r="WQU811" s="28"/>
      <c r="WQV811" s="28"/>
      <c r="WQW811" s="28"/>
      <c r="WQX811" s="28"/>
      <c r="WQY811" s="28"/>
      <c r="WQZ811" s="28"/>
      <c r="WRA811" s="28"/>
      <c r="WRB811" s="28"/>
      <c r="WRC811" s="28"/>
      <c r="WRD811" s="28"/>
      <c r="WRE811" s="28"/>
      <c r="WRF811" s="28"/>
      <c r="WRG811" s="28"/>
      <c r="WRH811" s="28"/>
      <c r="WRI811" s="28"/>
      <c r="WRJ811" s="28"/>
      <c r="WRK811" s="28"/>
      <c r="WRL811" s="28"/>
      <c r="WRM811" s="28"/>
      <c r="WRN811" s="28"/>
      <c r="WRO811" s="28"/>
      <c r="WRP811" s="28"/>
      <c r="WRQ811" s="28"/>
      <c r="WRR811" s="28"/>
      <c r="WRS811" s="28"/>
      <c r="WRT811" s="28"/>
      <c r="WRU811" s="28"/>
      <c r="WRV811" s="28"/>
      <c r="WRW811" s="28"/>
      <c r="WRX811" s="28"/>
      <c r="WRY811" s="28"/>
      <c r="WRZ811" s="28"/>
      <c r="WSA811" s="28"/>
      <c r="WSB811" s="28"/>
      <c r="WSC811" s="28"/>
      <c r="WSD811" s="28"/>
      <c r="WSE811" s="28"/>
      <c r="WSF811" s="28"/>
      <c r="WSG811" s="28"/>
      <c r="WSH811" s="28"/>
      <c r="WSI811" s="28"/>
      <c r="WSJ811" s="28"/>
      <c r="WSK811" s="28"/>
      <c r="WSL811" s="28"/>
      <c r="WSM811" s="28"/>
      <c r="WSN811" s="28"/>
      <c r="WSO811" s="28"/>
      <c r="WSP811" s="28"/>
      <c r="WSQ811" s="28"/>
      <c r="WSR811" s="28"/>
      <c r="WSS811" s="28"/>
      <c r="WST811" s="28"/>
      <c r="WSU811" s="28"/>
      <c r="WSV811" s="28"/>
      <c r="WSW811" s="28"/>
      <c r="WSX811" s="28"/>
      <c r="WSY811" s="28"/>
      <c r="WSZ811" s="28"/>
      <c r="WTA811" s="28"/>
      <c r="WTB811" s="28"/>
      <c r="WTC811" s="28"/>
      <c r="WTD811" s="28"/>
      <c r="WTE811" s="28"/>
      <c r="WTF811" s="28"/>
      <c r="WTG811" s="28"/>
      <c r="WTH811" s="28"/>
      <c r="WTI811" s="28"/>
      <c r="WTJ811" s="28"/>
      <c r="WTK811" s="28"/>
      <c r="WTL811" s="28"/>
      <c r="WTM811" s="28"/>
      <c r="WTN811" s="28"/>
      <c r="WTO811" s="28"/>
      <c r="WTP811" s="28"/>
      <c r="WTQ811" s="28"/>
      <c r="WTR811" s="28"/>
      <c r="WTS811" s="28"/>
      <c r="WTT811" s="28"/>
      <c r="WTU811" s="28"/>
      <c r="WTV811" s="28"/>
      <c r="WTW811" s="28"/>
      <c r="WTX811" s="28"/>
      <c r="WTY811" s="28"/>
      <c r="WTZ811" s="28"/>
      <c r="WUA811" s="28"/>
      <c r="WUB811" s="28"/>
      <c r="WUC811" s="28"/>
      <c r="WUD811" s="28"/>
      <c r="WUE811" s="28"/>
      <c r="WUF811" s="28"/>
      <c r="WUG811" s="28"/>
      <c r="WUH811" s="28"/>
      <c r="WUI811" s="28"/>
      <c r="WUJ811" s="28"/>
      <c r="WUK811" s="28"/>
      <c r="WUL811" s="28"/>
      <c r="WUM811" s="28"/>
      <c r="WUN811" s="28"/>
      <c r="WUO811" s="28"/>
      <c r="WUP811" s="28"/>
      <c r="WUQ811" s="28"/>
      <c r="WUR811" s="28"/>
      <c r="WUS811" s="28"/>
      <c r="WUT811" s="28"/>
      <c r="WUU811" s="28"/>
      <c r="WUV811" s="28"/>
      <c r="WUW811" s="28"/>
      <c r="WUX811" s="28"/>
      <c r="WUY811" s="28"/>
      <c r="WUZ811" s="28"/>
      <c r="WVA811" s="28"/>
      <c r="WVB811" s="28"/>
      <c r="WVC811" s="28"/>
      <c r="WVD811" s="28"/>
      <c r="WVE811" s="28"/>
      <c r="WVF811" s="28"/>
      <c r="WVG811" s="28"/>
      <c r="WVH811" s="28"/>
      <c r="WVI811" s="28"/>
      <c r="WVJ811" s="28"/>
      <c r="WVK811" s="28"/>
      <c r="WVL811" s="28"/>
      <c r="WVM811" s="28"/>
      <c r="WVN811" s="28"/>
      <c r="WVO811" s="28"/>
      <c r="WVP811" s="28"/>
      <c r="WVQ811" s="28"/>
      <c r="WVR811" s="28"/>
      <c r="WVS811" s="28"/>
      <c r="WVT811" s="28"/>
      <c r="WVU811" s="28"/>
      <c r="WVV811" s="28"/>
      <c r="WVW811" s="28"/>
      <c r="WVX811" s="28"/>
      <c r="WVY811" s="28"/>
      <c r="WVZ811" s="28"/>
      <c r="WWA811" s="28"/>
      <c r="WWB811" s="28"/>
      <c r="WWC811" s="28"/>
      <c r="WWD811" s="28"/>
      <c r="WWE811" s="28"/>
      <c r="WWF811" s="28"/>
      <c r="WWG811" s="28"/>
      <c r="WWH811" s="28"/>
      <c r="WWI811" s="28"/>
      <c r="WWJ811" s="28"/>
      <c r="WWK811" s="28"/>
      <c r="WWL811" s="28"/>
      <c r="WWM811" s="28"/>
      <c r="WWN811" s="28"/>
      <c r="WWO811" s="28"/>
      <c r="WWP811" s="28"/>
      <c r="WWQ811" s="28"/>
      <c r="WWR811" s="28"/>
      <c r="WWS811" s="28"/>
      <c r="WWT811" s="28"/>
      <c r="WWU811" s="28"/>
      <c r="WWV811" s="28"/>
      <c r="WWW811" s="28"/>
      <c r="WWX811" s="28"/>
      <c r="WWY811" s="28"/>
      <c r="WWZ811" s="28"/>
      <c r="WXA811" s="28"/>
      <c r="WXB811" s="28"/>
      <c r="WXC811" s="28"/>
      <c r="WXD811" s="28"/>
      <c r="WXE811" s="28"/>
      <c r="WXF811" s="28"/>
      <c r="WXG811" s="28"/>
      <c r="WXH811" s="28"/>
      <c r="WXI811" s="28"/>
      <c r="WXJ811" s="28"/>
      <c r="WXK811" s="28"/>
      <c r="WXL811" s="28"/>
      <c r="WXM811" s="28"/>
      <c r="WXN811" s="28"/>
      <c r="WXO811" s="28"/>
      <c r="WXP811" s="28"/>
      <c r="WXQ811" s="28"/>
      <c r="WXR811" s="28"/>
      <c r="WXS811" s="28"/>
      <c r="WXT811" s="28"/>
      <c r="WXU811" s="28"/>
      <c r="WXV811" s="28"/>
      <c r="WXW811" s="28"/>
      <c r="WXX811" s="28"/>
      <c r="WXY811" s="28"/>
      <c r="WXZ811" s="28"/>
      <c r="WYA811" s="28"/>
      <c r="WYB811" s="28"/>
      <c r="WYC811" s="28"/>
      <c r="WYD811" s="28"/>
      <c r="WYE811" s="28"/>
      <c r="WYF811" s="28"/>
      <c r="WYG811" s="28"/>
      <c r="WYH811" s="28"/>
      <c r="WYI811" s="28"/>
      <c r="WYJ811" s="28"/>
      <c r="WYK811" s="28"/>
      <c r="WYL811" s="28"/>
      <c r="WYM811" s="28"/>
      <c r="WYN811" s="28"/>
      <c r="WYO811" s="28"/>
      <c r="WYP811" s="28"/>
      <c r="WYQ811" s="28"/>
      <c r="WYR811" s="28"/>
      <c r="WYS811" s="28"/>
      <c r="WYT811" s="28"/>
      <c r="WYU811" s="28"/>
      <c r="WYV811" s="28"/>
      <c r="WYW811" s="28"/>
      <c r="WYX811" s="28"/>
      <c r="WYY811" s="28"/>
      <c r="WYZ811" s="28"/>
      <c r="WZA811" s="28"/>
      <c r="WZB811" s="28"/>
      <c r="WZC811" s="28"/>
      <c r="WZD811" s="28"/>
      <c r="WZE811" s="28"/>
      <c r="WZF811" s="28"/>
      <c r="WZG811" s="28"/>
      <c r="WZH811" s="28"/>
      <c r="WZI811" s="28"/>
      <c r="WZJ811" s="28"/>
      <c r="WZK811" s="28"/>
      <c r="WZL811" s="28"/>
      <c r="WZM811" s="28"/>
      <c r="WZN811" s="28"/>
      <c r="WZO811" s="28"/>
      <c r="WZP811" s="28"/>
      <c r="WZQ811" s="28"/>
      <c r="WZR811" s="28"/>
      <c r="WZS811" s="28"/>
      <c r="WZT811" s="28"/>
      <c r="WZU811" s="28"/>
      <c r="WZV811" s="28"/>
      <c r="WZW811" s="28"/>
      <c r="WZX811" s="28"/>
      <c r="WZY811" s="28"/>
      <c r="WZZ811" s="28"/>
      <c r="XAA811" s="28"/>
      <c r="XAB811" s="28"/>
      <c r="XAC811" s="28"/>
      <c r="XAD811" s="28"/>
      <c r="XAE811" s="28"/>
      <c r="XAF811" s="28"/>
      <c r="XAG811" s="28"/>
      <c r="XAH811" s="28"/>
      <c r="XAI811" s="28"/>
      <c r="XAJ811" s="28"/>
      <c r="XAK811" s="28"/>
      <c r="XAL811" s="28"/>
      <c r="XAM811" s="28"/>
      <c r="XAN811" s="28"/>
      <c r="XAO811" s="28"/>
      <c r="XAP811" s="28"/>
      <c r="XAQ811" s="28"/>
      <c r="XAR811" s="28"/>
      <c r="XAS811" s="28"/>
      <c r="XAT811" s="28"/>
      <c r="XAU811" s="28"/>
      <c r="XAV811" s="28"/>
      <c r="XAW811" s="28"/>
      <c r="XAX811" s="28"/>
      <c r="XAY811" s="28"/>
      <c r="XAZ811" s="28"/>
      <c r="XBA811" s="28"/>
      <c r="XBB811" s="28"/>
      <c r="XBC811" s="28"/>
      <c r="XBD811" s="28"/>
      <c r="XBE811" s="28"/>
      <c r="XBF811" s="28"/>
      <c r="XBG811" s="28"/>
      <c r="XBH811" s="28"/>
      <c r="XBI811" s="28"/>
      <c r="XBJ811" s="28"/>
      <c r="XBK811" s="28"/>
      <c r="XBL811" s="28"/>
      <c r="XBM811" s="28"/>
      <c r="XBN811" s="28"/>
      <c r="XBO811" s="28"/>
      <c r="XBP811" s="28"/>
      <c r="XBQ811" s="28"/>
      <c r="XBR811" s="28"/>
      <c r="XBS811" s="28"/>
      <c r="XBT811" s="28"/>
      <c r="XBU811" s="28"/>
      <c r="XBV811" s="28"/>
      <c r="XBW811" s="28"/>
      <c r="XBX811" s="28"/>
      <c r="XBY811" s="28"/>
      <c r="XBZ811" s="28"/>
      <c r="XCA811" s="28"/>
      <c r="XCB811" s="28"/>
      <c r="XCC811" s="28"/>
      <c r="XCD811" s="28"/>
      <c r="XCE811" s="28"/>
      <c r="XCF811" s="28"/>
      <c r="XCG811" s="28"/>
      <c r="XCH811" s="28"/>
      <c r="XCI811" s="28"/>
      <c r="XCJ811" s="28"/>
      <c r="XCK811" s="28"/>
      <c r="XCL811" s="28"/>
      <c r="XCM811" s="28"/>
      <c r="XCN811" s="28"/>
      <c r="XCO811" s="28"/>
      <c r="XCP811" s="28"/>
      <c r="XCQ811" s="28"/>
      <c r="XCR811" s="28"/>
      <c r="XCS811" s="28"/>
      <c r="XCT811" s="28"/>
      <c r="XCU811" s="28"/>
      <c r="XCV811" s="28"/>
      <c r="XCW811" s="28"/>
      <c r="XCX811" s="28"/>
      <c r="XCY811" s="28"/>
      <c r="XCZ811" s="28"/>
      <c r="XDA811" s="28"/>
      <c r="XDB811" s="28"/>
      <c r="XDC811" s="28"/>
      <c r="XDD811" s="28"/>
      <c r="XDE811" s="28"/>
      <c r="XDF811" s="28"/>
      <c r="XDG811" s="28"/>
      <c r="XDH811" s="28"/>
      <c r="XDI811" s="28"/>
      <c r="XDJ811" s="28"/>
      <c r="XDK811" s="28"/>
      <c r="XDL811" s="28"/>
      <c r="XDM811" s="28"/>
      <c r="XDN811" s="28"/>
      <c r="XDO811" s="28"/>
      <c r="XDP811" s="28"/>
      <c r="XDQ811" s="28"/>
      <c r="XDR811" s="28"/>
      <c r="XDS811" s="28"/>
      <c r="XDT811" s="28"/>
      <c r="XDU811" s="28"/>
      <c r="XDV811" s="28"/>
      <c r="XDW811" s="28"/>
      <c r="XDX811" s="28"/>
      <c r="XDY811" s="28"/>
      <c r="XDZ811" s="28"/>
      <c r="XEA811" s="28"/>
      <c r="XEB811" s="28"/>
      <c r="XEC811" s="28"/>
      <c r="XED811" s="28"/>
      <c r="XEE811" s="28"/>
      <c r="XEF811" s="28"/>
      <c r="XEG811" s="28"/>
      <c r="XEH811" s="28"/>
      <c r="XEI811" s="28"/>
      <c r="XEJ811" s="28"/>
      <c r="XEK811" s="28"/>
      <c r="XEL811" s="28"/>
      <c r="XEM811" s="28"/>
      <c r="XEN811" s="28"/>
      <c r="XEO811" s="28"/>
      <c r="XEP811" s="28"/>
      <c r="XEQ811" s="28"/>
      <c r="XER811" s="28"/>
      <c r="XES811" s="28"/>
      <c r="XET811" s="28"/>
      <c r="XEU811" s="28"/>
      <c r="XEV811" s="28"/>
      <c r="XEW811" s="28"/>
    </row>
    <row r="812" spans="1:16377" ht="22.5" customHeight="1" x14ac:dyDescent="0.25">
      <c r="A812" s="143" t="str">
        <f t="shared" ref="A812:A813" si="240">AJ812</f>
        <v>760.</v>
      </c>
      <c r="B812" s="154" t="s">
        <v>349</v>
      </c>
      <c r="C812" s="52">
        <v>1994</v>
      </c>
      <c r="D812" s="143" t="s">
        <v>3015</v>
      </c>
      <c r="E812" s="143" t="s">
        <v>3016</v>
      </c>
      <c r="F812" s="52">
        <v>2</v>
      </c>
      <c r="G812" s="52">
        <v>3</v>
      </c>
      <c r="H812" s="4">
        <v>1017.5</v>
      </c>
      <c r="I812" s="145">
        <v>898.5</v>
      </c>
      <c r="J812" s="4">
        <v>898.5</v>
      </c>
      <c r="K812" s="62">
        <v>49</v>
      </c>
      <c r="L812" s="9">
        <f t="shared" si="238"/>
        <v>5567922.7599999998</v>
      </c>
      <c r="M812" s="9"/>
      <c r="N812" s="9"/>
      <c r="O812" s="9"/>
      <c r="P812" s="145">
        <f t="shared" si="239"/>
        <v>5567922.7599999998</v>
      </c>
      <c r="Q812" s="4"/>
      <c r="R812" s="5"/>
      <c r="S812" s="4"/>
      <c r="T812" s="4">
        <v>740.12</v>
      </c>
      <c r="U812" s="4">
        <f>T812*7523</f>
        <v>5567922.7599999998</v>
      </c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35">
        <v>2025</v>
      </c>
      <c r="AG812" s="259"/>
      <c r="AH812" s="29">
        <v>760</v>
      </c>
      <c r="AI812" s="29" t="s">
        <v>155</v>
      </c>
      <c r="AJ812" s="29" t="str">
        <f t="shared" ref="AJ812:AJ813" si="241">CONCATENATE(AH812,AI812)</f>
        <v>760.</v>
      </c>
      <c r="AK812" s="28"/>
      <c r="AL812" s="44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  <c r="IW812" s="28"/>
      <c r="IX812" s="28"/>
      <c r="IY812" s="28"/>
      <c r="IZ812" s="28"/>
      <c r="JA812" s="28"/>
      <c r="JB812" s="28"/>
      <c r="JC812" s="28"/>
      <c r="JD812" s="28"/>
      <c r="JE812" s="28"/>
      <c r="JF812" s="28"/>
      <c r="JG812" s="28"/>
      <c r="JH812" s="28"/>
      <c r="JI812" s="28"/>
      <c r="JJ812" s="28"/>
      <c r="JK812" s="28"/>
      <c r="JL812" s="28"/>
      <c r="JM812" s="28"/>
      <c r="JN812" s="28"/>
      <c r="JO812" s="28"/>
      <c r="JP812" s="28"/>
      <c r="JQ812" s="28"/>
      <c r="JR812" s="28"/>
      <c r="JS812" s="28"/>
      <c r="JT812" s="28"/>
      <c r="JU812" s="28"/>
      <c r="JV812" s="28"/>
      <c r="JW812" s="28"/>
      <c r="JX812" s="28"/>
      <c r="JY812" s="28"/>
      <c r="JZ812" s="28"/>
      <c r="KA812" s="28"/>
      <c r="KB812" s="28"/>
      <c r="KC812" s="28"/>
      <c r="KD812" s="28"/>
      <c r="KE812" s="28"/>
      <c r="KF812" s="28"/>
      <c r="KG812" s="28"/>
      <c r="KH812" s="28"/>
      <c r="KI812" s="28"/>
      <c r="KJ812" s="28"/>
      <c r="KK812" s="28"/>
      <c r="KL812" s="28"/>
      <c r="KM812" s="28"/>
      <c r="KN812" s="28"/>
      <c r="KO812" s="28"/>
      <c r="KP812" s="28"/>
      <c r="KQ812" s="28"/>
      <c r="KR812" s="28"/>
      <c r="KS812" s="28"/>
      <c r="KT812" s="28"/>
      <c r="KU812" s="28"/>
      <c r="KV812" s="28"/>
      <c r="KW812" s="28"/>
      <c r="KX812" s="28"/>
      <c r="KY812" s="28"/>
      <c r="KZ812" s="28"/>
      <c r="LA812" s="28"/>
      <c r="LB812" s="28"/>
      <c r="LC812" s="28"/>
      <c r="LD812" s="28"/>
      <c r="LE812" s="28"/>
      <c r="LF812" s="28"/>
      <c r="LG812" s="28"/>
      <c r="LH812" s="28"/>
      <c r="LI812" s="28"/>
      <c r="LJ812" s="28"/>
      <c r="LK812" s="28"/>
      <c r="LL812" s="28"/>
      <c r="LM812" s="28"/>
      <c r="LN812" s="28"/>
      <c r="LO812" s="28"/>
      <c r="LP812" s="28"/>
      <c r="LQ812" s="28"/>
      <c r="LR812" s="28"/>
      <c r="LS812" s="28"/>
      <c r="LT812" s="28"/>
      <c r="LU812" s="28"/>
      <c r="LV812" s="28"/>
      <c r="LW812" s="28"/>
      <c r="LX812" s="28"/>
      <c r="LY812" s="28"/>
      <c r="LZ812" s="28"/>
      <c r="MA812" s="28"/>
      <c r="MB812" s="28"/>
      <c r="MC812" s="28"/>
      <c r="MD812" s="28"/>
      <c r="ME812" s="28"/>
      <c r="MF812" s="28"/>
      <c r="MG812" s="28"/>
      <c r="MH812" s="28"/>
      <c r="MI812" s="28"/>
      <c r="MJ812" s="28"/>
      <c r="MK812" s="28"/>
      <c r="ML812" s="28"/>
      <c r="MM812" s="28"/>
      <c r="MN812" s="28"/>
      <c r="MO812" s="28"/>
      <c r="MP812" s="28"/>
      <c r="MQ812" s="28"/>
      <c r="MR812" s="28"/>
      <c r="MS812" s="28"/>
      <c r="MT812" s="28"/>
      <c r="MU812" s="28"/>
      <c r="MV812" s="28"/>
      <c r="MW812" s="28"/>
      <c r="MX812" s="28"/>
      <c r="MY812" s="28"/>
      <c r="MZ812" s="28"/>
      <c r="NA812" s="28"/>
      <c r="NB812" s="28"/>
      <c r="NC812" s="28"/>
      <c r="ND812" s="28"/>
      <c r="NE812" s="28"/>
      <c r="NF812" s="28"/>
      <c r="NG812" s="28"/>
      <c r="NH812" s="28"/>
      <c r="NI812" s="28"/>
      <c r="NJ812" s="28"/>
      <c r="NK812" s="28"/>
      <c r="NL812" s="28"/>
      <c r="NM812" s="28"/>
      <c r="NN812" s="28"/>
      <c r="NO812" s="28"/>
      <c r="NP812" s="28"/>
      <c r="NQ812" s="28"/>
      <c r="NR812" s="28"/>
      <c r="NS812" s="28"/>
      <c r="NT812" s="28"/>
      <c r="NU812" s="28"/>
      <c r="NV812" s="28"/>
      <c r="NW812" s="28"/>
      <c r="NX812" s="28"/>
      <c r="NY812" s="28"/>
      <c r="NZ812" s="28"/>
      <c r="OA812" s="28"/>
      <c r="OB812" s="28"/>
      <c r="OC812" s="28"/>
      <c r="OD812" s="28"/>
      <c r="OE812" s="28"/>
      <c r="OF812" s="28"/>
      <c r="OG812" s="28"/>
      <c r="OH812" s="28"/>
      <c r="OI812" s="28"/>
      <c r="OJ812" s="28"/>
      <c r="OK812" s="28"/>
      <c r="OL812" s="28"/>
      <c r="OM812" s="28"/>
      <c r="ON812" s="28"/>
      <c r="OO812" s="28"/>
      <c r="OP812" s="28"/>
      <c r="OQ812" s="28"/>
      <c r="OR812" s="28"/>
      <c r="OS812" s="28"/>
      <c r="OT812" s="28"/>
      <c r="OU812" s="28"/>
      <c r="OV812" s="28"/>
      <c r="OW812" s="28"/>
      <c r="OX812" s="28"/>
      <c r="OY812" s="28"/>
      <c r="OZ812" s="28"/>
      <c r="PA812" s="28"/>
      <c r="PB812" s="28"/>
      <c r="PC812" s="28"/>
      <c r="PD812" s="28"/>
      <c r="PE812" s="28"/>
      <c r="PF812" s="28"/>
      <c r="PG812" s="28"/>
      <c r="PH812" s="28"/>
      <c r="PI812" s="28"/>
      <c r="PJ812" s="28"/>
      <c r="PK812" s="28"/>
      <c r="PL812" s="28"/>
      <c r="PM812" s="28"/>
      <c r="PN812" s="28"/>
      <c r="PO812" s="28"/>
      <c r="PP812" s="28"/>
      <c r="PQ812" s="28"/>
      <c r="PR812" s="28"/>
      <c r="PS812" s="28"/>
      <c r="PT812" s="28"/>
      <c r="PU812" s="28"/>
      <c r="PV812" s="28"/>
      <c r="PW812" s="28"/>
      <c r="PX812" s="28"/>
      <c r="PY812" s="28"/>
      <c r="PZ812" s="28"/>
      <c r="QA812" s="28"/>
      <c r="QB812" s="28"/>
      <c r="QC812" s="28"/>
      <c r="QD812" s="28"/>
      <c r="QE812" s="28"/>
      <c r="QF812" s="28"/>
      <c r="QG812" s="28"/>
      <c r="QH812" s="28"/>
      <c r="QI812" s="28"/>
      <c r="QJ812" s="28"/>
      <c r="QK812" s="28"/>
      <c r="QL812" s="28"/>
      <c r="QM812" s="28"/>
      <c r="QN812" s="28"/>
      <c r="QO812" s="28"/>
      <c r="QP812" s="28"/>
      <c r="QQ812" s="28"/>
      <c r="QR812" s="28"/>
      <c r="QS812" s="28"/>
      <c r="QT812" s="28"/>
      <c r="QU812" s="28"/>
      <c r="QV812" s="28"/>
      <c r="QW812" s="28"/>
      <c r="QX812" s="28"/>
      <c r="QY812" s="28"/>
      <c r="QZ812" s="28"/>
      <c r="RA812" s="28"/>
      <c r="RB812" s="28"/>
      <c r="RC812" s="28"/>
      <c r="RD812" s="28"/>
      <c r="RE812" s="28"/>
      <c r="RF812" s="28"/>
      <c r="RG812" s="28"/>
      <c r="RH812" s="28"/>
      <c r="RI812" s="28"/>
      <c r="RJ812" s="28"/>
      <c r="RK812" s="28"/>
      <c r="RL812" s="28"/>
      <c r="RM812" s="28"/>
      <c r="RN812" s="28"/>
      <c r="RO812" s="28"/>
      <c r="RP812" s="28"/>
      <c r="RQ812" s="28"/>
      <c r="RR812" s="28"/>
      <c r="RS812" s="28"/>
      <c r="RT812" s="28"/>
      <c r="RU812" s="28"/>
      <c r="RV812" s="28"/>
      <c r="RW812" s="28"/>
      <c r="RX812" s="28"/>
      <c r="RY812" s="28"/>
      <c r="RZ812" s="28"/>
      <c r="SA812" s="28"/>
      <c r="SB812" s="28"/>
      <c r="SC812" s="28"/>
      <c r="SD812" s="28"/>
      <c r="SE812" s="28"/>
      <c r="SF812" s="28"/>
      <c r="SG812" s="28"/>
      <c r="SH812" s="28"/>
      <c r="SI812" s="28"/>
      <c r="SJ812" s="28"/>
      <c r="SK812" s="28"/>
      <c r="SL812" s="28"/>
      <c r="SM812" s="28"/>
      <c r="SN812" s="28"/>
      <c r="SO812" s="28"/>
      <c r="SP812" s="28"/>
      <c r="SQ812" s="28"/>
      <c r="SR812" s="28"/>
      <c r="SS812" s="28"/>
      <c r="ST812" s="28"/>
      <c r="SU812" s="28"/>
      <c r="SV812" s="28"/>
      <c r="SW812" s="28"/>
      <c r="SX812" s="28"/>
      <c r="SY812" s="28"/>
      <c r="SZ812" s="28"/>
      <c r="TA812" s="28"/>
      <c r="TB812" s="28"/>
      <c r="TC812" s="28"/>
      <c r="TD812" s="28"/>
      <c r="TE812" s="28"/>
      <c r="TF812" s="28"/>
      <c r="TG812" s="28"/>
      <c r="TH812" s="28"/>
      <c r="TI812" s="28"/>
      <c r="TJ812" s="28"/>
      <c r="TK812" s="28"/>
      <c r="TL812" s="28"/>
      <c r="TM812" s="28"/>
      <c r="TN812" s="28"/>
      <c r="TO812" s="28"/>
      <c r="TP812" s="28"/>
      <c r="TQ812" s="28"/>
      <c r="TR812" s="28"/>
      <c r="TS812" s="28"/>
      <c r="TT812" s="28"/>
      <c r="TU812" s="28"/>
      <c r="TV812" s="28"/>
      <c r="TW812" s="28"/>
      <c r="TX812" s="28"/>
      <c r="TY812" s="28"/>
      <c r="TZ812" s="28"/>
      <c r="UA812" s="28"/>
      <c r="UB812" s="28"/>
      <c r="UC812" s="28"/>
      <c r="UD812" s="28"/>
      <c r="UE812" s="28"/>
      <c r="UF812" s="28"/>
      <c r="UG812" s="28"/>
      <c r="UH812" s="28"/>
      <c r="UI812" s="28"/>
      <c r="UJ812" s="28"/>
      <c r="UK812" s="28"/>
      <c r="UL812" s="28"/>
      <c r="UM812" s="28"/>
      <c r="UN812" s="28"/>
      <c r="UO812" s="28"/>
      <c r="UP812" s="28"/>
      <c r="UQ812" s="28"/>
      <c r="UR812" s="28"/>
      <c r="US812" s="28"/>
      <c r="UT812" s="28"/>
      <c r="UU812" s="28"/>
      <c r="UV812" s="28"/>
      <c r="UW812" s="28"/>
      <c r="UX812" s="28"/>
      <c r="UY812" s="28"/>
      <c r="UZ812" s="28"/>
      <c r="VA812" s="28"/>
      <c r="VB812" s="28"/>
      <c r="VC812" s="28"/>
      <c r="VD812" s="28"/>
      <c r="VE812" s="28"/>
      <c r="VF812" s="28"/>
      <c r="VG812" s="28"/>
      <c r="VH812" s="28"/>
      <c r="VI812" s="28"/>
      <c r="VJ812" s="28"/>
      <c r="VK812" s="28"/>
      <c r="VL812" s="28"/>
      <c r="VM812" s="28"/>
      <c r="VN812" s="28"/>
      <c r="VO812" s="28"/>
      <c r="VP812" s="28"/>
      <c r="VQ812" s="28"/>
      <c r="VR812" s="28"/>
      <c r="VS812" s="28"/>
      <c r="VT812" s="28"/>
      <c r="VU812" s="28"/>
      <c r="VV812" s="28"/>
      <c r="VW812" s="28"/>
      <c r="VX812" s="28"/>
      <c r="VY812" s="28"/>
      <c r="VZ812" s="28"/>
      <c r="WA812" s="28"/>
      <c r="WB812" s="28"/>
      <c r="WC812" s="28"/>
      <c r="WD812" s="28"/>
      <c r="WE812" s="28"/>
      <c r="WF812" s="28"/>
      <c r="WG812" s="28"/>
      <c r="WH812" s="28"/>
      <c r="WI812" s="28"/>
      <c r="WJ812" s="28"/>
      <c r="WK812" s="28"/>
      <c r="WL812" s="28"/>
      <c r="WM812" s="28"/>
      <c r="WN812" s="28"/>
      <c r="WO812" s="28"/>
      <c r="WP812" s="28"/>
      <c r="WQ812" s="28"/>
      <c r="WR812" s="28"/>
      <c r="WS812" s="28"/>
      <c r="WT812" s="28"/>
      <c r="WU812" s="28"/>
      <c r="WV812" s="28"/>
      <c r="WW812" s="28"/>
      <c r="WX812" s="28"/>
      <c r="WY812" s="28"/>
      <c r="WZ812" s="28"/>
      <c r="XA812" s="28"/>
      <c r="XB812" s="28"/>
      <c r="XC812" s="28"/>
      <c r="XD812" s="28"/>
      <c r="XE812" s="28"/>
      <c r="XF812" s="28"/>
      <c r="XG812" s="28"/>
      <c r="XH812" s="28"/>
      <c r="XI812" s="28"/>
      <c r="XJ812" s="28"/>
      <c r="XK812" s="28"/>
      <c r="XL812" s="28"/>
      <c r="XM812" s="28"/>
      <c r="XN812" s="28"/>
      <c r="XO812" s="28"/>
      <c r="XP812" s="28"/>
      <c r="XQ812" s="28"/>
      <c r="XR812" s="28"/>
      <c r="XS812" s="28"/>
      <c r="XT812" s="28"/>
      <c r="XU812" s="28"/>
      <c r="XV812" s="28"/>
      <c r="XW812" s="28"/>
      <c r="XX812" s="28"/>
      <c r="XY812" s="28"/>
      <c r="XZ812" s="28"/>
      <c r="YA812" s="28"/>
      <c r="YB812" s="28"/>
      <c r="YC812" s="28"/>
      <c r="YD812" s="28"/>
      <c r="YE812" s="28"/>
      <c r="YF812" s="28"/>
      <c r="YG812" s="28"/>
      <c r="YH812" s="28"/>
      <c r="YI812" s="28"/>
      <c r="YJ812" s="28"/>
      <c r="YK812" s="28"/>
      <c r="YL812" s="28"/>
      <c r="YM812" s="28"/>
      <c r="YN812" s="28"/>
      <c r="YO812" s="28"/>
      <c r="YP812" s="28"/>
      <c r="YQ812" s="28"/>
      <c r="YR812" s="28"/>
      <c r="YS812" s="28"/>
      <c r="YT812" s="28"/>
      <c r="YU812" s="28"/>
      <c r="YV812" s="28"/>
      <c r="YW812" s="28"/>
      <c r="YX812" s="28"/>
      <c r="YY812" s="28"/>
      <c r="YZ812" s="28"/>
      <c r="ZA812" s="28"/>
      <c r="ZB812" s="28"/>
      <c r="ZC812" s="28"/>
      <c r="ZD812" s="28"/>
      <c r="ZE812" s="28"/>
      <c r="ZF812" s="28"/>
      <c r="ZG812" s="28"/>
      <c r="ZH812" s="28"/>
      <c r="ZI812" s="28"/>
      <c r="ZJ812" s="28"/>
      <c r="ZK812" s="28"/>
      <c r="ZL812" s="28"/>
      <c r="ZM812" s="28"/>
      <c r="ZN812" s="28"/>
      <c r="ZO812" s="28"/>
      <c r="ZP812" s="28"/>
      <c r="ZQ812" s="28"/>
      <c r="ZR812" s="28"/>
      <c r="ZS812" s="28"/>
      <c r="ZT812" s="28"/>
      <c r="ZU812" s="28"/>
      <c r="ZV812" s="28"/>
      <c r="ZW812" s="28"/>
      <c r="ZX812" s="28"/>
      <c r="ZY812" s="28"/>
      <c r="ZZ812" s="28"/>
      <c r="AAA812" s="28"/>
      <c r="AAB812" s="28"/>
      <c r="AAC812" s="28"/>
      <c r="AAD812" s="28"/>
      <c r="AAE812" s="28"/>
      <c r="AAF812" s="28"/>
      <c r="AAG812" s="28"/>
      <c r="AAH812" s="28"/>
      <c r="AAI812" s="28"/>
      <c r="AAJ812" s="28"/>
      <c r="AAK812" s="28"/>
      <c r="AAL812" s="28"/>
      <c r="AAM812" s="28"/>
      <c r="AAN812" s="28"/>
      <c r="AAO812" s="28"/>
      <c r="AAP812" s="28"/>
      <c r="AAQ812" s="28"/>
      <c r="AAR812" s="28"/>
      <c r="AAS812" s="28"/>
      <c r="AAT812" s="28"/>
      <c r="AAU812" s="28"/>
      <c r="AAV812" s="28"/>
      <c r="AAW812" s="28"/>
      <c r="AAX812" s="28"/>
      <c r="AAY812" s="28"/>
      <c r="AAZ812" s="28"/>
      <c r="ABA812" s="28"/>
      <c r="ABB812" s="28"/>
      <c r="ABC812" s="28"/>
      <c r="ABD812" s="28"/>
      <c r="ABE812" s="28"/>
      <c r="ABF812" s="28"/>
      <c r="ABG812" s="28"/>
      <c r="ABH812" s="28"/>
      <c r="ABI812" s="28"/>
      <c r="ABJ812" s="28"/>
      <c r="ABK812" s="28"/>
      <c r="ABL812" s="28"/>
      <c r="ABM812" s="28"/>
      <c r="ABN812" s="28"/>
      <c r="ABO812" s="28"/>
      <c r="ABP812" s="28"/>
      <c r="ABQ812" s="28"/>
      <c r="ABR812" s="28"/>
      <c r="ABS812" s="28"/>
      <c r="ABT812" s="28"/>
      <c r="ABU812" s="28"/>
      <c r="ABV812" s="28"/>
      <c r="ABW812" s="28"/>
      <c r="ABX812" s="28"/>
      <c r="ABY812" s="28"/>
      <c r="ABZ812" s="28"/>
      <c r="ACA812" s="28"/>
      <c r="ACB812" s="28"/>
      <c r="ACC812" s="28"/>
      <c r="ACD812" s="28"/>
      <c r="ACE812" s="28"/>
      <c r="ACF812" s="28"/>
      <c r="ACG812" s="28"/>
      <c r="ACH812" s="28"/>
      <c r="ACI812" s="28"/>
      <c r="ACJ812" s="28"/>
      <c r="ACK812" s="28"/>
      <c r="ACL812" s="28"/>
      <c r="ACM812" s="28"/>
      <c r="ACN812" s="28"/>
      <c r="ACO812" s="28"/>
      <c r="ACP812" s="28"/>
      <c r="ACQ812" s="28"/>
      <c r="ACR812" s="28"/>
      <c r="ACS812" s="28"/>
      <c r="ACT812" s="28"/>
      <c r="ACU812" s="28"/>
      <c r="ACV812" s="28"/>
      <c r="ACW812" s="28"/>
      <c r="ACX812" s="28"/>
      <c r="ACY812" s="28"/>
      <c r="ACZ812" s="28"/>
      <c r="ADA812" s="28"/>
      <c r="ADB812" s="28"/>
      <c r="ADC812" s="28"/>
      <c r="ADD812" s="28"/>
      <c r="ADE812" s="28"/>
      <c r="ADF812" s="28"/>
      <c r="ADG812" s="28"/>
      <c r="ADH812" s="28"/>
      <c r="ADI812" s="28"/>
      <c r="ADJ812" s="28"/>
      <c r="ADK812" s="28"/>
      <c r="ADL812" s="28"/>
      <c r="ADM812" s="28"/>
      <c r="ADN812" s="28"/>
      <c r="ADO812" s="28"/>
      <c r="ADP812" s="28"/>
      <c r="ADQ812" s="28"/>
      <c r="ADR812" s="28"/>
      <c r="ADS812" s="28"/>
      <c r="ADT812" s="28"/>
      <c r="ADU812" s="28"/>
      <c r="ADV812" s="28"/>
      <c r="ADW812" s="28"/>
      <c r="ADX812" s="28"/>
      <c r="ADY812" s="28"/>
      <c r="ADZ812" s="28"/>
      <c r="AEA812" s="28"/>
      <c r="AEB812" s="28"/>
      <c r="AEC812" s="28"/>
      <c r="AED812" s="28"/>
      <c r="AEE812" s="28"/>
      <c r="AEF812" s="28"/>
      <c r="AEG812" s="28"/>
      <c r="AEH812" s="28"/>
      <c r="AEI812" s="28"/>
      <c r="AEJ812" s="28"/>
      <c r="AEK812" s="28"/>
      <c r="AEL812" s="28"/>
      <c r="AEM812" s="28"/>
      <c r="AEN812" s="28"/>
      <c r="AEO812" s="28"/>
      <c r="AEP812" s="28"/>
      <c r="AEQ812" s="28"/>
      <c r="AER812" s="28"/>
      <c r="AES812" s="28"/>
      <c r="AET812" s="28"/>
      <c r="AEU812" s="28"/>
      <c r="AEV812" s="28"/>
      <c r="AEW812" s="28"/>
      <c r="AEX812" s="28"/>
      <c r="AEY812" s="28"/>
      <c r="AEZ812" s="28"/>
      <c r="AFA812" s="28"/>
      <c r="AFB812" s="28"/>
      <c r="AFC812" s="28"/>
      <c r="AFD812" s="28"/>
      <c r="AFE812" s="28"/>
      <c r="AFF812" s="28"/>
      <c r="AFG812" s="28"/>
      <c r="AFH812" s="28"/>
      <c r="AFI812" s="28"/>
      <c r="AFJ812" s="28"/>
      <c r="AFK812" s="28"/>
      <c r="AFL812" s="28"/>
      <c r="AFM812" s="28"/>
      <c r="AFN812" s="28"/>
      <c r="AFO812" s="28"/>
      <c r="AFP812" s="28"/>
      <c r="AFQ812" s="28"/>
      <c r="AFR812" s="28"/>
      <c r="AFS812" s="28"/>
      <c r="AFT812" s="28"/>
      <c r="AFU812" s="28"/>
      <c r="AFV812" s="28"/>
      <c r="AFW812" s="28"/>
      <c r="AFX812" s="28"/>
      <c r="AFY812" s="28"/>
      <c r="AFZ812" s="28"/>
      <c r="AGA812" s="28"/>
      <c r="AGB812" s="28"/>
      <c r="AGC812" s="28"/>
      <c r="AGD812" s="28"/>
      <c r="AGE812" s="28"/>
      <c r="AGF812" s="28"/>
      <c r="AGG812" s="28"/>
      <c r="AGH812" s="28"/>
      <c r="AGI812" s="28"/>
      <c r="AGJ812" s="28"/>
      <c r="AGK812" s="28"/>
      <c r="AGL812" s="28"/>
      <c r="AGM812" s="28"/>
      <c r="AGN812" s="28"/>
      <c r="AGO812" s="28"/>
      <c r="AGP812" s="28"/>
      <c r="AGQ812" s="28"/>
      <c r="AGR812" s="28"/>
      <c r="AGS812" s="28"/>
      <c r="AGT812" s="28"/>
      <c r="AGU812" s="28"/>
      <c r="AGV812" s="28"/>
      <c r="AGW812" s="28"/>
      <c r="AGX812" s="28"/>
      <c r="AGY812" s="28"/>
      <c r="AGZ812" s="28"/>
      <c r="AHA812" s="28"/>
      <c r="AHB812" s="28"/>
      <c r="AHC812" s="28"/>
      <c r="AHD812" s="28"/>
      <c r="AHE812" s="28"/>
      <c r="AHF812" s="28"/>
      <c r="AHG812" s="28"/>
      <c r="AHH812" s="28"/>
      <c r="AHI812" s="28"/>
      <c r="AHJ812" s="28"/>
      <c r="AHK812" s="28"/>
      <c r="AHL812" s="28"/>
      <c r="AHM812" s="28"/>
      <c r="AHN812" s="28"/>
      <c r="AHO812" s="28"/>
      <c r="AHP812" s="28"/>
      <c r="AHQ812" s="28"/>
      <c r="AHR812" s="28"/>
      <c r="AHS812" s="28"/>
      <c r="AHT812" s="28"/>
      <c r="AHU812" s="28"/>
      <c r="AHV812" s="28"/>
      <c r="AHW812" s="28"/>
      <c r="AHX812" s="28"/>
      <c r="AHY812" s="28"/>
      <c r="AHZ812" s="28"/>
      <c r="AIA812" s="28"/>
      <c r="AIB812" s="28"/>
      <c r="AIC812" s="28"/>
      <c r="AID812" s="28"/>
      <c r="AIE812" s="28"/>
      <c r="AIF812" s="28"/>
      <c r="AIG812" s="28"/>
      <c r="AIH812" s="28"/>
      <c r="AII812" s="28"/>
      <c r="AIJ812" s="28"/>
      <c r="AIK812" s="28"/>
      <c r="AIL812" s="28"/>
      <c r="AIM812" s="28"/>
      <c r="AIN812" s="28"/>
      <c r="AIO812" s="28"/>
      <c r="AIP812" s="28"/>
      <c r="AIQ812" s="28"/>
      <c r="AIR812" s="28"/>
      <c r="AIS812" s="28"/>
      <c r="AIT812" s="28"/>
      <c r="AIU812" s="28"/>
      <c r="AIV812" s="28"/>
      <c r="AIW812" s="28"/>
      <c r="AIX812" s="28"/>
      <c r="AIY812" s="28"/>
      <c r="AIZ812" s="28"/>
      <c r="AJA812" s="28"/>
      <c r="AJB812" s="28"/>
      <c r="AJC812" s="28"/>
      <c r="AJD812" s="28"/>
      <c r="AJE812" s="28"/>
      <c r="AJF812" s="28"/>
      <c r="AJG812" s="28"/>
      <c r="AJH812" s="28"/>
      <c r="AJI812" s="28"/>
      <c r="AJJ812" s="28"/>
      <c r="AJK812" s="28"/>
      <c r="AJL812" s="28"/>
      <c r="AJM812" s="28"/>
      <c r="AJN812" s="28"/>
      <c r="AJO812" s="28"/>
      <c r="AJP812" s="28"/>
      <c r="AJQ812" s="28"/>
      <c r="AJR812" s="28"/>
      <c r="AJS812" s="28"/>
      <c r="AJT812" s="28"/>
      <c r="AJU812" s="28"/>
      <c r="AJV812" s="28"/>
      <c r="AJW812" s="28"/>
      <c r="AJX812" s="28"/>
      <c r="AJY812" s="28"/>
      <c r="AJZ812" s="28"/>
      <c r="AKA812" s="28"/>
      <c r="AKB812" s="28"/>
      <c r="AKC812" s="28"/>
      <c r="AKD812" s="28"/>
      <c r="AKE812" s="28"/>
      <c r="AKF812" s="28"/>
      <c r="AKG812" s="28"/>
      <c r="AKH812" s="28"/>
      <c r="AKI812" s="28"/>
      <c r="AKJ812" s="28"/>
      <c r="AKK812" s="28"/>
      <c r="AKL812" s="28"/>
      <c r="AKM812" s="28"/>
      <c r="AKN812" s="28"/>
      <c r="AKO812" s="28"/>
      <c r="AKP812" s="28"/>
      <c r="AKQ812" s="28"/>
      <c r="AKR812" s="28"/>
      <c r="AKS812" s="28"/>
      <c r="AKT812" s="28"/>
      <c r="AKU812" s="28"/>
      <c r="AKV812" s="28"/>
      <c r="AKW812" s="28"/>
      <c r="AKX812" s="28"/>
      <c r="AKY812" s="28"/>
      <c r="AKZ812" s="28"/>
      <c r="ALA812" s="28"/>
      <c r="ALB812" s="28"/>
      <c r="ALC812" s="28"/>
      <c r="ALD812" s="28"/>
      <c r="ALE812" s="28"/>
      <c r="ALF812" s="28"/>
      <c r="ALG812" s="28"/>
      <c r="ALH812" s="28"/>
      <c r="ALI812" s="28"/>
      <c r="ALJ812" s="28"/>
      <c r="ALK812" s="28"/>
      <c r="ALL812" s="28"/>
      <c r="ALM812" s="28"/>
      <c r="ALN812" s="28"/>
      <c r="ALO812" s="28"/>
      <c r="ALP812" s="28"/>
      <c r="ALQ812" s="28"/>
      <c r="ALR812" s="28"/>
      <c r="ALS812" s="28"/>
      <c r="ALT812" s="28"/>
      <c r="ALU812" s="28"/>
      <c r="ALV812" s="28"/>
      <c r="ALW812" s="28"/>
      <c r="ALX812" s="28"/>
      <c r="ALY812" s="28"/>
      <c r="ALZ812" s="28"/>
      <c r="AMA812" s="28"/>
      <c r="AMB812" s="28"/>
      <c r="AMC812" s="28"/>
      <c r="AMD812" s="28"/>
      <c r="AME812" s="28"/>
      <c r="AMF812" s="28"/>
      <c r="AMG812" s="28"/>
      <c r="AMH812" s="28"/>
      <c r="AMI812" s="28"/>
      <c r="AMJ812" s="28"/>
      <c r="AMK812" s="28"/>
      <c r="AML812" s="28"/>
      <c r="AMM812" s="28"/>
      <c r="AMN812" s="28"/>
      <c r="AMO812" s="28"/>
      <c r="AMP812" s="28"/>
      <c r="AMQ812" s="28"/>
      <c r="AMR812" s="28"/>
      <c r="AMS812" s="28"/>
      <c r="AMT812" s="28"/>
      <c r="AMU812" s="28"/>
      <c r="AMV812" s="28"/>
      <c r="AMW812" s="28"/>
      <c r="AMX812" s="28"/>
      <c r="AMY812" s="28"/>
      <c r="AMZ812" s="28"/>
      <c r="ANA812" s="28"/>
      <c r="ANB812" s="28"/>
      <c r="ANC812" s="28"/>
      <c r="AND812" s="28"/>
      <c r="ANE812" s="28"/>
      <c r="ANF812" s="28"/>
      <c r="ANG812" s="28"/>
      <c r="ANH812" s="28"/>
      <c r="ANI812" s="28"/>
      <c r="ANJ812" s="28"/>
      <c r="ANK812" s="28"/>
      <c r="ANL812" s="28"/>
      <c r="ANM812" s="28"/>
      <c r="ANN812" s="28"/>
      <c r="ANO812" s="28"/>
      <c r="ANP812" s="28"/>
      <c r="ANQ812" s="28"/>
      <c r="ANR812" s="28"/>
      <c r="ANS812" s="28"/>
      <c r="ANT812" s="28"/>
      <c r="ANU812" s="28"/>
      <c r="ANV812" s="28"/>
      <c r="ANW812" s="28"/>
      <c r="ANX812" s="28"/>
      <c r="ANY812" s="28"/>
      <c r="ANZ812" s="28"/>
      <c r="AOA812" s="28"/>
      <c r="AOB812" s="28"/>
      <c r="AOC812" s="28"/>
      <c r="AOD812" s="28"/>
      <c r="AOE812" s="28"/>
      <c r="AOF812" s="28"/>
      <c r="AOG812" s="28"/>
      <c r="AOH812" s="28"/>
      <c r="AOI812" s="28"/>
      <c r="AOJ812" s="28"/>
      <c r="AOK812" s="28"/>
      <c r="AOL812" s="28"/>
      <c r="AOM812" s="28"/>
      <c r="AON812" s="28"/>
      <c r="AOO812" s="28"/>
      <c r="AOP812" s="28"/>
      <c r="AOQ812" s="28"/>
      <c r="AOR812" s="28"/>
      <c r="AOS812" s="28"/>
      <c r="AOT812" s="28"/>
      <c r="AOU812" s="28"/>
      <c r="AOV812" s="28"/>
      <c r="AOW812" s="28"/>
      <c r="AOX812" s="28"/>
      <c r="AOY812" s="28"/>
      <c r="AOZ812" s="28"/>
      <c r="APA812" s="28"/>
      <c r="APB812" s="28"/>
      <c r="APC812" s="28"/>
      <c r="APD812" s="28"/>
      <c r="APE812" s="28"/>
      <c r="APF812" s="28"/>
      <c r="APG812" s="28"/>
      <c r="APH812" s="28"/>
      <c r="API812" s="28"/>
      <c r="APJ812" s="28"/>
      <c r="APK812" s="28"/>
      <c r="APL812" s="28"/>
      <c r="APM812" s="28"/>
      <c r="APN812" s="28"/>
      <c r="APO812" s="28"/>
      <c r="APP812" s="28"/>
      <c r="APQ812" s="28"/>
      <c r="APR812" s="28"/>
      <c r="APS812" s="28"/>
      <c r="APT812" s="28"/>
      <c r="APU812" s="28"/>
      <c r="APV812" s="28"/>
      <c r="APW812" s="28"/>
      <c r="APX812" s="28"/>
      <c r="APY812" s="28"/>
      <c r="APZ812" s="28"/>
      <c r="AQA812" s="28"/>
      <c r="AQB812" s="28"/>
      <c r="AQC812" s="28"/>
      <c r="AQD812" s="28"/>
      <c r="AQE812" s="28"/>
      <c r="AQF812" s="28"/>
      <c r="AQG812" s="28"/>
      <c r="AQH812" s="28"/>
      <c r="AQI812" s="28"/>
      <c r="AQJ812" s="28"/>
      <c r="AQK812" s="28"/>
      <c r="AQL812" s="28"/>
      <c r="AQM812" s="28"/>
      <c r="AQN812" s="28"/>
      <c r="AQO812" s="28"/>
      <c r="AQP812" s="28"/>
      <c r="AQQ812" s="28"/>
      <c r="AQR812" s="28"/>
      <c r="AQS812" s="28"/>
      <c r="AQT812" s="28"/>
      <c r="AQU812" s="28"/>
      <c r="AQV812" s="28"/>
      <c r="AQW812" s="28"/>
      <c r="AQX812" s="28"/>
      <c r="AQY812" s="28"/>
      <c r="AQZ812" s="28"/>
      <c r="ARA812" s="28"/>
      <c r="ARB812" s="28"/>
      <c r="ARC812" s="28"/>
      <c r="ARD812" s="28"/>
      <c r="ARE812" s="28"/>
      <c r="ARF812" s="28"/>
      <c r="ARG812" s="28"/>
      <c r="ARH812" s="28"/>
      <c r="ARI812" s="28"/>
      <c r="ARJ812" s="28"/>
      <c r="ARK812" s="28"/>
      <c r="ARL812" s="28"/>
      <c r="ARM812" s="28"/>
      <c r="ARN812" s="28"/>
      <c r="ARO812" s="28"/>
      <c r="ARP812" s="28"/>
      <c r="ARQ812" s="28"/>
      <c r="ARR812" s="28"/>
      <c r="ARS812" s="28"/>
      <c r="ART812" s="28"/>
      <c r="ARU812" s="28"/>
      <c r="ARV812" s="28"/>
      <c r="ARW812" s="28"/>
      <c r="ARX812" s="28"/>
      <c r="ARY812" s="28"/>
      <c r="ARZ812" s="28"/>
      <c r="ASA812" s="28"/>
      <c r="ASB812" s="28"/>
      <c r="ASC812" s="28"/>
      <c r="ASD812" s="28"/>
      <c r="ASE812" s="28"/>
      <c r="ASF812" s="28"/>
      <c r="ASG812" s="28"/>
      <c r="ASH812" s="28"/>
      <c r="ASI812" s="28"/>
      <c r="ASJ812" s="28"/>
      <c r="ASK812" s="28"/>
      <c r="ASL812" s="28"/>
      <c r="ASM812" s="28"/>
      <c r="ASN812" s="28"/>
      <c r="ASO812" s="28"/>
      <c r="ASP812" s="28"/>
      <c r="ASQ812" s="28"/>
      <c r="ASR812" s="28"/>
      <c r="ASS812" s="28"/>
      <c r="AST812" s="28"/>
      <c r="ASU812" s="28"/>
      <c r="ASV812" s="28"/>
      <c r="ASW812" s="28"/>
      <c r="ASX812" s="28"/>
      <c r="ASY812" s="28"/>
      <c r="ASZ812" s="28"/>
      <c r="ATA812" s="28"/>
      <c r="ATB812" s="28"/>
      <c r="ATC812" s="28"/>
      <c r="ATD812" s="28"/>
      <c r="ATE812" s="28"/>
      <c r="ATF812" s="28"/>
      <c r="ATG812" s="28"/>
      <c r="ATH812" s="28"/>
      <c r="ATI812" s="28"/>
      <c r="ATJ812" s="28"/>
      <c r="ATK812" s="28"/>
      <c r="ATL812" s="28"/>
      <c r="ATM812" s="28"/>
      <c r="ATN812" s="28"/>
      <c r="ATO812" s="28"/>
      <c r="ATP812" s="28"/>
      <c r="ATQ812" s="28"/>
      <c r="ATR812" s="28"/>
      <c r="ATS812" s="28"/>
      <c r="ATT812" s="28"/>
      <c r="ATU812" s="28"/>
      <c r="ATV812" s="28"/>
      <c r="ATW812" s="28"/>
      <c r="ATX812" s="28"/>
      <c r="ATY812" s="28"/>
      <c r="ATZ812" s="28"/>
      <c r="AUA812" s="28"/>
      <c r="AUB812" s="28"/>
      <c r="AUC812" s="28"/>
      <c r="AUD812" s="28"/>
      <c r="AUE812" s="28"/>
      <c r="AUF812" s="28"/>
      <c r="AUG812" s="28"/>
      <c r="AUH812" s="28"/>
      <c r="AUI812" s="28"/>
      <c r="AUJ812" s="28"/>
      <c r="AUK812" s="28"/>
      <c r="AUL812" s="28"/>
      <c r="AUM812" s="28"/>
      <c r="AUN812" s="28"/>
      <c r="AUO812" s="28"/>
      <c r="AUP812" s="28"/>
      <c r="AUQ812" s="28"/>
      <c r="AUR812" s="28"/>
      <c r="AUS812" s="28"/>
      <c r="AUT812" s="28"/>
      <c r="AUU812" s="28"/>
      <c r="AUV812" s="28"/>
      <c r="AUW812" s="28"/>
      <c r="AUX812" s="28"/>
      <c r="AUY812" s="28"/>
      <c r="AUZ812" s="28"/>
      <c r="AVA812" s="28"/>
      <c r="AVB812" s="28"/>
      <c r="AVC812" s="28"/>
      <c r="AVD812" s="28"/>
      <c r="AVE812" s="28"/>
      <c r="AVF812" s="28"/>
      <c r="AVG812" s="28"/>
      <c r="AVH812" s="28"/>
      <c r="AVI812" s="28"/>
      <c r="AVJ812" s="28"/>
      <c r="AVK812" s="28"/>
      <c r="AVL812" s="28"/>
      <c r="AVM812" s="28"/>
      <c r="AVN812" s="28"/>
      <c r="AVO812" s="28"/>
      <c r="AVP812" s="28"/>
      <c r="AVQ812" s="28"/>
      <c r="AVR812" s="28"/>
      <c r="AVS812" s="28"/>
      <c r="AVT812" s="28"/>
      <c r="AVU812" s="28"/>
      <c r="AVV812" s="28"/>
      <c r="AVW812" s="28"/>
      <c r="AVX812" s="28"/>
      <c r="AVY812" s="28"/>
      <c r="AVZ812" s="28"/>
      <c r="AWA812" s="28"/>
      <c r="AWB812" s="28"/>
      <c r="AWC812" s="28"/>
      <c r="AWD812" s="28"/>
      <c r="AWE812" s="28"/>
      <c r="AWF812" s="28"/>
      <c r="AWG812" s="28"/>
      <c r="AWH812" s="28"/>
      <c r="AWI812" s="28"/>
      <c r="AWJ812" s="28"/>
      <c r="AWK812" s="28"/>
      <c r="AWL812" s="28"/>
      <c r="AWM812" s="28"/>
      <c r="AWN812" s="28"/>
      <c r="AWO812" s="28"/>
      <c r="AWP812" s="28"/>
      <c r="AWQ812" s="28"/>
      <c r="AWR812" s="28"/>
      <c r="AWS812" s="28"/>
      <c r="AWT812" s="28"/>
      <c r="AWU812" s="28"/>
      <c r="AWV812" s="28"/>
      <c r="AWW812" s="28"/>
      <c r="AWX812" s="28"/>
      <c r="AWY812" s="28"/>
      <c r="AWZ812" s="28"/>
      <c r="AXA812" s="28"/>
      <c r="AXB812" s="28"/>
      <c r="AXC812" s="28"/>
      <c r="AXD812" s="28"/>
      <c r="AXE812" s="28"/>
      <c r="AXF812" s="28"/>
      <c r="AXG812" s="28"/>
      <c r="AXH812" s="28"/>
      <c r="AXI812" s="28"/>
      <c r="AXJ812" s="28"/>
      <c r="AXK812" s="28"/>
      <c r="AXL812" s="28"/>
      <c r="AXM812" s="28"/>
      <c r="AXN812" s="28"/>
      <c r="AXO812" s="28"/>
      <c r="AXP812" s="28"/>
      <c r="AXQ812" s="28"/>
      <c r="AXR812" s="28"/>
      <c r="AXS812" s="28"/>
      <c r="AXT812" s="28"/>
      <c r="AXU812" s="28"/>
      <c r="AXV812" s="28"/>
      <c r="AXW812" s="28"/>
      <c r="AXX812" s="28"/>
      <c r="AXY812" s="28"/>
      <c r="AXZ812" s="28"/>
      <c r="AYA812" s="28"/>
      <c r="AYB812" s="28"/>
      <c r="AYC812" s="28"/>
      <c r="AYD812" s="28"/>
      <c r="AYE812" s="28"/>
      <c r="AYF812" s="28"/>
      <c r="AYG812" s="28"/>
      <c r="AYH812" s="28"/>
      <c r="AYI812" s="28"/>
      <c r="AYJ812" s="28"/>
      <c r="AYK812" s="28"/>
      <c r="AYL812" s="28"/>
      <c r="AYM812" s="28"/>
      <c r="AYN812" s="28"/>
      <c r="AYO812" s="28"/>
      <c r="AYP812" s="28"/>
      <c r="AYQ812" s="28"/>
      <c r="AYR812" s="28"/>
      <c r="AYS812" s="28"/>
      <c r="AYT812" s="28"/>
      <c r="AYU812" s="28"/>
      <c r="AYV812" s="28"/>
      <c r="AYW812" s="28"/>
      <c r="AYX812" s="28"/>
      <c r="AYY812" s="28"/>
      <c r="AYZ812" s="28"/>
      <c r="AZA812" s="28"/>
      <c r="AZB812" s="28"/>
      <c r="AZC812" s="28"/>
      <c r="AZD812" s="28"/>
      <c r="AZE812" s="28"/>
      <c r="AZF812" s="28"/>
      <c r="AZG812" s="28"/>
      <c r="AZH812" s="28"/>
      <c r="AZI812" s="28"/>
      <c r="AZJ812" s="28"/>
      <c r="AZK812" s="28"/>
      <c r="AZL812" s="28"/>
      <c r="AZM812" s="28"/>
      <c r="AZN812" s="28"/>
      <c r="AZO812" s="28"/>
      <c r="AZP812" s="28"/>
      <c r="AZQ812" s="28"/>
      <c r="AZR812" s="28"/>
      <c r="AZS812" s="28"/>
      <c r="AZT812" s="28"/>
      <c r="AZU812" s="28"/>
      <c r="AZV812" s="28"/>
      <c r="AZW812" s="28"/>
      <c r="AZX812" s="28"/>
      <c r="AZY812" s="28"/>
      <c r="AZZ812" s="28"/>
      <c r="BAA812" s="28"/>
      <c r="BAB812" s="28"/>
      <c r="BAC812" s="28"/>
      <c r="BAD812" s="28"/>
      <c r="BAE812" s="28"/>
      <c r="BAF812" s="28"/>
      <c r="BAG812" s="28"/>
      <c r="BAH812" s="28"/>
      <c r="BAI812" s="28"/>
      <c r="BAJ812" s="28"/>
      <c r="BAK812" s="28"/>
      <c r="BAL812" s="28"/>
      <c r="BAM812" s="28"/>
      <c r="BAN812" s="28"/>
      <c r="BAO812" s="28"/>
      <c r="BAP812" s="28"/>
      <c r="BAQ812" s="28"/>
      <c r="BAR812" s="28"/>
      <c r="BAS812" s="28"/>
      <c r="BAT812" s="28"/>
      <c r="BAU812" s="28"/>
      <c r="BAV812" s="28"/>
      <c r="BAW812" s="28"/>
      <c r="BAX812" s="28"/>
      <c r="BAY812" s="28"/>
      <c r="BAZ812" s="28"/>
      <c r="BBA812" s="28"/>
      <c r="BBB812" s="28"/>
      <c r="BBC812" s="28"/>
      <c r="BBD812" s="28"/>
      <c r="BBE812" s="28"/>
      <c r="BBF812" s="28"/>
      <c r="BBG812" s="28"/>
      <c r="BBH812" s="28"/>
      <c r="BBI812" s="28"/>
      <c r="BBJ812" s="28"/>
      <c r="BBK812" s="28"/>
      <c r="BBL812" s="28"/>
      <c r="BBM812" s="28"/>
      <c r="BBN812" s="28"/>
      <c r="BBO812" s="28"/>
      <c r="BBP812" s="28"/>
      <c r="BBQ812" s="28"/>
      <c r="BBR812" s="28"/>
      <c r="BBS812" s="28"/>
      <c r="BBT812" s="28"/>
      <c r="BBU812" s="28"/>
      <c r="BBV812" s="28"/>
      <c r="BBW812" s="28"/>
      <c r="BBX812" s="28"/>
      <c r="BBY812" s="28"/>
      <c r="BBZ812" s="28"/>
      <c r="BCA812" s="28"/>
      <c r="BCB812" s="28"/>
      <c r="BCC812" s="28"/>
      <c r="BCD812" s="28"/>
      <c r="BCE812" s="28"/>
      <c r="BCF812" s="28"/>
      <c r="BCG812" s="28"/>
      <c r="BCH812" s="28"/>
      <c r="BCI812" s="28"/>
      <c r="BCJ812" s="28"/>
      <c r="BCK812" s="28"/>
      <c r="BCL812" s="28"/>
      <c r="BCM812" s="28"/>
      <c r="BCN812" s="28"/>
      <c r="BCO812" s="28"/>
      <c r="BCP812" s="28"/>
      <c r="BCQ812" s="28"/>
      <c r="BCR812" s="28"/>
      <c r="BCS812" s="28"/>
      <c r="BCT812" s="28"/>
      <c r="BCU812" s="28"/>
      <c r="BCV812" s="28"/>
      <c r="BCW812" s="28"/>
      <c r="BCX812" s="28"/>
      <c r="BCY812" s="28"/>
      <c r="BCZ812" s="28"/>
      <c r="BDA812" s="28"/>
      <c r="BDB812" s="28"/>
      <c r="BDC812" s="28"/>
      <c r="BDD812" s="28"/>
      <c r="BDE812" s="28"/>
      <c r="BDF812" s="28"/>
      <c r="BDG812" s="28"/>
      <c r="BDH812" s="28"/>
      <c r="BDI812" s="28"/>
      <c r="BDJ812" s="28"/>
      <c r="BDK812" s="28"/>
      <c r="BDL812" s="28"/>
      <c r="BDM812" s="28"/>
      <c r="BDN812" s="28"/>
      <c r="BDO812" s="28"/>
      <c r="BDP812" s="28"/>
      <c r="BDQ812" s="28"/>
      <c r="BDR812" s="28"/>
      <c r="BDS812" s="28"/>
      <c r="BDT812" s="28"/>
      <c r="BDU812" s="28"/>
      <c r="BDV812" s="28"/>
      <c r="BDW812" s="28"/>
      <c r="BDX812" s="28"/>
      <c r="BDY812" s="28"/>
      <c r="BDZ812" s="28"/>
      <c r="BEA812" s="28"/>
      <c r="BEB812" s="28"/>
      <c r="BEC812" s="28"/>
      <c r="BED812" s="28"/>
      <c r="BEE812" s="28"/>
      <c r="BEF812" s="28"/>
      <c r="BEG812" s="28"/>
      <c r="BEH812" s="28"/>
      <c r="BEI812" s="28"/>
      <c r="BEJ812" s="28"/>
      <c r="BEK812" s="28"/>
      <c r="BEL812" s="28"/>
      <c r="BEM812" s="28"/>
      <c r="BEN812" s="28"/>
      <c r="BEO812" s="28"/>
      <c r="BEP812" s="28"/>
      <c r="BEQ812" s="28"/>
      <c r="BER812" s="28"/>
      <c r="BES812" s="28"/>
      <c r="BET812" s="28"/>
      <c r="BEU812" s="28"/>
      <c r="BEV812" s="28"/>
      <c r="BEW812" s="28"/>
      <c r="BEX812" s="28"/>
      <c r="BEY812" s="28"/>
      <c r="BEZ812" s="28"/>
      <c r="BFA812" s="28"/>
      <c r="BFB812" s="28"/>
      <c r="BFC812" s="28"/>
      <c r="BFD812" s="28"/>
      <c r="BFE812" s="28"/>
      <c r="BFF812" s="28"/>
      <c r="BFG812" s="28"/>
      <c r="BFH812" s="28"/>
      <c r="BFI812" s="28"/>
      <c r="BFJ812" s="28"/>
      <c r="BFK812" s="28"/>
      <c r="BFL812" s="28"/>
      <c r="BFM812" s="28"/>
      <c r="BFN812" s="28"/>
      <c r="BFO812" s="28"/>
      <c r="BFP812" s="28"/>
      <c r="BFQ812" s="28"/>
      <c r="BFR812" s="28"/>
      <c r="BFS812" s="28"/>
      <c r="BFT812" s="28"/>
      <c r="BFU812" s="28"/>
      <c r="BFV812" s="28"/>
      <c r="BFW812" s="28"/>
      <c r="BFX812" s="28"/>
      <c r="BFY812" s="28"/>
      <c r="BFZ812" s="28"/>
      <c r="BGA812" s="28"/>
      <c r="BGB812" s="28"/>
      <c r="BGC812" s="28"/>
      <c r="BGD812" s="28"/>
      <c r="BGE812" s="28"/>
      <c r="BGF812" s="28"/>
      <c r="BGG812" s="28"/>
      <c r="BGH812" s="28"/>
      <c r="BGI812" s="28"/>
      <c r="BGJ812" s="28"/>
      <c r="BGK812" s="28"/>
      <c r="BGL812" s="28"/>
      <c r="BGM812" s="28"/>
      <c r="BGN812" s="28"/>
      <c r="BGO812" s="28"/>
      <c r="BGP812" s="28"/>
      <c r="BGQ812" s="28"/>
      <c r="BGR812" s="28"/>
      <c r="BGS812" s="28"/>
      <c r="BGT812" s="28"/>
      <c r="BGU812" s="28"/>
      <c r="BGV812" s="28"/>
      <c r="BGW812" s="28"/>
      <c r="BGX812" s="28"/>
      <c r="BGY812" s="28"/>
      <c r="BGZ812" s="28"/>
      <c r="BHA812" s="28"/>
      <c r="BHB812" s="28"/>
      <c r="BHC812" s="28"/>
      <c r="BHD812" s="28"/>
      <c r="BHE812" s="28"/>
      <c r="BHF812" s="28"/>
      <c r="BHG812" s="28"/>
      <c r="BHH812" s="28"/>
      <c r="BHI812" s="28"/>
      <c r="BHJ812" s="28"/>
      <c r="BHK812" s="28"/>
      <c r="BHL812" s="28"/>
      <c r="BHM812" s="28"/>
      <c r="BHN812" s="28"/>
      <c r="BHO812" s="28"/>
      <c r="BHP812" s="28"/>
      <c r="BHQ812" s="28"/>
      <c r="BHR812" s="28"/>
      <c r="BHS812" s="28"/>
      <c r="BHT812" s="28"/>
      <c r="BHU812" s="28"/>
      <c r="BHV812" s="28"/>
      <c r="BHW812" s="28"/>
      <c r="BHX812" s="28"/>
      <c r="BHY812" s="28"/>
      <c r="BHZ812" s="28"/>
      <c r="BIA812" s="28"/>
      <c r="BIB812" s="28"/>
      <c r="BIC812" s="28"/>
      <c r="BID812" s="28"/>
      <c r="BIE812" s="28"/>
      <c r="BIF812" s="28"/>
      <c r="BIG812" s="28"/>
      <c r="BIH812" s="28"/>
      <c r="BII812" s="28"/>
      <c r="BIJ812" s="28"/>
      <c r="BIK812" s="28"/>
      <c r="BIL812" s="28"/>
      <c r="BIM812" s="28"/>
      <c r="BIN812" s="28"/>
      <c r="BIO812" s="28"/>
      <c r="BIP812" s="28"/>
      <c r="BIQ812" s="28"/>
      <c r="BIR812" s="28"/>
      <c r="BIS812" s="28"/>
      <c r="BIT812" s="28"/>
      <c r="BIU812" s="28"/>
      <c r="BIV812" s="28"/>
      <c r="BIW812" s="28"/>
      <c r="BIX812" s="28"/>
      <c r="BIY812" s="28"/>
      <c r="BIZ812" s="28"/>
      <c r="BJA812" s="28"/>
      <c r="BJB812" s="28"/>
      <c r="BJC812" s="28"/>
      <c r="BJD812" s="28"/>
      <c r="BJE812" s="28"/>
      <c r="BJF812" s="28"/>
      <c r="BJG812" s="28"/>
      <c r="BJH812" s="28"/>
      <c r="BJI812" s="28"/>
      <c r="BJJ812" s="28"/>
      <c r="BJK812" s="28"/>
      <c r="BJL812" s="28"/>
      <c r="BJM812" s="28"/>
      <c r="BJN812" s="28"/>
      <c r="BJO812" s="28"/>
      <c r="BJP812" s="28"/>
      <c r="BJQ812" s="28"/>
      <c r="BJR812" s="28"/>
      <c r="BJS812" s="28"/>
      <c r="BJT812" s="28"/>
      <c r="BJU812" s="28"/>
      <c r="BJV812" s="28"/>
      <c r="BJW812" s="28"/>
      <c r="BJX812" s="28"/>
      <c r="BJY812" s="28"/>
      <c r="BJZ812" s="28"/>
      <c r="BKA812" s="28"/>
      <c r="BKB812" s="28"/>
      <c r="BKC812" s="28"/>
      <c r="BKD812" s="28"/>
      <c r="BKE812" s="28"/>
      <c r="BKF812" s="28"/>
      <c r="BKG812" s="28"/>
      <c r="BKH812" s="28"/>
      <c r="BKI812" s="28"/>
      <c r="BKJ812" s="28"/>
      <c r="BKK812" s="28"/>
      <c r="BKL812" s="28"/>
      <c r="BKM812" s="28"/>
      <c r="BKN812" s="28"/>
      <c r="BKO812" s="28"/>
      <c r="BKP812" s="28"/>
      <c r="BKQ812" s="28"/>
      <c r="BKR812" s="28"/>
      <c r="BKS812" s="28"/>
      <c r="BKT812" s="28"/>
      <c r="BKU812" s="28"/>
      <c r="BKV812" s="28"/>
      <c r="BKW812" s="28"/>
      <c r="BKX812" s="28"/>
      <c r="BKY812" s="28"/>
      <c r="BKZ812" s="28"/>
      <c r="BLA812" s="28"/>
      <c r="BLB812" s="28"/>
      <c r="BLC812" s="28"/>
      <c r="BLD812" s="28"/>
      <c r="BLE812" s="28"/>
      <c r="BLF812" s="28"/>
      <c r="BLG812" s="28"/>
      <c r="BLH812" s="28"/>
      <c r="BLI812" s="28"/>
      <c r="BLJ812" s="28"/>
      <c r="BLK812" s="28"/>
      <c r="BLL812" s="28"/>
      <c r="BLM812" s="28"/>
      <c r="BLN812" s="28"/>
      <c r="BLO812" s="28"/>
      <c r="BLP812" s="28"/>
      <c r="BLQ812" s="28"/>
      <c r="BLR812" s="28"/>
      <c r="BLS812" s="28"/>
      <c r="BLT812" s="28"/>
      <c r="BLU812" s="28"/>
      <c r="BLV812" s="28"/>
      <c r="BLW812" s="28"/>
      <c r="BLX812" s="28"/>
      <c r="BLY812" s="28"/>
      <c r="BLZ812" s="28"/>
      <c r="BMA812" s="28"/>
      <c r="BMB812" s="28"/>
      <c r="BMC812" s="28"/>
      <c r="BMD812" s="28"/>
      <c r="BME812" s="28"/>
      <c r="BMF812" s="28"/>
      <c r="BMG812" s="28"/>
      <c r="BMH812" s="28"/>
      <c r="BMI812" s="28"/>
      <c r="BMJ812" s="28"/>
      <c r="BMK812" s="28"/>
      <c r="BML812" s="28"/>
      <c r="BMM812" s="28"/>
      <c r="BMN812" s="28"/>
      <c r="BMO812" s="28"/>
      <c r="BMP812" s="28"/>
      <c r="BMQ812" s="28"/>
      <c r="BMR812" s="28"/>
      <c r="BMS812" s="28"/>
      <c r="BMT812" s="28"/>
      <c r="BMU812" s="28"/>
      <c r="BMV812" s="28"/>
      <c r="BMW812" s="28"/>
      <c r="BMX812" s="28"/>
      <c r="BMY812" s="28"/>
      <c r="BMZ812" s="28"/>
      <c r="BNA812" s="28"/>
      <c r="BNB812" s="28"/>
      <c r="BNC812" s="28"/>
      <c r="BND812" s="28"/>
      <c r="BNE812" s="28"/>
      <c r="BNF812" s="28"/>
      <c r="BNG812" s="28"/>
      <c r="BNH812" s="28"/>
      <c r="BNI812" s="28"/>
      <c r="BNJ812" s="28"/>
      <c r="BNK812" s="28"/>
      <c r="BNL812" s="28"/>
      <c r="BNM812" s="28"/>
      <c r="BNN812" s="28"/>
      <c r="BNO812" s="28"/>
      <c r="BNP812" s="28"/>
      <c r="BNQ812" s="28"/>
      <c r="BNR812" s="28"/>
      <c r="BNS812" s="28"/>
      <c r="BNT812" s="28"/>
      <c r="BNU812" s="28"/>
      <c r="BNV812" s="28"/>
      <c r="BNW812" s="28"/>
      <c r="BNX812" s="28"/>
      <c r="BNY812" s="28"/>
      <c r="BNZ812" s="28"/>
      <c r="BOA812" s="28"/>
      <c r="BOB812" s="28"/>
      <c r="BOC812" s="28"/>
      <c r="BOD812" s="28"/>
      <c r="BOE812" s="28"/>
      <c r="BOF812" s="28"/>
      <c r="BOG812" s="28"/>
      <c r="BOH812" s="28"/>
      <c r="BOI812" s="28"/>
      <c r="BOJ812" s="28"/>
      <c r="BOK812" s="28"/>
      <c r="BOL812" s="28"/>
      <c r="BOM812" s="28"/>
      <c r="BON812" s="28"/>
      <c r="BOO812" s="28"/>
      <c r="BOP812" s="28"/>
      <c r="BOQ812" s="28"/>
      <c r="BOR812" s="28"/>
      <c r="BOS812" s="28"/>
      <c r="BOT812" s="28"/>
      <c r="BOU812" s="28"/>
      <c r="BOV812" s="28"/>
      <c r="BOW812" s="28"/>
      <c r="BOX812" s="28"/>
      <c r="BOY812" s="28"/>
      <c r="BOZ812" s="28"/>
      <c r="BPA812" s="28"/>
      <c r="BPB812" s="28"/>
      <c r="BPC812" s="28"/>
      <c r="BPD812" s="28"/>
      <c r="BPE812" s="28"/>
      <c r="BPF812" s="28"/>
      <c r="BPG812" s="28"/>
      <c r="BPH812" s="28"/>
      <c r="BPI812" s="28"/>
      <c r="BPJ812" s="28"/>
      <c r="BPK812" s="28"/>
      <c r="BPL812" s="28"/>
      <c r="BPM812" s="28"/>
      <c r="BPN812" s="28"/>
      <c r="BPO812" s="28"/>
      <c r="BPP812" s="28"/>
      <c r="BPQ812" s="28"/>
      <c r="BPR812" s="28"/>
      <c r="BPS812" s="28"/>
      <c r="BPT812" s="28"/>
      <c r="BPU812" s="28"/>
      <c r="BPV812" s="28"/>
      <c r="BPW812" s="28"/>
      <c r="BPX812" s="28"/>
      <c r="BPY812" s="28"/>
      <c r="BPZ812" s="28"/>
      <c r="BQA812" s="28"/>
      <c r="BQB812" s="28"/>
      <c r="BQC812" s="28"/>
      <c r="BQD812" s="28"/>
      <c r="BQE812" s="28"/>
      <c r="BQF812" s="28"/>
      <c r="BQG812" s="28"/>
      <c r="BQH812" s="28"/>
      <c r="BQI812" s="28"/>
      <c r="BQJ812" s="28"/>
      <c r="BQK812" s="28"/>
      <c r="BQL812" s="28"/>
      <c r="BQM812" s="28"/>
      <c r="BQN812" s="28"/>
      <c r="BQO812" s="28"/>
      <c r="BQP812" s="28"/>
      <c r="BQQ812" s="28"/>
      <c r="BQR812" s="28"/>
      <c r="BQS812" s="28"/>
      <c r="BQT812" s="28"/>
      <c r="BQU812" s="28"/>
      <c r="BQV812" s="28"/>
      <c r="BQW812" s="28"/>
      <c r="BQX812" s="28"/>
      <c r="BQY812" s="28"/>
      <c r="BQZ812" s="28"/>
      <c r="BRA812" s="28"/>
      <c r="BRB812" s="28"/>
      <c r="BRC812" s="28"/>
      <c r="BRD812" s="28"/>
      <c r="BRE812" s="28"/>
      <c r="BRF812" s="28"/>
      <c r="BRG812" s="28"/>
      <c r="BRH812" s="28"/>
      <c r="BRI812" s="28"/>
      <c r="BRJ812" s="28"/>
      <c r="BRK812" s="28"/>
      <c r="BRL812" s="28"/>
      <c r="BRM812" s="28"/>
      <c r="BRN812" s="28"/>
      <c r="BRO812" s="28"/>
      <c r="BRP812" s="28"/>
      <c r="BRQ812" s="28"/>
      <c r="BRR812" s="28"/>
      <c r="BRS812" s="28"/>
      <c r="BRT812" s="28"/>
      <c r="BRU812" s="28"/>
      <c r="BRV812" s="28"/>
      <c r="BRW812" s="28"/>
      <c r="BRX812" s="28"/>
      <c r="BRY812" s="28"/>
      <c r="BRZ812" s="28"/>
      <c r="BSA812" s="28"/>
      <c r="BSB812" s="28"/>
      <c r="BSC812" s="28"/>
      <c r="BSD812" s="28"/>
      <c r="BSE812" s="28"/>
      <c r="BSF812" s="28"/>
      <c r="BSG812" s="28"/>
      <c r="BSH812" s="28"/>
      <c r="BSI812" s="28"/>
      <c r="BSJ812" s="28"/>
      <c r="BSK812" s="28"/>
      <c r="BSL812" s="28"/>
      <c r="BSM812" s="28"/>
      <c r="BSN812" s="28"/>
      <c r="BSO812" s="28"/>
      <c r="BSP812" s="28"/>
      <c r="BSQ812" s="28"/>
      <c r="BSR812" s="28"/>
      <c r="BSS812" s="28"/>
      <c r="BST812" s="28"/>
      <c r="BSU812" s="28"/>
      <c r="BSV812" s="28"/>
      <c r="BSW812" s="28"/>
      <c r="BSX812" s="28"/>
      <c r="BSY812" s="28"/>
      <c r="BSZ812" s="28"/>
      <c r="BTA812" s="28"/>
      <c r="BTB812" s="28"/>
      <c r="BTC812" s="28"/>
      <c r="BTD812" s="28"/>
      <c r="BTE812" s="28"/>
      <c r="BTF812" s="28"/>
      <c r="BTG812" s="28"/>
      <c r="BTH812" s="28"/>
      <c r="BTI812" s="28"/>
      <c r="BTJ812" s="28"/>
      <c r="BTK812" s="28"/>
      <c r="BTL812" s="28"/>
      <c r="BTM812" s="28"/>
      <c r="BTN812" s="28"/>
      <c r="BTO812" s="28"/>
      <c r="BTP812" s="28"/>
      <c r="BTQ812" s="28"/>
      <c r="BTR812" s="28"/>
      <c r="BTS812" s="28"/>
      <c r="BTT812" s="28"/>
      <c r="BTU812" s="28"/>
      <c r="BTV812" s="28"/>
      <c r="BTW812" s="28"/>
      <c r="BTX812" s="28"/>
      <c r="BTY812" s="28"/>
      <c r="BTZ812" s="28"/>
      <c r="BUA812" s="28"/>
      <c r="BUB812" s="28"/>
      <c r="BUC812" s="28"/>
      <c r="BUD812" s="28"/>
      <c r="BUE812" s="28"/>
      <c r="BUF812" s="28"/>
      <c r="BUG812" s="28"/>
      <c r="BUH812" s="28"/>
      <c r="BUI812" s="28"/>
      <c r="BUJ812" s="28"/>
      <c r="BUK812" s="28"/>
      <c r="BUL812" s="28"/>
      <c r="BUM812" s="28"/>
      <c r="BUN812" s="28"/>
      <c r="BUO812" s="28"/>
      <c r="BUP812" s="28"/>
      <c r="BUQ812" s="28"/>
      <c r="BUR812" s="28"/>
      <c r="BUS812" s="28"/>
      <c r="BUT812" s="28"/>
      <c r="BUU812" s="28"/>
      <c r="BUV812" s="28"/>
      <c r="BUW812" s="28"/>
      <c r="BUX812" s="28"/>
      <c r="BUY812" s="28"/>
      <c r="BUZ812" s="28"/>
      <c r="BVA812" s="28"/>
      <c r="BVB812" s="28"/>
      <c r="BVC812" s="28"/>
      <c r="BVD812" s="28"/>
      <c r="BVE812" s="28"/>
      <c r="BVF812" s="28"/>
      <c r="BVG812" s="28"/>
      <c r="BVH812" s="28"/>
      <c r="BVI812" s="28"/>
      <c r="BVJ812" s="28"/>
      <c r="BVK812" s="28"/>
      <c r="BVL812" s="28"/>
      <c r="BVM812" s="28"/>
      <c r="BVN812" s="28"/>
      <c r="BVO812" s="28"/>
      <c r="BVP812" s="28"/>
      <c r="BVQ812" s="28"/>
      <c r="BVR812" s="28"/>
      <c r="BVS812" s="28"/>
      <c r="BVT812" s="28"/>
      <c r="BVU812" s="28"/>
      <c r="BVV812" s="28"/>
      <c r="BVW812" s="28"/>
      <c r="BVX812" s="28"/>
      <c r="BVY812" s="28"/>
      <c r="BVZ812" s="28"/>
      <c r="BWA812" s="28"/>
      <c r="BWB812" s="28"/>
      <c r="BWC812" s="28"/>
      <c r="BWD812" s="28"/>
      <c r="BWE812" s="28"/>
      <c r="BWF812" s="28"/>
      <c r="BWG812" s="28"/>
      <c r="BWH812" s="28"/>
      <c r="BWI812" s="28"/>
      <c r="BWJ812" s="28"/>
      <c r="BWK812" s="28"/>
      <c r="BWL812" s="28"/>
      <c r="BWM812" s="28"/>
      <c r="BWN812" s="28"/>
      <c r="BWO812" s="28"/>
      <c r="BWP812" s="28"/>
      <c r="BWQ812" s="28"/>
      <c r="BWR812" s="28"/>
      <c r="BWS812" s="28"/>
      <c r="BWT812" s="28"/>
      <c r="BWU812" s="28"/>
      <c r="BWV812" s="28"/>
      <c r="BWW812" s="28"/>
      <c r="BWX812" s="28"/>
      <c r="BWY812" s="28"/>
      <c r="BWZ812" s="28"/>
      <c r="BXA812" s="28"/>
      <c r="BXB812" s="28"/>
      <c r="BXC812" s="28"/>
      <c r="BXD812" s="28"/>
      <c r="BXE812" s="28"/>
      <c r="BXF812" s="28"/>
      <c r="BXG812" s="28"/>
      <c r="BXH812" s="28"/>
      <c r="BXI812" s="28"/>
      <c r="BXJ812" s="28"/>
      <c r="BXK812" s="28"/>
      <c r="BXL812" s="28"/>
      <c r="BXM812" s="28"/>
      <c r="BXN812" s="28"/>
      <c r="BXO812" s="28"/>
      <c r="BXP812" s="28"/>
      <c r="BXQ812" s="28"/>
      <c r="BXR812" s="28"/>
      <c r="BXS812" s="28"/>
      <c r="BXT812" s="28"/>
      <c r="BXU812" s="28"/>
      <c r="BXV812" s="28"/>
      <c r="BXW812" s="28"/>
      <c r="BXX812" s="28"/>
      <c r="BXY812" s="28"/>
      <c r="BXZ812" s="28"/>
      <c r="BYA812" s="28"/>
      <c r="BYB812" s="28"/>
      <c r="BYC812" s="28"/>
      <c r="BYD812" s="28"/>
      <c r="BYE812" s="28"/>
      <c r="BYF812" s="28"/>
      <c r="BYG812" s="28"/>
      <c r="BYH812" s="28"/>
      <c r="BYI812" s="28"/>
      <c r="BYJ812" s="28"/>
      <c r="BYK812" s="28"/>
      <c r="BYL812" s="28"/>
      <c r="BYM812" s="28"/>
      <c r="BYN812" s="28"/>
      <c r="BYO812" s="28"/>
      <c r="BYP812" s="28"/>
      <c r="BYQ812" s="28"/>
      <c r="BYR812" s="28"/>
      <c r="BYS812" s="28"/>
      <c r="BYT812" s="28"/>
      <c r="BYU812" s="28"/>
      <c r="BYV812" s="28"/>
      <c r="BYW812" s="28"/>
      <c r="BYX812" s="28"/>
      <c r="BYY812" s="28"/>
      <c r="BYZ812" s="28"/>
      <c r="BZA812" s="28"/>
      <c r="BZB812" s="28"/>
      <c r="BZC812" s="28"/>
      <c r="BZD812" s="28"/>
      <c r="BZE812" s="28"/>
      <c r="BZF812" s="28"/>
      <c r="BZG812" s="28"/>
      <c r="BZH812" s="28"/>
      <c r="BZI812" s="28"/>
      <c r="BZJ812" s="28"/>
      <c r="BZK812" s="28"/>
      <c r="BZL812" s="28"/>
      <c r="BZM812" s="28"/>
      <c r="BZN812" s="28"/>
      <c r="BZO812" s="28"/>
      <c r="BZP812" s="28"/>
      <c r="BZQ812" s="28"/>
      <c r="BZR812" s="28"/>
      <c r="BZS812" s="28"/>
      <c r="BZT812" s="28"/>
      <c r="BZU812" s="28"/>
      <c r="BZV812" s="28"/>
      <c r="BZW812" s="28"/>
      <c r="BZX812" s="28"/>
      <c r="BZY812" s="28"/>
      <c r="BZZ812" s="28"/>
      <c r="CAA812" s="28"/>
      <c r="CAB812" s="28"/>
      <c r="CAC812" s="28"/>
      <c r="CAD812" s="28"/>
      <c r="CAE812" s="28"/>
      <c r="CAF812" s="28"/>
      <c r="CAG812" s="28"/>
      <c r="CAH812" s="28"/>
      <c r="CAI812" s="28"/>
      <c r="CAJ812" s="28"/>
      <c r="CAK812" s="28"/>
      <c r="CAL812" s="28"/>
      <c r="CAM812" s="28"/>
      <c r="CAN812" s="28"/>
      <c r="CAO812" s="28"/>
      <c r="CAP812" s="28"/>
      <c r="CAQ812" s="28"/>
      <c r="CAR812" s="28"/>
      <c r="CAS812" s="28"/>
      <c r="CAT812" s="28"/>
      <c r="CAU812" s="28"/>
      <c r="CAV812" s="28"/>
      <c r="CAW812" s="28"/>
      <c r="CAX812" s="28"/>
      <c r="CAY812" s="28"/>
      <c r="CAZ812" s="28"/>
      <c r="CBA812" s="28"/>
      <c r="CBB812" s="28"/>
      <c r="CBC812" s="28"/>
      <c r="CBD812" s="28"/>
      <c r="CBE812" s="28"/>
      <c r="CBF812" s="28"/>
      <c r="CBG812" s="28"/>
      <c r="CBH812" s="28"/>
      <c r="CBI812" s="28"/>
      <c r="CBJ812" s="28"/>
      <c r="CBK812" s="28"/>
      <c r="CBL812" s="28"/>
      <c r="CBM812" s="28"/>
      <c r="CBN812" s="28"/>
      <c r="CBO812" s="28"/>
      <c r="CBP812" s="28"/>
      <c r="CBQ812" s="28"/>
      <c r="CBR812" s="28"/>
      <c r="CBS812" s="28"/>
      <c r="CBT812" s="28"/>
      <c r="CBU812" s="28"/>
      <c r="CBV812" s="28"/>
      <c r="CBW812" s="28"/>
      <c r="CBX812" s="28"/>
      <c r="CBY812" s="28"/>
      <c r="CBZ812" s="28"/>
      <c r="CCA812" s="28"/>
      <c r="CCB812" s="28"/>
      <c r="CCC812" s="28"/>
      <c r="CCD812" s="28"/>
      <c r="CCE812" s="28"/>
      <c r="CCF812" s="28"/>
      <c r="CCG812" s="28"/>
      <c r="CCH812" s="28"/>
      <c r="CCI812" s="28"/>
      <c r="CCJ812" s="28"/>
      <c r="CCK812" s="28"/>
      <c r="CCL812" s="28"/>
      <c r="CCM812" s="28"/>
      <c r="CCN812" s="28"/>
      <c r="CCO812" s="28"/>
      <c r="CCP812" s="28"/>
      <c r="CCQ812" s="28"/>
      <c r="CCR812" s="28"/>
      <c r="CCS812" s="28"/>
      <c r="CCT812" s="28"/>
      <c r="CCU812" s="28"/>
      <c r="CCV812" s="28"/>
      <c r="CCW812" s="28"/>
      <c r="CCX812" s="28"/>
      <c r="CCY812" s="28"/>
      <c r="CCZ812" s="28"/>
      <c r="CDA812" s="28"/>
      <c r="CDB812" s="28"/>
      <c r="CDC812" s="28"/>
      <c r="CDD812" s="28"/>
      <c r="CDE812" s="28"/>
      <c r="CDF812" s="28"/>
      <c r="CDG812" s="28"/>
      <c r="CDH812" s="28"/>
      <c r="CDI812" s="28"/>
      <c r="CDJ812" s="28"/>
      <c r="CDK812" s="28"/>
      <c r="CDL812" s="28"/>
      <c r="CDM812" s="28"/>
      <c r="CDN812" s="28"/>
      <c r="CDO812" s="28"/>
      <c r="CDP812" s="28"/>
      <c r="CDQ812" s="28"/>
      <c r="CDR812" s="28"/>
      <c r="CDS812" s="28"/>
      <c r="CDT812" s="28"/>
      <c r="CDU812" s="28"/>
      <c r="CDV812" s="28"/>
      <c r="CDW812" s="28"/>
      <c r="CDX812" s="28"/>
      <c r="CDY812" s="28"/>
      <c r="CDZ812" s="28"/>
      <c r="CEA812" s="28"/>
      <c r="CEB812" s="28"/>
      <c r="CEC812" s="28"/>
      <c r="CED812" s="28"/>
      <c r="CEE812" s="28"/>
      <c r="CEF812" s="28"/>
      <c r="CEG812" s="28"/>
      <c r="CEH812" s="28"/>
      <c r="CEI812" s="28"/>
      <c r="CEJ812" s="28"/>
      <c r="CEK812" s="28"/>
      <c r="CEL812" s="28"/>
      <c r="CEM812" s="28"/>
      <c r="CEN812" s="28"/>
      <c r="CEO812" s="28"/>
      <c r="CEP812" s="28"/>
      <c r="CEQ812" s="28"/>
      <c r="CER812" s="28"/>
      <c r="CES812" s="28"/>
      <c r="CET812" s="28"/>
      <c r="CEU812" s="28"/>
      <c r="CEV812" s="28"/>
      <c r="CEW812" s="28"/>
      <c r="CEX812" s="28"/>
      <c r="CEY812" s="28"/>
      <c r="CEZ812" s="28"/>
      <c r="CFA812" s="28"/>
      <c r="CFB812" s="28"/>
      <c r="CFC812" s="28"/>
      <c r="CFD812" s="28"/>
      <c r="CFE812" s="28"/>
      <c r="CFF812" s="28"/>
      <c r="CFG812" s="28"/>
      <c r="CFH812" s="28"/>
      <c r="CFI812" s="28"/>
      <c r="CFJ812" s="28"/>
      <c r="CFK812" s="28"/>
      <c r="CFL812" s="28"/>
      <c r="CFM812" s="28"/>
      <c r="CFN812" s="28"/>
      <c r="CFO812" s="28"/>
      <c r="CFP812" s="28"/>
      <c r="CFQ812" s="28"/>
      <c r="CFR812" s="28"/>
      <c r="CFS812" s="28"/>
      <c r="CFT812" s="28"/>
      <c r="CFU812" s="28"/>
      <c r="CFV812" s="28"/>
      <c r="CFW812" s="28"/>
      <c r="CFX812" s="28"/>
      <c r="CFY812" s="28"/>
      <c r="CFZ812" s="28"/>
      <c r="CGA812" s="28"/>
      <c r="CGB812" s="28"/>
      <c r="CGC812" s="28"/>
      <c r="CGD812" s="28"/>
      <c r="CGE812" s="28"/>
      <c r="CGF812" s="28"/>
      <c r="CGG812" s="28"/>
      <c r="CGH812" s="28"/>
      <c r="CGI812" s="28"/>
      <c r="CGJ812" s="28"/>
      <c r="CGK812" s="28"/>
      <c r="CGL812" s="28"/>
      <c r="CGM812" s="28"/>
      <c r="CGN812" s="28"/>
      <c r="CGO812" s="28"/>
      <c r="CGP812" s="28"/>
      <c r="CGQ812" s="28"/>
      <c r="CGR812" s="28"/>
      <c r="CGS812" s="28"/>
      <c r="CGT812" s="28"/>
      <c r="CGU812" s="28"/>
      <c r="CGV812" s="28"/>
      <c r="CGW812" s="28"/>
      <c r="CGX812" s="28"/>
      <c r="CGY812" s="28"/>
      <c r="CGZ812" s="28"/>
      <c r="CHA812" s="28"/>
      <c r="CHB812" s="28"/>
      <c r="CHC812" s="28"/>
      <c r="CHD812" s="28"/>
      <c r="CHE812" s="28"/>
      <c r="CHF812" s="28"/>
      <c r="CHG812" s="28"/>
      <c r="CHH812" s="28"/>
      <c r="CHI812" s="28"/>
      <c r="CHJ812" s="28"/>
      <c r="CHK812" s="28"/>
      <c r="CHL812" s="28"/>
      <c r="CHM812" s="28"/>
      <c r="CHN812" s="28"/>
      <c r="CHO812" s="28"/>
      <c r="CHP812" s="28"/>
      <c r="CHQ812" s="28"/>
      <c r="CHR812" s="28"/>
      <c r="CHS812" s="28"/>
      <c r="CHT812" s="28"/>
      <c r="CHU812" s="28"/>
      <c r="CHV812" s="28"/>
      <c r="CHW812" s="28"/>
      <c r="CHX812" s="28"/>
      <c r="CHY812" s="28"/>
      <c r="CHZ812" s="28"/>
      <c r="CIA812" s="28"/>
      <c r="CIB812" s="28"/>
      <c r="CIC812" s="28"/>
      <c r="CID812" s="28"/>
      <c r="CIE812" s="28"/>
      <c r="CIF812" s="28"/>
      <c r="CIG812" s="28"/>
      <c r="CIH812" s="28"/>
      <c r="CII812" s="28"/>
      <c r="CIJ812" s="28"/>
      <c r="CIK812" s="28"/>
      <c r="CIL812" s="28"/>
      <c r="CIM812" s="28"/>
      <c r="CIN812" s="28"/>
      <c r="CIO812" s="28"/>
      <c r="CIP812" s="28"/>
      <c r="CIQ812" s="28"/>
      <c r="CIR812" s="28"/>
      <c r="CIS812" s="28"/>
      <c r="CIT812" s="28"/>
      <c r="CIU812" s="28"/>
      <c r="CIV812" s="28"/>
      <c r="CIW812" s="28"/>
      <c r="CIX812" s="28"/>
      <c r="CIY812" s="28"/>
      <c r="CIZ812" s="28"/>
      <c r="CJA812" s="28"/>
      <c r="CJB812" s="28"/>
      <c r="CJC812" s="28"/>
      <c r="CJD812" s="28"/>
      <c r="CJE812" s="28"/>
      <c r="CJF812" s="28"/>
      <c r="CJG812" s="28"/>
      <c r="CJH812" s="28"/>
      <c r="CJI812" s="28"/>
      <c r="CJJ812" s="28"/>
      <c r="CJK812" s="28"/>
      <c r="CJL812" s="28"/>
      <c r="CJM812" s="28"/>
      <c r="CJN812" s="28"/>
      <c r="CJO812" s="28"/>
      <c r="CJP812" s="28"/>
      <c r="CJQ812" s="28"/>
      <c r="CJR812" s="28"/>
      <c r="CJS812" s="28"/>
      <c r="CJT812" s="28"/>
      <c r="CJU812" s="28"/>
      <c r="CJV812" s="28"/>
      <c r="CJW812" s="28"/>
      <c r="CJX812" s="28"/>
      <c r="CJY812" s="28"/>
      <c r="CJZ812" s="28"/>
      <c r="CKA812" s="28"/>
      <c r="CKB812" s="28"/>
      <c r="CKC812" s="28"/>
      <c r="CKD812" s="28"/>
      <c r="CKE812" s="28"/>
      <c r="CKF812" s="28"/>
      <c r="CKG812" s="28"/>
      <c r="CKH812" s="28"/>
      <c r="CKI812" s="28"/>
      <c r="CKJ812" s="28"/>
      <c r="CKK812" s="28"/>
      <c r="CKL812" s="28"/>
      <c r="CKM812" s="28"/>
      <c r="CKN812" s="28"/>
      <c r="CKO812" s="28"/>
      <c r="CKP812" s="28"/>
      <c r="CKQ812" s="28"/>
      <c r="CKR812" s="28"/>
      <c r="CKS812" s="28"/>
      <c r="CKT812" s="28"/>
      <c r="CKU812" s="28"/>
      <c r="CKV812" s="28"/>
      <c r="CKW812" s="28"/>
      <c r="CKX812" s="28"/>
      <c r="CKY812" s="28"/>
      <c r="CKZ812" s="28"/>
      <c r="CLA812" s="28"/>
      <c r="CLB812" s="28"/>
      <c r="CLC812" s="28"/>
      <c r="CLD812" s="28"/>
      <c r="CLE812" s="28"/>
      <c r="CLF812" s="28"/>
      <c r="CLG812" s="28"/>
      <c r="CLH812" s="28"/>
      <c r="CLI812" s="28"/>
      <c r="CLJ812" s="28"/>
      <c r="CLK812" s="28"/>
      <c r="CLL812" s="28"/>
      <c r="CLM812" s="28"/>
      <c r="CLN812" s="28"/>
      <c r="CLO812" s="28"/>
      <c r="CLP812" s="28"/>
      <c r="CLQ812" s="28"/>
      <c r="CLR812" s="28"/>
      <c r="CLS812" s="28"/>
      <c r="CLT812" s="28"/>
      <c r="CLU812" s="28"/>
      <c r="CLV812" s="28"/>
      <c r="CLW812" s="28"/>
      <c r="CLX812" s="28"/>
      <c r="CLY812" s="28"/>
      <c r="CLZ812" s="28"/>
      <c r="CMA812" s="28"/>
      <c r="CMB812" s="28"/>
      <c r="CMC812" s="28"/>
      <c r="CMD812" s="28"/>
      <c r="CME812" s="28"/>
      <c r="CMF812" s="28"/>
      <c r="CMG812" s="28"/>
      <c r="CMH812" s="28"/>
      <c r="CMI812" s="28"/>
      <c r="CMJ812" s="28"/>
      <c r="CMK812" s="28"/>
      <c r="CML812" s="28"/>
      <c r="CMM812" s="28"/>
      <c r="CMN812" s="28"/>
      <c r="CMO812" s="28"/>
      <c r="CMP812" s="28"/>
      <c r="CMQ812" s="28"/>
      <c r="CMR812" s="28"/>
      <c r="CMS812" s="28"/>
      <c r="CMT812" s="28"/>
      <c r="CMU812" s="28"/>
      <c r="CMV812" s="28"/>
      <c r="CMW812" s="28"/>
      <c r="CMX812" s="28"/>
      <c r="CMY812" s="28"/>
      <c r="CMZ812" s="28"/>
      <c r="CNA812" s="28"/>
      <c r="CNB812" s="28"/>
      <c r="CNC812" s="28"/>
      <c r="CND812" s="28"/>
      <c r="CNE812" s="28"/>
      <c r="CNF812" s="28"/>
      <c r="CNG812" s="28"/>
      <c r="CNH812" s="28"/>
      <c r="CNI812" s="28"/>
      <c r="CNJ812" s="28"/>
      <c r="CNK812" s="28"/>
      <c r="CNL812" s="28"/>
      <c r="CNM812" s="28"/>
      <c r="CNN812" s="28"/>
      <c r="CNO812" s="28"/>
      <c r="CNP812" s="28"/>
      <c r="CNQ812" s="28"/>
      <c r="CNR812" s="28"/>
      <c r="CNS812" s="28"/>
      <c r="CNT812" s="28"/>
      <c r="CNU812" s="28"/>
      <c r="CNV812" s="28"/>
      <c r="CNW812" s="28"/>
      <c r="CNX812" s="28"/>
      <c r="CNY812" s="28"/>
      <c r="CNZ812" s="28"/>
      <c r="COA812" s="28"/>
      <c r="COB812" s="28"/>
      <c r="COC812" s="28"/>
      <c r="COD812" s="28"/>
      <c r="COE812" s="28"/>
      <c r="COF812" s="28"/>
      <c r="COG812" s="28"/>
      <c r="COH812" s="28"/>
      <c r="COI812" s="28"/>
      <c r="COJ812" s="28"/>
      <c r="COK812" s="28"/>
      <c r="COL812" s="28"/>
      <c r="COM812" s="28"/>
      <c r="CON812" s="28"/>
      <c r="COO812" s="28"/>
      <c r="COP812" s="28"/>
      <c r="COQ812" s="28"/>
      <c r="COR812" s="28"/>
      <c r="COS812" s="28"/>
      <c r="COT812" s="28"/>
      <c r="COU812" s="28"/>
      <c r="COV812" s="28"/>
      <c r="COW812" s="28"/>
      <c r="COX812" s="28"/>
      <c r="COY812" s="28"/>
      <c r="COZ812" s="28"/>
      <c r="CPA812" s="28"/>
      <c r="CPB812" s="28"/>
      <c r="CPC812" s="28"/>
      <c r="CPD812" s="28"/>
      <c r="CPE812" s="28"/>
      <c r="CPF812" s="28"/>
      <c r="CPG812" s="28"/>
      <c r="CPH812" s="28"/>
      <c r="CPI812" s="28"/>
      <c r="CPJ812" s="28"/>
      <c r="CPK812" s="28"/>
      <c r="CPL812" s="28"/>
      <c r="CPM812" s="28"/>
      <c r="CPN812" s="28"/>
      <c r="CPO812" s="28"/>
      <c r="CPP812" s="28"/>
      <c r="CPQ812" s="28"/>
      <c r="CPR812" s="28"/>
      <c r="CPS812" s="28"/>
      <c r="CPT812" s="28"/>
      <c r="CPU812" s="28"/>
      <c r="CPV812" s="28"/>
      <c r="CPW812" s="28"/>
      <c r="CPX812" s="28"/>
      <c r="CPY812" s="28"/>
      <c r="CPZ812" s="28"/>
      <c r="CQA812" s="28"/>
      <c r="CQB812" s="28"/>
      <c r="CQC812" s="28"/>
      <c r="CQD812" s="28"/>
      <c r="CQE812" s="28"/>
      <c r="CQF812" s="28"/>
      <c r="CQG812" s="28"/>
      <c r="CQH812" s="28"/>
      <c r="CQI812" s="28"/>
      <c r="CQJ812" s="28"/>
      <c r="CQK812" s="28"/>
      <c r="CQL812" s="28"/>
      <c r="CQM812" s="28"/>
      <c r="CQN812" s="28"/>
      <c r="CQO812" s="28"/>
      <c r="CQP812" s="28"/>
      <c r="CQQ812" s="28"/>
      <c r="CQR812" s="28"/>
      <c r="CQS812" s="28"/>
      <c r="CQT812" s="28"/>
      <c r="CQU812" s="28"/>
      <c r="CQV812" s="28"/>
      <c r="CQW812" s="28"/>
      <c r="CQX812" s="28"/>
      <c r="CQY812" s="28"/>
      <c r="CQZ812" s="28"/>
      <c r="CRA812" s="28"/>
      <c r="CRB812" s="28"/>
      <c r="CRC812" s="28"/>
      <c r="CRD812" s="28"/>
      <c r="CRE812" s="28"/>
      <c r="CRF812" s="28"/>
      <c r="CRG812" s="28"/>
      <c r="CRH812" s="28"/>
      <c r="CRI812" s="28"/>
      <c r="CRJ812" s="28"/>
      <c r="CRK812" s="28"/>
      <c r="CRL812" s="28"/>
      <c r="CRM812" s="28"/>
      <c r="CRN812" s="28"/>
      <c r="CRO812" s="28"/>
      <c r="CRP812" s="28"/>
      <c r="CRQ812" s="28"/>
      <c r="CRR812" s="28"/>
      <c r="CRS812" s="28"/>
      <c r="CRT812" s="28"/>
      <c r="CRU812" s="28"/>
      <c r="CRV812" s="28"/>
      <c r="CRW812" s="28"/>
      <c r="CRX812" s="28"/>
      <c r="CRY812" s="28"/>
      <c r="CRZ812" s="28"/>
      <c r="CSA812" s="28"/>
      <c r="CSB812" s="28"/>
      <c r="CSC812" s="28"/>
      <c r="CSD812" s="28"/>
      <c r="CSE812" s="28"/>
      <c r="CSF812" s="28"/>
      <c r="CSG812" s="28"/>
      <c r="CSH812" s="28"/>
      <c r="CSI812" s="28"/>
      <c r="CSJ812" s="28"/>
      <c r="CSK812" s="28"/>
      <c r="CSL812" s="28"/>
      <c r="CSM812" s="28"/>
      <c r="CSN812" s="28"/>
      <c r="CSO812" s="28"/>
      <c r="CSP812" s="28"/>
      <c r="CSQ812" s="28"/>
      <c r="CSR812" s="28"/>
      <c r="CSS812" s="28"/>
      <c r="CST812" s="28"/>
      <c r="CSU812" s="28"/>
      <c r="CSV812" s="28"/>
      <c r="CSW812" s="28"/>
      <c r="CSX812" s="28"/>
      <c r="CSY812" s="28"/>
      <c r="CSZ812" s="28"/>
      <c r="CTA812" s="28"/>
      <c r="CTB812" s="28"/>
      <c r="CTC812" s="28"/>
      <c r="CTD812" s="28"/>
      <c r="CTE812" s="28"/>
      <c r="CTF812" s="28"/>
      <c r="CTG812" s="28"/>
      <c r="CTH812" s="28"/>
      <c r="CTI812" s="28"/>
      <c r="CTJ812" s="28"/>
      <c r="CTK812" s="28"/>
      <c r="CTL812" s="28"/>
      <c r="CTM812" s="28"/>
      <c r="CTN812" s="28"/>
      <c r="CTO812" s="28"/>
      <c r="CTP812" s="28"/>
      <c r="CTQ812" s="28"/>
      <c r="CTR812" s="28"/>
      <c r="CTS812" s="28"/>
      <c r="CTT812" s="28"/>
      <c r="CTU812" s="28"/>
      <c r="CTV812" s="28"/>
      <c r="CTW812" s="28"/>
      <c r="CTX812" s="28"/>
      <c r="CTY812" s="28"/>
      <c r="CTZ812" s="28"/>
      <c r="CUA812" s="28"/>
      <c r="CUB812" s="28"/>
      <c r="CUC812" s="28"/>
      <c r="CUD812" s="28"/>
      <c r="CUE812" s="28"/>
      <c r="CUF812" s="28"/>
      <c r="CUG812" s="28"/>
      <c r="CUH812" s="28"/>
      <c r="CUI812" s="28"/>
      <c r="CUJ812" s="28"/>
      <c r="CUK812" s="28"/>
      <c r="CUL812" s="28"/>
      <c r="CUM812" s="28"/>
      <c r="CUN812" s="28"/>
      <c r="CUO812" s="28"/>
      <c r="CUP812" s="28"/>
      <c r="CUQ812" s="28"/>
      <c r="CUR812" s="28"/>
      <c r="CUS812" s="28"/>
      <c r="CUT812" s="28"/>
      <c r="CUU812" s="28"/>
      <c r="CUV812" s="28"/>
      <c r="CUW812" s="28"/>
      <c r="CUX812" s="28"/>
      <c r="CUY812" s="28"/>
      <c r="CUZ812" s="28"/>
      <c r="CVA812" s="28"/>
      <c r="CVB812" s="28"/>
      <c r="CVC812" s="28"/>
      <c r="CVD812" s="28"/>
      <c r="CVE812" s="28"/>
      <c r="CVF812" s="28"/>
      <c r="CVG812" s="28"/>
      <c r="CVH812" s="28"/>
      <c r="CVI812" s="28"/>
      <c r="CVJ812" s="28"/>
      <c r="CVK812" s="28"/>
      <c r="CVL812" s="28"/>
      <c r="CVM812" s="28"/>
      <c r="CVN812" s="28"/>
      <c r="CVO812" s="28"/>
      <c r="CVP812" s="28"/>
      <c r="CVQ812" s="28"/>
      <c r="CVR812" s="28"/>
      <c r="CVS812" s="28"/>
      <c r="CVT812" s="28"/>
      <c r="CVU812" s="28"/>
      <c r="CVV812" s="28"/>
      <c r="CVW812" s="28"/>
      <c r="CVX812" s="28"/>
      <c r="CVY812" s="28"/>
      <c r="CVZ812" s="28"/>
      <c r="CWA812" s="28"/>
      <c r="CWB812" s="28"/>
      <c r="CWC812" s="28"/>
      <c r="CWD812" s="28"/>
      <c r="CWE812" s="28"/>
      <c r="CWF812" s="28"/>
      <c r="CWG812" s="28"/>
      <c r="CWH812" s="28"/>
      <c r="CWI812" s="28"/>
      <c r="CWJ812" s="28"/>
      <c r="CWK812" s="28"/>
      <c r="CWL812" s="28"/>
      <c r="CWM812" s="28"/>
      <c r="CWN812" s="28"/>
      <c r="CWO812" s="28"/>
      <c r="CWP812" s="28"/>
      <c r="CWQ812" s="28"/>
      <c r="CWR812" s="28"/>
      <c r="CWS812" s="28"/>
      <c r="CWT812" s="28"/>
      <c r="CWU812" s="28"/>
      <c r="CWV812" s="28"/>
      <c r="CWW812" s="28"/>
      <c r="CWX812" s="28"/>
      <c r="CWY812" s="28"/>
      <c r="CWZ812" s="28"/>
      <c r="CXA812" s="28"/>
      <c r="CXB812" s="28"/>
      <c r="CXC812" s="28"/>
      <c r="CXD812" s="28"/>
      <c r="CXE812" s="28"/>
      <c r="CXF812" s="28"/>
      <c r="CXG812" s="28"/>
      <c r="CXH812" s="28"/>
      <c r="CXI812" s="28"/>
      <c r="CXJ812" s="28"/>
      <c r="CXK812" s="28"/>
      <c r="CXL812" s="28"/>
      <c r="CXM812" s="28"/>
      <c r="CXN812" s="28"/>
      <c r="CXO812" s="28"/>
      <c r="CXP812" s="28"/>
      <c r="CXQ812" s="28"/>
      <c r="CXR812" s="28"/>
      <c r="CXS812" s="28"/>
      <c r="CXT812" s="28"/>
      <c r="CXU812" s="28"/>
      <c r="CXV812" s="28"/>
      <c r="CXW812" s="28"/>
      <c r="CXX812" s="28"/>
      <c r="CXY812" s="28"/>
      <c r="CXZ812" s="28"/>
      <c r="CYA812" s="28"/>
      <c r="CYB812" s="28"/>
      <c r="CYC812" s="28"/>
      <c r="CYD812" s="28"/>
      <c r="CYE812" s="28"/>
      <c r="CYF812" s="28"/>
      <c r="CYG812" s="28"/>
      <c r="CYH812" s="28"/>
      <c r="CYI812" s="28"/>
      <c r="CYJ812" s="28"/>
      <c r="CYK812" s="28"/>
      <c r="CYL812" s="28"/>
      <c r="CYM812" s="28"/>
      <c r="CYN812" s="28"/>
      <c r="CYO812" s="28"/>
      <c r="CYP812" s="28"/>
      <c r="CYQ812" s="28"/>
      <c r="CYR812" s="28"/>
      <c r="CYS812" s="28"/>
      <c r="CYT812" s="28"/>
      <c r="CYU812" s="28"/>
      <c r="CYV812" s="28"/>
      <c r="CYW812" s="28"/>
      <c r="CYX812" s="28"/>
      <c r="CYY812" s="28"/>
      <c r="CYZ812" s="28"/>
      <c r="CZA812" s="28"/>
      <c r="CZB812" s="28"/>
      <c r="CZC812" s="28"/>
      <c r="CZD812" s="28"/>
      <c r="CZE812" s="28"/>
      <c r="CZF812" s="28"/>
      <c r="CZG812" s="28"/>
      <c r="CZH812" s="28"/>
      <c r="CZI812" s="28"/>
      <c r="CZJ812" s="28"/>
      <c r="CZK812" s="28"/>
      <c r="CZL812" s="28"/>
      <c r="CZM812" s="28"/>
      <c r="CZN812" s="28"/>
      <c r="CZO812" s="28"/>
      <c r="CZP812" s="28"/>
      <c r="CZQ812" s="28"/>
      <c r="CZR812" s="28"/>
      <c r="CZS812" s="28"/>
      <c r="CZT812" s="28"/>
      <c r="CZU812" s="28"/>
      <c r="CZV812" s="28"/>
      <c r="CZW812" s="28"/>
      <c r="CZX812" s="28"/>
      <c r="CZY812" s="28"/>
      <c r="CZZ812" s="28"/>
      <c r="DAA812" s="28"/>
      <c r="DAB812" s="28"/>
      <c r="DAC812" s="28"/>
      <c r="DAD812" s="28"/>
      <c r="DAE812" s="28"/>
      <c r="DAF812" s="28"/>
      <c r="DAG812" s="28"/>
      <c r="DAH812" s="28"/>
      <c r="DAI812" s="28"/>
      <c r="DAJ812" s="28"/>
      <c r="DAK812" s="28"/>
      <c r="DAL812" s="28"/>
      <c r="DAM812" s="28"/>
      <c r="DAN812" s="28"/>
      <c r="DAO812" s="28"/>
      <c r="DAP812" s="28"/>
      <c r="DAQ812" s="28"/>
      <c r="DAR812" s="28"/>
      <c r="DAS812" s="28"/>
      <c r="DAT812" s="28"/>
      <c r="DAU812" s="28"/>
      <c r="DAV812" s="28"/>
      <c r="DAW812" s="28"/>
      <c r="DAX812" s="28"/>
      <c r="DAY812" s="28"/>
      <c r="DAZ812" s="28"/>
      <c r="DBA812" s="28"/>
      <c r="DBB812" s="28"/>
      <c r="DBC812" s="28"/>
      <c r="DBD812" s="28"/>
      <c r="DBE812" s="28"/>
      <c r="DBF812" s="28"/>
      <c r="DBG812" s="28"/>
      <c r="DBH812" s="28"/>
      <c r="DBI812" s="28"/>
      <c r="DBJ812" s="28"/>
      <c r="DBK812" s="28"/>
      <c r="DBL812" s="28"/>
      <c r="DBM812" s="28"/>
      <c r="DBN812" s="28"/>
      <c r="DBO812" s="28"/>
      <c r="DBP812" s="28"/>
      <c r="DBQ812" s="28"/>
      <c r="DBR812" s="28"/>
      <c r="DBS812" s="28"/>
      <c r="DBT812" s="28"/>
      <c r="DBU812" s="28"/>
      <c r="DBV812" s="28"/>
      <c r="DBW812" s="28"/>
      <c r="DBX812" s="28"/>
      <c r="DBY812" s="28"/>
      <c r="DBZ812" s="28"/>
      <c r="DCA812" s="28"/>
      <c r="DCB812" s="28"/>
      <c r="DCC812" s="28"/>
      <c r="DCD812" s="28"/>
      <c r="DCE812" s="28"/>
      <c r="DCF812" s="28"/>
      <c r="DCG812" s="28"/>
      <c r="DCH812" s="28"/>
      <c r="DCI812" s="28"/>
      <c r="DCJ812" s="28"/>
      <c r="DCK812" s="28"/>
      <c r="DCL812" s="28"/>
      <c r="DCM812" s="28"/>
      <c r="DCN812" s="28"/>
      <c r="DCO812" s="28"/>
      <c r="DCP812" s="28"/>
      <c r="DCQ812" s="28"/>
      <c r="DCR812" s="28"/>
      <c r="DCS812" s="28"/>
      <c r="DCT812" s="28"/>
      <c r="DCU812" s="28"/>
      <c r="DCV812" s="28"/>
      <c r="DCW812" s="28"/>
      <c r="DCX812" s="28"/>
      <c r="DCY812" s="28"/>
      <c r="DCZ812" s="28"/>
      <c r="DDA812" s="28"/>
      <c r="DDB812" s="28"/>
      <c r="DDC812" s="28"/>
      <c r="DDD812" s="28"/>
      <c r="DDE812" s="28"/>
      <c r="DDF812" s="28"/>
      <c r="DDG812" s="28"/>
      <c r="DDH812" s="28"/>
      <c r="DDI812" s="28"/>
      <c r="DDJ812" s="28"/>
      <c r="DDK812" s="28"/>
      <c r="DDL812" s="28"/>
      <c r="DDM812" s="28"/>
      <c r="DDN812" s="28"/>
      <c r="DDO812" s="28"/>
      <c r="DDP812" s="28"/>
      <c r="DDQ812" s="28"/>
      <c r="DDR812" s="28"/>
      <c r="DDS812" s="28"/>
      <c r="DDT812" s="28"/>
      <c r="DDU812" s="28"/>
      <c r="DDV812" s="28"/>
      <c r="DDW812" s="28"/>
      <c r="DDX812" s="28"/>
      <c r="DDY812" s="28"/>
      <c r="DDZ812" s="28"/>
      <c r="DEA812" s="28"/>
      <c r="DEB812" s="28"/>
      <c r="DEC812" s="28"/>
      <c r="DED812" s="28"/>
      <c r="DEE812" s="28"/>
      <c r="DEF812" s="28"/>
      <c r="DEG812" s="28"/>
      <c r="DEH812" s="28"/>
      <c r="DEI812" s="28"/>
      <c r="DEJ812" s="28"/>
      <c r="DEK812" s="28"/>
      <c r="DEL812" s="28"/>
      <c r="DEM812" s="28"/>
      <c r="DEN812" s="28"/>
      <c r="DEO812" s="28"/>
      <c r="DEP812" s="28"/>
      <c r="DEQ812" s="28"/>
      <c r="DER812" s="28"/>
      <c r="DES812" s="28"/>
      <c r="DET812" s="28"/>
      <c r="DEU812" s="28"/>
      <c r="DEV812" s="28"/>
      <c r="DEW812" s="28"/>
      <c r="DEX812" s="28"/>
      <c r="DEY812" s="28"/>
      <c r="DEZ812" s="28"/>
      <c r="DFA812" s="28"/>
      <c r="DFB812" s="28"/>
      <c r="DFC812" s="28"/>
      <c r="DFD812" s="28"/>
      <c r="DFE812" s="28"/>
      <c r="DFF812" s="28"/>
      <c r="DFG812" s="28"/>
      <c r="DFH812" s="28"/>
      <c r="DFI812" s="28"/>
      <c r="DFJ812" s="28"/>
      <c r="DFK812" s="28"/>
      <c r="DFL812" s="28"/>
      <c r="DFM812" s="28"/>
      <c r="DFN812" s="28"/>
      <c r="DFO812" s="28"/>
      <c r="DFP812" s="28"/>
      <c r="DFQ812" s="28"/>
      <c r="DFR812" s="28"/>
      <c r="DFS812" s="28"/>
      <c r="DFT812" s="28"/>
      <c r="DFU812" s="28"/>
      <c r="DFV812" s="28"/>
      <c r="DFW812" s="28"/>
      <c r="DFX812" s="28"/>
      <c r="DFY812" s="28"/>
      <c r="DFZ812" s="28"/>
      <c r="DGA812" s="28"/>
      <c r="DGB812" s="28"/>
      <c r="DGC812" s="28"/>
      <c r="DGD812" s="28"/>
      <c r="DGE812" s="28"/>
      <c r="DGF812" s="28"/>
      <c r="DGG812" s="28"/>
      <c r="DGH812" s="28"/>
      <c r="DGI812" s="28"/>
      <c r="DGJ812" s="28"/>
      <c r="DGK812" s="28"/>
      <c r="DGL812" s="28"/>
      <c r="DGM812" s="28"/>
      <c r="DGN812" s="28"/>
      <c r="DGO812" s="28"/>
      <c r="DGP812" s="28"/>
      <c r="DGQ812" s="28"/>
      <c r="DGR812" s="28"/>
      <c r="DGS812" s="28"/>
      <c r="DGT812" s="28"/>
      <c r="DGU812" s="28"/>
      <c r="DGV812" s="28"/>
      <c r="DGW812" s="28"/>
      <c r="DGX812" s="28"/>
      <c r="DGY812" s="28"/>
      <c r="DGZ812" s="28"/>
      <c r="DHA812" s="28"/>
      <c r="DHB812" s="28"/>
      <c r="DHC812" s="28"/>
      <c r="DHD812" s="28"/>
      <c r="DHE812" s="28"/>
      <c r="DHF812" s="28"/>
      <c r="DHG812" s="28"/>
      <c r="DHH812" s="28"/>
      <c r="DHI812" s="28"/>
      <c r="DHJ812" s="28"/>
      <c r="DHK812" s="28"/>
      <c r="DHL812" s="28"/>
      <c r="DHM812" s="28"/>
      <c r="DHN812" s="28"/>
      <c r="DHO812" s="28"/>
      <c r="DHP812" s="28"/>
      <c r="DHQ812" s="28"/>
      <c r="DHR812" s="28"/>
      <c r="DHS812" s="28"/>
      <c r="DHT812" s="28"/>
      <c r="DHU812" s="28"/>
      <c r="DHV812" s="28"/>
      <c r="DHW812" s="28"/>
      <c r="DHX812" s="28"/>
      <c r="DHY812" s="28"/>
      <c r="DHZ812" s="28"/>
      <c r="DIA812" s="28"/>
      <c r="DIB812" s="28"/>
      <c r="DIC812" s="28"/>
      <c r="DID812" s="28"/>
      <c r="DIE812" s="28"/>
      <c r="DIF812" s="28"/>
      <c r="DIG812" s="28"/>
      <c r="DIH812" s="28"/>
      <c r="DII812" s="28"/>
      <c r="DIJ812" s="28"/>
      <c r="DIK812" s="28"/>
      <c r="DIL812" s="28"/>
      <c r="DIM812" s="28"/>
      <c r="DIN812" s="28"/>
      <c r="DIO812" s="28"/>
      <c r="DIP812" s="28"/>
      <c r="DIQ812" s="28"/>
      <c r="DIR812" s="28"/>
      <c r="DIS812" s="28"/>
      <c r="DIT812" s="28"/>
      <c r="DIU812" s="28"/>
      <c r="DIV812" s="28"/>
      <c r="DIW812" s="28"/>
      <c r="DIX812" s="28"/>
      <c r="DIY812" s="28"/>
      <c r="DIZ812" s="28"/>
      <c r="DJA812" s="28"/>
      <c r="DJB812" s="28"/>
      <c r="DJC812" s="28"/>
      <c r="DJD812" s="28"/>
      <c r="DJE812" s="28"/>
      <c r="DJF812" s="28"/>
      <c r="DJG812" s="28"/>
      <c r="DJH812" s="28"/>
      <c r="DJI812" s="28"/>
      <c r="DJJ812" s="28"/>
      <c r="DJK812" s="28"/>
      <c r="DJL812" s="28"/>
      <c r="DJM812" s="28"/>
      <c r="DJN812" s="28"/>
      <c r="DJO812" s="28"/>
      <c r="DJP812" s="28"/>
      <c r="DJQ812" s="28"/>
      <c r="DJR812" s="28"/>
      <c r="DJS812" s="28"/>
      <c r="DJT812" s="28"/>
      <c r="DJU812" s="28"/>
      <c r="DJV812" s="28"/>
      <c r="DJW812" s="28"/>
      <c r="DJX812" s="28"/>
      <c r="DJY812" s="28"/>
      <c r="DJZ812" s="28"/>
      <c r="DKA812" s="28"/>
      <c r="DKB812" s="28"/>
      <c r="DKC812" s="28"/>
      <c r="DKD812" s="28"/>
      <c r="DKE812" s="28"/>
      <c r="DKF812" s="28"/>
      <c r="DKG812" s="28"/>
      <c r="DKH812" s="28"/>
      <c r="DKI812" s="28"/>
      <c r="DKJ812" s="28"/>
      <c r="DKK812" s="28"/>
      <c r="DKL812" s="28"/>
      <c r="DKM812" s="28"/>
      <c r="DKN812" s="28"/>
      <c r="DKO812" s="28"/>
      <c r="DKP812" s="28"/>
      <c r="DKQ812" s="28"/>
      <c r="DKR812" s="28"/>
      <c r="DKS812" s="28"/>
      <c r="DKT812" s="28"/>
      <c r="DKU812" s="28"/>
      <c r="DKV812" s="28"/>
      <c r="DKW812" s="28"/>
      <c r="DKX812" s="28"/>
      <c r="DKY812" s="28"/>
      <c r="DKZ812" s="28"/>
      <c r="DLA812" s="28"/>
      <c r="DLB812" s="28"/>
      <c r="DLC812" s="28"/>
      <c r="DLD812" s="28"/>
      <c r="DLE812" s="28"/>
      <c r="DLF812" s="28"/>
      <c r="DLG812" s="28"/>
      <c r="DLH812" s="28"/>
      <c r="DLI812" s="28"/>
      <c r="DLJ812" s="28"/>
      <c r="DLK812" s="28"/>
      <c r="DLL812" s="28"/>
      <c r="DLM812" s="28"/>
      <c r="DLN812" s="28"/>
      <c r="DLO812" s="28"/>
      <c r="DLP812" s="28"/>
      <c r="DLQ812" s="28"/>
      <c r="DLR812" s="28"/>
      <c r="DLS812" s="28"/>
      <c r="DLT812" s="28"/>
      <c r="DLU812" s="28"/>
      <c r="DLV812" s="28"/>
      <c r="DLW812" s="28"/>
      <c r="DLX812" s="28"/>
      <c r="DLY812" s="28"/>
      <c r="DLZ812" s="28"/>
      <c r="DMA812" s="28"/>
      <c r="DMB812" s="28"/>
      <c r="DMC812" s="28"/>
      <c r="DMD812" s="28"/>
      <c r="DME812" s="28"/>
      <c r="DMF812" s="28"/>
      <c r="DMG812" s="28"/>
      <c r="DMH812" s="28"/>
      <c r="DMI812" s="28"/>
      <c r="DMJ812" s="28"/>
      <c r="DMK812" s="28"/>
      <c r="DML812" s="28"/>
      <c r="DMM812" s="28"/>
      <c r="DMN812" s="28"/>
      <c r="DMO812" s="28"/>
      <c r="DMP812" s="28"/>
      <c r="DMQ812" s="28"/>
      <c r="DMR812" s="28"/>
      <c r="DMS812" s="28"/>
      <c r="DMT812" s="28"/>
      <c r="DMU812" s="28"/>
      <c r="DMV812" s="28"/>
      <c r="DMW812" s="28"/>
      <c r="DMX812" s="28"/>
      <c r="DMY812" s="28"/>
      <c r="DMZ812" s="28"/>
      <c r="DNA812" s="28"/>
      <c r="DNB812" s="28"/>
      <c r="DNC812" s="28"/>
      <c r="DND812" s="28"/>
      <c r="DNE812" s="28"/>
      <c r="DNF812" s="28"/>
      <c r="DNG812" s="28"/>
      <c r="DNH812" s="28"/>
      <c r="DNI812" s="28"/>
      <c r="DNJ812" s="28"/>
      <c r="DNK812" s="28"/>
      <c r="DNL812" s="28"/>
      <c r="DNM812" s="28"/>
      <c r="DNN812" s="28"/>
      <c r="DNO812" s="28"/>
      <c r="DNP812" s="28"/>
      <c r="DNQ812" s="28"/>
      <c r="DNR812" s="28"/>
      <c r="DNS812" s="28"/>
      <c r="DNT812" s="28"/>
      <c r="DNU812" s="28"/>
      <c r="DNV812" s="28"/>
      <c r="DNW812" s="28"/>
      <c r="DNX812" s="28"/>
      <c r="DNY812" s="28"/>
      <c r="DNZ812" s="28"/>
      <c r="DOA812" s="28"/>
      <c r="DOB812" s="28"/>
      <c r="DOC812" s="28"/>
      <c r="DOD812" s="28"/>
      <c r="DOE812" s="28"/>
      <c r="DOF812" s="28"/>
      <c r="DOG812" s="28"/>
      <c r="DOH812" s="28"/>
      <c r="DOI812" s="28"/>
      <c r="DOJ812" s="28"/>
      <c r="DOK812" s="28"/>
      <c r="DOL812" s="28"/>
      <c r="DOM812" s="28"/>
      <c r="DON812" s="28"/>
      <c r="DOO812" s="28"/>
      <c r="DOP812" s="28"/>
      <c r="DOQ812" s="28"/>
      <c r="DOR812" s="28"/>
      <c r="DOS812" s="28"/>
      <c r="DOT812" s="28"/>
      <c r="DOU812" s="28"/>
      <c r="DOV812" s="28"/>
      <c r="DOW812" s="28"/>
      <c r="DOX812" s="28"/>
      <c r="DOY812" s="28"/>
      <c r="DOZ812" s="28"/>
      <c r="DPA812" s="28"/>
      <c r="DPB812" s="28"/>
      <c r="DPC812" s="28"/>
      <c r="DPD812" s="28"/>
      <c r="DPE812" s="28"/>
      <c r="DPF812" s="28"/>
      <c r="DPG812" s="28"/>
      <c r="DPH812" s="28"/>
      <c r="DPI812" s="28"/>
      <c r="DPJ812" s="28"/>
      <c r="DPK812" s="28"/>
      <c r="DPL812" s="28"/>
      <c r="DPM812" s="28"/>
      <c r="DPN812" s="28"/>
      <c r="DPO812" s="28"/>
      <c r="DPP812" s="28"/>
      <c r="DPQ812" s="28"/>
      <c r="DPR812" s="28"/>
      <c r="DPS812" s="28"/>
      <c r="DPT812" s="28"/>
      <c r="DPU812" s="28"/>
      <c r="DPV812" s="28"/>
      <c r="DPW812" s="28"/>
      <c r="DPX812" s="28"/>
      <c r="DPY812" s="28"/>
      <c r="DPZ812" s="28"/>
      <c r="DQA812" s="28"/>
      <c r="DQB812" s="28"/>
      <c r="DQC812" s="28"/>
      <c r="DQD812" s="28"/>
      <c r="DQE812" s="28"/>
      <c r="DQF812" s="28"/>
      <c r="DQG812" s="28"/>
      <c r="DQH812" s="28"/>
      <c r="DQI812" s="28"/>
      <c r="DQJ812" s="28"/>
      <c r="DQK812" s="28"/>
      <c r="DQL812" s="28"/>
      <c r="DQM812" s="28"/>
      <c r="DQN812" s="28"/>
      <c r="DQO812" s="28"/>
      <c r="DQP812" s="28"/>
      <c r="DQQ812" s="28"/>
      <c r="DQR812" s="28"/>
      <c r="DQS812" s="28"/>
      <c r="DQT812" s="28"/>
      <c r="DQU812" s="28"/>
      <c r="DQV812" s="28"/>
      <c r="DQW812" s="28"/>
      <c r="DQX812" s="28"/>
      <c r="DQY812" s="28"/>
      <c r="DQZ812" s="28"/>
      <c r="DRA812" s="28"/>
      <c r="DRB812" s="28"/>
      <c r="DRC812" s="28"/>
      <c r="DRD812" s="28"/>
      <c r="DRE812" s="28"/>
      <c r="DRF812" s="28"/>
      <c r="DRG812" s="28"/>
      <c r="DRH812" s="28"/>
      <c r="DRI812" s="28"/>
      <c r="DRJ812" s="28"/>
      <c r="DRK812" s="28"/>
      <c r="DRL812" s="28"/>
      <c r="DRM812" s="28"/>
      <c r="DRN812" s="28"/>
      <c r="DRO812" s="28"/>
      <c r="DRP812" s="28"/>
      <c r="DRQ812" s="28"/>
      <c r="DRR812" s="28"/>
      <c r="DRS812" s="28"/>
      <c r="DRT812" s="28"/>
      <c r="DRU812" s="28"/>
      <c r="DRV812" s="28"/>
      <c r="DRW812" s="28"/>
      <c r="DRX812" s="28"/>
      <c r="DRY812" s="28"/>
      <c r="DRZ812" s="28"/>
      <c r="DSA812" s="28"/>
      <c r="DSB812" s="28"/>
      <c r="DSC812" s="28"/>
      <c r="DSD812" s="28"/>
      <c r="DSE812" s="28"/>
      <c r="DSF812" s="28"/>
      <c r="DSG812" s="28"/>
      <c r="DSH812" s="28"/>
      <c r="DSI812" s="28"/>
      <c r="DSJ812" s="28"/>
      <c r="DSK812" s="28"/>
      <c r="DSL812" s="28"/>
      <c r="DSM812" s="28"/>
      <c r="DSN812" s="28"/>
      <c r="DSO812" s="28"/>
      <c r="DSP812" s="28"/>
      <c r="DSQ812" s="28"/>
      <c r="DSR812" s="28"/>
      <c r="DSS812" s="28"/>
      <c r="DST812" s="28"/>
      <c r="DSU812" s="28"/>
      <c r="DSV812" s="28"/>
      <c r="DSW812" s="28"/>
      <c r="DSX812" s="28"/>
      <c r="DSY812" s="28"/>
      <c r="DSZ812" s="28"/>
      <c r="DTA812" s="28"/>
      <c r="DTB812" s="28"/>
      <c r="DTC812" s="28"/>
      <c r="DTD812" s="28"/>
      <c r="DTE812" s="28"/>
      <c r="DTF812" s="28"/>
      <c r="DTG812" s="28"/>
      <c r="DTH812" s="28"/>
      <c r="DTI812" s="28"/>
      <c r="DTJ812" s="28"/>
      <c r="DTK812" s="28"/>
      <c r="DTL812" s="28"/>
      <c r="DTM812" s="28"/>
      <c r="DTN812" s="28"/>
      <c r="DTO812" s="28"/>
      <c r="DTP812" s="28"/>
      <c r="DTQ812" s="28"/>
      <c r="DTR812" s="28"/>
      <c r="DTS812" s="28"/>
      <c r="DTT812" s="28"/>
      <c r="DTU812" s="28"/>
      <c r="DTV812" s="28"/>
      <c r="DTW812" s="28"/>
      <c r="DTX812" s="28"/>
      <c r="DTY812" s="28"/>
      <c r="DTZ812" s="28"/>
      <c r="DUA812" s="28"/>
      <c r="DUB812" s="28"/>
      <c r="DUC812" s="28"/>
      <c r="DUD812" s="28"/>
      <c r="DUE812" s="28"/>
      <c r="DUF812" s="28"/>
      <c r="DUG812" s="28"/>
      <c r="DUH812" s="28"/>
      <c r="DUI812" s="28"/>
      <c r="DUJ812" s="28"/>
      <c r="DUK812" s="28"/>
      <c r="DUL812" s="28"/>
      <c r="DUM812" s="28"/>
      <c r="DUN812" s="28"/>
      <c r="DUO812" s="28"/>
      <c r="DUP812" s="28"/>
      <c r="DUQ812" s="28"/>
      <c r="DUR812" s="28"/>
      <c r="DUS812" s="28"/>
      <c r="DUT812" s="28"/>
      <c r="DUU812" s="28"/>
      <c r="DUV812" s="28"/>
      <c r="DUW812" s="28"/>
      <c r="DUX812" s="28"/>
      <c r="DUY812" s="28"/>
      <c r="DUZ812" s="28"/>
      <c r="DVA812" s="28"/>
      <c r="DVB812" s="28"/>
      <c r="DVC812" s="28"/>
      <c r="DVD812" s="28"/>
      <c r="DVE812" s="28"/>
      <c r="DVF812" s="28"/>
      <c r="DVG812" s="28"/>
      <c r="DVH812" s="28"/>
      <c r="DVI812" s="28"/>
      <c r="DVJ812" s="28"/>
      <c r="DVK812" s="28"/>
      <c r="DVL812" s="28"/>
      <c r="DVM812" s="28"/>
      <c r="DVN812" s="28"/>
      <c r="DVO812" s="28"/>
      <c r="DVP812" s="28"/>
      <c r="DVQ812" s="28"/>
      <c r="DVR812" s="28"/>
      <c r="DVS812" s="28"/>
      <c r="DVT812" s="28"/>
      <c r="DVU812" s="28"/>
      <c r="DVV812" s="28"/>
      <c r="DVW812" s="28"/>
      <c r="DVX812" s="28"/>
      <c r="DVY812" s="28"/>
      <c r="DVZ812" s="28"/>
      <c r="DWA812" s="28"/>
      <c r="DWB812" s="28"/>
      <c r="DWC812" s="28"/>
      <c r="DWD812" s="28"/>
      <c r="DWE812" s="28"/>
      <c r="DWF812" s="28"/>
      <c r="DWG812" s="28"/>
      <c r="DWH812" s="28"/>
      <c r="DWI812" s="28"/>
      <c r="DWJ812" s="28"/>
      <c r="DWK812" s="28"/>
      <c r="DWL812" s="28"/>
      <c r="DWM812" s="28"/>
      <c r="DWN812" s="28"/>
      <c r="DWO812" s="28"/>
      <c r="DWP812" s="28"/>
      <c r="DWQ812" s="28"/>
      <c r="DWR812" s="28"/>
      <c r="DWS812" s="28"/>
      <c r="DWT812" s="28"/>
      <c r="DWU812" s="28"/>
      <c r="DWV812" s="28"/>
      <c r="DWW812" s="28"/>
      <c r="DWX812" s="28"/>
      <c r="DWY812" s="28"/>
      <c r="DWZ812" s="28"/>
      <c r="DXA812" s="28"/>
      <c r="DXB812" s="28"/>
      <c r="DXC812" s="28"/>
      <c r="DXD812" s="28"/>
      <c r="DXE812" s="28"/>
      <c r="DXF812" s="28"/>
      <c r="DXG812" s="28"/>
      <c r="DXH812" s="28"/>
      <c r="DXI812" s="28"/>
      <c r="DXJ812" s="28"/>
      <c r="DXK812" s="28"/>
      <c r="DXL812" s="28"/>
      <c r="DXM812" s="28"/>
      <c r="DXN812" s="28"/>
      <c r="DXO812" s="28"/>
      <c r="DXP812" s="28"/>
      <c r="DXQ812" s="28"/>
      <c r="DXR812" s="28"/>
      <c r="DXS812" s="28"/>
      <c r="DXT812" s="28"/>
      <c r="DXU812" s="28"/>
      <c r="DXV812" s="28"/>
      <c r="DXW812" s="28"/>
      <c r="DXX812" s="28"/>
      <c r="DXY812" s="28"/>
      <c r="DXZ812" s="28"/>
      <c r="DYA812" s="28"/>
      <c r="DYB812" s="28"/>
      <c r="DYC812" s="28"/>
      <c r="DYD812" s="28"/>
      <c r="DYE812" s="28"/>
      <c r="DYF812" s="28"/>
      <c r="DYG812" s="28"/>
      <c r="DYH812" s="28"/>
      <c r="DYI812" s="28"/>
      <c r="DYJ812" s="28"/>
      <c r="DYK812" s="28"/>
      <c r="DYL812" s="28"/>
      <c r="DYM812" s="28"/>
      <c r="DYN812" s="28"/>
      <c r="DYO812" s="28"/>
      <c r="DYP812" s="28"/>
      <c r="DYQ812" s="28"/>
      <c r="DYR812" s="28"/>
      <c r="DYS812" s="28"/>
      <c r="DYT812" s="28"/>
      <c r="DYU812" s="28"/>
      <c r="DYV812" s="28"/>
      <c r="DYW812" s="28"/>
      <c r="DYX812" s="28"/>
      <c r="DYY812" s="28"/>
      <c r="DYZ812" s="28"/>
      <c r="DZA812" s="28"/>
      <c r="DZB812" s="28"/>
      <c r="DZC812" s="28"/>
      <c r="DZD812" s="28"/>
      <c r="DZE812" s="28"/>
      <c r="DZF812" s="28"/>
      <c r="DZG812" s="28"/>
      <c r="DZH812" s="28"/>
      <c r="DZI812" s="28"/>
      <c r="DZJ812" s="28"/>
      <c r="DZK812" s="28"/>
      <c r="DZL812" s="28"/>
      <c r="DZM812" s="28"/>
      <c r="DZN812" s="28"/>
      <c r="DZO812" s="28"/>
      <c r="DZP812" s="28"/>
      <c r="DZQ812" s="28"/>
      <c r="DZR812" s="28"/>
      <c r="DZS812" s="28"/>
      <c r="DZT812" s="28"/>
      <c r="DZU812" s="28"/>
      <c r="DZV812" s="28"/>
      <c r="DZW812" s="28"/>
      <c r="DZX812" s="28"/>
      <c r="DZY812" s="28"/>
      <c r="DZZ812" s="28"/>
      <c r="EAA812" s="28"/>
      <c r="EAB812" s="28"/>
      <c r="EAC812" s="28"/>
      <c r="EAD812" s="28"/>
      <c r="EAE812" s="28"/>
      <c r="EAF812" s="28"/>
      <c r="EAG812" s="28"/>
      <c r="EAH812" s="28"/>
      <c r="EAI812" s="28"/>
      <c r="EAJ812" s="28"/>
      <c r="EAK812" s="28"/>
      <c r="EAL812" s="28"/>
      <c r="EAM812" s="28"/>
      <c r="EAN812" s="28"/>
      <c r="EAO812" s="28"/>
      <c r="EAP812" s="28"/>
      <c r="EAQ812" s="28"/>
      <c r="EAR812" s="28"/>
      <c r="EAS812" s="28"/>
      <c r="EAT812" s="28"/>
      <c r="EAU812" s="28"/>
      <c r="EAV812" s="28"/>
      <c r="EAW812" s="28"/>
      <c r="EAX812" s="28"/>
      <c r="EAY812" s="28"/>
      <c r="EAZ812" s="28"/>
      <c r="EBA812" s="28"/>
      <c r="EBB812" s="28"/>
      <c r="EBC812" s="28"/>
      <c r="EBD812" s="28"/>
      <c r="EBE812" s="28"/>
      <c r="EBF812" s="28"/>
      <c r="EBG812" s="28"/>
      <c r="EBH812" s="28"/>
      <c r="EBI812" s="28"/>
      <c r="EBJ812" s="28"/>
      <c r="EBK812" s="28"/>
      <c r="EBL812" s="28"/>
      <c r="EBM812" s="28"/>
      <c r="EBN812" s="28"/>
      <c r="EBO812" s="28"/>
      <c r="EBP812" s="28"/>
      <c r="EBQ812" s="28"/>
      <c r="EBR812" s="28"/>
      <c r="EBS812" s="28"/>
      <c r="EBT812" s="28"/>
      <c r="EBU812" s="28"/>
      <c r="EBV812" s="28"/>
      <c r="EBW812" s="28"/>
      <c r="EBX812" s="28"/>
      <c r="EBY812" s="28"/>
      <c r="EBZ812" s="28"/>
      <c r="ECA812" s="28"/>
      <c r="ECB812" s="28"/>
      <c r="ECC812" s="28"/>
      <c r="ECD812" s="28"/>
      <c r="ECE812" s="28"/>
      <c r="ECF812" s="28"/>
      <c r="ECG812" s="28"/>
      <c r="ECH812" s="28"/>
      <c r="ECI812" s="28"/>
      <c r="ECJ812" s="28"/>
      <c r="ECK812" s="28"/>
      <c r="ECL812" s="28"/>
      <c r="ECM812" s="28"/>
      <c r="ECN812" s="28"/>
      <c r="ECO812" s="28"/>
      <c r="ECP812" s="28"/>
      <c r="ECQ812" s="28"/>
      <c r="ECR812" s="28"/>
      <c r="ECS812" s="28"/>
      <c r="ECT812" s="28"/>
      <c r="ECU812" s="28"/>
      <c r="ECV812" s="28"/>
      <c r="ECW812" s="28"/>
      <c r="ECX812" s="28"/>
      <c r="ECY812" s="28"/>
      <c r="ECZ812" s="28"/>
      <c r="EDA812" s="28"/>
      <c r="EDB812" s="28"/>
      <c r="EDC812" s="28"/>
      <c r="EDD812" s="28"/>
      <c r="EDE812" s="28"/>
      <c r="EDF812" s="28"/>
      <c r="EDG812" s="28"/>
      <c r="EDH812" s="28"/>
      <c r="EDI812" s="28"/>
      <c r="EDJ812" s="28"/>
      <c r="EDK812" s="28"/>
      <c r="EDL812" s="28"/>
      <c r="EDM812" s="28"/>
      <c r="EDN812" s="28"/>
      <c r="EDO812" s="28"/>
      <c r="EDP812" s="28"/>
      <c r="EDQ812" s="28"/>
      <c r="EDR812" s="28"/>
      <c r="EDS812" s="28"/>
      <c r="EDT812" s="28"/>
      <c r="EDU812" s="28"/>
      <c r="EDV812" s="28"/>
      <c r="EDW812" s="28"/>
      <c r="EDX812" s="28"/>
      <c r="EDY812" s="28"/>
      <c r="EDZ812" s="28"/>
      <c r="EEA812" s="28"/>
      <c r="EEB812" s="28"/>
      <c r="EEC812" s="28"/>
      <c r="EED812" s="28"/>
      <c r="EEE812" s="28"/>
      <c r="EEF812" s="28"/>
      <c r="EEG812" s="28"/>
      <c r="EEH812" s="28"/>
      <c r="EEI812" s="28"/>
      <c r="EEJ812" s="28"/>
      <c r="EEK812" s="28"/>
      <c r="EEL812" s="28"/>
      <c r="EEM812" s="28"/>
      <c r="EEN812" s="28"/>
      <c r="EEO812" s="28"/>
      <c r="EEP812" s="28"/>
      <c r="EEQ812" s="28"/>
      <c r="EER812" s="28"/>
      <c r="EES812" s="28"/>
      <c r="EET812" s="28"/>
      <c r="EEU812" s="28"/>
      <c r="EEV812" s="28"/>
      <c r="EEW812" s="28"/>
      <c r="EEX812" s="28"/>
      <c r="EEY812" s="28"/>
      <c r="EEZ812" s="28"/>
      <c r="EFA812" s="28"/>
      <c r="EFB812" s="28"/>
      <c r="EFC812" s="28"/>
      <c r="EFD812" s="28"/>
      <c r="EFE812" s="28"/>
      <c r="EFF812" s="28"/>
      <c r="EFG812" s="28"/>
      <c r="EFH812" s="28"/>
      <c r="EFI812" s="28"/>
      <c r="EFJ812" s="28"/>
      <c r="EFK812" s="28"/>
      <c r="EFL812" s="28"/>
      <c r="EFM812" s="28"/>
      <c r="EFN812" s="28"/>
      <c r="EFO812" s="28"/>
      <c r="EFP812" s="28"/>
      <c r="EFQ812" s="28"/>
      <c r="EFR812" s="28"/>
      <c r="EFS812" s="28"/>
      <c r="EFT812" s="28"/>
      <c r="EFU812" s="28"/>
      <c r="EFV812" s="28"/>
      <c r="EFW812" s="28"/>
      <c r="EFX812" s="28"/>
      <c r="EFY812" s="28"/>
      <c r="EFZ812" s="28"/>
      <c r="EGA812" s="28"/>
      <c r="EGB812" s="28"/>
      <c r="EGC812" s="28"/>
      <c r="EGD812" s="28"/>
      <c r="EGE812" s="28"/>
      <c r="EGF812" s="28"/>
      <c r="EGG812" s="28"/>
      <c r="EGH812" s="28"/>
      <c r="EGI812" s="28"/>
      <c r="EGJ812" s="28"/>
      <c r="EGK812" s="28"/>
      <c r="EGL812" s="28"/>
      <c r="EGM812" s="28"/>
      <c r="EGN812" s="28"/>
      <c r="EGO812" s="28"/>
      <c r="EGP812" s="28"/>
      <c r="EGQ812" s="28"/>
      <c r="EGR812" s="28"/>
      <c r="EGS812" s="28"/>
      <c r="EGT812" s="28"/>
      <c r="EGU812" s="28"/>
      <c r="EGV812" s="28"/>
      <c r="EGW812" s="28"/>
      <c r="EGX812" s="28"/>
      <c r="EGY812" s="28"/>
      <c r="EGZ812" s="28"/>
      <c r="EHA812" s="28"/>
      <c r="EHB812" s="28"/>
      <c r="EHC812" s="28"/>
      <c r="EHD812" s="28"/>
      <c r="EHE812" s="28"/>
      <c r="EHF812" s="28"/>
      <c r="EHG812" s="28"/>
      <c r="EHH812" s="28"/>
      <c r="EHI812" s="28"/>
      <c r="EHJ812" s="28"/>
      <c r="EHK812" s="28"/>
      <c r="EHL812" s="28"/>
      <c r="EHM812" s="28"/>
      <c r="EHN812" s="28"/>
      <c r="EHO812" s="28"/>
      <c r="EHP812" s="28"/>
      <c r="EHQ812" s="28"/>
      <c r="EHR812" s="28"/>
      <c r="EHS812" s="28"/>
      <c r="EHT812" s="28"/>
      <c r="EHU812" s="28"/>
      <c r="EHV812" s="28"/>
      <c r="EHW812" s="28"/>
      <c r="EHX812" s="28"/>
      <c r="EHY812" s="28"/>
      <c r="EHZ812" s="28"/>
      <c r="EIA812" s="28"/>
      <c r="EIB812" s="28"/>
      <c r="EIC812" s="28"/>
      <c r="EID812" s="28"/>
      <c r="EIE812" s="28"/>
      <c r="EIF812" s="28"/>
      <c r="EIG812" s="28"/>
      <c r="EIH812" s="28"/>
      <c r="EII812" s="28"/>
      <c r="EIJ812" s="28"/>
      <c r="EIK812" s="28"/>
      <c r="EIL812" s="28"/>
      <c r="EIM812" s="28"/>
      <c r="EIN812" s="28"/>
      <c r="EIO812" s="28"/>
      <c r="EIP812" s="28"/>
      <c r="EIQ812" s="28"/>
      <c r="EIR812" s="28"/>
      <c r="EIS812" s="28"/>
      <c r="EIT812" s="28"/>
      <c r="EIU812" s="28"/>
      <c r="EIV812" s="28"/>
      <c r="EIW812" s="28"/>
      <c r="EIX812" s="28"/>
      <c r="EIY812" s="28"/>
      <c r="EIZ812" s="28"/>
      <c r="EJA812" s="28"/>
      <c r="EJB812" s="28"/>
      <c r="EJC812" s="28"/>
      <c r="EJD812" s="28"/>
      <c r="EJE812" s="28"/>
      <c r="EJF812" s="28"/>
      <c r="EJG812" s="28"/>
      <c r="EJH812" s="28"/>
      <c r="EJI812" s="28"/>
      <c r="EJJ812" s="28"/>
      <c r="EJK812" s="28"/>
      <c r="EJL812" s="28"/>
      <c r="EJM812" s="28"/>
      <c r="EJN812" s="28"/>
      <c r="EJO812" s="28"/>
      <c r="EJP812" s="28"/>
      <c r="EJQ812" s="28"/>
      <c r="EJR812" s="28"/>
      <c r="EJS812" s="28"/>
      <c r="EJT812" s="28"/>
      <c r="EJU812" s="28"/>
      <c r="EJV812" s="28"/>
      <c r="EJW812" s="28"/>
      <c r="EJX812" s="28"/>
      <c r="EJY812" s="28"/>
      <c r="EJZ812" s="28"/>
      <c r="EKA812" s="28"/>
      <c r="EKB812" s="28"/>
      <c r="EKC812" s="28"/>
      <c r="EKD812" s="28"/>
      <c r="EKE812" s="28"/>
      <c r="EKF812" s="28"/>
      <c r="EKG812" s="28"/>
      <c r="EKH812" s="28"/>
      <c r="EKI812" s="28"/>
      <c r="EKJ812" s="28"/>
      <c r="EKK812" s="28"/>
      <c r="EKL812" s="28"/>
      <c r="EKM812" s="28"/>
      <c r="EKN812" s="28"/>
      <c r="EKO812" s="28"/>
      <c r="EKP812" s="28"/>
      <c r="EKQ812" s="28"/>
      <c r="EKR812" s="28"/>
      <c r="EKS812" s="28"/>
      <c r="EKT812" s="28"/>
      <c r="EKU812" s="28"/>
      <c r="EKV812" s="28"/>
      <c r="EKW812" s="28"/>
      <c r="EKX812" s="28"/>
      <c r="EKY812" s="28"/>
      <c r="EKZ812" s="28"/>
      <c r="ELA812" s="28"/>
      <c r="ELB812" s="28"/>
      <c r="ELC812" s="28"/>
      <c r="ELD812" s="28"/>
      <c r="ELE812" s="28"/>
      <c r="ELF812" s="28"/>
      <c r="ELG812" s="28"/>
      <c r="ELH812" s="28"/>
      <c r="ELI812" s="28"/>
      <c r="ELJ812" s="28"/>
      <c r="ELK812" s="28"/>
      <c r="ELL812" s="28"/>
      <c r="ELM812" s="28"/>
      <c r="ELN812" s="28"/>
      <c r="ELO812" s="28"/>
      <c r="ELP812" s="28"/>
      <c r="ELQ812" s="28"/>
      <c r="ELR812" s="28"/>
      <c r="ELS812" s="28"/>
      <c r="ELT812" s="28"/>
      <c r="ELU812" s="28"/>
      <c r="ELV812" s="28"/>
      <c r="ELW812" s="28"/>
      <c r="ELX812" s="28"/>
      <c r="ELY812" s="28"/>
      <c r="ELZ812" s="28"/>
      <c r="EMA812" s="28"/>
      <c r="EMB812" s="28"/>
      <c r="EMC812" s="28"/>
      <c r="EMD812" s="28"/>
      <c r="EME812" s="28"/>
      <c r="EMF812" s="28"/>
      <c r="EMG812" s="28"/>
      <c r="EMH812" s="28"/>
      <c r="EMI812" s="28"/>
      <c r="EMJ812" s="28"/>
      <c r="EMK812" s="28"/>
      <c r="EML812" s="28"/>
      <c r="EMM812" s="28"/>
      <c r="EMN812" s="28"/>
      <c r="EMO812" s="28"/>
      <c r="EMP812" s="28"/>
      <c r="EMQ812" s="28"/>
      <c r="EMR812" s="28"/>
      <c r="EMS812" s="28"/>
      <c r="EMT812" s="28"/>
      <c r="EMU812" s="28"/>
      <c r="EMV812" s="28"/>
      <c r="EMW812" s="28"/>
      <c r="EMX812" s="28"/>
      <c r="EMY812" s="28"/>
      <c r="EMZ812" s="28"/>
      <c r="ENA812" s="28"/>
      <c r="ENB812" s="28"/>
      <c r="ENC812" s="28"/>
      <c r="END812" s="28"/>
      <c r="ENE812" s="28"/>
      <c r="ENF812" s="28"/>
      <c r="ENG812" s="28"/>
      <c r="ENH812" s="28"/>
      <c r="ENI812" s="28"/>
      <c r="ENJ812" s="28"/>
      <c r="ENK812" s="28"/>
      <c r="ENL812" s="28"/>
      <c r="ENM812" s="28"/>
      <c r="ENN812" s="28"/>
      <c r="ENO812" s="28"/>
      <c r="ENP812" s="28"/>
      <c r="ENQ812" s="28"/>
      <c r="ENR812" s="28"/>
      <c r="ENS812" s="28"/>
      <c r="ENT812" s="28"/>
      <c r="ENU812" s="28"/>
      <c r="ENV812" s="28"/>
      <c r="ENW812" s="28"/>
      <c r="ENX812" s="28"/>
      <c r="ENY812" s="28"/>
      <c r="ENZ812" s="28"/>
      <c r="EOA812" s="28"/>
      <c r="EOB812" s="28"/>
      <c r="EOC812" s="28"/>
      <c r="EOD812" s="28"/>
      <c r="EOE812" s="28"/>
      <c r="EOF812" s="28"/>
      <c r="EOG812" s="28"/>
      <c r="EOH812" s="28"/>
      <c r="EOI812" s="28"/>
      <c r="EOJ812" s="28"/>
      <c r="EOK812" s="28"/>
      <c r="EOL812" s="28"/>
      <c r="EOM812" s="28"/>
      <c r="EON812" s="28"/>
      <c r="EOO812" s="28"/>
      <c r="EOP812" s="28"/>
      <c r="EOQ812" s="28"/>
      <c r="EOR812" s="28"/>
      <c r="EOS812" s="28"/>
      <c r="EOT812" s="28"/>
      <c r="EOU812" s="28"/>
      <c r="EOV812" s="28"/>
      <c r="EOW812" s="28"/>
      <c r="EOX812" s="28"/>
      <c r="EOY812" s="28"/>
      <c r="EOZ812" s="28"/>
      <c r="EPA812" s="28"/>
      <c r="EPB812" s="28"/>
      <c r="EPC812" s="28"/>
      <c r="EPD812" s="28"/>
      <c r="EPE812" s="28"/>
      <c r="EPF812" s="28"/>
      <c r="EPG812" s="28"/>
      <c r="EPH812" s="28"/>
      <c r="EPI812" s="28"/>
      <c r="EPJ812" s="28"/>
      <c r="EPK812" s="28"/>
      <c r="EPL812" s="28"/>
      <c r="EPM812" s="28"/>
      <c r="EPN812" s="28"/>
      <c r="EPO812" s="28"/>
      <c r="EPP812" s="28"/>
      <c r="EPQ812" s="28"/>
      <c r="EPR812" s="28"/>
      <c r="EPS812" s="28"/>
      <c r="EPT812" s="28"/>
      <c r="EPU812" s="28"/>
      <c r="EPV812" s="28"/>
      <c r="EPW812" s="28"/>
      <c r="EPX812" s="28"/>
      <c r="EPY812" s="28"/>
      <c r="EPZ812" s="28"/>
      <c r="EQA812" s="28"/>
      <c r="EQB812" s="28"/>
      <c r="EQC812" s="28"/>
      <c r="EQD812" s="28"/>
      <c r="EQE812" s="28"/>
      <c r="EQF812" s="28"/>
      <c r="EQG812" s="28"/>
      <c r="EQH812" s="28"/>
      <c r="EQI812" s="28"/>
      <c r="EQJ812" s="28"/>
      <c r="EQK812" s="28"/>
      <c r="EQL812" s="28"/>
      <c r="EQM812" s="28"/>
      <c r="EQN812" s="28"/>
      <c r="EQO812" s="28"/>
      <c r="EQP812" s="28"/>
      <c r="EQQ812" s="28"/>
      <c r="EQR812" s="28"/>
      <c r="EQS812" s="28"/>
      <c r="EQT812" s="28"/>
      <c r="EQU812" s="28"/>
      <c r="EQV812" s="28"/>
      <c r="EQW812" s="28"/>
      <c r="EQX812" s="28"/>
      <c r="EQY812" s="28"/>
      <c r="EQZ812" s="28"/>
      <c r="ERA812" s="28"/>
      <c r="ERB812" s="28"/>
      <c r="ERC812" s="28"/>
      <c r="ERD812" s="28"/>
      <c r="ERE812" s="28"/>
      <c r="ERF812" s="28"/>
      <c r="ERG812" s="28"/>
      <c r="ERH812" s="28"/>
      <c r="ERI812" s="28"/>
      <c r="ERJ812" s="28"/>
      <c r="ERK812" s="28"/>
      <c r="ERL812" s="28"/>
      <c r="ERM812" s="28"/>
      <c r="ERN812" s="28"/>
      <c r="ERO812" s="28"/>
      <c r="ERP812" s="28"/>
      <c r="ERQ812" s="28"/>
      <c r="ERR812" s="28"/>
      <c r="ERS812" s="28"/>
      <c r="ERT812" s="28"/>
      <c r="ERU812" s="28"/>
      <c r="ERV812" s="28"/>
      <c r="ERW812" s="28"/>
      <c r="ERX812" s="28"/>
      <c r="ERY812" s="28"/>
      <c r="ERZ812" s="28"/>
      <c r="ESA812" s="28"/>
      <c r="ESB812" s="28"/>
      <c r="ESC812" s="28"/>
      <c r="ESD812" s="28"/>
      <c r="ESE812" s="28"/>
      <c r="ESF812" s="28"/>
      <c r="ESG812" s="28"/>
      <c r="ESH812" s="28"/>
      <c r="ESI812" s="28"/>
      <c r="ESJ812" s="28"/>
      <c r="ESK812" s="28"/>
      <c r="ESL812" s="28"/>
      <c r="ESM812" s="28"/>
      <c r="ESN812" s="28"/>
      <c r="ESO812" s="28"/>
      <c r="ESP812" s="28"/>
      <c r="ESQ812" s="28"/>
      <c r="ESR812" s="28"/>
      <c r="ESS812" s="28"/>
      <c r="EST812" s="28"/>
      <c r="ESU812" s="28"/>
      <c r="ESV812" s="28"/>
      <c r="ESW812" s="28"/>
      <c r="ESX812" s="28"/>
      <c r="ESY812" s="28"/>
      <c r="ESZ812" s="28"/>
      <c r="ETA812" s="28"/>
      <c r="ETB812" s="28"/>
      <c r="ETC812" s="28"/>
      <c r="ETD812" s="28"/>
      <c r="ETE812" s="28"/>
      <c r="ETF812" s="28"/>
      <c r="ETG812" s="28"/>
      <c r="ETH812" s="28"/>
      <c r="ETI812" s="28"/>
      <c r="ETJ812" s="28"/>
      <c r="ETK812" s="28"/>
      <c r="ETL812" s="28"/>
      <c r="ETM812" s="28"/>
      <c r="ETN812" s="28"/>
      <c r="ETO812" s="28"/>
      <c r="ETP812" s="28"/>
      <c r="ETQ812" s="28"/>
      <c r="ETR812" s="28"/>
      <c r="ETS812" s="28"/>
      <c r="ETT812" s="28"/>
      <c r="ETU812" s="28"/>
      <c r="ETV812" s="28"/>
      <c r="ETW812" s="28"/>
      <c r="ETX812" s="28"/>
      <c r="ETY812" s="28"/>
      <c r="ETZ812" s="28"/>
      <c r="EUA812" s="28"/>
      <c r="EUB812" s="28"/>
      <c r="EUC812" s="28"/>
      <c r="EUD812" s="28"/>
      <c r="EUE812" s="28"/>
      <c r="EUF812" s="28"/>
      <c r="EUG812" s="28"/>
      <c r="EUH812" s="28"/>
      <c r="EUI812" s="28"/>
      <c r="EUJ812" s="28"/>
      <c r="EUK812" s="28"/>
      <c r="EUL812" s="28"/>
      <c r="EUM812" s="28"/>
      <c r="EUN812" s="28"/>
      <c r="EUO812" s="28"/>
      <c r="EUP812" s="28"/>
      <c r="EUQ812" s="28"/>
      <c r="EUR812" s="28"/>
      <c r="EUS812" s="28"/>
      <c r="EUT812" s="28"/>
      <c r="EUU812" s="28"/>
      <c r="EUV812" s="28"/>
      <c r="EUW812" s="28"/>
      <c r="EUX812" s="28"/>
      <c r="EUY812" s="28"/>
      <c r="EUZ812" s="28"/>
      <c r="EVA812" s="28"/>
      <c r="EVB812" s="28"/>
      <c r="EVC812" s="28"/>
      <c r="EVD812" s="28"/>
      <c r="EVE812" s="28"/>
      <c r="EVF812" s="28"/>
      <c r="EVG812" s="28"/>
      <c r="EVH812" s="28"/>
      <c r="EVI812" s="28"/>
      <c r="EVJ812" s="28"/>
      <c r="EVK812" s="28"/>
      <c r="EVL812" s="28"/>
      <c r="EVM812" s="28"/>
      <c r="EVN812" s="28"/>
      <c r="EVO812" s="28"/>
      <c r="EVP812" s="28"/>
      <c r="EVQ812" s="28"/>
      <c r="EVR812" s="28"/>
      <c r="EVS812" s="28"/>
      <c r="EVT812" s="28"/>
      <c r="EVU812" s="28"/>
      <c r="EVV812" s="28"/>
      <c r="EVW812" s="28"/>
      <c r="EVX812" s="28"/>
      <c r="EVY812" s="28"/>
      <c r="EVZ812" s="28"/>
      <c r="EWA812" s="28"/>
      <c r="EWB812" s="28"/>
      <c r="EWC812" s="28"/>
      <c r="EWD812" s="28"/>
      <c r="EWE812" s="28"/>
      <c r="EWF812" s="28"/>
      <c r="EWG812" s="28"/>
      <c r="EWH812" s="28"/>
      <c r="EWI812" s="28"/>
      <c r="EWJ812" s="28"/>
      <c r="EWK812" s="28"/>
      <c r="EWL812" s="28"/>
      <c r="EWM812" s="28"/>
      <c r="EWN812" s="28"/>
      <c r="EWO812" s="28"/>
      <c r="EWP812" s="28"/>
      <c r="EWQ812" s="28"/>
      <c r="EWR812" s="28"/>
      <c r="EWS812" s="28"/>
      <c r="EWT812" s="28"/>
      <c r="EWU812" s="28"/>
      <c r="EWV812" s="28"/>
      <c r="EWW812" s="28"/>
      <c r="EWX812" s="28"/>
      <c r="EWY812" s="28"/>
      <c r="EWZ812" s="28"/>
      <c r="EXA812" s="28"/>
      <c r="EXB812" s="28"/>
      <c r="EXC812" s="28"/>
      <c r="EXD812" s="28"/>
      <c r="EXE812" s="28"/>
      <c r="EXF812" s="28"/>
      <c r="EXG812" s="28"/>
      <c r="EXH812" s="28"/>
      <c r="EXI812" s="28"/>
      <c r="EXJ812" s="28"/>
      <c r="EXK812" s="28"/>
      <c r="EXL812" s="28"/>
      <c r="EXM812" s="28"/>
      <c r="EXN812" s="28"/>
      <c r="EXO812" s="28"/>
      <c r="EXP812" s="28"/>
      <c r="EXQ812" s="28"/>
      <c r="EXR812" s="28"/>
      <c r="EXS812" s="28"/>
      <c r="EXT812" s="28"/>
      <c r="EXU812" s="28"/>
      <c r="EXV812" s="28"/>
      <c r="EXW812" s="28"/>
      <c r="EXX812" s="28"/>
      <c r="EXY812" s="28"/>
      <c r="EXZ812" s="28"/>
      <c r="EYA812" s="28"/>
      <c r="EYB812" s="28"/>
      <c r="EYC812" s="28"/>
      <c r="EYD812" s="28"/>
      <c r="EYE812" s="28"/>
      <c r="EYF812" s="28"/>
      <c r="EYG812" s="28"/>
      <c r="EYH812" s="28"/>
      <c r="EYI812" s="28"/>
      <c r="EYJ812" s="28"/>
      <c r="EYK812" s="28"/>
      <c r="EYL812" s="28"/>
      <c r="EYM812" s="28"/>
      <c r="EYN812" s="28"/>
      <c r="EYO812" s="28"/>
      <c r="EYP812" s="28"/>
      <c r="EYQ812" s="28"/>
      <c r="EYR812" s="28"/>
      <c r="EYS812" s="28"/>
      <c r="EYT812" s="28"/>
      <c r="EYU812" s="28"/>
      <c r="EYV812" s="28"/>
      <c r="EYW812" s="28"/>
      <c r="EYX812" s="28"/>
      <c r="EYY812" s="28"/>
      <c r="EYZ812" s="28"/>
      <c r="EZA812" s="28"/>
      <c r="EZB812" s="28"/>
      <c r="EZC812" s="28"/>
      <c r="EZD812" s="28"/>
      <c r="EZE812" s="28"/>
      <c r="EZF812" s="28"/>
      <c r="EZG812" s="28"/>
      <c r="EZH812" s="28"/>
      <c r="EZI812" s="28"/>
      <c r="EZJ812" s="28"/>
      <c r="EZK812" s="28"/>
      <c r="EZL812" s="28"/>
      <c r="EZM812" s="28"/>
      <c r="EZN812" s="28"/>
      <c r="EZO812" s="28"/>
      <c r="EZP812" s="28"/>
      <c r="EZQ812" s="28"/>
      <c r="EZR812" s="28"/>
      <c r="EZS812" s="28"/>
      <c r="EZT812" s="28"/>
      <c r="EZU812" s="28"/>
      <c r="EZV812" s="28"/>
      <c r="EZW812" s="28"/>
      <c r="EZX812" s="28"/>
      <c r="EZY812" s="28"/>
      <c r="EZZ812" s="28"/>
      <c r="FAA812" s="28"/>
      <c r="FAB812" s="28"/>
      <c r="FAC812" s="28"/>
      <c r="FAD812" s="28"/>
      <c r="FAE812" s="28"/>
      <c r="FAF812" s="28"/>
      <c r="FAG812" s="28"/>
      <c r="FAH812" s="28"/>
      <c r="FAI812" s="28"/>
      <c r="FAJ812" s="28"/>
      <c r="FAK812" s="28"/>
      <c r="FAL812" s="28"/>
      <c r="FAM812" s="28"/>
      <c r="FAN812" s="28"/>
      <c r="FAO812" s="28"/>
      <c r="FAP812" s="28"/>
      <c r="FAQ812" s="28"/>
      <c r="FAR812" s="28"/>
      <c r="FAS812" s="28"/>
      <c r="FAT812" s="28"/>
      <c r="FAU812" s="28"/>
      <c r="FAV812" s="28"/>
      <c r="FAW812" s="28"/>
      <c r="FAX812" s="28"/>
      <c r="FAY812" s="28"/>
      <c r="FAZ812" s="28"/>
      <c r="FBA812" s="28"/>
      <c r="FBB812" s="28"/>
      <c r="FBC812" s="28"/>
      <c r="FBD812" s="28"/>
      <c r="FBE812" s="28"/>
      <c r="FBF812" s="28"/>
      <c r="FBG812" s="28"/>
      <c r="FBH812" s="28"/>
      <c r="FBI812" s="28"/>
      <c r="FBJ812" s="28"/>
      <c r="FBK812" s="28"/>
      <c r="FBL812" s="28"/>
      <c r="FBM812" s="28"/>
      <c r="FBN812" s="28"/>
      <c r="FBO812" s="28"/>
      <c r="FBP812" s="28"/>
      <c r="FBQ812" s="28"/>
      <c r="FBR812" s="28"/>
      <c r="FBS812" s="28"/>
      <c r="FBT812" s="28"/>
      <c r="FBU812" s="28"/>
      <c r="FBV812" s="28"/>
      <c r="FBW812" s="28"/>
      <c r="FBX812" s="28"/>
      <c r="FBY812" s="28"/>
      <c r="FBZ812" s="28"/>
      <c r="FCA812" s="28"/>
      <c r="FCB812" s="28"/>
      <c r="FCC812" s="28"/>
      <c r="FCD812" s="28"/>
      <c r="FCE812" s="28"/>
      <c r="FCF812" s="28"/>
      <c r="FCG812" s="28"/>
      <c r="FCH812" s="28"/>
      <c r="FCI812" s="28"/>
      <c r="FCJ812" s="28"/>
      <c r="FCK812" s="28"/>
      <c r="FCL812" s="28"/>
      <c r="FCM812" s="28"/>
      <c r="FCN812" s="28"/>
      <c r="FCO812" s="28"/>
      <c r="FCP812" s="28"/>
      <c r="FCQ812" s="28"/>
      <c r="FCR812" s="28"/>
      <c r="FCS812" s="28"/>
      <c r="FCT812" s="28"/>
      <c r="FCU812" s="28"/>
      <c r="FCV812" s="28"/>
      <c r="FCW812" s="28"/>
      <c r="FCX812" s="28"/>
      <c r="FCY812" s="28"/>
      <c r="FCZ812" s="28"/>
      <c r="FDA812" s="28"/>
      <c r="FDB812" s="28"/>
      <c r="FDC812" s="28"/>
      <c r="FDD812" s="28"/>
      <c r="FDE812" s="28"/>
      <c r="FDF812" s="28"/>
      <c r="FDG812" s="28"/>
      <c r="FDH812" s="28"/>
      <c r="FDI812" s="28"/>
      <c r="FDJ812" s="28"/>
      <c r="FDK812" s="28"/>
      <c r="FDL812" s="28"/>
      <c r="FDM812" s="28"/>
      <c r="FDN812" s="28"/>
      <c r="FDO812" s="28"/>
      <c r="FDP812" s="28"/>
      <c r="FDQ812" s="28"/>
      <c r="FDR812" s="28"/>
      <c r="FDS812" s="28"/>
      <c r="FDT812" s="28"/>
      <c r="FDU812" s="28"/>
      <c r="FDV812" s="28"/>
      <c r="FDW812" s="28"/>
      <c r="FDX812" s="28"/>
      <c r="FDY812" s="28"/>
      <c r="FDZ812" s="28"/>
      <c r="FEA812" s="28"/>
      <c r="FEB812" s="28"/>
      <c r="FEC812" s="28"/>
      <c r="FED812" s="28"/>
      <c r="FEE812" s="28"/>
      <c r="FEF812" s="28"/>
      <c r="FEG812" s="28"/>
      <c r="FEH812" s="28"/>
      <c r="FEI812" s="28"/>
      <c r="FEJ812" s="28"/>
      <c r="FEK812" s="28"/>
      <c r="FEL812" s="28"/>
      <c r="FEM812" s="28"/>
      <c r="FEN812" s="28"/>
      <c r="FEO812" s="28"/>
      <c r="FEP812" s="28"/>
      <c r="FEQ812" s="28"/>
      <c r="FER812" s="28"/>
      <c r="FES812" s="28"/>
      <c r="FET812" s="28"/>
      <c r="FEU812" s="28"/>
      <c r="FEV812" s="28"/>
      <c r="FEW812" s="28"/>
      <c r="FEX812" s="28"/>
      <c r="FEY812" s="28"/>
      <c r="FEZ812" s="28"/>
      <c r="FFA812" s="28"/>
      <c r="FFB812" s="28"/>
      <c r="FFC812" s="28"/>
      <c r="FFD812" s="28"/>
      <c r="FFE812" s="28"/>
      <c r="FFF812" s="28"/>
      <c r="FFG812" s="28"/>
      <c r="FFH812" s="28"/>
      <c r="FFI812" s="28"/>
      <c r="FFJ812" s="28"/>
      <c r="FFK812" s="28"/>
      <c r="FFL812" s="28"/>
      <c r="FFM812" s="28"/>
      <c r="FFN812" s="28"/>
      <c r="FFO812" s="28"/>
      <c r="FFP812" s="28"/>
      <c r="FFQ812" s="28"/>
      <c r="FFR812" s="28"/>
      <c r="FFS812" s="28"/>
      <c r="FFT812" s="28"/>
      <c r="FFU812" s="28"/>
      <c r="FFV812" s="28"/>
      <c r="FFW812" s="28"/>
      <c r="FFX812" s="28"/>
      <c r="FFY812" s="28"/>
      <c r="FFZ812" s="28"/>
      <c r="FGA812" s="28"/>
      <c r="FGB812" s="28"/>
      <c r="FGC812" s="28"/>
      <c r="FGD812" s="28"/>
      <c r="FGE812" s="28"/>
      <c r="FGF812" s="28"/>
      <c r="FGG812" s="28"/>
      <c r="FGH812" s="28"/>
      <c r="FGI812" s="28"/>
      <c r="FGJ812" s="28"/>
      <c r="FGK812" s="28"/>
      <c r="FGL812" s="28"/>
      <c r="FGM812" s="28"/>
      <c r="FGN812" s="28"/>
      <c r="FGO812" s="28"/>
      <c r="FGP812" s="28"/>
      <c r="FGQ812" s="28"/>
      <c r="FGR812" s="28"/>
      <c r="FGS812" s="28"/>
      <c r="FGT812" s="28"/>
      <c r="FGU812" s="28"/>
      <c r="FGV812" s="28"/>
      <c r="FGW812" s="28"/>
      <c r="FGX812" s="28"/>
      <c r="FGY812" s="28"/>
      <c r="FGZ812" s="28"/>
      <c r="FHA812" s="28"/>
      <c r="FHB812" s="28"/>
      <c r="FHC812" s="28"/>
      <c r="FHD812" s="28"/>
      <c r="FHE812" s="28"/>
      <c r="FHF812" s="28"/>
      <c r="FHG812" s="28"/>
      <c r="FHH812" s="28"/>
      <c r="FHI812" s="28"/>
      <c r="FHJ812" s="28"/>
      <c r="FHK812" s="28"/>
      <c r="FHL812" s="28"/>
      <c r="FHM812" s="28"/>
      <c r="FHN812" s="28"/>
      <c r="FHO812" s="28"/>
      <c r="FHP812" s="28"/>
      <c r="FHQ812" s="28"/>
      <c r="FHR812" s="28"/>
      <c r="FHS812" s="28"/>
      <c r="FHT812" s="28"/>
      <c r="FHU812" s="28"/>
      <c r="FHV812" s="28"/>
      <c r="FHW812" s="28"/>
      <c r="FHX812" s="28"/>
      <c r="FHY812" s="28"/>
      <c r="FHZ812" s="28"/>
      <c r="FIA812" s="28"/>
      <c r="FIB812" s="28"/>
      <c r="FIC812" s="28"/>
      <c r="FID812" s="28"/>
      <c r="FIE812" s="28"/>
      <c r="FIF812" s="28"/>
      <c r="FIG812" s="28"/>
      <c r="FIH812" s="28"/>
      <c r="FII812" s="28"/>
      <c r="FIJ812" s="28"/>
      <c r="FIK812" s="28"/>
      <c r="FIL812" s="28"/>
      <c r="FIM812" s="28"/>
      <c r="FIN812" s="28"/>
      <c r="FIO812" s="28"/>
      <c r="FIP812" s="28"/>
      <c r="FIQ812" s="28"/>
      <c r="FIR812" s="28"/>
      <c r="FIS812" s="28"/>
      <c r="FIT812" s="28"/>
      <c r="FIU812" s="28"/>
      <c r="FIV812" s="28"/>
      <c r="FIW812" s="28"/>
      <c r="FIX812" s="28"/>
      <c r="FIY812" s="28"/>
      <c r="FIZ812" s="28"/>
      <c r="FJA812" s="28"/>
      <c r="FJB812" s="28"/>
      <c r="FJC812" s="28"/>
      <c r="FJD812" s="28"/>
      <c r="FJE812" s="28"/>
      <c r="FJF812" s="28"/>
      <c r="FJG812" s="28"/>
      <c r="FJH812" s="28"/>
      <c r="FJI812" s="28"/>
      <c r="FJJ812" s="28"/>
      <c r="FJK812" s="28"/>
      <c r="FJL812" s="28"/>
      <c r="FJM812" s="28"/>
      <c r="FJN812" s="28"/>
      <c r="FJO812" s="28"/>
      <c r="FJP812" s="28"/>
      <c r="FJQ812" s="28"/>
      <c r="FJR812" s="28"/>
      <c r="FJS812" s="28"/>
      <c r="FJT812" s="28"/>
      <c r="FJU812" s="28"/>
      <c r="FJV812" s="28"/>
      <c r="FJW812" s="28"/>
      <c r="FJX812" s="28"/>
      <c r="FJY812" s="28"/>
      <c r="FJZ812" s="28"/>
      <c r="FKA812" s="28"/>
      <c r="FKB812" s="28"/>
      <c r="FKC812" s="28"/>
      <c r="FKD812" s="28"/>
      <c r="FKE812" s="28"/>
      <c r="FKF812" s="28"/>
      <c r="FKG812" s="28"/>
      <c r="FKH812" s="28"/>
      <c r="FKI812" s="28"/>
      <c r="FKJ812" s="28"/>
      <c r="FKK812" s="28"/>
      <c r="FKL812" s="28"/>
      <c r="FKM812" s="28"/>
      <c r="FKN812" s="28"/>
      <c r="FKO812" s="28"/>
      <c r="FKP812" s="28"/>
      <c r="FKQ812" s="28"/>
      <c r="FKR812" s="28"/>
      <c r="FKS812" s="28"/>
      <c r="FKT812" s="28"/>
      <c r="FKU812" s="28"/>
      <c r="FKV812" s="28"/>
      <c r="FKW812" s="28"/>
      <c r="FKX812" s="28"/>
      <c r="FKY812" s="28"/>
      <c r="FKZ812" s="28"/>
      <c r="FLA812" s="28"/>
      <c r="FLB812" s="28"/>
      <c r="FLC812" s="28"/>
      <c r="FLD812" s="28"/>
      <c r="FLE812" s="28"/>
      <c r="FLF812" s="28"/>
      <c r="FLG812" s="28"/>
      <c r="FLH812" s="28"/>
      <c r="FLI812" s="28"/>
      <c r="FLJ812" s="28"/>
      <c r="FLK812" s="28"/>
      <c r="FLL812" s="28"/>
      <c r="FLM812" s="28"/>
      <c r="FLN812" s="28"/>
      <c r="FLO812" s="28"/>
      <c r="FLP812" s="28"/>
      <c r="FLQ812" s="28"/>
      <c r="FLR812" s="28"/>
      <c r="FLS812" s="28"/>
      <c r="FLT812" s="28"/>
      <c r="FLU812" s="28"/>
      <c r="FLV812" s="28"/>
      <c r="FLW812" s="28"/>
      <c r="FLX812" s="28"/>
      <c r="FLY812" s="28"/>
      <c r="FLZ812" s="28"/>
      <c r="FMA812" s="28"/>
      <c r="FMB812" s="28"/>
      <c r="FMC812" s="28"/>
      <c r="FMD812" s="28"/>
      <c r="FME812" s="28"/>
      <c r="FMF812" s="28"/>
      <c r="FMG812" s="28"/>
      <c r="FMH812" s="28"/>
      <c r="FMI812" s="28"/>
      <c r="FMJ812" s="28"/>
      <c r="FMK812" s="28"/>
      <c r="FML812" s="28"/>
      <c r="FMM812" s="28"/>
      <c r="FMN812" s="28"/>
      <c r="FMO812" s="28"/>
      <c r="FMP812" s="28"/>
      <c r="FMQ812" s="28"/>
      <c r="FMR812" s="28"/>
      <c r="FMS812" s="28"/>
      <c r="FMT812" s="28"/>
      <c r="FMU812" s="28"/>
      <c r="FMV812" s="28"/>
      <c r="FMW812" s="28"/>
      <c r="FMX812" s="28"/>
      <c r="FMY812" s="28"/>
      <c r="FMZ812" s="28"/>
      <c r="FNA812" s="28"/>
      <c r="FNB812" s="28"/>
      <c r="FNC812" s="28"/>
      <c r="FND812" s="28"/>
      <c r="FNE812" s="28"/>
      <c r="FNF812" s="28"/>
      <c r="FNG812" s="28"/>
      <c r="FNH812" s="28"/>
      <c r="FNI812" s="28"/>
      <c r="FNJ812" s="28"/>
      <c r="FNK812" s="28"/>
      <c r="FNL812" s="28"/>
      <c r="FNM812" s="28"/>
      <c r="FNN812" s="28"/>
      <c r="FNO812" s="28"/>
      <c r="FNP812" s="28"/>
      <c r="FNQ812" s="28"/>
      <c r="FNR812" s="28"/>
      <c r="FNS812" s="28"/>
      <c r="FNT812" s="28"/>
      <c r="FNU812" s="28"/>
      <c r="FNV812" s="28"/>
      <c r="FNW812" s="28"/>
      <c r="FNX812" s="28"/>
      <c r="FNY812" s="28"/>
      <c r="FNZ812" s="28"/>
      <c r="FOA812" s="28"/>
      <c r="FOB812" s="28"/>
      <c r="FOC812" s="28"/>
      <c r="FOD812" s="28"/>
      <c r="FOE812" s="28"/>
      <c r="FOF812" s="28"/>
      <c r="FOG812" s="28"/>
      <c r="FOH812" s="28"/>
      <c r="FOI812" s="28"/>
      <c r="FOJ812" s="28"/>
      <c r="FOK812" s="28"/>
      <c r="FOL812" s="28"/>
      <c r="FOM812" s="28"/>
      <c r="FON812" s="28"/>
      <c r="FOO812" s="28"/>
      <c r="FOP812" s="28"/>
      <c r="FOQ812" s="28"/>
      <c r="FOR812" s="28"/>
      <c r="FOS812" s="28"/>
      <c r="FOT812" s="28"/>
      <c r="FOU812" s="28"/>
      <c r="FOV812" s="28"/>
      <c r="FOW812" s="28"/>
      <c r="FOX812" s="28"/>
      <c r="FOY812" s="28"/>
      <c r="FOZ812" s="28"/>
      <c r="FPA812" s="28"/>
      <c r="FPB812" s="28"/>
      <c r="FPC812" s="28"/>
      <c r="FPD812" s="28"/>
      <c r="FPE812" s="28"/>
      <c r="FPF812" s="28"/>
      <c r="FPG812" s="28"/>
      <c r="FPH812" s="28"/>
      <c r="FPI812" s="28"/>
      <c r="FPJ812" s="28"/>
      <c r="FPK812" s="28"/>
      <c r="FPL812" s="28"/>
      <c r="FPM812" s="28"/>
      <c r="FPN812" s="28"/>
      <c r="FPO812" s="28"/>
      <c r="FPP812" s="28"/>
      <c r="FPQ812" s="28"/>
      <c r="FPR812" s="28"/>
      <c r="FPS812" s="28"/>
      <c r="FPT812" s="28"/>
      <c r="FPU812" s="28"/>
      <c r="FPV812" s="28"/>
      <c r="FPW812" s="28"/>
      <c r="FPX812" s="28"/>
      <c r="FPY812" s="28"/>
      <c r="FPZ812" s="28"/>
      <c r="FQA812" s="28"/>
      <c r="FQB812" s="28"/>
      <c r="FQC812" s="28"/>
      <c r="FQD812" s="28"/>
      <c r="FQE812" s="28"/>
      <c r="FQF812" s="28"/>
      <c r="FQG812" s="28"/>
      <c r="FQH812" s="28"/>
      <c r="FQI812" s="28"/>
      <c r="FQJ812" s="28"/>
      <c r="FQK812" s="28"/>
      <c r="FQL812" s="28"/>
      <c r="FQM812" s="28"/>
      <c r="FQN812" s="28"/>
      <c r="FQO812" s="28"/>
      <c r="FQP812" s="28"/>
      <c r="FQQ812" s="28"/>
      <c r="FQR812" s="28"/>
      <c r="FQS812" s="28"/>
      <c r="FQT812" s="28"/>
      <c r="FQU812" s="28"/>
      <c r="FQV812" s="28"/>
      <c r="FQW812" s="28"/>
      <c r="FQX812" s="28"/>
      <c r="FQY812" s="28"/>
      <c r="FQZ812" s="28"/>
      <c r="FRA812" s="28"/>
      <c r="FRB812" s="28"/>
      <c r="FRC812" s="28"/>
      <c r="FRD812" s="28"/>
      <c r="FRE812" s="28"/>
      <c r="FRF812" s="28"/>
      <c r="FRG812" s="28"/>
      <c r="FRH812" s="28"/>
      <c r="FRI812" s="28"/>
      <c r="FRJ812" s="28"/>
      <c r="FRK812" s="28"/>
      <c r="FRL812" s="28"/>
      <c r="FRM812" s="28"/>
      <c r="FRN812" s="28"/>
      <c r="FRO812" s="28"/>
      <c r="FRP812" s="28"/>
      <c r="FRQ812" s="28"/>
      <c r="FRR812" s="28"/>
      <c r="FRS812" s="28"/>
      <c r="FRT812" s="28"/>
      <c r="FRU812" s="28"/>
      <c r="FRV812" s="28"/>
      <c r="FRW812" s="28"/>
      <c r="FRX812" s="28"/>
      <c r="FRY812" s="28"/>
      <c r="FRZ812" s="28"/>
      <c r="FSA812" s="28"/>
      <c r="FSB812" s="28"/>
      <c r="FSC812" s="28"/>
      <c r="FSD812" s="28"/>
      <c r="FSE812" s="28"/>
      <c r="FSF812" s="28"/>
      <c r="FSG812" s="28"/>
      <c r="FSH812" s="28"/>
      <c r="FSI812" s="28"/>
      <c r="FSJ812" s="28"/>
      <c r="FSK812" s="28"/>
      <c r="FSL812" s="28"/>
      <c r="FSM812" s="28"/>
      <c r="FSN812" s="28"/>
      <c r="FSO812" s="28"/>
      <c r="FSP812" s="28"/>
      <c r="FSQ812" s="28"/>
      <c r="FSR812" s="28"/>
      <c r="FSS812" s="28"/>
      <c r="FST812" s="28"/>
      <c r="FSU812" s="28"/>
      <c r="FSV812" s="28"/>
      <c r="FSW812" s="28"/>
      <c r="FSX812" s="28"/>
      <c r="FSY812" s="28"/>
      <c r="FSZ812" s="28"/>
      <c r="FTA812" s="28"/>
      <c r="FTB812" s="28"/>
      <c r="FTC812" s="28"/>
      <c r="FTD812" s="28"/>
      <c r="FTE812" s="28"/>
      <c r="FTF812" s="28"/>
      <c r="FTG812" s="28"/>
      <c r="FTH812" s="28"/>
      <c r="FTI812" s="28"/>
      <c r="FTJ812" s="28"/>
      <c r="FTK812" s="28"/>
      <c r="FTL812" s="28"/>
      <c r="FTM812" s="28"/>
      <c r="FTN812" s="28"/>
      <c r="FTO812" s="28"/>
      <c r="FTP812" s="28"/>
      <c r="FTQ812" s="28"/>
      <c r="FTR812" s="28"/>
      <c r="FTS812" s="28"/>
      <c r="FTT812" s="28"/>
      <c r="FTU812" s="28"/>
      <c r="FTV812" s="28"/>
      <c r="FTW812" s="28"/>
      <c r="FTX812" s="28"/>
      <c r="FTY812" s="28"/>
      <c r="FTZ812" s="28"/>
      <c r="FUA812" s="28"/>
      <c r="FUB812" s="28"/>
      <c r="FUC812" s="28"/>
      <c r="FUD812" s="28"/>
      <c r="FUE812" s="28"/>
      <c r="FUF812" s="28"/>
      <c r="FUG812" s="28"/>
      <c r="FUH812" s="28"/>
      <c r="FUI812" s="28"/>
      <c r="FUJ812" s="28"/>
      <c r="FUK812" s="28"/>
      <c r="FUL812" s="28"/>
      <c r="FUM812" s="28"/>
      <c r="FUN812" s="28"/>
      <c r="FUO812" s="28"/>
      <c r="FUP812" s="28"/>
      <c r="FUQ812" s="28"/>
      <c r="FUR812" s="28"/>
      <c r="FUS812" s="28"/>
      <c r="FUT812" s="28"/>
      <c r="FUU812" s="28"/>
      <c r="FUV812" s="28"/>
      <c r="FUW812" s="28"/>
      <c r="FUX812" s="28"/>
      <c r="FUY812" s="28"/>
      <c r="FUZ812" s="28"/>
      <c r="FVA812" s="28"/>
      <c r="FVB812" s="28"/>
      <c r="FVC812" s="28"/>
      <c r="FVD812" s="28"/>
      <c r="FVE812" s="28"/>
      <c r="FVF812" s="28"/>
      <c r="FVG812" s="28"/>
      <c r="FVH812" s="28"/>
      <c r="FVI812" s="28"/>
      <c r="FVJ812" s="28"/>
      <c r="FVK812" s="28"/>
      <c r="FVL812" s="28"/>
      <c r="FVM812" s="28"/>
      <c r="FVN812" s="28"/>
      <c r="FVO812" s="28"/>
      <c r="FVP812" s="28"/>
      <c r="FVQ812" s="28"/>
      <c r="FVR812" s="28"/>
      <c r="FVS812" s="28"/>
      <c r="FVT812" s="28"/>
      <c r="FVU812" s="28"/>
      <c r="FVV812" s="28"/>
      <c r="FVW812" s="28"/>
      <c r="FVX812" s="28"/>
      <c r="FVY812" s="28"/>
      <c r="FVZ812" s="28"/>
      <c r="FWA812" s="28"/>
      <c r="FWB812" s="28"/>
      <c r="FWC812" s="28"/>
      <c r="FWD812" s="28"/>
      <c r="FWE812" s="28"/>
      <c r="FWF812" s="28"/>
      <c r="FWG812" s="28"/>
      <c r="FWH812" s="28"/>
      <c r="FWI812" s="28"/>
      <c r="FWJ812" s="28"/>
      <c r="FWK812" s="28"/>
      <c r="FWL812" s="28"/>
      <c r="FWM812" s="28"/>
      <c r="FWN812" s="28"/>
      <c r="FWO812" s="28"/>
      <c r="FWP812" s="28"/>
      <c r="FWQ812" s="28"/>
      <c r="FWR812" s="28"/>
      <c r="FWS812" s="28"/>
      <c r="FWT812" s="28"/>
      <c r="FWU812" s="28"/>
      <c r="FWV812" s="28"/>
      <c r="FWW812" s="28"/>
      <c r="FWX812" s="28"/>
      <c r="FWY812" s="28"/>
      <c r="FWZ812" s="28"/>
      <c r="FXA812" s="28"/>
      <c r="FXB812" s="28"/>
      <c r="FXC812" s="28"/>
      <c r="FXD812" s="28"/>
      <c r="FXE812" s="28"/>
      <c r="FXF812" s="28"/>
      <c r="FXG812" s="28"/>
      <c r="FXH812" s="28"/>
      <c r="FXI812" s="28"/>
      <c r="FXJ812" s="28"/>
      <c r="FXK812" s="28"/>
      <c r="FXL812" s="28"/>
      <c r="FXM812" s="28"/>
      <c r="FXN812" s="28"/>
      <c r="FXO812" s="28"/>
      <c r="FXP812" s="28"/>
      <c r="FXQ812" s="28"/>
      <c r="FXR812" s="28"/>
      <c r="FXS812" s="28"/>
      <c r="FXT812" s="28"/>
      <c r="FXU812" s="28"/>
      <c r="FXV812" s="28"/>
      <c r="FXW812" s="28"/>
      <c r="FXX812" s="28"/>
      <c r="FXY812" s="28"/>
      <c r="FXZ812" s="28"/>
      <c r="FYA812" s="28"/>
      <c r="FYB812" s="28"/>
      <c r="FYC812" s="28"/>
      <c r="FYD812" s="28"/>
      <c r="FYE812" s="28"/>
      <c r="FYF812" s="28"/>
      <c r="FYG812" s="28"/>
      <c r="FYH812" s="28"/>
      <c r="FYI812" s="28"/>
      <c r="FYJ812" s="28"/>
      <c r="FYK812" s="28"/>
      <c r="FYL812" s="28"/>
      <c r="FYM812" s="28"/>
      <c r="FYN812" s="28"/>
      <c r="FYO812" s="28"/>
      <c r="FYP812" s="28"/>
      <c r="FYQ812" s="28"/>
      <c r="FYR812" s="28"/>
      <c r="FYS812" s="28"/>
      <c r="FYT812" s="28"/>
      <c r="FYU812" s="28"/>
      <c r="FYV812" s="28"/>
      <c r="FYW812" s="28"/>
      <c r="FYX812" s="28"/>
      <c r="FYY812" s="28"/>
      <c r="FYZ812" s="28"/>
      <c r="FZA812" s="28"/>
      <c r="FZB812" s="28"/>
      <c r="FZC812" s="28"/>
      <c r="FZD812" s="28"/>
      <c r="FZE812" s="28"/>
      <c r="FZF812" s="28"/>
      <c r="FZG812" s="28"/>
      <c r="FZH812" s="28"/>
      <c r="FZI812" s="28"/>
      <c r="FZJ812" s="28"/>
      <c r="FZK812" s="28"/>
      <c r="FZL812" s="28"/>
      <c r="FZM812" s="28"/>
      <c r="FZN812" s="28"/>
      <c r="FZO812" s="28"/>
      <c r="FZP812" s="28"/>
      <c r="FZQ812" s="28"/>
      <c r="FZR812" s="28"/>
      <c r="FZS812" s="28"/>
      <c r="FZT812" s="28"/>
      <c r="FZU812" s="28"/>
      <c r="FZV812" s="28"/>
      <c r="FZW812" s="28"/>
      <c r="FZX812" s="28"/>
      <c r="FZY812" s="28"/>
      <c r="FZZ812" s="28"/>
      <c r="GAA812" s="28"/>
      <c r="GAB812" s="28"/>
      <c r="GAC812" s="28"/>
      <c r="GAD812" s="28"/>
      <c r="GAE812" s="28"/>
      <c r="GAF812" s="28"/>
      <c r="GAG812" s="28"/>
      <c r="GAH812" s="28"/>
      <c r="GAI812" s="28"/>
      <c r="GAJ812" s="28"/>
      <c r="GAK812" s="28"/>
      <c r="GAL812" s="28"/>
      <c r="GAM812" s="28"/>
      <c r="GAN812" s="28"/>
      <c r="GAO812" s="28"/>
      <c r="GAP812" s="28"/>
      <c r="GAQ812" s="28"/>
      <c r="GAR812" s="28"/>
      <c r="GAS812" s="28"/>
      <c r="GAT812" s="28"/>
      <c r="GAU812" s="28"/>
      <c r="GAV812" s="28"/>
      <c r="GAW812" s="28"/>
      <c r="GAX812" s="28"/>
      <c r="GAY812" s="28"/>
      <c r="GAZ812" s="28"/>
      <c r="GBA812" s="28"/>
      <c r="GBB812" s="28"/>
      <c r="GBC812" s="28"/>
      <c r="GBD812" s="28"/>
      <c r="GBE812" s="28"/>
      <c r="GBF812" s="28"/>
      <c r="GBG812" s="28"/>
      <c r="GBH812" s="28"/>
      <c r="GBI812" s="28"/>
      <c r="GBJ812" s="28"/>
      <c r="GBK812" s="28"/>
      <c r="GBL812" s="28"/>
      <c r="GBM812" s="28"/>
      <c r="GBN812" s="28"/>
      <c r="GBO812" s="28"/>
      <c r="GBP812" s="28"/>
      <c r="GBQ812" s="28"/>
      <c r="GBR812" s="28"/>
      <c r="GBS812" s="28"/>
      <c r="GBT812" s="28"/>
      <c r="GBU812" s="28"/>
      <c r="GBV812" s="28"/>
      <c r="GBW812" s="28"/>
      <c r="GBX812" s="28"/>
      <c r="GBY812" s="28"/>
      <c r="GBZ812" s="28"/>
      <c r="GCA812" s="28"/>
      <c r="GCB812" s="28"/>
      <c r="GCC812" s="28"/>
      <c r="GCD812" s="28"/>
      <c r="GCE812" s="28"/>
      <c r="GCF812" s="28"/>
      <c r="GCG812" s="28"/>
      <c r="GCH812" s="28"/>
      <c r="GCI812" s="28"/>
      <c r="GCJ812" s="28"/>
      <c r="GCK812" s="28"/>
      <c r="GCL812" s="28"/>
      <c r="GCM812" s="28"/>
      <c r="GCN812" s="28"/>
      <c r="GCO812" s="28"/>
      <c r="GCP812" s="28"/>
      <c r="GCQ812" s="28"/>
      <c r="GCR812" s="28"/>
      <c r="GCS812" s="28"/>
      <c r="GCT812" s="28"/>
      <c r="GCU812" s="28"/>
      <c r="GCV812" s="28"/>
      <c r="GCW812" s="28"/>
      <c r="GCX812" s="28"/>
      <c r="GCY812" s="28"/>
      <c r="GCZ812" s="28"/>
      <c r="GDA812" s="28"/>
      <c r="GDB812" s="28"/>
      <c r="GDC812" s="28"/>
      <c r="GDD812" s="28"/>
      <c r="GDE812" s="28"/>
      <c r="GDF812" s="28"/>
      <c r="GDG812" s="28"/>
      <c r="GDH812" s="28"/>
      <c r="GDI812" s="28"/>
      <c r="GDJ812" s="28"/>
      <c r="GDK812" s="28"/>
      <c r="GDL812" s="28"/>
      <c r="GDM812" s="28"/>
      <c r="GDN812" s="28"/>
      <c r="GDO812" s="28"/>
      <c r="GDP812" s="28"/>
      <c r="GDQ812" s="28"/>
      <c r="GDR812" s="28"/>
      <c r="GDS812" s="28"/>
      <c r="GDT812" s="28"/>
      <c r="GDU812" s="28"/>
      <c r="GDV812" s="28"/>
      <c r="GDW812" s="28"/>
      <c r="GDX812" s="28"/>
      <c r="GDY812" s="28"/>
      <c r="GDZ812" s="28"/>
      <c r="GEA812" s="28"/>
      <c r="GEB812" s="28"/>
      <c r="GEC812" s="28"/>
      <c r="GED812" s="28"/>
      <c r="GEE812" s="28"/>
      <c r="GEF812" s="28"/>
      <c r="GEG812" s="28"/>
      <c r="GEH812" s="28"/>
      <c r="GEI812" s="28"/>
      <c r="GEJ812" s="28"/>
      <c r="GEK812" s="28"/>
      <c r="GEL812" s="28"/>
      <c r="GEM812" s="28"/>
      <c r="GEN812" s="28"/>
      <c r="GEO812" s="28"/>
      <c r="GEP812" s="28"/>
      <c r="GEQ812" s="28"/>
      <c r="GER812" s="28"/>
      <c r="GES812" s="28"/>
      <c r="GET812" s="28"/>
      <c r="GEU812" s="28"/>
      <c r="GEV812" s="28"/>
      <c r="GEW812" s="28"/>
      <c r="GEX812" s="28"/>
      <c r="GEY812" s="28"/>
      <c r="GEZ812" s="28"/>
      <c r="GFA812" s="28"/>
      <c r="GFB812" s="28"/>
      <c r="GFC812" s="28"/>
      <c r="GFD812" s="28"/>
      <c r="GFE812" s="28"/>
      <c r="GFF812" s="28"/>
      <c r="GFG812" s="28"/>
      <c r="GFH812" s="28"/>
      <c r="GFI812" s="28"/>
      <c r="GFJ812" s="28"/>
      <c r="GFK812" s="28"/>
      <c r="GFL812" s="28"/>
      <c r="GFM812" s="28"/>
      <c r="GFN812" s="28"/>
      <c r="GFO812" s="28"/>
      <c r="GFP812" s="28"/>
      <c r="GFQ812" s="28"/>
      <c r="GFR812" s="28"/>
      <c r="GFS812" s="28"/>
      <c r="GFT812" s="28"/>
      <c r="GFU812" s="28"/>
      <c r="GFV812" s="28"/>
      <c r="GFW812" s="28"/>
      <c r="GFX812" s="28"/>
      <c r="GFY812" s="28"/>
      <c r="GFZ812" s="28"/>
      <c r="GGA812" s="28"/>
      <c r="GGB812" s="28"/>
      <c r="GGC812" s="28"/>
      <c r="GGD812" s="28"/>
      <c r="GGE812" s="28"/>
      <c r="GGF812" s="28"/>
      <c r="GGG812" s="28"/>
      <c r="GGH812" s="28"/>
      <c r="GGI812" s="28"/>
      <c r="GGJ812" s="28"/>
      <c r="GGK812" s="28"/>
      <c r="GGL812" s="28"/>
      <c r="GGM812" s="28"/>
      <c r="GGN812" s="28"/>
      <c r="GGO812" s="28"/>
      <c r="GGP812" s="28"/>
      <c r="GGQ812" s="28"/>
      <c r="GGR812" s="28"/>
      <c r="GGS812" s="28"/>
      <c r="GGT812" s="28"/>
      <c r="GGU812" s="28"/>
      <c r="GGV812" s="28"/>
      <c r="GGW812" s="28"/>
      <c r="GGX812" s="28"/>
      <c r="GGY812" s="28"/>
      <c r="GGZ812" s="28"/>
      <c r="GHA812" s="28"/>
      <c r="GHB812" s="28"/>
      <c r="GHC812" s="28"/>
      <c r="GHD812" s="28"/>
      <c r="GHE812" s="28"/>
      <c r="GHF812" s="28"/>
      <c r="GHG812" s="28"/>
      <c r="GHH812" s="28"/>
      <c r="GHI812" s="28"/>
      <c r="GHJ812" s="28"/>
      <c r="GHK812" s="28"/>
      <c r="GHL812" s="28"/>
      <c r="GHM812" s="28"/>
      <c r="GHN812" s="28"/>
      <c r="GHO812" s="28"/>
      <c r="GHP812" s="28"/>
      <c r="GHQ812" s="28"/>
      <c r="GHR812" s="28"/>
      <c r="GHS812" s="28"/>
      <c r="GHT812" s="28"/>
      <c r="GHU812" s="28"/>
      <c r="GHV812" s="28"/>
      <c r="GHW812" s="28"/>
      <c r="GHX812" s="28"/>
      <c r="GHY812" s="28"/>
      <c r="GHZ812" s="28"/>
      <c r="GIA812" s="28"/>
      <c r="GIB812" s="28"/>
      <c r="GIC812" s="28"/>
      <c r="GID812" s="28"/>
      <c r="GIE812" s="28"/>
      <c r="GIF812" s="28"/>
      <c r="GIG812" s="28"/>
      <c r="GIH812" s="28"/>
      <c r="GII812" s="28"/>
      <c r="GIJ812" s="28"/>
      <c r="GIK812" s="28"/>
      <c r="GIL812" s="28"/>
      <c r="GIM812" s="28"/>
      <c r="GIN812" s="28"/>
      <c r="GIO812" s="28"/>
      <c r="GIP812" s="28"/>
      <c r="GIQ812" s="28"/>
      <c r="GIR812" s="28"/>
      <c r="GIS812" s="28"/>
      <c r="GIT812" s="28"/>
      <c r="GIU812" s="28"/>
      <c r="GIV812" s="28"/>
      <c r="GIW812" s="28"/>
      <c r="GIX812" s="28"/>
      <c r="GIY812" s="28"/>
      <c r="GIZ812" s="28"/>
      <c r="GJA812" s="28"/>
      <c r="GJB812" s="28"/>
      <c r="GJC812" s="28"/>
      <c r="GJD812" s="28"/>
      <c r="GJE812" s="28"/>
      <c r="GJF812" s="28"/>
      <c r="GJG812" s="28"/>
      <c r="GJH812" s="28"/>
      <c r="GJI812" s="28"/>
      <c r="GJJ812" s="28"/>
      <c r="GJK812" s="28"/>
      <c r="GJL812" s="28"/>
      <c r="GJM812" s="28"/>
      <c r="GJN812" s="28"/>
      <c r="GJO812" s="28"/>
      <c r="GJP812" s="28"/>
      <c r="GJQ812" s="28"/>
      <c r="GJR812" s="28"/>
      <c r="GJS812" s="28"/>
      <c r="GJT812" s="28"/>
      <c r="GJU812" s="28"/>
      <c r="GJV812" s="28"/>
      <c r="GJW812" s="28"/>
      <c r="GJX812" s="28"/>
      <c r="GJY812" s="28"/>
      <c r="GJZ812" s="28"/>
      <c r="GKA812" s="28"/>
      <c r="GKB812" s="28"/>
      <c r="GKC812" s="28"/>
      <c r="GKD812" s="28"/>
      <c r="GKE812" s="28"/>
      <c r="GKF812" s="28"/>
      <c r="GKG812" s="28"/>
      <c r="GKH812" s="28"/>
      <c r="GKI812" s="28"/>
      <c r="GKJ812" s="28"/>
      <c r="GKK812" s="28"/>
      <c r="GKL812" s="28"/>
      <c r="GKM812" s="28"/>
      <c r="GKN812" s="28"/>
      <c r="GKO812" s="28"/>
      <c r="GKP812" s="28"/>
      <c r="GKQ812" s="28"/>
      <c r="GKR812" s="28"/>
      <c r="GKS812" s="28"/>
      <c r="GKT812" s="28"/>
      <c r="GKU812" s="28"/>
      <c r="GKV812" s="28"/>
      <c r="GKW812" s="28"/>
      <c r="GKX812" s="28"/>
      <c r="GKY812" s="28"/>
      <c r="GKZ812" s="28"/>
      <c r="GLA812" s="28"/>
      <c r="GLB812" s="28"/>
      <c r="GLC812" s="28"/>
      <c r="GLD812" s="28"/>
      <c r="GLE812" s="28"/>
      <c r="GLF812" s="28"/>
      <c r="GLG812" s="28"/>
      <c r="GLH812" s="28"/>
      <c r="GLI812" s="28"/>
      <c r="GLJ812" s="28"/>
      <c r="GLK812" s="28"/>
      <c r="GLL812" s="28"/>
      <c r="GLM812" s="28"/>
      <c r="GLN812" s="28"/>
      <c r="GLO812" s="28"/>
      <c r="GLP812" s="28"/>
      <c r="GLQ812" s="28"/>
      <c r="GLR812" s="28"/>
      <c r="GLS812" s="28"/>
      <c r="GLT812" s="28"/>
      <c r="GLU812" s="28"/>
      <c r="GLV812" s="28"/>
      <c r="GLW812" s="28"/>
      <c r="GLX812" s="28"/>
      <c r="GLY812" s="28"/>
      <c r="GLZ812" s="28"/>
      <c r="GMA812" s="28"/>
      <c r="GMB812" s="28"/>
      <c r="GMC812" s="28"/>
      <c r="GMD812" s="28"/>
      <c r="GME812" s="28"/>
      <c r="GMF812" s="28"/>
      <c r="GMG812" s="28"/>
      <c r="GMH812" s="28"/>
      <c r="GMI812" s="28"/>
      <c r="GMJ812" s="28"/>
      <c r="GMK812" s="28"/>
      <c r="GML812" s="28"/>
      <c r="GMM812" s="28"/>
      <c r="GMN812" s="28"/>
      <c r="GMO812" s="28"/>
      <c r="GMP812" s="28"/>
      <c r="GMQ812" s="28"/>
      <c r="GMR812" s="28"/>
      <c r="GMS812" s="28"/>
      <c r="GMT812" s="28"/>
      <c r="GMU812" s="28"/>
      <c r="GMV812" s="28"/>
      <c r="GMW812" s="28"/>
      <c r="GMX812" s="28"/>
      <c r="GMY812" s="28"/>
      <c r="GMZ812" s="28"/>
      <c r="GNA812" s="28"/>
      <c r="GNB812" s="28"/>
      <c r="GNC812" s="28"/>
      <c r="GND812" s="28"/>
      <c r="GNE812" s="28"/>
      <c r="GNF812" s="28"/>
      <c r="GNG812" s="28"/>
      <c r="GNH812" s="28"/>
      <c r="GNI812" s="28"/>
      <c r="GNJ812" s="28"/>
      <c r="GNK812" s="28"/>
      <c r="GNL812" s="28"/>
      <c r="GNM812" s="28"/>
      <c r="GNN812" s="28"/>
      <c r="GNO812" s="28"/>
      <c r="GNP812" s="28"/>
      <c r="GNQ812" s="28"/>
      <c r="GNR812" s="28"/>
      <c r="GNS812" s="28"/>
      <c r="GNT812" s="28"/>
      <c r="GNU812" s="28"/>
      <c r="GNV812" s="28"/>
      <c r="GNW812" s="28"/>
      <c r="GNX812" s="28"/>
      <c r="GNY812" s="28"/>
      <c r="GNZ812" s="28"/>
      <c r="GOA812" s="28"/>
      <c r="GOB812" s="28"/>
      <c r="GOC812" s="28"/>
      <c r="GOD812" s="28"/>
      <c r="GOE812" s="28"/>
      <c r="GOF812" s="28"/>
      <c r="GOG812" s="28"/>
      <c r="GOH812" s="28"/>
      <c r="GOI812" s="28"/>
      <c r="GOJ812" s="28"/>
      <c r="GOK812" s="28"/>
      <c r="GOL812" s="28"/>
      <c r="GOM812" s="28"/>
      <c r="GON812" s="28"/>
      <c r="GOO812" s="28"/>
      <c r="GOP812" s="28"/>
      <c r="GOQ812" s="28"/>
      <c r="GOR812" s="28"/>
      <c r="GOS812" s="28"/>
      <c r="GOT812" s="28"/>
      <c r="GOU812" s="28"/>
      <c r="GOV812" s="28"/>
      <c r="GOW812" s="28"/>
      <c r="GOX812" s="28"/>
      <c r="GOY812" s="28"/>
      <c r="GOZ812" s="28"/>
      <c r="GPA812" s="28"/>
      <c r="GPB812" s="28"/>
      <c r="GPC812" s="28"/>
      <c r="GPD812" s="28"/>
      <c r="GPE812" s="28"/>
      <c r="GPF812" s="28"/>
      <c r="GPG812" s="28"/>
      <c r="GPH812" s="28"/>
      <c r="GPI812" s="28"/>
      <c r="GPJ812" s="28"/>
      <c r="GPK812" s="28"/>
      <c r="GPL812" s="28"/>
      <c r="GPM812" s="28"/>
      <c r="GPN812" s="28"/>
      <c r="GPO812" s="28"/>
      <c r="GPP812" s="28"/>
      <c r="GPQ812" s="28"/>
      <c r="GPR812" s="28"/>
      <c r="GPS812" s="28"/>
      <c r="GPT812" s="28"/>
      <c r="GPU812" s="28"/>
      <c r="GPV812" s="28"/>
      <c r="GPW812" s="28"/>
      <c r="GPX812" s="28"/>
      <c r="GPY812" s="28"/>
      <c r="GPZ812" s="28"/>
      <c r="GQA812" s="28"/>
      <c r="GQB812" s="28"/>
      <c r="GQC812" s="28"/>
      <c r="GQD812" s="28"/>
      <c r="GQE812" s="28"/>
      <c r="GQF812" s="28"/>
      <c r="GQG812" s="28"/>
      <c r="GQH812" s="28"/>
      <c r="GQI812" s="28"/>
      <c r="GQJ812" s="28"/>
      <c r="GQK812" s="28"/>
      <c r="GQL812" s="28"/>
      <c r="GQM812" s="28"/>
      <c r="GQN812" s="28"/>
      <c r="GQO812" s="28"/>
      <c r="GQP812" s="28"/>
      <c r="GQQ812" s="28"/>
      <c r="GQR812" s="28"/>
      <c r="GQS812" s="28"/>
      <c r="GQT812" s="28"/>
      <c r="GQU812" s="28"/>
      <c r="GQV812" s="28"/>
      <c r="GQW812" s="28"/>
      <c r="GQX812" s="28"/>
      <c r="GQY812" s="28"/>
      <c r="GQZ812" s="28"/>
      <c r="GRA812" s="28"/>
      <c r="GRB812" s="28"/>
      <c r="GRC812" s="28"/>
      <c r="GRD812" s="28"/>
      <c r="GRE812" s="28"/>
      <c r="GRF812" s="28"/>
      <c r="GRG812" s="28"/>
      <c r="GRH812" s="28"/>
      <c r="GRI812" s="28"/>
      <c r="GRJ812" s="28"/>
      <c r="GRK812" s="28"/>
      <c r="GRL812" s="28"/>
      <c r="GRM812" s="28"/>
      <c r="GRN812" s="28"/>
      <c r="GRO812" s="28"/>
      <c r="GRP812" s="28"/>
      <c r="GRQ812" s="28"/>
      <c r="GRR812" s="28"/>
      <c r="GRS812" s="28"/>
      <c r="GRT812" s="28"/>
      <c r="GRU812" s="28"/>
      <c r="GRV812" s="28"/>
      <c r="GRW812" s="28"/>
      <c r="GRX812" s="28"/>
      <c r="GRY812" s="28"/>
      <c r="GRZ812" s="28"/>
      <c r="GSA812" s="28"/>
      <c r="GSB812" s="28"/>
      <c r="GSC812" s="28"/>
      <c r="GSD812" s="28"/>
      <c r="GSE812" s="28"/>
      <c r="GSF812" s="28"/>
      <c r="GSG812" s="28"/>
      <c r="GSH812" s="28"/>
      <c r="GSI812" s="28"/>
      <c r="GSJ812" s="28"/>
      <c r="GSK812" s="28"/>
      <c r="GSL812" s="28"/>
      <c r="GSM812" s="28"/>
      <c r="GSN812" s="28"/>
      <c r="GSO812" s="28"/>
      <c r="GSP812" s="28"/>
      <c r="GSQ812" s="28"/>
      <c r="GSR812" s="28"/>
      <c r="GSS812" s="28"/>
      <c r="GST812" s="28"/>
      <c r="GSU812" s="28"/>
      <c r="GSV812" s="28"/>
      <c r="GSW812" s="28"/>
      <c r="GSX812" s="28"/>
      <c r="GSY812" s="28"/>
      <c r="GSZ812" s="28"/>
      <c r="GTA812" s="28"/>
      <c r="GTB812" s="28"/>
      <c r="GTC812" s="28"/>
      <c r="GTD812" s="28"/>
      <c r="GTE812" s="28"/>
      <c r="GTF812" s="28"/>
      <c r="GTG812" s="28"/>
      <c r="GTH812" s="28"/>
      <c r="GTI812" s="28"/>
      <c r="GTJ812" s="28"/>
      <c r="GTK812" s="28"/>
      <c r="GTL812" s="28"/>
      <c r="GTM812" s="28"/>
      <c r="GTN812" s="28"/>
      <c r="GTO812" s="28"/>
      <c r="GTP812" s="28"/>
      <c r="GTQ812" s="28"/>
      <c r="GTR812" s="28"/>
      <c r="GTS812" s="28"/>
      <c r="GTT812" s="28"/>
      <c r="GTU812" s="28"/>
      <c r="GTV812" s="28"/>
      <c r="GTW812" s="28"/>
      <c r="GTX812" s="28"/>
      <c r="GTY812" s="28"/>
      <c r="GTZ812" s="28"/>
      <c r="GUA812" s="28"/>
      <c r="GUB812" s="28"/>
      <c r="GUC812" s="28"/>
      <c r="GUD812" s="28"/>
      <c r="GUE812" s="28"/>
      <c r="GUF812" s="28"/>
      <c r="GUG812" s="28"/>
      <c r="GUH812" s="28"/>
      <c r="GUI812" s="28"/>
      <c r="GUJ812" s="28"/>
      <c r="GUK812" s="28"/>
      <c r="GUL812" s="28"/>
      <c r="GUM812" s="28"/>
      <c r="GUN812" s="28"/>
      <c r="GUO812" s="28"/>
      <c r="GUP812" s="28"/>
      <c r="GUQ812" s="28"/>
      <c r="GUR812" s="28"/>
      <c r="GUS812" s="28"/>
      <c r="GUT812" s="28"/>
      <c r="GUU812" s="28"/>
      <c r="GUV812" s="28"/>
      <c r="GUW812" s="28"/>
      <c r="GUX812" s="28"/>
      <c r="GUY812" s="28"/>
      <c r="GUZ812" s="28"/>
      <c r="GVA812" s="28"/>
      <c r="GVB812" s="28"/>
      <c r="GVC812" s="28"/>
      <c r="GVD812" s="28"/>
      <c r="GVE812" s="28"/>
      <c r="GVF812" s="28"/>
      <c r="GVG812" s="28"/>
      <c r="GVH812" s="28"/>
      <c r="GVI812" s="28"/>
      <c r="GVJ812" s="28"/>
      <c r="GVK812" s="28"/>
      <c r="GVL812" s="28"/>
      <c r="GVM812" s="28"/>
      <c r="GVN812" s="28"/>
      <c r="GVO812" s="28"/>
      <c r="GVP812" s="28"/>
      <c r="GVQ812" s="28"/>
      <c r="GVR812" s="28"/>
      <c r="GVS812" s="28"/>
      <c r="GVT812" s="28"/>
      <c r="GVU812" s="28"/>
      <c r="GVV812" s="28"/>
      <c r="GVW812" s="28"/>
      <c r="GVX812" s="28"/>
      <c r="GVY812" s="28"/>
      <c r="GVZ812" s="28"/>
      <c r="GWA812" s="28"/>
      <c r="GWB812" s="28"/>
      <c r="GWC812" s="28"/>
      <c r="GWD812" s="28"/>
      <c r="GWE812" s="28"/>
      <c r="GWF812" s="28"/>
      <c r="GWG812" s="28"/>
      <c r="GWH812" s="28"/>
      <c r="GWI812" s="28"/>
      <c r="GWJ812" s="28"/>
      <c r="GWK812" s="28"/>
      <c r="GWL812" s="28"/>
      <c r="GWM812" s="28"/>
      <c r="GWN812" s="28"/>
      <c r="GWO812" s="28"/>
      <c r="GWP812" s="28"/>
      <c r="GWQ812" s="28"/>
      <c r="GWR812" s="28"/>
      <c r="GWS812" s="28"/>
      <c r="GWT812" s="28"/>
      <c r="GWU812" s="28"/>
      <c r="GWV812" s="28"/>
      <c r="GWW812" s="28"/>
      <c r="GWX812" s="28"/>
      <c r="GWY812" s="28"/>
      <c r="GWZ812" s="28"/>
      <c r="GXA812" s="28"/>
      <c r="GXB812" s="28"/>
      <c r="GXC812" s="28"/>
      <c r="GXD812" s="28"/>
      <c r="GXE812" s="28"/>
      <c r="GXF812" s="28"/>
      <c r="GXG812" s="28"/>
      <c r="GXH812" s="28"/>
      <c r="GXI812" s="28"/>
      <c r="GXJ812" s="28"/>
      <c r="GXK812" s="28"/>
      <c r="GXL812" s="28"/>
      <c r="GXM812" s="28"/>
      <c r="GXN812" s="28"/>
      <c r="GXO812" s="28"/>
      <c r="GXP812" s="28"/>
      <c r="GXQ812" s="28"/>
      <c r="GXR812" s="28"/>
      <c r="GXS812" s="28"/>
      <c r="GXT812" s="28"/>
      <c r="GXU812" s="28"/>
      <c r="GXV812" s="28"/>
      <c r="GXW812" s="28"/>
      <c r="GXX812" s="28"/>
      <c r="GXY812" s="28"/>
      <c r="GXZ812" s="28"/>
      <c r="GYA812" s="28"/>
      <c r="GYB812" s="28"/>
      <c r="GYC812" s="28"/>
      <c r="GYD812" s="28"/>
      <c r="GYE812" s="28"/>
      <c r="GYF812" s="28"/>
      <c r="GYG812" s="28"/>
      <c r="GYH812" s="28"/>
      <c r="GYI812" s="28"/>
      <c r="GYJ812" s="28"/>
      <c r="GYK812" s="28"/>
      <c r="GYL812" s="28"/>
      <c r="GYM812" s="28"/>
      <c r="GYN812" s="28"/>
      <c r="GYO812" s="28"/>
      <c r="GYP812" s="28"/>
      <c r="GYQ812" s="28"/>
      <c r="GYR812" s="28"/>
      <c r="GYS812" s="28"/>
      <c r="GYT812" s="28"/>
      <c r="GYU812" s="28"/>
      <c r="GYV812" s="28"/>
      <c r="GYW812" s="28"/>
      <c r="GYX812" s="28"/>
      <c r="GYY812" s="28"/>
      <c r="GYZ812" s="28"/>
      <c r="GZA812" s="28"/>
      <c r="GZB812" s="28"/>
      <c r="GZC812" s="28"/>
      <c r="GZD812" s="28"/>
      <c r="GZE812" s="28"/>
      <c r="GZF812" s="28"/>
      <c r="GZG812" s="28"/>
      <c r="GZH812" s="28"/>
      <c r="GZI812" s="28"/>
      <c r="GZJ812" s="28"/>
      <c r="GZK812" s="28"/>
      <c r="GZL812" s="28"/>
      <c r="GZM812" s="28"/>
      <c r="GZN812" s="28"/>
      <c r="GZO812" s="28"/>
      <c r="GZP812" s="28"/>
      <c r="GZQ812" s="28"/>
      <c r="GZR812" s="28"/>
      <c r="GZS812" s="28"/>
      <c r="GZT812" s="28"/>
      <c r="GZU812" s="28"/>
      <c r="GZV812" s="28"/>
      <c r="GZW812" s="28"/>
      <c r="GZX812" s="28"/>
      <c r="GZY812" s="28"/>
      <c r="GZZ812" s="28"/>
      <c r="HAA812" s="28"/>
      <c r="HAB812" s="28"/>
      <c r="HAC812" s="28"/>
      <c r="HAD812" s="28"/>
      <c r="HAE812" s="28"/>
      <c r="HAF812" s="28"/>
      <c r="HAG812" s="28"/>
      <c r="HAH812" s="28"/>
      <c r="HAI812" s="28"/>
      <c r="HAJ812" s="28"/>
      <c r="HAK812" s="28"/>
      <c r="HAL812" s="28"/>
      <c r="HAM812" s="28"/>
      <c r="HAN812" s="28"/>
      <c r="HAO812" s="28"/>
      <c r="HAP812" s="28"/>
      <c r="HAQ812" s="28"/>
      <c r="HAR812" s="28"/>
      <c r="HAS812" s="28"/>
      <c r="HAT812" s="28"/>
      <c r="HAU812" s="28"/>
      <c r="HAV812" s="28"/>
      <c r="HAW812" s="28"/>
      <c r="HAX812" s="28"/>
      <c r="HAY812" s="28"/>
      <c r="HAZ812" s="28"/>
      <c r="HBA812" s="28"/>
      <c r="HBB812" s="28"/>
      <c r="HBC812" s="28"/>
      <c r="HBD812" s="28"/>
      <c r="HBE812" s="28"/>
      <c r="HBF812" s="28"/>
      <c r="HBG812" s="28"/>
      <c r="HBH812" s="28"/>
      <c r="HBI812" s="28"/>
      <c r="HBJ812" s="28"/>
      <c r="HBK812" s="28"/>
      <c r="HBL812" s="28"/>
      <c r="HBM812" s="28"/>
      <c r="HBN812" s="28"/>
      <c r="HBO812" s="28"/>
      <c r="HBP812" s="28"/>
      <c r="HBQ812" s="28"/>
      <c r="HBR812" s="28"/>
      <c r="HBS812" s="28"/>
      <c r="HBT812" s="28"/>
      <c r="HBU812" s="28"/>
      <c r="HBV812" s="28"/>
      <c r="HBW812" s="28"/>
      <c r="HBX812" s="28"/>
      <c r="HBY812" s="28"/>
      <c r="HBZ812" s="28"/>
      <c r="HCA812" s="28"/>
      <c r="HCB812" s="28"/>
      <c r="HCC812" s="28"/>
      <c r="HCD812" s="28"/>
      <c r="HCE812" s="28"/>
      <c r="HCF812" s="28"/>
      <c r="HCG812" s="28"/>
      <c r="HCH812" s="28"/>
      <c r="HCI812" s="28"/>
      <c r="HCJ812" s="28"/>
      <c r="HCK812" s="28"/>
      <c r="HCL812" s="28"/>
      <c r="HCM812" s="28"/>
      <c r="HCN812" s="28"/>
      <c r="HCO812" s="28"/>
      <c r="HCP812" s="28"/>
      <c r="HCQ812" s="28"/>
      <c r="HCR812" s="28"/>
      <c r="HCS812" s="28"/>
      <c r="HCT812" s="28"/>
      <c r="HCU812" s="28"/>
      <c r="HCV812" s="28"/>
      <c r="HCW812" s="28"/>
      <c r="HCX812" s="28"/>
      <c r="HCY812" s="28"/>
      <c r="HCZ812" s="28"/>
      <c r="HDA812" s="28"/>
      <c r="HDB812" s="28"/>
      <c r="HDC812" s="28"/>
      <c r="HDD812" s="28"/>
      <c r="HDE812" s="28"/>
      <c r="HDF812" s="28"/>
      <c r="HDG812" s="28"/>
      <c r="HDH812" s="28"/>
      <c r="HDI812" s="28"/>
      <c r="HDJ812" s="28"/>
      <c r="HDK812" s="28"/>
      <c r="HDL812" s="28"/>
      <c r="HDM812" s="28"/>
      <c r="HDN812" s="28"/>
      <c r="HDO812" s="28"/>
      <c r="HDP812" s="28"/>
      <c r="HDQ812" s="28"/>
      <c r="HDR812" s="28"/>
      <c r="HDS812" s="28"/>
      <c r="HDT812" s="28"/>
      <c r="HDU812" s="28"/>
      <c r="HDV812" s="28"/>
      <c r="HDW812" s="28"/>
      <c r="HDX812" s="28"/>
      <c r="HDY812" s="28"/>
      <c r="HDZ812" s="28"/>
      <c r="HEA812" s="28"/>
      <c r="HEB812" s="28"/>
      <c r="HEC812" s="28"/>
      <c r="HED812" s="28"/>
      <c r="HEE812" s="28"/>
      <c r="HEF812" s="28"/>
      <c r="HEG812" s="28"/>
      <c r="HEH812" s="28"/>
      <c r="HEI812" s="28"/>
      <c r="HEJ812" s="28"/>
      <c r="HEK812" s="28"/>
      <c r="HEL812" s="28"/>
      <c r="HEM812" s="28"/>
      <c r="HEN812" s="28"/>
      <c r="HEO812" s="28"/>
      <c r="HEP812" s="28"/>
      <c r="HEQ812" s="28"/>
      <c r="HER812" s="28"/>
      <c r="HES812" s="28"/>
      <c r="HET812" s="28"/>
      <c r="HEU812" s="28"/>
      <c r="HEV812" s="28"/>
      <c r="HEW812" s="28"/>
      <c r="HEX812" s="28"/>
      <c r="HEY812" s="28"/>
      <c r="HEZ812" s="28"/>
      <c r="HFA812" s="28"/>
      <c r="HFB812" s="28"/>
      <c r="HFC812" s="28"/>
      <c r="HFD812" s="28"/>
      <c r="HFE812" s="28"/>
      <c r="HFF812" s="28"/>
      <c r="HFG812" s="28"/>
      <c r="HFH812" s="28"/>
      <c r="HFI812" s="28"/>
      <c r="HFJ812" s="28"/>
      <c r="HFK812" s="28"/>
      <c r="HFL812" s="28"/>
      <c r="HFM812" s="28"/>
      <c r="HFN812" s="28"/>
      <c r="HFO812" s="28"/>
      <c r="HFP812" s="28"/>
      <c r="HFQ812" s="28"/>
      <c r="HFR812" s="28"/>
      <c r="HFS812" s="28"/>
      <c r="HFT812" s="28"/>
      <c r="HFU812" s="28"/>
      <c r="HFV812" s="28"/>
      <c r="HFW812" s="28"/>
      <c r="HFX812" s="28"/>
      <c r="HFY812" s="28"/>
      <c r="HFZ812" s="28"/>
      <c r="HGA812" s="28"/>
      <c r="HGB812" s="28"/>
      <c r="HGC812" s="28"/>
      <c r="HGD812" s="28"/>
      <c r="HGE812" s="28"/>
      <c r="HGF812" s="28"/>
      <c r="HGG812" s="28"/>
      <c r="HGH812" s="28"/>
      <c r="HGI812" s="28"/>
      <c r="HGJ812" s="28"/>
      <c r="HGK812" s="28"/>
      <c r="HGL812" s="28"/>
      <c r="HGM812" s="28"/>
      <c r="HGN812" s="28"/>
      <c r="HGO812" s="28"/>
      <c r="HGP812" s="28"/>
      <c r="HGQ812" s="28"/>
      <c r="HGR812" s="28"/>
      <c r="HGS812" s="28"/>
      <c r="HGT812" s="28"/>
      <c r="HGU812" s="28"/>
      <c r="HGV812" s="28"/>
      <c r="HGW812" s="28"/>
      <c r="HGX812" s="28"/>
      <c r="HGY812" s="28"/>
      <c r="HGZ812" s="28"/>
      <c r="HHA812" s="28"/>
      <c r="HHB812" s="28"/>
      <c r="HHC812" s="28"/>
      <c r="HHD812" s="28"/>
      <c r="HHE812" s="28"/>
      <c r="HHF812" s="28"/>
      <c r="HHG812" s="28"/>
      <c r="HHH812" s="28"/>
      <c r="HHI812" s="28"/>
      <c r="HHJ812" s="28"/>
      <c r="HHK812" s="28"/>
      <c r="HHL812" s="28"/>
      <c r="HHM812" s="28"/>
      <c r="HHN812" s="28"/>
      <c r="HHO812" s="28"/>
      <c r="HHP812" s="28"/>
      <c r="HHQ812" s="28"/>
      <c r="HHR812" s="28"/>
      <c r="HHS812" s="28"/>
      <c r="HHT812" s="28"/>
      <c r="HHU812" s="28"/>
      <c r="HHV812" s="28"/>
      <c r="HHW812" s="28"/>
      <c r="HHX812" s="28"/>
      <c r="HHY812" s="28"/>
      <c r="HHZ812" s="28"/>
      <c r="HIA812" s="28"/>
      <c r="HIB812" s="28"/>
      <c r="HIC812" s="28"/>
      <c r="HID812" s="28"/>
      <c r="HIE812" s="28"/>
      <c r="HIF812" s="28"/>
      <c r="HIG812" s="28"/>
      <c r="HIH812" s="28"/>
      <c r="HII812" s="28"/>
      <c r="HIJ812" s="28"/>
      <c r="HIK812" s="28"/>
      <c r="HIL812" s="28"/>
      <c r="HIM812" s="28"/>
      <c r="HIN812" s="28"/>
      <c r="HIO812" s="28"/>
      <c r="HIP812" s="28"/>
      <c r="HIQ812" s="28"/>
      <c r="HIR812" s="28"/>
      <c r="HIS812" s="28"/>
      <c r="HIT812" s="28"/>
      <c r="HIU812" s="28"/>
      <c r="HIV812" s="28"/>
      <c r="HIW812" s="28"/>
      <c r="HIX812" s="28"/>
      <c r="HIY812" s="28"/>
      <c r="HIZ812" s="28"/>
      <c r="HJA812" s="28"/>
      <c r="HJB812" s="28"/>
      <c r="HJC812" s="28"/>
      <c r="HJD812" s="28"/>
      <c r="HJE812" s="28"/>
      <c r="HJF812" s="28"/>
      <c r="HJG812" s="28"/>
      <c r="HJH812" s="28"/>
      <c r="HJI812" s="28"/>
      <c r="HJJ812" s="28"/>
      <c r="HJK812" s="28"/>
      <c r="HJL812" s="28"/>
      <c r="HJM812" s="28"/>
      <c r="HJN812" s="28"/>
      <c r="HJO812" s="28"/>
      <c r="HJP812" s="28"/>
      <c r="HJQ812" s="28"/>
      <c r="HJR812" s="28"/>
      <c r="HJS812" s="28"/>
      <c r="HJT812" s="28"/>
      <c r="HJU812" s="28"/>
      <c r="HJV812" s="28"/>
      <c r="HJW812" s="28"/>
      <c r="HJX812" s="28"/>
      <c r="HJY812" s="28"/>
      <c r="HJZ812" s="28"/>
      <c r="HKA812" s="28"/>
      <c r="HKB812" s="28"/>
      <c r="HKC812" s="28"/>
      <c r="HKD812" s="28"/>
      <c r="HKE812" s="28"/>
      <c r="HKF812" s="28"/>
      <c r="HKG812" s="28"/>
      <c r="HKH812" s="28"/>
      <c r="HKI812" s="28"/>
      <c r="HKJ812" s="28"/>
      <c r="HKK812" s="28"/>
      <c r="HKL812" s="28"/>
      <c r="HKM812" s="28"/>
      <c r="HKN812" s="28"/>
      <c r="HKO812" s="28"/>
      <c r="HKP812" s="28"/>
      <c r="HKQ812" s="28"/>
      <c r="HKR812" s="28"/>
      <c r="HKS812" s="28"/>
      <c r="HKT812" s="28"/>
      <c r="HKU812" s="28"/>
      <c r="HKV812" s="28"/>
      <c r="HKW812" s="28"/>
      <c r="HKX812" s="28"/>
      <c r="HKY812" s="28"/>
      <c r="HKZ812" s="28"/>
      <c r="HLA812" s="28"/>
      <c r="HLB812" s="28"/>
      <c r="HLC812" s="28"/>
      <c r="HLD812" s="28"/>
      <c r="HLE812" s="28"/>
      <c r="HLF812" s="28"/>
      <c r="HLG812" s="28"/>
      <c r="HLH812" s="28"/>
      <c r="HLI812" s="28"/>
      <c r="HLJ812" s="28"/>
      <c r="HLK812" s="28"/>
      <c r="HLL812" s="28"/>
      <c r="HLM812" s="28"/>
      <c r="HLN812" s="28"/>
      <c r="HLO812" s="28"/>
      <c r="HLP812" s="28"/>
      <c r="HLQ812" s="28"/>
      <c r="HLR812" s="28"/>
      <c r="HLS812" s="28"/>
      <c r="HLT812" s="28"/>
      <c r="HLU812" s="28"/>
      <c r="HLV812" s="28"/>
      <c r="HLW812" s="28"/>
      <c r="HLX812" s="28"/>
      <c r="HLY812" s="28"/>
      <c r="HLZ812" s="28"/>
      <c r="HMA812" s="28"/>
      <c r="HMB812" s="28"/>
      <c r="HMC812" s="28"/>
      <c r="HMD812" s="28"/>
      <c r="HME812" s="28"/>
      <c r="HMF812" s="28"/>
      <c r="HMG812" s="28"/>
      <c r="HMH812" s="28"/>
      <c r="HMI812" s="28"/>
      <c r="HMJ812" s="28"/>
      <c r="HMK812" s="28"/>
      <c r="HML812" s="28"/>
      <c r="HMM812" s="28"/>
      <c r="HMN812" s="28"/>
      <c r="HMO812" s="28"/>
      <c r="HMP812" s="28"/>
      <c r="HMQ812" s="28"/>
      <c r="HMR812" s="28"/>
      <c r="HMS812" s="28"/>
      <c r="HMT812" s="28"/>
      <c r="HMU812" s="28"/>
      <c r="HMV812" s="28"/>
      <c r="HMW812" s="28"/>
      <c r="HMX812" s="28"/>
      <c r="HMY812" s="28"/>
      <c r="HMZ812" s="28"/>
      <c r="HNA812" s="28"/>
      <c r="HNB812" s="28"/>
      <c r="HNC812" s="28"/>
      <c r="HND812" s="28"/>
      <c r="HNE812" s="28"/>
      <c r="HNF812" s="28"/>
      <c r="HNG812" s="28"/>
      <c r="HNH812" s="28"/>
      <c r="HNI812" s="28"/>
      <c r="HNJ812" s="28"/>
      <c r="HNK812" s="28"/>
      <c r="HNL812" s="28"/>
      <c r="HNM812" s="28"/>
      <c r="HNN812" s="28"/>
      <c r="HNO812" s="28"/>
      <c r="HNP812" s="28"/>
      <c r="HNQ812" s="28"/>
      <c r="HNR812" s="28"/>
      <c r="HNS812" s="28"/>
      <c r="HNT812" s="28"/>
      <c r="HNU812" s="28"/>
      <c r="HNV812" s="28"/>
      <c r="HNW812" s="28"/>
      <c r="HNX812" s="28"/>
      <c r="HNY812" s="28"/>
      <c r="HNZ812" s="28"/>
      <c r="HOA812" s="28"/>
      <c r="HOB812" s="28"/>
      <c r="HOC812" s="28"/>
      <c r="HOD812" s="28"/>
      <c r="HOE812" s="28"/>
      <c r="HOF812" s="28"/>
      <c r="HOG812" s="28"/>
      <c r="HOH812" s="28"/>
      <c r="HOI812" s="28"/>
      <c r="HOJ812" s="28"/>
      <c r="HOK812" s="28"/>
      <c r="HOL812" s="28"/>
      <c r="HOM812" s="28"/>
      <c r="HON812" s="28"/>
      <c r="HOO812" s="28"/>
      <c r="HOP812" s="28"/>
      <c r="HOQ812" s="28"/>
      <c r="HOR812" s="28"/>
      <c r="HOS812" s="28"/>
      <c r="HOT812" s="28"/>
      <c r="HOU812" s="28"/>
      <c r="HOV812" s="28"/>
      <c r="HOW812" s="28"/>
      <c r="HOX812" s="28"/>
      <c r="HOY812" s="28"/>
      <c r="HOZ812" s="28"/>
      <c r="HPA812" s="28"/>
      <c r="HPB812" s="28"/>
      <c r="HPC812" s="28"/>
      <c r="HPD812" s="28"/>
      <c r="HPE812" s="28"/>
      <c r="HPF812" s="28"/>
      <c r="HPG812" s="28"/>
      <c r="HPH812" s="28"/>
      <c r="HPI812" s="28"/>
      <c r="HPJ812" s="28"/>
      <c r="HPK812" s="28"/>
      <c r="HPL812" s="28"/>
      <c r="HPM812" s="28"/>
      <c r="HPN812" s="28"/>
      <c r="HPO812" s="28"/>
      <c r="HPP812" s="28"/>
      <c r="HPQ812" s="28"/>
      <c r="HPR812" s="28"/>
      <c r="HPS812" s="28"/>
      <c r="HPT812" s="28"/>
      <c r="HPU812" s="28"/>
      <c r="HPV812" s="28"/>
      <c r="HPW812" s="28"/>
      <c r="HPX812" s="28"/>
      <c r="HPY812" s="28"/>
      <c r="HPZ812" s="28"/>
      <c r="HQA812" s="28"/>
      <c r="HQB812" s="28"/>
      <c r="HQC812" s="28"/>
      <c r="HQD812" s="28"/>
      <c r="HQE812" s="28"/>
      <c r="HQF812" s="28"/>
      <c r="HQG812" s="28"/>
      <c r="HQH812" s="28"/>
      <c r="HQI812" s="28"/>
      <c r="HQJ812" s="28"/>
      <c r="HQK812" s="28"/>
      <c r="HQL812" s="28"/>
      <c r="HQM812" s="28"/>
      <c r="HQN812" s="28"/>
      <c r="HQO812" s="28"/>
      <c r="HQP812" s="28"/>
      <c r="HQQ812" s="28"/>
      <c r="HQR812" s="28"/>
      <c r="HQS812" s="28"/>
      <c r="HQT812" s="28"/>
      <c r="HQU812" s="28"/>
      <c r="HQV812" s="28"/>
      <c r="HQW812" s="28"/>
      <c r="HQX812" s="28"/>
      <c r="HQY812" s="28"/>
      <c r="HQZ812" s="28"/>
      <c r="HRA812" s="28"/>
      <c r="HRB812" s="28"/>
      <c r="HRC812" s="28"/>
      <c r="HRD812" s="28"/>
      <c r="HRE812" s="28"/>
      <c r="HRF812" s="28"/>
      <c r="HRG812" s="28"/>
      <c r="HRH812" s="28"/>
      <c r="HRI812" s="28"/>
      <c r="HRJ812" s="28"/>
      <c r="HRK812" s="28"/>
      <c r="HRL812" s="28"/>
      <c r="HRM812" s="28"/>
      <c r="HRN812" s="28"/>
      <c r="HRO812" s="28"/>
      <c r="HRP812" s="28"/>
      <c r="HRQ812" s="28"/>
      <c r="HRR812" s="28"/>
      <c r="HRS812" s="28"/>
      <c r="HRT812" s="28"/>
      <c r="HRU812" s="28"/>
      <c r="HRV812" s="28"/>
      <c r="HRW812" s="28"/>
      <c r="HRX812" s="28"/>
      <c r="HRY812" s="28"/>
      <c r="HRZ812" s="28"/>
      <c r="HSA812" s="28"/>
      <c r="HSB812" s="28"/>
      <c r="HSC812" s="28"/>
      <c r="HSD812" s="28"/>
      <c r="HSE812" s="28"/>
      <c r="HSF812" s="28"/>
      <c r="HSG812" s="28"/>
      <c r="HSH812" s="28"/>
      <c r="HSI812" s="28"/>
      <c r="HSJ812" s="28"/>
      <c r="HSK812" s="28"/>
      <c r="HSL812" s="28"/>
      <c r="HSM812" s="28"/>
      <c r="HSN812" s="28"/>
      <c r="HSO812" s="28"/>
      <c r="HSP812" s="28"/>
      <c r="HSQ812" s="28"/>
      <c r="HSR812" s="28"/>
      <c r="HSS812" s="28"/>
      <c r="HST812" s="28"/>
      <c r="HSU812" s="28"/>
      <c r="HSV812" s="28"/>
      <c r="HSW812" s="28"/>
      <c r="HSX812" s="28"/>
      <c r="HSY812" s="28"/>
      <c r="HSZ812" s="28"/>
      <c r="HTA812" s="28"/>
      <c r="HTB812" s="28"/>
      <c r="HTC812" s="28"/>
      <c r="HTD812" s="28"/>
      <c r="HTE812" s="28"/>
      <c r="HTF812" s="28"/>
      <c r="HTG812" s="28"/>
      <c r="HTH812" s="28"/>
      <c r="HTI812" s="28"/>
      <c r="HTJ812" s="28"/>
      <c r="HTK812" s="28"/>
      <c r="HTL812" s="28"/>
      <c r="HTM812" s="28"/>
      <c r="HTN812" s="28"/>
      <c r="HTO812" s="28"/>
      <c r="HTP812" s="28"/>
      <c r="HTQ812" s="28"/>
      <c r="HTR812" s="28"/>
      <c r="HTS812" s="28"/>
      <c r="HTT812" s="28"/>
      <c r="HTU812" s="28"/>
      <c r="HTV812" s="28"/>
      <c r="HTW812" s="28"/>
      <c r="HTX812" s="28"/>
      <c r="HTY812" s="28"/>
      <c r="HTZ812" s="28"/>
      <c r="HUA812" s="28"/>
      <c r="HUB812" s="28"/>
      <c r="HUC812" s="28"/>
      <c r="HUD812" s="28"/>
      <c r="HUE812" s="28"/>
      <c r="HUF812" s="28"/>
      <c r="HUG812" s="28"/>
      <c r="HUH812" s="28"/>
      <c r="HUI812" s="28"/>
      <c r="HUJ812" s="28"/>
      <c r="HUK812" s="28"/>
      <c r="HUL812" s="28"/>
      <c r="HUM812" s="28"/>
      <c r="HUN812" s="28"/>
      <c r="HUO812" s="28"/>
      <c r="HUP812" s="28"/>
      <c r="HUQ812" s="28"/>
      <c r="HUR812" s="28"/>
      <c r="HUS812" s="28"/>
      <c r="HUT812" s="28"/>
      <c r="HUU812" s="28"/>
      <c r="HUV812" s="28"/>
      <c r="HUW812" s="28"/>
      <c r="HUX812" s="28"/>
      <c r="HUY812" s="28"/>
      <c r="HUZ812" s="28"/>
      <c r="HVA812" s="28"/>
      <c r="HVB812" s="28"/>
      <c r="HVC812" s="28"/>
      <c r="HVD812" s="28"/>
      <c r="HVE812" s="28"/>
      <c r="HVF812" s="28"/>
      <c r="HVG812" s="28"/>
      <c r="HVH812" s="28"/>
      <c r="HVI812" s="28"/>
      <c r="HVJ812" s="28"/>
      <c r="HVK812" s="28"/>
      <c r="HVL812" s="28"/>
      <c r="HVM812" s="28"/>
      <c r="HVN812" s="28"/>
      <c r="HVO812" s="28"/>
      <c r="HVP812" s="28"/>
      <c r="HVQ812" s="28"/>
      <c r="HVR812" s="28"/>
      <c r="HVS812" s="28"/>
      <c r="HVT812" s="28"/>
      <c r="HVU812" s="28"/>
      <c r="HVV812" s="28"/>
      <c r="HVW812" s="28"/>
      <c r="HVX812" s="28"/>
      <c r="HVY812" s="28"/>
      <c r="HVZ812" s="28"/>
      <c r="HWA812" s="28"/>
      <c r="HWB812" s="28"/>
      <c r="HWC812" s="28"/>
      <c r="HWD812" s="28"/>
      <c r="HWE812" s="28"/>
      <c r="HWF812" s="28"/>
      <c r="HWG812" s="28"/>
      <c r="HWH812" s="28"/>
      <c r="HWI812" s="28"/>
      <c r="HWJ812" s="28"/>
      <c r="HWK812" s="28"/>
      <c r="HWL812" s="28"/>
      <c r="HWM812" s="28"/>
      <c r="HWN812" s="28"/>
      <c r="HWO812" s="28"/>
      <c r="HWP812" s="28"/>
      <c r="HWQ812" s="28"/>
      <c r="HWR812" s="28"/>
      <c r="HWS812" s="28"/>
      <c r="HWT812" s="28"/>
      <c r="HWU812" s="28"/>
      <c r="HWV812" s="28"/>
      <c r="HWW812" s="28"/>
      <c r="HWX812" s="28"/>
      <c r="HWY812" s="28"/>
      <c r="HWZ812" s="28"/>
      <c r="HXA812" s="28"/>
      <c r="HXB812" s="28"/>
      <c r="HXC812" s="28"/>
      <c r="HXD812" s="28"/>
      <c r="HXE812" s="28"/>
      <c r="HXF812" s="28"/>
      <c r="HXG812" s="28"/>
      <c r="HXH812" s="28"/>
      <c r="HXI812" s="28"/>
      <c r="HXJ812" s="28"/>
      <c r="HXK812" s="28"/>
      <c r="HXL812" s="28"/>
      <c r="HXM812" s="28"/>
      <c r="HXN812" s="28"/>
      <c r="HXO812" s="28"/>
      <c r="HXP812" s="28"/>
      <c r="HXQ812" s="28"/>
      <c r="HXR812" s="28"/>
      <c r="HXS812" s="28"/>
      <c r="HXT812" s="28"/>
      <c r="HXU812" s="28"/>
      <c r="HXV812" s="28"/>
      <c r="HXW812" s="28"/>
      <c r="HXX812" s="28"/>
      <c r="HXY812" s="28"/>
      <c r="HXZ812" s="28"/>
      <c r="HYA812" s="28"/>
      <c r="HYB812" s="28"/>
      <c r="HYC812" s="28"/>
      <c r="HYD812" s="28"/>
      <c r="HYE812" s="28"/>
      <c r="HYF812" s="28"/>
      <c r="HYG812" s="28"/>
      <c r="HYH812" s="28"/>
      <c r="HYI812" s="28"/>
      <c r="HYJ812" s="28"/>
      <c r="HYK812" s="28"/>
      <c r="HYL812" s="28"/>
      <c r="HYM812" s="28"/>
      <c r="HYN812" s="28"/>
      <c r="HYO812" s="28"/>
      <c r="HYP812" s="28"/>
      <c r="HYQ812" s="28"/>
      <c r="HYR812" s="28"/>
      <c r="HYS812" s="28"/>
      <c r="HYT812" s="28"/>
      <c r="HYU812" s="28"/>
      <c r="HYV812" s="28"/>
      <c r="HYW812" s="28"/>
      <c r="HYX812" s="28"/>
      <c r="HYY812" s="28"/>
      <c r="HYZ812" s="28"/>
      <c r="HZA812" s="28"/>
      <c r="HZB812" s="28"/>
      <c r="HZC812" s="28"/>
      <c r="HZD812" s="28"/>
      <c r="HZE812" s="28"/>
      <c r="HZF812" s="28"/>
      <c r="HZG812" s="28"/>
      <c r="HZH812" s="28"/>
      <c r="HZI812" s="28"/>
      <c r="HZJ812" s="28"/>
      <c r="HZK812" s="28"/>
      <c r="HZL812" s="28"/>
      <c r="HZM812" s="28"/>
      <c r="HZN812" s="28"/>
      <c r="HZO812" s="28"/>
      <c r="HZP812" s="28"/>
      <c r="HZQ812" s="28"/>
      <c r="HZR812" s="28"/>
      <c r="HZS812" s="28"/>
      <c r="HZT812" s="28"/>
      <c r="HZU812" s="28"/>
      <c r="HZV812" s="28"/>
      <c r="HZW812" s="28"/>
      <c r="HZX812" s="28"/>
      <c r="HZY812" s="28"/>
      <c r="HZZ812" s="28"/>
      <c r="IAA812" s="28"/>
      <c r="IAB812" s="28"/>
      <c r="IAC812" s="28"/>
      <c r="IAD812" s="28"/>
      <c r="IAE812" s="28"/>
      <c r="IAF812" s="28"/>
      <c r="IAG812" s="28"/>
      <c r="IAH812" s="28"/>
      <c r="IAI812" s="28"/>
      <c r="IAJ812" s="28"/>
      <c r="IAK812" s="28"/>
      <c r="IAL812" s="28"/>
      <c r="IAM812" s="28"/>
      <c r="IAN812" s="28"/>
      <c r="IAO812" s="28"/>
      <c r="IAP812" s="28"/>
      <c r="IAQ812" s="28"/>
      <c r="IAR812" s="28"/>
      <c r="IAS812" s="28"/>
      <c r="IAT812" s="28"/>
      <c r="IAU812" s="28"/>
      <c r="IAV812" s="28"/>
      <c r="IAW812" s="28"/>
      <c r="IAX812" s="28"/>
      <c r="IAY812" s="28"/>
      <c r="IAZ812" s="28"/>
      <c r="IBA812" s="28"/>
      <c r="IBB812" s="28"/>
      <c r="IBC812" s="28"/>
      <c r="IBD812" s="28"/>
      <c r="IBE812" s="28"/>
      <c r="IBF812" s="28"/>
      <c r="IBG812" s="28"/>
      <c r="IBH812" s="28"/>
      <c r="IBI812" s="28"/>
      <c r="IBJ812" s="28"/>
      <c r="IBK812" s="28"/>
      <c r="IBL812" s="28"/>
      <c r="IBM812" s="28"/>
      <c r="IBN812" s="28"/>
      <c r="IBO812" s="28"/>
      <c r="IBP812" s="28"/>
      <c r="IBQ812" s="28"/>
      <c r="IBR812" s="28"/>
      <c r="IBS812" s="28"/>
      <c r="IBT812" s="28"/>
      <c r="IBU812" s="28"/>
      <c r="IBV812" s="28"/>
      <c r="IBW812" s="28"/>
      <c r="IBX812" s="28"/>
      <c r="IBY812" s="28"/>
      <c r="IBZ812" s="28"/>
      <c r="ICA812" s="28"/>
      <c r="ICB812" s="28"/>
      <c r="ICC812" s="28"/>
      <c r="ICD812" s="28"/>
      <c r="ICE812" s="28"/>
      <c r="ICF812" s="28"/>
      <c r="ICG812" s="28"/>
      <c r="ICH812" s="28"/>
      <c r="ICI812" s="28"/>
      <c r="ICJ812" s="28"/>
      <c r="ICK812" s="28"/>
      <c r="ICL812" s="28"/>
      <c r="ICM812" s="28"/>
      <c r="ICN812" s="28"/>
      <c r="ICO812" s="28"/>
      <c r="ICP812" s="28"/>
      <c r="ICQ812" s="28"/>
      <c r="ICR812" s="28"/>
      <c r="ICS812" s="28"/>
      <c r="ICT812" s="28"/>
      <c r="ICU812" s="28"/>
      <c r="ICV812" s="28"/>
      <c r="ICW812" s="28"/>
      <c r="ICX812" s="28"/>
      <c r="ICY812" s="28"/>
      <c r="ICZ812" s="28"/>
      <c r="IDA812" s="28"/>
      <c r="IDB812" s="28"/>
      <c r="IDC812" s="28"/>
      <c r="IDD812" s="28"/>
      <c r="IDE812" s="28"/>
      <c r="IDF812" s="28"/>
      <c r="IDG812" s="28"/>
      <c r="IDH812" s="28"/>
      <c r="IDI812" s="28"/>
      <c r="IDJ812" s="28"/>
      <c r="IDK812" s="28"/>
      <c r="IDL812" s="28"/>
      <c r="IDM812" s="28"/>
      <c r="IDN812" s="28"/>
      <c r="IDO812" s="28"/>
      <c r="IDP812" s="28"/>
      <c r="IDQ812" s="28"/>
      <c r="IDR812" s="28"/>
      <c r="IDS812" s="28"/>
      <c r="IDT812" s="28"/>
      <c r="IDU812" s="28"/>
      <c r="IDV812" s="28"/>
      <c r="IDW812" s="28"/>
      <c r="IDX812" s="28"/>
      <c r="IDY812" s="28"/>
      <c r="IDZ812" s="28"/>
      <c r="IEA812" s="28"/>
      <c r="IEB812" s="28"/>
      <c r="IEC812" s="28"/>
      <c r="IED812" s="28"/>
      <c r="IEE812" s="28"/>
      <c r="IEF812" s="28"/>
      <c r="IEG812" s="28"/>
      <c r="IEH812" s="28"/>
      <c r="IEI812" s="28"/>
      <c r="IEJ812" s="28"/>
      <c r="IEK812" s="28"/>
      <c r="IEL812" s="28"/>
      <c r="IEM812" s="28"/>
      <c r="IEN812" s="28"/>
      <c r="IEO812" s="28"/>
      <c r="IEP812" s="28"/>
      <c r="IEQ812" s="28"/>
      <c r="IER812" s="28"/>
      <c r="IES812" s="28"/>
      <c r="IET812" s="28"/>
      <c r="IEU812" s="28"/>
      <c r="IEV812" s="28"/>
      <c r="IEW812" s="28"/>
      <c r="IEX812" s="28"/>
      <c r="IEY812" s="28"/>
      <c r="IEZ812" s="28"/>
      <c r="IFA812" s="28"/>
      <c r="IFB812" s="28"/>
      <c r="IFC812" s="28"/>
      <c r="IFD812" s="28"/>
      <c r="IFE812" s="28"/>
      <c r="IFF812" s="28"/>
      <c r="IFG812" s="28"/>
      <c r="IFH812" s="28"/>
      <c r="IFI812" s="28"/>
      <c r="IFJ812" s="28"/>
      <c r="IFK812" s="28"/>
      <c r="IFL812" s="28"/>
      <c r="IFM812" s="28"/>
      <c r="IFN812" s="28"/>
      <c r="IFO812" s="28"/>
      <c r="IFP812" s="28"/>
      <c r="IFQ812" s="28"/>
      <c r="IFR812" s="28"/>
      <c r="IFS812" s="28"/>
      <c r="IFT812" s="28"/>
      <c r="IFU812" s="28"/>
      <c r="IFV812" s="28"/>
      <c r="IFW812" s="28"/>
      <c r="IFX812" s="28"/>
      <c r="IFY812" s="28"/>
      <c r="IFZ812" s="28"/>
      <c r="IGA812" s="28"/>
      <c r="IGB812" s="28"/>
      <c r="IGC812" s="28"/>
      <c r="IGD812" s="28"/>
      <c r="IGE812" s="28"/>
      <c r="IGF812" s="28"/>
      <c r="IGG812" s="28"/>
      <c r="IGH812" s="28"/>
      <c r="IGI812" s="28"/>
      <c r="IGJ812" s="28"/>
      <c r="IGK812" s="28"/>
      <c r="IGL812" s="28"/>
      <c r="IGM812" s="28"/>
      <c r="IGN812" s="28"/>
      <c r="IGO812" s="28"/>
      <c r="IGP812" s="28"/>
      <c r="IGQ812" s="28"/>
      <c r="IGR812" s="28"/>
      <c r="IGS812" s="28"/>
      <c r="IGT812" s="28"/>
      <c r="IGU812" s="28"/>
      <c r="IGV812" s="28"/>
      <c r="IGW812" s="28"/>
      <c r="IGX812" s="28"/>
      <c r="IGY812" s="28"/>
      <c r="IGZ812" s="28"/>
      <c r="IHA812" s="28"/>
      <c r="IHB812" s="28"/>
      <c r="IHC812" s="28"/>
      <c r="IHD812" s="28"/>
      <c r="IHE812" s="28"/>
      <c r="IHF812" s="28"/>
      <c r="IHG812" s="28"/>
      <c r="IHH812" s="28"/>
      <c r="IHI812" s="28"/>
      <c r="IHJ812" s="28"/>
      <c r="IHK812" s="28"/>
      <c r="IHL812" s="28"/>
      <c r="IHM812" s="28"/>
      <c r="IHN812" s="28"/>
      <c r="IHO812" s="28"/>
      <c r="IHP812" s="28"/>
      <c r="IHQ812" s="28"/>
      <c r="IHR812" s="28"/>
      <c r="IHS812" s="28"/>
      <c r="IHT812" s="28"/>
      <c r="IHU812" s="28"/>
      <c r="IHV812" s="28"/>
      <c r="IHW812" s="28"/>
      <c r="IHX812" s="28"/>
      <c r="IHY812" s="28"/>
      <c r="IHZ812" s="28"/>
      <c r="IIA812" s="28"/>
      <c r="IIB812" s="28"/>
      <c r="IIC812" s="28"/>
      <c r="IID812" s="28"/>
      <c r="IIE812" s="28"/>
      <c r="IIF812" s="28"/>
      <c r="IIG812" s="28"/>
      <c r="IIH812" s="28"/>
      <c r="III812" s="28"/>
      <c r="IIJ812" s="28"/>
      <c r="IIK812" s="28"/>
      <c r="IIL812" s="28"/>
      <c r="IIM812" s="28"/>
      <c r="IIN812" s="28"/>
      <c r="IIO812" s="28"/>
      <c r="IIP812" s="28"/>
      <c r="IIQ812" s="28"/>
      <c r="IIR812" s="28"/>
      <c r="IIS812" s="28"/>
      <c r="IIT812" s="28"/>
      <c r="IIU812" s="28"/>
      <c r="IIV812" s="28"/>
      <c r="IIW812" s="28"/>
      <c r="IIX812" s="28"/>
      <c r="IIY812" s="28"/>
      <c r="IIZ812" s="28"/>
      <c r="IJA812" s="28"/>
      <c r="IJB812" s="28"/>
      <c r="IJC812" s="28"/>
      <c r="IJD812" s="28"/>
      <c r="IJE812" s="28"/>
      <c r="IJF812" s="28"/>
      <c r="IJG812" s="28"/>
      <c r="IJH812" s="28"/>
      <c r="IJI812" s="28"/>
      <c r="IJJ812" s="28"/>
      <c r="IJK812" s="28"/>
      <c r="IJL812" s="28"/>
      <c r="IJM812" s="28"/>
      <c r="IJN812" s="28"/>
      <c r="IJO812" s="28"/>
      <c r="IJP812" s="28"/>
      <c r="IJQ812" s="28"/>
      <c r="IJR812" s="28"/>
      <c r="IJS812" s="28"/>
      <c r="IJT812" s="28"/>
      <c r="IJU812" s="28"/>
      <c r="IJV812" s="28"/>
      <c r="IJW812" s="28"/>
      <c r="IJX812" s="28"/>
      <c r="IJY812" s="28"/>
      <c r="IJZ812" s="28"/>
      <c r="IKA812" s="28"/>
      <c r="IKB812" s="28"/>
      <c r="IKC812" s="28"/>
      <c r="IKD812" s="28"/>
      <c r="IKE812" s="28"/>
      <c r="IKF812" s="28"/>
      <c r="IKG812" s="28"/>
      <c r="IKH812" s="28"/>
      <c r="IKI812" s="28"/>
      <c r="IKJ812" s="28"/>
      <c r="IKK812" s="28"/>
      <c r="IKL812" s="28"/>
      <c r="IKM812" s="28"/>
      <c r="IKN812" s="28"/>
      <c r="IKO812" s="28"/>
      <c r="IKP812" s="28"/>
      <c r="IKQ812" s="28"/>
      <c r="IKR812" s="28"/>
      <c r="IKS812" s="28"/>
      <c r="IKT812" s="28"/>
      <c r="IKU812" s="28"/>
      <c r="IKV812" s="28"/>
      <c r="IKW812" s="28"/>
      <c r="IKX812" s="28"/>
      <c r="IKY812" s="28"/>
      <c r="IKZ812" s="28"/>
      <c r="ILA812" s="28"/>
      <c r="ILB812" s="28"/>
      <c r="ILC812" s="28"/>
      <c r="ILD812" s="28"/>
      <c r="ILE812" s="28"/>
      <c r="ILF812" s="28"/>
      <c r="ILG812" s="28"/>
      <c r="ILH812" s="28"/>
      <c r="ILI812" s="28"/>
      <c r="ILJ812" s="28"/>
      <c r="ILK812" s="28"/>
      <c r="ILL812" s="28"/>
      <c r="ILM812" s="28"/>
      <c r="ILN812" s="28"/>
      <c r="ILO812" s="28"/>
      <c r="ILP812" s="28"/>
      <c r="ILQ812" s="28"/>
      <c r="ILR812" s="28"/>
      <c r="ILS812" s="28"/>
      <c r="ILT812" s="28"/>
      <c r="ILU812" s="28"/>
      <c r="ILV812" s="28"/>
      <c r="ILW812" s="28"/>
      <c r="ILX812" s="28"/>
      <c r="ILY812" s="28"/>
      <c r="ILZ812" s="28"/>
      <c r="IMA812" s="28"/>
      <c r="IMB812" s="28"/>
      <c r="IMC812" s="28"/>
      <c r="IMD812" s="28"/>
      <c r="IME812" s="28"/>
      <c r="IMF812" s="28"/>
      <c r="IMG812" s="28"/>
      <c r="IMH812" s="28"/>
      <c r="IMI812" s="28"/>
      <c r="IMJ812" s="28"/>
      <c r="IMK812" s="28"/>
      <c r="IML812" s="28"/>
      <c r="IMM812" s="28"/>
      <c r="IMN812" s="28"/>
      <c r="IMO812" s="28"/>
      <c r="IMP812" s="28"/>
      <c r="IMQ812" s="28"/>
      <c r="IMR812" s="28"/>
      <c r="IMS812" s="28"/>
      <c r="IMT812" s="28"/>
      <c r="IMU812" s="28"/>
      <c r="IMV812" s="28"/>
      <c r="IMW812" s="28"/>
      <c r="IMX812" s="28"/>
      <c r="IMY812" s="28"/>
      <c r="IMZ812" s="28"/>
      <c r="INA812" s="28"/>
      <c r="INB812" s="28"/>
      <c r="INC812" s="28"/>
      <c r="IND812" s="28"/>
      <c r="INE812" s="28"/>
      <c r="INF812" s="28"/>
      <c r="ING812" s="28"/>
      <c r="INH812" s="28"/>
      <c r="INI812" s="28"/>
      <c r="INJ812" s="28"/>
      <c r="INK812" s="28"/>
      <c r="INL812" s="28"/>
      <c r="INM812" s="28"/>
      <c r="INN812" s="28"/>
      <c r="INO812" s="28"/>
      <c r="INP812" s="28"/>
      <c r="INQ812" s="28"/>
      <c r="INR812" s="28"/>
      <c r="INS812" s="28"/>
      <c r="INT812" s="28"/>
      <c r="INU812" s="28"/>
      <c r="INV812" s="28"/>
      <c r="INW812" s="28"/>
      <c r="INX812" s="28"/>
      <c r="INY812" s="28"/>
      <c r="INZ812" s="28"/>
      <c r="IOA812" s="28"/>
      <c r="IOB812" s="28"/>
      <c r="IOC812" s="28"/>
      <c r="IOD812" s="28"/>
      <c r="IOE812" s="28"/>
      <c r="IOF812" s="28"/>
      <c r="IOG812" s="28"/>
      <c r="IOH812" s="28"/>
      <c r="IOI812" s="28"/>
      <c r="IOJ812" s="28"/>
      <c r="IOK812" s="28"/>
      <c r="IOL812" s="28"/>
      <c r="IOM812" s="28"/>
      <c r="ION812" s="28"/>
      <c r="IOO812" s="28"/>
      <c r="IOP812" s="28"/>
      <c r="IOQ812" s="28"/>
      <c r="IOR812" s="28"/>
      <c r="IOS812" s="28"/>
      <c r="IOT812" s="28"/>
      <c r="IOU812" s="28"/>
      <c r="IOV812" s="28"/>
      <c r="IOW812" s="28"/>
      <c r="IOX812" s="28"/>
      <c r="IOY812" s="28"/>
      <c r="IOZ812" s="28"/>
      <c r="IPA812" s="28"/>
      <c r="IPB812" s="28"/>
      <c r="IPC812" s="28"/>
      <c r="IPD812" s="28"/>
      <c r="IPE812" s="28"/>
      <c r="IPF812" s="28"/>
      <c r="IPG812" s="28"/>
      <c r="IPH812" s="28"/>
      <c r="IPI812" s="28"/>
      <c r="IPJ812" s="28"/>
      <c r="IPK812" s="28"/>
      <c r="IPL812" s="28"/>
      <c r="IPM812" s="28"/>
      <c r="IPN812" s="28"/>
      <c r="IPO812" s="28"/>
      <c r="IPP812" s="28"/>
      <c r="IPQ812" s="28"/>
      <c r="IPR812" s="28"/>
      <c r="IPS812" s="28"/>
      <c r="IPT812" s="28"/>
      <c r="IPU812" s="28"/>
      <c r="IPV812" s="28"/>
      <c r="IPW812" s="28"/>
      <c r="IPX812" s="28"/>
      <c r="IPY812" s="28"/>
      <c r="IPZ812" s="28"/>
      <c r="IQA812" s="28"/>
      <c r="IQB812" s="28"/>
      <c r="IQC812" s="28"/>
      <c r="IQD812" s="28"/>
      <c r="IQE812" s="28"/>
      <c r="IQF812" s="28"/>
      <c r="IQG812" s="28"/>
      <c r="IQH812" s="28"/>
      <c r="IQI812" s="28"/>
      <c r="IQJ812" s="28"/>
      <c r="IQK812" s="28"/>
      <c r="IQL812" s="28"/>
      <c r="IQM812" s="28"/>
      <c r="IQN812" s="28"/>
      <c r="IQO812" s="28"/>
      <c r="IQP812" s="28"/>
      <c r="IQQ812" s="28"/>
      <c r="IQR812" s="28"/>
      <c r="IQS812" s="28"/>
      <c r="IQT812" s="28"/>
      <c r="IQU812" s="28"/>
      <c r="IQV812" s="28"/>
      <c r="IQW812" s="28"/>
      <c r="IQX812" s="28"/>
      <c r="IQY812" s="28"/>
      <c r="IQZ812" s="28"/>
      <c r="IRA812" s="28"/>
      <c r="IRB812" s="28"/>
      <c r="IRC812" s="28"/>
      <c r="IRD812" s="28"/>
      <c r="IRE812" s="28"/>
      <c r="IRF812" s="28"/>
      <c r="IRG812" s="28"/>
      <c r="IRH812" s="28"/>
      <c r="IRI812" s="28"/>
      <c r="IRJ812" s="28"/>
      <c r="IRK812" s="28"/>
      <c r="IRL812" s="28"/>
      <c r="IRM812" s="28"/>
      <c r="IRN812" s="28"/>
      <c r="IRO812" s="28"/>
      <c r="IRP812" s="28"/>
      <c r="IRQ812" s="28"/>
      <c r="IRR812" s="28"/>
      <c r="IRS812" s="28"/>
      <c r="IRT812" s="28"/>
      <c r="IRU812" s="28"/>
      <c r="IRV812" s="28"/>
      <c r="IRW812" s="28"/>
      <c r="IRX812" s="28"/>
      <c r="IRY812" s="28"/>
      <c r="IRZ812" s="28"/>
      <c r="ISA812" s="28"/>
      <c r="ISB812" s="28"/>
      <c r="ISC812" s="28"/>
      <c r="ISD812" s="28"/>
      <c r="ISE812" s="28"/>
      <c r="ISF812" s="28"/>
      <c r="ISG812" s="28"/>
      <c r="ISH812" s="28"/>
      <c r="ISI812" s="28"/>
      <c r="ISJ812" s="28"/>
      <c r="ISK812" s="28"/>
      <c r="ISL812" s="28"/>
      <c r="ISM812" s="28"/>
      <c r="ISN812" s="28"/>
      <c r="ISO812" s="28"/>
      <c r="ISP812" s="28"/>
      <c r="ISQ812" s="28"/>
      <c r="ISR812" s="28"/>
      <c r="ISS812" s="28"/>
      <c r="IST812" s="28"/>
      <c r="ISU812" s="28"/>
      <c r="ISV812" s="28"/>
      <c r="ISW812" s="28"/>
      <c r="ISX812" s="28"/>
      <c r="ISY812" s="28"/>
      <c r="ISZ812" s="28"/>
      <c r="ITA812" s="28"/>
      <c r="ITB812" s="28"/>
      <c r="ITC812" s="28"/>
      <c r="ITD812" s="28"/>
      <c r="ITE812" s="28"/>
      <c r="ITF812" s="28"/>
      <c r="ITG812" s="28"/>
      <c r="ITH812" s="28"/>
      <c r="ITI812" s="28"/>
      <c r="ITJ812" s="28"/>
      <c r="ITK812" s="28"/>
      <c r="ITL812" s="28"/>
      <c r="ITM812" s="28"/>
      <c r="ITN812" s="28"/>
      <c r="ITO812" s="28"/>
      <c r="ITP812" s="28"/>
      <c r="ITQ812" s="28"/>
      <c r="ITR812" s="28"/>
      <c r="ITS812" s="28"/>
      <c r="ITT812" s="28"/>
      <c r="ITU812" s="28"/>
      <c r="ITV812" s="28"/>
      <c r="ITW812" s="28"/>
      <c r="ITX812" s="28"/>
      <c r="ITY812" s="28"/>
      <c r="ITZ812" s="28"/>
      <c r="IUA812" s="28"/>
      <c r="IUB812" s="28"/>
      <c r="IUC812" s="28"/>
      <c r="IUD812" s="28"/>
      <c r="IUE812" s="28"/>
      <c r="IUF812" s="28"/>
      <c r="IUG812" s="28"/>
      <c r="IUH812" s="28"/>
      <c r="IUI812" s="28"/>
      <c r="IUJ812" s="28"/>
      <c r="IUK812" s="28"/>
      <c r="IUL812" s="28"/>
      <c r="IUM812" s="28"/>
      <c r="IUN812" s="28"/>
      <c r="IUO812" s="28"/>
      <c r="IUP812" s="28"/>
      <c r="IUQ812" s="28"/>
      <c r="IUR812" s="28"/>
      <c r="IUS812" s="28"/>
      <c r="IUT812" s="28"/>
      <c r="IUU812" s="28"/>
      <c r="IUV812" s="28"/>
      <c r="IUW812" s="28"/>
      <c r="IUX812" s="28"/>
      <c r="IUY812" s="28"/>
      <c r="IUZ812" s="28"/>
      <c r="IVA812" s="28"/>
      <c r="IVB812" s="28"/>
      <c r="IVC812" s="28"/>
      <c r="IVD812" s="28"/>
      <c r="IVE812" s="28"/>
      <c r="IVF812" s="28"/>
      <c r="IVG812" s="28"/>
      <c r="IVH812" s="28"/>
      <c r="IVI812" s="28"/>
      <c r="IVJ812" s="28"/>
      <c r="IVK812" s="28"/>
      <c r="IVL812" s="28"/>
      <c r="IVM812" s="28"/>
      <c r="IVN812" s="28"/>
      <c r="IVO812" s="28"/>
      <c r="IVP812" s="28"/>
      <c r="IVQ812" s="28"/>
      <c r="IVR812" s="28"/>
      <c r="IVS812" s="28"/>
      <c r="IVT812" s="28"/>
      <c r="IVU812" s="28"/>
      <c r="IVV812" s="28"/>
      <c r="IVW812" s="28"/>
      <c r="IVX812" s="28"/>
      <c r="IVY812" s="28"/>
      <c r="IVZ812" s="28"/>
      <c r="IWA812" s="28"/>
      <c r="IWB812" s="28"/>
      <c r="IWC812" s="28"/>
      <c r="IWD812" s="28"/>
      <c r="IWE812" s="28"/>
      <c r="IWF812" s="28"/>
      <c r="IWG812" s="28"/>
      <c r="IWH812" s="28"/>
      <c r="IWI812" s="28"/>
      <c r="IWJ812" s="28"/>
      <c r="IWK812" s="28"/>
      <c r="IWL812" s="28"/>
      <c r="IWM812" s="28"/>
      <c r="IWN812" s="28"/>
      <c r="IWO812" s="28"/>
      <c r="IWP812" s="28"/>
      <c r="IWQ812" s="28"/>
      <c r="IWR812" s="28"/>
      <c r="IWS812" s="28"/>
      <c r="IWT812" s="28"/>
      <c r="IWU812" s="28"/>
      <c r="IWV812" s="28"/>
      <c r="IWW812" s="28"/>
      <c r="IWX812" s="28"/>
      <c r="IWY812" s="28"/>
      <c r="IWZ812" s="28"/>
      <c r="IXA812" s="28"/>
      <c r="IXB812" s="28"/>
      <c r="IXC812" s="28"/>
      <c r="IXD812" s="28"/>
      <c r="IXE812" s="28"/>
      <c r="IXF812" s="28"/>
      <c r="IXG812" s="28"/>
      <c r="IXH812" s="28"/>
      <c r="IXI812" s="28"/>
      <c r="IXJ812" s="28"/>
      <c r="IXK812" s="28"/>
      <c r="IXL812" s="28"/>
      <c r="IXM812" s="28"/>
      <c r="IXN812" s="28"/>
      <c r="IXO812" s="28"/>
      <c r="IXP812" s="28"/>
      <c r="IXQ812" s="28"/>
      <c r="IXR812" s="28"/>
      <c r="IXS812" s="28"/>
      <c r="IXT812" s="28"/>
      <c r="IXU812" s="28"/>
      <c r="IXV812" s="28"/>
      <c r="IXW812" s="28"/>
      <c r="IXX812" s="28"/>
      <c r="IXY812" s="28"/>
      <c r="IXZ812" s="28"/>
      <c r="IYA812" s="28"/>
      <c r="IYB812" s="28"/>
      <c r="IYC812" s="28"/>
      <c r="IYD812" s="28"/>
      <c r="IYE812" s="28"/>
      <c r="IYF812" s="28"/>
      <c r="IYG812" s="28"/>
      <c r="IYH812" s="28"/>
      <c r="IYI812" s="28"/>
      <c r="IYJ812" s="28"/>
      <c r="IYK812" s="28"/>
      <c r="IYL812" s="28"/>
      <c r="IYM812" s="28"/>
      <c r="IYN812" s="28"/>
      <c r="IYO812" s="28"/>
      <c r="IYP812" s="28"/>
      <c r="IYQ812" s="28"/>
      <c r="IYR812" s="28"/>
      <c r="IYS812" s="28"/>
      <c r="IYT812" s="28"/>
      <c r="IYU812" s="28"/>
      <c r="IYV812" s="28"/>
      <c r="IYW812" s="28"/>
      <c r="IYX812" s="28"/>
      <c r="IYY812" s="28"/>
      <c r="IYZ812" s="28"/>
      <c r="IZA812" s="28"/>
      <c r="IZB812" s="28"/>
      <c r="IZC812" s="28"/>
      <c r="IZD812" s="28"/>
      <c r="IZE812" s="28"/>
      <c r="IZF812" s="28"/>
      <c r="IZG812" s="28"/>
      <c r="IZH812" s="28"/>
      <c r="IZI812" s="28"/>
      <c r="IZJ812" s="28"/>
      <c r="IZK812" s="28"/>
      <c r="IZL812" s="28"/>
      <c r="IZM812" s="28"/>
      <c r="IZN812" s="28"/>
      <c r="IZO812" s="28"/>
      <c r="IZP812" s="28"/>
      <c r="IZQ812" s="28"/>
      <c r="IZR812" s="28"/>
      <c r="IZS812" s="28"/>
      <c r="IZT812" s="28"/>
      <c r="IZU812" s="28"/>
      <c r="IZV812" s="28"/>
      <c r="IZW812" s="28"/>
      <c r="IZX812" s="28"/>
      <c r="IZY812" s="28"/>
      <c r="IZZ812" s="28"/>
      <c r="JAA812" s="28"/>
      <c r="JAB812" s="28"/>
      <c r="JAC812" s="28"/>
      <c r="JAD812" s="28"/>
      <c r="JAE812" s="28"/>
      <c r="JAF812" s="28"/>
      <c r="JAG812" s="28"/>
      <c r="JAH812" s="28"/>
      <c r="JAI812" s="28"/>
      <c r="JAJ812" s="28"/>
      <c r="JAK812" s="28"/>
      <c r="JAL812" s="28"/>
      <c r="JAM812" s="28"/>
      <c r="JAN812" s="28"/>
      <c r="JAO812" s="28"/>
      <c r="JAP812" s="28"/>
      <c r="JAQ812" s="28"/>
      <c r="JAR812" s="28"/>
      <c r="JAS812" s="28"/>
      <c r="JAT812" s="28"/>
      <c r="JAU812" s="28"/>
      <c r="JAV812" s="28"/>
      <c r="JAW812" s="28"/>
      <c r="JAX812" s="28"/>
      <c r="JAY812" s="28"/>
      <c r="JAZ812" s="28"/>
      <c r="JBA812" s="28"/>
      <c r="JBB812" s="28"/>
      <c r="JBC812" s="28"/>
      <c r="JBD812" s="28"/>
      <c r="JBE812" s="28"/>
      <c r="JBF812" s="28"/>
      <c r="JBG812" s="28"/>
      <c r="JBH812" s="28"/>
      <c r="JBI812" s="28"/>
      <c r="JBJ812" s="28"/>
      <c r="JBK812" s="28"/>
      <c r="JBL812" s="28"/>
      <c r="JBM812" s="28"/>
      <c r="JBN812" s="28"/>
      <c r="JBO812" s="28"/>
      <c r="JBP812" s="28"/>
      <c r="JBQ812" s="28"/>
      <c r="JBR812" s="28"/>
      <c r="JBS812" s="28"/>
      <c r="JBT812" s="28"/>
      <c r="JBU812" s="28"/>
      <c r="JBV812" s="28"/>
      <c r="JBW812" s="28"/>
      <c r="JBX812" s="28"/>
      <c r="JBY812" s="28"/>
      <c r="JBZ812" s="28"/>
      <c r="JCA812" s="28"/>
      <c r="JCB812" s="28"/>
      <c r="JCC812" s="28"/>
      <c r="JCD812" s="28"/>
      <c r="JCE812" s="28"/>
      <c r="JCF812" s="28"/>
      <c r="JCG812" s="28"/>
      <c r="JCH812" s="28"/>
      <c r="JCI812" s="28"/>
      <c r="JCJ812" s="28"/>
      <c r="JCK812" s="28"/>
      <c r="JCL812" s="28"/>
      <c r="JCM812" s="28"/>
      <c r="JCN812" s="28"/>
      <c r="JCO812" s="28"/>
      <c r="JCP812" s="28"/>
      <c r="JCQ812" s="28"/>
      <c r="JCR812" s="28"/>
      <c r="JCS812" s="28"/>
      <c r="JCT812" s="28"/>
      <c r="JCU812" s="28"/>
      <c r="JCV812" s="28"/>
      <c r="JCW812" s="28"/>
      <c r="JCX812" s="28"/>
      <c r="JCY812" s="28"/>
      <c r="JCZ812" s="28"/>
      <c r="JDA812" s="28"/>
      <c r="JDB812" s="28"/>
      <c r="JDC812" s="28"/>
      <c r="JDD812" s="28"/>
      <c r="JDE812" s="28"/>
      <c r="JDF812" s="28"/>
      <c r="JDG812" s="28"/>
      <c r="JDH812" s="28"/>
      <c r="JDI812" s="28"/>
      <c r="JDJ812" s="28"/>
      <c r="JDK812" s="28"/>
      <c r="JDL812" s="28"/>
      <c r="JDM812" s="28"/>
      <c r="JDN812" s="28"/>
      <c r="JDO812" s="28"/>
      <c r="JDP812" s="28"/>
      <c r="JDQ812" s="28"/>
      <c r="JDR812" s="28"/>
      <c r="JDS812" s="28"/>
      <c r="JDT812" s="28"/>
      <c r="JDU812" s="28"/>
      <c r="JDV812" s="28"/>
      <c r="JDW812" s="28"/>
      <c r="JDX812" s="28"/>
      <c r="JDY812" s="28"/>
      <c r="JDZ812" s="28"/>
      <c r="JEA812" s="28"/>
      <c r="JEB812" s="28"/>
      <c r="JEC812" s="28"/>
      <c r="JED812" s="28"/>
      <c r="JEE812" s="28"/>
      <c r="JEF812" s="28"/>
      <c r="JEG812" s="28"/>
      <c r="JEH812" s="28"/>
      <c r="JEI812" s="28"/>
      <c r="JEJ812" s="28"/>
      <c r="JEK812" s="28"/>
      <c r="JEL812" s="28"/>
      <c r="JEM812" s="28"/>
      <c r="JEN812" s="28"/>
      <c r="JEO812" s="28"/>
      <c r="JEP812" s="28"/>
      <c r="JEQ812" s="28"/>
      <c r="JER812" s="28"/>
      <c r="JES812" s="28"/>
      <c r="JET812" s="28"/>
      <c r="JEU812" s="28"/>
      <c r="JEV812" s="28"/>
      <c r="JEW812" s="28"/>
      <c r="JEX812" s="28"/>
      <c r="JEY812" s="28"/>
      <c r="JEZ812" s="28"/>
      <c r="JFA812" s="28"/>
      <c r="JFB812" s="28"/>
      <c r="JFC812" s="28"/>
      <c r="JFD812" s="28"/>
      <c r="JFE812" s="28"/>
      <c r="JFF812" s="28"/>
      <c r="JFG812" s="28"/>
      <c r="JFH812" s="28"/>
      <c r="JFI812" s="28"/>
      <c r="JFJ812" s="28"/>
      <c r="JFK812" s="28"/>
      <c r="JFL812" s="28"/>
      <c r="JFM812" s="28"/>
      <c r="JFN812" s="28"/>
      <c r="JFO812" s="28"/>
      <c r="JFP812" s="28"/>
      <c r="JFQ812" s="28"/>
      <c r="JFR812" s="28"/>
      <c r="JFS812" s="28"/>
      <c r="JFT812" s="28"/>
      <c r="JFU812" s="28"/>
      <c r="JFV812" s="28"/>
      <c r="JFW812" s="28"/>
      <c r="JFX812" s="28"/>
      <c r="JFY812" s="28"/>
      <c r="JFZ812" s="28"/>
      <c r="JGA812" s="28"/>
      <c r="JGB812" s="28"/>
      <c r="JGC812" s="28"/>
      <c r="JGD812" s="28"/>
      <c r="JGE812" s="28"/>
      <c r="JGF812" s="28"/>
      <c r="JGG812" s="28"/>
      <c r="JGH812" s="28"/>
      <c r="JGI812" s="28"/>
      <c r="JGJ812" s="28"/>
      <c r="JGK812" s="28"/>
      <c r="JGL812" s="28"/>
      <c r="JGM812" s="28"/>
      <c r="JGN812" s="28"/>
      <c r="JGO812" s="28"/>
      <c r="JGP812" s="28"/>
      <c r="JGQ812" s="28"/>
      <c r="JGR812" s="28"/>
      <c r="JGS812" s="28"/>
      <c r="JGT812" s="28"/>
      <c r="JGU812" s="28"/>
      <c r="JGV812" s="28"/>
      <c r="JGW812" s="28"/>
      <c r="JGX812" s="28"/>
      <c r="JGY812" s="28"/>
      <c r="JGZ812" s="28"/>
      <c r="JHA812" s="28"/>
      <c r="JHB812" s="28"/>
      <c r="JHC812" s="28"/>
      <c r="JHD812" s="28"/>
      <c r="JHE812" s="28"/>
      <c r="JHF812" s="28"/>
      <c r="JHG812" s="28"/>
      <c r="JHH812" s="28"/>
      <c r="JHI812" s="28"/>
      <c r="JHJ812" s="28"/>
      <c r="JHK812" s="28"/>
      <c r="JHL812" s="28"/>
      <c r="JHM812" s="28"/>
      <c r="JHN812" s="28"/>
      <c r="JHO812" s="28"/>
      <c r="JHP812" s="28"/>
      <c r="JHQ812" s="28"/>
      <c r="JHR812" s="28"/>
      <c r="JHS812" s="28"/>
      <c r="JHT812" s="28"/>
      <c r="JHU812" s="28"/>
      <c r="JHV812" s="28"/>
      <c r="JHW812" s="28"/>
      <c r="JHX812" s="28"/>
      <c r="JHY812" s="28"/>
      <c r="JHZ812" s="28"/>
      <c r="JIA812" s="28"/>
      <c r="JIB812" s="28"/>
      <c r="JIC812" s="28"/>
      <c r="JID812" s="28"/>
      <c r="JIE812" s="28"/>
      <c r="JIF812" s="28"/>
      <c r="JIG812" s="28"/>
      <c r="JIH812" s="28"/>
      <c r="JII812" s="28"/>
      <c r="JIJ812" s="28"/>
      <c r="JIK812" s="28"/>
      <c r="JIL812" s="28"/>
      <c r="JIM812" s="28"/>
      <c r="JIN812" s="28"/>
      <c r="JIO812" s="28"/>
      <c r="JIP812" s="28"/>
      <c r="JIQ812" s="28"/>
      <c r="JIR812" s="28"/>
      <c r="JIS812" s="28"/>
      <c r="JIT812" s="28"/>
      <c r="JIU812" s="28"/>
      <c r="JIV812" s="28"/>
      <c r="JIW812" s="28"/>
      <c r="JIX812" s="28"/>
      <c r="JIY812" s="28"/>
      <c r="JIZ812" s="28"/>
      <c r="JJA812" s="28"/>
      <c r="JJB812" s="28"/>
      <c r="JJC812" s="28"/>
      <c r="JJD812" s="28"/>
      <c r="JJE812" s="28"/>
      <c r="JJF812" s="28"/>
      <c r="JJG812" s="28"/>
      <c r="JJH812" s="28"/>
      <c r="JJI812" s="28"/>
      <c r="JJJ812" s="28"/>
      <c r="JJK812" s="28"/>
      <c r="JJL812" s="28"/>
      <c r="JJM812" s="28"/>
      <c r="JJN812" s="28"/>
      <c r="JJO812" s="28"/>
      <c r="JJP812" s="28"/>
      <c r="JJQ812" s="28"/>
      <c r="JJR812" s="28"/>
      <c r="JJS812" s="28"/>
      <c r="JJT812" s="28"/>
      <c r="JJU812" s="28"/>
      <c r="JJV812" s="28"/>
      <c r="JJW812" s="28"/>
      <c r="JJX812" s="28"/>
      <c r="JJY812" s="28"/>
      <c r="JJZ812" s="28"/>
      <c r="JKA812" s="28"/>
      <c r="JKB812" s="28"/>
      <c r="JKC812" s="28"/>
      <c r="JKD812" s="28"/>
      <c r="JKE812" s="28"/>
      <c r="JKF812" s="28"/>
      <c r="JKG812" s="28"/>
      <c r="JKH812" s="28"/>
      <c r="JKI812" s="28"/>
      <c r="JKJ812" s="28"/>
      <c r="JKK812" s="28"/>
      <c r="JKL812" s="28"/>
      <c r="JKM812" s="28"/>
      <c r="JKN812" s="28"/>
      <c r="JKO812" s="28"/>
      <c r="JKP812" s="28"/>
      <c r="JKQ812" s="28"/>
      <c r="JKR812" s="28"/>
      <c r="JKS812" s="28"/>
      <c r="JKT812" s="28"/>
      <c r="JKU812" s="28"/>
      <c r="JKV812" s="28"/>
      <c r="JKW812" s="28"/>
      <c r="JKX812" s="28"/>
      <c r="JKY812" s="28"/>
      <c r="JKZ812" s="28"/>
      <c r="JLA812" s="28"/>
      <c r="JLB812" s="28"/>
      <c r="JLC812" s="28"/>
      <c r="JLD812" s="28"/>
      <c r="JLE812" s="28"/>
      <c r="JLF812" s="28"/>
      <c r="JLG812" s="28"/>
      <c r="JLH812" s="28"/>
      <c r="JLI812" s="28"/>
      <c r="JLJ812" s="28"/>
      <c r="JLK812" s="28"/>
      <c r="JLL812" s="28"/>
      <c r="JLM812" s="28"/>
      <c r="JLN812" s="28"/>
      <c r="JLO812" s="28"/>
      <c r="JLP812" s="28"/>
      <c r="JLQ812" s="28"/>
      <c r="JLR812" s="28"/>
      <c r="JLS812" s="28"/>
      <c r="JLT812" s="28"/>
      <c r="JLU812" s="28"/>
      <c r="JLV812" s="28"/>
      <c r="JLW812" s="28"/>
      <c r="JLX812" s="28"/>
      <c r="JLY812" s="28"/>
      <c r="JLZ812" s="28"/>
      <c r="JMA812" s="28"/>
      <c r="JMB812" s="28"/>
      <c r="JMC812" s="28"/>
      <c r="JMD812" s="28"/>
      <c r="JME812" s="28"/>
      <c r="JMF812" s="28"/>
      <c r="JMG812" s="28"/>
      <c r="JMH812" s="28"/>
      <c r="JMI812" s="28"/>
      <c r="JMJ812" s="28"/>
      <c r="JMK812" s="28"/>
      <c r="JML812" s="28"/>
      <c r="JMM812" s="28"/>
      <c r="JMN812" s="28"/>
      <c r="JMO812" s="28"/>
      <c r="JMP812" s="28"/>
      <c r="JMQ812" s="28"/>
      <c r="JMR812" s="28"/>
      <c r="JMS812" s="28"/>
      <c r="JMT812" s="28"/>
      <c r="JMU812" s="28"/>
      <c r="JMV812" s="28"/>
      <c r="JMW812" s="28"/>
      <c r="JMX812" s="28"/>
      <c r="JMY812" s="28"/>
      <c r="JMZ812" s="28"/>
      <c r="JNA812" s="28"/>
      <c r="JNB812" s="28"/>
      <c r="JNC812" s="28"/>
      <c r="JND812" s="28"/>
      <c r="JNE812" s="28"/>
      <c r="JNF812" s="28"/>
      <c r="JNG812" s="28"/>
      <c r="JNH812" s="28"/>
      <c r="JNI812" s="28"/>
      <c r="JNJ812" s="28"/>
      <c r="JNK812" s="28"/>
      <c r="JNL812" s="28"/>
      <c r="JNM812" s="28"/>
      <c r="JNN812" s="28"/>
      <c r="JNO812" s="28"/>
      <c r="JNP812" s="28"/>
      <c r="JNQ812" s="28"/>
      <c r="JNR812" s="28"/>
      <c r="JNS812" s="28"/>
      <c r="JNT812" s="28"/>
      <c r="JNU812" s="28"/>
      <c r="JNV812" s="28"/>
      <c r="JNW812" s="28"/>
      <c r="JNX812" s="28"/>
      <c r="JNY812" s="28"/>
      <c r="JNZ812" s="28"/>
      <c r="JOA812" s="28"/>
      <c r="JOB812" s="28"/>
      <c r="JOC812" s="28"/>
      <c r="JOD812" s="28"/>
      <c r="JOE812" s="28"/>
      <c r="JOF812" s="28"/>
      <c r="JOG812" s="28"/>
      <c r="JOH812" s="28"/>
      <c r="JOI812" s="28"/>
      <c r="JOJ812" s="28"/>
      <c r="JOK812" s="28"/>
      <c r="JOL812" s="28"/>
      <c r="JOM812" s="28"/>
      <c r="JON812" s="28"/>
      <c r="JOO812" s="28"/>
      <c r="JOP812" s="28"/>
      <c r="JOQ812" s="28"/>
      <c r="JOR812" s="28"/>
      <c r="JOS812" s="28"/>
      <c r="JOT812" s="28"/>
      <c r="JOU812" s="28"/>
      <c r="JOV812" s="28"/>
      <c r="JOW812" s="28"/>
      <c r="JOX812" s="28"/>
      <c r="JOY812" s="28"/>
      <c r="JOZ812" s="28"/>
      <c r="JPA812" s="28"/>
      <c r="JPB812" s="28"/>
      <c r="JPC812" s="28"/>
      <c r="JPD812" s="28"/>
      <c r="JPE812" s="28"/>
      <c r="JPF812" s="28"/>
      <c r="JPG812" s="28"/>
      <c r="JPH812" s="28"/>
      <c r="JPI812" s="28"/>
      <c r="JPJ812" s="28"/>
      <c r="JPK812" s="28"/>
      <c r="JPL812" s="28"/>
      <c r="JPM812" s="28"/>
      <c r="JPN812" s="28"/>
      <c r="JPO812" s="28"/>
      <c r="JPP812" s="28"/>
      <c r="JPQ812" s="28"/>
      <c r="JPR812" s="28"/>
      <c r="JPS812" s="28"/>
      <c r="JPT812" s="28"/>
      <c r="JPU812" s="28"/>
      <c r="JPV812" s="28"/>
      <c r="JPW812" s="28"/>
      <c r="JPX812" s="28"/>
      <c r="JPY812" s="28"/>
      <c r="JPZ812" s="28"/>
      <c r="JQA812" s="28"/>
      <c r="JQB812" s="28"/>
      <c r="JQC812" s="28"/>
      <c r="JQD812" s="28"/>
      <c r="JQE812" s="28"/>
      <c r="JQF812" s="28"/>
      <c r="JQG812" s="28"/>
      <c r="JQH812" s="28"/>
      <c r="JQI812" s="28"/>
      <c r="JQJ812" s="28"/>
      <c r="JQK812" s="28"/>
      <c r="JQL812" s="28"/>
      <c r="JQM812" s="28"/>
      <c r="JQN812" s="28"/>
      <c r="JQO812" s="28"/>
      <c r="JQP812" s="28"/>
      <c r="JQQ812" s="28"/>
      <c r="JQR812" s="28"/>
      <c r="JQS812" s="28"/>
      <c r="JQT812" s="28"/>
      <c r="JQU812" s="28"/>
      <c r="JQV812" s="28"/>
      <c r="JQW812" s="28"/>
      <c r="JQX812" s="28"/>
      <c r="JQY812" s="28"/>
      <c r="JQZ812" s="28"/>
      <c r="JRA812" s="28"/>
      <c r="JRB812" s="28"/>
      <c r="JRC812" s="28"/>
      <c r="JRD812" s="28"/>
      <c r="JRE812" s="28"/>
      <c r="JRF812" s="28"/>
      <c r="JRG812" s="28"/>
      <c r="JRH812" s="28"/>
      <c r="JRI812" s="28"/>
      <c r="JRJ812" s="28"/>
      <c r="JRK812" s="28"/>
      <c r="JRL812" s="28"/>
      <c r="JRM812" s="28"/>
      <c r="JRN812" s="28"/>
      <c r="JRO812" s="28"/>
      <c r="JRP812" s="28"/>
      <c r="JRQ812" s="28"/>
      <c r="JRR812" s="28"/>
      <c r="JRS812" s="28"/>
      <c r="JRT812" s="28"/>
      <c r="JRU812" s="28"/>
      <c r="JRV812" s="28"/>
      <c r="JRW812" s="28"/>
      <c r="JRX812" s="28"/>
      <c r="JRY812" s="28"/>
      <c r="JRZ812" s="28"/>
      <c r="JSA812" s="28"/>
      <c r="JSB812" s="28"/>
      <c r="JSC812" s="28"/>
      <c r="JSD812" s="28"/>
      <c r="JSE812" s="28"/>
      <c r="JSF812" s="28"/>
      <c r="JSG812" s="28"/>
      <c r="JSH812" s="28"/>
      <c r="JSI812" s="28"/>
      <c r="JSJ812" s="28"/>
      <c r="JSK812" s="28"/>
      <c r="JSL812" s="28"/>
      <c r="JSM812" s="28"/>
      <c r="JSN812" s="28"/>
      <c r="JSO812" s="28"/>
      <c r="JSP812" s="28"/>
      <c r="JSQ812" s="28"/>
      <c r="JSR812" s="28"/>
      <c r="JSS812" s="28"/>
      <c r="JST812" s="28"/>
      <c r="JSU812" s="28"/>
      <c r="JSV812" s="28"/>
      <c r="JSW812" s="28"/>
      <c r="JSX812" s="28"/>
      <c r="JSY812" s="28"/>
      <c r="JSZ812" s="28"/>
      <c r="JTA812" s="28"/>
      <c r="JTB812" s="28"/>
      <c r="JTC812" s="28"/>
      <c r="JTD812" s="28"/>
      <c r="JTE812" s="28"/>
      <c r="JTF812" s="28"/>
      <c r="JTG812" s="28"/>
      <c r="JTH812" s="28"/>
      <c r="JTI812" s="28"/>
      <c r="JTJ812" s="28"/>
      <c r="JTK812" s="28"/>
      <c r="JTL812" s="28"/>
      <c r="JTM812" s="28"/>
      <c r="JTN812" s="28"/>
      <c r="JTO812" s="28"/>
      <c r="JTP812" s="28"/>
      <c r="JTQ812" s="28"/>
      <c r="JTR812" s="28"/>
      <c r="JTS812" s="28"/>
      <c r="JTT812" s="28"/>
      <c r="JTU812" s="28"/>
      <c r="JTV812" s="28"/>
      <c r="JTW812" s="28"/>
      <c r="JTX812" s="28"/>
      <c r="JTY812" s="28"/>
      <c r="JTZ812" s="28"/>
      <c r="JUA812" s="28"/>
      <c r="JUB812" s="28"/>
      <c r="JUC812" s="28"/>
      <c r="JUD812" s="28"/>
      <c r="JUE812" s="28"/>
      <c r="JUF812" s="28"/>
      <c r="JUG812" s="28"/>
      <c r="JUH812" s="28"/>
      <c r="JUI812" s="28"/>
      <c r="JUJ812" s="28"/>
      <c r="JUK812" s="28"/>
      <c r="JUL812" s="28"/>
      <c r="JUM812" s="28"/>
      <c r="JUN812" s="28"/>
      <c r="JUO812" s="28"/>
      <c r="JUP812" s="28"/>
      <c r="JUQ812" s="28"/>
      <c r="JUR812" s="28"/>
      <c r="JUS812" s="28"/>
      <c r="JUT812" s="28"/>
      <c r="JUU812" s="28"/>
      <c r="JUV812" s="28"/>
      <c r="JUW812" s="28"/>
      <c r="JUX812" s="28"/>
      <c r="JUY812" s="28"/>
      <c r="JUZ812" s="28"/>
      <c r="JVA812" s="28"/>
      <c r="JVB812" s="28"/>
      <c r="JVC812" s="28"/>
      <c r="JVD812" s="28"/>
      <c r="JVE812" s="28"/>
      <c r="JVF812" s="28"/>
      <c r="JVG812" s="28"/>
      <c r="JVH812" s="28"/>
      <c r="JVI812" s="28"/>
      <c r="JVJ812" s="28"/>
      <c r="JVK812" s="28"/>
      <c r="JVL812" s="28"/>
      <c r="JVM812" s="28"/>
      <c r="JVN812" s="28"/>
      <c r="JVO812" s="28"/>
      <c r="JVP812" s="28"/>
      <c r="JVQ812" s="28"/>
      <c r="JVR812" s="28"/>
      <c r="JVS812" s="28"/>
      <c r="JVT812" s="28"/>
      <c r="JVU812" s="28"/>
      <c r="JVV812" s="28"/>
      <c r="JVW812" s="28"/>
      <c r="JVX812" s="28"/>
      <c r="JVY812" s="28"/>
      <c r="JVZ812" s="28"/>
      <c r="JWA812" s="28"/>
      <c r="JWB812" s="28"/>
      <c r="JWC812" s="28"/>
      <c r="JWD812" s="28"/>
      <c r="JWE812" s="28"/>
      <c r="JWF812" s="28"/>
      <c r="JWG812" s="28"/>
      <c r="JWH812" s="28"/>
      <c r="JWI812" s="28"/>
      <c r="JWJ812" s="28"/>
      <c r="JWK812" s="28"/>
      <c r="JWL812" s="28"/>
      <c r="JWM812" s="28"/>
      <c r="JWN812" s="28"/>
      <c r="JWO812" s="28"/>
      <c r="JWP812" s="28"/>
      <c r="JWQ812" s="28"/>
      <c r="JWR812" s="28"/>
      <c r="JWS812" s="28"/>
      <c r="JWT812" s="28"/>
      <c r="JWU812" s="28"/>
      <c r="JWV812" s="28"/>
      <c r="JWW812" s="28"/>
      <c r="JWX812" s="28"/>
      <c r="JWY812" s="28"/>
      <c r="JWZ812" s="28"/>
      <c r="JXA812" s="28"/>
      <c r="JXB812" s="28"/>
      <c r="JXC812" s="28"/>
      <c r="JXD812" s="28"/>
      <c r="JXE812" s="28"/>
      <c r="JXF812" s="28"/>
      <c r="JXG812" s="28"/>
      <c r="JXH812" s="28"/>
      <c r="JXI812" s="28"/>
      <c r="JXJ812" s="28"/>
      <c r="JXK812" s="28"/>
      <c r="JXL812" s="28"/>
      <c r="JXM812" s="28"/>
      <c r="JXN812" s="28"/>
      <c r="JXO812" s="28"/>
      <c r="JXP812" s="28"/>
      <c r="JXQ812" s="28"/>
      <c r="JXR812" s="28"/>
      <c r="JXS812" s="28"/>
      <c r="JXT812" s="28"/>
      <c r="JXU812" s="28"/>
      <c r="JXV812" s="28"/>
      <c r="JXW812" s="28"/>
      <c r="JXX812" s="28"/>
      <c r="JXY812" s="28"/>
      <c r="JXZ812" s="28"/>
      <c r="JYA812" s="28"/>
      <c r="JYB812" s="28"/>
      <c r="JYC812" s="28"/>
      <c r="JYD812" s="28"/>
      <c r="JYE812" s="28"/>
      <c r="JYF812" s="28"/>
      <c r="JYG812" s="28"/>
      <c r="JYH812" s="28"/>
      <c r="JYI812" s="28"/>
      <c r="JYJ812" s="28"/>
      <c r="JYK812" s="28"/>
      <c r="JYL812" s="28"/>
      <c r="JYM812" s="28"/>
      <c r="JYN812" s="28"/>
      <c r="JYO812" s="28"/>
      <c r="JYP812" s="28"/>
      <c r="JYQ812" s="28"/>
      <c r="JYR812" s="28"/>
      <c r="JYS812" s="28"/>
      <c r="JYT812" s="28"/>
      <c r="JYU812" s="28"/>
      <c r="JYV812" s="28"/>
      <c r="JYW812" s="28"/>
      <c r="JYX812" s="28"/>
      <c r="JYY812" s="28"/>
      <c r="JYZ812" s="28"/>
      <c r="JZA812" s="28"/>
      <c r="JZB812" s="28"/>
      <c r="JZC812" s="28"/>
      <c r="JZD812" s="28"/>
      <c r="JZE812" s="28"/>
      <c r="JZF812" s="28"/>
      <c r="JZG812" s="28"/>
      <c r="JZH812" s="28"/>
      <c r="JZI812" s="28"/>
      <c r="JZJ812" s="28"/>
      <c r="JZK812" s="28"/>
      <c r="JZL812" s="28"/>
      <c r="JZM812" s="28"/>
      <c r="JZN812" s="28"/>
      <c r="JZO812" s="28"/>
      <c r="JZP812" s="28"/>
      <c r="JZQ812" s="28"/>
      <c r="JZR812" s="28"/>
      <c r="JZS812" s="28"/>
      <c r="JZT812" s="28"/>
      <c r="JZU812" s="28"/>
      <c r="JZV812" s="28"/>
      <c r="JZW812" s="28"/>
      <c r="JZX812" s="28"/>
      <c r="JZY812" s="28"/>
      <c r="JZZ812" s="28"/>
      <c r="KAA812" s="28"/>
      <c r="KAB812" s="28"/>
      <c r="KAC812" s="28"/>
      <c r="KAD812" s="28"/>
      <c r="KAE812" s="28"/>
      <c r="KAF812" s="28"/>
      <c r="KAG812" s="28"/>
      <c r="KAH812" s="28"/>
      <c r="KAI812" s="28"/>
      <c r="KAJ812" s="28"/>
      <c r="KAK812" s="28"/>
      <c r="KAL812" s="28"/>
      <c r="KAM812" s="28"/>
      <c r="KAN812" s="28"/>
      <c r="KAO812" s="28"/>
      <c r="KAP812" s="28"/>
      <c r="KAQ812" s="28"/>
      <c r="KAR812" s="28"/>
      <c r="KAS812" s="28"/>
      <c r="KAT812" s="28"/>
      <c r="KAU812" s="28"/>
      <c r="KAV812" s="28"/>
      <c r="KAW812" s="28"/>
      <c r="KAX812" s="28"/>
      <c r="KAY812" s="28"/>
      <c r="KAZ812" s="28"/>
      <c r="KBA812" s="28"/>
      <c r="KBB812" s="28"/>
      <c r="KBC812" s="28"/>
      <c r="KBD812" s="28"/>
      <c r="KBE812" s="28"/>
      <c r="KBF812" s="28"/>
      <c r="KBG812" s="28"/>
      <c r="KBH812" s="28"/>
      <c r="KBI812" s="28"/>
      <c r="KBJ812" s="28"/>
      <c r="KBK812" s="28"/>
      <c r="KBL812" s="28"/>
      <c r="KBM812" s="28"/>
      <c r="KBN812" s="28"/>
      <c r="KBO812" s="28"/>
      <c r="KBP812" s="28"/>
      <c r="KBQ812" s="28"/>
      <c r="KBR812" s="28"/>
      <c r="KBS812" s="28"/>
      <c r="KBT812" s="28"/>
      <c r="KBU812" s="28"/>
      <c r="KBV812" s="28"/>
      <c r="KBW812" s="28"/>
      <c r="KBX812" s="28"/>
      <c r="KBY812" s="28"/>
      <c r="KBZ812" s="28"/>
      <c r="KCA812" s="28"/>
      <c r="KCB812" s="28"/>
      <c r="KCC812" s="28"/>
      <c r="KCD812" s="28"/>
      <c r="KCE812" s="28"/>
      <c r="KCF812" s="28"/>
      <c r="KCG812" s="28"/>
      <c r="KCH812" s="28"/>
      <c r="KCI812" s="28"/>
      <c r="KCJ812" s="28"/>
      <c r="KCK812" s="28"/>
      <c r="KCL812" s="28"/>
      <c r="KCM812" s="28"/>
      <c r="KCN812" s="28"/>
      <c r="KCO812" s="28"/>
      <c r="KCP812" s="28"/>
      <c r="KCQ812" s="28"/>
      <c r="KCR812" s="28"/>
      <c r="KCS812" s="28"/>
      <c r="KCT812" s="28"/>
      <c r="KCU812" s="28"/>
      <c r="KCV812" s="28"/>
      <c r="KCW812" s="28"/>
      <c r="KCX812" s="28"/>
      <c r="KCY812" s="28"/>
      <c r="KCZ812" s="28"/>
      <c r="KDA812" s="28"/>
      <c r="KDB812" s="28"/>
      <c r="KDC812" s="28"/>
      <c r="KDD812" s="28"/>
      <c r="KDE812" s="28"/>
      <c r="KDF812" s="28"/>
      <c r="KDG812" s="28"/>
      <c r="KDH812" s="28"/>
      <c r="KDI812" s="28"/>
      <c r="KDJ812" s="28"/>
      <c r="KDK812" s="28"/>
      <c r="KDL812" s="28"/>
      <c r="KDM812" s="28"/>
      <c r="KDN812" s="28"/>
      <c r="KDO812" s="28"/>
      <c r="KDP812" s="28"/>
      <c r="KDQ812" s="28"/>
      <c r="KDR812" s="28"/>
      <c r="KDS812" s="28"/>
      <c r="KDT812" s="28"/>
      <c r="KDU812" s="28"/>
      <c r="KDV812" s="28"/>
      <c r="KDW812" s="28"/>
      <c r="KDX812" s="28"/>
      <c r="KDY812" s="28"/>
      <c r="KDZ812" s="28"/>
      <c r="KEA812" s="28"/>
      <c r="KEB812" s="28"/>
      <c r="KEC812" s="28"/>
      <c r="KED812" s="28"/>
      <c r="KEE812" s="28"/>
      <c r="KEF812" s="28"/>
      <c r="KEG812" s="28"/>
      <c r="KEH812" s="28"/>
      <c r="KEI812" s="28"/>
      <c r="KEJ812" s="28"/>
      <c r="KEK812" s="28"/>
      <c r="KEL812" s="28"/>
      <c r="KEM812" s="28"/>
      <c r="KEN812" s="28"/>
      <c r="KEO812" s="28"/>
      <c r="KEP812" s="28"/>
      <c r="KEQ812" s="28"/>
      <c r="KER812" s="28"/>
      <c r="KES812" s="28"/>
      <c r="KET812" s="28"/>
      <c r="KEU812" s="28"/>
      <c r="KEV812" s="28"/>
      <c r="KEW812" s="28"/>
      <c r="KEX812" s="28"/>
      <c r="KEY812" s="28"/>
      <c r="KEZ812" s="28"/>
      <c r="KFA812" s="28"/>
      <c r="KFB812" s="28"/>
      <c r="KFC812" s="28"/>
      <c r="KFD812" s="28"/>
      <c r="KFE812" s="28"/>
      <c r="KFF812" s="28"/>
      <c r="KFG812" s="28"/>
      <c r="KFH812" s="28"/>
      <c r="KFI812" s="28"/>
      <c r="KFJ812" s="28"/>
      <c r="KFK812" s="28"/>
      <c r="KFL812" s="28"/>
      <c r="KFM812" s="28"/>
      <c r="KFN812" s="28"/>
      <c r="KFO812" s="28"/>
      <c r="KFP812" s="28"/>
      <c r="KFQ812" s="28"/>
      <c r="KFR812" s="28"/>
      <c r="KFS812" s="28"/>
      <c r="KFT812" s="28"/>
      <c r="KFU812" s="28"/>
      <c r="KFV812" s="28"/>
      <c r="KFW812" s="28"/>
      <c r="KFX812" s="28"/>
      <c r="KFY812" s="28"/>
      <c r="KFZ812" s="28"/>
      <c r="KGA812" s="28"/>
      <c r="KGB812" s="28"/>
      <c r="KGC812" s="28"/>
      <c r="KGD812" s="28"/>
      <c r="KGE812" s="28"/>
      <c r="KGF812" s="28"/>
      <c r="KGG812" s="28"/>
      <c r="KGH812" s="28"/>
      <c r="KGI812" s="28"/>
      <c r="KGJ812" s="28"/>
      <c r="KGK812" s="28"/>
      <c r="KGL812" s="28"/>
      <c r="KGM812" s="28"/>
      <c r="KGN812" s="28"/>
      <c r="KGO812" s="28"/>
      <c r="KGP812" s="28"/>
      <c r="KGQ812" s="28"/>
      <c r="KGR812" s="28"/>
      <c r="KGS812" s="28"/>
      <c r="KGT812" s="28"/>
      <c r="KGU812" s="28"/>
      <c r="KGV812" s="28"/>
      <c r="KGW812" s="28"/>
      <c r="KGX812" s="28"/>
      <c r="KGY812" s="28"/>
      <c r="KGZ812" s="28"/>
      <c r="KHA812" s="28"/>
      <c r="KHB812" s="28"/>
      <c r="KHC812" s="28"/>
      <c r="KHD812" s="28"/>
      <c r="KHE812" s="28"/>
      <c r="KHF812" s="28"/>
      <c r="KHG812" s="28"/>
      <c r="KHH812" s="28"/>
      <c r="KHI812" s="28"/>
      <c r="KHJ812" s="28"/>
      <c r="KHK812" s="28"/>
      <c r="KHL812" s="28"/>
      <c r="KHM812" s="28"/>
      <c r="KHN812" s="28"/>
      <c r="KHO812" s="28"/>
      <c r="KHP812" s="28"/>
      <c r="KHQ812" s="28"/>
      <c r="KHR812" s="28"/>
      <c r="KHS812" s="28"/>
      <c r="KHT812" s="28"/>
      <c r="KHU812" s="28"/>
      <c r="KHV812" s="28"/>
      <c r="KHW812" s="28"/>
      <c r="KHX812" s="28"/>
      <c r="KHY812" s="28"/>
      <c r="KHZ812" s="28"/>
      <c r="KIA812" s="28"/>
      <c r="KIB812" s="28"/>
      <c r="KIC812" s="28"/>
      <c r="KID812" s="28"/>
      <c r="KIE812" s="28"/>
      <c r="KIF812" s="28"/>
      <c r="KIG812" s="28"/>
      <c r="KIH812" s="28"/>
      <c r="KII812" s="28"/>
      <c r="KIJ812" s="28"/>
      <c r="KIK812" s="28"/>
      <c r="KIL812" s="28"/>
      <c r="KIM812" s="28"/>
      <c r="KIN812" s="28"/>
      <c r="KIO812" s="28"/>
      <c r="KIP812" s="28"/>
      <c r="KIQ812" s="28"/>
      <c r="KIR812" s="28"/>
      <c r="KIS812" s="28"/>
      <c r="KIT812" s="28"/>
      <c r="KIU812" s="28"/>
      <c r="KIV812" s="28"/>
      <c r="KIW812" s="28"/>
      <c r="KIX812" s="28"/>
      <c r="KIY812" s="28"/>
      <c r="KIZ812" s="28"/>
      <c r="KJA812" s="28"/>
      <c r="KJB812" s="28"/>
      <c r="KJC812" s="28"/>
      <c r="KJD812" s="28"/>
      <c r="KJE812" s="28"/>
      <c r="KJF812" s="28"/>
      <c r="KJG812" s="28"/>
      <c r="KJH812" s="28"/>
      <c r="KJI812" s="28"/>
      <c r="KJJ812" s="28"/>
      <c r="KJK812" s="28"/>
      <c r="KJL812" s="28"/>
      <c r="KJM812" s="28"/>
      <c r="KJN812" s="28"/>
      <c r="KJO812" s="28"/>
      <c r="KJP812" s="28"/>
      <c r="KJQ812" s="28"/>
      <c r="KJR812" s="28"/>
      <c r="KJS812" s="28"/>
      <c r="KJT812" s="28"/>
      <c r="KJU812" s="28"/>
      <c r="KJV812" s="28"/>
      <c r="KJW812" s="28"/>
      <c r="KJX812" s="28"/>
      <c r="KJY812" s="28"/>
      <c r="KJZ812" s="28"/>
      <c r="KKA812" s="28"/>
      <c r="KKB812" s="28"/>
      <c r="KKC812" s="28"/>
      <c r="KKD812" s="28"/>
      <c r="KKE812" s="28"/>
      <c r="KKF812" s="28"/>
      <c r="KKG812" s="28"/>
      <c r="KKH812" s="28"/>
      <c r="KKI812" s="28"/>
      <c r="KKJ812" s="28"/>
      <c r="KKK812" s="28"/>
      <c r="KKL812" s="28"/>
      <c r="KKM812" s="28"/>
      <c r="KKN812" s="28"/>
      <c r="KKO812" s="28"/>
      <c r="KKP812" s="28"/>
      <c r="KKQ812" s="28"/>
      <c r="KKR812" s="28"/>
      <c r="KKS812" s="28"/>
      <c r="KKT812" s="28"/>
      <c r="KKU812" s="28"/>
      <c r="KKV812" s="28"/>
      <c r="KKW812" s="28"/>
      <c r="KKX812" s="28"/>
      <c r="KKY812" s="28"/>
      <c r="KKZ812" s="28"/>
      <c r="KLA812" s="28"/>
      <c r="KLB812" s="28"/>
      <c r="KLC812" s="28"/>
      <c r="KLD812" s="28"/>
      <c r="KLE812" s="28"/>
      <c r="KLF812" s="28"/>
      <c r="KLG812" s="28"/>
      <c r="KLH812" s="28"/>
      <c r="KLI812" s="28"/>
      <c r="KLJ812" s="28"/>
      <c r="KLK812" s="28"/>
      <c r="KLL812" s="28"/>
      <c r="KLM812" s="28"/>
      <c r="KLN812" s="28"/>
      <c r="KLO812" s="28"/>
      <c r="KLP812" s="28"/>
      <c r="KLQ812" s="28"/>
      <c r="KLR812" s="28"/>
      <c r="KLS812" s="28"/>
      <c r="KLT812" s="28"/>
      <c r="KLU812" s="28"/>
      <c r="KLV812" s="28"/>
      <c r="KLW812" s="28"/>
      <c r="KLX812" s="28"/>
      <c r="KLY812" s="28"/>
      <c r="KLZ812" s="28"/>
      <c r="KMA812" s="28"/>
      <c r="KMB812" s="28"/>
      <c r="KMC812" s="28"/>
      <c r="KMD812" s="28"/>
      <c r="KME812" s="28"/>
      <c r="KMF812" s="28"/>
      <c r="KMG812" s="28"/>
      <c r="KMH812" s="28"/>
      <c r="KMI812" s="28"/>
      <c r="KMJ812" s="28"/>
      <c r="KMK812" s="28"/>
      <c r="KML812" s="28"/>
      <c r="KMM812" s="28"/>
      <c r="KMN812" s="28"/>
      <c r="KMO812" s="28"/>
      <c r="KMP812" s="28"/>
      <c r="KMQ812" s="28"/>
      <c r="KMR812" s="28"/>
      <c r="KMS812" s="28"/>
      <c r="KMT812" s="28"/>
      <c r="KMU812" s="28"/>
      <c r="KMV812" s="28"/>
      <c r="KMW812" s="28"/>
      <c r="KMX812" s="28"/>
      <c r="KMY812" s="28"/>
      <c r="KMZ812" s="28"/>
      <c r="KNA812" s="28"/>
      <c r="KNB812" s="28"/>
      <c r="KNC812" s="28"/>
      <c r="KND812" s="28"/>
      <c r="KNE812" s="28"/>
      <c r="KNF812" s="28"/>
      <c r="KNG812" s="28"/>
      <c r="KNH812" s="28"/>
      <c r="KNI812" s="28"/>
      <c r="KNJ812" s="28"/>
      <c r="KNK812" s="28"/>
      <c r="KNL812" s="28"/>
      <c r="KNM812" s="28"/>
      <c r="KNN812" s="28"/>
      <c r="KNO812" s="28"/>
      <c r="KNP812" s="28"/>
      <c r="KNQ812" s="28"/>
      <c r="KNR812" s="28"/>
      <c r="KNS812" s="28"/>
      <c r="KNT812" s="28"/>
      <c r="KNU812" s="28"/>
      <c r="KNV812" s="28"/>
      <c r="KNW812" s="28"/>
      <c r="KNX812" s="28"/>
      <c r="KNY812" s="28"/>
      <c r="KNZ812" s="28"/>
      <c r="KOA812" s="28"/>
      <c r="KOB812" s="28"/>
      <c r="KOC812" s="28"/>
      <c r="KOD812" s="28"/>
      <c r="KOE812" s="28"/>
      <c r="KOF812" s="28"/>
      <c r="KOG812" s="28"/>
      <c r="KOH812" s="28"/>
      <c r="KOI812" s="28"/>
      <c r="KOJ812" s="28"/>
      <c r="KOK812" s="28"/>
      <c r="KOL812" s="28"/>
      <c r="KOM812" s="28"/>
      <c r="KON812" s="28"/>
      <c r="KOO812" s="28"/>
      <c r="KOP812" s="28"/>
      <c r="KOQ812" s="28"/>
      <c r="KOR812" s="28"/>
      <c r="KOS812" s="28"/>
      <c r="KOT812" s="28"/>
      <c r="KOU812" s="28"/>
      <c r="KOV812" s="28"/>
      <c r="KOW812" s="28"/>
      <c r="KOX812" s="28"/>
      <c r="KOY812" s="28"/>
      <c r="KOZ812" s="28"/>
      <c r="KPA812" s="28"/>
      <c r="KPB812" s="28"/>
      <c r="KPC812" s="28"/>
      <c r="KPD812" s="28"/>
      <c r="KPE812" s="28"/>
      <c r="KPF812" s="28"/>
      <c r="KPG812" s="28"/>
      <c r="KPH812" s="28"/>
      <c r="KPI812" s="28"/>
      <c r="KPJ812" s="28"/>
      <c r="KPK812" s="28"/>
      <c r="KPL812" s="28"/>
      <c r="KPM812" s="28"/>
      <c r="KPN812" s="28"/>
      <c r="KPO812" s="28"/>
      <c r="KPP812" s="28"/>
      <c r="KPQ812" s="28"/>
      <c r="KPR812" s="28"/>
      <c r="KPS812" s="28"/>
      <c r="KPT812" s="28"/>
      <c r="KPU812" s="28"/>
      <c r="KPV812" s="28"/>
      <c r="KPW812" s="28"/>
      <c r="KPX812" s="28"/>
      <c r="KPY812" s="28"/>
      <c r="KPZ812" s="28"/>
      <c r="KQA812" s="28"/>
      <c r="KQB812" s="28"/>
      <c r="KQC812" s="28"/>
      <c r="KQD812" s="28"/>
      <c r="KQE812" s="28"/>
      <c r="KQF812" s="28"/>
      <c r="KQG812" s="28"/>
      <c r="KQH812" s="28"/>
      <c r="KQI812" s="28"/>
      <c r="KQJ812" s="28"/>
      <c r="KQK812" s="28"/>
      <c r="KQL812" s="28"/>
      <c r="KQM812" s="28"/>
      <c r="KQN812" s="28"/>
      <c r="KQO812" s="28"/>
      <c r="KQP812" s="28"/>
      <c r="KQQ812" s="28"/>
      <c r="KQR812" s="28"/>
      <c r="KQS812" s="28"/>
      <c r="KQT812" s="28"/>
      <c r="KQU812" s="28"/>
      <c r="KQV812" s="28"/>
      <c r="KQW812" s="28"/>
      <c r="KQX812" s="28"/>
      <c r="KQY812" s="28"/>
      <c r="KQZ812" s="28"/>
      <c r="KRA812" s="28"/>
      <c r="KRB812" s="28"/>
      <c r="KRC812" s="28"/>
      <c r="KRD812" s="28"/>
      <c r="KRE812" s="28"/>
      <c r="KRF812" s="28"/>
      <c r="KRG812" s="28"/>
      <c r="KRH812" s="28"/>
      <c r="KRI812" s="28"/>
      <c r="KRJ812" s="28"/>
      <c r="KRK812" s="28"/>
      <c r="KRL812" s="28"/>
      <c r="KRM812" s="28"/>
      <c r="KRN812" s="28"/>
      <c r="KRO812" s="28"/>
      <c r="KRP812" s="28"/>
      <c r="KRQ812" s="28"/>
      <c r="KRR812" s="28"/>
      <c r="KRS812" s="28"/>
      <c r="KRT812" s="28"/>
      <c r="KRU812" s="28"/>
      <c r="KRV812" s="28"/>
      <c r="KRW812" s="28"/>
      <c r="KRX812" s="28"/>
      <c r="KRY812" s="28"/>
      <c r="KRZ812" s="28"/>
      <c r="KSA812" s="28"/>
      <c r="KSB812" s="28"/>
      <c r="KSC812" s="28"/>
      <c r="KSD812" s="28"/>
      <c r="KSE812" s="28"/>
      <c r="KSF812" s="28"/>
      <c r="KSG812" s="28"/>
      <c r="KSH812" s="28"/>
      <c r="KSI812" s="28"/>
      <c r="KSJ812" s="28"/>
      <c r="KSK812" s="28"/>
      <c r="KSL812" s="28"/>
      <c r="KSM812" s="28"/>
      <c r="KSN812" s="28"/>
      <c r="KSO812" s="28"/>
      <c r="KSP812" s="28"/>
      <c r="KSQ812" s="28"/>
      <c r="KSR812" s="28"/>
      <c r="KSS812" s="28"/>
      <c r="KST812" s="28"/>
      <c r="KSU812" s="28"/>
      <c r="KSV812" s="28"/>
      <c r="KSW812" s="28"/>
      <c r="KSX812" s="28"/>
      <c r="KSY812" s="28"/>
      <c r="KSZ812" s="28"/>
      <c r="KTA812" s="28"/>
      <c r="KTB812" s="28"/>
      <c r="KTC812" s="28"/>
      <c r="KTD812" s="28"/>
      <c r="KTE812" s="28"/>
      <c r="KTF812" s="28"/>
      <c r="KTG812" s="28"/>
      <c r="KTH812" s="28"/>
      <c r="KTI812" s="28"/>
      <c r="KTJ812" s="28"/>
      <c r="KTK812" s="28"/>
      <c r="KTL812" s="28"/>
      <c r="KTM812" s="28"/>
      <c r="KTN812" s="28"/>
      <c r="KTO812" s="28"/>
      <c r="KTP812" s="28"/>
      <c r="KTQ812" s="28"/>
      <c r="KTR812" s="28"/>
      <c r="KTS812" s="28"/>
      <c r="KTT812" s="28"/>
      <c r="KTU812" s="28"/>
      <c r="KTV812" s="28"/>
      <c r="KTW812" s="28"/>
      <c r="KTX812" s="28"/>
      <c r="KTY812" s="28"/>
      <c r="KTZ812" s="28"/>
      <c r="KUA812" s="28"/>
      <c r="KUB812" s="28"/>
      <c r="KUC812" s="28"/>
      <c r="KUD812" s="28"/>
      <c r="KUE812" s="28"/>
      <c r="KUF812" s="28"/>
      <c r="KUG812" s="28"/>
      <c r="KUH812" s="28"/>
      <c r="KUI812" s="28"/>
      <c r="KUJ812" s="28"/>
      <c r="KUK812" s="28"/>
      <c r="KUL812" s="28"/>
      <c r="KUM812" s="28"/>
      <c r="KUN812" s="28"/>
      <c r="KUO812" s="28"/>
      <c r="KUP812" s="28"/>
      <c r="KUQ812" s="28"/>
      <c r="KUR812" s="28"/>
      <c r="KUS812" s="28"/>
      <c r="KUT812" s="28"/>
      <c r="KUU812" s="28"/>
      <c r="KUV812" s="28"/>
      <c r="KUW812" s="28"/>
      <c r="KUX812" s="28"/>
      <c r="KUY812" s="28"/>
      <c r="KUZ812" s="28"/>
      <c r="KVA812" s="28"/>
      <c r="KVB812" s="28"/>
      <c r="KVC812" s="28"/>
      <c r="KVD812" s="28"/>
      <c r="KVE812" s="28"/>
      <c r="KVF812" s="28"/>
      <c r="KVG812" s="28"/>
      <c r="KVH812" s="28"/>
      <c r="KVI812" s="28"/>
      <c r="KVJ812" s="28"/>
      <c r="KVK812" s="28"/>
      <c r="KVL812" s="28"/>
      <c r="KVM812" s="28"/>
      <c r="KVN812" s="28"/>
      <c r="KVO812" s="28"/>
      <c r="KVP812" s="28"/>
      <c r="KVQ812" s="28"/>
      <c r="KVR812" s="28"/>
      <c r="KVS812" s="28"/>
      <c r="KVT812" s="28"/>
      <c r="KVU812" s="28"/>
      <c r="KVV812" s="28"/>
      <c r="KVW812" s="28"/>
      <c r="KVX812" s="28"/>
      <c r="KVY812" s="28"/>
      <c r="KVZ812" s="28"/>
      <c r="KWA812" s="28"/>
      <c r="KWB812" s="28"/>
      <c r="KWC812" s="28"/>
      <c r="KWD812" s="28"/>
      <c r="KWE812" s="28"/>
      <c r="KWF812" s="28"/>
      <c r="KWG812" s="28"/>
      <c r="KWH812" s="28"/>
      <c r="KWI812" s="28"/>
      <c r="KWJ812" s="28"/>
      <c r="KWK812" s="28"/>
      <c r="KWL812" s="28"/>
      <c r="KWM812" s="28"/>
      <c r="KWN812" s="28"/>
      <c r="KWO812" s="28"/>
      <c r="KWP812" s="28"/>
      <c r="KWQ812" s="28"/>
      <c r="KWR812" s="28"/>
      <c r="KWS812" s="28"/>
      <c r="KWT812" s="28"/>
      <c r="KWU812" s="28"/>
      <c r="KWV812" s="28"/>
      <c r="KWW812" s="28"/>
      <c r="KWX812" s="28"/>
      <c r="KWY812" s="28"/>
      <c r="KWZ812" s="28"/>
      <c r="KXA812" s="28"/>
      <c r="KXB812" s="28"/>
      <c r="KXC812" s="28"/>
      <c r="KXD812" s="28"/>
      <c r="KXE812" s="28"/>
      <c r="KXF812" s="28"/>
      <c r="KXG812" s="28"/>
      <c r="KXH812" s="28"/>
      <c r="KXI812" s="28"/>
      <c r="KXJ812" s="28"/>
      <c r="KXK812" s="28"/>
      <c r="KXL812" s="28"/>
      <c r="KXM812" s="28"/>
      <c r="KXN812" s="28"/>
      <c r="KXO812" s="28"/>
      <c r="KXP812" s="28"/>
      <c r="KXQ812" s="28"/>
      <c r="KXR812" s="28"/>
      <c r="KXS812" s="28"/>
      <c r="KXT812" s="28"/>
      <c r="KXU812" s="28"/>
      <c r="KXV812" s="28"/>
      <c r="KXW812" s="28"/>
      <c r="KXX812" s="28"/>
      <c r="KXY812" s="28"/>
      <c r="KXZ812" s="28"/>
      <c r="KYA812" s="28"/>
      <c r="KYB812" s="28"/>
      <c r="KYC812" s="28"/>
      <c r="KYD812" s="28"/>
      <c r="KYE812" s="28"/>
      <c r="KYF812" s="28"/>
      <c r="KYG812" s="28"/>
      <c r="KYH812" s="28"/>
      <c r="KYI812" s="28"/>
      <c r="KYJ812" s="28"/>
      <c r="KYK812" s="28"/>
      <c r="KYL812" s="28"/>
      <c r="KYM812" s="28"/>
      <c r="KYN812" s="28"/>
      <c r="KYO812" s="28"/>
      <c r="KYP812" s="28"/>
      <c r="KYQ812" s="28"/>
      <c r="KYR812" s="28"/>
      <c r="KYS812" s="28"/>
      <c r="KYT812" s="28"/>
      <c r="KYU812" s="28"/>
      <c r="KYV812" s="28"/>
      <c r="KYW812" s="28"/>
      <c r="KYX812" s="28"/>
      <c r="KYY812" s="28"/>
      <c r="KYZ812" s="28"/>
      <c r="KZA812" s="28"/>
      <c r="KZB812" s="28"/>
      <c r="KZC812" s="28"/>
      <c r="KZD812" s="28"/>
      <c r="KZE812" s="28"/>
      <c r="KZF812" s="28"/>
      <c r="KZG812" s="28"/>
      <c r="KZH812" s="28"/>
      <c r="KZI812" s="28"/>
      <c r="KZJ812" s="28"/>
      <c r="KZK812" s="28"/>
      <c r="KZL812" s="28"/>
      <c r="KZM812" s="28"/>
      <c r="KZN812" s="28"/>
      <c r="KZO812" s="28"/>
      <c r="KZP812" s="28"/>
      <c r="KZQ812" s="28"/>
      <c r="KZR812" s="28"/>
      <c r="KZS812" s="28"/>
      <c r="KZT812" s="28"/>
      <c r="KZU812" s="28"/>
      <c r="KZV812" s="28"/>
      <c r="KZW812" s="28"/>
      <c r="KZX812" s="28"/>
      <c r="KZY812" s="28"/>
      <c r="KZZ812" s="28"/>
      <c r="LAA812" s="28"/>
      <c r="LAB812" s="28"/>
      <c r="LAC812" s="28"/>
      <c r="LAD812" s="28"/>
      <c r="LAE812" s="28"/>
      <c r="LAF812" s="28"/>
      <c r="LAG812" s="28"/>
      <c r="LAH812" s="28"/>
      <c r="LAI812" s="28"/>
      <c r="LAJ812" s="28"/>
      <c r="LAK812" s="28"/>
      <c r="LAL812" s="28"/>
      <c r="LAM812" s="28"/>
      <c r="LAN812" s="28"/>
      <c r="LAO812" s="28"/>
      <c r="LAP812" s="28"/>
      <c r="LAQ812" s="28"/>
      <c r="LAR812" s="28"/>
      <c r="LAS812" s="28"/>
      <c r="LAT812" s="28"/>
      <c r="LAU812" s="28"/>
      <c r="LAV812" s="28"/>
      <c r="LAW812" s="28"/>
      <c r="LAX812" s="28"/>
      <c r="LAY812" s="28"/>
      <c r="LAZ812" s="28"/>
      <c r="LBA812" s="28"/>
      <c r="LBB812" s="28"/>
      <c r="LBC812" s="28"/>
      <c r="LBD812" s="28"/>
      <c r="LBE812" s="28"/>
      <c r="LBF812" s="28"/>
      <c r="LBG812" s="28"/>
      <c r="LBH812" s="28"/>
      <c r="LBI812" s="28"/>
      <c r="LBJ812" s="28"/>
      <c r="LBK812" s="28"/>
      <c r="LBL812" s="28"/>
      <c r="LBM812" s="28"/>
      <c r="LBN812" s="28"/>
      <c r="LBO812" s="28"/>
      <c r="LBP812" s="28"/>
      <c r="LBQ812" s="28"/>
      <c r="LBR812" s="28"/>
      <c r="LBS812" s="28"/>
      <c r="LBT812" s="28"/>
      <c r="LBU812" s="28"/>
      <c r="LBV812" s="28"/>
      <c r="LBW812" s="28"/>
      <c r="LBX812" s="28"/>
      <c r="LBY812" s="28"/>
      <c r="LBZ812" s="28"/>
      <c r="LCA812" s="28"/>
      <c r="LCB812" s="28"/>
      <c r="LCC812" s="28"/>
      <c r="LCD812" s="28"/>
      <c r="LCE812" s="28"/>
      <c r="LCF812" s="28"/>
      <c r="LCG812" s="28"/>
      <c r="LCH812" s="28"/>
      <c r="LCI812" s="28"/>
      <c r="LCJ812" s="28"/>
      <c r="LCK812" s="28"/>
      <c r="LCL812" s="28"/>
      <c r="LCM812" s="28"/>
      <c r="LCN812" s="28"/>
      <c r="LCO812" s="28"/>
      <c r="LCP812" s="28"/>
      <c r="LCQ812" s="28"/>
      <c r="LCR812" s="28"/>
      <c r="LCS812" s="28"/>
      <c r="LCT812" s="28"/>
      <c r="LCU812" s="28"/>
      <c r="LCV812" s="28"/>
      <c r="LCW812" s="28"/>
      <c r="LCX812" s="28"/>
      <c r="LCY812" s="28"/>
      <c r="LCZ812" s="28"/>
      <c r="LDA812" s="28"/>
      <c r="LDB812" s="28"/>
      <c r="LDC812" s="28"/>
      <c r="LDD812" s="28"/>
      <c r="LDE812" s="28"/>
      <c r="LDF812" s="28"/>
      <c r="LDG812" s="28"/>
      <c r="LDH812" s="28"/>
      <c r="LDI812" s="28"/>
      <c r="LDJ812" s="28"/>
      <c r="LDK812" s="28"/>
      <c r="LDL812" s="28"/>
      <c r="LDM812" s="28"/>
      <c r="LDN812" s="28"/>
      <c r="LDO812" s="28"/>
      <c r="LDP812" s="28"/>
      <c r="LDQ812" s="28"/>
      <c r="LDR812" s="28"/>
      <c r="LDS812" s="28"/>
      <c r="LDT812" s="28"/>
      <c r="LDU812" s="28"/>
      <c r="LDV812" s="28"/>
      <c r="LDW812" s="28"/>
      <c r="LDX812" s="28"/>
      <c r="LDY812" s="28"/>
      <c r="LDZ812" s="28"/>
      <c r="LEA812" s="28"/>
      <c r="LEB812" s="28"/>
      <c r="LEC812" s="28"/>
      <c r="LED812" s="28"/>
      <c r="LEE812" s="28"/>
      <c r="LEF812" s="28"/>
      <c r="LEG812" s="28"/>
      <c r="LEH812" s="28"/>
      <c r="LEI812" s="28"/>
      <c r="LEJ812" s="28"/>
      <c r="LEK812" s="28"/>
      <c r="LEL812" s="28"/>
      <c r="LEM812" s="28"/>
      <c r="LEN812" s="28"/>
      <c r="LEO812" s="28"/>
      <c r="LEP812" s="28"/>
      <c r="LEQ812" s="28"/>
      <c r="LER812" s="28"/>
      <c r="LES812" s="28"/>
      <c r="LET812" s="28"/>
      <c r="LEU812" s="28"/>
      <c r="LEV812" s="28"/>
      <c r="LEW812" s="28"/>
      <c r="LEX812" s="28"/>
      <c r="LEY812" s="28"/>
      <c r="LEZ812" s="28"/>
      <c r="LFA812" s="28"/>
      <c r="LFB812" s="28"/>
      <c r="LFC812" s="28"/>
      <c r="LFD812" s="28"/>
      <c r="LFE812" s="28"/>
      <c r="LFF812" s="28"/>
      <c r="LFG812" s="28"/>
      <c r="LFH812" s="28"/>
      <c r="LFI812" s="28"/>
      <c r="LFJ812" s="28"/>
      <c r="LFK812" s="28"/>
      <c r="LFL812" s="28"/>
      <c r="LFM812" s="28"/>
      <c r="LFN812" s="28"/>
      <c r="LFO812" s="28"/>
      <c r="LFP812" s="28"/>
      <c r="LFQ812" s="28"/>
      <c r="LFR812" s="28"/>
      <c r="LFS812" s="28"/>
      <c r="LFT812" s="28"/>
      <c r="LFU812" s="28"/>
      <c r="LFV812" s="28"/>
      <c r="LFW812" s="28"/>
      <c r="LFX812" s="28"/>
      <c r="LFY812" s="28"/>
      <c r="LFZ812" s="28"/>
      <c r="LGA812" s="28"/>
      <c r="LGB812" s="28"/>
      <c r="LGC812" s="28"/>
      <c r="LGD812" s="28"/>
      <c r="LGE812" s="28"/>
      <c r="LGF812" s="28"/>
      <c r="LGG812" s="28"/>
      <c r="LGH812" s="28"/>
      <c r="LGI812" s="28"/>
      <c r="LGJ812" s="28"/>
      <c r="LGK812" s="28"/>
      <c r="LGL812" s="28"/>
      <c r="LGM812" s="28"/>
      <c r="LGN812" s="28"/>
      <c r="LGO812" s="28"/>
      <c r="LGP812" s="28"/>
      <c r="LGQ812" s="28"/>
      <c r="LGR812" s="28"/>
      <c r="LGS812" s="28"/>
      <c r="LGT812" s="28"/>
      <c r="LGU812" s="28"/>
      <c r="LGV812" s="28"/>
      <c r="LGW812" s="28"/>
      <c r="LGX812" s="28"/>
      <c r="LGY812" s="28"/>
      <c r="LGZ812" s="28"/>
      <c r="LHA812" s="28"/>
      <c r="LHB812" s="28"/>
      <c r="LHC812" s="28"/>
      <c r="LHD812" s="28"/>
      <c r="LHE812" s="28"/>
      <c r="LHF812" s="28"/>
      <c r="LHG812" s="28"/>
      <c r="LHH812" s="28"/>
      <c r="LHI812" s="28"/>
      <c r="LHJ812" s="28"/>
      <c r="LHK812" s="28"/>
      <c r="LHL812" s="28"/>
      <c r="LHM812" s="28"/>
      <c r="LHN812" s="28"/>
      <c r="LHO812" s="28"/>
      <c r="LHP812" s="28"/>
      <c r="LHQ812" s="28"/>
      <c r="LHR812" s="28"/>
      <c r="LHS812" s="28"/>
      <c r="LHT812" s="28"/>
      <c r="LHU812" s="28"/>
      <c r="LHV812" s="28"/>
      <c r="LHW812" s="28"/>
      <c r="LHX812" s="28"/>
      <c r="LHY812" s="28"/>
      <c r="LHZ812" s="28"/>
      <c r="LIA812" s="28"/>
      <c r="LIB812" s="28"/>
      <c r="LIC812" s="28"/>
      <c r="LID812" s="28"/>
      <c r="LIE812" s="28"/>
      <c r="LIF812" s="28"/>
      <c r="LIG812" s="28"/>
      <c r="LIH812" s="28"/>
      <c r="LII812" s="28"/>
      <c r="LIJ812" s="28"/>
      <c r="LIK812" s="28"/>
      <c r="LIL812" s="28"/>
      <c r="LIM812" s="28"/>
      <c r="LIN812" s="28"/>
      <c r="LIO812" s="28"/>
      <c r="LIP812" s="28"/>
      <c r="LIQ812" s="28"/>
      <c r="LIR812" s="28"/>
      <c r="LIS812" s="28"/>
      <c r="LIT812" s="28"/>
      <c r="LIU812" s="28"/>
      <c r="LIV812" s="28"/>
      <c r="LIW812" s="28"/>
      <c r="LIX812" s="28"/>
      <c r="LIY812" s="28"/>
      <c r="LIZ812" s="28"/>
      <c r="LJA812" s="28"/>
      <c r="LJB812" s="28"/>
      <c r="LJC812" s="28"/>
      <c r="LJD812" s="28"/>
      <c r="LJE812" s="28"/>
      <c r="LJF812" s="28"/>
      <c r="LJG812" s="28"/>
      <c r="LJH812" s="28"/>
      <c r="LJI812" s="28"/>
      <c r="LJJ812" s="28"/>
      <c r="LJK812" s="28"/>
      <c r="LJL812" s="28"/>
      <c r="LJM812" s="28"/>
      <c r="LJN812" s="28"/>
      <c r="LJO812" s="28"/>
      <c r="LJP812" s="28"/>
      <c r="LJQ812" s="28"/>
      <c r="LJR812" s="28"/>
      <c r="LJS812" s="28"/>
      <c r="LJT812" s="28"/>
      <c r="LJU812" s="28"/>
      <c r="LJV812" s="28"/>
      <c r="LJW812" s="28"/>
      <c r="LJX812" s="28"/>
      <c r="LJY812" s="28"/>
      <c r="LJZ812" s="28"/>
      <c r="LKA812" s="28"/>
      <c r="LKB812" s="28"/>
      <c r="LKC812" s="28"/>
      <c r="LKD812" s="28"/>
      <c r="LKE812" s="28"/>
      <c r="LKF812" s="28"/>
      <c r="LKG812" s="28"/>
      <c r="LKH812" s="28"/>
      <c r="LKI812" s="28"/>
      <c r="LKJ812" s="28"/>
      <c r="LKK812" s="28"/>
      <c r="LKL812" s="28"/>
      <c r="LKM812" s="28"/>
      <c r="LKN812" s="28"/>
      <c r="LKO812" s="28"/>
      <c r="LKP812" s="28"/>
      <c r="LKQ812" s="28"/>
      <c r="LKR812" s="28"/>
      <c r="LKS812" s="28"/>
      <c r="LKT812" s="28"/>
      <c r="LKU812" s="28"/>
      <c r="LKV812" s="28"/>
      <c r="LKW812" s="28"/>
      <c r="LKX812" s="28"/>
      <c r="LKY812" s="28"/>
      <c r="LKZ812" s="28"/>
      <c r="LLA812" s="28"/>
      <c r="LLB812" s="28"/>
      <c r="LLC812" s="28"/>
      <c r="LLD812" s="28"/>
      <c r="LLE812" s="28"/>
      <c r="LLF812" s="28"/>
      <c r="LLG812" s="28"/>
      <c r="LLH812" s="28"/>
      <c r="LLI812" s="28"/>
      <c r="LLJ812" s="28"/>
      <c r="LLK812" s="28"/>
      <c r="LLL812" s="28"/>
      <c r="LLM812" s="28"/>
      <c r="LLN812" s="28"/>
      <c r="LLO812" s="28"/>
      <c r="LLP812" s="28"/>
      <c r="LLQ812" s="28"/>
      <c r="LLR812" s="28"/>
      <c r="LLS812" s="28"/>
      <c r="LLT812" s="28"/>
      <c r="LLU812" s="28"/>
      <c r="LLV812" s="28"/>
      <c r="LLW812" s="28"/>
      <c r="LLX812" s="28"/>
      <c r="LLY812" s="28"/>
      <c r="LLZ812" s="28"/>
      <c r="LMA812" s="28"/>
      <c r="LMB812" s="28"/>
      <c r="LMC812" s="28"/>
      <c r="LMD812" s="28"/>
      <c r="LME812" s="28"/>
      <c r="LMF812" s="28"/>
      <c r="LMG812" s="28"/>
      <c r="LMH812" s="28"/>
      <c r="LMI812" s="28"/>
      <c r="LMJ812" s="28"/>
      <c r="LMK812" s="28"/>
      <c r="LML812" s="28"/>
      <c r="LMM812" s="28"/>
      <c r="LMN812" s="28"/>
      <c r="LMO812" s="28"/>
      <c r="LMP812" s="28"/>
      <c r="LMQ812" s="28"/>
      <c r="LMR812" s="28"/>
      <c r="LMS812" s="28"/>
      <c r="LMT812" s="28"/>
      <c r="LMU812" s="28"/>
      <c r="LMV812" s="28"/>
      <c r="LMW812" s="28"/>
      <c r="LMX812" s="28"/>
      <c r="LMY812" s="28"/>
      <c r="LMZ812" s="28"/>
      <c r="LNA812" s="28"/>
      <c r="LNB812" s="28"/>
      <c r="LNC812" s="28"/>
      <c r="LND812" s="28"/>
      <c r="LNE812" s="28"/>
      <c r="LNF812" s="28"/>
      <c r="LNG812" s="28"/>
      <c r="LNH812" s="28"/>
      <c r="LNI812" s="28"/>
      <c r="LNJ812" s="28"/>
      <c r="LNK812" s="28"/>
      <c r="LNL812" s="28"/>
      <c r="LNM812" s="28"/>
      <c r="LNN812" s="28"/>
      <c r="LNO812" s="28"/>
      <c r="LNP812" s="28"/>
      <c r="LNQ812" s="28"/>
      <c r="LNR812" s="28"/>
      <c r="LNS812" s="28"/>
      <c r="LNT812" s="28"/>
      <c r="LNU812" s="28"/>
      <c r="LNV812" s="28"/>
      <c r="LNW812" s="28"/>
      <c r="LNX812" s="28"/>
      <c r="LNY812" s="28"/>
      <c r="LNZ812" s="28"/>
      <c r="LOA812" s="28"/>
      <c r="LOB812" s="28"/>
      <c r="LOC812" s="28"/>
      <c r="LOD812" s="28"/>
      <c r="LOE812" s="28"/>
      <c r="LOF812" s="28"/>
      <c r="LOG812" s="28"/>
      <c r="LOH812" s="28"/>
      <c r="LOI812" s="28"/>
      <c r="LOJ812" s="28"/>
      <c r="LOK812" s="28"/>
      <c r="LOL812" s="28"/>
      <c r="LOM812" s="28"/>
      <c r="LON812" s="28"/>
      <c r="LOO812" s="28"/>
      <c r="LOP812" s="28"/>
      <c r="LOQ812" s="28"/>
      <c r="LOR812" s="28"/>
      <c r="LOS812" s="28"/>
      <c r="LOT812" s="28"/>
      <c r="LOU812" s="28"/>
      <c r="LOV812" s="28"/>
      <c r="LOW812" s="28"/>
      <c r="LOX812" s="28"/>
      <c r="LOY812" s="28"/>
      <c r="LOZ812" s="28"/>
      <c r="LPA812" s="28"/>
      <c r="LPB812" s="28"/>
      <c r="LPC812" s="28"/>
      <c r="LPD812" s="28"/>
      <c r="LPE812" s="28"/>
      <c r="LPF812" s="28"/>
      <c r="LPG812" s="28"/>
      <c r="LPH812" s="28"/>
      <c r="LPI812" s="28"/>
      <c r="LPJ812" s="28"/>
      <c r="LPK812" s="28"/>
      <c r="LPL812" s="28"/>
      <c r="LPM812" s="28"/>
      <c r="LPN812" s="28"/>
      <c r="LPO812" s="28"/>
      <c r="LPP812" s="28"/>
      <c r="LPQ812" s="28"/>
      <c r="LPR812" s="28"/>
      <c r="LPS812" s="28"/>
      <c r="LPT812" s="28"/>
      <c r="LPU812" s="28"/>
      <c r="LPV812" s="28"/>
      <c r="LPW812" s="28"/>
      <c r="LPX812" s="28"/>
      <c r="LPY812" s="28"/>
      <c r="LPZ812" s="28"/>
      <c r="LQA812" s="28"/>
      <c r="LQB812" s="28"/>
      <c r="LQC812" s="28"/>
      <c r="LQD812" s="28"/>
      <c r="LQE812" s="28"/>
      <c r="LQF812" s="28"/>
      <c r="LQG812" s="28"/>
      <c r="LQH812" s="28"/>
      <c r="LQI812" s="28"/>
      <c r="LQJ812" s="28"/>
      <c r="LQK812" s="28"/>
      <c r="LQL812" s="28"/>
      <c r="LQM812" s="28"/>
      <c r="LQN812" s="28"/>
      <c r="LQO812" s="28"/>
      <c r="LQP812" s="28"/>
      <c r="LQQ812" s="28"/>
      <c r="LQR812" s="28"/>
      <c r="LQS812" s="28"/>
      <c r="LQT812" s="28"/>
      <c r="LQU812" s="28"/>
      <c r="LQV812" s="28"/>
      <c r="LQW812" s="28"/>
      <c r="LQX812" s="28"/>
      <c r="LQY812" s="28"/>
      <c r="LQZ812" s="28"/>
      <c r="LRA812" s="28"/>
      <c r="LRB812" s="28"/>
      <c r="LRC812" s="28"/>
      <c r="LRD812" s="28"/>
      <c r="LRE812" s="28"/>
      <c r="LRF812" s="28"/>
      <c r="LRG812" s="28"/>
      <c r="LRH812" s="28"/>
      <c r="LRI812" s="28"/>
      <c r="LRJ812" s="28"/>
      <c r="LRK812" s="28"/>
      <c r="LRL812" s="28"/>
      <c r="LRM812" s="28"/>
      <c r="LRN812" s="28"/>
      <c r="LRO812" s="28"/>
      <c r="LRP812" s="28"/>
      <c r="LRQ812" s="28"/>
      <c r="LRR812" s="28"/>
      <c r="LRS812" s="28"/>
      <c r="LRT812" s="28"/>
      <c r="LRU812" s="28"/>
      <c r="LRV812" s="28"/>
      <c r="LRW812" s="28"/>
      <c r="LRX812" s="28"/>
      <c r="LRY812" s="28"/>
      <c r="LRZ812" s="28"/>
      <c r="LSA812" s="28"/>
      <c r="LSB812" s="28"/>
      <c r="LSC812" s="28"/>
      <c r="LSD812" s="28"/>
      <c r="LSE812" s="28"/>
      <c r="LSF812" s="28"/>
      <c r="LSG812" s="28"/>
      <c r="LSH812" s="28"/>
      <c r="LSI812" s="28"/>
      <c r="LSJ812" s="28"/>
      <c r="LSK812" s="28"/>
      <c r="LSL812" s="28"/>
      <c r="LSM812" s="28"/>
      <c r="LSN812" s="28"/>
      <c r="LSO812" s="28"/>
      <c r="LSP812" s="28"/>
      <c r="LSQ812" s="28"/>
      <c r="LSR812" s="28"/>
      <c r="LSS812" s="28"/>
      <c r="LST812" s="28"/>
      <c r="LSU812" s="28"/>
      <c r="LSV812" s="28"/>
      <c r="LSW812" s="28"/>
      <c r="LSX812" s="28"/>
      <c r="LSY812" s="28"/>
      <c r="LSZ812" s="28"/>
      <c r="LTA812" s="28"/>
      <c r="LTB812" s="28"/>
      <c r="LTC812" s="28"/>
      <c r="LTD812" s="28"/>
      <c r="LTE812" s="28"/>
      <c r="LTF812" s="28"/>
      <c r="LTG812" s="28"/>
      <c r="LTH812" s="28"/>
      <c r="LTI812" s="28"/>
      <c r="LTJ812" s="28"/>
      <c r="LTK812" s="28"/>
      <c r="LTL812" s="28"/>
      <c r="LTM812" s="28"/>
      <c r="LTN812" s="28"/>
      <c r="LTO812" s="28"/>
      <c r="LTP812" s="28"/>
      <c r="LTQ812" s="28"/>
      <c r="LTR812" s="28"/>
      <c r="LTS812" s="28"/>
      <c r="LTT812" s="28"/>
      <c r="LTU812" s="28"/>
      <c r="LTV812" s="28"/>
      <c r="LTW812" s="28"/>
      <c r="LTX812" s="28"/>
      <c r="LTY812" s="28"/>
      <c r="LTZ812" s="28"/>
      <c r="LUA812" s="28"/>
      <c r="LUB812" s="28"/>
      <c r="LUC812" s="28"/>
      <c r="LUD812" s="28"/>
      <c r="LUE812" s="28"/>
      <c r="LUF812" s="28"/>
      <c r="LUG812" s="28"/>
      <c r="LUH812" s="28"/>
      <c r="LUI812" s="28"/>
      <c r="LUJ812" s="28"/>
      <c r="LUK812" s="28"/>
      <c r="LUL812" s="28"/>
      <c r="LUM812" s="28"/>
      <c r="LUN812" s="28"/>
      <c r="LUO812" s="28"/>
      <c r="LUP812" s="28"/>
      <c r="LUQ812" s="28"/>
      <c r="LUR812" s="28"/>
      <c r="LUS812" s="28"/>
      <c r="LUT812" s="28"/>
      <c r="LUU812" s="28"/>
      <c r="LUV812" s="28"/>
      <c r="LUW812" s="28"/>
      <c r="LUX812" s="28"/>
      <c r="LUY812" s="28"/>
      <c r="LUZ812" s="28"/>
      <c r="LVA812" s="28"/>
      <c r="LVB812" s="28"/>
      <c r="LVC812" s="28"/>
      <c r="LVD812" s="28"/>
      <c r="LVE812" s="28"/>
      <c r="LVF812" s="28"/>
      <c r="LVG812" s="28"/>
      <c r="LVH812" s="28"/>
      <c r="LVI812" s="28"/>
      <c r="LVJ812" s="28"/>
      <c r="LVK812" s="28"/>
      <c r="LVL812" s="28"/>
      <c r="LVM812" s="28"/>
      <c r="LVN812" s="28"/>
      <c r="LVO812" s="28"/>
      <c r="LVP812" s="28"/>
      <c r="LVQ812" s="28"/>
      <c r="LVR812" s="28"/>
      <c r="LVS812" s="28"/>
      <c r="LVT812" s="28"/>
      <c r="LVU812" s="28"/>
      <c r="LVV812" s="28"/>
      <c r="LVW812" s="28"/>
      <c r="LVX812" s="28"/>
      <c r="LVY812" s="28"/>
      <c r="LVZ812" s="28"/>
      <c r="LWA812" s="28"/>
      <c r="LWB812" s="28"/>
      <c r="LWC812" s="28"/>
      <c r="LWD812" s="28"/>
      <c r="LWE812" s="28"/>
      <c r="LWF812" s="28"/>
      <c r="LWG812" s="28"/>
      <c r="LWH812" s="28"/>
      <c r="LWI812" s="28"/>
      <c r="LWJ812" s="28"/>
      <c r="LWK812" s="28"/>
      <c r="LWL812" s="28"/>
      <c r="LWM812" s="28"/>
      <c r="LWN812" s="28"/>
      <c r="LWO812" s="28"/>
      <c r="LWP812" s="28"/>
      <c r="LWQ812" s="28"/>
      <c r="LWR812" s="28"/>
      <c r="LWS812" s="28"/>
      <c r="LWT812" s="28"/>
      <c r="LWU812" s="28"/>
      <c r="LWV812" s="28"/>
      <c r="LWW812" s="28"/>
      <c r="LWX812" s="28"/>
      <c r="LWY812" s="28"/>
      <c r="LWZ812" s="28"/>
      <c r="LXA812" s="28"/>
      <c r="LXB812" s="28"/>
      <c r="LXC812" s="28"/>
      <c r="LXD812" s="28"/>
      <c r="LXE812" s="28"/>
      <c r="LXF812" s="28"/>
      <c r="LXG812" s="28"/>
      <c r="LXH812" s="28"/>
      <c r="LXI812" s="28"/>
      <c r="LXJ812" s="28"/>
      <c r="LXK812" s="28"/>
      <c r="LXL812" s="28"/>
      <c r="LXM812" s="28"/>
      <c r="LXN812" s="28"/>
      <c r="LXO812" s="28"/>
      <c r="LXP812" s="28"/>
      <c r="LXQ812" s="28"/>
      <c r="LXR812" s="28"/>
      <c r="LXS812" s="28"/>
      <c r="LXT812" s="28"/>
      <c r="LXU812" s="28"/>
      <c r="LXV812" s="28"/>
      <c r="LXW812" s="28"/>
      <c r="LXX812" s="28"/>
      <c r="LXY812" s="28"/>
      <c r="LXZ812" s="28"/>
      <c r="LYA812" s="28"/>
      <c r="LYB812" s="28"/>
      <c r="LYC812" s="28"/>
      <c r="LYD812" s="28"/>
      <c r="LYE812" s="28"/>
      <c r="LYF812" s="28"/>
      <c r="LYG812" s="28"/>
      <c r="LYH812" s="28"/>
      <c r="LYI812" s="28"/>
      <c r="LYJ812" s="28"/>
      <c r="LYK812" s="28"/>
      <c r="LYL812" s="28"/>
      <c r="LYM812" s="28"/>
      <c r="LYN812" s="28"/>
      <c r="LYO812" s="28"/>
      <c r="LYP812" s="28"/>
      <c r="LYQ812" s="28"/>
      <c r="LYR812" s="28"/>
      <c r="LYS812" s="28"/>
      <c r="LYT812" s="28"/>
      <c r="LYU812" s="28"/>
      <c r="LYV812" s="28"/>
      <c r="LYW812" s="28"/>
      <c r="LYX812" s="28"/>
      <c r="LYY812" s="28"/>
      <c r="LYZ812" s="28"/>
      <c r="LZA812" s="28"/>
      <c r="LZB812" s="28"/>
      <c r="LZC812" s="28"/>
      <c r="LZD812" s="28"/>
      <c r="LZE812" s="28"/>
      <c r="LZF812" s="28"/>
      <c r="LZG812" s="28"/>
      <c r="LZH812" s="28"/>
      <c r="LZI812" s="28"/>
      <c r="LZJ812" s="28"/>
      <c r="LZK812" s="28"/>
      <c r="LZL812" s="28"/>
      <c r="LZM812" s="28"/>
      <c r="LZN812" s="28"/>
      <c r="LZO812" s="28"/>
      <c r="LZP812" s="28"/>
      <c r="LZQ812" s="28"/>
      <c r="LZR812" s="28"/>
      <c r="LZS812" s="28"/>
      <c r="LZT812" s="28"/>
      <c r="LZU812" s="28"/>
      <c r="LZV812" s="28"/>
      <c r="LZW812" s="28"/>
      <c r="LZX812" s="28"/>
      <c r="LZY812" s="28"/>
      <c r="LZZ812" s="28"/>
      <c r="MAA812" s="28"/>
      <c r="MAB812" s="28"/>
      <c r="MAC812" s="28"/>
      <c r="MAD812" s="28"/>
      <c r="MAE812" s="28"/>
      <c r="MAF812" s="28"/>
      <c r="MAG812" s="28"/>
      <c r="MAH812" s="28"/>
      <c r="MAI812" s="28"/>
      <c r="MAJ812" s="28"/>
      <c r="MAK812" s="28"/>
      <c r="MAL812" s="28"/>
      <c r="MAM812" s="28"/>
      <c r="MAN812" s="28"/>
      <c r="MAO812" s="28"/>
      <c r="MAP812" s="28"/>
      <c r="MAQ812" s="28"/>
      <c r="MAR812" s="28"/>
      <c r="MAS812" s="28"/>
      <c r="MAT812" s="28"/>
      <c r="MAU812" s="28"/>
      <c r="MAV812" s="28"/>
      <c r="MAW812" s="28"/>
      <c r="MAX812" s="28"/>
      <c r="MAY812" s="28"/>
      <c r="MAZ812" s="28"/>
      <c r="MBA812" s="28"/>
      <c r="MBB812" s="28"/>
      <c r="MBC812" s="28"/>
      <c r="MBD812" s="28"/>
      <c r="MBE812" s="28"/>
      <c r="MBF812" s="28"/>
      <c r="MBG812" s="28"/>
      <c r="MBH812" s="28"/>
      <c r="MBI812" s="28"/>
      <c r="MBJ812" s="28"/>
      <c r="MBK812" s="28"/>
      <c r="MBL812" s="28"/>
      <c r="MBM812" s="28"/>
      <c r="MBN812" s="28"/>
      <c r="MBO812" s="28"/>
      <c r="MBP812" s="28"/>
      <c r="MBQ812" s="28"/>
      <c r="MBR812" s="28"/>
      <c r="MBS812" s="28"/>
      <c r="MBT812" s="28"/>
      <c r="MBU812" s="28"/>
      <c r="MBV812" s="28"/>
      <c r="MBW812" s="28"/>
      <c r="MBX812" s="28"/>
      <c r="MBY812" s="28"/>
      <c r="MBZ812" s="28"/>
      <c r="MCA812" s="28"/>
      <c r="MCB812" s="28"/>
      <c r="MCC812" s="28"/>
      <c r="MCD812" s="28"/>
      <c r="MCE812" s="28"/>
      <c r="MCF812" s="28"/>
      <c r="MCG812" s="28"/>
      <c r="MCH812" s="28"/>
      <c r="MCI812" s="28"/>
      <c r="MCJ812" s="28"/>
      <c r="MCK812" s="28"/>
      <c r="MCL812" s="28"/>
      <c r="MCM812" s="28"/>
      <c r="MCN812" s="28"/>
      <c r="MCO812" s="28"/>
      <c r="MCP812" s="28"/>
      <c r="MCQ812" s="28"/>
      <c r="MCR812" s="28"/>
      <c r="MCS812" s="28"/>
      <c r="MCT812" s="28"/>
      <c r="MCU812" s="28"/>
      <c r="MCV812" s="28"/>
      <c r="MCW812" s="28"/>
      <c r="MCX812" s="28"/>
      <c r="MCY812" s="28"/>
      <c r="MCZ812" s="28"/>
      <c r="MDA812" s="28"/>
      <c r="MDB812" s="28"/>
      <c r="MDC812" s="28"/>
      <c r="MDD812" s="28"/>
      <c r="MDE812" s="28"/>
      <c r="MDF812" s="28"/>
      <c r="MDG812" s="28"/>
      <c r="MDH812" s="28"/>
      <c r="MDI812" s="28"/>
      <c r="MDJ812" s="28"/>
      <c r="MDK812" s="28"/>
      <c r="MDL812" s="28"/>
      <c r="MDM812" s="28"/>
      <c r="MDN812" s="28"/>
      <c r="MDO812" s="28"/>
      <c r="MDP812" s="28"/>
      <c r="MDQ812" s="28"/>
      <c r="MDR812" s="28"/>
      <c r="MDS812" s="28"/>
      <c r="MDT812" s="28"/>
      <c r="MDU812" s="28"/>
      <c r="MDV812" s="28"/>
      <c r="MDW812" s="28"/>
      <c r="MDX812" s="28"/>
      <c r="MDY812" s="28"/>
      <c r="MDZ812" s="28"/>
      <c r="MEA812" s="28"/>
      <c r="MEB812" s="28"/>
      <c r="MEC812" s="28"/>
      <c r="MED812" s="28"/>
      <c r="MEE812" s="28"/>
      <c r="MEF812" s="28"/>
      <c r="MEG812" s="28"/>
      <c r="MEH812" s="28"/>
      <c r="MEI812" s="28"/>
      <c r="MEJ812" s="28"/>
      <c r="MEK812" s="28"/>
      <c r="MEL812" s="28"/>
      <c r="MEM812" s="28"/>
      <c r="MEN812" s="28"/>
      <c r="MEO812" s="28"/>
      <c r="MEP812" s="28"/>
      <c r="MEQ812" s="28"/>
      <c r="MER812" s="28"/>
      <c r="MES812" s="28"/>
      <c r="MET812" s="28"/>
      <c r="MEU812" s="28"/>
      <c r="MEV812" s="28"/>
      <c r="MEW812" s="28"/>
      <c r="MEX812" s="28"/>
      <c r="MEY812" s="28"/>
      <c r="MEZ812" s="28"/>
      <c r="MFA812" s="28"/>
      <c r="MFB812" s="28"/>
      <c r="MFC812" s="28"/>
      <c r="MFD812" s="28"/>
      <c r="MFE812" s="28"/>
      <c r="MFF812" s="28"/>
      <c r="MFG812" s="28"/>
      <c r="MFH812" s="28"/>
      <c r="MFI812" s="28"/>
      <c r="MFJ812" s="28"/>
      <c r="MFK812" s="28"/>
      <c r="MFL812" s="28"/>
      <c r="MFM812" s="28"/>
      <c r="MFN812" s="28"/>
      <c r="MFO812" s="28"/>
      <c r="MFP812" s="28"/>
      <c r="MFQ812" s="28"/>
      <c r="MFR812" s="28"/>
      <c r="MFS812" s="28"/>
      <c r="MFT812" s="28"/>
      <c r="MFU812" s="28"/>
      <c r="MFV812" s="28"/>
      <c r="MFW812" s="28"/>
      <c r="MFX812" s="28"/>
      <c r="MFY812" s="28"/>
      <c r="MFZ812" s="28"/>
      <c r="MGA812" s="28"/>
      <c r="MGB812" s="28"/>
      <c r="MGC812" s="28"/>
      <c r="MGD812" s="28"/>
      <c r="MGE812" s="28"/>
      <c r="MGF812" s="28"/>
      <c r="MGG812" s="28"/>
      <c r="MGH812" s="28"/>
      <c r="MGI812" s="28"/>
      <c r="MGJ812" s="28"/>
      <c r="MGK812" s="28"/>
      <c r="MGL812" s="28"/>
      <c r="MGM812" s="28"/>
      <c r="MGN812" s="28"/>
      <c r="MGO812" s="28"/>
      <c r="MGP812" s="28"/>
      <c r="MGQ812" s="28"/>
      <c r="MGR812" s="28"/>
      <c r="MGS812" s="28"/>
      <c r="MGT812" s="28"/>
      <c r="MGU812" s="28"/>
      <c r="MGV812" s="28"/>
      <c r="MGW812" s="28"/>
      <c r="MGX812" s="28"/>
      <c r="MGY812" s="28"/>
      <c r="MGZ812" s="28"/>
      <c r="MHA812" s="28"/>
      <c r="MHB812" s="28"/>
      <c r="MHC812" s="28"/>
      <c r="MHD812" s="28"/>
      <c r="MHE812" s="28"/>
      <c r="MHF812" s="28"/>
      <c r="MHG812" s="28"/>
      <c r="MHH812" s="28"/>
      <c r="MHI812" s="28"/>
      <c r="MHJ812" s="28"/>
      <c r="MHK812" s="28"/>
      <c r="MHL812" s="28"/>
      <c r="MHM812" s="28"/>
      <c r="MHN812" s="28"/>
      <c r="MHO812" s="28"/>
      <c r="MHP812" s="28"/>
      <c r="MHQ812" s="28"/>
      <c r="MHR812" s="28"/>
      <c r="MHS812" s="28"/>
      <c r="MHT812" s="28"/>
      <c r="MHU812" s="28"/>
      <c r="MHV812" s="28"/>
      <c r="MHW812" s="28"/>
      <c r="MHX812" s="28"/>
      <c r="MHY812" s="28"/>
      <c r="MHZ812" s="28"/>
      <c r="MIA812" s="28"/>
      <c r="MIB812" s="28"/>
      <c r="MIC812" s="28"/>
      <c r="MID812" s="28"/>
      <c r="MIE812" s="28"/>
      <c r="MIF812" s="28"/>
      <c r="MIG812" s="28"/>
      <c r="MIH812" s="28"/>
      <c r="MII812" s="28"/>
      <c r="MIJ812" s="28"/>
      <c r="MIK812" s="28"/>
      <c r="MIL812" s="28"/>
      <c r="MIM812" s="28"/>
      <c r="MIN812" s="28"/>
      <c r="MIO812" s="28"/>
      <c r="MIP812" s="28"/>
      <c r="MIQ812" s="28"/>
      <c r="MIR812" s="28"/>
      <c r="MIS812" s="28"/>
      <c r="MIT812" s="28"/>
      <c r="MIU812" s="28"/>
      <c r="MIV812" s="28"/>
      <c r="MIW812" s="28"/>
      <c r="MIX812" s="28"/>
      <c r="MIY812" s="28"/>
      <c r="MIZ812" s="28"/>
      <c r="MJA812" s="28"/>
      <c r="MJB812" s="28"/>
      <c r="MJC812" s="28"/>
      <c r="MJD812" s="28"/>
      <c r="MJE812" s="28"/>
      <c r="MJF812" s="28"/>
      <c r="MJG812" s="28"/>
      <c r="MJH812" s="28"/>
      <c r="MJI812" s="28"/>
      <c r="MJJ812" s="28"/>
      <c r="MJK812" s="28"/>
      <c r="MJL812" s="28"/>
      <c r="MJM812" s="28"/>
      <c r="MJN812" s="28"/>
      <c r="MJO812" s="28"/>
      <c r="MJP812" s="28"/>
      <c r="MJQ812" s="28"/>
      <c r="MJR812" s="28"/>
      <c r="MJS812" s="28"/>
      <c r="MJT812" s="28"/>
      <c r="MJU812" s="28"/>
      <c r="MJV812" s="28"/>
      <c r="MJW812" s="28"/>
      <c r="MJX812" s="28"/>
      <c r="MJY812" s="28"/>
      <c r="MJZ812" s="28"/>
      <c r="MKA812" s="28"/>
      <c r="MKB812" s="28"/>
      <c r="MKC812" s="28"/>
      <c r="MKD812" s="28"/>
      <c r="MKE812" s="28"/>
      <c r="MKF812" s="28"/>
      <c r="MKG812" s="28"/>
      <c r="MKH812" s="28"/>
      <c r="MKI812" s="28"/>
      <c r="MKJ812" s="28"/>
      <c r="MKK812" s="28"/>
      <c r="MKL812" s="28"/>
      <c r="MKM812" s="28"/>
      <c r="MKN812" s="28"/>
      <c r="MKO812" s="28"/>
      <c r="MKP812" s="28"/>
      <c r="MKQ812" s="28"/>
      <c r="MKR812" s="28"/>
      <c r="MKS812" s="28"/>
      <c r="MKT812" s="28"/>
      <c r="MKU812" s="28"/>
      <c r="MKV812" s="28"/>
      <c r="MKW812" s="28"/>
      <c r="MKX812" s="28"/>
      <c r="MKY812" s="28"/>
      <c r="MKZ812" s="28"/>
      <c r="MLA812" s="28"/>
      <c r="MLB812" s="28"/>
      <c r="MLC812" s="28"/>
      <c r="MLD812" s="28"/>
      <c r="MLE812" s="28"/>
      <c r="MLF812" s="28"/>
      <c r="MLG812" s="28"/>
      <c r="MLH812" s="28"/>
      <c r="MLI812" s="28"/>
      <c r="MLJ812" s="28"/>
      <c r="MLK812" s="28"/>
      <c r="MLL812" s="28"/>
      <c r="MLM812" s="28"/>
      <c r="MLN812" s="28"/>
      <c r="MLO812" s="28"/>
      <c r="MLP812" s="28"/>
      <c r="MLQ812" s="28"/>
      <c r="MLR812" s="28"/>
      <c r="MLS812" s="28"/>
      <c r="MLT812" s="28"/>
      <c r="MLU812" s="28"/>
      <c r="MLV812" s="28"/>
      <c r="MLW812" s="28"/>
      <c r="MLX812" s="28"/>
      <c r="MLY812" s="28"/>
      <c r="MLZ812" s="28"/>
      <c r="MMA812" s="28"/>
      <c r="MMB812" s="28"/>
      <c r="MMC812" s="28"/>
      <c r="MMD812" s="28"/>
      <c r="MME812" s="28"/>
      <c r="MMF812" s="28"/>
      <c r="MMG812" s="28"/>
      <c r="MMH812" s="28"/>
      <c r="MMI812" s="28"/>
      <c r="MMJ812" s="28"/>
      <c r="MMK812" s="28"/>
      <c r="MML812" s="28"/>
      <c r="MMM812" s="28"/>
      <c r="MMN812" s="28"/>
      <c r="MMO812" s="28"/>
      <c r="MMP812" s="28"/>
      <c r="MMQ812" s="28"/>
      <c r="MMR812" s="28"/>
      <c r="MMS812" s="28"/>
      <c r="MMT812" s="28"/>
      <c r="MMU812" s="28"/>
      <c r="MMV812" s="28"/>
      <c r="MMW812" s="28"/>
      <c r="MMX812" s="28"/>
      <c r="MMY812" s="28"/>
      <c r="MMZ812" s="28"/>
      <c r="MNA812" s="28"/>
      <c r="MNB812" s="28"/>
      <c r="MNC812" s="28"/>
      <c r="MND812" s="28"/>
      <c r="MNE812" s="28"/>
      <c r="MNF812" s="28"/>
      <c r="MNG812" s="28"/>
      <c r="MNH812" s="28"/>
      <c r="MNI812" s="28"/>
      <c r="MNJ812" s="28"/>
      <c r="MNK812" s="28"/>
      <c r="MNL812" s="28"/>
      <c r="MNM812" s="28"/>
      <c r="MNN812" s="28"/>
      <c r="MNO812" s="28"/>
      <c r="MNP812" s="28"/>
      <c r="MNQ812" s="28"/>
      <c r="MNR812" s="28"/>
      <c r="MNS812" s="28"/>
      <c r="MNT812" s="28"/>
      <c r="MNU812" s="28"/>
      <c r="MNV812" s="28"/>
      <c r="MNW812" s="28"/>
      <c r="MNX812" s="28"/>
      <c r="MNY812" s="28"/>
      <c r="MNZ812" s="28"/>
      <c r="MOA812" s="28"/>
      <c r="MOB812" s="28"/>
      <c r="MOC812" s="28"/>
      <c r="MOD812" s="28"/>
      <c r="MOE812" s="28"/>
      <c r="MOF812" s="28"/>
      <c r="MOG812" s="28"/>
      <c r="MOH812" s="28"/>
      <c r="MOI812" s="28"/>
      <c r="MOJ812" s="28"/>
      <c r="MOK812" s="28"/>
      <c r="MOL812" s="28"/>
      <c r="MOM812" s="28"/>
      <c r="MON812" s="28"/>
      <c r="MOO812" s="28"/>
      <c r="MOP812" s="28"/>
      <c r="MOQ812" s="28"/>
      <c r="MOR812" s="28"/>
      <c r="MOS812" s="28"/>
      <c r="MOT812" s="28"/>
      <c r="MOU812" s="28"/>
      <c r="MOV812" s="28"/>
      <c r="MOW812" s="28"/>
      <c r="MOX812" s="28"/>
      <c r="MOY812" s="28"/>
      <c r="MOZ812" s="28"/>
      <c r="MPA812" s="28"/>
      <c r="MPB812" s="28"/>
      <c r="MPC812" s="28"/>
      <c r="MPD812" s="28"/>
      <c r="MPE812" s="28"/>
      <c r="MPF812" s="28"/>
      <c r="MPG812" s="28"/>
      <c r="MPH812" s="28"/>
      <c r="MPI812" s="28"/>
      <c r="MPJ812" s="28"/>
      <c r="MPK812" s="28"/>
      <c r="MPL812" s="28"/>
      <c r="MPM812" s="28"/>
      <c r="MPN812" s="28"/>
      <c r="MPO812" s="28"/>
      <c r="MPP812" s="28"/>
      <c r="MPQ812" s="28"/>
      <c r="MPR812" s="28"/>
      <c r="MPS812" s="28"/>
      <c r="MPT812" s="28"/>
      <c r="MPU812" s="28"/>
      <c r="MPV812" s="28"/>
      <c r="MPW812" s="28"/>
      <c r="MPX812" s="28"/>
      <c r="MPY812" s="28"/>
      <c r="MPZ812" s="28"/>
      <c r="MQA812" s="28"/>
      <c r="MQB812" s="28"/>
      <c r="MQC812" s="28"/>
      <c r="MQD812" s="28"/>
      <c r="MQE812" s="28"/>
      <c r="MQF812" s="28"/>
      <c r="MQG812" s="28"/>
      <c r="MQH812" s="28"/>
      <c r="MQI812" s="28"/>
      <c r="MQJ812" s="28"/>
      <c r="MQK812" s="28"/>
      <c r="MQL812" s="28"/>
      <c r="MQM812" s="28"/>
      <c r="MQN812" s="28"/>
      <c r="MQO812" s="28"/>
      <c r="MQP812" s="28"/>
      <c r="MQQ812" s="28"/>
      <c r="MQR812" s="28"/>
      <c r="MQS812" s="28"/>
      <c r="MQT812" s="28"/>
      <c r="MQU812" s="28"/>
      <c r="MQV812" s="28"/>
      <c r="MQW812" s="28"/>
      <c r="MQX812" s="28"/>
      <c r="MQY812" s="28"/>
      <c r="MQZ812" s="28"/>
      <c r="MRA812" s="28"/>
      <c r="MRB812" s="28"/>
      <c r="MRC812" s="28"/>
      <c r="MRD812" s="28"/>
      <c r="MRE812" s="28"/>
      <c r="MRF812" s="28"/>
      <c r="MRG812" s="28"/>
      <c r="MRH812" s="28"/>
      <c r="MRI812" s="28"/>
      <c r="MRJ812" s="28"/>
      <c r="MRK812" s="28"/>
      <c r="MRL812" s="28"/>
      <c r="MRM812" s="28"/>
      <c r="MRN812" s="28"/>
      <c r="MRO812" s="28"/>
      <c r="MRP812" s="28"/>
      <c r="MRQ812" s="28"/>
      <c r="MRR812" s="28"/>
      <c r="MRS812" s="28"/>
      <c r="MRT812" s="28"/>
      <c r="MRU812" s="28"/>
      <c r="MRV812" s="28"/>
      <c r="MRW812" s="28"/>
      <c r="MRX812" s="28"/>
      <c r="MRY812" s="28"/>
      <c r="MRZ812" s="28"/>
      <c r="MSA812" s="28"/>
      <c r="MSB812" s="28"/>
      <c r="MSC812" s="28"/>
      <c r="MSD812" s="28"/>
      <c r="MSE812" s="28"/>
      <c r="MSF812" s="28"/>
      <c r="MSG812" s="28"/>
      <c r="MSH812" s="28"/>
      <c r="MSI812" s="28"/>
      <c r="MSJ812" s="28"/>
      <c r="MSK812" s="28"/>
      <c r="MSL812" s="28"/>
      <c r="MSM812" s="28"/>
      <c r="MSN812" s="28"/>
      <c r="MSO812" s="28"/>
      <c r="MSP812" s="28"/>
      <c r="MSQ812" s="28"/>
      <c r="MSR812" s="28"/>
      <c r="MSS812" s="28"/>
      <c r="MST812" s="28"/>
      <c r="MSU812" s="28"/>
      <c r="MSV812" s="28"/>
      <c r="MSW812" s="28"/>
      <c r="MSX812" s="28"/>
      <c r="MSY812" s="28"/>
      <c r="MSZ812" s="28"/>
      <c r="MTA812" s="28"/>
      <c r="MTB812" s="28"/>
      <c r="MTC812" s="28"/>
      <c r="MTD812" s="28"/>
      <c r="MTE812" s="28"/>
      <c r="MTF812" s="28"/>
      <c r="MTG812" s="28"/>
      <c r="MTH812" s="28"/>
      <c r="MTI812" s="28"/>
      <c r="MTJ812" s="28"/>
      <c r="MTK812" s="28"/>
      <c r="MTL812" s="28"/>
      <c r="MTM812" s="28"/>
      <c r="MTN812" s="28"/>
      <c r="MTO812" s="28"/>
      <c r="MTP812" s="28"/>
      <c r="MTQ812" s="28"/>
      <c r="MTR812" s="28"/>
      <c r="MTS812" s="28"/>
      <c r="MTT812" s="28"/>
      <c r="MTU812" s="28"/>
      <c r="MTV812" s="28"/>
      <c r="MTW812" s="28"/>
      <c r="MTX812" s="28"/>
      <c r="MTY812" s="28"/>
      <c r="MTZ812" s="28"/>
      <c r="MUA812" s="28"/>
      <c r="MUB812" s="28"/>
      <c r="MUC812" s="28"/>
      <c r="MUD812" s="28"/>
      <c r="MUE812" s="28"/>
      <c r="MUF812" s="28"/>
      <c r="MUG812" s="28"/>
      <c r="MUH812" s="28"/>
      <c r="MUI812" s="28"/>
      <c r="MUJ812" s="28"/>
      <c r="MUK812" s="28"/>
      <c r="MUL812" s="28"/>
      <c r="MUM812" s="28"/>
      <c r="MUN812" s="28"/>
      <c r="MUO812" s="28"/>
      <c r="MUP812" s="28"/>
      <c r="MUQ812" s="28"/>
      <c r="MUR812" s="28"/>
      <c r="MUS812" s="28"/>
      <c r="MUT812" s="28"/>
      <c r="MUU812" s="28"/>
      <c r="MUV812" s="28"/>
      <c r="MUW812" s="28"/>
      <c r="MUX812" s="28"/>
      <c r="MUY812" s="28"/>
      <c r="MUZ812" s="28"/>
      <c r="MVA812" s="28"/>
      <c r="MVB812" s="28"/>
      <c r="MVC812" s="28"/>
      <c r="MVD812" s="28"/>
      <c r="MVE812" s="28"/>
      <c r="MVF812" s="28"/>
      <c r="MVG812" s="28"/>
      <c r="MVH812" s="28"/>
      <c r="MVI812" s="28"/>
      <c r="MVJ812" s="28"/>
      <c r="MVK812" s="28"/>
      <c r="MVL812" s="28"/>
      <c r="MVM812" s="28"/>
      <c r="MVN812" s="28"/>
      <c r="MVO812" s="28"/>
      <c r="MVP812" s="28"/>
      <c r="MVQ812" s="28"/>
      <c r="MVR812" s="28"/>
      <c r="MVS812" s="28"/>
      <c r="MVT812" s="28"/>
      <c r="MVU812" s="28"/>
      <c r="MVV812" s="28"/>
      <c r="MVW812" s="28"/>
      <c r="MVX812" s="28"/>
      <c r="MVY812" s="28"/>
      <c r="MVZ812" s="28"/>
      <c r="MWA812" s="28"/>
      <c r="MWB812" s="28"/>
      <c r="MWC812" s="28"/>
      <c r="MWD812" s="28"/>
      <c r="MWE812" s="28"/>
      <c r="MWF812" s="28"/>
      <c r="MWG812" s="28"/>
      <c r="MWH812" s="28"/>
      <c r="MWI812" s="28"/>
      <c r="MWJ812" s="28"/>
      <c r="MWK812" s="28"/>
      <c r="MWL812" s="28"/>
      <c r="MWM812" s="28"/>
      <c r="MWN812" s="28"/>
      <c r="MWO812" s="28"/>
      <c r="MWP812" s="28"/>
      <c r="MWQ812" s="28"/>
      <c r="MWR812" s="28"/>
      <c r="MWS812" s="28"/>
      <c r="MWT812" s="28"/>
      <c r="MWU812" s="28"/>
      <c r="MWV812" s="28"/>
      <c r="MWW812" s="28"/>
      <c r="MWX812" s="28"/>
      <c r="MWY812" s="28"/>
      <c r="MWZ812" s="28"/>
      <c r="MXA812" s="28"/>
      <c r="MXB812" s="28"/>
      <c r="MXC812" s="28"/>
      <c r="MXD812" s="28"/>
      <c r="MXE812" s="28"/>
      <c r="MXF812" s="28"/>
      <c r="MXG812" s="28"/>
      <c r="MXH812" s="28"/>
      <c r="MXI812" s="28"/>
      <c r="MXJ812" s="28"/>
      <c r="MXK812" s="28"/>
      <c r="MXL812" s="28"/>
      <c r="MXM812" s="28"/>
      <c r="MXN812" s="28"/>
      <c r="MXO812" s="28"/>
      <c r="MXP812" s="28"/>
      <c r="MXQ812" s="28"/>
      <c r="MXR812" s="28"/>
      <c r="MXS812" s="28"/>
      <c r="MXT812" s="28"/>
      <c r="MXU812" s="28"/>
      <c r="MXV812" s="28"/>
      <c r="MXW812" s="28"/>
      <c r="MXX812" s="28"/>
      <c r="MXY812" s="28"/>
      <c r="MXZ812" s="28"/>
      <c r="MYA812" s="28"/>
      <c r="MYB812" s="28"/>
      <c r="MYC812" s="28"/>
      <c r="MYD812" s="28"/>
      <c r="MYE812" s="28"/>
      <c r="MYF812" s="28"/>
      <c r="MYG812" s="28"/>
      <c r="MYH812" s="28"/>
      <c r="MYI812" s="28"/>
      <c r="MYJ812" s="28"/>
      <c r="MYK812" s="28"/>
      <c r="MYL812" s="28"/>
      <c r="MYM812" s="28"/>
      <c r="MYN812" s="28"/>
      <c r="MYO812" s="28"/>
      <c r="MYP812" s="28"/>
      <c r="MYQ812" s="28"/>
      <c r="MYR812" s="28"/>
      <c r="MYS812" s="28"/>
      <c r="MYT812" s="28"/>
      <c r="MYU812" s="28"/>
      <c r="MYV812" s="28"/>
      <c r="MYW812" s="28"/>
      <c r="MYX812" s="28"/>
      <c r="MYY812" s="28"/>
      <c r="MYZ812" s="28"/>
      <c r="MZA812" s="28"/>
      <c r="MZB812" s="28"/>
      <c r="MZC812" s="28"/>
      <c r="MZD812" s="28"/>
      <c r="MZE812" s="28"/>
      <c r="MZF812" s="28"/>
      <c r="MZG812" s="28"/>
      <c r="MZH812" s="28"/>
      <c r="MZI812" s="28"/>
      <c r="MZJ812" s="28"/>
      <c r="MZK812" s="28"/>
      <c r="MZL812" s="28"/>
      <c r="MZM812" s="28"/>
      <c r="MZN812" s="28"/>
      <c r="MZO812" s="28"/>
      <c r="MZP812" s="28"/>
      <c r="MZQ812" s="28"/>
      <c r="MZR812" s="28"/>
      <c r="MZS812" s="28"/>
      <c r="MZT812" s="28"/>
      <c r="MZU812" s="28"/>
      <c r="MZV812" s="28"/>
      <c r="MZW812" s="28"/>
      <c r="MZX812" s="28"/>
      <c r="MZY812" s="28"/>
      <c r="MZZ812" s="28"/>
      <c r="NAA812" s="28"/>
      <c r="NAB812" s="28"/>
      <c r="NAC812" s="28"/>
      <c r="NAD812" s="28"/>
      <c r="NAE812" s="28"/>
      <c r="NAF812" s="28"/>
      <c r="NAG812" s="28"/>
      <c r="NAH812" s="28"/>
      <c r="NAI812" s="28"/>
      <c r="NAJ812" s="28"/>
      <c r="NAK812" s="28"/>
      <c r="NAL812" s="28"/>
      <c r="NAM812" s="28"/>
      <c r="NAN812" s="28"/>
      <c r="NAO812" s="28"/>
      <c r="NAP812" s="28"/>
      <c r="NAQ812" s="28"/>
      <c r="NAR812" s="28"/>
      <c r="NAS812" s="28"/>
      <c r="NAT812" s="28"/>
      <c r="NAU812" s="28"/>
      <c r="NAV812" s="28"/>
      <c r="NAW812" s="28"/>
      <c r="NAX812" s="28"/>
      <c r="NAY812" s="28"/>
      <c r="NAZ812" s="28"/>
      <c r="NBA812" s="28"/>
      <c r="NBB812" s="28"/>
      <c r="NBC812" s="28"/>
      <c r="NBD812" s="28"/>
      <c r="NBE812" s="28"/>
      <c r="NBF812" s="28"/>
      <c r="NBG812" s="28"/>
      <c r="NBH812" s="28"/>
      <c r="NBI812" s="28"/>
      <c r="NBJ812" s="28"/>
      <c r="NBK812" s="28"/>
      <c r="NBL812" s="28"/>
      <c r="NBM812" s="28"/>
      <c r="NBN812" s="28"/>
      <c r="NBO812" s="28"/>
      <c r="NBP812" s="28"/>
      <c r="NBQ812" s="28"/>
      <c r="NBR812" s="28"/>
      <c r="NBS812" s="28"/>
      <c r="NBT812" s="28"/>
      <c r="NBU812" s="28"/>
      <c r="NBV812" s="28"/>
      <c r="NBW812" s="28"/>
      <c r="NBX812" s="28"/>
      <c r="NBY812" s="28"/>
      <c r="NBZ812" s="28"/>
      <c r="NCA812" s="28"/>
      <c r="NCB812" s="28"/>
      <c r="NCC812" s="28"/>
      <c r="NCD812" s="28"/>
      <c r="NCE812" s="28"/>
      <c r="NCF812" s="28"/>
      <c r="NCG812" s="28"/>
      <c r="NCH812" s="28"/>
      <c r="NCI812" s="28"/>
      <c r="NCJ812" s="28"/>
      <c r="NCK812" s="28"/>
      <c r="NCL812" s="28"/>
      <c r="NCM812" s="28"/>
      <c r="NCN812" s="28"/>
      <c r="NCO812" s="28"/>
      <c r="NCP812" s="28"/>
      <c r="NCQ812" s="28"/>
      <c r="NCR812" s="28"/>
      <c r="NCS812" s="28"/>
      <c r="NCT812" s="28"/>
      <c r="NCU812" s="28"/>
      <c r="NCV812" s="28"/>
      <c r="NCW812" s="28"/>
      <c r="NCX812" s="28"/>
      <c r="NCY812" s="28"/>
      <c r="NCZ812" s="28"/>
      <c r="NDA812" s="28"/>
      <c r="NDB812" s="28"/>
      <c r="NDC812" s="28"/>
      <c r="NDD812" s="28"/>
      <c r="NDE812" s="28"/>
      <c r="NDF812" s="28"/>
      <c r="NDG812" s="28"/>
      <c r="NDH812" s="28"/>
      <c r="NDI812" s="28"/>
      <c r="NDJ812" s="28"/>
      <c r="NDK812" s="28"/>
      <c r="NDL812" s="28"/>
      <c r="NDM812" s="28"/>
      <c r="NDN812" s="28"/>
      <c r="NDO812" s="28"/>
      <c r="NDP812" s="28"/>
      <c r="NDQ812" s="28"/>
      <c r="NDR812" s="28"/>
      <c r="NDS812" s="28"/>
      <c r="NDT812" s="28"/>
      <c r="NDU812" s="28"/>
      <c r="NDV812" s="28"/>
      <c r="NDW812" s="28"/>
      <c r="NDX812" s="28"/>
      <c r="NDY812" s="28"/>
      <c r="NDZ812" s="28"/>
      <c r="NEA812" s="28"/>
      <c r="NEB812" s="28"/>
      <c r="NEC812" s="28"/>
      <c r="NED812" s="28"/>
      <c r="NEE812" s="28"/>
      <c r="NEF812" s="28"/>
      <c r="NEG812" s="28"/>
      <c r="NEH812" s="28"/>
      <c r="NEI812" s="28"/>
      <c r="NEJ812" s="28"/>
      <c r="NEK812" s="28"/>
      <c r="NEL812" s="28"/>
      <c r="NEM812" s="28"/>
      <c r="NEN812" s="28"/>
      <c r="NEO812" s="28"/>
      <c r="NEP812" s="28"/>
      <c r="NEQ812" s="28"/>
      <c r="NER812" s="28"/>
      <c r="NES812" s="28"/>
      <c r="NET812" s="28"/>
      <c r="NEU812" s="28"/>
      <c r="NEV812" s="28"/>
      <c r="NEW812" s="28"/>
      <c r="NEX812" s="28"/>
      <c r="NEY812" s="28"/>
      <c r="NEZ812" s="28"/>
      <c r="NFA812" s="28"/>
      <c r="NFB812" s="28"/>
      <c r="NFC812" s="28"/>
      <c r="NFD812" s="28"/>
      <c r="NFE812" s="28"/>
      <c r="NFF812" s="28"/>
      <c r="NFG812" s="28"/>
      <c r="NFH812" s="28"/>
      <c r="NFI812" s="28"/>
      <c r="NFJ812" s="28"/>
      <c r="NFK812" s="28"/>
      <c r="NFL812" s="28"/>
      <c r="NFM812" s="28"/>
      <c r="NFN812" s="28"/>
      <c r="NFO812" s="28"/>
      <c r="NFP812" s="28"/>
      <c r="NFQ812" s="28"/>
      <c r="NFR812" s="28"/>
      <c r="NFS812" s="28"/>
      <c r="NFT812" s="28"/>
      <c r="NFU812" s="28"/>
      <c r="NFV812" s="28"/>
      <c r="NFW812" s="28"/>
      <c r="NFX812" s="28"/>
      <c r="NFY812" s="28"/>
      <c r="NFZ812" s="28"/>
      <c r="NGA812" s="28"/>
      <c r="NGB812" s="28"/>
      <c r="NGC812" s="28"/>
      <c r="NGD812" s="28"/>
      <c r="NGE812" s="28"/>
      <c r="NGF812" s="28"/>
      <c r="NGG812" s="28"/>
      <c r="NGH812" s="28"/>
      <c r="NGI812" s="28"/>
      <c r="NGJ812" s="28"/>
      <c r="NGK812" s="28"/>
      <c r="NGL812" s="28"/>
      <c r="NGM812" s="28"/>
      <c r="NGN812" s="28"/>
      <c r="NGO812" s="28"/>
      <c r="NGP812" s="28"/>
      <c r="NGQ812" s="28"/>
      <c r="NGR812" s="28"/>
      <c r="NGS812" s="28"/>
      <c r="NGT812" s="28"/>
      <c r="NGU812" s="28"/>
      <c r="NGV812" s="28"/>
      <c r="NGW812" s="28"/>
      <c r="NGX812" s="28"/>
      <c r="NGY812" s="28"/>
      <c r="NGZ812" s="28"/>
      <c r="NHA812" s="28"/>
      <c r="NHB812" s="28"/>
      <c r="NHC812" s="28"/>
      <c r="NHD812" s="28"/>
      <c r="NHE812" s="28"/>
      <c r="NHF812" s="28"/>
      <c r="NHG812" s="28"/>
      <c r="NHH812" s="28"/>
      <c r="NHI812" s="28"/>
      <c r="NHJ812" s="28"/>
      <c r="NHK812" s="28"/>
      <c r="NHL812" s="28"/>
      <c r="NHM812" s="28"/>
      <c r="NHN812" s="28"/>
      <c r="NHO812" s="28"/>
      <c r="NHP812" s="28"/>
      <c r="NHQ812" s="28"/>
      <c r="NHR812" s="28"/>
      <c r="NHS812" s="28"/>
      <c r="NHT812" s="28"/>
      <c r="NHU812" s="28"/>
      <c r="NHV812" s="28"/>
      <c r="NHW812" s="28"/>
      <c r="NHX812" s="28"/>
      <c r="NHY812" s="28"/>
      <c r="NHZ812" s="28"/>
      <c r="NIA812" s="28"/>
      <c r="NIB812" s="28"/>
      <c r="NIC812" s="28"/>
      <c r="NID812" s="28"/>
      <c r="NIE812" s="28"/>
      <c r="NIF812" s="28"/>
      <c r="NIG812" s="28"/>
      <c r="NIH812" s="28"/>
      <c r="NII812" s="28"/>
      <c r="NIJ812" s="28"/>
      <c r="NIK812" s="28"/>
      <c r="NIL812" s="28"/>
      <c r="NIM812" s="28"/>
      <c r="NIN812" s="28"/>
      <c r="NIO812" s="28"/>
      <c r="NIP812" s="28"/>
      <c r="NIQ812" s="28"/>
      <c r="NIR812" s="28"/>
      <c r="NIS812" s="28"/>
      <c r="NIT812" s="28"/>
      <c r="NIU812" s="28"/>
      <c r="NIV812" s="28"/>
      <c r="NIW812" s="28"/>
      <c r="NIX812" s="28"/>
      <c r="NIY812" s="28"/>
      <c r="NIZ812" s="28"/>
      <c r="NJA812" s="28"/>
      <c r="NJB812" s="28"/>
      <c r="NJC812" s="28"/>
      <c r="NJD812" s="28"/>
      <c r="NJE812" s="28"/>
      <c r="NJF812" s="28"/>
      <c r="NJG812" s="28"/>
      <c r="NJH812" s="28"/>
      <c r="NJI812" s="28"/>
      <c r="NJJ812" s="28"/>
      <c r="NJK812" s="28"/>
      <c r="NJL812" s="28"/>
      <c r="NJM812" s="28"/>
      <c r="NJN812" s="28"/>
      <c r="NJO812" s="28"/>
      <c r="NJP812" s="28"/>
      <c r="NJQ812" s="28"/>
      <c r="NJR812" s="28"/>
      <c r="NJS812" s="28"/>
      <c r="NJT812" s="28"/>
      <c r="NJU812" s="28"/>
      <c r="NJV812" s="28"/>
      <c r="NJW812" s="28"/>
      <c r="NJX812" s="28"/>
      <c r="NJY812" s="28"/>
      <c r="NJZ812" s="28"/>
      <c r="NKA812" s="28"/>
      <c r="NKB812" s="28"/>
      <c r="NKC812" s="28"/>
      <c r="NKD812" s="28"/>
      <c r="NKE812" s="28"/>
      <c r="NKF812" s="28"/>
      <c r="NKG812" s="28"/>
      <c r="NKH812" s="28"/>
      <c r="NKI812" s="28"/>
      <c r="NKJ812" s="28"/>
      <c r="NKK812" s="28"/>
      <c r="NKL812" s="28"/>
      <c r="NKM812" s="28"/>
      <c r="NKN812" s="28"/>
      <c r="NKO812" s="28"/>
      <c r="NKP812" s="28"/>
      <c r="NKQ812" s="28"/>
      <c r="NKR812" s="28"/>
      <c r="NKS812" s="28"/>
      <c r="NKT812" s="28"/>
      <c r="NKU812" s="28"/>
      <c r="NKV812" s="28"/>
      <c r="NKW812" s="28"/>
      <c r="NKX812" s="28"/>
      <c r="NKY812" s="28"/>
      <c r="NKZ812" s="28"/>
      <c r="NLA812" s="28"/>
      <c r="NLB812" s="28"/>
      <c r="NLC812" s="28"/>
      <c r="NLD812" s="28"/>
      <c r="NLE812" s="28"/>
      <c r="NLF812" s="28"/>
      <c r="NLG812" s="28"/>
      <c r="NLH812" s="28"/>
      <c r="NLI812" s="28"/>
      <c r="NLJ812" s="28"/>
      <c r="NLK812" s="28"/>
      <c r="NLL812" s="28"/>
      <c r="NLM812" s="28"/>
      <c r="NLN812" s="28"/>
      <c r="NLO812" s="28"/>
      <c r="NLP812" s="28"/>
      <c r="NLQ812" s="28"/>
      <c r="NLR812" s="28"/>
      <c r="NLS812" s="28"/>
      <c r="NLT812" s="28"/>
      <c r="NLU812" s="28"/>
      <c r="NLV812" s="28"/>
      <c r="NLW812" s="28"/>
      <c r="NLX812" s="28"/>
      <c r="NLY812" s="28"/>
      <c r="NLZ812" s="28"/>
      <c r="NMA812" s="28"/>
      <c r="NMB812" s="28"/>
      <c r="NMC812" s="28"/>
      <c r="NMD812" s="28"/>
      <c r="NME812" s="28"/>
      <c r="NMF812" s="28"/>
      <c r="NMG812" s="28"/>
      <c r="NMH812" s="28"/>
      <c r="NMI812" s="28"/>
      <c r="NMJ812" s="28"/>
      <c r="NMK812" s="28"/>
      <c r="NML812" s="28"/>
      <c r="NMM812" s="28"/>
      <c r="NMN812" s="28"/>
      <c r="NMO812" s="28"/>
      <c r="NMP812" s="28"/>
      <c r="NMQ812" s="28"/>
      <c r="NMR812" s="28"/>
      <c r="NMS812" s="28"/>
      <c r="NMT812" s="28"/>
      <c r="NMU812" s="28"/>
      <c r="NMV812" s="28"/>
      <c r="NMW812" s="28"/>
      <c r="NMX812" s="28"/>
      <c r="NMY812" s="28"/>
      <c r="NMZ812" s="28"/>
      <c r="NNA812" s="28"/>
      <c r="NNB812" s="28"/>
      <c r="NNC812" s="28"/>
      <c r="NND812" s="28"/>
      <c r="NNE812" s="28"/>
      <c r="NNF812" s="28"/>
      <c r="NNG812" s="28"/>
      <c r="NNH812" s="28"/>
      <c r="NNI812" s="28"/>
      <c r="NNJ812" s="28"/>
      <c r="NNK812" s="28"/>
      <c r="NNL812" s="28"/>
      <c r="NNM812" s="28"/>
      <c r="NNN812" s="28"/>
      <c r="NNO812" s="28"/>
      <c r="NNP812" s="28"/>
      <c r="NNQ812" s="28"/>
      <c r="NNR812" s="28"/>
      <c r="NNS812" s="28"/>
      <c r="NNT812" s="28"/>
      <c r="NNU812" s="28"/>
      <c r="NNV812" s="28"/>
      <c r="NNW812" s="28"/>
      <c r="NNX812" s="28"/>
      <c r="NNY812" s="28"/>
      <c r="NNZ812" s="28"/>
      <c r="NOA812" s="28"/>
      <c r="NOB812" s="28"/>
      <c r="NOC812" s="28"/>
      <c r="NOD812" s="28"/>
      <c r="NOE812" s="28"/>
      <c r="NOF812" s="28"/>
      <c r="NOG812" s="28"/>
      <c r="NOH812" s="28"/>
      <c r="NOI812" s="28"/>
      <c r="NOJ812" s="28"/>
      <c r="NOK812" s="28"/>
      <c r="NOL812" s="28"/>
      <c r="NOM812" s="28"/>
      <c r="NON812" s="28"/>
      <c r="NOO812" s="28"/>
      <c r="NOP812" s="28"/>
      <c r="NOQ812" s="28"/>
      <c r="NOR812" s="28"/>
      <c r="NOS812" s="28"/>
      <c r="NOT812" s="28"/>
      <c r="NOU812" s="28"/>
      <c r="NOV812" s="28"/>
      <c r="NOW812" s="28"/>
      <c r="NOX812" s="28"/>
      <c r="NOY812" s="28"/>
      <c r="NOZ812" s="28"/>
      <c r="NPA812" s="28"/>
      <c r="NPB812" s="28"/>
      <c r="NPC812" s="28"/>
      <c r="NPD812" s="28"/>
      <c r="NPE812" s="28"/>
      <c r="NPF812" s="28"/>
      <c r="NPG812" s="28"/>
      <c r="NPH812" s="28"/>
      <c r="NPI812" s="28"/>
      <c r="NPJ812" s="28"/>
      <c r="NPK812" s="28"/>
      <c r="NPL812" s="28"/>
      <c r="NPM812" s="28"/>
      <c r="NPN812" s="28"/>
      <c r="NPO812" s="28"/>
      <c r="NPP812" s="28"/>
      <c r="NPQ812" s="28"/>
      <c r="NPR812" s="28"/>
      <c r="NPS812" s="28"/>
      <c r="NPT812" s="28"/>
      <c r="NPU812" s="28"/>
      <c r="NPV812" s="28"/>
      <c r="NPW812" s="28"/>
      <c r="NPX812" s="28"/>
      <c r="NPY812" s="28"/>
      <c r="NPZ812" s="28"/>
      <c r="NQA812" s="28"/>
      <c r="NQB812" s="28"/>
      <c r="NQC812" s="28"/>
      <c r="NQD812" s="28"/>
      <c r="NQE812" s="28"/>
      <c r="NQF812" s="28"/>
      <c r="NQG812" s="28"/>
      <c r="NQH812" s="28"/>
      <c r="NQI812" s="28"/>
      <c r="NQJ812" s="28"/>
      <c r="NQK812" s="28"/>
      <c r="NQL812" s="28"/>
      <c r="NQM812" s="28"/>
      <c r="NQN812" s="28"/>
      <c r="NQO812" s="28"/>
      <c r="NQP812" s="28"/>
      <c r="NQQ812" s="28"/>
      <c r="NQR812" s="28"/>
      <c r="NQS812" s="28"/>
      <c r="NQT812" s="28"/>
      <c r="NQU812" s="28"/>
      <c r="NQV812" s="28"/>
      <c r="NQW812" s="28"/>
      <c r="NQX812" s="28"/>
      <c r="NQY812" s="28"/>
      <c r="NQZ812" s="28"/>
      <c r="NRA812" s="28"/>
      <c r="NRB812" s="28"/>
      <c r="NRC812" s="28"/>
      <c r="NRD812" s="28"/>
      <c r="NRE812" s="28"/>
      <c r="NRF812" s="28"/>
      <c r="NRG812" s="28"/>
      <c r="NRH812" s="28"/>
      <c r="NRI812" s="28"/>
      <c r="NRJ812" s="28"/>
      <c r="NRK812" s="28"/>
      <c r="NRL812" s="28"/>
      <c r="NRM812" s="28"/>
      <c r="NRN812" s="28"/>
      <c r="NRO812" s="28"/>
      <c r="NRP812" s="28"/>
      <c r="NRQ812" s="28"/>
      <c r="NRR812" s="28"/>
      <c r="NRS812" s="28"/>
      <c r="NRT812" s="28"/>
      <c r="NRU812" s="28"/>
      <c r="NRV812" s="28"/>
      <c r="NRW812" s="28"/>
      <c r="NRX812" s="28"/>
      <c r="NRY812" s="28"/>
      <c r="NRZ812" s="28"/>
      <c r="NSA812" s="28"/>
      <c r="NSB812" s="28"/>
      <c r="NSC812" s="28"/>
      <c r="NSD812" s="28"/>
      <c r="NSE812" s="28"/>
      <c r="NSF812" s="28"/>
      <c r="NSG812" s="28"/>
      <c r="NSH812" s="28"/>
      <c r="NSI812" s="28"/>
      <c r="NSJ812" s="28"/>
      <c r="NSK812" s="28"/>
      <c r="NSL812" s="28"/>
      <c r="NSM812" s="28"/>
      <c r="NSN812" s="28"/>
      <c r="NSO812" s="28"/>
      <c r="NSP812" s="28"/>
      <c r="NSQ812" s="28"/>
      <c r="NSR812" s="28"/>
      <c r="NSS812" s="28"/>
      <c r="NST812" s="28"/>
      <c r="NSU812" s="28"/>
      <c r="NSV812" s="28"/>
      <c r="NSW812" s="28"/>
      <c r="NSX812" s="28"/>
      <c r="NSY812" s="28"/>
      <c r="NSZ812" s="28"/>
      <c r="NTA812" s="28"/>
      <c r="NTB812" s="28"/>
      <c r="NTC812" s="28"/>
      <c r="NTD812" s="28"/>
      <c r="NTE812" s="28"/>
      <c r="NTF812" s="28"/>
      <c r="NTG812" s="28"/>
      <c r="NTH812" s="28"/>
      <c r="NTI812" s="28"/>
      <c r="NTJ812" s="28"/>
      <c r="NTK812" s="28"/>
      <c r="NTL812" s="28"/>
      <c r="NTM812" s="28"/>
      <c r="NTN812" s="28"/>
      <c r="NTO812" s="28"/>
      <c r="NTP812" s="28"/>
      <c r="NTQ812" s="28"/>
      <c r="NTR812" s="28"/>
      <c r="NTS812" s="28"/>
      <c r="NTT812" s="28"/>
      <c r="NTU812" s="28"/>
      <c r="NTV812" s="28"/>
      <c r="NTW812" s="28"/>
      <c r="NTX812" s="28"/>
      <c r="NTY812" s="28"/>
      <c r="NTZ812" s="28"/>
      <c r="NUA812" s="28"/>
      <c r="NUB812" s="28"/>
      <c r="NUC812" s="28"/>
      <c r="NUD812" s="28"/>
      <c r="NUE812" s="28"/>
      <c r="NUF812" s="28"/>
      <c r="NUG812" s="28"/>
      <c r="NUH812" s="28"/>
      <c r="NUI812" s="28"/>
      <c r="NUJ812" s="28"/>
      <c r="NUK812" s="28"/>
      <c r="NUL812" s="28"/>
      <c r="NUM812" s="28"/>
      <c r="NUN812" s="28"/>
      <c r="NUO812" s="28"/>
      <c r="NUP812" s="28"/>
      <c r="NUQ812" s="28"/>
      <c r="NUR812" s="28"/>
      <c r="NUS812" s="28"/>
      <c r="NUT812" s="28"/>
      <c r="NUU812" s="28"/>
      <c r="NUV812" s="28"/>
      <c r="NUW812" s="28"/>
      <c r="NUX812" s="28"/>
      <c r="NUY812" s="28"/>
      <c r="NUZ812" s="28"/>
      <c r="NVA812" s="28"/>
      <c r="NVB812" s="28"/>
      <c r="NVC812" s="28"/>
      <c r="NVD812" s="28"/>
      <c r="NVE812" s="28"/>
      <c r="NVF812" s="28"/>
      <c r="NVG812" s="28"/>
      <c r="NVH812" s="28"/>
      <c r="NVI812" s="28"/>
      <c r="NVJ812" s="28"/>
      <c r="NVK812" s="28"/>
      <c r="NVL812" s="28"/>
      <c r="NVM812" s="28"/>
      <c r="NVN812" s="28"/>
      <c r="NVO812" s="28"/>
      <c r="NVP812" s="28"/>
      <c r="NVQ812" s="28"/>
      <c r="NVR812" s="28"/>
      <c r="NVS812" s="28"/>
      <c r="NVT812" s="28"/>
      <c r="NVU812" s="28"/>
      <c r="NVV812" s="28"/>
      <c r="NVW812" s="28"/>
      <c r="NVX812" s="28"/>
      <c r="NVY812" s="28"/>
      <c r="NVZ812" s="28"/>
      <c r="NWA812" s="28"/>
      <c r="NWB812" s="28"/>
      <c r="NWC812" s="28"/>
      <c r="NWD812" s="28"/>
      <c r="NWE812" s="28"/>
      <c r="NWF812" s="28"/>
      <c r="NWG812" s="28"/>
      <c r="NWH812" s="28"/>
      <c r="NWI812" s="28"/>
      <c r="NWJ812" s="28"/>
      <c r="NWK812" s="28"/>
      <c r="NWL812" s="28"/>
      <c r="NWM812" s="28"/>
      <c r="NWN812" s="28"/>
      <c r="NWO812" s="28"/>
      <c r="NWP812" s="28"/>
      <c r="NWQ812" s="28"/>
      <c r="NWR812" s="28"/>
      <c r="NWS812" s="28"/>
      <c r="NWT812" s="28"/>
      <c r="NWU812" s="28"/>
      <c r="NWV812" s="28"/>
      <c r="NWW812" s="28"/>
      <c r="NWX812" s="28"/>
      <c r="NWY812" s="28"/>
      <c r="NWZ812" s="28"/>
      <c r="NXA812" s="28"/>
      <c r="NXB812" s="28"/>
      <c r="NXC812" s="28"/>
      <c r="NXD812" s="28"/>
      <c r="NXE812" s="28"/>
      <c r="NXF812" s="28"/>
      <c r="NXG812" s="28"/>
      <c r="NXH812" s="28"/>
      <c r="NXI812" s="28"/>
      <c r="NXJ812" s="28"/>
      <c r="NXK812" s="28"/>
      <c r="NXL812" s="28"/>
      <c r="NXM812" s="28"/>
      <c r="NXN812" s="28"/>
      <c r="NXO812" s="28"/>
      <c r="NXP812" s="28"/>
      <c r="NXQ812" s="28"/>
      <c r="NXR812" s="28"/>
      <c r="NXS812" s="28"/>
      <c r="NXT812" s="28"/>
      <c r="NXU812" s="28"/>
      <c r="NXV812" s="28"/>
      <c r="NXW812" s="28"/>
      <c r="NXX812" s="28"/>
      <c r="NXY812" s="28"/>
      <c r="NXZ812" s="28"/>
      <c r="NYA812" s="28"/>
      <c r="NYB812" s="28"/>
      <c r="NYC812" s="28"/>
      <c r="NYD812" s="28"/>
      <c r="NYE812" s="28"/>
      <c r="NYF812" s="28"/>
      <c r="NYG812" s="28"/>
      <c r="NYH812" s="28"/>
      <c r="NYI812" s="28"/>
      <c r="NYJ812" s="28"/>
      <c r="NYK812" s="28"/>
      <c r="NYL812" s="28"/>
      <c r="NYM812" s="28"/>
      <c r="NYN812" s="28"/>
      <c r="NYO812" s="28"/>
      <c r="NYP812" s="28"/>
      <c r="NYQ812" s="28"/>
      <c r="NYR812" s="28"/>
      <c r="NYS812" s="28"/>
      <c r="NYT812" s="28"/>
      <c r="NYU812" s="28"/>
      <c r="NYV812" s="28"/>
      <c r="NYW812" s="28"/>
      <c r="NYX812" s="28"/>
      <c r="NYY812" s="28"/>
      <c r="NYZ812" s="28"/>
      <c r="NZA812" s="28"/>
      <c r="NZB812" s="28"/>
      <c r="NZC812" s="28"/>
      <c r="NZD812" s="28"/>
      <c r="NZE812" s="28"/>
      <c r="NZF812" s="28"/>
      <c r="NZG812" s="28"/>
      <c r="NZH812" s="28"/>
      <c r="NZI812" s="28"/>
      <c r="NZJ812" s="28"/>
      <c r="NZK812" s="28"/>
      <c r="NZL812" s="28"/>
      <c r="NZM812" s="28"/>
      <c r="NZN812" s="28"/>
      <c r="NZO812" s="28"/>
      <c r="NZP812" s="28"/>
      <c r="NZQ812" s="28"/>
      <c r="NZR812" s="28"/>
      <c r="NZS812" s="28"/>
      <c r="NZT812" s="28"/>
      <c r="NZU812" s="28"/>
      <c r="NZV812" s="28"/>
      <c r="NZW812" s="28"/>
      <c r="NZX812" s="28"/>
      <c r="NZY812" s="28"/>
      <c r="NZZ812" s="28"/>
      <c r="OAA812" s="28"/>
      <c r="OAB812" s="28"/>
      <c r="OAC812" s="28"/>
      <c r="OAD812" s="28"/>
      <c r="OAE812" s="28"/>
      <c r="OAF812" s="28"/>
      <c r="OAG812" s="28"/>
      <c r="OAH812" s="28"/>
      <c r="OAI812" s="28"/>
      <c r="OAJ812" s="28"/>
      <c r="OAK812" s="28"/>
      <c r="OAL812" s="28"/>
      <c r="OAM812" s="28"/>
      <c r="OAN812" s="28"/>
      <c r="OAO812" s="28"/>
      <c r="OAP812" s="28"/>
      <c r="OAQ812" s="28"/>
      <c r="OAR812" s="28"/>
      <c r="OAS812" s="28"/>
      <c r="OAT812" s="28"/>
      <c r="OAU812" s="28"/>
      <c r="OAV812" s="28"/>
      <c r="OAW812" s="28"/>
      <c r="OAX812" s="28"/>
      <c r="OAY812" s="28"/>
      <c r="OAZ812" s="28"/>
      <c r="OBA812" s="28"/>
      <c r="OBB812" s="28"/>
      <c r="OBC812" s="28"/>
      <c r="OBD812" s="28"/>
      <c r="OBE812" s="28"/>
      <c r="OBF812" s="28"/>
      <c r="OBG812" s="28"/>
      <c r="OBH812" s="28"/>
      <c r="OBI812" s="28"/>
      <c r="OBJ812" s="28"/>
      <c r="OBK812" s="28"/>
      <c r="OBL812" s="28"/>
      <c r="OBM812" s="28"/>
      <c r="OBN812" s="28"/>
      <c r="OBO812" s="28"/>
      <c r="OBP812" s="28"/>
      <c r="OBQ812" s="28"/>
      <c r="OBR812" s="28"/>
      <c r="OBS812" s="28"/>
      <c r="OBT812" s="28"/>
      <c r="OBU812" s="28"/>
      <c r="OBV812" s="28"/>
      <c r="OBW812" s="28"/>
      <c r="OBX812" s="28"/>
      <c r="OBY812" s="28"/>
      <c r="OBZ812" s="28"/>
      <c r="OCA812" s="28"/>
      <c r="OCB812" s="28"/>
      <c r="OCC812" s="28"/>
      <c r="OCD812" s="28"/>
      <c r="OCE812" s="28"/>
      <c r="OCF812" s="28"/>
      <c r="OCG812" s="28"/>
      <c r="OCH812" s="28"/>
      <c r="OCI812" s="28"/>
      <c r="OCJ812" s="28"/>
      <c r="OCK812" s="28"/>
      <c r="OCL812" s="28"/>
      <c r="OCM812" s="28"/>
      <c r="OCN812" s="28"/>
      <c r="OCO812" s="28"/>
      <c r="OCP812" s="28"/>
      <c r="OCQ812" s="28"/>
      <c r="OCR812" s="28"/>
      <c r="OCS812" s="28"/>
      <c r="OCT812" s="28"/>
      <c r="OCU812" s="28"/>
      <c r="OCV812" s="28"/>
      <c r="OCW812" s="28"/>
      <c r="OCX812" s="28"/>
      <c r="OCY812" s="28"/>
      <c r="OCZ812" s="28"/>
      <c r="ODA812" s="28"/>
      <c r="ODB812" s="28"/>
      <c r="ODC812" s="28"/>
      <c r="ODD812" s="28"/>
      <c r="ODE812" s="28"/>
      <c r="ODF812" s="28"/>
      <c r="ODG812" s="28"/>
      <c r="ODH812" s="28"/>
      <c r="ODI812" s="28"/>
      <c r="ODJ812" s="28"/>
      <c r="ODK812" s="28"/>
      <c r="ODL812" s="28"/>
      <c r="ODM812" s="28"/>
      <c r="ODN812" s="28"/>
      <c r="ODO812" s="28"/>
      <c r="ODP812" s="28"/>
      <c r="ODQ812" s="28"/>
      <c r="ODR812" s="28"/>
      <c r="ODS812" s="28"/>
      <c r="ODT812" s="28"/>
      <c r="ODU812" s="28"/>
      <c r="ODV812" s="28"/>
      <c r="ODW812" s="28"/>
      <c r="ODX812" s="28"/>
      <c r="ODY812" s="28"/>
      <c r="ODZ812" s="28"/>
      <c r="OEA812" s="28"/>
      <c r="OEB812" s="28"/>
      <c r="OEC812" s="28"/>
      <c r="OED812" s="28"/>
      <c r="OEE812" s="28"/>
      <c r="OEF812" s="28"/>
      <c r="OEG812" s="28"/>
      <c r="OEH812" s="28"/>
      <c r="OEI812" s="28"/>
      <c r="OEJ812" s="28"/>
      <c r="OEK812" s="28"/>
      <c r="OEL812" s="28"/>
      <c r="OEM812" s="28"/>
      <c r="OEN812" s="28"/>
      <c r="OEO812" s="28"/>
      <c r="OEP812" s="28"/>
      <c r="OEQ812" s="28"/>
      <c r="OER812" s="28"/>
      <c r="OES812" s="28"/>
      <c r="OET812" s="28"/>
      <c r="OEU812" s="28"/>
      <c r="OEV812" s="28"/>
      <c r="OEW812" s="28"/>
      <c r="OEX812" s="28"/>
      <c r="OEY812" s="28"/>
      <c r="OEZ812" s="28"/>
      <c r="OFA812" s="28"/>
      <c r="OFB812" s="28"/>
      <c r="OFC812" s="28"/>
      <c r="OFD812" s="28"/>
      <c r="OFE812" s="28"/>
      <c r="OFF812" s="28"/>
      <c r="OFG812" s="28"/>
      <c r="OFH812" s="28"/>
      <c r="OFI812" s="28"/>
      <c r="OFJ812" s="28"/>
      <c r="OFK812" s="28"/>
      <c r="OFL812" s="28"/>
      <c r="OFM812" s="28"/>
      <c r="OFN812" s="28"/>
      <c r="OFO812" s="28"/>
      <c r="OFP812" s="28"/>
      <c r="OFQ812" s="28"/>
      <c r="OFR812" s="28"/>
      <c r="OFS812" s="28"/>
      <c r="OFT812" s="28"/>
      <c r="OFU812" s="28"/>
      <c r="OFV812" s="28"/>
      <c r="OFW812" s="28"/>
      <c r="OFX812" s="28"/>
      <c r="OFY812" s="28"/>
      <c r="OFZ812" s="28"/>
      <c r="OGA812" s="28"/>
      <c r="OGB812" s="28"/>
      <c r="OGC812" s="28"/>
      <c r="OGD812" s="28"/>
      <c r="OGE812" s="28"/>
      <c r="OGF812" s="28"/>
      <c r="OGG812" s="28"/>
      <c r="OGH812" s="28"/>
      <c r="OGI812" s="28"/>
      <c r="OGJ812" s="28"/>
      <c r="OGK812" s="28"/>
      <c r="OGL812" s="28"/>
      <c r="OGM812" s="28"/>
      <c r="OGN812" s="28"/>
      <c r="OGO812" s="28"/>
      <c r="OGP812" s="28"/>
      <c r="OGQ812" s="28"/>
      <c r="OGR812" s="28"/>
      <c r="OGS812" s="28"/>
      <c r="OGT812" s="28"/>
      <c r="OGU812" s="28"/>
      <c r="OGV812" s="28"/>
      <c r="OGW812" s="28"/>
      <c r="OGX812" s="28"/>
      <c r="OGY812" s="28"/>
      <c r="OGZ812" s="28"/>
      <c r="OHA812" s="28"/>
      <c r="OHB812" s="28"/>
      <c r="OHC812" s="28"/>
      <c r="OHD812" s="28"/>
      <c r="OHE812" s="28"/>
      <c r="OHF812" s="28"/>
      <c r="OHG812" s="28"/>
      <c r="OHH812" s="28"/>
      <c r="OHI812" s="28"/>
      <c r="OHJ812" s="28"/>
      <c r="OHK812" s="28"/>
      <c r="OHL812" s="28"/>
      <c r="OHM812" s="28"/>
      <c r="OHN812" s="28"/>
      <c r="OHO812" s="28"/>
      <c r="OHP812" s="28"/>
      <c r="OHQ812" s="28"/>
      <c r="OHR812" s="28"/>
      <c r="OHS812" s="28"/>
      <c r="OHT812" s="28"/>
      <c r="OHU812" s="28"/>
      <c r="OHV812" s="28"/>
      <c r="OHW812" s="28"/>
      <c r="OHX812" s="28"/>
      <c r="OHY812" s="28"/>
      <c r="OHZ812" s="28"/>
      <c r="OIA812" s="28"/>
      <c r="OIB812" s="28"/>
      <c r="OIC812" s="28"/>
      <c r="OID812" s="28"/>
      <c r="OIE812" s="28"/>
      <c r="OIF812" s="28"/>
      <c r="OIG812" s="28"/>
      <c r="OIH812" s="28"/>
      <c r="OII812" s="28"/>
      <c r="OIJ812" s="28"/>
      <c r="OIK812" s="28"/>
      <c r="OIL812" s="28"/>
      <c r="OIM812" s="28"/>
      <c r="OIN812" s="28"/>
      <c r="OIO812" s="28"/>
      <c r="OIP812" s="28"/>
      <c r="OIQ812" s="28"/>
      <c r="OIR812" s="28"/>
      <c r="OIS812" s="28"/>
      <c r="OIT812" s="28"/>
      <c r="OIU812" s="28"/>
      <c r="OIV812" s="28"/>
      <c r="OIW812" s="28"/>
      <c r="OIX812" s="28"/>
      <c r="OIY812" s="28"/>
      <c r="OIZ812" s="28"/>
      <c r="OJA812" s="28"/>
      <c r="OJB812" s="28"/>
      <c r="OJC812" s="28"/>
      <c r="OJD812" s="28"/>
      <c r="OJE812" s="28"/>
      <c r="OJF812" s="28"/>
      <c r="OJG812" s="28"/>
      <c r="OJH812" s="28"/>
      <c r="OJI812" s="28"/>
      <c r="OJJ812" s="28"/>
      <c r="OJK812" s="28"/>
      <c r="OJL812" s="28"/>
      <c r="OJM812" s="28"/>
      <c r="OJN812" s="28"/>
      <c r="OJO812" s="28"/>
      <c r="OJP812" s="28"/>
      <c r="OJQ812" s="28"/>
      <c r="OJR812" s="28"/>
      <c r="OJS812" s="28"/>
      <c r="OJT812" s="28"/>
      <c r="OJU812" s="28"/>
      <c r="OJV812" s="28"/>
      <c r="OJW812" s="28"/>
      <c r="OJX812" s="28"/>
      <c r="OJY812" s="28"/>
      <c r="OJZ812" s="28"/>
      <c r="OKA812" s="28"/>
      <c r="OKB812" s="28"/>
      <c r="OKC812" s="28"/>
      <c r="OKD812" s="28"/>
      <c r="OKE812" s="28"/>
      <c r="OKF812" s="28"/>
      <c r="OKG812" s="28"/>
      <c r="OKH812" s="28"/>
      <c r="OKI812" s="28"/>
      <c r="OKJ812" s="28"/>
      <c r="OKK812" s="28"/>
      <c r="OKL812" s="28"/>
      <c r="OKM812" s="28"/>
      <c r="OKN812" s="28"/>
      <c r="OKO812" s="28"/>
      <c r="OKP812" s="28"/>
      <c r="OKQ812" s="28"/>
      <c r="OKR812" s="28"/>
      <c r="OKS812" s="28"/>
      <c r="OKT812" s="28"/>
      <c r="OKU812" s="28"/>
      <c r="OKV812" s="28"/>
      <c r="OKW812" s="28"/>
      <c r="OKX812" s="28"/>
      <c r="OKY812" s="28"/>
      <c r="OKZ812" s="28"/>
      <c r="OLA812" s="28"/>
      <c r="OLB812" s="28"/>
      <c r="OLC812" s="28"/>
      <c r="OLD812" s="28"/>
      <c r="OLE812" s="28"/>
      <c r="OLF812" s="28"/>
      <c r="OLG812" s="28"/>
      <c r="OLH812" s="28"/>
      <c r="OLI812" s="28"/>
      <c r="OLJ812" s="28"/>
      <c r="OLK812" s="28"/>
      <c r="OLL812" s="28"/>
      <c r="OLM812" s="28"/>
      <c r="OLN812" s="28"/>
      <c r="OLO812" s="28"/>
      <c r="OLP812" s="28"/>
      <c r="OLQ812" s="28"/>
      <c r="OLR812" s="28"/>
      <c r="OLS812" s="28"/>
      <c r="OLT812" s="28"/>
      <c r="OLU812" s="28"/>
      <c r="OLV812" s="28"/>
      <c r="OLW812" s="28"/>
      <c r="OLX812" s="28"/>
      <c r="OLY812" s="28"/>
      <c r="OLZ812" s="28"/>
      <c r="OMA812" s="28"/>
      <c r="OMB812" s="28"/>
      <c r="OMC812" s="28"/>
      <c r="OMD812" s="28"/>
      <c r="OME812" s="28"/>
      <c r="OMF812" s="28"/>
      <c r="OMG812" s="28"/>
      <c r="OMH812" s="28"/>
      <c r="OMI812" s="28"/>
      <c r="OMJ812" s="28"/>
      <c r="OMK812" s="28"/>
      <c r="OML812" s="28"/>
      <c r="OMM812" s="28"/>
      <c r="OMN812" s="28"/>
      <c r="OMO812" s="28"/>
      <c r="OMP812" s="28"/>
      <c r="OMQ812" s="28"/>
      <c r="OMR812" s="28"/>
      <c r="OMS812" s="28"/>
      <c r="OMT812" s="28"/>
      <c r="OMU812" s="28"/>
      <c r="OMV812" s="28"/>
      <c r="OMW812" s="28"/>
      <c r="OMX812" s="28"/>
      <c r="OMY812" s="28"/>
      <c r="OMZ812" s="28"/>
      <c r="ONA812" s="28"/>
      <c r="ONB812" s="28"/>
      <c r="ONC812" s="28"/>
      <c r="OND812" s="28"/>
      <c r="ONE812" s="28"/>
      <c r="ONF812" s="28"/>
      <c r="ONG812" s="28"/>
      <c r="ONH812" s="28"/>
      <c r="ONI812" s="28"/>
      <c r="ONJ812" s="28"/>
      <c r="ONK812" s="28"/>
      <c r="ONL812" s="28"/>
      <c r="ONM812" s="28"/>
      <c r="ONN812" s="28"/>
      <c r="ONO812" s="28"/>
      <c r="ONP812" s="28"/>
      <c r="ONQ812" s="28"/>
      <c r="ONR812" s="28"/>
      <c r="ONS812" s="28"/>
      <c r="ONT812" s="28"/>
      <c r="ONU812" s="28"/>
      <c r="ONV812" s="28"/>
      <c r="ONW812" s="28"/>
      <c r="ONX812" s="28"/>
      <c r="ONY812" s="28"/>
      <c r="ONZ812" s="28"/>
      <c r="OOA812" s="28"/>
      <c r="OOB812" s="28"/>
      <c r="OOC812" s="28"/>
      <c r="OOD812" s="28"/>
      <c r="OOE812" s="28"/>
      <c r="OOF812" s="28"/>
      <c r="OOG812" s="28"/>
      <c r="OOH812" s="28"/>
      <c r="OOI812" s="28"/>
      <c r="OOJ812" s="28"/>
      <c r="OOK812" s="28"/>
      <c r="OOL812" s="28"/>
      <c r="OOM812" s="28"/>
      <c r="OON812" s="28"/>
      <c r="OOO812" s="28"/>
      <c r="OOP812" s="28"/>
      <c r="OOQ812" s="28"/>
      <c r="OOR812" s="28"/>
      <c r="OOS812" s="28"/>
      <c r="OOT812" s="28"/>
      <c r="OOU812" s="28"/>
      <c r="OOV812" s="28"/>
      <c r="OOW812" s="28"/>
      <c r="OOX812" s="28"/>
      <c r="OOY812" s="28"/>
      <c r="OOZ812" s="28"/>
      <c r="OPA812" s="28"/>
      <c r="OPB812" s="28"/>
      <c r="OPC812" s="28"/>
      <c r="OPD812" s="28"/>
      <c r="OPE812" s="28"/>
      <c r="OPF812" s="28"/>
      <c r="OPG812" s="28"/>
      <c r="OPH812" s="28"/>
      <c r="OPI812" s="28"/>
      <c r="OPJ812" s="28"/>
      <c r="OPK812" s="28"/>
      <c r="OPL812" s="28"/>
      <c r="OPM812" s="28"/>
      <c r="OPN812" s="28"/>
      <c r="OPO812" s="28"/>
      <c r="OPP812" s="28"/>
      <c r="OPQ812" s="28"/>
      <c r="OPR812" s="28"/>
      <c r="OPS812" s="28"/>
      <c r="OPT812" s="28"/>
      <c r="OPU812" s="28"/>
      <c r="OPV812" s="28"/>
      <c r="OPW812" s="28"/>
      <c r="OPX812" s="28"/>
      <c r="OPY812" s="28"/>
      <c r="OPZ812" s="28"/>
      <c r="OQA812" s="28"/>
      <c r="OQB812" s="28"/>
      <c r="OQC812" s="28"/>
      <c r="OQD812" s="28"/>
      <c r="OQE812" s="28"/>
      <c r="OQF812" s="28"/>
      <c r="OQG812" s="28"/>
      <c r="OQH812" s="28"/>
      <c r="OQI812" s="28"/>
      <c r="OQJ812" s="28"/>
      <c r="OQK812" s="28"/>
      <c r="OQL812" s="28"/>
      <c r="OQM812" s="28"/>
      <c r="OQN812" s="28"/>
      <c r="OQO812" s="28"/>
      <c r="OQP812" s="28"/>
      <c r="OQQ812" s="28"/>
      <c r="OQR812" s="28"/>
      <c r="OQS812" s="28"/>
      <c r="OQT812" s="28"/>
      <c r="OQU812" s="28"/>
      <c r="OQV812" s="28"/>
      <c r="OQW812" s="28"/>
      <c r="OQX812" s="28"/>
      <c r="OQY812" s="28"/>
      <c r="OQZ812" s="28"/>
      <c r="ORA812" s="28"/>
      <c r="ORB812" s="28"/>
      <c r="ORC812" s="28"/>
      <c r="ORD812" s="28"/>
      <c r="ORE812" s="28"/>
      <c r="ORF812" s="28"/>
      <c r="ORG812" s="28"/>
      <c r="ORH812" s="28"/>
      <c r="ORI812" s="28"/>
      <c r="ORJ812" s="28"/>
      <c r="ORK812" s="28"/>
      <c r="ORL812" s="28"/>
      <c r="ORM812" s="28"/>
      <c r="ORN812" s="28"/>
      <c r="ORO812" s="28"/>
      <c r="ORP812" s="28"/>
      <c r="ORQ812" s="28"/>
      <c r="ORR812" s="28"/>
      <c r="ORS812" s="28"/>
      <c r="ORT812" s="28"/>
      <c r="ORU812" s="28"/>
      <c r="ORV812" s="28"/>
      <c r="ORW812" s="28"/>
      <c r="ORX812" s="28"/>
      <c r="ORY812" s="28"/>
      <c r="ORZ812" s="28"/>
      <c r="OSA812" s="28"/>
      <c r="OSB812" s="28"/>
      <c r="OSC812" s="28"/>
      <c r="OSD812" s="28"/>
      <c r="OSE812" s="28"/>
      <c r="OSF812" s="28"/>
      <c r="OSG812" s="28"/>
      <c r="OSH812" s="28"/>
      <c r="OSI812" s="28"/>
      <c r="OSJ812" s="28"/>
      <c r="OSK812" s="28"/>
      <c r="OSL812" s="28"/>
      <c r="OSM812" s="28"/>
      <c r="OSN812" s="28"/>
      <c r="OSO812" s="28"/>
      <c r="OSP812" s="28"/>
      <c r="OSQ812" s="28"/>
      <c r="OSR812" s="28"/>
      <c r="OSS812" s="28"/>
      <c r="OST812" s="28"/>
      <c r="OSU812" s="28"/>
      <c r="OSV812" s="28"/>
      <c r="OSW812" s="28"/>
      <c r="OSX812" s="28"/>
      <c r="OSY812" s="28"/>
      <c r="OSZ812" s="28"/>
      <c r="OTA812" s="28"/>
      <c r="OTB812" s="28"/>
      <c r="OTC812" s="28"/>
      <c r="OTD812" s="28"/>
      <c r="OTE812" s="28"/>
      <c r="OTF812" s="28"/>
      <c r="OTG812" s="28"/>
      <c r="OTH812" s="28"/>
      <c r="OTI812" s="28"/>
      <c r="OTJ812" s="28"/>
      <c r="OTK812" s="28"/>
      <c r="OTL812" s="28"/>
      <c r="OTM812" s="28"/>
      <c r="OTN812" s="28"/>
      <c r="OTO812" s="28"/>
      <c r="OTP812" s="28"/>
      <c r="OTQ812" s="28"/>
      <c r="OTR812" s="28"/>
      <c r="OTS812" s="28"/>
      <c r="OTT812" s="28"/>
      <c r="OTU812" s="28"/>
      <c r="OTV812" s="28"/>
      <c r="OTW812" s="28"/>
      <c r="OTX812" s="28"/>
      <c r="OTY812" s="28"/>
      <c r="OTZ812" s="28"/>
      <c r="OUA812" s="28"/>
      <c r="OUB812" s="28"/>
      <c r="OUC812" s="28"/>
      <c r="OUD812" s="28"/>
      <c r="OUE812" s="28"/>
      <c r="OUF812" s="28"/>
      <c r="OUG812" s="28"/>
      <c r="OUH812" s="28"/>
      <c r="OUI812" s="28"/>
      <c r="OUJ812" s="28"/>
      <c r="OUK812" s="28"/>
      <c r="OUL812" s="28"/>
      <c r="OUM812" s="28"/>
      <c r="OUN812" s="28"/>
      <c r="OUO812" s="28"/>
      <c r="OUP812" s="28"/>
      <c r="OUQ812" s="28"/>
      <c r="OUR812" s="28"/>
      <c r="OUS812" s="28"/>
      <c r="OUT812" s="28"/>
      <c r="OUU812" s="28"/>
      <c r="OUV812" s="28"/>
      <c r="OUW812" s="28"/>
      <c r="OUX812" s="28"/>
      <c r="OUY812" s="28"/>
      <c r="OUZ812" s="28"/>
      <c r="OVA812" s="28"/>
      <c r="OVB812" s="28"/>
      <c r="OVC812" s="28"/>
      <c r="OVD812" s="28"/>
      <c r="OVE812" s="28"/>
      <c r="OVF812" s="28"/>
      <c r="OVG812" s="28"/>
      <c r="OVH812" s="28"/>
      <c r="OVI812" s="28"/>
      <c r="OVJ812" s="28"/>
      <c r="OVK812" s="28"/>
      <c r="OVL812" s="28"/>
      <c r="OVM812" s="28"/>
      <c r="OVN812" s="28"/>
      <c r="OVO812" s="28"/>
      <c r="OVP812" s="28"/>
      <c r="OVQ812" s="28"/>
      <c r="OVR812" s="28"/>
      <c r="OVS812" s="28"/>
      <c r="OVT812" s="28"/>
      <c r="OVU812" s="28"/>
      <c r="OVV812" s="28"/>
      <c r="OVW812" s="28"/>
      <c r="OVX812" s="28"/>
      <c r="OVY812" s="28"/>
      <c r="OVZ812" s="28"/>
      <c r="OWA812" s="28"/>
      <c r="OWB812" s="28"/>
      <c r="OWC812" s="28"/>
      <c r="OWD812" s="28"/>
      <c r="OWE812" s="28"/>
      <c r="OWF812" s="28"/>
      <c r="OWG812" s="28"/>
      <c r="OWH812" s="28"/>
      <c r="OWI812" s="28"/>
      <c r="OWJ812" s="28"/>
      <c r="OWK812" s="28"/>
      <c r="OWL812" s="28"/>
      <c r="OWM812" s="28"/>
      <c r="OWN812" s="28"/>
      <c r="OWO812" s="28"/>
      <c r="OWP812" s="28"/>
      <c r="OWQ812" s="28"/>
      <c r="OWR812" s="28"/>
      <c r="OWS812" s="28"/>
      <c r="OWT812" s="28"/>
      <c r="OWU812" s="28"/>
      <c r="OWV812" s="28"/>
      <c r="OWW812" s="28"/>
      <c r="OWX812" s="28"/>
      <c r="OWY812" s="28"/>
      <c r="OWZ812" s="28"/>
      <c r="OXA812" s="28"/>
      <c r="OXB812" s="28"/>
      <c r="OXC812" s="28"/>
      <c r="OXD812" s="28"/>
      <c r="OXE812" s="28"/>
      <c r="OXF812" s="28"/>
      <c r="OXG812" s="28"/>
      <c r="OXH812" s="28"/>
      <c r="OXI812" s="28"/>
      <c r="OXJ812" s="28"/>
      <c r="OXK812" s="28"/>
      <c r="OXL812" s="28"/>
      <c r="OXM812" s="28"/>
      <c r="OXN812" s="28"/>
      <c r="OXO812" s="28"/>
      <c r="OXP812" s="28"/>
      <c r="OXQ812" s="28"/>
      <c r="OXR812" s="28"/>
      <c r="OXS812" s="28"/>
      <c r="OXT812" s="28"/>
      <c r="OXU812" s="28"/>
      <c r="OXV812" s="28"/>
      <c r="OXW812" s="28"/>
      <c r="OXX812" s="28"/>
      <c r="OXY812" s="28"/>
      <c r="OXZ812" s="28"/>
      <c r="OYA812" s="28"/>
      <c r="OYB812" s="28"/>
      <c r="OYC812" s="28"/>
      <c r="OYD812" s="28"/>
      <c r="OYE812" s="28"/>
      <c r="OYF812" s="28"/>
      <c r="OYG812" s="28"/>
      <c r="OYH812" s="28"/>
      <c r="OYI812" s="28"/>
      <c r="OYJ812" s="28"/>
      <c r="OYK812" s="28"/>
      <c r="OYL812" s="28"/>
      <c r="OYM812" s="28"/>
      <c r="OYN812" s="28"/>
      <c r="OYO812" s="28"/>
      <c r="OYP812" s="28"/>
      <c r="OYQ812" s="28"/>
      <c r="OYR812" s="28"/>
      <c r="OYS812" s="28"/>
      <c r="OYT812" s="28"/>
      <c r="OYU812" s="28"/>
      <c r="OYV812" s="28"/>
      <c r="OYW812" s="28"/>
      <c r="OYX812" s="28"/>
      <c r="OYY812" s="28"/>
      <c r="OYZ812" s="28"/>
      <c r="OZA812" s="28"/>
      <c r="OZB812" s="28"/>
      <c r="OZC812" s="28"/>
      <c r="OZD812" s="28"/>
      <c r="OZE812" s="28"/>
      <c r="OZF812" s="28"/>
      <c r="OZG812" s="28"/>
      <c r="OZH812" s="28"/>
      <c r="OZI812" s="28"/>
      <c r="OZJ812" s="28"/>
      <c r="OZK812" s="28"/>
      <c r="OZL812" s="28"/>
      <c r="OZM812" s="28"/>
      <c r="OZN812" s="28"/>
      <c r="OZO812" s="28"/>
      <c r="OZP812" s="28"/>
      <c r="OZQ812" s="28"/>
      <c r="OZR812" s="28"/>
      <c r="OZS812" s="28"/>
      <c r="OZT812" s="28"/>
      <c r="OZU812" s="28"/>
      <c r="OZV812" s="28"/>
      <c r="OZW812" s="28"/>
      <c r="OZX812" s="28"/>
      <c r="OZY812" s="28"/>
      <c r="OZZ812" s="28"/>
      <c r="PAA812" s="28"/>
      <c r="PAB812" s="28"/>
      <c r="PAC812" s="28"/>
      <c r="PAD812" s="28"/>
      <c r="PAE812" s="28"/>
      <c r="PAF812" s="28"/>
      <c r="PAG812" s="28"/>
      <c r="PAH812" s="28"/>
      <c r="PAI812" s="28"/>
      <c r="PAJ812" s="28"/>
      <c r="PAK812" s="28"/>
      <c r="PAL812" s="28"/>
      <c r="PAM812" s="28"/>
      <c r="PAN812" s="28"/>
      <c r="PAO812" s="28"/>
      <c r="PAP812" s="28"/>
      <c r="PAQ812" s="28"/>
      <c r="PAR812" s="28"/>
      <c r="PAS812" s="28"/>
      <c r="PAT812" s="28"/>
      <c r="PAU812" s="28"/>
      <c r="PAV812" s="28"/>
      <c r="PAW812" s="28"/>
      <c r="PAX812" s="28"/>
      <c r="PAY812" s="28"/>
      <c r="PAZ812" s="28"/>
      <c r="PBA812" s="28"/>
      <c r="PBB812" s="28"/>
      <c r="PBC812" s="28"/>
      <c r="PBD812" s="28"/>
      <c r="PBE812" s="28"/>
      <c r="PBF812" s="28"/>
      <c r="PBG812" s="28"/>
      <c r="PBH812" s="28"/>
      <c r="PBI812" s="28"/>
      <c r="PBJ812" s="28"/>
      <c r="PBK812" s="28"/>
      <c r="PBL812" s="28"/>
      <c r="PBM812" s="28"/>
      <c r="PBN812" s="28"/>
      <c r="PBO812" s="28"/>
      <c r="PBP812" s="28"/>
      <c r="PBQ812" s="28"/>
      <c r="PBR812" s="28"/>
      <c r="PBS812" s="28"/>
      <c r="PBT812" s="28"/>
      <c r="PBU812" s="28"/>
      <c r="PBV812" s="28"/>
      <c r="PBW812" s="28"/>
      <c r="PBX812" s="28"/>
      <c r="PBY812" s="28"/>
      <c r="PBZ812" s="28"/>
      <c r="PCA812" s="28"/>
      <c r="PCB812" s="28"/>
      <c r="PCC812" s="28"/>
      <c r="PCD812" s="28"/>
      <c r="PCE812" s="28"/>
      <c r="PCF812" s="28"/>
      <c r="PCG812" s="28"/>
      <c r="PCH812" s="28"/>
      <c r="PCI812" s="28"/>
      <c r="PCJ812" s="28"/>
      <c r="PCK812" s="28"/>
      <c r="PCL812" s="28"/>
      <c r="PCM812" s="28"/>
      <c r="PCN812" s="28"/>
      <c r="PCO812" s="28"/>
      <c r="PCP812" s="28"/>
      <c r="PCQ812" s="28"/>
      <c r="PCR812" s="28"/>
      <c r="PCS812" s="28"/>
      <c r="PCT812" s="28"/>
      <c r="PCU812" s="28"/>
      <c r="PCV812" s="28"/>
      <c r="PCW812" s="28"/>
      <c r="PCX812" s="28"/>
      <c r="PCY812" s="28"/>
      <c r="PCZ812" s="28"/>
      <c r="PDA812" s="28"/>
      <c r="PDB812" s="28"/>
      <c r="PDC812" s="28"/>
      <c r="PDD812" s="28"/>
      <c r="PDE812" s="28"/>
      <c r="PDF812" s="28"/>
      <c r="PDG812" s="28"/>
      <c r="PDH812" s="28"/>
      <c r="PDI812" s="28"/>
      <c r="PDJ812" s="28"/>
      <c r="PDK812" s="28"/>
      <c r="PDL812" s="28"/>
      <c r="PDM812" s="28"/>
      <c r="PDN812" s="28"/>
      <c r="PDO812" s="28"/>
      <c r="PDP812" s="28"/>
      <c r="PDQ812" s="28"/>
      <c r="PDR812" s="28"/>
      <c r="PDS812" s="28"/>
      <c r="PDT812" s="28"/>
      <c r="PDU812" s="28"/>
      <c r="PDV812" s="28"/>
      <c r="PDW812" s="28"/>
      <c r="PDX812" s="28"/>
      <c r="PDY812" s="28"/>
      <c r="PDZ812" s="28"/>
      <c r="PEA812" s="28"/>
      <c r="PEB812" s="28"/>
      <c r="PEC812" s="28"/>
      <c r="PED812" s="28"/>
      <c r="PEE812" s="28"/>
      <c r="PEF812" s="28"/>
      <c r="PEG812" s="28"/>
      <c r="PEH812" s="28"/>
      <c r="PEI812" s="28"/>
      <c r="PEJ812" s="28"/>
      <c r="PEK812" s="28"/>
      <c r="PEL812" s="28"/>
      <c r="PEM812" s="28"/>
      <c r="PEN812" s="28"/>
      <c r="PEO812" s="28"/>
      <c r="PEP812" s="28"/>
      <c r="PEQ812" s="28"/>
      <c r="PER812" s="28"/>
      <c r="PES812" s="28"/>
      <c r="PET812" s="28"/>
      <c r="PEU812" s="28"/>
      <c r="PEV812" s="28"/>
      <c r="PEW812" s="28"/>
      <c r="PEX812" s="28"/>
      <c r="PEY812" s="28"/>
      <c r="PEZ812" s="28"/>
      <c r="PFA812" s="28"/>
      <c r="PFB812" s="28"/>
      <c r="PFC812" s="28"/>
      <c r="PFD812" s="28"/>
      <c r="PFE812" s="28"/>
      <c r="PFF812" s="28"/>
      <c r="PFG812" s="28"/>
      <c r="PFH812" s="28"/>
      <c r="PFI812" s="28"/>
      <c r="PFJ812" s="28"/>
      <c r="PFK812" s="28"/>
      <c r="PFL812" s="28"/>
      <c r="PFM812" s="28"/>
      <c r="PFN812" s="28"/>
      <c r="PFO812" s="28"/>
      <c r="PFP812" s="28"/>
      <c r="PFQ812" s="28"/>
      <c r="PFR812" s="28"/>
      <c r="PFS812" s="28"/>
      <c r="PFT812" s="28"/>
      <c r="PFU812" s="28"/>
      <c r="PFV812" s="28"/>
      <c r="PFW812" s="28"/>
      <c r="PFX812" s="28"/>
      <c r="PFY812" s="28"/>
      <c r="PFZ812" s="28"/>
      <c r="PGA812" s="28"/>
      <c r="PGB812" s="28"/>
      <c r="PGC812" s="28"/>
      <c r="PGD812" s="28"/>
      <c r="PGE812" s="28"/>
      <c r="PGF812" s="28"/>
      <c r="PGG812" s="28"/>
      <c r="PGH812" s="28"/>
      <c r="PGI812" s="28"/>
      <c r="PGJ812" s="28"/>
      <c r="PGK812" s="28"/>
      <c r="PGL812" s="28"/>
      <c r="PGM812" s="28"/>
      <c r="PGN812" s="28"/>
      <c r="PGO812" s="28"/>
      <c r="PGP812" s="28"/>
      <c r="PGQ812" s="28"/>
      <c r="PGR812" s="28"/>
      <c r="PGS812" s="28"/>
      <c r="PGT812" s="28"/>
      <c r="PGU812" s="28"/>
      <c r="PGV812" s="28"/>
      <c r="PGW812" s="28"/>
      <c r="PGX812" s="28"/>
      <c r="PGY812" s="28"/>
      <c r="PGZ812" s="28"/>
      <c r="PHA812" s="28"/>
      <c r="PHB812" s="28"/>
      <c r="PHC812" s="28"/>
      <c r="PHD812" s="28"/>
      <c r="PHE812" s="28"/>
      <c r="PHF812" s="28"/>
      <c r="PHG812" s="28"/>
      <c r="PHH812" s="28"/>
      <c r="PHI812" s="28"/>
      <c r="PHJ812" s="28"/>
      <c r="PHK812" s="28"/>
      <c r="PHL812" s="28"/>
      <c r="PHM812" s="28"/>
      <c r="PHN812" s="28"/>
      <c r="PHO812" s="28"/>
      <c r="PHP812" s="28"/>
      <c r="PHQ812" s="28"/>
      <c r="PHR812" s="28"/>
      <c r="PHS812" s="28"/>
      <c r="PHT812" s="28"/>
      <c r="PHU812" s="28"/>
      <c r="PHV812" s="28"/>
      <c r="PHW812" s="28"/>
      <c r="PHX812" s="28"/>
      <c r="PHY812" s="28"/>
      <c r="PHZ812" s="28"/>
      <c r="PIA812" s="28"/>
      <c r="PIB812" s="28"/>
      <c r="PIC812" s="28"/>
      <c r="PID812" s="28"/>
      <c r="PIE812" s="28"/>
      <c r="PIF812" s="28"/>
      <c r="PIG812" s="28"/>
      <c r="PIH812" s="28"/>
      <c r="PII812" s="28"/>
      <c r="PIJ812" s="28"/>
      <c r="PIK812" s="28"/>
      <c r="PIL812" s="28"/>
      <c r="PIM812" s="28"/>
      <c r="PIN812" s="28"/>
      <c r="PIO812" s="28"/>
      <c r="PIP812" s="28"/>
      <c r="PIQ812" s="28"/>
      <c r="PIR812" s="28"/>
      <c r="PIS812" s="28"/>
      <c r="PIT812" s="28"/>
      <c r="PIU812" s="28"/>
      <c r="PIV812" s="28"/>
      <c r="PIW812" s="28"/>
      <c r="PIX812" s="28"/>
      <c r="PIY812" s="28"/>
      <c r="PIZ812" s="28"/>
      <c r="PJA812" s="28"/>
      <c r="PJB812" s="28"/>
      <c r="PJC812" s="28"/>
      <c r="PJD812" s="28"/>
      <c r="PJE812" s="28"/>
      <c r="PJF812" s="28"/>
      <c r="PJG812" s="28"/>
      <c r="PJH812" s="28"/>
      <c r="PJI812" s="28"/>
      <c r="PJJ812" s="28"/>
      <c r="PJK812" s="28"/>
      <c r="PJL812" s="28"/>
      <c r="PJM812" s="28"/>
      <c r="PJN812" s="28"/>
      <c r="PJO812" s="28"/>
      <c r="PJP812" s="28"/>
      <c r="PJQ812" s="28"/>
      <c r="PJR812" s="28"/>
      <c r="PJS812" s="28"/>
      <c r="PJT812" s="28"/>
      <c r="PJU812" s="28"/>
      <c r="PJV812" s="28"/>
      <c r="PJW812" s="28"/>
      <c r="PJX812" s="28"/>
      <c r="PJY812" s="28"/>
      <c r="PJZ812" s="28"/>
      <c r="PKA812" s="28"/>
      <c r="PKB812" s="28"/>
      <c r="PKC812" s="28"/>
      <c r="PKD812" s="28"/>
      <c r="PKE812" s="28"/>
      <c r="PKF812" s="28"/>
      <c r="PKG812" s="28"/>
      <c r="PKH812" s="28"/>
      <c r="PKI812" s="28"/>
      <c r="PKJ812" s="28"/>
      <c r="PKK812" s="28"/>
      <c r="PKL812" s="28"/>
      <c r="PKM812" s="28"/>
      <c r="PKN812" s="28"/>
      <c r="PKO812" s="28"/>
      <c r="PKP812" s="28"/>
      <c r="PKQ812" s="28"/>
      <c r="PKR812" s="28"/>
      <c r="PKS812" s="28"/>
      <c r="PKT812" s="28"/>
      <c r="PKU812" s="28"/>
      <c r="PKV812" s="28"/>
      <c r="PKW812" s="28"/>
      <c r="PKX812" s="28"/>
      <c r="PKY812" s="28"/>
      <c r="PKZ812" s="28"/>
      <c r="PLA812" s="28"/>
      <c r="PLB812" s="28"/>
      <c r="PLC812" s="28"/>
      <c r="PLD812" s="28"/>
      <c r="PLE812" s="28"/>
      <c r="PLF812" s="28"/>
      <c r="PLG812" s="28"/>
      <c r="PLH812" s="28"/>
      <c r="PLI812" s="28"/>
      <c r="PLJ812" s="28"/>
      <c r="PLK812" s="28"/>
      <c r="PLL812" s="28"/>
      <c r="PLM812" s="28"/>
      <c r="PLN812" s="28"/>
      <c r="PLO812" s="28"/>
      <c r="PLP812" s="28"/>
      <c r="PLQ812" s="28"/>
      <c r="PLR812" s="28"/>
      <c r="PLS812" s="28"/>
      <c r="PLT812" s="28"/>
      <c r="PLU812" s="28"/>
      <c r="PLV812" s="28"/>
      <c r="PLW812" s="28"/>
      <c r="PLX812" s="28"/>
      <c r="PLY812" s="28"/>
      <c r="PLZ812" s="28"/>
      <c r="PMA812" s="28"/>
      <c r="PMB812" s="28"/>
      <c r="PMC812" s="28"/>
      <c r="PMD812" s="28"/>
      <c r="PME812" s="28"/>
      <c r="PMF812" s="28"/>
      <c r="PMG812" s="28"/>
      <c r="PMH812" s="28"/>
      <c r="PMI812" s="28"/>
      <c r="PMJ812" s="28"/>
      <c r="PMK812" s="28"/>
      <c r="PML812" s="28"/>
      <c r="PMM812" s="28"/>
      <c r="PMN812" s="28"/>
      <c r="PMO812" s="28"/>
      <c r="PMP812" s="28"/>
      <c r="PMQ812" s="28"/>
      <c r="PMR812" s="28"/>
      <c r="PMS812" s="28"/>
      <c r="PMT812" s="28"/>
      <c r="PMU812" s="28"/>
      <c r="PMV812" s="28"/>
      <c r="PMW812" s="28"/>
      <c r="PMX812" s="28"/>
      <c r="PMY812" s="28"/>
      <c r="PMZ812" s="28"/>
      <c r="PNA812" s="28"/>
      <c r="PNB812" s="28"/>
      <c r="PNC812" s="28"/>
      <c r="PND812" s="28"/>
      <c r="PNE812" s="28"/>
      <c r="PNF812" s="28"/>
      <c r="PNG812" s="28"/>
      <c r="PNH812" s="28"/>
      <c r="PNI812" s="28"/>
      <c r="PNJ812" s="28"/>
      <c r="PNK812" s="28"/>
      <c r="PNL812" s="28"/>
      <c r="PNM812" s="28"/>
      <c r="PNN812" s="28"/>
      <c r="PNO812" s="28"/>
      <c r="PNP812" s="28"/>
      <c r="PNQ812" s="28"/>
      <c r="PNR812" s="28"/>
      <c r="PNS812" s="28"/>
      <c r="PNT812" s="28"/>
      <c r="PNU812" s="28"/>
      <c r="PNV812" s="28"/>
      <c r="PNW812" s="28"/>
      <c r="PNX812" s="28"/>
      <c r="PNY812" s="28"/>
      <c r="PNZ812" s="28"/>
      <c r="POA812" s="28"/>
      <c r="POB812" s="28"/>
      <c r="POC812" s="28"/>
      <c r="POD812" s="28"/>
      <c r="POE812" s="28"/>
      <c r="POF812" s="28"/>
      <c r="POG812" s="28"/>
      <c r="POH812" s="28"/>
      <c r="POI812" s="28"/>
      <c r="POJ812" s="28"/>
      <c r="POK812" s="28"/>
      <c r="POL812" s="28"/>
      <c r="POM812" s="28"/>
      <c r="PON812" s="28"/>
      <c r="POO812" s="28"/>
      <c r="POP812" s="28"/>
      <c r="POQ812" s="28"/>
      <c r="POR812" s="28"/>
      <c r="POS812" s="28"/>
      <c r="POT812" s="28"/>
      <c r="POU812" s="28"/>
      <c r="POV812" s="28"/>
      <c r="POW812" s="28"/>
      <c r="POX812" s="28"/>
      <c r="POY812" s="28"/>
      <c r="POZ812" s="28"/>
      <c r="PPA812" s="28"/>
      <c r="PPB812" s="28"/>
      <c r="PPC812" s="28"/>
      <c r="PPD812" s="28"/>
      <c r="PPE812" s="28"/>
      <c r="PPF812" s="28"/>
      <c r="PPG812" s="28"/>
      <c r="PPH812" s="28"/>
      <c r="PPI812" s="28"/>
      <c r="PPJ812" s="28"/>
      <c r="PPK812" s="28"/>
      <c r="PPL812" s="28"/>
      <c r="PPM812" s="28"/>
      <c r="PPN812" s="28"/>
      <c r="PPO812" s="28"/>
      <c r="PPP812" s="28"/>
      <c r="PPQ812" s="28"/>
      <c r="PPR812" s="28"/>
      <c r="PPS812" s="28"/>
      <c r="PPT812" s="28"/>
      <c r="PPU812" s="28"/>
      <c r="PPV812" s="28"/>
      <c r="PPW812" s="28"/>
      <c r="PPX812" s="28"/>
      <c r="PPY812" s="28"/>
      <c r="PPZ812" s="28"/>
      <c r="PQA812" s="28"/>
      <c r="PQB812" s="28"/>
      <c r="PQC812" s="28"/>
      <c r="PQD812" s="28"/>
      <c r="PQE812" s="28"/>
      <c r="PQF812" s="28"/>
      <c r="PQG812" s="28"/>
      <c r="PQH812" s="28"/>
      <c r="PQI812" s="28"/>
      <c r="PQJ812" s="28"/>
      <c r="PQK812" s="28"/>
      <c r="PQL812" s="28"/>
      <c r="PQM812" s="28"/>
      <c r="PQN812" s="28"/>
      <c r="PQO812" s="28"/>
      <c r="PQP812" s="28"/>
      <c r="PQQ812" s="28"/>
      <c r="PQR812" s="28"/>
      <c r="PQS812" s="28"/>
      <c r="PQT812" s="28"/>
      <c r="PQU812" s="28"/>
      <c r="PQV812" s="28"/>
      <c r="PQW812" s="28"/>
      <c r="PQX812" s="28"/>
      <c r="PQY812" s="28"/>
      <c r="PQZ812" s="28"/>
      <c r="PRA812" s="28"/>
      <c r="PRB812" s="28"/>
      <c r="PRC812" s="28"/>
      <c r="PRD812" s="28"/>
      <c r="PRE812" s="28"/>
      <c r="PRF812" s="28"/>
      <c r="PRG812" s="28"/>
      <c r="PRH812" s="28"/>
      <c r="PRI812" s="28"/>
      <c r="PRJ812" s="28"/>
      <c r="PRK812" s="28"/>
      <c r="PRL812" s="28"/>
      <c r="PRM812" s="28"/>
      <c r="PRN812" s="28"/>
      <c r="PRO812" s="28"/>
      <c r="PRP812" s="28"/>
      <c r="PRQ812" s="28"/>
      <c r="PRR812" s="28"/>
      <c r="PRS812" s="28"/>
      <c r="PRT812" s="28"/>
      <c r="PRU812" s="28"/>
      <c r="PRV812" s="28"/>
      <c r="PRW812" s="28"/>
      <c r="PRX812" s="28"/>
      <c r="PRY812" s="28"/>
      <c r="PRZ812" s="28"/>
      <c r="PSA812" s="28"/>
      <c r="PSB812" s="28"/>
      <c r="PSC812" s="28"/>
      <c r="PSD812" s="28"/>
      <c r="PSE812" s="28"/>
      <c r="PSF812" s="28"/>
      <c r="PSG812" s="28"/>
      <c r="PSH812" s="28"/>
      <c r="PSI812" s="28"/>
      <c r="PSJ812" s="28"/>
      <c r="PSK812" s="28"/>
      <c r="PSL812" s="28"/>
      <c r="PSM812" s="28"/>
      <c r="PSN812" s="28"/>
      <c r="PSO812" s="28"/>
      <c r="PSP812" s="28"/>
      <c r="PSQ812" s="28"/>
      <c r="PSR812" s="28"/>
      <c r="PSS812" s="28"/>
      <c r="PST812" s="28"/>
      <c r="PSU812" s="28"/>
      <c r="PSV812" s="28"/>
      <c r="PSW812" s="28"/>
      <c r="PSX812" s="28"/>
      <c r="PSY812" s="28"/>
      <c r="PSZ812" s="28"/>
      <c r="PTA812" s="28"/>
      <c r="PTB812" s="28"/>
      <c r="PTC812" s="28"/>
      <c r="PTD812" s="28"/>
      <c r="PTE812" s="28"/>
      <c r="PTF812" s="28"/>
      <c r="PTG812" s="28"/>
      <c r="PTH812" s="28"/>
      <c r="PTI812" s="28"/>
      <c r="PTJ812" s="28"/>
      <c r="PTK812" s="28"/>
      <c r="PTL812" s="28"/>
      <c r="PTM812" s="28"/>
      <c r="PTN812" s="28"/>
      <c r="PTO812" s="28"/>
      <c r="PTP812" s="28"/>
      <c r="PTQ812" s="28"/>
      <c r="PTR812" s="28"/>
      <c r="PTS812" s="28"/>
      <c r="PTT812" s="28"/>
      <c r="PTU812" s="28"/>
      <c r="PTV812" s="28"/>
      <c r="PTW812" s="28"/>
      <c r="PTX812" s="28"/>
      <c r="PTY812" s="28"/>
      <c r="PTZ812" s="28"/>
      <c r="PUA812" s="28"/>
      <c r="PUB812" s="28"/>
      <c r="PUC812" s="28"/>
      <c r="PUD812" s="28"/>
      <c r="PUE812" s="28"/>
      <c r="PUF812" s="28"/>
      <c r="PUG812" s="28"/>
      <c r="PUH812" s="28"/>
      <c r="PUI812" s="28"/>
      <c r="PUJ812" s="28"/>
      <c r="PUK812" s="28"/>
      <c r="PUL812" s="28"/>
      <c r="PUM812" s="28"/>
      <c r="PUN812" s="28"/>
      <c r="PUO812" s="28"/>
      <c r="PUP812" s="28"/>
      <c r="PUQ812" s="28"/>
      <c r="PUR812" s="28"/>
      <c r="PUS812" s="28"/>
      <c r="PUT812" s="28"/>
      <c r="PUU812" s="28"/>
      <c r="PUV812" s="28"/>
      <c r="PUW812" s="28"/>
      <c r="PUX812" s="28"/>
      <c r="PUY812" s="28"/>
      <c r="PUZ812" s="28"/>
      <c r="PVA812" s="28"/>
      <c r="PVB812" s="28"/>
      <c r="PVC812" s="28"/>
      <c r="PVD812" s="28"/>
      <c r="PVE812" s="28"/>
      <c r="PVF812" s="28"/>
      <c r="PVG812" s="28"/>
      <c r="PVH812" s="28"/>
      <c r="PVI812" s="28"/>
      <c r="PVJ812" s="28"/>
      <c r="PVK812" s="28"/>
      <c r="PVL812" s="28"/>
      <c r="PVM812" s="28"/>
      <c r="PVN812" s="28"/>
      <c r="PVO812" s="28"/>
      <c r="PVP812" s="28"/>
      <c r="PVQ812" s="28"/>
      <c r="PVR812" s="28"/>
      <c r="PVS812" s="28"/>
      <c r="PVT812" s="28"/>
      <c r="PVU812" s="28"/>
      <c r="PVV812" s="28"/>
      <c r="PVW812" s="28"/>
      <c r="PVX812" s="28"/>
      <c r="PVY812" s="28"/>
      <c r="PVZ812" s="28"/>
      <c r="PWA812" s="28"/>
      <c r="PWB812" s="28"/>
      <c r="PWC812" s="28"/>
      <c r="PWD812" s="28"/>
      <c r="PWE812" s="28"/>
      <c r="PWF812" s="28"/>
      <c r="PWG812" s="28"/>
      <c r="PWH812" s="28"/>
      <c r="PWI812" s="28"/>
      <c r="PWJ812" s="28"/>
      <c r="PWK812" s="28"/>
      <c r="PWL812" s="28"/>
      <c r="PWM812" s="28"/>
      <c r="PWN812" s="28"/>
      <c r="PWO812" s="28"/>
      <c r="PWP812" s="28"/>
      <c r="PWQ812" s="28"/>
      <c r="PWR812" s="28"/>
      <c r="PWS812" s="28"/>
      <c r="PWT812" s="28"/>
      <c r="PWU812" s="28"/>
      <c r="PWV812" s="28"/>
      <c r="PWW812" s="28"/>
      <c r="PWX812" s="28"/>
      <c r="PWY812" s="28"/>
      <c r="PWZ812" s="28"/>
      <c r="PXA812" s="28"/>
      <c r="PXB812" s="28"/>
      <c r="PXC812" s="28"/>
      <c r="PXD812" s="28"/>
      <c r="PXE812" s="28"/>
      <c r="PXF812" s="28"/>
      <c r="PXG812" s="28"/>
      <c r="PXH812" s="28"/>
      <c r="PXI812" s="28"/>
      <c r="PXJ812" s="28"/>
      <c r="PXK812" s="28"/>
      <c r="PXL812" s="28"/>
      <c r="PXM812" s="28"/>
      <c r="PXN812" s="28"/>
      <c r="PXO812" s="28"/>
      <c r="PXP812" s="28"/>
      <c r="PXQ812" s="28"/>
      <c r="PXR812" s="28"/>
      <c r="PXS812" s="28"/>
      <c r="PXT812" s="28"/>
      <c r="PXU812" s="28"/>
      <c r="PXV812" s="28"/>
      <c r="PXW812" s="28"/>
      <c r="PXX812" s="28"/>
      <c r="PXY812" s="28"/>
      <c r="PXZ812" s="28"/>
      <c r="PYA812" s="28"/>
      <c r="PYB812" s="28"/>
      <c r="PYC812" s="28"/>
      <c r="PYD812" s="28"/>
      <c r="PYE812" s="28"/>
      <c r="PYF812" s="28"/>
      <c r="PYG812" s="28"/>
      <c r="PYH812" s="28"/>
      <c r="PYI812" s="28"/>
      <c r="PYJ812" s="28"/>
      <c r="PYK812" s="28"/>
      <c r="PYL812" s="28"/>
      <c r="PYM812" s="28"/>
      <c r="PYN812" s="28"/>
      <c r="PYO812" s="28"/>
      <c r="PYP812" s="28"/>
      <c r="PYQ812" s="28"/>
      <c r="PYR812" s="28"/>
      <c r="PYS812" s="28"/>
      <c r="PYT812" s="28"/>
      <c r="PYU812" s="28"/>
      <c r="PYV812" s="28"/>
      <c r="PYW812" s="28"/>
      <c r="PYX812" s="28"/>
      <c r="PYY812" s="28"/>
      <c r="PYZ812" s="28"/>
      <c r="PZA812" s="28"/>
      <c r="PZB812" s="28"/>
      <c r="PZC812" s="28"/>
      <c r="PZD812" s="28"/>
      <c r="PZE812" s="28"/>
      <c r="PZF812" s="28"/>
      <c r="PZG812" s="28"/>
      <c r="PZH812" s="28"/>
      <c r="PZI812" s="28"/>
      <c r="PZJ812" s="28"/>
      <c r="PZK812" s="28"/>
      <c r="PZL812" s="28"/>
      <c r="PZM812" s="28"/>
      <c r="PZN812" s="28"/>
      <c r="PZO812" s="28"/>
      <c r="PZP812" s="28"/>
      <c r="PZQ812" s="28"/>
      <c r="PZR812" s="28"/>
      <c r="PZS812" s="28"/>
      <c r="PZT812" s="28"/>
      <c r="PZU812" s="28"/>
      <c r="PZV812" s="28"/>
      <c r="PZW812" s="28"/>
      <c r="PZX812" s="28"/>
      <c r="PZY812" s="28"/>
      <c r="PZZ812" s="28"/>
      <c r="QAA812" s="28"/>
      <c r="QAB812" s="28"/>
      <c r="QAC812" s="28"/>
      <c r="QAD812" s="28"/>
      <c r="QAE812" s="28"/>
      <c r="QAF812" s="28"/>
      <c r="QAG812" s="28"/>
      <c r="QAH812" s="28"/>
      <c r="QAI812" s="28"/>
      <c r="QAJ812" s="28"/>
      <c r="QAK812" s="28"/>
      <c r="QAL812" s="28"/>
      <c r="QAM812" s="28"/>
      <c r="QAN812" s="28"/>
      <c r="QAO812" s="28"/>
      <c r="QAP812" s="28"/>
      <c r="QAQ812" s="28"/>
      <c r="QAR812" s="28"/>
      <c r="QAS812" s="28"/>
      <c r="QAT812" s="28"/>
      <c r="QAU812" s="28"/>
      <c r="QAV812" s="28"/>
      <c r="QAW812" s="28"/>
      <c r="QAX812" s="28"/>
      <c r="QAY812" s="28"/>
      <c r="QAZ812" s="28"/>
      <c r="QBA812" s="28"/>
      <c r="QBB812" s="28"/>
      <c r="QBC812" s="28"/>
      <c r="QBD812" s="28"/>
      <c r="QBE812" s="28"/>
      <c r="QBF812" s="28"/>
      <c r="QBG812" s="28"/>
      <c r="QBH812" s="28"/>
      <c r="QBI812" s="28"/>
      <c r="QBJ812" s="28"/>
      <c r="QBK812" s="28"/>
      <c r="QBL812" s="28"/>
      <c r="QBM812" s="28"/>
      <c r="QBN812" s="28"/>
      <c r="QBO812" s="28"/>
      <c r="QBP812" s="28"/>
      <c r="QBQ812" s="28"/>
      <c r="QBR812" s="28"/>
      <c r="QBS812" s="28"/>
      <c r="QBT812" s="28"/>
      <c r="QBU812" s="28"/>
      <c r="QBV812" s="28"/>
      <c r="QBW812" s="28"/>
      <c r="QBX812" s="28"/>
      <c r="QBY812" s="28"/>
      <c r="QBZ812" s="28"/>
      <c r="QCA812" s="28"/>
      <c r="QCB812" s="28"/>
      <c r="QCC812" s="28"/>
      <c r="QCD812" s="28"/>
      <c r="QCE812" s="28"/>
      <c r="QCF812" s="28"/>
      <c r="QCG812" s="28"/>
      <c r="QCH812" s="28"/>
      <c r="QCI812" s="28"/>
      <c r="QCJ812" s="28"/>
      <c r="QCK812" s="28"/>
      <c r="QCL812" s="28"/>
      <c r="QCM812" s="28"/>
      <c r="QCN812" s="28"/>
      <c r="QCO812" s="28"/>
      <c r="QCP812" s="28"/>
      <c r="QCQ812" s="28"/>
      <c r="QCR812" s="28"/>
      <c r="QCS812" s="28"/>
      <c r="QCT812" s="28"/>
      <c r="QCU812" s="28"/>
      <c r="QCV812" s="28"/>
      <c r="QCW812" s="28"/>
      <c r="QCX812" s="28"/>
      <c r="QCY812" s="28"/>
      <c r="QCZ812" s="28"/>
      <c r="QDA812" s="28"/>
      <c r="QDB812" s="28"/>
      <c r="QDC812" s="28"/>
      <c r="QDD812" s="28"/>
      <c r="QDE812" s="28"/>
      <c r="QDF812" s="28"/>
      <c r="QDG812" s="28"/>
      <c r="QDH812" s="28"/>
      <c r="QDI812" s="28"/>
      <c r="QDJ812" s="28"/>
      <c r="QDK812" s="28"/>
      <c r="QDL812" s="28"/>
      <c r="QDM812" s="28"/>
      <c r="QDN812" s="28"/>
      <c r="QDO812" s="28"/>
      <c r="QDP812" s="28"/>
      <c r="QDQ812" s="28"/>
      <c r="QDR812" s="28"/>
      <c r="QDS812" s="28"/>
      <c r="QDT812" s="28"/>
      <c r="QDU812" s="28"/>
      <c r="QDV812" s="28"/>
      <c r="QDW812" s="28"/>
      <c r="QDX812" s="28"/>
      <c r="QDY812" s="28"/>
      <c r="QDZ812" s="28"/>
      <c r="QEA812" s="28"/>
      <c r="QEB812" s="28"/>
      <c r="QEC812" s="28"/>
      <c r="QED812" s="28"/>
      <c r="QEE812" s="28"/>
      <c r="QEF812" s="28"/>
      <c r="QEG812" s="28"/>
      <c r="QEH812" s="28"/>
      <c r="QEI812" s="28"/>
      <c r="QEJ812" s="28"/>
      <c r="QEK812" s="28"/>
      <c r="QEL812" s="28"/>
      <c r="QEM812" s="28"/>
      <c r="QEN812" s="28"/>
      <c r="QEO812" s="28"/>
      <c r="QEP812" s="28"/>
      <c r="QEQ812" s="28"/>
      <c r="QER812" s="28"/>
      <c r="QES812" s="28"/>
      <c r="QET812" s="28"/>
      <c r="QEU812" s="28"/>
      <c r="QEV812" s="28"/>
      <c r="QEW812" s="28"/>
      <c r="QEX812" s="28"/>
      <c r="QEY812" s="28"/>
      <c r="QEZ812" s="28"/>
      <c r="QFA812" s="28"/>
      <c r="QFB812" s="28"/>
      <c r="QFC812" s="28"/>
      <c r="QFD812" s="28"/>
      <c r="QFE812" s="28"/>
      <c r="QFF812" s="28"/>
      <c r="QFG812" s="28"/>
      <c r="QFH812" s="28"/>
      <c r="QFI812" s="28"/>
      <c r="QFJ812" s="28"/>
      <c r="QFK812" s="28"/>
      <c r="QFL812" s="28"/>
      <c r="QFM812" s="28"/>
      <c r="QFN812" s="28"/>
      <c r="QFO812" s="28"/>
      <c r="QFP812" s="28"/>
      <c r="QFQ812" s="28"/>
      <c r="QFR812" s="28"/>
      <c r="QFS812" s="28"/>
      <c r="QFT812" s="28"/>
      <c r="QFU812" s="28"/>
      <c r="QFV812" s="28"/>
      <c r="QFW812" s="28"/>
      <c r="QFX812" s="28"/>
      <c r="QFY812" s="28"/>
      <c r="QFZ812" s="28"/>
      <c r="QGA812" s="28"/>
      <c r="QGB812" s="28"/>
      <c r="QGC812" s="28"/>
      <c r="QGD812" s="28"/>
      <c r="QGE812" s="28"/>
      <c r="QGF812" s="28"/>
      <c r="QGG812" s="28"/>
      <c r="QGH812" s="28"/>
      <c r="QGI812" s="28"/>
      <c r="QGJ812" s="28"/>
      <c r="QGK812" s="28"/>
      <c r="QGL812" s="28"/>
      <c r="QGM812" s="28"/>
      <c r="QGN812" s="28"/>
      <c r="QGO812" s="28"/>
      <c r="QGP812" s="28"/>
      <c r="QGQ812" s="28"/>
      <c r="QGR812" s="28"/>
      <c r="QGS812" s="28"/>
      <c r="QGT812" s="28"/>
      <c r="QGU812" s="28"/>
      <c r="QGV812" s="28"/>
      <c r="QGW812" s="28"/>
      <c r="QGX812" s="28"/>
      <c r="QGY812" s="28"/>
      <c r="QGZ812" s="28"/>
      <c r="QHA812" s="28"/>
      <c r="QHB812" s="28"/>
      <c r="QHC812" s="28"/>
      <c r="QHD812" s="28"/>
      <c r="QHE812" s="28"/>
      <c r="QHF812" s="28"/>
      <c r="QHG812" s="28"/>
      <c r="QHH812" s="28"/>
      <c r="QHI812" s="28"/>
      <c r="QHJ812" s="28"/>
      <c r="QHK812" s="28"/>
      <c r="QHL812" s="28"/>
      <c r="QHM812" s="28"/>
      <c r="QHN812" s="28"/>
      <c r="QHO812" s="28"/>
      <c r="QHP812" s="28"/>
      <c r="QHQ812" s="28"/>
      <c r="QHR812" s="28"/>
      <c r="QHS812" s="28"/>
      <c r="QHT812" s="28"/>
      <c r="QHU812" s="28"/>
      <c r="QHV812" s="28"/>
      <c r="QHW812" s="28"/>
      <c r="QHX812" s="28"/>
      <c r="QHY812" s="28"/>
      <c r="QHZ812" s="28"/>
      <c r="QIA812" s="28"/>
      <c r="QIB812" s="28"/>
      <c r="QIC812" s="28"/>
      <c r="QID812" s="28"/>
      <c r="QIE812" s="28"/>
      <c r="QIF812" s="28"/>
      <c r="QIG812" s="28"/>
      <c r="QIH812" s="28"/>
      <c r="QII812" s="28"/>
      <c r="QIJ812" s="28"/>
      <c r="QIK812" s="28"/>
      <c r="QIL812" s="28"/>
      <c r="QIM812" s="28"/>
      <c r="QIN812" s="28"/>
      <c r="QIO812" s="28"/>
      <c r="QIP812" s="28"/>
      <c r="QIQ812" s="28"/>
      <c r="QIR812" s="28"/>
      <c r="QIS812" s="28"/>
      <c r="QIT812" s="28"/>
      <c r="QIU812" s="28"/>
      <c r="QIV812" s="28"/>
      <c r="QIW812" s="28"/>
      <c r="QIX812" s="28"/>
      <c r="QIY812" s="28"/>
      <c r="QIZ812" s="28"/>
      <c r="QJA812" s="28"/>
      <c r="QJB812" s="28"/>
      <c r="QJC812" s="28"/>
      <c r="QJD812" s="28"/>
      <c r="QJE812" s="28"/>
      <c r="QJF812" s="28"/>
      <c r="QJG812" s="28"/>
      <c r="QJH812" s="28"/>
      <c r="QJI812" s="28"/>
      <c r="QJJ812" s="28"/>
      <c r="QJK812" s="28"/>
      <c r="QJL812" s="28"/>
      <c r="QJM812" s="28"/>
      <c r="QJN812" s="28"/>
      <c r="QJO812" s="28"/>
      <c r="QJP812" s="28"/>
      <c r="QJQ812" s="28"/>
      <c r="QJR812" s="28"/>
      <c r="QJS812" s="28"/>
      <c r="QJT812" s="28"/>
      <c r="QJU812" s="28"/>
      <c r="QJV812" s="28"/>
      <c r="QJW812" s="28"/>
      <c r="QJX812" s="28"/>
      <c r="QJY812" s="28"/>
      <c r="QJZ812" s="28"/>
      <c r="QKA812" s="28"/>
      <c r="QKB812" s="28"/>
      <c r="QKC812" s="28"/>
      <c r="QKD812" s="28"/>
      <c r="QKE812" s="28"/>
      <c r="QKF812" s="28"/>
      <c r="QKG812" s="28"/>
      <c r="QKH812" s="28"/>
      <c r="QKI812" s="28"/>
      <c r="QKJ812" s="28"/>
      <c r="QKK812" s="28"/>
      <c r="QKL812" s="28"/>
      <c r="QKM812" s="28"/>
      <c r="QKN812" s="28"/>
      <c r="QKO812" s="28"/>
      <c r="QKP812" s="28"/>
      <c r="QKQ812" s="28"/>
      <c r="QKR812" s="28"/>
      <c r="QKS812" s="28"/>
      <c r="QKT812" s="28"/>
      <c r="QKU812" s="28"/>
      <c r="QKV812" s="28"/>
      <c r="QKW812" s="28"/>
      <c r="QKX812" s="28"/>
      <c r="QKY812" s="28"/>
      <c r="QKZ812" s="28"/>
      <c r="QLA812" s="28"/>
      <c r="QLB812" s="28"/>
      <c r="QLC812" s="28"/>
      <c r="QLD812" s="28"/>
      <c r="QLE812" s="28"/>
      <c r="QLF812" s="28"/>
      <c r="QLG812" s="28"/>
      <c r="QLH812" s="28"/>
      <c r="QLI812" s="28"/>
      <c r="QLJ812" s="28"/>
      <c r="QLK812" s="28"/>
      <c r="QLL812" s="28"/>
      <c r="QLM812" s="28"/>
      <c r="QLN812" s="28"/>
      <c r="QLO812" s="28"/>
      <c r="QLP812" s="28"/>
      <c r="QLQ812" s="28"/>
      <c r="QLR812" s="28"/>
      <c r="QLS812" s="28"/>
      <c r="QLT812" s="28"/>
      <c r="QLU812" s="28"/>
      <c r="QLV812" s="28"/>
      <c r="QLW812" s="28"/>
      <c r="QLX812" s="28"/>
      <c r="QLY812" s="28"/>
      <c r="QLZ812" s="28"/>
      <c r="QMA812" s="28"/>
      <c r="QMB812" s="28"/>
      <c r="QMC812" s="28"/>
      <c r="QMD812" s="28"/>
      <c r="QME812" s="28"/>
      <c r="QMF812" s="28"/>
      <c r="QMG812" s="28"/>
      <c r="QMH812" s="28"/>
      <c r="QMI812" s="28"/>
      <c r="QMJ812" s="28"/>
      <c r="QMK812" s="28"/>
      <c r="QML812" s="28"/>
      <c r="QMM812" s="28"/>
      <c r="QMN812" s="28"/>
      <c r="QMO812" s="28"/>
      <c r="QMP812" s="28"/>
      <c r="QMQ812" s="28"/>
      <c r="QMR812" s="28"/>
      <c r="QMS812" s="28"/>
      <c r="QMT812" s="28"/>
      <c r="QMU812" s="28"/>
      <c r="QMV812" s="28"/>
      <c r="QMW812" s="28"/>
      <c r="QMX812" s="28"/>
      <c r="QMY812" s="28"/>
      <c r="QMZ812" s="28"/>
      <c r="QNA812" s="28"/>
      <c r="QNB812" s="28"/>
      <c r="QNC812" s="28"/>
      <c r="QND812" s="28"/>
      <c r="QNE812" s="28"/>
      <c r="QNF812" s="28"/>
      <c r="QNG812" s="28"/>
      <c r="QNH812" s="28"/>
      <c r="QNI812" s="28"/>
      <c r="QNJ812" s="28"/>
      <c r="QNK812" s="28"/>
      <c r="QNL812" s="28"/>
      <c r="QNM812" s="28"/>
      <c r="QNN812" s="28"/>
      <c r="QNO812" s="28"/>
      <c r="QNP812" s="28"/>
      <c r="QNQ812" s="28"/>
      <c r="QNR812" s="28"/>
      <c r="QNS812" s="28"/>
      <c r="QNT812" s="28"/>
      <c r="QNU812" s="28"/>
      <c r="QNV812" s="28"/>
      <c r="QNW812" s="28"/>
      <c r="QNX812" s="28"/>
      <c r="QNY812" s="28"/>
      <c r="QNZ812" s="28"/>
      <c r="QOA812" s="28"/>
      <c r="QOB812" s="28"/>
      <c r="QOC812" s="28"/>
      <c r="QOD812" s="28"/>
      <c r="QOE812" s="28"/>
      <c r="QOF812" s="28"/>
      <c r="QOG812" s="28"/>
      <c r="QOH812" s="28"/>
      <c r="QOI812" s="28"/>
      <c r="QOJ812" s="28"/>
      <c r="QOK812" s="28"/>
      <c r="QOL812" s="28"/>
      <c r="QOM812" s="28"/>
      <c r="QON812" s="28"/>
      <c r="QOO812" s="28"/>
      <c r="QOP812" s="28"/>
      <c r="QOQ812" s="28"/>
      <c r="QOR812" s="28"/>
      <c r="QOS812" s="28"/>
      <c r="QOT812" s="28"/>
      <c r="QOU812" s="28"/>
      <c r="QOV812" s="28"/>
      <c r="QOW812" s="28"/>
      <c r="QOX812" s="28"/>
      <c r="QOY812" s="28"/>
      <c r="QOZ812" s="28"/>
      <c r="QPA812" s="28"/>
      <c r="QPB812" s="28"/>
      <c r="QPC812" s="28"/>
      <c r="QPD812" s="28"/>
      <c r="QPE812" s="28"/>
      <c r="QPF812" s="28"/>
      <c r="QPG812" s="28"/>
      <c r="QPH812" s="28"/>
      <c r="QPI812" s="28"/>
      <c r="QPJ812" s="28"/>
      <c r="QPK812" s="28"/>
      <c r="QPL812" s="28"/>
      <c r="QPM812" s="28"/>
      <c r="QPN812" s="28"/>
      <c r="QPO812" s="28"/>
      <c r="QPP812" s="28"/>
      <c r="QPQ812" s="28"/>
      <c r="QPR812" s="28"/>
      <c r="QPS812" s="28"/>
      <c r="QPT812" s="28"/>
      <c r="QPU812" s="28"/>
      <c r="QPV812" s="28"/>
      <c r="QPW812" s="28"/>
      <c r="QPX812" s="28"/>
      <c r="QPY812" s="28"/>
      <c r="QPZ812" s="28"/>
      <c r="QQA812" s="28"/>
      <c r="QQB812" s="28"/>
      <c r="QQC812" s="28"/>
      <c r="QQD812" s="28"/>
      <c r="QQE812" s="28"/>
      <c r="QQF812" s="28"/>
      <c r="QQG812" s="28"/>
      <c r="QQH812" s="28"/>
      <c r="QQI812" s="28"/>
      <c r="QQJ812" s="28"/>
      <c r="QQK812" s="28"/>
      <c r="QQL812" s="28"/>
      <c r="QQM812" s="28"/>
      <c r="QQN812" s="28"/>
      <c r="QQO812" s="28"/>
      <c r="QQP812" s="28"/>
      <c r="QQQ812" s="28"/>
      <c r="QQR812" s="28"/>
      <c r="QQS812" s="28"/>
      <c r="QQT812" s="28"/>
      <c r="QQU812" s="28"/>
      <c r="QQV812" s="28"/>
      <c r="QQW812" s="28"/>
      <c r="QQX812" s="28"/>
      <c r="QQY812" s="28"/>
      <c r="QQZ812" s="28"/>
      <c r="QRA812" s="28"/>
      <c r="QRB812" s="28"/>
      <c r="QRC812" s="28"/>
      <c r="QRD812" s="28"/>
      <c r="QRE812" s="28"/>
      <c r="QRF812" s="28"/>
      <c r="QRG812" s="28"/>
      <c r="QRH812" s="28"/>
      <c r="QRI812" s="28"/>
      <c r="QRJ812" s="28"/>
      <c r="QRK812" s="28"/>
      <c r="QRL812" s="28"/>
      <c r="QRM812" s="28"/>
      <c r="QRN812" s="28"/>
      <c r="QRO812" s="28"/>
      <c r="QRP812" s="28"/>
      <c r="QRQ812" s="28"/>
      <c r="QRR812" s="28"/>
      <c r="QRS812" s="28"/>
      <c r="QRT812" s="28"/>
      <c r="QRU812" s="28"/>
      <c r="QRV812" s="28"/>
      <c r="QRW812" s="28"/>
      <c r="QRX812" s="28"/>
      <c r="QRY812" s="28"/>
      <c r="QRZ812" s="28"/>
      <c r="QSA812" s="28"/>
      <c r="QSB812" s="28"/>
      <c r="QSC812" s="28"/>
      <c r="QSD812" s="28"/>
      <c r="QSE812" s="28"/>
      <c r="QSF812" s="28"/>
      <c r="QSG812" s="28"/>
      <c r="QSH812" s="28"/>
      <c r="QSI812" s="28"/>
      <c r="QSJ812" s="28"/>
      <c r="QSK812" s="28"/>
      <c r="QSL812" s="28"/>
      <c r="QSM812" s="28"/>
      <c r="QSN812" s="28"/>
      <c r="QSO812" s="28"/>
      <c r="QSP812" s="28"/>
      <c r="QSQ812" s="28"/>
      <c r="QSR812" s="28"/>
      <c r="QSS812" s="28"/>
      <c r="QST812" s="28"/>
      <c r="QSU812" s="28"/>
      <c r="QSV812" s="28"/>
      <c r="QSW812" s="28"/>
      <c r="QSX812" s="28"/>
      <c r="QSY812" s="28"/>
      <c r="QSZ812" s="28"/>
      <c r="QTA812" s="28"/>
      <c r="QTB812" s="28"/>
      <c r="QTC812" s="28"/>
      <c r="QTD812" s="28"/>
      <c r="QTE812" s="28"/>
      <c r="QTF812" s="28"/>
      <c r="QTG812" s="28"/>
      <c r="QTH812" s="28"/>
      <c r="QTI812" s="28"/>
      <c r="QTJ812" s="28"/>
      <c r="QTK812" s="28"/>
      <c r="QTL812" s="28"/>
      <c r="QTM812" s="28"/>
      <c r="QTN812" s="28"/>
      <c r="QTO812" s="28"/>
      <c r="QTP812" s="28"/>
      <c r="QTQ812" s="28"/>
      <c r="QTR812" s="28"/>
      <c r="QTS812" s="28"/>
      <c r="QTT812" s="28"/>
      <c r="QTU812" s="28"/>
      <c r="QTV812" s="28"/>
      <c r="QTW812" s="28"/>
      <c r="QTX812" s="28"/>
      <c r="QTY812" s="28"/>
      <c r="QTZ812" s="28"/>
      <c r="QUA812" s="28"/>
      <c r="QUB812" s="28"/>
      <c r="QUC812" s="28"/>
      <c r="QUD812" s="28"/>
      <c r="QUE812" s="28"/>
      <c r="QUF812" s="28"/>
      <c r="QUG812" s="28"/>
      <c r="QUH812" s="28"/>
      <c r="QUI812" s="28"/>
      <c r="QUJ812" s="28"/>
      <c r="QUK812" s="28"/>
      <c r="QUL812" s="28"/>
      <c r="QUM812" s="28"/>
      <c r="QUN812" s="28"/>
      <c r="QUO812" s="28"/>
      <c r="QUP812" s="28"/>
      <c r="QUQ812" s="28"/>
      <c r="QUR812" s="28"/>
      <c r="QUS812" s="28"/>
      <c r="QUT812" s="28"/>
      <c r="QUU812" s="28"/>
      <c r="QUV812" s="28"/>
      <c r="QUW812" s="28"/>
      <c r="QUX812" s="28"/>
      <c r="QUY812" s="28"/>
      <c r="QUZ812" s="28"/>
      <c r="QVA812" s="28"/>
      <c r="QVB812" s="28"/>
      <c r="QVC812" s="28"/>
      <c r="QVD812" s="28"/>
      <c r="QVE812" s="28"/>
      <c r="QVF812" s="28"/>
      <c r="QVG812" s="28"/>
      <c r="QVH812" s="28"/>
      <c r="QVI812" s="28"/>
      <c r="QVJ812" s="28"/>
      <c r="QVK812" s="28"/>
      <c r="QVL812" s="28"/>
      <c r="QVM812" s="28"/>
      <c r="QVN812" s="28"/>
      <c r="QVO812" s="28"/>
      <c r="QVP812" s="28"/>
      <c r="QVQ812" s="28"/>
      <c r="QVR812" s="28"/>
      <c r="QVS812" s="28"/>
      <c r="QVT812" s="28"/>
      <c r="QVU812" s="28"/>
      <c r="QVV812" s="28"/>
      <c r="QVW812" s="28"/>
      <c r="QVX812" s="28"/>
      <c r="QVY812" s="28"/>
      <c r="QVZ812" s="28"/>
      <c r="QWA812" s="28"/>
      <c r="QWB812" s="28"/>
      <c r="QWC812" s="28"/>
      <c r="QWD812" s="28"/>
      <c r="QWE812" s="28"/>
      <c r="QWF812" s="28"/>
      <c r="QWG812" s="28"/>
      <c r="QWH812" s="28"/>
      <c r="QWI812" s="28"/>
      <c r="QWJ812" s="28"/>
      <c r="QWK812" s="28"/>
      <c r="QWL812" s="28"/>
      <c r="QWM812" s="28"/>
      <c r="QWN812" s="28"/>
      <c r="QWO812" s="28"/>
      <c r="QWP812" s="28"/>
      <c r="QWQ812" s="28"/>
      <c r="QWR812" s="28"/>
      <c r="QWS812" s="28"/>
      <c r="QWT812" s="28"/>
      <c r="QWU812" s="28"/>
      <c r="QWV812" s="28"/>
      <c r="QWW812" s="28"/>
      <c r="QWX812" s="28"/>
      <c r="QWY812" s="28"/>
      <c r="QWZ812" s="28"/>
      <c r="QXA812" s="28"/>
      <c r="QXB812" s="28"/>
      <c r="QXC812" s="28"/>
      <c r="QXD812" s="28"/>
      <c r="QXE812" s="28"/>
      <c r="QXF812" s="28"/>
      <c r="QXG812" s="28"/>
      <c r="QXH812" s="28"/>
      <c r="QXI812" s="28"/>
      <c r="QXJ812" s="28"/>
      <c r="QXK812" s="28"/>
      <c r="QXL812" s="28"/>
      <c r="QXM812" s="28"/>
      <c r="QXN812" s="28"/>
      <c r="QXO812" s="28"/>
      <c r="QXP812" s="28"/>
      <c r="QXQ812" s="28"/>
      <c r="QXR812" s="28"/>
      <c r="QXS812" s="28"/>
      <c r="QXT812" s="28"/>
      <c r="QXU812" s="28"/>
      <c r="QXV812" s="28"/>
      <c r="QXW812" s="28"/>
      <c r="QXX812" s="28"/>
      <c r="QXY812" s="28"/>
      <c r="QXZ812" s="28"/>
      <c r="QYA812" s="28"/>
      <c r="QYB812" s="28"/>
      <c r="QYC812" s="28"/>
      <c r="QYD812" s="28"/>
      <c r="QYE812" s="28"/>
      <c r="QYF812" s="28"/>
      <c r="QYG812" s="28"/>
      <c r="QYH812" s="28"/>
      <c r="QYI812" s="28"/>
      <c r="QYJ812" s="28"/>
      <c r="QYK812" s="28"/>
      <c r="QYL812" s="28"/>
      <c r="QYM812" s="28"/>
      <c r="QYN812" s="28"/>
      <c r="QYO812" s="28"/>
      <c r="QYP812" s="28"/>
      <c r="QYQ812" s="28"/>
      <c r="QYR812" s="28"/>
      <c r="QYS812" s="28"/>
      <c r="QYT812" s="28"/>
      <c r="QYU812" s="28"/>
      <c r="QYV812" s="28"/>
      <c r="QYW812" s="28"/>
      <c r="QYX812" s="28"/>
      <c r="QYY812" s="28"/>
      <c r="QYZ812" s="28"/>
      <c r="QZA812" s="28"/>
      <c r="QZB812" s="28"/>
      <c r="QZC812" s="28"/>
      <c r="QZD812" s="28"/>
      <c r="QZE812" s="28"/>
      <c r="QZF812" s="28"/>
      <c r="QZG812" s="28"/>
      <c r="QZH812" s="28"/>
      <c r="QZI812" s="28"/>
      <c r="QZJ812" s="28"/>
      <c r="QZK812" s="28"/>
      <c r="QZL812" s="28"/>
      <c r="QZM812" s="28"/>
      <c r="QZN812" s="28"/>
      <c r="QZO812" s="28"/>
      <c r="QZP812" s="28"/>
      <c r="QZQ812" s="28"/>
      <c r="QZR812" s="28"/>
      <c r="QZS812" s="28"/>
      <c r="QZT812" s="28"/>
      <c r="QZU812" s="28"/>
      <c r="QZV812" s="28"/>
      <c r="QZW812" s="28"/>
      <c r="QZX812" s="28"/>
      <c r="QZY812" s="28"/>
      <c r="QZZ812" s="28"/>
      <c r="RAA812" s="28"/>
      <c r="RAB812" s="28"/>
      <c r="RAC812" s="28"/>
      <c r="RAD812" s="28"/>
      <c r="RAE812" s="28"/>
      <c r="RAF812" s="28"/>
      <c r="RAG812" s="28"/>
      <c r="RAH812" s="28"/>
      <c r="RAI812" s="28"/>
      <c r="RAJ812" s="28"/>
      <c r="RAK812" s="28"/>
      <c r="RAL812" s="28"/>
      <c r="RAM812" s="28"/>
      <c r="RAN812" s="28"/>
      <c r="RAO812" s="28"/>
      <c r="RAP812" s="28"/>
      <c r="RAQ812" s="28"/>
      <c r="RAR812" s="28"/>
      <c r="RAS812" s="28"/>
      <c r="RAT812" s="28"/>
      <c r="RAU812" s="28"/>
      <c r="RAV812" s="28"/>
      <c r="RAW812" s="28"/>
      <c r="RAX812" s="28"/>
      <c r="RAY812" s="28"/>
      <c r="RAZ812" s="28"/>
      <c r="RBA812" s="28"/>
      <c r="RBB812" s="28"/>
      <c r="RBC812" s="28"/>
      <c r="RBD812" s="28"/>
      <c r="RBE812" s="28"/>
      <c r="RBF812" s="28"/>
      <c r="RBG812" s="28"/>
      <c r="RBH812" s="28"/>
      <c r="RBI812" s="28"/>
      <c r="RBJ812" s="28"/>
      <c r="RBK812" s="28"/>
      <c r="RBL812" s="28"/>
      <c r="RBM812" s="28"/>
      <c r="RBN812" s="28"/>
      <c r="RBO812" s="28"/>
      <c r="RBP812" s="28"/>
      <c r="RBQ812" s="28"/>
      <c r="RBR812" s="28"/>
      <c r="RBS812" s="28"/>
      <c r="RBT812" s="28"/>
      <c r="RBU812" s="28"/>
      <c r="RBV812" s="28"/>
      <c r="RBW812" s="28"/>
      <c r="RBX812" s="28"/>
      <c r="RBY812" s="28"/>
      <c r="RBZ812" s="28"/>
      <c r="RCA812" s="28"/>
      <c r="RCB812" s="28"/>
      <c r="RCC812" s="28"/>
      <c r="RCD812" s="28"/>
      <c r="RCE812" s="28"/>
      <c r="RCF812" s="28"/>
      <c r="RCG812" s="28"/>
      <c r="RCH812" s="28"/>
      <c r="RCI812" s="28"/>
      <c r="RCJ812" s="28"/>
      <c r="RCK812" s="28"/>
      <c r="RCL812" s="28"/>
      <c r="RCM812" s="28"/>
      <c r="RCN812" s="28"/>
      <c r="RCO812" s="28"/>
      <c r="RCP812" s="28"/>
      <c r="RCQ812" s="28"/>
      <c r="RCR812" s="28"/>
      <c r="RCS812" s="28"/>
      <c r="RCT812" s="28"/>
      <c r="RCU812" s="28"/>
      <c r="RCV812" s="28"/>
      <c r="RCW812" s="28"/>
      <c r="RCX812" s="28"/>
      <c r="RCY812" s="28"/>
      <c r="RCZ812" s="28"/>
      <c r="RDA812" s="28"/>
      <c r="RDB812" s="28"/>
      <c r="RDC812" s="28"/>
      <c r="RDD812" s="28"/>
      <c r="RDE812" s="28"/>
      <c r="RDF812" s="28"/>
      <c r="RDG812" s="28"/>
      <c r="RDH812" s="28"/>
      <c r="RDI812" s="28"/>
      <c r="RDJ812" s="28"/>
      <c r="RDK812" s="28"/>
      <c r="RDL812" s="28"/>
      <c r="RDM812" s="28"/>
      <c r="RDN812" s="28"/>
      <c r="RDO812" s="28"/>
      <c r="RDP812" s="28"/>
      <c r="RDQ812" s="28"/>
      <c r="RDR812" s="28"/>
      <c r="RDS812" s="28"/>
      <c r="RDT812" s="28"/>
      <c r="RDU812" s="28"/>
      <c r="RDV812" s="28"/>
      <c r="RDW812" s="28"/>
      <c r="RDX812" s="28"/>
      <c r="RDY812" s="28"/>
      <c r="RDZ812" s="28"/>
      <c r="REA812" s="28"/>
      <c r="REB812" s="28"/>
      <c r="REC812" s="28"/>
      <c r="RED812" s="28"/>
      <c r="REE812" s="28"/>
      <c r="REF812" s="28"/>
      <c r="REG812" s="28"/>
      <c r="REH812" s="28"/>
      <c r="REI812" s="28"/>
      <c r="REJ812" s="28"/>
      <c r="REK812" s="28"/>
      <c r="REL812" s="28"/>
      <c r="REM812" s="28"/>
      <c r="REN812" s="28"/>
      <c r="REO812" s="28"/>
      <c r="REP812" s="28"/>
      <c r="REQ812" s="28"/>
      <c r="RER812" s="28"/>
      <c r="RES812" s="28"/>
      <c r="RET812" s="28"/>
      <c r="REU812" s="28"/>
      <c r="REV812" s="28"/>
      <c r="REW812" s="28"/>
      <c r="REX812" s="28"/>
      <c r="REY812" s="28"/>
      <c r="REZ812" s="28"/>
      <c r="RFA812" s="28"/>
      <c r="RFB812" s="28"/>
      <c r="RFC812" s="28"/>
      <c r="RFD812" s="28"/>
      <c r="RFE812" s="28"/>
      <c r="RFF812" s="28"/>
      <c r="RFG812" s="28"/>
      <c r="RFH812" s="28"/>
      <c r="RFI812" s="28"/>
      <c r="RFJ812" s="28"/>
      <c r="RFK812" s="28"/>
      <c r="RFL812" s="28"/>
      <c r="RFM812" s="28"/>
      <c r="RFN812" s="28"/>
      <c r="RFO812" s="28"/>
      <c r="RFP812" s="28"/>
      <c r="RFQ812" s="28"/>
      <c r="RFR812" s="28"/>
      <c r="RFS812" s="28"/>
      <c r="RFT812" s="28"/>
      <c r="RFU812" s="28"/>
      <c r="RFV812" s="28"/>
      <c r="RFW812" s="28"/>
      <c r="RFX812" s="28"/>
      <c r="RFY812" s="28"/>
      <c r="RFZ812" s="28"/>
      <c r="RGA812" s="28"/>
      <c r="RGB812" s="28"/>
      <c r="RGC812" s="28"/>
      <c r="RGD812" s="28"/>
      <c r="RGE812" s="28"/>
      <c r="RGF812" s="28"/>
      <c r="RGG812" s="28"/>
      <c r="RGH812" s="28"/>
      <c r="RGI812" s="28"/>
      <c r="RGJ812" s="28"/>
      <c r="RGK812" s="28"/>
      <c r="RGL812" s="28"/>
      <c r="RGM812" s="28"/>
      <c r="RGN812" s="28"/>
      <c r="RGO812" s="28"/>
      <c r="RGP812" s="28"/>
      <c r="RGQ812" s="28"/>
      <c r="RGR812" s="28"/>
      <c r="RGS812" s="28"/>
      <c r="RGT812" s="28"/>
      <c r="RGU812" s="28"/>
      <c r="RGV812" s="28"/>
      <c r="RGW812" s="28"/>
      <c r="RGX812" s="28"/>
      <c r="RGY812" s="28"/>
      <c r="RGZ812" s="28"/>
      <c r="RHA812" s="28"/>
      <c r="RHB812" s="28"/>
      <c r="RHC812" s="28"/>
      <c r="RHD812" s="28"/>
      <c r="RHE812" s="28"/>
      <c r="RHF812" s="28"/>
      <c r="RHG812" s="28"/>
      <c r="RHH812" s="28"/>
      <c r="RHI812" s="28"/>
      <c r="RHJ812" s="28"/>
      <c r="RHK812" s="28"/>
      <c r="RHL812" s="28"/>
      <c r="RHM812" s="28"/>
      <c r="RHN812" s="28"/>
      <c r="RHO812" s="28"/>
      <c r="RHP812" s="28"/>
      <c r="RHQ812" s="28"/>
      <c r="RHR812" s="28"/>
      <c r="RHS812" s="28"/>
      <c r="RHT812" s="28"/>
      <c r="RHU812" s="28"/>
      <c r="RHV812" s="28"/>
      <c r="RHW812" s="28"/>
      <c r="RHX812" s="28"/>
      <c r="RHY812" s="28"/>
      <c r="RHZ812" s="28"/>
      <c r="RIA812" s="28"/>
      <c r="RIB812" s="28"/>
      <c r="RIC812" s="28"/>
      <c r="RID812" s="28"/>
      <c r="RIE812" s="28"/>
      <c r="RIF812" s="28"/>
      <c r="RIG812" s="28"/>
      <c r="RIH812" s="28"/>
      <c r="RII812" s="28"/>
      <c r="RIJ812" s="28"/>
      <c r="RIK812" s="28"/>
      <c r="RIL812" s="28"/>
      <c r="RIM812" s="28"/>
      <c r="RIN812" s="28"/>
      <c r="RIO812" s="28"/>
      <c r="RIP812" s="28"/>
      <c r="RIQ812" s="28"/>
      <c r="RIR812" s="28"/>
      <c r="RIS812" s="28"/>
      <c r="RIT812" s="28"/>
      <c r="RIU812" s="28"/>
      <c r="RIV812" s="28"/>
      <c r="RIW812" s="28"/>
      <c r="RIX812" s="28"/>
      <c r="RIY812" s="28"/>
      <c r="RIZ812" s="28"/>
      <c r="RJA812" s="28"/>
      <c r="RJB812" s="28"/>
      <c r="RJC812" s="28"/>
      <c r="RJD812" s="28"/>
      <c r="RJE812" s="28"/>
      <c r="RJF812" s="28"/>
      <c r="RJG812" s="28"/>
      <c r="RJH812" s="28"/>
      <c r="RJI812" s="28"/>
      <c r="RJJ812" s="28"/>
      <c r="RJK812" s="28"/>
      <c r="RJL812" s="28"/>
      <c r="RJM812" s="28"/>
      <c r="RJN812" s="28"/>
      <c r="RJO812" s="28"/>
      <c r="RJP812" s="28"/>
      <c r="RJQ812" s="28"/>
      <c r="RJR812" s="28"/>
      <c r="RJS812" s="28"/>
      <c r="RJT812" s="28"/>
      <c r="RJU812" s="28"/>
      <c r="RJV812" s="28"/>
      <c r="RJW812" s="28"/>
      <c r="RJX812" s="28"/>
      <c r="RJY812" s="28"/>
      <c r="RJZ812" s="28"/>
      <c r="RKA812" s="28"/>
      <c r="RKB812" s="28"/>
      <c r="RKC812" s="28"/>
      <c r="RKD812" s="28"/>
      <c r="RKE812" s="28"/>
      <c r="RKF812" s="28"/>
      <c r="RKG812" s="28"/>
      <c r="RKH812" s="28"/>
      <c r="RKI812" s="28"/>
      <c r="RKJ812" s="28"/>
      <c r="RKK812" s="28"/>
      <c r="RKL812" s="28"/>
      <c r="RKM812" s="28"/>
      <c r="RKN812" s="28"/>
      <c r="RKO812" s="28"/>
      <c r="RKP812" s="28"/>
      <c r="RKQ812" s="28"/>
      <c r="RKR812" s="28"/>
      <c r="RKS812" s="28"/>
      <c r="RKT812" s="28"/>
      <c r="RKU812" s="28"/>
      <c r="RKV812" s="28"/>
      <c r="RKW812" s="28"/>
      <c r="RKX812" s="28"/>
      <c r="RKY812" s="28"/>
      <c r="RKZ812" s="28"/>
      <c r="RLA812" s="28"/>
      <c r="RLB812" s="28"/>
      <c r="RLC812" s="28"/>
      <c r="RLD812" s="28"/>
      <c r="RLE812" s="28"/>
      <c r="RLF812" s="28"/>
      <c r="RLG812" s="28"/>
      <c r="RLH812" s="28"/>
      <c r="RLI812" s="28"/>
      <c r="RLJ812" s="28"/>
      <c r="RLK812" s="28"/>
      <c r="RLL812" s="28"/>
      <c r="RLM812" s="28"/>
      <c r="RLN812" s="28"/>
      <c r="RLO812" s="28"/>
      <c r="RLP812" s="28"/>
      <c r="RLQ812" s="28"/>
      <c r="RLR812" s="28"/>
      <c r="RLS812" s="28"/>
      <c r="RLT812" s="28"/>
      <c r="RLU812" s="28"/>
      <c r="RLV812" s="28"/>
      <c r="RLW812" s="28"/>
      <c r="RLX812" s="28"/>
      <c r="RLY812" s="28"/>
      <c r="RLZ812" s="28"/>
      <c r="RMA812" s="28"/>
      <c r="RMB812" s="28"/>
      <c r="RMC812" s="28"/>
      <c r="RMD812" s="28"/>
      <c r="RME812" s="28"/>
      <c r="RMF812" s="28"/>
      <c r="RMG812" s="28"/>
      <c r="RMH812" s="28"/>
      <c r="RMI812" s="28"/>
      <c r="RMJ812" s="28"/>
      <c r="RMK812" s="28"/>
      <c r="RML812" s="28"/>
      <c r="RMM812" s="28"/>
      <c r="RMN812" s="28"/>
      <c r="RMO812" s="28"/>
      <c r="RMP812" s="28"/>
      <c r="RMQ812" s="28"/>
      <c r="RMR812" s="28"/>
      <c r="RMS812" s="28"/>
      <c r="RMT812" s="28"/>
      <c r="RMU812" s="28"/>
      <c r="RMV812" s="28"/>
      <c r="RMW812" s="28"/>
      <c r="RMX812" s="28"/>
      <c r="RMY812" s="28"/>
      <c r="RMZ812" s="28"/>
      <c r="RNA812" s="28"/>
      <c r="RNB812" s="28"/>
      <c r="RNC812" s="28"/>
      <c r="RND812" s="28"/>
      <c r="RNE812" s="28"/>
      <c r="RNF812" s="28"/>
      <c r="RNG812" s="28"/>
      <c r="RNH812" s="28"/>
      <c r="RNI812" s="28"/>
      <c r="RNJ812" s="28"/>
      <c r="RNK812" s="28"/>
      <c r="RNL812" s="28"/>
      <c r="RNM812" s="28"/>
      <c r="RNN812" s="28"/>
      <c r="RNO812" s="28"/>
      <c r="RNP812" s="28"/>
      <c r="RNQ812" s="28"/>
      <c r="RNR812" s="28"/>
      <c r="RNS812" s="28"/>
      <c r="RNT812" s="28"/>
      <c r="RNU812" s="28"/>
      <c r="RNV812" s="28"/>
      <c r="RNW812" s="28"/>
      <c r="RNX812" s="28"/>
      <c r="RNY812" s="28"/>
      <c r="RNZ812" s="28"/>
      <c r="ROA812" s="28"/>
      <c r="ROB812" s="28"/>
      <c r="ROC812" s="28"/>
      <c r="ROD812" s="28"/>
      <c r="ROE812" s="28"/>
      <c r="ROF812" s="28"/>
      <c r="ROG812" s="28"/>
      <c r="ROH812" s="28"/>
      <c r="ROI812" s="28"/>
      <c r="ROJ812" s="28"/>
      <c r="ROK812" s="28"/>
      <c r="ROL812" s="28"/>
      <c r="ROM812" s="28"/>
      <c r="RON812" s="28"/>
      <c r="ROO812" s="28"/>
      <c r="ROP812" s="28"/>
      <c r="ROQ812" s="28"/>
      <c r="ROR812" s="28"/>
      <c r="ROS812" s="28"/>
      <c r="ROT812" s="28"/>
      <c r="ROU812" s="28"/>
      <c r="ROV812" s="28"/>
      <c r="ROW812" s="28"/>
      <c r="ROX812" s="28"/>
      <c r="ROY812" s="28"/>
      <c r="ROZ812" s="28"/>
      <c r="RPA812" s="28"/>
      <c r="RPB812" s="28"/>
      <c r="RPC812" s="28"/>
      <c r="RPD812" s="28"/>
      <c r="RPE812" s="28"/>
      <c r="RPF812" s="28"/>
      <c r="RPG812" s="28"/>
      <c r="RPH812" s="28"/>
      <c r="RPI812" s="28"/>
      <c r="RPJ812" s="28"/>
      <c r="RPK812" s="28"/>
      <c r="RPL812" s="28"/>
      <c r="RPM812" s="28"/>
      <c r="RPN812" s="28"/>
      <c r="RPO812" s="28"/>
      <c r="RPP812" s="28"/>
      <c r="RPQ812" s="28"/>
      <c r="RPR812" s="28"/>
      <c r="RPS812" s="28"/>
      <c r="RPT812" s="28"/>
      <c r="RPU812" s="28"/>
      <c r="RPV812" s="28"/>
      <c r="RPW812" s="28"/>
      <c r="RPX812" s="28"/>
      <c r="RPY812" s="28"/>
      <c r="RPZ812" s="28"/>
      <c r="RQA812" s="28"/>
      <c r="RQB812" s="28"/>
      <c r="RQC812" s="28"/>
      <c r="RQD812" s="28"/>
      <c r="RQE812" s="28"/>
      <c r="RQF812" s="28"/>
      <c r="RQG812" s="28"/>
      <c r="RQH812" s="28"/>
      <c r="RQI812" s="28"/>
      <c r="RQJ812" s="28"/>
      <c r="RQK812" s="28"/>
      <c r="RQL812" s="28"/>
      <c r="RQM812" s="28"/>
      <c r="RQN812" s="28"/>
      <c r="RQO812" s="28"/>
      <c r="RQP812" s="28"/>
      <c r="RQQ812" s="28"/>
      <c r="RQR812" s="28"/>
      <c r="RQS812" s="28"/>
      <c r="RQT812" s="28"/>
      <c r="RQU812" s="28"/>
      <c r="RQV812" s="28"/>
      <c r="RQW812" s="28"/>
      <c r="RQX812" s="28"/>
      <c r="RQY812" s="28"/>
      <c r="RQZ812" s="28"/>
      <c r="RRA812" s="28"/>
      <c r="RRB812" s="28"/>
      <c r="RRC812" s="28"/>
      <c r="RRD812" s="28"/>
      <c r="RRE812" s="28"/>
      <c r="RRF812" s="28"/>
      <c r="RRG812" s="28"/>
      <c r="RRH812" s="28"/>
      <c r="RRI812" s="28"/>
      <c r="RRJ812" s="28"/>
      <c r="RRK812" s="28"/>
      <c r="RRL812" s="28"/>
      <c r="RRM812" s="28"/>
      <c r="RRN812" s="28"/>
      <c r="RRO812" s="28"/>
      <c r="RRP812" s="28"/>
      <c r="RRQ812" s="28"/>
      <c r="RRR812" s="28"/>
      <c r="RRS812" s="28"/>
      <c r="RRT812" s="28"/>
      <c r="RRU812" s="28"/>
      <c r="RRV812" s="28"/>
      <c r="RRW812" s="28"/>
      <c r="RRX812" s="28"/>
      <c r="RRY812" s="28"/>
      <c r="RRZ812" s="28"/>
      <c r="RSA812" s="28"/>
      <c r="RSB812" s="28"/>
      <c r="RSC812" s="28"/>
      <c r="RSD812" s="28"/>
      <c r="RSE812" s="28"/>
      <c r="RSF812" s="28"/>
      <c r="RSG812" s="28"/>
      <c r="RSH812" s="28"/>
      <c r="RSI812" s="28"/>
      <c r="RSJ812" s="28"/>
      <c r="RSK812" s="28"/>
      <c r="RSL812" s="28"/>
      <c r="RSM812" s="28"/>
      <c r="RSN812" s="28"/>
      <c r="RSO812" s="28"/>
      <c r="RSP812" s="28"/>
      <c r="RSQ812" s="28"/>
      <c r="RSR812" s="28"/>
      <c r="RSS812" s="28"/>
      <c r="RST812" s="28"/>
      <c r="RSU812" s="28"/>
      <c r="RSV812" s="28"/>
      <c r="RSW812" s="28"/>
      <c r="RSX812" s="28"/>
      <c r="RSY812" s="28"/>
      <c r="RSZ812" s="28"/>
      <c r="RTA812" s="28"/>
      <c r="RTB812" s="28"/>
      <c r="RTC812" s="28"/>
      <c r="RTD812" s="28"/>
      <c r="RTE812" s="28"/>
      <c r="RTF812" s="28"/>
      <c r="RTG812" s="28"/>
      <c r="RTH812" s="28"/>
      <c r="RTI812" s="28"/>
      <c r="RTJ812" s="28"/>
      <c r="RTK812" s="28"/>
      <c r="RTL812" s="28"/>
      <c r="RTM812" s="28"/>
      <c r="RTN812" s="28"/>
      <c r="RTO812" s="28"/>
      <c r="RTP812" s="28"/>
      <c r="RTQ812" s="28"/>
      <c r="RTR812" s="28"/>
      <c r="RTS812" s="28"/>
      <c r="RTT812" s="28"/>
      <c r="RTU812" s="28"/>
      <c r="RTV812" s="28"/>
      <c r="RTW812" s="28"/>
      <c r="RTX812" s="28"/>
      <c r="RTY812" s="28"/>
      <c r="RTZ812" s="28"/>
      <c r="RUA812" s="28"/>
      <c r="RUB812" s="28"/>
      <c r="RUC812" s="28"/>
      <c r="RUD812" s="28"/>
      <c r="RUE812" s="28"/>
      <c r="RUF812" s="28"/>
      <c r="RUG812" s="28"/>
      <c r="RUH812" s="28"/>
      <c r="RUI812" s="28"/>
      <c r="RUJ812" s="28"/>
      <c r="RUK812" s="28"/>
      <c r="RUL812" s="28"/>
      <c r="RUM812" s="28"/>
      <c r="RUN812" s="28"/>
      <c r="RUO812" s="28"/>
      <c r="RUP812" s="28"/>
      <c r="RUQ812" s="28"/>
      <c r="RUR812" s="28"/>
      <c r="RUS812" s="28"/>
      <c r="RUT812" s="28"/>
      <c r="RUU812" s="28"/>
      <c r="RUV812" s="28"/>
      <c r="RUW812" s="28"/>
      <c r="RUX812" s="28"/>
      <c r="RUY812" s="28"/>
      <c r="RUZ812" s="28"/>
      <c r="RVA812" s="28"/>
      <c r="RVB812" s="28"/>
      <c r="RVC812" s="28"/>
      <c r="RVD812" s="28"/>
      <c r="RVE812" s="28"/>
      <c r="RVF812" s="28"/>
      <c r="RVG812" s="28"/>
      <c r="RVH812" s="28"/>
      <c r="RVI812" s="28"/>
      <c r="RVJ812" s="28"/>
      <c r="RVK812" s="28"/>
      <c r="RVL812" s="28"/>
      <c r="RVM812" s="28"/>
      <c r="RVN812" s="28"/>
      <c r="RVO812" s="28"/>
      <c r="RVP812" s="28"/>
      <c r="RVQ812" s="28"/>
      <c r="RVR812" s="28"/>
      <c r="RVS812" s="28"/>
      <c r="RVT812" s="28"/>
      <c r="RVU812" s="28"/>
      <c r="RVV812" s="28"/>
      <c r="RVW812" s="28"/>
      <c r="RVX812" s="28"/>
      <c r="RVY812" s="28"/>
      <c r="RVZ812" s="28"/>
      <c r="RWA812" s="28"/>
      <c r="RWB812" s="28"/>
      <c r="RWC812" s="28"/>
      <c r="RWD812" s="28"/>
      <c r="RWE812" s="28"/>
      <c r="RWF812" s="28"/>
      <c r="RWG812" s="28"/>
      <c r="RWH812" s="28"/>
      <c r="RWI812" s="28"/>
      <c r="RWJ812" s="28"/>
      <c r="RWK812" s="28"/>
      <c r="RWL812" s="28"/>
      <c r="RWM812" s="28"/>
      <c r="RWN812" s="28"/>
      <c r="RWO812" s="28"/>
      <c r="RWP812" s="28"/>
      <c r="RWQ812" s="28"/>
      <c r="RWR812" s="28"/>
      <c r="RWS812" s="28"/>
      <c r="RWT812" s="28"/>
      <c r="RWU812" s="28"/>
      <c r="RWV812" s="28"/>
      <c r="RWW812" s="28"/>
      <c r="RWX812" s="28"/>
      <c r="RWY812" s="28"/>
      <c r="RWZ812" s="28"/>
      <c r="RXA812" s="28"/>
      <c r="RXB812" s="28"/>
      <c r="RXC812" s="28"/>
      <c r="RXD812" s="28"/>
      <c r="RXE812" s="28"/>
      <c r="RXF812" s="28"/>
      <c r="RXG812" s="28"/>
      <c r="RXH812" s="28"/>
      <c r="RXI812" s="28"/>
      <c r="RXJ812" s="28"/>
      <c r="RXK812" s="28"/>
      <c r="RXL812" s="28"/>
      <c r="RXM812" s="28"/>
      <c r="RXN812" s="28"/>
      <c r="RXO812" s="28"/>
      <c r="RXP812" s="28"/>
      <c r="RXQ812" s="28"/>
      <c r="RXR812" s="28"/>
      <c r="RXS812" s="28"/>
      <c r="RXT812" s="28"/>
      <c r="RXU812" s="28"/>
      <c r="RXV812" s="28"/>
      <c r="RXW812" s="28"/>
      <c r="RXX812" s="28"/>
      <c r="RXY812" s="28"/>
      <c r="RXZ812" s="28"/>
      <c r="RYA812" s="28"/>
      <c r="RYB812" s="28"/>
      <c r="RYC812" s="28"/>
      <c r="RYD812" s="28"/>
      <c r="RYE812" s="28"/>
      <c r="RYF812" s="28"/>
      <c r="RYG812" s="28"/>
      <c r="RYH812" s="28"/>
      <c r="RYI812" s="28"/>
      <c r="RYJ812" s="28"/>
      <c r="RYK812" s="28"/>
      <c r="RYL812" s="28"/>
      <c r="RYM812" s="28"/>
      <c r="RYN812" s="28"/>
      <c r="RYO812" s="28"/>
      <c r="RYP812" s="28"/>
      <c r="RYQ812" s="28"/>
      <c r="RYR812" s="28"/>
      <c r="RYS812" s="28"/>
      <c r="RYT812" s="28"/>
      <c r="RYU812" s="28"/>
      <c r="RYV812" s="28"/>
      <c r="RYW812" s="28"/>
      <c r="RYX812" s="28"/>
      <c r="RYY812" s="28"/>
      <c r="RYZ812" s="28"/>
      <c r="RZA812" s="28"/>
      <c r="RZB812" s="28"/>
      <c r="RZC812" s="28"/>
      <c r="RZD812" s="28"/>
      <c r="RZE812" s="28"/>
      <c r="RZF812" s="28"/>
      <c r="RZG812" s="28"/>
      <c r="RZH812" s="28"/>
      <c r="RZI812" s="28"/>
      <c r="RZJ812" s="28"/>
      <c r="RZK812" s="28"/>
      <c r="RZL812" s="28"/>
      <c r="RZM812" s="28"/>
      <c r="RZN812" s="28"/>
      <c r="RZO812" s="28"/>
      <c r="RZP812" s="28"/>
      <c r="RZQ812" s="28"/>
      <c r="RZR812" s="28"/>
      <c r="RZS812" s="28"/>
      <c r="RZT812" s="28"/>
      <c r="RZU812" s="28"/>
      <c r="RZV812" s="28"/>
      <c r="RZW812" s="28"/>
      <c r="RZX812" s="28"/>
      <c r="RZY812" s="28"/>
      <c r="RZZ812" s="28"/>
      <c r="SAA812" s="28"/>
      <c r="SAB812" s="28"/>
      <c r="SAC812" s="28"/>
      <c r="SAD812" s="28"/>
      <c r="SAE812" s="28"/>
      <c r="SAF812" s="28"/>
      <c r="SAG812" s="28"/>
      <c r="SAH812" s="28"/>
      <c r="SAI812" s="28"/>
      <c r="SAJ812" s="28"/>
      <c r="SAK812" s="28"/>
      <c r="SAL812" s="28"/>
      <c r="SAM812" s="28"/>
      <c r="SAN812" s="28"/>
      <c r="SAO812" s="28"/>
      <c r="SAP812" s="28"/>
      <c r="SAQ812" s="28"/>
      <c r="SAR812" s="28"/>
      <c r="SAS812" s="28"/>
      <c r="SAT812" s="28"/>
      <c r="SAU812" s="28"/>
      <c r="SAV812" s="28"/>
      <c r="SAW812" s="28"/>
      <c r="SAX812" s="28"/>
      <c r="SAY812" s="28"/>
      <c r="SAZ812" s="28"/>
      <c r="SBA812" s="28"/>
      <c r="SBB812" s="28"/>
      <c r="SBC812" s="28"/>
      <c r="SBD812" s="28"/>
      <c r="SBE812" s="28"/>
      <c r="SBF812" s="28"/>
      <c r="SBG812" s="28"/>
      <c r="SBH812" s="28"/>
      <c r="SBI812" s="28"/>
      <c r="SBJ812" s="28"/>
      <c r="SBK812" s="28"/>
      <c r="SBL812" s="28"/>
      <c r="SBM812" s="28"/>
      <c r="SBN812" s="28"/>
      <c r="SBO812" s="28"/>
      <c r="SBP812" s="28"/>
      <c r="SBQ812" s="28"/>
      <c r="SBR812" s="28"/>
      <c r="SBS812" s="28"/>
      <c r="SBT812" s="28"/>
      <c r="SBU812" s="28"/>
      <c r="SBV812" s="28"/>
      <c r="SBW812" s="28"/>
      <c r="SBX812" s="28"/>
      <c r="SBY812" s="28"/>
      <c r="SBZ812" s="28"/>
      <c r="SCA812" s="28"/>
      <c r="SCB812" s="28"/>
      <c r="SCC812" s="28"/>
      <c r="SCD812" s="28"/>
      <c r="SCE812" s="28"/>
      <c r="SCF812" s="28"/>
      <c r="SCG812" s="28"/>
      <c r="SCH812" s="28"/>
      <c r="SCI812" s="28"/>
      <c r="SCJ812" s="28"/>
      <c r="SCK812" s="28"/>
      <c r="SCL812" s="28"/>
      <c r="SCM812" s="28"/>
      <c r="SCN812" s="28"/>
      <c r="SCO812" s="28"/>
      <c r="SCP812" s="28"/>
      <c r="SCQ812" s="28"/>
      <c r="SCR812" s="28"/>
      <c r="SCS812" s="28"/>
      <c r="SCT812" s="28"/>
      <c r="SCU812" s="28"/>
      <c r="SCV812" s="28"/>
      <c r="SCW812" s="28"/>
      <c r="SCX812" s="28"/>
      <c r="SCY812" s="28"/>
      <c r="SCZ812" s="28"/>
      <c r="SDA812" s="28"/>
      <c r="SDB812" s="28"/>
      <c r="SDC812" s="28"/>
      <c r="SDD812" s="28"/>
      <c r="SDE812" s="28"/>
      <c r="SDF812" s="28"/>
      <c r="SDG812" s="28"/>
      <c r="SDH812" s="28"/>
      <c r="SDI812" s="28"/>
      <c r="SDJ812" s="28"/>
      <c r="SDK812" s="28"/>
      <c r="SDL812" s="28"/>
      <c r="SDM812" s="28"/>
      <c r="SDN812" s="28"/>
      <c r="SDO812" s="28"/>
      <c r="SDP812" s="28"/>
      <c r="SDQ812" s="28"/>
      <c r="SDR812" s="28"/>
      <c r="SDS812" s="28"/>
      <c r="SDT812" s="28"/>
      <c r="SDU812" s="28"/>
      <c r="SDV812" s="28"/>
      <c r="SDW812" s="28"/>
      <c r="SDX812" s="28"/>
      <c r="SDY812" s="28"/>
      <c r="SDZ812" s="28"/>
      <c r="SEA812" s="28"/>
      <c r="SEB812" s="28"/>
      <c r="SEC812" s="28"/>
      <c r="SED812" s="28"/>
      <c r="SEE812" s="28"/>
      <c r="SEF812" s="28"/>
      <c r="SEG812" s="28"/>
      <c r="SEH812" s="28"/>
      <c r="SEI812" s="28"/>
      <c r="SEJ812" s="28"/>
      <c r="SEK812" s="28"/>
      <c r="SEL812" s="28"/>
      <c r="SEM812" s="28"/>
      <c r="SEN812" s="28"/>
      <c r="SEO812" s="28"/>
      <c r="SEP812" s="28"/>
      <c r="SEQ812" s="28"/>
      <c r="SER812" s="28"/>
      <c r="SES812" s="28"/>
      <c r="SET812" s="28"/>
      <c r="SEU812" s="28"/>
      <c r="SEV812" s="28"/>
      <c r="SEW812" s="28"/>
      <c r="SEX812" s="28"/>
      <c r="SEY812" s="28"/>
      <c r="SEZ812" s="28"/>
      <c r="SFA812" s="28"/>
      <c r="SFB812" s="28"/>
      <c r="SFC812" s="28"/>
      <c r="SFD812" s="28"/>
      <c r="SFE812" s="28"/>
      <c r="SFF812" s="28"/>
      <c r="SFG812" s="28"/>
      <c r="SFH812" s="28"/>
      <c r="SFI812" s="28"/>
      <c r="SFJ812" s="28"/>
      <c r="SFK812" s="28"/>
      <c r="SFL812" s="28"/>
      <c r="SFM812" s="28"/>
      <c r="SFN812" s="28"/>
      <c r="SFO812" s="28"/>
      <c r="SFP812" s="28"/>
      <c r="SFQ812" s="28"/>
      <c r="SFR812" s="28"/>
      <c r="SFS812" s="28"/>
      <c r="SFT812" s="28"/>
      <c r="SFU812" s="28"/>
      <c r="SFV812" s="28"/>
      <c r="SFW812" s="28"/>
      <c r="SFX812" s="28"/>
      <c r="SFY812" s="28"/>
      <c r="SFZ812" s="28"/>
      <c r="SGA812" s="28"/>
      <c r="SGB812" s="28"/>
      <c r="SGC812" s="28"/>
      <c r="SGD812" s="28"/>
      <c r="SGE812" s="28"/>
      <c r="SGF812" s="28"/>
      <c r="SGG812" s="28"/>
      <c r="SGH812" s="28"/>
      <c r="SGI812" s="28"/>
      <c r="SGJ812" s="28"/>
      <c r="SGK812" s="28"/>
      <c r="SGL812" s="28"/>
      <c r="SGM812" s="28"/>
      <c r="SGN812" s="28"/>
      <c r="SGO812" s="28"/>
      <c r="SGP812" s="28"/>
      <c r="SGQ812" s="28"/>
      <c r="SGR812" s="28"/>
      <c r="SGS812" s="28"/>
      <c r="SGT812" s="28"/>
      <c r="SGU812" s="28"/>
      <c r="SGV812" s="28"/>
      <c r="SGW812" s="28"/>
      <c r="SGX812" s="28"/>
      <c r="SGY812" s="28"/>
      <c r="SGZ812" s="28"/>
      <c r="SHA812" s="28"/>
      <c r="SHB812" s="28"/>
      <c r="SHC812" s="28"/>
      <c r="SHD812" s="28"/>
      <c r="SHE812" s="28"/>
      <c r="SHF812" s="28"/>
      <c r="SHG812" s="28"/>
      <c r="SHH812" s="28"/>
      <c r="SHI812" s="28"/>
      <c r="SHJ812" s="28"/>
      <c r="SHK812" s="28"/>
      <c r="SHL812" s="28"/>
      <c r="SHM812" s="28"/>
      <c r="SHN812" s="28"/>
      <c r="SHO812" s="28"/>
      <c r="SHP812" s="28"/>
      <c r="SHQ812" s="28"/>
      <c r="SHR812" s="28"/>
      <c r="SHS812" s="28"/>
      <c r="SHT812" s="28"/>
      <c r="SHU812" s="28"/>
      <c r="SHV812" s="28"/>
      <c r="SHW812" s="28"/>
      <c r="SHX812" s="28"/>
      <c r="SHY812" s="28"/>
      <c r="SHZ812" s="28"/>
      <c r="SIA812" s="28"/>
      <c r="SIB812" s="28"/>
      <c r="SIC812" s="28"/>
      <c r="SID812" s="28"/>
      <c r="SIE812" s="28"/>
      <c r="SIF812" s="28"/>
      <c r="SIG812" s="28"/>
      <c r="SIH812" s="28"/>
      <c r="SII812" s="28"/>
      <c r="SIJ812" s="28"/>
      <c r="SIK812" s="28"/>
      <c r="SIL812" s="28"/>
      <c r="SIM812" s="28"/>
      <c r="SIN812" s="28"/>
      <c r="SIO812" s="28"/>
      <c r="SIP812" s="28"/>
      <c r="SIQ812" s="28"/>
      <c r="SIR812" s="28"/>
      <c r="SIS812" s="28"/>
      <c r="SIT812" s="28"/>
      <c r="SIU812" s="28"/>
      <c r="SIV812" s="28"/>
      <c r="SIW812" s="28"/>
      <c r="SIX812" s="28"/>
      <c r="SIY812" s="28"/>
      <c r="SIZ812" s="28"/>
      <c r="SJA812" s="28"/>
      <c r="SJB812" s="28"/>
      <c r="SJC812" s="28"/>
      <c r="SJD812" s="28"/>
      <c r="SJE812" s="28"/>
      <c r="SJF812" s="28"/>
      <c r="SJG812" s="28"/>
      <c r="SJH812" s="28"/>
      <c r="SJI812" s="28"/>
      <c r="SJJ812" s="28"/>
      <c r="SJK812" s="28"/>
      <c r="SJL812" s="28"/>
      <c r="SJM812" s="28"/>
      <c r="SJN812" s="28"/>
      <c r="SJO812" s="28"/>
      <c r="SJP812" s="28"/>
      <c r="SJQ812" s="28"/>
      <c r="SJR812" s="28"/>
      <c r="SJS812" s="28"/>
      <c r="SJT812" s="28"/>
      <c r="SJU812" s="28"/>
      <c r="SJV812" s="28"/>
      <c r="SJW812" s="28"/>
      <c r="SJX812" s="28"/>
      <c r="SJY812" s="28"/>
      <c r="SJZ812" s="28"/>
      <c r="SKA812" s="28"/>
      <c r="SKB812" s="28"/>
      <c r="SKC812" s="28"/>
      <c r="SKD812" s="28"/>
      <c r="SKE812" s="28"/>
      <c r="SKF812" s="28"/>
      <c r="SKG812" s="28"/>
      <c r="SKH812" s="28"/>
      <c r="SKI812" s="28"/>
      <c r="SKJ812" s="28"/>
      <c r="SKK812" s="28"/>
      <c r="SKL812" s="28"/>
      <c r="SKM812" s="28"/>
      <c r="SKN812" s="28"/>
      <c r="SKO812" s="28"/>
      <c r="SKP812" s="28"/>
      <c r="SKQ812" s="28"/>
      <c r="SKR812" s="28"/>
      <c r="SKS812" s="28"/>
      <c r="SKT812" s="28"/>
      <c r="SKU812" s="28"/>
      <c r="SKV812" s="28"/>
      <c r="SKW812" s="28"/>
      <c r="SKX812" s="28"/>
      <c r="SKY812" s="28"/>
      <c r="SKZ812" s="28"/>
      <c r="SLA812" s="28"/>
      <c r="SLB812" s="28"/>
      <c r="SLC812" s="28"/>
      <c r="SLD812" s="28"/>
      <c r="SLE812" s="28"/>
      <c r="SLF812" s="28"/>
      <c r="SLG812" s="28"/>
      <c r="SLH812" s="28"/>
      <c r="SLI812" s="28"/>
      <c r="SLJ812" s="28"/>
      <c r="SLK812" s="28"/>
      <c r="SLL812" s="28"/>
      <c r="SLM812" s="28"/>
      <c r="SLN812" s="28"/>
      <c r="SLO812" s="28"/>
      <c r="SLP812" s="28"/>
      <c r="SLQ812" s="28"/>
      <c r="SLR812" s="28"/>
      <c r="SLS812" s="28"/>
      <c r="SLT812" s="28"/>
      <c r="SLU812" s="28"/>
      <c r="SLV812" s="28"/>
      <c r="SLW812" s="28"/>
      <c r="SLX812" s="28"/>
      <c r="SLY812" s="28"/>
      <c r="SLZ812" s="28"/>
      <c r="SMA812" s="28"/>
      <c r="SMB812" s="28"/>
      <c r="SMC812" s="28"/>
      <c r="SMD812" s="28"/>
      <c r="SME812" s="28"/>
      <c r="SMF812" s="28"/>
      <c r="SMG812" s="28"/>
      <c r="SMH812" s="28"/>
      <c r="SMI812" s="28"/>
      <c r="SMJ812" s="28"/>
      <c r="SMK812" s="28"/>
      <c r="SML812" s="28"/>
      <c r="SMM812" s="28"/>
      <c r="SMN812" s="28"/>
      <c r="SMO812" s="28"/>
      <c r="SMP812" s="28"/>
      <c r="SMQ812" s="28"/>
      <c r="SMR812" s="28"/>
      <c r="SMS812" s="28"/>
      <c r="SMT812" s="28"/>
      <c r="SMU812" s="28"/>
      <c r="SMV812" s="28"/>
      <c r="SMW812" s="28"/>
      <c r="SMX812" s="28"/>
      <c r="SMY812" s="28"/>
      <c r="SMZ812" s="28"/>
      <c r="SNA812" s="28"/>
      <c r="SNB812" s="28"/>
      <c r="SNC812" s="28"/>
      <c r="SND812" s="28"/>
      <c r="SNE812" s="28"/>
      <c r="SNF812" s="28"/>
      <c r="SNG812" s="28"/>
      <c r="SNH812" s="28"/>
      <c r="SNI812" s="28"/>
      <c r="SNJ812" s="28"/>
      <c r="SNK812" s="28"/>
      <c r="SNL812" s="28"/>
      <c r="SNM812" s="28"/>
      <c r="SNN812" s="28"/>
      <c r="SNO812" s="28"/>
      <c r="SNP812" s="28"/>
      <c r="SNQ812" s="28"/>
      <c r="SNR812" s="28"/>
      <c r="SNS812" s="28"/>
      <c r="SNT812" s="28"/>
      <c r="SNU812" s="28"/>
      <c r="SNV812" s="28"/>
      <c r="SNW812" s="28"/>
      <c r="SNX812" s="28"/>
      <c r="SNY812" s="28"/>
      <c r="SNZ812" s="28"/>
      <c r="SOA812" s="28"/>
      <c r="SOB812" s="28"/>
      <c r="SOC812" s="28"/>
      <c r="SOD812" s="28"/>
      <c r="SOE812" s="28"/>
      <c r="SOF812" s="28"/>
      <c r="SOG812" s="28"/>
      <c r="SOH812" s="28"/>
      <c r="SOI812" s="28"/>
      <c r="SOJ812" s="28"/>
      <c r="SOK812" s="28"/>
      <c r="SOL812" s="28"/>
      <c r="SOM812" s="28"/>
      <c r="SON812" s="28"/>
      <c r="SOO812" s="28"/>
      <c r="SOP812" s="28"/>
      <c r="SOQ812" s="28"/>
      <c r="SOR812" s="28"/>
      <c r="SOS812" s="28"/>
      <c r="SOT812" s="28"/>
      <c r="SOU812" s="28"/>
      <c r="SOV812" s="28"/>
      <c r="SOW812" s="28"/>
      <c r="SOX812" s="28"/>
      <c r="SOY812" s="28"/>
      <c r="SOZ812" s="28"/>
      <c r="SPA812" s="28"/>
      <c r="SPB812" s="28"/>
      <c r="SPC812" s="28"/>
      <c r="SPD812" s="28"/>
      <c r="SPE812" s="28"/>
      <c r="SPF812" s="28"/>
      <c r="SPG812" s="28"/>
      <c r="SPH812" s="28"/>
      <c r="SPI812" s="28"/>
      <c r="SPJ812" s="28"/>
      <c r="SPK812" s="28"/>
      <c r="SPL812" s="28"/>
      <c r="SPM812" s="28"/>
      <c r="SPN812" s="28"/>
      <c r="SPO812" s="28"/>
      <c r="SPP812" s="28"/>
      <c r="SPQ812" s="28"/>
      <c r="SPR812" s="28"/>
      <c r="SPS812" s="28"/>
      <c r="SPT812" s="28"/>
      <c r="SPU812" s="28"/>
      <c r="SPV812" s="28"/>
      <c r="SPW812" s="28"/>
      <c r="SPX812" s="28"/>
      <c r="SPY812" s="28"/>
      <c r="SPZ812" s="28"/>
      <c r="SQA812" s="28"/>
      <c r="SQB812" s="28"/>
      <c r="SQC812" s="28"/>
      <c r="SQD812" s="28"/>
      <c r="SQE812" s="28"/>
      <c r="SQF812" s="28"/>
      <c r="SQG812" s="28"/>
      <c r="SQH812" s="28"/>
      <c r="SQI812" s="28"/>
      <c r="SQJ812" s="28"/>
      <c r="SQK812" s="28"/>
      <c r="SQL812" s="28"/>
      <c r="SQM812" s="28"/>
      <c r="SQN812" s="28"/>
      <c r="SQO812" s="28"/>
      <c r="SQP812" s="28"/>
      <c r="SQQ812" s="28"/>
      <c r="SQR812" s="28"/>
      <c r="SQS812" s="28"/>
      <c r="SQT812" s="28"/>
      <c r="SQU812" s="28"/>
      <c r="SQV812" s="28"/>
      <c r="SQW812" s="28"/>
      <c r="SQX812" s="28"/>
      <c r="SQY812" s="28"/>
      <c r="SQZ812" s="28"/>
      <c r="SRA812" s="28"/>
      <c r="SRB812" s="28"/>
      <c r="SRC812" s="28"/>
      <c r="SRD812" s="28"/>
      <c r="SRE812" s="28"/>
      <c r="SRF812" s="28"/>
      <c r="SRG812" s="28"/>
      <c r="SRH812" s="28"/>
      <c r="SRI812" s="28"/>
      <c r="SRJ812" s="28"/>
      <c r="SRK812" s="28"/>
      <c r="SRL812" s="28"/>
      <c r="SRM812" s="28"/>
      <c r="SRN812" s="28"/>
      <c r="SRO812" s="28"/>
      <c r="SRP812" s="28"/>
      <c r="SRQ812" s="28"/>
      <c r="SRR812" s="28"/>
      <c r="SRS812" s="28"/>
      <c r="SRT812" s="28"/>
      <c r="SRU812" s="28"/>
      <c r="SRV812" s="28"/>
      <c r="SRW812" s="28"/>
      <c r="SRX812" s="28"/>
      <c r="SRY812" s="28"/>
      <c r="SRZ812" s="28"/>
      <c r="SSA812" s="28"/>
      <c r="SSB812" s="28"/>
      <c r="SSC812" s="28"/>
      <c r="SSD812" s="28"/>
      <c r="SSE812" s="28"/>
      <c r="SSF812" s="28"/>
      <c r="SSG812" s="28"/>
      <c r="SSH812" s="28"/>
      <c r="SSI812" s="28"/>
      <c r="SSJ812" s="28"/>
      <c r="SSK812" s="28"/>
      <c r="SSL812" s="28"/>
      <c r="SSM812" s="28"/>
      <c r="SSN812" s="28"/>
      <c r="SSO812" s="28"/>
      <c r="SSP812" s="28"/>
      <c r="SSQ812" s="28"/>
      <c r="SSR812" s="28"/>
      <c r="SSS812" s="28"/>
      <c r="SST812" s="28"/>
      <c r="SSU812" s="28"/>
      <c r="SSV812" s="28"/>
      <c r="SSW812" s="28"/>
      <c r="SSX812" s="28"/>
      <c r="SSY812" s="28"/>
      <c r="SSZ812" s="28"/>
      <c r="STA812" s="28"/>
      <c r="STB812" s="28"/>
      <c r="STC812" s="28"/>
      <c r="STD812" s="28"/>
      <c r="STE812" s="28"/>
      <c r="STF812" s="28"/>
      <c r="STG812" s="28"/>
      <c r="STH812" s="28"/>
      <c r="STI812" s="28"/>
      <c r="STJ812" s="28"/>
      <c r="STK812" s="28"/>
      <c r="STL812" s="28"/>
      <c r="STM812" s="28"/>
      <c r="STN812" s="28"/>
      <c r="STO812" s="28"/>
      <c r="STP812" s="28"/>
      <c r="STQ812" s="28"/>
      <c r="STR812" s="28"/>
      <c r="STS812" s="28"/>
      <c r="STT812" s="28"/>
      <c r="STU812" s="28"/>
      <c r="STV812" s="28"/>
      <c r="STW812" s="28"/>
      <c r="STX812" s="28"/>
      <c r="STY812" s="28"/>
      <c r="STZ812" s="28"/>
      <c r="SUA812" s="28"/>
      <c r="SUB812" s="28"/>
      <c r="SUC812" s="28"/>
      <c r="SUD812" s="28"/>
      <c r="SUE812" s="28"/>
      <c r="SUF812" s="28"/>
      <c r="SUG812" s="28"/>
      <c r="SUH812" s="28"/>
      <c r="SUI812" s="28"/>
      <c r="SUJ812" s="28"/>
      <c r="SUK812" s="28"/>
      <c r="SUL812" s="28"/>
      <c r="SUM812" s="28"/>
      <c r="SUN812" s="28"/>
      <c r="SUO812" s="28"/>
      <c r="SUP812" s="28"/>
      <c r="SUQ812" s="28"/>
      <c r="SUR812" s="28"/>
      <c r="SUS812" s="28"/>
      <c r="SUT812" s="28"/>
      <c r="SUU812" s="28"/>
      <c r="SUV812" s="28"/>
      <c r="SUW812" s="28"/>
      <c r="SUX812" s="28"/>
      <c r="SUY812" s="28"/>
      <c r="SUZ812" s="28"/>
      <c r="SVA812" s="28"/>
      <c r="SVB812" s="28"/>
      <c r="SVC812" s="28"/>
      <c r="SVD812" s="28"/>
      <c r="SVE812" s="28"/>
      <c r="SVF812" s="28"/>
      <c r="SVG812" s="28"/>
      <c r="SVH812" s="28"/>
      <c r="SVI812" s="28"/>
      <c r="SVJ812" s="28"/>
      <c r="SVK812" s="28"/>
      <c r="SVL812" s="28"/>
      <c r="SVM812" s="28"/>
      <c r="SVN812" s="28"/>
      <c r="SVO812" s="28"/>
      <c r="SVP812" s="28"/>
      <c r="SVQ812" s="28"/>
      <c r="SVR812" s="28"/>
      <c r="SVS812" s="28"/>
      <c r="SVT812" s="28"/>
      <c r="SVU812" s="28"/>
      <c r="SVV812" s="28"/>
      <c r="SVW812" s="28"/>
      <c r="SVX812" s="28"/>
      <c r="SVY812" s="28"/>
      <c r="SVZ812" s="28"/>
      <c r="SWA812" s="28"/>
      <c r="SWB812" s="28"/>
      <c r="SWC812" s="28"/>
      <c r="SWD812" s="28"/>
      <c r="SWE812" s="28"/>
      <c r="SWF812" s="28"/>
      <c r="SWG812" s="28"/>
      <c r="SWH812" s="28"/>
      <c r="SWI812" s="28"/>
      <c r="SWJ812" s="28"/>
      <c r="SWK812" s="28"/>
      <c r="SWL812" s="28"/>
      <c r="SWM812" s="28"/>
      <c r="SWN812" s="28"/>
      <c r="SWO812" s="28"/>
      <c r="SWP812" s="28"/>
      <c r="SWQ812" s="28"/>
      <c r="SWR812" s="28"/>
      <c r="SWS812" s="28"/>
      <c r="SWT812" s="28"/>
      <c r="SWU812" s="28"/>
      <c r="SWV812" s="28"/>
      <c r="SWW812" s="28"/>
      <c r="SWX812" s="28"/>
      <c r="SWY812" s="28"/>
      <c r="SWZ812" s="28"/>
      <c r="SXA812" s="28"/>
      <c r="SXB812" s="28"/>
      <c r="SXC812" s="28"/>
      <c r="SXD812" s="28"/>
      <c r="SXE812" s="28"/>
      <c r="SXF812" s="28"/>
      <c r="SXG812" s="28"/>
      <c r="SXH812" s="28"/>
      <c r="SXI812" s="28"/>
      <c r="SXJ812" s="28"/>
      <c r="SXK812" s="28"/>
      <c r="SXL812" s="28"/>
      <c r="SXM812" s="28"/>
      <c r="SXN812" s="28"/>
      <c r="SXO812" s="28"/>
      <c r="SXP812" s="28"/>
      <c r="SXQ812" s="28"/>
      <c r="SXR812" s="28"/>
      <c r="SXS812" s="28"/>
      <c r="SXT812" s="28"/>
      <c r="SXU812" s="28"/>
      <c r="SXV812" s="28"/>
      <c r="SXW812" s="28"/>
      <c r="SXX812" s="28"/>
      <c r="SXY812" s="28"/>
      <c r="SXZ812" s="28"/>
      <c r="SYA812" s="28"/>
      <c r="SYB812" s="28"/>
      <c r="SYC812" s="28"/>
      <c r="SYD812" s="28"/>
      <c r="SYE812" s="28"/>
      <c r="SYF812" s="28"/>
      <c r="SYG812" s="28"/>
      <c r="SYH812" s="28"/>
      <c r="SYI812" s="28"/>
      <c r="SYJ812" s="28"/>
      <c r="SYK812" s="28"/>
      <c r="SYL812" s="28"/>
      <c r="SYM812" s="28"/>
      <c r="SYN812" s="28"/>
      <c r="SYO812" s="28"/>
      <c r="SYP812" s="28"/>
      <c r="SYQ812" s="28"/>
      <c r="SYR812" s="28"/>
      <c r="SYS812" s="28"/>
      <c r="SYT812" s="28"/>
      <c r="SYU812" s="28"/>
      <c r="SYV812" s="28"/>
      <c r="SYW812" s="28"/>
      <c r="SYX812" s="28"/>
      <c r="SYY812" s="28"/>
      <c r="SYZ812" s="28"/>
      <c r="SZA812" s="28"/>
      <c r="SZB812" s="28"/>
      <c r="SZC812" s="28"/>
      <c r="SZD812" s="28"/>
      <c r="SZE812" s="28"/>
      <c r="SZF812" s="28"/>
      <c r="SZG812" s="28"/>
      <c r="SZH812" s="28"/>
      <c r="SZI812" s="28"/>
      <c r="SZJ812" s="28"/>
      <c r="SZK812" s="28"/>
      <c r="SZL812" s="28"/>
      <c r="SZM812" s="28"/>
      <c r="SZN812" s="28"/>
      <c r="SZO812" s="28"/>
      <c r="SZP812" s="28"/>
      <c r="SZQ812" s="28"/>
      <c r="SZR812" s="28"/>
      <c r="SZS812" s="28"/>
      <c r="SZT812" s="28"/>
      <c r="SZU812" s="28"/>
      <c r="SZV812" s="28"/>
      <c r="SZW812" s="28"/>
      <c r="SZX812" s="28"/>
      <c r="SZY812" s="28"/>
      <c r="SZZ812" s="28"/>
      <c r="TAA812" s="28"/>
      <c r="TAB812" s="28"/>
      <c r="TAC812" s="28"/>
      <c r="TAD812" s="28"/>
      <c r="TAE812" s="28"/>
      <c r="TAF812" s="28"/>
      <c r="TAG812" s="28"/>
      <c r="TAH812" s="28"/>
      <c r="TAI812" s="28"/>
      <c r="TAJ812" s="28"/>
      <c r="TAK812" s="28"/>
      <c r="TAL812" s="28"/>
      <c r="TAM812" s="28"/>
      <c r="TAN812" s="28"/>
      <c r="TAO812" s="28"/>
      <c r="TAP812" s="28"/>
      <c r="TAQ812" s="28"/>
      <c r="TAR812" s="28"/>
      <c r="TAS812" s="28"/>
      <c r="TAT812" s="28"/>
      <c r="TAU812" s="28"/>
      <c r="TAV812" s="28"/>
      <c r="TAW812" s="28"/>
      <c r="TAX812" s="28"/>
      <c r="TAY812" s="28"/>
      <c r="TAZ812" s="28"/>
      <c r="TBA812" s="28"/>
      <c r="TBB812" s="28"/>
      <c r="TBC812" s="28"/>
      <c r="TBD812" s="28"/>
      <c r="TBE812" s="28"/>
      <c r="TBF812" s="28"/>
      <c r="TBG812" s="28"/>
      <c r="TBH812" s="28"/>
      <c r="TBI812" s="28"/>
      <c r="TBJ812" s="28"/>
      <c r="TBK812" s="28"/>
      <c r="TBL812" s="28"/>
      <c r="TBM812" s="28"/>
      <c r="TBN812" s="28"/>
      <c r="TBO812" s="28"/>
      <c r="TBP812" s="28"/>
      <c r="TBQ812" s="28"/>
      <c r="TBR812" s="28"/>
      <c r="TBS812" s="28"/>
      <c r="TBT812" s="28"/>
      <c r="TBU812" s="28"/>
      <c r="TBV812" s="28"/>
      <c r="TBW812" s="28"/>
      <c r="TBX812" s="28"/>
      <c r="TBY812" s="28"/>
      <c r="TBZ812" s="28"/>
      <c r="TCA812" s="28"/>
      <c r="TCB812" s="28"/>
      <c r="TCC812" s="28"/>
      <c r="TCD812" s="28"/>
      <c r="TCE812" s="28"/>
      <c r="TCF812" s="28"/>
      <c r="TCG812" s="28"/>
      <c r="TCH812" s="28"/>
      <c r="TCI812" s="28"/>
      <c r="TCJ812" s="28"/>
      <c r="TCK812" s="28"/>
      <c r="TCL812" s="28"/>
      <c r="TCM812" s="28"/>
      <c r="TCN812" s="28"/>
      <c r="TCO812" s="28"/>
      <c r="TCP812" s="28"/>
      <c r="TCQ812" s="28"/>
      <c r="TCR812" s="28"/>
      <c r="TCS812" s="28"/>
      <c r="TCT812" s="28"/>
      <c r="TCU812" s="28"/>
      <c r="TCV812" s="28"/>
      <c r="TCW812" s="28"/>
      <c r="TCX812" s="28"/>
      <c r="TCY812" s="28"/>
      <c r="TCZ812" s="28"/>
      <c r="TDA812" s="28"/>
      <c r="TDB812" s="28"/>
      <c r="TDC812" s="28"/>
      <c r="TDD812" s="28"/>
      <c r="TDE812" s="28"/>
      <c r="TDF812" s="28"/>
      <c r="TDG812" s="28"/>
      <c r="TDH812" s="28"/>
      <c r="TDI812" s="28"/>
      <c r="TDJ812" s="28"/>
      <c r="TDK812" s="28"/>
      <c r="TDL812" s="28"/>
      <c r="TDM812" s="28"/>
      <c r="TDN812" s="28"/>
      <c r="TDO812" s="28"/>
      <c r="TDP812" s="28"/>
      <c r="TDQ812" s="28"/>
      <c r="TDR812" s="28"/>
      <c r="TDS812" s="28"/>
      <c r="TDT812" s="28"/>
      <c r="TDU812" s="28"/>
      <c r="TDV812" s="28"/>
      <c r="TDW812" s="28"/>
      <c r="TDX812" s="28"/>
      <c r="TDY812" s="28"/>
      <c r="TDZ812" s="28"/>
      <c r="TEA812" s="28"/>
      <c r="TEB812" s="28"/>
      <c r="TEC812" s="28"/>
      <c r="TED812" s="28"/>
      <c r="TEE812" s="28"/>
      <c r="TEF812" s="28"/>
      <c r="TEG812" s="28"/>
      <c r="TEH812" s="28"/>
      <c r="TEI812" s="28"/>
      <c r="TEJ812" s="28"/>
      <c r="TEK812" s="28"/>
      <c r="TEL812" s="28"/>
      <c r="TEM812" s="28"/>
      <c r="TEN812" s="28"/>
      <c r="TEO812" s="28"/>
      <c r="TEP812" s="28"/>
      <c r="TEQ812" s="28"/>
      <c r="TER812" s="28"/>
      <c r="TES812" s="28"/>
      <c r="TET812" s="28"/>
      <c r="TEU812" s="28"/>
      <c r="TEV812" s="28"/>
      <c r="TEW812" s="28"/>
      <c r="TEX812" s="28"/>
      <c r="TEY812" s="28"/>
      <c r="TEZ812" s="28"/>
      <c r="TFA812" s="28"/>
      <c r="TFB812" s="28"/>
      <c r="TFC812" s="28"/>
      <c r="TFD812" s="28"/>
      <c r="TFE812" s="28"/>
      <c r="TFF812" s="28"/>
      <c r="TFG812" s="28"/>
      <c r="TFH812" s="28"/>
      <c r="TFI812" s="28"/>
      <c r="TFJ812" s="28"/>
      <c r="TFK812" s="28"/>
      <c r="TFL812" s="28"/>
      <c r="TFM812" s="28"/>
      <c r="TFN812" s="28"/>
      <c r="TFO812" s="28"/>
      <c r="TFP812" s="28"/>
      <c r="TFQ812" s="28"/>
      <c r="TFR812" s="28"/>
      <c r="TFS812" s="28"/>
      <c r="TFT812" s="28"/>
      <c r="TFU812" s="28"/>
      <c r="TFV812" s="28"/>
      <c r="TFW812" s="28"/>
      <c r="TFX812" s="28"/>
      <c r="TFY812" s="28"/>
      <c r="TFZ812" s="28"/>
      <c r="TGA812" s="28"/>
      <c r="TGB812" s="28"/>
      <c r="TGC812" s="28"/>
      <c r="TGD812" s="28"/>
      <c r="TGE812" s="28"/>
      <c r="TGF812" s="28"/>
      <c r="TGG812" s="28"/>
      <c r="TGH812" s="28"/>
      <c r="TGI812" s="28"/>
      <c r="TGJ812" s="28"/>
      <c r="TGK812" s="28"/>
      <c r="TGL812" s="28"/>
      <c r="TGM812" s="28"/>
      <c r="TGN812" s="28"/>
      <c r="TGO812" s="28"/>
      <c r="TGP812" s="28"/>
      <c r="TGQ812" s="28"/>
      <c r="TGR812" s="28"/>
      <c r="TGS812" s="28"/>
      <c r="TGT812" s="28"/>
      <c r="TGU812" s="28"/>
      <c r="TGV812" s="28"/>
      <c r="TGW812" s="28"/>
      <c r="TGX812" s="28"/>
      <c r="TGY812" s="28"/>
      <c r="TGZ812" s="28"/>
      <c r="THA812" s="28"/>
      <c r="THB812" s="28"/>
      <c r="THC812" s="28"/>
      <c r="THD812" s="28"/>
      <c r="THE812" s="28"/>
      <c r="THF812" s="28"/>
      <c r="THG812" s="28"/>
      <c r="THH812" s="28"/>
      <c r="THI812" s="28"/>
      <c r="THJ812" s="28"/>
      <c r="THK812" s="28"/>
      <c r="THL812" s="28"/>
      <c r="THM812" s="28"/>
      <c r="THN812" s="28"/>
      <c r="THO812" s="28"/>
      <c r="THP812" s="28"/>
      <c r="THQ812" s="28"/>
      <c r="THR812" s="28"/>
      <c r="THS812" s="28"/>
      <c r="THT812" s="28"/>
      <c r="THU812" s="28"/>
      <c r="THV812" s="28"/>
      <c r="THW812" s="28"/>
      <c r="THX812" s="28"/>
      <c r="THY812" s="28"/>
      <c r="THZ812" s="28"/>
      <c r="TIA812" s="28"/>
      <c r="TIB812" s="28"/>
      <c r="TIC812" s="28"/>
      <c r="TID812" s="28"/>
      <c r="TIE812" s="28"/>
      <c r="TIF812" s="28"/>
      <c r="TIG812" s="28"/>
      <c r="TIH812" s="28"/>
      <c r="TII812" s="28"/>
      <c r="TIJ812" s="28"/>
      <c r="TIK812" s="28"/>
      <c r="TIL812" s="28"/>
      <c r="TIM812" s="28"/>
      <c r="TIN812" s="28"/>
      <c r="TIO812" s="28"/>
      <c r="TIP812" s="28"/>
      <c r="TIQ812" s="28"/>
      <c r="TIR812" s="28"/>
      <c r="TIS812" s="28"/>
      <c r="TIT812" s="28"/>
      <c r="TIU812" s="28"/>
      <c r="TIV812" s="28"/>
      <c r="TIW812" s="28"/>
      <c r="TIX812" s="28"/>
      <c r="TIY812" s="28"/>
      <c r="TIZ812" s="28"/>
      <c r="TJA812" s="28"/>
      <c r="TJB812" s="28"/>
      <c r="TJC812" s="28"/>
      <c r="TJD812" s="28"/>
      <c r="TJE812" s="28"/>
      <c r="TJF812" s="28"/>
      <c r="TJG812" s="28"/>
      <c r="TJH812" s="28"/>
      <c r="TJI812" s="28"/>
      <c r="TJJ812" s="28"/>
      <c r="TJK812" s="28"/>
      <c r="TJL812" s="28"/>
      <c r="TJM812" s="28"/>
      <c r="TJN812" s="28"/>
      <c r="TJO812" s="28"/>
      <c r="TJP812" s="28"/>
      <c r="TJQ812" s="28"/>
      <c r="TJR812" s="28"/>
      <c r="TJS812" s="28"/>
      <c r="TJT812" s="28"/>
      <c r="TJU812" s="28"/>
      <c r="TJV812" s="28"/>
      <c r="TJW812" s="28"/>
      <c r="TJX812" s="28"/>
      <c r="TJY812" s="28"/>
      <c r="TJZ812" s="28"/>
      <c r="TKA812" s="28"/>
      <c r="TKB812" s="28"/>
      <c r="TKC812" s="28"/>
      <c r="TKD812" s="28"/>
      <c r="TKE812" s="28"/>
      <c r="TKF812" s="28"/>
      <c r="TKG812" s="28"/>
      <c r="TKH812" s="28"/>
      <c r="TKI812" s="28"/>
      <c r="TKJ812" s="28"/>
      <c r="TKK812" s="28"/>
      <c r="TKL812" s="28"/>
      <c r="TKM812" s="28"/>
      <c r="TKN812" s="28"/>
      <c r="TKO812" s="28"/>
      <c r="TKP812" s="28"/>
      <c r="TKQ812" s="28"/>
      <c r="TKR812" s="28"/>
      <c r="TKS812" s="28"/>
      <c r="TKT812" s="28"/>
      <c r="TKU812" s="28"/>
      <c r="TKV812" s="28"/>
      <c r="TKW812" s="28"/>
      <c r="TKX812" s="28"/>
      <c r="TKY812" s="28"/>
      <c r="TKZ812" s="28"/>
      <c r="TLA812" s="28"/>
      <c r="TLB812" s="28"/>
      <c r="TLC812" s="28"/>
      <c r="TLD812" s="28"/>
      <c r="TLE812" s="28"/>
      <c r="TLF812" s="28"/>
      <c r="TLG812" s="28"/>
      <c r="TLH812" s="28"/>
      <c r="TLI812" s="28"/>
      <c r="TLJ812" s="28"/>
      <c r="TLK812" s="28"/>
      <c r="TLL812" s="28"/>
      <c r="TLM812" s="28"/>
      <c r="TLN812" s="28"/>
      <c r="TLO812" s="28"/>
      <c r="TLP812" s="28"/>
      <c r="TLQ812" s="28"/>
      <c r="TLR812" s="28"/>
      <c r="TLS812" s="28"/>
      <c r="TLT812" s="28"/>
      <c r="TLU812" s="28"/>
      <c r="TLV812" s="28"/>
      <c r="TLW812" s="28"/>
      <c r="TLX812" s="28"/>
      <c r="TLY812" s="28"/>
      <c r="TLZ812" s="28"/>
      <c r="TMA812" s="28"/>
      <c r="TMB812" s="28"/>
      <c r="TMC812" s="28"/>
      <c r="TMD812" s="28"/>
      <c r="TME812" s="28"/>
      <c r="TMF812" s="28"/>
      <c r="TMG812" s="28"/>
      <c r="TMH812" s="28"/>
      <c r="TMI812" s="28"/>
      <c r="TMJ812" s="28"/>
      <c r="TMK812" s="28"/>
      <c r="TML812" s="28"/>
      <c r="TMM812" s="28"/>
      <c r="TMN812" s="28"/>
      <c r="TMO812" s="28"/>
      <c r="TMP812" s="28"/>
      <c r="TMQ812" s="28"/>
      <c r="TMR812" s="28"/>
      <c r="TMS812" s="28"/>
      <c r="TMT812" s="28"/>
      <c r="TMU812" s="28"/>
      <c r="TMV812" s="28"/>
      <c r="TMW812" s="28"/>
      <c r="TMX812" s="28"/>
      <c r="TMY812" s="28"/>
      <c r="TMZ812" s="28"/>
      <c r="TNA812" s="28"/>
      <c r="TNB812" s="28"/>
      <c r="TNC812" s="28"/>
      <c r="TND812" s="28"/>
      <c r="TNE812" s="28"/>
      <c r="TNF812" s="28"/>
      <c r="TNG812" s="28"/>
      <c r="TNH812" s="28"/>
      <c r="TNI812" s="28"/>
      <c r="TNJ812" s="28"/>
      <c r="TNK812" s="28"/>
      <c r="TNL812" s="28"/>
      <c r="TNM812" s="28"/>
      <c r="TNN812" s="28"/>
      <c r="TNO812" s="28"/>
      <c r="TNP812" s="28"/>
      <c r="TNQ812" s="28"/>
      <c r="TNR812" s="28"/>
      <c r="TNS812" s="28"/>
      <c r="TNT812" s="28"/>
      <c r="TNU812" s="28"/>
      <c r="TNV812" s="28"/>
      <c r="TNW812" s="28"/>
      <c r="TNX812" s="28"/>
      <c r="TNY812" s="28"/>
      <c r="TNZ812" s="28"/>
      <c r="TOA812" s="28"/>
      <c r="TOB812" s="28"/>
      <c r="TOC812" s="28"/>
      <c r="TOD812" s="28"/>
      <c r="TOE812" s="28"/>
      <c r="TOF812" s="28"/>
      <c r="TOG812" s="28"/>
      <c r="TOH812" s="28"/>
      <c r="TOI812" s="28"/>
      <c r="TOJ812" s="28"/>
      <c r="TOK812" s="28"/>
      <c r="TOL812" s="28"/>
      <c r="TOM812" s="28"/>
      <c r="TON812" s="28"/>
      <c r="TOO812" s="28"/>
      <c r="TOP812" s="28"/>
      <c r="TOQ812" s="28"/>
      <c r="TOR812" s="28"/>
      <c r="TOS812" s="28"/>
      <c r="TOT812" s="28"/>
      <c r="TOU812" s="28"/>
      <c r="TOV812" s="28"/>
      <c r="TOW812" s="28"/>
      <c r="TOX812" s="28"/>
      <c r="TOY812" s="28"/>
      <c r="TOZ812" s="28"/>
      <c r="TPA812" s="28"/>
      <c r="TPB812" s="28"/>
      <c r="TPC812" s="28"/>
      <c r="TPD812" s="28"/>
      <c r="TPE812" s="28"/>
      <c r="TPF812" s="28"/>
      <c r="TPG812" s="28"/>
      <c r="TPH812" s="28"/>
      <c r="TPI812" s="28"/>
      <c r="TPJ812" s="28"/>
      <c r="TPK812" s="28"/>
      <c r="TPL812" s="28"/>
      <c r="TPM812" s="28"/>
      <c r="TPN812" s="28"/>
      <c r="TPO812" s="28"/>
      <c r="TPP812" s="28"/>
      <c r="TPQ812" s="28"/>
      <c r="TPR812" s="28"/>
      <c r="TPS812" s="28"/>
      <c r="TPT812" s="28"/>
      <c r="TPU812" s="28"/>
      <c r="TPV812" s="28"/>
      <c r="TPW812" s="28"/>
      <c r="TPX812" s="28"/>
      <c r="TPY812" s="28"/>
      <c r="TPZ812" s="28"/>
      <c r="TQA812" s="28"/>
      <c r="TQB812" s="28"/>
      <c r="TQC812" s="28"/>
      <c r="TQD812" s="28"/>
      <c r="TQE812" s="28"/>
      <c r="TQF812" s="28"/>
      <c r="TQG812" s="28"/>
      <c r="TQH812" s="28"/>
      <c r="TQI812" s="28"/>
      <c r="TQJ812" s="28"/>
      <c r="TQK812" s="28"/>
      <c r="TQL812" s="28"/>
      <c r="TQM812" s="28"/>
      <c r="TQN812" s="28"/>
      <c r="TQO812" s="28"/>
      <c r="TQP812" s="28"/>
      <c r="TQQ812" s="28"/>
      <c r="TQR812" s="28"/>
      <c r="TQS812" s="28"/>
      <c r="TQT812" s="28"/>
      <c r="TQU812" s="28"/>
      <c r="TQV812" s="28"/>
      <c r="TQW812" s="28"/>
      <c r="TQX812" s="28"/>
      <c r="TQY812" s="28"/>
      <c r="TQZ812" s="28"/>
      <c r="TRA812" s="28"/>
      <c r="TRB812" s="28"/>
      <c r="TRC812" s="28"/>
      <c r="TRD812" s="28"/>
      <c r="TRE812" s="28"/>
      <c r="TRF812" s="28"/>
      <c r="TRG812" s="28"/>
      <c r="TRH812" s="28"/>
      <c r="TRI812" s="28"/>
      <c r="TRJ812" s="28"/>
      <c r="TRK812" s="28"/>
      <c r="TRL812" s="28"/>
      <c r="TRM812" s="28"/>
      <c r="TRN812" s="28"/>
      <c r="TRO812" s="28"/>
      <c r="TRP812" s="28"/>
      <c r="TRQ812" s="28"/>
      <c r="TRR812" s="28"/>
      <c r="TRS812" s="28"/>
      <c r="TRT812" s="28"/>
      <c r="TRU812" s="28"/>
      <c r="TRV812" s="28"/>
      <c r="TRW812" s="28"/>
      <c r="TRX812" s="28"/>
      <c r="TRY812" s="28"/>
      <c r="TRZ812" s="28"/>
      <c r="TSA812" s="28"/>
      <c r="TSB812" s="28"/>
      <c r="TSC812" s="28"/>
      <c r="TSD812" s="28"/>
      <c r="TSE812" s="28"/>
      <c r="TSF812" s="28"/>
      <c r="TSG812" s="28"/>
      <c r="TSH812" s="28"/>
      <c r="TSI812" s="28"/>
      <c r="TSJ812" s="28"/>
      <c r="TSK812" s="28"/>
      <c r="TSL812" s="28"/>
      <c r="TSM812" s="28"/>
      <c r="TSN812" s="28"/>
      <c r="TSO812" s="28"/>
      <c r="TSP812" s="28"/>
      <c r="TSQ812" s="28"/>
      <c r="TSR812" s="28"/>
      <c r="TSS812" s="28"/>
      <c r="TST812" s="28"/>
      <c r="TSU812" s="28"/>
      <c r="TSV812" s="28"/>
      <c r="TSW812" s="28"/>
      <c r="TSX812" s="28"/>
      <c r="TSY812" s="28"/>
      <c r="TSZ812" s="28"/>
      <c r="TTA812" s="28"/>
      <c r="TTB812" s="28"/>
      <c r="TTC812" s="28"/>
      <c r="TTD812" s="28"/>
      <c r="TTE812" s="28"/>
      <c r="TTF812" s="28"/>
      <c r="TTG812" s="28"/>
      <c r="TTH812" s="28"/>
      <c r="TTI812" s="28"/>
      <c r="TTJ812" s="28"/>
      <c r="TTK812" s="28"/>
      <c r="TTL812" s="28"/>
      <c r="TTM812" s="28"/>
      <c r="TTN812" s="28"/>
      <c r="TTO812" s="28"/>
      <c r="TTP812" s="28"/>
      <c r="TTQ812" s="28"/>
      <c r="TTR812" s="28"/>
      <c r="TTS812" s="28"/>
      <c r="TTT812" s="28"/>
      <c r="TTU812" s="28"/>
      <c r="TTV812" s="28"/>
      <c r="TTW812" s="28"/>
      <c r="TTX812" s="28"/>
      <c r="TTY812" s="28"/>
      <c r="TTZ812" s="28"/>
      <c r="TUA812" s="28"/>
      <c r="TUB812" s="28"/>
      <c r="TUC812" s="28"/>
      <c r="TUD812" s="28"/>
      <c r="TUE812" s="28"/>
      <c r="TUF812" s="28"/>
      <c r="TUG812" s="28"/>
      <c r="TUH812" s="28"/>
      <c r="TUI812" s="28"/>
      <c r="TUJ812" s="28"/>
      <c r="TUK812" s="28"/>
      <c r="TUL812" s="28"/>
      <c r="TUM812" s="28"/>
      <c r="TUN812" s="28"/>
      <c r="TUO812" s="28"/>
      <c r="TUP812" s="28"/>
      <c r="TUQ812" s="28"/>
      <c r="TUR812" s="28"/>
      <c r="TUS812" s="28"/>
      <c r="TUT812" s="28"/>
      <c r="TUU812" s="28"/>
      <c r="TUV812" s="28"/>
      <c r="TUW812" s="28"/>
      <c r="TUX812" s="28"/>
      <c r="TUY812" s="28"/>
      <c r="TUZ812" s="28"/>
      <c r="TVA812" s="28"/>
      <c r="TVB812" s="28"/>
      <c r="TVC812" s="28"/>
      <c r="TVD812" s="28"/>
      <c r="TVE812" s="28"/>
      <c r="TVF812" s="28"/>
      <c r="TVG812" s="28"/>
      <c r="TVH812" s="28"/>
      <c r="TVI812" s="28"/>
      <c r="TVJ812" s="28"/>
      <c r="TVK812" s="28"/>
      <c r="TVL812" s="28"/>
      <c r="TVM812" s="28"/>
      <c r="TVN812" s="28"/>
      <c r="TVO812" s="28"/>
      <c r="TVP812" s="28"/>
      <c r="TVQ812" s="28"/>
      <c r="TVR812" s="28"/>
      <c r="TVS812" s="28"/>
      <c r="TVT812" s="28"/>
      <c r="TVU812" s="28"/>
      <c r="TVV812" s="28"/>
      <c r="TVW812" s="28"/>
      <c r="TVX812" s="28"/>
      <c r="TVY812" s="28"/>
      <c r="TVZ812" s="28"/>
      <c r="TWA812" s="28"/>
      <c r="TWB812" s="28"/>
      <c r="TWC812" s="28"/>
      <c r="TWD812" s="28"/>
      <c r="TWE812" s="28"/>
      <c r="TWF812" s="28"/>
      <c r="TWG812" s="28"/>
      <c r="TWH812" s="28"/>
      <c r="TWI812" s="28"/>
      <c r="TWJ812" s="28"/>
      <c r="TWK812" s="28"/>
      <c r="TWL812" s="28"/>
      <c r="TWM812" s="28"/>
      <c r="TWN812" s="28"/>
      <c r="TWO812" s="28"/>
      <c r="TWP812" s="28"/>
      <c r="TWQ812" s="28"/>
      <c r="TWR812" s="28"/>
      <c r="TWS812" s="28"/>
      <c r="TWT812" s="28"/>
      <c r="TWU812" s="28"/>
      <c r="TWV812" s="28"/>
      <c r="TWW812" s="28"/>
      <c r="TWX812" s="28"/>
      <c r="TWY812" s="28"/>
      <c r="TWZ812" s="28"/>
      <c r="TXA812" s="28"/>
      <c r="TXB812" s="28"/>
      <c r="TXC812" s="28"/>
      <c r="TXD812" s="28"/>
      <c r="TXE812" s="28"/>
      <c r="TXF812" s="28"/>
      <c r="TXG812" s="28"/>
      <c r="TXH812" s="28"/>
      <c r="TXI812" s="28"/>
      <c r="TXJ812" s="28"/>
      <c r="TXK812" s="28"/>
      <c r="TXL812" s="28"/>
      <c r="TXM812" s="28"/>
      <c r="TXN812" s="28"/>
      <c r="TXO812" s="28"/>
      <c r="TXP812" s="28"/>
      <c r="TXQ812" s="28"/>
      <c r="TXR812" s="28"/>
      <c r="TXS812" s="28"/>
      <c r="TXT812" s="28"/>
      <c r="TXU812" s="28"/>
      <c r="TXV812" s="28"/>
      <c r="TXW812" s="28"/>
      <c r="TXX812" s="28"/>
      <c r="TXY812" s="28"/>
      <c r="TXZ812" s="28"/>
      <c r="TYA812" s="28"/>
      <c r="TYB812" s="28"/>
      <c r="TYC812" s="28"/>
      <c r="TYD812" s="28"/>
      <c r="TYE812" s="28"/>
      <c r="TYF812" s="28"/>
      <c r="TYG812" s="28"/>
      <c r="TYH812" s="28"/>
      <c r="TYI812" s="28"/>
      <c r="TYJ812" s="28"/>
      <c r="TYK812" s="28"/>
      <c r="TYL812" s="28"/>
      <c r="TYM812" s="28"/>
      <c r="TYN812" s="28"/>
      <c r="TYO812" s="28"/>
      <c r="TYP812" s="28"/>
      <c r="TYQ812" s="28"/>
      <c r="TYR812" s="28"/>
      <c r="TYS812" s="28"/>
      <c r="TYT812" s="28"/>
      <c r="TYU812" s="28"/>
      <c r="TYV812" s="28"/>
      <c r="TYW812" s="28"/>
      <c r="TYX812" s="28"/>
      <c r="TYY812" s="28"/>
      <c r="TYZ812" s="28"/>
      <c r="TZA812" s="28"/>
      <c r="TZB812" s="28"/>
      <c r="TZC812" s="28"/>
      <c r="TZD812" s="28"/>
      <c r="TZE812" s="28"/>
      <c r="TZF812" s="28"/>
      <c r="TZG812" s="28"/>
      <c r="TZH812" s="28"/>
      <c r="TZI812" s="28"/>
      <c r="TZJ812" s="28"/>
      <c r="TZK812" s="28"/>
      <c r="TZL812" s="28"/>
      <c r="TZM812" s="28"/>
      <c r="TZN812" s="28"/>
      <c r="TZO812" s="28"/>
      <c r="TZP812" s="28"/>
      <c r="TZQ812" s="28"/>
      <c r="TZR812" s="28"/>
      <c r="TZS812" s="28"/>
      <c r="TZT812" s="28"/>
      <c r="TZU812" s="28"/>
      <c r="TZV812" s="28"/>
      <c r="TZW812" s="28"/>
      <c r="TZX812" s="28"/>
      <c r="TZY812" s="28"/>
      <c r="TZZ812" s="28"/>
      <c r="UAA812" s="28"/>
      <c r="UAB812" s="28"/>
      <c r="UAC812" s="28"/>
      <c r="UAD812" s="28"/>
      <c r="UAE812" s="28"/>
      <c r="UAF812" s="28"/>
      <c r="UAG812" s="28"/>
      <c r="UAH812" s="28"/>
      <c r="UAI812" s="28"/>
      <c r="UAJ812" s="28"/>
      <c r="UAK812" s="28"/>
      <c r="UAL812" s="28"/>
      <c r="UAM812" s="28"/>
      <c r="UAN812" s="28"/>
      <c r="UAO812" s="28"/>
      <c r="UAP812" s="28"/>
      <c r="UAQ812" s="28"/>
      <c r="UAR812" s="28"/>
      <c r="UAS812" s="28"/>
      <c r="UAT812" s="28"/>
      <c r="UAU812" s="28"/>
      <c r="UAV812" s="28"/>
      <c r="UAW812" s="28"/>
      <c r="UAX812" s="28"/>
      <c r="UAY812" s="28"/>
      <c r="UAZ812" s="28"/>
      <c r="UBA812" s="28"/>
      <c r="UBB812" s="28"/>
      <c r="UBC812" s="28"/>
      <c r="UBD812" s="28"/>
      <c r="UBE812" s="28"/>
      <c r="UBF812" s="28"/>
      <c r="UBG812" s="28"/>
      <c r="UBH812" s="28"/>
      <c r="UBI812" s="28"/>
      <c r="UBJ812" s="28"/>
      <c r="UBK812" s="28"/>
      <c r="UBL812" s="28"/>
      <c r="UBM812" s="28"/>
      <c r="UBN812" s="28"/>
      <c r="UBO812" s="28"/>
      <c r="UBP812" s="28"/>
      <c r="UBQ812" s="28"/>
      <c r="UBR812" s="28"/>
      <c r="UBS812" s="28"/>
      <c r="UBT812" s="28"/>
      <c r="UBU812" s="28"/>
      <c r="UBV812" s="28"/>
      <c r="UBW812" s="28"/>
      <c r="UBX812" s="28"/>
      <c r="UBY812" s="28"/>
      <c r="UBZ812" s="28"/>
      <c r="UCA812" s="28"/>
      <c r="UCB812" s="28"/>
      <c r="UCC812" s="28"/>
      <c r="UCD812" s="28"/>
      <c r="UCE812" s="28"/>
      <c r="UCF812" s="28"/>
      <c r="UCG812" s="28"/>
      <c r="UCH812" s="28"/>
      <c r="UCI812" s="28"/>
      <c r="UCJ812" s="28"/>
      <c r="UCK812" s="28"/>
      <c r="UCL812" s="28"/>
      <c r="UCM812" s="28"/>
      <c r="UCN812" s="28"/>
      <c r="UCO812" s="28"/>
      <c r="UCP812" s="28"/>
      <c r="UCQ812" s="28"/>
      <c r="UCR812" s="28"/>
      <c r="UCS812" s="28"/>
      <c r="UCT812" s="28"/>
      <c r="UCU812" s="28"/>
      <c r="UCV812" s="28"/>
      <c r="UCW812" s="28"/>
      <c r="UCX812" s="28"/>
      <c r="UCY812" s="28"/>
      <c r="UCZ812" s="28"/>
      <c r="UDA812" s="28"/>
      <c r="UDB812" s="28"/>
      <c r="UDC812" s="28"/>
      <c r="UDD812" s="28"/>
      <c r="UDE812" s="28"/>
      <c r="UDF812" s="28"/>
      <c r="UDG812" s="28"/>
      <c r="UDH812" s="28"/>
      <c r="UDI812" s="28"/>
      <c r="UDJ812" s="28"/>
      <c r="UDK812" s="28"/>
      <c r="UDL812" s="28"/>
      <c r="UDM812" s="28"/>
      <c r="UDN812" s="28"/>
      <c r="UDO812" s="28"/>
      <c r="UDP812" s="28"/>
      <c r="UDQ812" s="28"/>
      <c r="UDR812" s="28"/>
      <c r="UDS812" s="28"/>
      <c r="UDT812" s="28"/>
      <c r="UDU812" s="28"/>
      <c r="UDV812" s="28"/>
      <c r="UDW812" s="28"/>
      <c r="UDX812" s="28"/>
      <c r="UDY812" s="28"/>
      <c r="UDZ812" s="28"/>
      <c r="UEA812" s="28"/>
      <c r="UEB812" s="28"/>
      <c r="UEC812" s="28"/>
      <c r="UED812" s="28"/>
      <c r="UEE812" s="28"/>
      <c r="UEF812" s="28"/>
      <c r="UEG812" s="28"/>
      <c r="UEH812" s="28"/>
      <c r="UEI812" s="28"/>
      <c r="UEJ812" s="28"/>
      <c r="UEK812" s="28"/>
      <c r="UEL812" s="28"/>
      <c r="UEM812" s="28"/>
      <c r="UEN812" s="28"/>
      <c r="UEO812" s="28"/>
      <c r="UEP812" s="28"/>
      <c r="UEQ812" s="28"/>
      <c r="UER812" s="28"/>
      <c r="UES812" s="28"/>
      <c r="UET812" s="28"/>
      <c r="UEU812" s="28"/>
      <c r="UEV812" s="28"/>
      <c r="UEW812" s="28"/>
      <c r="UEX812" s="28"/>
      <c r="UEY812" s="28"/>
      <c r="UEZ812" s="28"/>
      <c r="UFA812" s="28"/>
      <c r="UFB812" s="28"/>
      <c r="UFC812" s="28"/>
      <c r="UFD812" s="28"/>
      <c r="UFE812" s="28"/>
      <c r="UFF812" s="28"/>
      <c r="UFG812" s="28"/>
      <c r="UFH812" s="28"/>
      <c r="UFI812" s="28"/>
      <c r="UFJ812" s="28"/>
      <c r="UFK812" s="28"/>
      <c r="UFL812" s="28"/>
      <c r="UFM812" s="28"/>
      <c r="UFN812" s="28"/>
      <c r="UFO812" s="28"/>
      <c r="UFP812" s="28"/>
      <c r="UFQ812" s="28"/>
      <c r="UFR812" s="28"/>
      <c r="UFS812" s="28"/>
      <c r="UFT812" s="28"/>
      <c r="UFU812" s="28"/>
      <c r="UFV812" s="28"/>
      <c r="UFW812" s="28"/>
      <c r="UFX812" s="28"/>
      <c r="UFY812" s="28"/>
      <c r="UFZ812" s="28"/>
      <c r="UGA812" s="28"/>
      <c r="UGB812" s="28"/>
      <c r="UGC812" s="28"/>
      <c r="UGD812" s="28"/>
      <c r="UGE812" s="28"/>
      <c r="UGF812" s="28"/>
      <c r="UGG812" s="28"/>
      <c r="UGH812" s="28"/>
      <c r="UGI812" s="28"/>
      <c r="UGJ812" s="28"/>
      <c r="UGK812" s="28"/>
      <c r="UGL812" s="28"/>
      <c r="UGM812" s="28"/>
      <c r="UGN812" s="28"/>
      <c r="UGO812" s="28"/>
      <c r="UGP812" s="28"/>
      <c r="UGQ812" s="28"/>
      <c r="UGR812" s="28"/>
      <c r="UGS812" s="28"/>
      <c r="UGT812" s="28"/>
      <c r="UGU812" s="28"/>
      <c r="UGV812" s="28"/>
      <c r="UGW812" s="28"/>
      <c r="UGX812" s="28"/>
      <c r="UGY812" s="28"/>
      <c r="UGZ812" s="28"/>
      <c r="UHA812" s="28"/>
      <c r="UHB812" s="28"/>
      <c r="UHC812" s="28"/>
      <c r="UHD812" s="28"/>
      <c r="UHE812" s="28"/>
      <c r="UHF812" s="28"/>
      <c r="UHG812" s="28"/>
      <c r="UHH812" s="28"/>
      <c r="UHI812" s="28"/>
      <c r="UHJ812" s="28"/>
      <c r="UHK812" s="28"/>
      <c r="UHL812" s="28"/>
      <c r="UHM812" s="28"/>
      <c r="UHN812" s="28"/>
      <c r="UHO812" s="28"/>
      <c r="UHP812" s="28"/>
      <c r="UHQ812" s="28"/>
      <c r="UHR812" s="28"/>
      <c r="UHS812" s="28"/>
      <c r="UHT812" s="28"/>
      <c r="UHU812" s="28"/>
      <c r="UHV812" s="28"/>
      <c r="UHW812" s="28"/>
      <c r="UHX812" s="28"/>
      <c r="UHY812" s="28"/>
      <c r="UHZ812" s="28"/>
      <c r="UIA812" s="28"/>
      <c r="UIB812" s="28"/>
      <c r="UIC812" s="28"/>
      <c r="UID812" s="28"/>
      <c r="UIE812" s="28"/>
      <c r="UIF812" s="28"/>
      <c r="UIG812" s="28"/>
      <c r="UIH812" s="28"/>
      <c r="UII812" s="28"/>
      <c r="UIJ812" s="28"/>
      <c r="UIK812" s="28"/>
      <c r="UIL812" s="28"/>
      <c r="UIM812" s="28"/>
      <c r="UIN812" s="28"/>
      <c r="UIO812" s="28"/>
      <c r="UIP812" s="28"/>
      <c r="UIQ812" s="28"/>
      <c r="UIR812" s="28"/>
      <c r="UIS812" s="28"/>
      <c r="UIT812" s="28"/>
      <c r="UIU812" s="28"/>
      <c r="UIV812" s="28"/>
      <c r="UIW812" s="28"/>
      <c r="UIX812" s="28"/>
      <c r="UIY812" s="28"/>
      <c r="UIZ812" s="28"/>
      <c r="UJA812" s="28"/>
      <c r="UJB812" s="28"/>
      <c r="UJC812" s="28"/>
      <c r="UJD812" s="28"/>
      <c r="UJE812" s="28"/>
      <c r="UJF812" s="28"/>
      <c r="UJG812" s="28"/>
      <c r="UJH812" s="28"/>
      <c r="UJI812" s="28"/>
      <c r="UJJ812" s="28"/>
      <c r="UJK812" s="28"/>
      <c r="UJL812" s="28"/>
      <c r="UJM812" s="28"/>
      <c r="UJN812" s="28"/>
      <c r="UJO812" s="28"/>
      <c r="UJP812" s="28"/>
      <c r="UJQ812" s="28"/>
      <c r="UJR812" s="28"/>
      <c r="UJS812" s="28"/>
      <c r="UJT812" s="28"/>
      <c r="UJU812" s="28"/>
      <c r="UJV812" s="28"/>
      <c r="UJW812" s="28"/>
      <c r="UJX812" s="28"/>
      <c r="UJY812" s="28"/>
      <c r="UJZ812" s="28"/>
      <c r="UKA812" s="28"/>
      <c r="UKB812" s="28"/>
      <c r="UKC812" s="28"/>
      <c r="UKD812" s="28"/>
      <c r="UKE812" s="28"/>
      <c r="UKF812" s="28"/>
      <c r="UKG812" s="28"/>
      <c r="UKH812" s="28"/>
      <c r="UKI812" s="28"/>
      <c r="UKJ812" s="28"/>
      <c r="UKK812" s="28"/>
      <c r="UKL812" s="28"/>
      <c r="UKM812" s="28"/>
      <c r="UKN812" s="28"/>
      <c r="UKO812" s="28"/>
      <c r="UKP812" s="28"/>
      <c r="UKQ812" s="28"/>
      <c r="UKR812" s="28"/>
      <c r="UKS812" s="28"/>
      <c r="UKT812" s="28"/>
      <c r="UKU812" s="28"/>
      <c r="UKV812" s="28"/>
      <c r="UKW812" s="28"/>
      <c r="UKX812" s="28"/>
      <c r="UKY812" s="28"/>
      <c r="UKZ812" s="28"/>
      <c r="ULA812" s="28"/>
      <c r="ULB812" s="28"/>
      <c r="ULC812" s="28"/>
      <c r="ULD812" s="28"/>
      <c r="ULE812" s="28"/>
      <c r="ULF812" s="28"/>
      <c r="ULG812" s="28"/>
      <c r="ULH812" s="28"/>
      <c r="ULI812" s="28"/>
      <c r="ULJ812" s="28"/>
      <c r="ULK812" s="28"/>
      <c r="ULL812" s="28"/>
      <c r="ULM812" s="28"/>
      <c r="ULN812" s="28"/>
      <c r="ULO812" s="28"/>
      <c r="ULP812" s="28"/>
      <c r="ULQ812" s="28"/>
      <c r="ULR812" s="28"/>
      <c r="ULS812" s="28"/>
      <c r="ULT812" s="28"/>
      <c r="ULU812" s="28"/>
      <c r="ULV812" s="28"/>
      <c r="ULW812" s="28"/>
      <c r="ULX812" s="28"/>
      <c r="ULY812" s="28"/>
      <c r="ULZ812" s="28"/>
      <c r="UMA812" s="28"/>
      <c r="UMB812" s="28"/>
      <c r="UMC812" s="28"/>
      <c r="UMD812" s="28"/>
      <c r="UME812" s="28"/>
      <c r="UMF812" s="28"/>
      <c r="UMG812" s="28"/>
      <c r="UMH812" s="28"/>
      <c r="UMI812" s="28"/>
      <c r="UMJ812" s="28"/>
      <c r="UMK812" s="28"/>
      <c r="UML812" s="28"/>
      <c r="UMM812" s="28"/>
      <c r="UMN812" s="28"/>
      <c r="UMO812" s="28"/>
      <c r="UMP812" s="28"/>
      <c r="UMQ812" s="28"/>
      <c r="UMR812" s="28"/>
      <c r="UMS812" s="28"/>
      <c r="UMT812" s="28"/>
      <c r="UMU812" s="28"/>
      <c r="UMV812" s="28"/>
      <c r="UMW812" s="28"/>
      <c r="UMX812" s="28"/>
      <c r="UMY812" s="28"/>
      <c r="UMZ812" s="28"/>
      <c r="UNA812" s="28"/>
      <c r="UNB812" s="28"/>
      <c r="UNC812" s="28"/>
      <c r="UND812" s="28"/>
      <c r="UNE812" s="28"/>
      <c r="UNF812" s="28"/>
      <c r="UNG812" s="28"/>
      <c r="UNH812" s="28"/>
      <c r="UNI812" s="28"/>
      <c r="UNJ812" s="28"/>
      <c r="UNK812" s="28"/>
      <c r="UNL812" s="28"/>
      <c r="UNM812" s="28"/>
      <c r="UNN812" s="28"/>
      <c r="UNO812" s="28"/>
      <c r="UNP812" s="28"/>
      <c r="UNQ812" s="28"/>
      <c r="UNR812" s="28"/>
      <c r="UNS812" s="28"/>
      <c r="UNT812" s="28"/>
      <c r="UNU812" s="28"/>
      <c r="UNV812" s="28"/>
      <c r="UNW812" s="28"/>
      <c r="UNX812" s="28"/>
      <c r="UNY812" s="28"/>
      <c r="UNZ812" s="28"/>
      <c r="UOA812" s="28"/>
      <c r="UOB812" s="28"/>
      <c r="UOC812" s="28"/>
      <c r="UOD812" s="28"/>
      <c r="UOE812" s="28"/>
      <c r="UOF812" s="28"/>
      <c r="UOG812" s="28"/>
      <c r="UOH812" s="28"/>
      <c r="UOI812" s="28"/>
      <c r="UOJ812" s="28"/>
      <c r="UOK812" s="28"/>
      <c r="UOL812" s="28"/>
      <c r="UOM812" s="28"/>
      <c r="UON812" s="28"/>
      <c r="UOO812" s="28"/>
      <c r="UOP812" s="28"/>
      <c r="UOQ812" s="28"/>
      <c r="UOR812" s="28"/>
      <c r="UOS812" s="28"/>
      <c r="UOT812" s="28"/>
      <c r="UOU812" s="28"/>
      <c r="UOV812" s="28"/>
      <c r="UOW812" s="28"/>
      <c r="UOX812" s="28"/>
      <c r="UOY812" s="28"/>
      <c r="UOZ812" s="28"/>
      <c r="UPA812" s="28"/>
      <c r="UPB812" s="28"/>
      <c r="UPC812" s="28"/>
      <c r="UPD812" s="28"/>
      <c r="UPE812" s="28"/>
      <c r="UPF812" s="28"/>
      <c r="UPG812" s="28"/>
      <c r="UPH812" s="28"/>
      <c r="UPI812" s="28"/>
      <c r="UPJ812" s="28"/>
      <c r="UPK812" s="28"/>
      <c r="UPL812" s="28"/>
      <c r="UPM812" s="28"/>
      <c r="UPN812" s="28"/>
      <c r="UPO812" s="28"/>
      <c r="UPP812" s="28"/>
      <c r="UPQ812" s="28"/>
      <c r="UPR812" s="28"/>
      <c r="UPS812" s="28"/>
      <c r="UPT812" s="28"/>
      <c r="UPU812" s="28"/>
      <c r="UPV812" s="28"/>
      <c r="UPW812" s="28"/>
      <c r="UPX812" s="28"/>
      <c r="UPY812" s="28"/>
      <c r="UPZ812" s="28"/>
      <c r="UQA812" s="28"/>
      <c r="UQB812" s="28"/>
      <c r="UQC812" s="28"/>
      <c r="UQD812" s="28"/>
      <c r="UQE812" s="28"/>
      <c r="UQF812" s="28"/>
      <c r="UQG812" s="28"/>
      <c r="UQH812" s="28"/>
      <c r="UQI812" s="28"/>
      <c r="UQJ812" s="28"/>
      <c r="UQK812" s="28"/>
      <c r="UQL812" s="28"/>
      <c r="UQM812" s="28"/>
      <c r="UQN812" s="28"/>
      <c r="UQO812" s="28"/>
      <c r="UQP812" s="28"/>
      <c r="UQQ812" s="28"/>
      <c r="UQR812" s="28"/>
      <c r="UQS812" s="28"/>
      <c r="UQT812" s="28"/>
      <c r="UQU812" s="28"/>
      <c r="UQV812" s="28"/>
      <c r="UQW812" s="28"/>
      <c r="UQX812" s="28"/>
      <c r="UQY812" s="28"/>
      <c r="UQZ812" s="28"/>
      <c r="URA812" s="28"/>
      <c r="URB812" s="28"/>
      <c r="URC812" s="28"/>
      <c r="URD812" s="28"/>
      <c r="URE812" s="28"/>
      <c r="URF812" s="28"/>
      <c r="URG812" s="28"/>
      <c r="URH812" s="28"/>
      <c r="URI812" s="28"/>
      <c r="URJ812" s="28"/>
      <c r="URK812" s="28"/>
      <c r="URL812" s="28"/>
      <c r="URM812" s="28"/>
      <c r="URN812" s="28"/>
      <c r="URO812" s="28"/>
      <c r="URP812" s="28"/>
      <c r="URQ812" s="28"/>
      <c r="URR812" s="28"/>
      <c r="URS812" s="28"/>
      <c r="URT812" s="28"/>
      <c r="URU812" s="28"/>
      <c r="URV812" s="28"/>
      <c r="URW812" s="28"/>
      <c r="URX812" s="28"/>
      <c r="URY812" s="28"/>
      <c r="URZ812" s="28"/>
      <c r="USA812" s="28"/>
      <c r="USB812" s="28"/>
      <c r="USC812" s="28"/>
      <c r="USD812" s="28"/>
      <c r="USE812" s="28"/>
      <c r="USF812" s="28"/>
      <c r="USG812" s="28"/>
      <c r="USH812" s="28"/>
      <c r="USI812" s="28"/>
      <c r="USJ812" s="28"/>
      <c r="USK812" s="28"/>
      <c r="USL812" s="28"/>
      <c r="USM812" s="28"/>
      <c r="USN812" s="28"/>
      <c r="USO812" s="28"/>
      <c r="USP812" s="28"/>
      <c r="USQ812" s="28"/>
      <c r="USR812" s="28"/>
      <c r="USS812" s="28"/>
      <c r="UST812" s="28"/>
      <c r="USU812" s="28"/>
      <c r="USV812" s="28"/>
      <c r="USW812" s="28"/>
      <c r="USX812" s="28"/>
      <c r="USY812" s="28"/>
      <c r="USZ812" s="28"/>
      <c r="UTA812" s="28"/>
      <c r="UTB812" s="28"/>
      <c r="UTC812" s="28"/>
      <c r="UTD812" s="28"/>
      <c r="UTE812" s="28"/>
      <c r="UTF812" s="28"/>
      <c r="UTG812" s="28"/>
      <c r="UTH812" s="28"/>
      <c r="UTI812" s="28"/>
      <c r="UTJ812" s="28"/>
      <c r="UTK812" s="28"/>
      <c r="UTL812" s="28"/>
      <c r="UTM812" s="28"/>
      <c r="UTN812" s="28"/>
      <c r="UTO812" s="28"/>
      <c r="UTP812" s="28"/>
      <c r="UTQ812" s="28"/>
      <c r="UTR812" s="28"/>
      <c r="UTS812" s="28"/>
      <c r="UTT812" s="28"/>
      <c r="UTU812" s="28"/>
      <c r="UTV812" s="28"/>
      <c r="UTW812" s="28"/>
      <c r="UTX812" s="28"/>
      <c r="UTY812" s="28"/>
      <c r="UTZ812" s="28"/>
      <c r="UUA812" s="28"/>
      <c r="UUB812" s="28"/>
      <c r="UUC812" s="28"/>
      <c r="UUD812" s="28"/>
      <c r="UUE812" s="28"/>
      <c r="UUF812" s="28"/>
      <c r="UUG812" s="28"/>
      <c r="UUH812" s="28"/>
      <c r="UUI812" s="28"/>
      <c r="UUJ812" s="28"/>
      <c r="UUK812" s="28"/>
      <c r="UUL812" s="28"/>
      <c r="UUM812" s="28"/>
      <c r="UUN812" s="28"/>
      <c r="UUO812" s="28"/>
      <c r="UUP812" s="28"/>
      <c r="UUQ812" s="28"/>
      <c r="UUR812" s="28"/>
      <c r="UUS812" s="28"/>
      <c r="UUT812" s="28"/>
      <c r="UUU812" s="28"/>
      <c r="UUV812" s="28"/>
      <c r="UUW812" s="28"/>
      <c r="UUX812" s="28"/>
      <c r="UUY812" s="28"/>
      <c r="UUZ812" s="28"/>
      <c r="UVA812" s="28"/>
      <c r="UVB812" s="28"/>
      <c r="UVC812" s="28"/>
      <c r="UVD812" s="28"/>
      <c r="UVE812" s="28"/>
      <c r="UVF812" s="28"/>
      <c r="UVG812" s="28"/>
      <c r="UVH812" s="28"/>
      <c r="UVI812" s="28"/>
      <c r="UVJ812" s="28"/>
      <c r="UVK812" s="28"/>
      <c r="UVL812" s="28"/>
      <c r="UVM812" s="28"/>
      <c r="UVN812" s="28"/>
      <c r="UVO812" s="28"/>
      <c r="UVP812" s="28"/>
      <c r="UVQ812" s="28"/>
      <c r="UVR812" s="28"/>
      <c r="UVS812" s="28"/>
      <c r="UVT812" s="28"/>
      <c r="UVU812" s="28"/>
      <c r="UVV812" s="28"/>
      <c r="UVW812" s="28"/>
      <c r="UVX812" s="28"/>
      <c r="UVY812" s="28"/>
      <c r="UVZ812" s="28"/>
      <c r="UWA812" s="28"/>
      <c r="UWB812" s="28"/>
      <c r="UWC812" s="28"/>
      <c r="UWD812" s="28"/>
      <c r="UWE812" s="28"/>
      <c r="UWF812" s="28"/>
      <c r="UWG812" s="28"/>
      <c r="UWH812" s="28"/>
      <c r="UWI812" s="28"/>
      <c r="UWJ812" s="28"/>
      <c r="UWK812" s="28"/>
      <c r="UWL812" s="28"/>
      <c r="UWM812" s="28"/>
      <c r="UWN812" s="28"/>
      <c r="UWO812" s="28"/>
      <c r="UWP812" s="28"/>
      <c r="UWQ812" s="28"/>
      <c r="UWR812" s="28"/>
      <c r="UWS812" s="28"/>
      <c r="UWT812" s="28"/>
      <c r="UWU812" s="28"/>
      <c r="UWV812" s="28"/>
      <c r="UWW812" s="28"/>
      <c r="UWX812" s="28"/>
      <c r="UWY812" s="28"/>
      <c r="UWZ812" s="28"/>
      <c r="UXA812" s="28"/>
      <c r="UXB812" s="28"/>
      <c r="UXC812" s="28"/>
      <c r="UXD812" s="28"/>
      <c r="UXE812" s="28"/>
      <c r="UXF812" s="28"/>
      <c r="UXG812" s="28"/>
      <c r="UXH812" s="28"/>
      <c r="UXI812" s="28"/>
      <c r="UXJ812" s="28"/>
      <c r="UXK812" s="28"/>
      <c r="UXL812" s="28"/>
      <c r="UXM812" s="28"/>
      <c r="UXN812" s="28"/>
      <c r="UXO812" s="28"/>
      <c r="UXP812" s="28"/>
      <c r="UXQ812" s="28"/>
      <c r="UXR812" s="28"/>
      <c r="UXS812" s="28"/>
      <c r="UXT812" s="28"/>
      <c r="UXU812" s="28"/>
      <c r="UXV812" s="28"/>
      <c r="UXW812" s="28"/>
      <c r="UXX812" s="28"/>
      <c r="UXY812" s="28"/>
      <c r="UXZ812" s="28"/>
      <c r="UYA812" s="28"/>
      <c r="UYB812" s="28"/>
      <c r="UYC812" s="28"/>
      <c r="UYD812" s="28"/>
      <c r="UYE812" s="28"/>
      <c r="UYF812" s="28"/>
      <c r="UYG812" s="28"/>
      <c r="UYH812" s="28"/>
      <c r="UYI812" s="28"/>
      <c r="UYJ812" s="28"/>
      <c r="UYK812" s="28"/>
      <c r="UYL812" s="28"/>
      <c r="UYM812" s="28"/>
      <c r="UYN812" s="28"/>
      <c r="UYO812" s="28"/>
      <c r="UYP812" s="28"/>
      <c r="UYQ812" s="28"/>
      <c r="UYR812" s="28"/>
      <c r="UYS812" s="28"/>
      <c r="UYT812" s="28"/>
      <c r="UYU812" s="28"/>
      <c r="UYV812" s="28"/>
      <c r="UYW812" s="28"/>
      <c r="UYX812" s="28"/>
      <c r="UYY812" s="28"/>
      <c r="UYZ812" s="28"/>
      <c r="UZA812" s="28"/>
      <c r="UZB812" s="28"/>
      <c r="UZC812" s="28"/>
      <c r="UZD812" s="28"/>
      <c r="UZE812" s="28"/>
      <c r="UZF812" s="28"/>
      <c r="UZG812" s="28"/>
      <c r="UZH812" s="28"/>
      <c r="UZI812" s="28"/>
      <c r="UZJ812" s="28"/>
      <c r="UZK812" s="28"/>
      <c r="UZL812" s="28"/>
      <c r="UZM812" s="28"/>
      <c r="UZN812" s="28"/>
      <c r="UZO812" s="28"/>
      <c r="UZP812" s="28"/>
      <c r="UZQ812" s="28"/>
      <c r="UZR812" s="28"/>
      <c r="UZS812" s="28"/>
      <c r="UZT812" s="28"/>
      <c r="UZU812" s="28"/>
      <c r="UZV812" s="28"/>
      <c r="UZW812" s="28"/>
      <c r="UZX812" s="28"/>
      <c r="UZY812" s="28"/>
      <c r="UZZ812" s="28"/>
      <c r="VAA812" s="28"/>
      <c r="VAB812" s="28"/>
      <c r="VAC812" s="28"/>
      <c r="VAD812" s="28"/>
      <c r="VAE812" s="28"/>
      <c r="VAF812" s="28"/>
      <c r="VAG812" s="28"/>
      <c r="VAH812" s="28"/>
      <c r="VAI812" s="28"/>
      <c r="VAJ812" s="28"/>
      <c r="VAK812" s="28"/>
      <c r="VAL812" s="28"/>
      <c r="VAM812" s="28"/>
      <c r="VAN812" s="28"/>
      <c r="VAO812" s="28"/>
      <c r="VAP812" s="28"/>
      <c r="VAQ812" s="28"/>
      <c r="VAR812" s="28"/>
      <c r="VAS812" s="28"/>
      <c r="VAT812" s="28"/>
      <c r="VAU812" s="28"/>
      <c r="VAV812" s="28"/>
      <c r="VAW812" s="28"/>
      <c r="VAX812" s="28"/>
      <c r="VAY812" s="28"/>
      <c r="VAZ812" s="28"/>
      <c r="VBA812" s="28"/>
      <c r="VBB812" s="28"/>
      <c r="VBC812" s="28"/>
      <c r="VBD812" s="28"/>
      <c r="VBE812" s="28"/>
      <c r="VBF812" s="28"/>
      <c r="VBG812" s="28"/>
      <c r="VBH812" s="28"/>
      <c r="VBI812" s="28"/>
      <c r="VBJ812" s="28"/>
      <c r="VBK812" s="28"/>
      <c r="VBL812" s="28"/>
      <c r="VBM812" s="28"/>
      <c r="VBN812" s="28"/>
      <c r="VBO812" s="28"/>
      <c r="VBP812" s="28"/>
      <c r="VBQ812" s="28"/>
      <c r="VBR812" s="28"/>
      <c r="VBS812" s="28"/>
      <c r="VBT812" s="28"/>
      <c r="VBU812" s="28"/>
      <c r="VBV812" s="28"/>
      <c r="VBW812" s="28"/>
      <c r="VBX812" s="28"/>
      <c r="VBY812" s="28"/>
      <c r="VBZ812" s="28"/>
      <c r="VCA812" s="28"/>
      <c r="VCB812" s="28"/>
      <c r="VCC812" s="28"/>
      <c r="VCD812" s="28"/>
      <c r="VCE812" s="28"/>
      <c r="VCF812" s="28"/>
      <c r="VCG812" s="28"/>
      <c r="VCH812" s="28"/>
      <c r="VCI812" s="28"/>
      <c r="VCJ812" s="28"/>
      <c r="VCK812" s="28"/>
      <c r="VCL812" s="28"/>
      <c r="VCM812" s="28"/>
      <c r="VCN812" s="28"/>
      <c r="VCO812" s="28"/>
      <c r="VCP812" s="28"/>
      <c r="VCQ812" s="28"/>
      <c r="VCR812" s="28"/>
      <c r="VCS812" s="28"/>
      <c r="VCT812" s="28"/>
      <c r="VCU812" s="28"/>
      <c r="VCV812" s="28"/>
      <c r="VCW812" s="28"/>
      <c r="VCX812" s="28"/>
      <c r="VCY812" s="28"/>
      <c r="VCZ812" s="28"/>
      <c r="VDA812" s="28"/>
      <c r="VDB812" s="28"/>
      <c r="VDC812" s="28"/>
      <c r="VDD812" s="28"/>
      <c r="VDE812" s="28"/>
      <c r="VDF812" s="28"/>
      <c r="VDG812" s="28"/>
      <c r="VDH812" s="28"/>
      <c r="VDI812" s="28"/>
      <c r="VDJ812" s="28"/>
      <c r="VDK812" s="28"/>
      <c r="VDL812" s="28"/>
      <c r="VDM812" s="28"/>
      <c r="VDN812" s="28"/>
      <c r="VDO812" s="28"/>
      <c r="VDP812" s="28"/>
      <c r="VDQ812" s="28"/>
      <c r="VDR812" s="28"/>
      <c r="VDS812" s="28"/>
      <c r="VDT812" s="28"/>
      <c r="VDU812" s="28"/>
      <c r="VDV812" s="28"/>
      <c r="VDW812" s="28"/>
      <c r="VDX812" s="28"/>
      <c r="VDY812" s="28"/>
      <c r="VDZ812" s="28"/>
      <c r="VEA812" s="28"/>
      <c r="VEB812" s="28"/>
      <c r="VEC812" s="28"/>
      <c r="VED812" s="28"/>
      <c r="VEE812" s="28"/>
      <c r="VEF812" s="28"/>
      <c r="VEG812" s="28"/>
      <c r="VEH812" s="28"/>
      <c r="VEI812" s="28"/>
      <c r="VEJ812" s="28"/>
      <c r="VEK812" s="28"/>
      <c r="VEL812" s="28"/>
      <c r="VEM812" s="28"/>
      <c r="VEN812" s="28"/>
      <c r="VEO812" s="28"/>
      <c r="VEP812" s="28"/>
      <c r="VEQ812" s="28"/>
      <c r="VER812" s="28"/>
      <c r="VES812" s="28"/>
      <c r="VET812" s="28"/>
      <c r="VEU812" s="28"/>
      <c r="VEV812" s="28"/>
      <c r="VEW812" s="28"/>
      <c r="VEX812" s="28"/>
      <c r="VEY812" s="28"/>
      <c r="VEZ812" s="28"/>
      <c r="VFA812" s="28"/>
      <c r="VFB812" s="28"/>
      <c r="VFC812" s="28"/>
      <c r="VFD812" s="28"/>
      <c r="VFE812" s="28"/>
      <c r="VFF812" s="28"/>
      <c r="VFG812" s="28"/>
      <c r="VFH812" s="28"/>
      <c r="VFI812" s="28"/>
      <c r="VFJ812" s="28"/>
      <c r="VFK812" s="28"/>
      <c r="VFL812" s="28"/>
      <c r="VFM812" s="28"/>
      <c r="VFN812" s="28"/>
      <c r="VFO812" s="28"/>
      <c r="VFP812" s="28"/>
      <c r="VFQ812" s="28"/>
      <c r="VFR812" s="28"/>
      <c r="VFS812" s="28"/>
      <c r="VFT812" s="28"/>
      <c r="VFU812" s="28"/>
      <c r="VFV812" s="28"/>
      <c r="VFW812" s="28"/>
      <c r="VFX812" s="28"/>
      <c r="VFY812" s="28"/>
      <c r="VFZ812" s="28"/>
      <c r="VGA812" s="28"/>
      <c r="VGB812" s="28"/>
      <c r="VGC812" s="28"/>
      <c r="VGD812" s="28"/>
      <c r="VGE812" s="28"/>
      <c r="VGF812" s="28"/>
      <c r="VGG812" s="28"/>
      <c r="VGH812" s="28"/>
      <c r="VGI812" s="28"/>
      <c r="VGJ812" s="28"/>
      <c r="VGK812" s="28"/>
      <c r="VGL812" s="28"/>
      <c r="VGM812" s="28"/>
      <c r="VGN812" s="28"/>
      <c r="VGO812" s="28"/>
      <c r="VGP812" s="28"/>
      <c r="VGQ812" s="28"/>
      <c r="VGR812" s="28"/>
      <c r="VGS812" s="28"/>
      <c r="VGT812" s="28"/>
      <c r="VGU812" s="28"/>
      <c r="VGV812" s="28"/>
      <c r="VGW812" s="28"/>
      <c r="VGX812" s="28"/>
      <c r="VGY812" s="28"/>
      <c r="VGZ812" s="28"/>
      <c r="VHA812" s="28"/>
      <c r="VHB812" s="28"/>
      <c r="VHC812" s="28"/>
      <c r="VHD812" s="28"/>
      <c r="VHE812" s="28"/>
      <c r="VHF812" s="28"/>
      <c r="VHG812" s="28"/>
      <c r="VHH812" s="28"/>
      <c r="VHI812" s="28"/>
      <c r="VHJ812" s="28"/>
      <c r="VHK812" s="28"/>
      <c r="VHL812" s="28"/>
      <c r="VHM812" s="28"/>
      <c r="VHN812" s="28"/>
      <c r="VHO812" s="28"/>
      <c r="VHP812" s="28"/>
      <c r="VHQ812" s="28"/>
      <c r="VHR812" s="28"/>
      <c r="VHS812" s="28"/>
      <c r="VHT812" s="28"/>
      <c r="VHU812" s="28"/>
      <c r="VHV812" s="28"/>
      <c r="VHW812" s="28"/>
      <c r="VHX812" s="28"/>
      <c r="VHY812" s="28"/>
      <c r="VHZ812" s="28"/>
      <c r="VIA812" s="28"/>
      <c r="VIB812" s="28"/>
      <c r="VIC812" s="28"/>
      <c r="VID812" s="28"/>
      <c r="VIE812" s="28"/>
      <c r="VIF812" s="28"/>
      <c r="VIG812" s="28"/>
      <c r="VIH812" s="28"/>
      <c r="VII812" s="28"/>
      <c r="VIJ812" s="28"/>
      <c r="VIK812" s="28"/>
      <c r="VIL812" s="28"/>
      <c r="VIM812" s="28"/>
      <c r="VIN812" s="28"/>
      <c r="VIO812" s="28"/>
      <c r="VIP812" s="28"/>
      <c r="VIQ812" s="28"/>
      <c r="VIR812" s="28"/>
      <c r="VIS812" s="28"/>
      <c r="VIT812" s="28"/>
      <c r="VIU812" s="28"/>
      <c r="VIV812" s="28"/>
      <c r="VIW812" s="28"/>
      <c r="VIX812" s="28"/>
      <c r="VIY812" s="28"/>
      <c r="VIZ812" s="28"/>
      <c r="VJA812" s="28"/>
      <c r="VJB812" s="28"/>
      <c r="VJC812" s="28"/>
      <c r="VJD812" s="28"/>
      <c r="VJE812" s="28"/>
      <c r="VJF812" s="28"/>
      <c r="VJG812" s="28"/>
      <c r="VJH812" s="28"/>
      <c r="VJI812" s="28"/>
      <c r="VJJ812" s="28"/>
      <c r="VJK812" s="28"/>
      <c r="VJL812" s="28"/>
      <c r="VJM812" s="28"/>
      <c r="VJN812" s="28"/>
      <c r="VJO812" s="28"/>
      <c r="VJP812" s="28"/>
      <c r="VJQ812" s="28"/>
      <c r="VJR812" s="28"/>
      <c r="VJS812" s="28"/>
      <c r="VJT812" s="28"/>
      <c r="VJU812" s="28"/>
      <c r="VJV812" s="28"/>
      <c r="VJW812" s="28"/>
      <c r="VJX812" s="28"/>
      <c r="VJY812" s="28"/>
      <c r="VJZ812" s="28"/>
      <c r="VKA812" s="28"/>
      <c r="VKB812" s="28"/>
      <c r="VKC812" s="28"/>
      <c r="VKD812" s="28"/>
      <c r="VKE812" s="28"/>
      <c r="VKF812" s="28"/>
      <c r="VKG812" s="28"/>
      <c r="VKH812" s="28"/>
      <c r="VKI812" s="28"/>
      <c r="VKJ812" s="28"/>
      <c r="VKK812" s="28"/>
      <c r="VKL812" s="28"/>
      <c r="VKM812" s="28"/>
      <c r="VKN812" s="28"/>
      <c r="VKO812" s="28"/>
      <c r="VKP812" s="28"/>
      <c r="VKQ812" s="28"/>
      <c r="VKR812" s="28"/>
      <c r="VKS812" s="28"/>
      <c r="VKT812" s="28"/>
      <c r="VKU812" s="28"/>
      <c r="VKV812" s="28"/>
      <c r="VKW812" s="28"/>
      <c r="VKX812" s="28"/>
      <c r="VKY812" s="28"/>
      <c r="VKZ812" s="28"/>
      <c r="VLA812" s="28"/>
      <c r="VLB812" s="28"/>
      <c r="VLC812" s="28"/>
      <c r="VLD812" s="28"/>
      <c r="VLE812" s="28"/>
      <c r="VLF812" s="28"/>
      <c r="VLG812" s="28"/>
      <c r="VLH812" s="28"/>
      <c r="VLI812" s="28"/>
      <c r="VLJ812" s="28"/>
      <c r="VLK812" s="28"/>
      <c r="VLL812" s="28"/>
      <c r="VLM812" s="28"/>
      <c r="VLN812" s="28"/>
      <c r="VLO812" s="28"/>
      <c r="VLP812" s="28"/>
      <c r="VLQ812" s="28"/>
      <c r="VLR812" s="28"/>
      <c r="VLS812" s="28"/>
      <c r="VLT812" s="28"/>
      <c r="VLU812" s="28"/>
      <c r="VLV812" s="28"/>
      <c r="VLW812" s="28"/>
      <c r="VLX812" s="28"/>
      <c r="VLY812" s="28"/>
      <c r="VLZ812" s="28"/>
      <c r="VMA812" s="28"/>
      <c r="VMB812" s="28"/>
      <c r="VMC812" s="28"/>
      <c r="VMD812" s="28"/>
      <c r="VME812" s="28"/>
      <c r="VMF812" s="28"/>
      <c r="VMG812" s="28"/>
      <c r="VMH812" s="28"/>
      <c r="VMI812" s="28"/>
      <c r="VMJ812" s="28"/>
      <c r="VMK812" s="28"/>
      <c r="VML812" s="28"/>
      <c r="VMM812" s="28"/>
      <c r="VMN812" s="28"/>
      <c r="VMO812" s="28"/>
      <c r="VMP812" s="28"/>
      <c r="VMQ812" s="28"/>
      <c r="VMR812" s="28"/>
      <c r="VMS812" s="28"/>
      <c r="VMT812" s="28"/>
      <c r="VMU812" s="28"/>
      <c r="VMV812" s="28"/>
      <c r="VMW812" s="28"/>
      <c r="VMX812" s="28"/>
      <c r="VMY812" s="28"/>
      <c r="VMZ812" s="28"/>
      <c r="VNA812" s="28"/>
      <c r="VNB812" s="28"/>
      <c r="VNC812" s="28"/>
      <c r="VND812" s="28"/>
      <c r="VNE812" s="28"/>
      <c r="VNF812" s="28"/>
      <c r="VNG812" s="28"/>
      <c r="VNH812" s="28"/>
      <c r="VNI812" s="28"/>
      <c r="VNJ812" s="28"/>
      <c r="VNK812" s="28"/>
      <c r="VNL812" s="28"/>
      <c r="VNM812" s="28"/>
      <c r="VNN812" s="28"/>
      <c r="VNO812" s="28"/>
      <c r="VNP812" s="28"/>
      <c r="VNQ812" s="28"/>
      <c r="VNR812" s="28"/>
      <c r="VNS812" s="28"/>
      <c r="VNT812" s="28"/>
      <c r="VNU812" s="28"/>
      <c r="VNV812" s="28"/>
      <c r="VNW812" s="28"/>
      <c r="VNX812" s="28"/>
      <c r="VNY812" s="28"/>
      <c r="VNZ812" s="28"/>
      <c r="VOA812" s="28"/>
      <c r="VOB812" s="28"/>
      <c r="VOC812" s="28"/>
      <c r="VOD812" s="28"/>
      <c r="VOE812" s="28"/>
      <c r="VOF812" s="28"/>
      <c r="VOG812" s="28"/>
      <c r="VOH812" s="28"/>
      <c r="VOI812" s="28"/>
      <c r="VOJ812" s="28"/>
      <c r="VOK812" s="28"/>
      <c r="VOL812" s="28"/>
      <c r="VOM812" s="28"/>
      <c r="VON812" s="28"/>
      <c r="VOO812" s="28"/>
      <c r="VOP812" s="28"/>
      <c r="VOQ812" s="28"/>
      <c r="VOR812" s="28"/>
      <c r="VOS812" s="28"/>
      <c r="VOT812" s="28"/>
      <c r="VOU812" s="28"/>
      <c r="VOV812" s="28"/>
      <c r="VOW812" s="28"/>
      <c r="VOX812" s="28"/>
      <c r="VOY812" s="28"/>
      <c r="VOZ812" s="28"/>
      <c r="VPA812" s="28"/>
      <c r="VPB812" s="28"/>
      <c r="VPC812" s="28"/>
      <c r="VPD812" s="28"/>
      <c r="VPE812" s="28"/>
      <c r="VPF812" s="28"/>
      <c r="VPG812" s="28"/>
      <c r="VPH812" s="28"/>
      <c r="VPI812" s="28"/>
      <c r="VPJ812" s="28"/>
      <c r="VPK812" s="28"/>
      <c r="VPL812" s="28"/>
      <c r="VPM812" s="28"/>
      <c r="VPN812" s="28"/>
      <c r="VPO812" s="28"/>
      <c r="VPP812" s="28"/>
      <c r="VPQ812" s="28"/>
      <c r="VPR812" s="28"/>
      <c r="VPS812" s="28"/>
      <c r="VPT812" s="28"/>
      <c r="VPU812" s="28"/>
      <c r="VPV812" s="28"/>
      <c r="VPW812" s="28"/>
      <c r="VPX812" s="28"/>
      <c r="VPY812" s="28"/>
      <c r="VPZ812" s="28"/>
      <c r="VQA812" s="28"/>
      <c r="VQB812" s="28"/>
      <c r="VQC812" s="28"/>
      <c r="VQD812" s="28"/>
      <c r="VQE812" s="28"/>
      <c r="VQF812" s="28"/>
      <c r="VQG812" s="28"/>
      <c r="VQH812" s="28"/>
      <c r="VQI812" s="28"/>
      <c r="VQJ812" s="28"/>
      <c r="VQK812" s="28"/>
      <c r="VQL812" s="28"/>
      <c r="VQM812" s="28"/>
      <c r="VQN812" s="28"/>
      <c r="VQO812" s="28"/>
      <c r="VQP812" s="28"/>
      <c r="VQQ812" s="28"/>
      <c r="VQR812" s="28"/>
      <c r="VQS812" s="28"/>
      <c r="VQT812" s="28"/>
      <c r="VQU812" s="28"/>
      <c r="VQV812" s="28"/>
      <c r="VQW812" s="28"/>
      <c r="VQX812" s="28"/>
      <c r="VQY812" s="28"/>
      <c r="VQZ812" s="28"/>
      <c r="VRA812" s="28"/>
      <c r="VRB812" s="28"/>
      <c r="VRC812" s="28"/>
      <c r="VRD812" s="28"/>
      <c r="VRE812" s="28"/>
      <c r="VRF812" s="28"/>
      <c r="VRG812" s="28"/>
      <c r="VRH812" s="28"/>
      <c r="VRI812" s="28"/>
      <c r="VRJ812" s="28"/>
      <c r="VRK812" s="28"/>
      <c r="VRL812" s="28"/>
      <c r="VRM812" s="28"/>
      <c r="VRN812" s="28"/>
      <c r="VRO812" s="28"/>
      <c r="VRP812" s="28"/>
      <c r="VRQ812" s="28"/>
      <c r="VRR812" s="28"/>
      <c r="VRS812" s="28"/>
      <c r="VRT812" s="28"/>
      <c r="VRU812" s="28"/>
      <c r="VRV812" s="28"/>
      <c r="VRW812" s="28"/>
      <c r="VRX812" s="28"/>
      <c r="VRY812" s="28"/>
      <c r="VRZ812" s="28"/>
      <c r="VSA812" s="28"/>
      <c r="VSB812" s="28"/>
      <c r="VSC812" s="28"/>
      <c r="VSD812" s="28"/>
      <c r="VSE812" s="28"/>
      <c r="VSF812" s="28"/>
      <c r="VSG812" s="28"/>
      <c r="VSH812" s="28"/>
      <c r="VSI812" s="28"/>
      <c r="VSJ812" s="28"/>
      <c r="VSK812" s="28"/>
      <c r="VSL812" s="28"/>
      <c r="VSM812" s="28"/>
      <c r="VSN812" s="28"/>
      <c r="VSO812" s="28"/>
      <c r="VSP812" s="28"/>
      <c r="VSQ812" s="28"/>
      <c r="VSR812" s="28"/>
      <c r="VSS812" s="28"/>
      <c r="VST812" s="28"/>
      <c r="VSU812" s="28"/>
      <c r="VSV812" s="28"/>
      <c r="VSW812" s="28"/>
      <c r="VSX812" s="28"/>
      <c r="VSY812" s="28"/>
      <c r="VSZ812" s="28"/>
      <c r="VTA812" s="28"/>
      <c r="VTB812" s="28"/>
      <c r="VTC812" s="28"/>
      <c r="VTD812" s="28"/>
      <c r="VTE812" s="28"/>
      <c r="VTF812" s="28"/>
      <c r="VTG812" s="28"/>
      <c r="VTH812" s="28"/>
      <c r="VTI812" s="28"/>
      <c r="VTJ812" s="28"/>
      <c r="VTK812" s="28"/>
      <c r="VTL812" s="28"/>
      <c r="VTM812" s="28"/>
      <c r="VTN812" s="28"/>
      <c r="VTO812" s="28"/>
      <c r="VTP812" s="28"/>
      <c r="VTQ812" s="28"/>
      <c r="VTR812" s="28"/>
      <c r="VTS812" s="28"/>
      <c r="VTT812" s="28"/>
      <c r="VTU812" s="28"/>
      <c r="VTV812" s="28"/>
      <c r="VTW812" s="28"/>
      <c r="VTX812" s="28"/>
      <c r="VTY812" s="28"/>
      <c r="VTZ812" s="28"/>
      <c r="VUA812" s="28"/>
      <c r="VUB812" s="28"/>
      <c r="VUC812" s="28"/>
      <c r="VUD812" s="28"/>
      <c r="VUE812" s="28"/>
      <c r="VUF812" s="28"/>
      <c r="VUG812" s="28"/>
      <c r="VUH812" s="28"/>
      <c r="VUI812" s="28"/>
      <c r="VUJ812" s="28"/>
      <c r="VUK812" s="28"/>
      <c r="VUL812" s="28"/>
      <c r="VUM812" s="28"/>
      <c r="VUN812" s="28"/>
      <c r="VUO812" s="28"/>
      <c r="VUP812" s="28"/>
      <c r="VUQ812" s="28"/>
      <c r="VUR812" s="28"/>
      <c r="VUS812" s="28"/>
      <c r="VUT812" s="28"/>
      <c r="VUU812" s="28"/>
      <c r="VUV812" s="28"/>
      <c r="VUW812" s="28"/>
      <c r="VUX812" s="28"/>
      <c r="VUY812" s="28"/>
      <c r="VUZ812" s="28"/>
      <c r="VVA812" s="28"/>
      <c r="VVB812" s="28"/>
      <c r="VVC812" s="28"/>
      <c r="VVD812" s="28"/>
      <c r="VVE812" s="28"/>
      <c r="VVF812" s="28"/>
      <c r="VVG812" s="28"/>
      <c r="VVH812" s="28"/>
      <c r="VVI812" s="28"/>
      <c r="VVJ812" s="28"/>
      <c r="VVK812" s="28"/>
      <c r="VVL812" s="28"/>
      <c r="VVM812" s="28"/>
      <c r="VVN812" s="28"/>
      <c r="VVO812" s="28"/>
      <c r="VVP812" s="28"/>
      <c r="VVQ812" s="28"/>
      <c r="VVR812" s="28"/>
      <c r="VVS812" s="28"/>
      <c r="VVT812" s="28"/>
      <c r="VVU812" s="28"/>
      <c r="VVV812" s="28"/>
      <c r="VVW812" s="28"/>
      <c r="VVX812" s="28"/>
      <c r="VVY812" s="28"/>
      <c r="VVZ812" s="28"/>
      <c r="VWA812" s="28"/>
      <c r="VWB812" s="28"/>
      <c r="VWC812" s="28"/>
      <c r="VWD812" s="28"/>
      <c r="VWE812" s="28"/>
      <c r="VWF812" s="28"/>
      <c r="VWG812" s="28"/>
      <c r="VWH812" s="28"/>
      <c r="VWI812" s="28"/>
      <c r="VWJ812" s="28"/>
      <c r="VWK812" s="28"/>
      <c r="VWL812" s="28"/>
      <c r="VWM812" s="28"/>
      <c r="VWN812" s="28"/>
      <c r="VWO812" s="28"/>
      <c r="VWP812" s="28"/>
      <c r="VWQ812" s="28"/>
      <c r="VWR812" s="28"/>
      <c r="VWS812" s="28"/>
      <c r="VWT812" s="28"/>
      <c r="VWU812" s="28"/>
      <c r="VWV812" s="28"/>
      <c r="VWW812" s="28"/>
      <c r="VWX812" s="28"/>
      <c r="VWY812" s="28"/>
      <c r="VWZ812" s="28"/>
      <c r="VXA812" s="28"/>
      <c r="VXB812" s="28"/>
      <c r="VXC812" s="28"/>
      <c r="VXD812" s="28"/>
      <c r="VXE812" s="28"/>
      <c r="VXF812" s="28"/>
      <c r="VXG812" s="28"/>
      <c r="VXH812" s="28"/>
      <c r="VXI812" s="28"/>
      <c r="VXJ812" s="28"/>
      <c r="VXK812" s="28"/>
      <c r="VXL812" s="28"/>
      <c r="VXM812" s="28"/>
      <c r="VXN812" s="28"/>
      <c r="VXO812" s="28"/>
      <c r="VXP812" s="28"/>
      <c r="VXQ812" s="28"/>
      <c r="VXR812" s="28"/>
      <c r="VXS812" s="28"/>
      <c r="VXT812" s="28"/>
      <c r="VXU812" s="28"/>
      <c r="VXV812" s="28"/>
      <c r="VXW812" s="28"/>
      <c r="VXX812" s="28"/>
      <c r="VXY812" s="28"/>
      <c r="VXZ812" s="28"/>
      <c r="VYA812" s="28"/>
      <c r="VYB812" s="28"/>
      <c r="VYC812" s="28"/>
      <c r="VYD812" s="28"/>
      <c r="VYE812" s="28"/>
      <c r="VYF812" s="28"/>
      <c r="VYG812" s="28"/>
      <c r="VYH812" s="28"/>
      <c r="VYI812" s="28"/>
      <c r="VYJ812" s="28"/>
      <c r="VYK812" s="28"/>
      <c r="VYL812" s="28"/>
      <c r="VYM812" s="28"/>
      <c r="VYN812" s="28"/>
      <c r="VYO812" s="28"/>
      <c r="VYP812" s="28"/>
      <c r="VYQ812" s="28"/>
      <c r="VYR812" s="28"/>
      <c r="VYS812" s="28"/>
      <c r="VYT812" s="28"/>
      <c r="VYU812" s="28"/>
      <c r="VYV812" s="28"/>
      <c r="VYW812" s="28"/>
      <c r="VYX812" s="28"/>
      <c r="VYY812" s="28"/>
      <c r="VYZ812" s="28"/>
      <c r="VZA812" s="28"/>
      <c r="VZB812" s="28"/>
      <c r="VZC812" s="28"/>
      <c r="VZD812" s="28"/>
      <c r="VZE812" s="28"/>
      <c r="VZF812" s="28"/>
      <c r="VZG812" s="28"/>
      <c r="VZH812" s="28"/>
      <c r="VZI812" s="28"/>
      <c r="VZJ812" s="28"/>
      <c r="VZK812" s="28"/>
      <c r="VZL812" s="28"/>
      <c r="VZM812" s="28"/>
      <c r="VZN812" s="28"/>
      <c r="VZO812" s="28"/>
      <c r="VZP812" s="28"/>
      <c r="VZQ812" s="28"/>
      <c r="VZR812" s="28"/>
      <c r="VZS812" s="28"/>
      <c r="VZT812" s="28"/>
      <c r="VZU812" s="28"/>
      <c r="VZV812" s="28"/>
      <c r="VZW812" s="28"/>
      <c r="VZX812" s="28"/>
      <c r="VZY812" s="28"/>
      <c r="VZZ812" s="28"/>
      <c r="WAA812" s="28"/>
      <c r="WAB812" s="28"/>
      <c r="WAC812" s="28"/>
      <c r="WAD812" s="28"/>
      <c r="WAE812" s="28"/>
      <c r="WAF812" s="28"/>
      <c r="WAG812" s="28"/>
      <c r="WAH812" s="28"/>
      <c r="WAI812" s="28"/>
      <c r="WAJ812" s="28"/>
      <c r="WAK812" s="28"/>
      <c r="WAL812" s="28"/>
      <c r="WAM812" s="28"/>
      <c r="WAN812" s="28"/>
      <c r="WAO812" s="28"/>
      <c r="WAP812" s="28"/>
      <c r="WAQ812" s="28"/>
      <c r="WAR812" s="28"/>
      <c r="WAS812" s="28"/>
      <c r="WAT812" s="28"/>
      <c r="WAU812" s="28"/>
      <c r="WAV812" s="28"/>
      <c r="WAW812" s="28"/>
      <c r="WAX812" s="28"/>
      <c r="WAY812" s="28"/>
      <c r="WAZ812" s="28"/>
      <c r="WBA812" s="28"/>
      <c r="WBB812" s="28"/>
      <c r="WBC812" s="28"/>
      <c r="WBD812" s="28"/>
      <c r="WBE812" s="28"/>
      <c r="WBF812" s="28"/>
      <c r="WBG812" s="28"/>
      <c r="WBH812" s="28"/>
      <c r="WBI812" s="28"/>
      <c r="WBJ812" s="28"/>
      <c r="WBK812" s="28"/>
      <c r="WBL812" s="28"/>
      <c r="WBM812" s="28"/>
      <c r="WBN812" s="28"/>
      <c r="WBO812" s="28"/>
      <c r="WBP812" s="28"/>
      <c r="WBQ812" s="28"/>
      <c r="WBR812" s="28"/>
      <c r="WBS812" s="28"/>
      <c r="WBT812" s="28"/>
      <c r="WBU812" s="28"/>
      <c r="WBV812" s="28"/>
      <c r="WBW812" s="28"/>
      <c r="WBX812" s="28"/>
      <c r="WBY812" s="28"/>
      <c r="WBZ812" s="28"/>
      <c r="WCA812" s="28"/>
      <c r="WCB812" s="28"/>
      <c r="WCC812" s="28"/>
      <c r="WCD812" s="28"/>
      <c r="WCE812" s="28"/>
      <c r="WCF812" s="28"/>
      <c r="WCG812" s="28"/>
      <c r="WCH812" s="28"/>
      <c r="WCI812" s="28"/>
      <c r="WCJ812" s="28"/>
      <c r="WCK812" s="28"/>
      <c r="WCL812" s="28"/>
      <c r="WCM812" s="28"/>
      <c r="WCN812" s="28"/>
      <c r="WCO812" s="28"/>
      <c r="WCP812" s="28"/>
      <c r="WCQ812" s="28"/>
      <c r="WCR812" s="28"/>
      <c r="WCS812" s="28"/>
      <c r="WCT812" s="28"/>
      <c r="WCU812" s="28"/>
      <c r="WCV812" s="28"/>
      <c r="WCW812" s="28"/>
      <c r="WCX812" s="28"/>
      <c r="WCY812" s="28"/>
      <c r="WCZ812" s="28"/>
      <c r="WDA812" s="28"/>
      <c r="WDB812" s="28"/>
      <c r="WDC812" s="28"/>
      <c r="WDD812" s="28"/>
      <c r="WDE812" s="28"/>
      <c r="WDF812" s="28"/>
      <c r="WDG812" s="28"/>
      <c r="WDH812" s="28"/>
      <c r="WDI812" s="28"/>
      <c r="WDJ812" s="28"/>
      <c r="WDK812" s="28"/>
      <c r="WDL812" s="28"/>
      <c r="WDM812" s="28"/>
      <c r="WDN812" s="28"/>
      <c r="WDO812" s="28"/>
      <c r="WDP812" s="28"/>
      <c r="WDQ812" s="28"/>
      <c r="WDR812" s="28"/>
      <c r="WDS812" s="28"/>
      <c r="WDT812" s="28"/>
      <c r="WDU812" s="28"/>
      <c r="WDV812" s="28"/>
      <c r="WDW812" s="28"/>
      <c r="WDX812" s="28"/>
      <c r="WDY812" s="28"/>
      <c r="WDZ812" s="28"/>
      <c r="WEA812" s="28"/>
      <c r="WEB812" s="28"/>
      <c r="WEC812" s="28"/>
      <c r="WED812" s="28"/>
      <c r="WEE812" s="28"/>
      <c r="WEF812" s="28"/>
      <c r="WEG812" s="28"/>
      <c r="WEH812" s="28"/>
      <c r="WEI812" s="28"/>
      <c r="WEJ812" s="28"/>
      <c r="WEK812" s="28"/>
      <c r="WEL812" s="28"/>
      <c r="WEM812" s="28"/>
      <c r="WEN812" s="28"/>
      <c r="WEO812" s="28"/>
      <c r="WEP812" s="28"/>
      <c r="WEQ812" s="28"/>
      <c r="WER812" s="28"/>
      <c r="WES812" s="28"/>
      <c r="WET812" s="28"/>
      <c r="WEU812" s="28"/>
      <c r="WEV812" s="28"/>
      <c r="WEW812" s="28"/>
      <c r="WEX812" s="28"/>
      <c r="WEY812" s="28"/>
      <c r="WEZ812" s="28"/>
      <c r="WFA812" s="28"/>
      <c r="WFB812" s="28"/>
      <c r="WFC812" s="28"/>
      <c r="WFD812" s="28"/>
      <c r="WFE812" s="28"/>
      <c r="WFF812" s="28"/>
      <c r="WFG812" s="28"/>
      <c r="WFH812" s="28"/>
      <c r="WFI812" s="28"/>
      <c r="WFJ812" s="28"/>
      <c r="WFK812" s="28"/>
      <c r="WFL812" s="28"/>
      <c r="WFM812" s="28"/>
      <c r="WFN812" s="28"/>
      <c r="WFO812" s="28"/>
      <c r="WFP812" s="28"/>
      <c r="WFQ812" s="28"/>
      <c r="WFR812" s="28"/>
      <c r="WFS812" s="28"/>
      <c r="WFT812" s="28"/>
      <c r="WFU812" s="28"/>
      <c r="WFV812" s="28"/>
      <c r="WFW812" s="28"/>
      <c r="WFX812" s="28"/>
      <c r="WFY812" s="28"/>
      <c r="WFZ812" s="28"/>
      <c r="WGA812" s="28"/>
      <c r="WGB812" s="28"/>
      <c r="WGC812" s="28"/>
      <c r="WGD812" s="28"/>
      <c r="WGE812" s="28"/>
      <c r="WGF812" s="28"/>
      <c r="WGG812" s="28"/>
      <c r="WGH812" s="28"/>
      <c r="WGI812" s="28"/>
      <c r="WGJ812" s="28"/>
      <c r="WGK812" s="28"/>
      <c r="WGL812" s="28"/>
      <c r="WGM812" s="28"/>
      <c r="WGN812" s="28"/>
      <c r="WGO812" s="28"/>
      <c r="WGP812" s="28"/>
      <c r="WGQ812" s="28"/>
      <c r="WGR812" s="28"/>
      <c r="WGS812" s="28"/>
      <c r="WGT812" s="28"/>
      <c r="WGU812" s="28"/>
      <c r="WGV812" s="28"/>
      <c r="WGW812" s="28"/>
      <c r="WGX812" s="28"/>
      <c r="WGY812" s="28"/>
      <c r="WGZ812" s="28"/>
      <c r="WHA812" s="28"/>
      <c r="WHB812" s="28"/>
      <c r="WHC812" s="28"/>
      <c r="WHD812" s="28"/>
      <c r="WHE812" s="28"/>
      <c r="WHF812" s="28"/>
      <c r="WHG812" s="28"/>
      <c r="WHH812" s="28"/>
      <c r="WHI812" s="28"/>
      <c r="WHJ812" s="28"/>
      <c r="WHK812" s="28"/>
      <c r="WHL812" s="28"/>
      <c r="WHM812" s="28"/>
      <c r="WHN812" s="28"/>
      <c r="WHO812" s="28"/>
      <c r="WHP812" s="28"/>
      <c r="WHQ812" s="28"/>
      <c r="WHR812" s="28"/>
      <c r="WHS812" s="28"/>
      <c r="WHT812" s="28"/>
      <c r="WHU812" s="28"/>
      <c r="WHV812" s="28"/>
      <c r="WHW812" s="28"/>
      <c r="WHX812" s="28"/>
      <c r="WHY812" s="28"/>
      <c r="WHZ812" s="28"/>
      <c r="WIA812" s="28"/>
      <c r="WIB812" s="28"/>
      <c r="WIC812" s="28"/>
      <c r="WID812" s="28"/>
      <c r="WIE812" s="28"/>
      <c r="WIF812" s="28"/>
      <c r="WIG812" s="28"/>
      <c r="WIH812" s="28"/>
      <c r="WII812" s="28"/>
      <c r="WIJ812" s="28"/>
      <c r="WIK812" s="28"/>
      <c r="WIL812" s="28"/>
      <c r="WIM812" s="28"/>
      <c r="WIN812" s="28"/>
      <c r="WIO812" s="28"/>
      <c r="WIP812" s="28"/>
      <c r="WIQ812" s="28"/>
      <c r="WIR812" s="28"/>
      <c r="WIS812" s="28"/>
      <c r="WIT812" s="28"/>
      <c r="WIU812" s="28"/>
      <c r="WIV812" s="28"/>
      <c r="WIW812" s="28"/>
      <c r="WIX812" s="28"/>
      <c r="WIY812" s="28"/>
      <c r="WIZ812" s="28"/>
      <c r="WJA812" s="28"/>
      <c r="WJB812" s="28"/>
      <c r="WJC812" s="28"/>
      <c r="WJD812" s="28"/>
      <c r="WJE812" s="28"/>
      <c r="WJF812" s="28"/>
      <c r="WJG812" s="28"/>
      <c r="WJH812" s="28"/>
      <c r="WJI812" s="28"/>
      <c r="WJJ812" s="28"/>
      <c r="WJK812" s="28"/>
      <c r="WJL812" s="28"/>
      <c r="WJM812" s="28"/>
      <c r="WJN812" s="28"/>
      <c r="WJO812" s="28"/>
      <c r="WJP812" s="28"/>
      <c r="WJQ812" s="28"/>
      <c r="WJR812" s="28"/>
      <c r="WJS812" s="28"/>
      <c r="WJT812" s="28"/>
      <c r="WJU812" s="28"/>
      <c r="WJV812" s="28"/>
      <c r="WJW812" s="28"/>
      <c r="WJX812" s="28"/>
      <c r="WJY812" s="28"/>
      <c r="WJZ812" s="28"/>
      <c r="WKA812" s="28"/>
      <c r="WKB812" s="28"/>
      <c r="WKC812" s="28"/>
      <c r="WKD812" s="28"/>
      <c r="WKE812" s="28"/>
      <c r="WKF812" s="28"/>
      <c r="WKG812" s="28"/>
      <c r="WKH812" s="28"/>
      <c r="WKI812" s="28"/>
      <c r="WKJ812" s="28"/>
      <c r="WKK812" s="28"/>
      <c r="WKL812" s="28"/>
      <c r="WKM812" s="28"/>
      <c r="WKN812" s="28"/>
      <c r="WKO812" s="28"/>
      <c r="WKP812" s="28"/>
      <c r="WKQ812" s="28"/>
      <c r="WKR812" s="28"/>
      <c r="WKS812" s="28"/>
      <c r="WKT812" s="28"/>
      <c r="WKU812" s="28"/>
      <c r="WKV812" s="28"/>
      <c r="WKW812" s="28"/>
      <c r="WKX812" s="28"/>
      <c r="WKY812" s="28"/>
      <c r="WKZ812" s="28"/>
      <c r="WLA812" s="28"/>
      <c r="WLB812" s="28"/>
      <c r="WLC812" s="28"/>
      <c r="WLD812" s="28"/>
      <c r="WLE812" s="28"/>
      <c r="WLF812" s="28"/>
      <c r="WLG812" s="28"/>
      <c r="WLH812" s="28"/>
      <c r="WLI812" s="28"/>
      <c r="WLJ812" s="28"/>
      <c r="WLK812" s="28"/>
      <c r="WLL812" s="28"/>
      <c r="WLM812" s="28"/>
      <c r="WLN812" s="28"/>
      <c r="WLO812" s="28"/>
      <c r="WLP812" s="28"/>
      <c r="WLQ812" s="28"/>
      <c r="WLR812" s="28"/>
      <c r="WLS812" s="28"/>
      <c r="WLT812" s="28"/>
      <c r="WLU812" s="28"/>
      <c r="WLV812" s="28"/>
      <c r="WLW812" s="28"/>
      <c r="WLX812" s="28"/>
      <c r="WLY812" s="28"/>
      <c r="WLZ812" s="28"/>
      <c r="WMA812" s="28"/>
      <c r="WMB812" s="28"/>
      <c r="WMC812" s="28"/>
      <c r="WMD812" s="28"/>
      <c r="WME812" s="28"/>
      <c r="WMF812" s="28"/>
      <c r="WMG812" s="28"/>
      <c r="WMH812" s="28"/>
      <c r="WMI812" s="28"/>
      <c r="WMJ812" s="28"/>
      <c r="WMK812" s="28"/>
      <c r="WML812" s="28"/>
      <c r="WMM812" s="28"/>
      <c r="WMN812" s="28"/>
      <c r="WMO812" s="28"/>
      <c r="WMP812" s="28"/>
      <c r="WMQ812" s="28"/>
      <c r="WMR812" s="28"/>
      <c r="WMS812" s="28"/>
      <c r="WMT812" s="28"/>
      <c r="WMU812" s="28"/>
      <c r="WMV812" s="28"/>
      <c r="WMW812" s="28"/>
      <c r="WMX812" s="28"/>
      <c r="WMY812" s="28"/>
      <c r="WMZ812" s="28"/>
      <c r="WNA812" s="28"/>
      <c r="WNB812" s="28"/>
      <c r="WNC812" s="28"/>
      <c r="WND812" s="28"/>
      <c r="WNE812" s="28"/>
      <c r="WNF812" s="28"/>
      <c r="WNG812" s="28"/>
      <c r="WNH812" s="28"/>
      <c r="WNI812" s="28"/>
      <c r="WNJ812" s="28"/>
      <c r="WNK812" s="28"/>
      <c r="WNL812" s="28"/>
      <c r="WNM812" s="28"/>
      <c r="WNN812" s="28"/>
      <c r="WNO812" s="28"/>
      <c r="WNP812" s="28"/>
      <c r="WNQ812" s="28"/>
      <c r="WNR812" s="28"/>
      <c r="WNS812" s="28"/>
      <c r="WNT812" s="28"/>
      <c r="WNU812" s="28"/>
      <c r="WNV812" s="28"/>
      <c r="WNW812" s="28"/>
      <c r="WNX812" s="28"/>
      <c r="WNY812" s="28"/>
      <c r="WNZ812" s="28"/>
      <c r="WOA812" s="28"/>
      <c r="WOB812" s="28"/>
      <c r="WOC812" s="28"/>
      <c r="WOD812" s="28"/>
      <c r="WOE812" s="28"/>
      <c r="WOF812" s="28"/>
      <c r="WOG812" s="28"/>
      <c r="WOH812" s="28"/>
      <c r="WOI812" s="28"/>
      <c r="WOJ812" s="28"/>
      <c r="WOK812" s="28"/>
      <c r="WOL812" s="28"/>
      <c r="WOM812" s="28"/>
      <c r="WON812" s="28"/>
      <c r="WOO812" s="28"/>
      <c r="WOP812" s="28"/>
      <c r="WOQ812" s="28"/>
      <c r="WOR812" s="28"/>
      <c r="WOS812" s="28"/>
      <c r="WOT812" s="28"/>
      <c r="WOU812" s="28"/>
      <c r="WOV812" s="28"/>
      <c r="WOW812" s="28"/>
      <c r="WOX812" s="28"/>
      <c r="WOY812" s="28"/>
      <c r="WOZ812" s="28"/>
      <c r="WPA812" s="28"/>
      <c r="WPB812" s="28"/>
      <c r="WPC812" s="28"/>
      <c r="WPD812" s="28"/>
      <c r="WPE812" s="28"/>
      <c r="WPF812" s="28"/>
      <c r="WPG812" s="28"/>
      <c r="WPH812" s="28"/>
      <c r="WPI812" s="28"/>
      <c r="WPJ812" s="28"/>
      <c r="WPK812" s="28"/>
      <c r="WPL812" s="28"/>
      <c r="WPM812" s="28"/>
      <c r="WPN812" s="28"/>
      <c r="WPO812" s="28"/>
      <c r="WPP812" s="28"/>
      <c r="WPQ812" s="28"/>
      <c r="WPR812" s="28"/>
      <c r="WPS812" s="28"/>
      <c r="WPT812" s="28"/>
      <c r="WPU812" s="28"/>
      <c r="WPV812" s="28"/>
      <c r="WPW812" s="28"/>
      <c r="WPX812" s="28"/>
      <c r="WPY812" s="28"/>
      <c r="WPZ812" s="28"/>
      <c r="WQA812" s="28"/>
      <c r="WQB812" s="28"/>
      <c r="WQC812" s="28"/>
      <c r="WQD812" s="28"/>
      <c r="WQE812" s="28"/>
      <c r="WQF812" s="28"/>
      <c r="WQG812" s="28"/>
      <c r="WQH812" s="28"/>
      <c r="WQI812" s="28"/>
      <c r="WQJ812" s="28"/>
      <c r="WQK812" s="28"/>
      <c r="WQL812" s="28"/>
      <c r="WQM812" s="28"/>
      <c r="WQN812" s="28"/>
      <c r="WQO812" s="28"/>
      <c r="WQP812" s="28"/>
      <c r="WQQ812" s="28"/>
      <c r="WQR812" s="28"/>
      <c r="WQS812" s="28"/>
      <c r="WQT812" s="28"/>
      <c r="WQU812" s="28"/>
      <c r="WQV812" s="28"/>
      <c r="WQW812" s="28"/>
      <c r="WQX812" s="28"/>
      <c r="WQY812" s="28"/>
      <c r="WQZ812" s="28"/>
      <c r="WRA812" s="28"/>
      <c r="WRB812" s="28"/>
      <c r="WRC812" s="28"/>
      <c r="WRD812" s="28"/>
      <c r="WRE812" s="28"/>
      <c r="WRF812" s="28"/>
      <c r="WRG812" s="28"/>
      <c r="WRH812" s="28"/>
      <c r="WRI812" s="28"/>
      <c r="WRJ812" s="28"/>
      <c r="WRK812" s="28"/>
      <c r="WRL812" s="28"/>
      <c r="WRM812" s="28"/>
      <c r="WRN812" s="28"/>
      <c r="WRO812" s="28"/>
      <c r="WRP812" s="28"/>
      <c r="WRQ812" s="28"/>
      <c r="WRR812" s="28"/>
      <c r="WRS812" s="28"/>
      <c r="WRT812" s="28"/>
      <c r="WRU812" s="28"/>
      <c r="WRV812" s="28"/>
      <c r="WRW812" s="28"/>
      <c r="WRX812" s="28"/>
      <c r="WRY812" s="28"/>
      <c r="WRZ812" s="28"/>
      <c r="WSA812" s="28"/>
      <c r="WSB812" s="28"/>
      <c r="WSC812" s="28"/>
      <c r="WSD812" s="28"/>
      <c r="WSE812" s="28"/>
      <c r="WSF812" s="28"/>
      <c r="WSG812" s="28"/>
      <c r="WSH812" s="28"/>
      <c r="WSI812" s="28"/>
      <c r="WSJ812" s="28"/>
      <c r="WSK812" s="28"/>
      <c r="WSL812" s="28"/>
      <c r="WSM812" s="28"/>
      <c r="WSN812" s="28"/>
      <c r="WSO812" s="28"/>
      <c r="WSP812" s="28"/>
      <c r="WSQ812" s="28"/>
      <c r="WSR812" s="28"/>
      <c r="WSS812" s="28"/>
      <c r="WST812" s="28"/>
      <c r="WSU812" s="28"/>
      <c r="WSV812" s="28"/>
      <c r="WSW812" s="28"/>
      <c r="WSX812" s="28"/>
      <c r="WSY812" s="28"/>
      <c r="WSZ812" s="28"/>
      <c r="WTA812" s="28"/>
      <c r="WTB812" s="28"/>
      <c r="WTC812" s="28"/>
      <c r="WTD812" s="28"/>
      <c r="WTE812" s="28"/>
      <c r="WTF812" s="28"/>
      <c r="WTG812" s="28"/>
      <c r="WTH812" s="28"/>
      <c r="WTI812" s="28"/>
      <c r="WTJ812" s="28"/>
      <c r="WTK812" s="28"/>
      <c r="WTL812" s="28"/>
      <c r="WTM812" s="28"/>
      <c r="WTN812" s="28"/>
      <c r="WTO812" s="28"/>
      <c r="WTP812" s="28"/>
      <c r="WTQ812" s="28"/>
      <c r="WTR812" s="28"/>
      <c r="WTS812" s="28"/>
      <c r="WTT812" s="28"/>
      <c r="WTU812" s="28"/>
      <c r="WTV812" s="28"/>
      <c r="WTW812" s="28"/>
      <c r="WTX812" s="28"/>
      <c r="WTY812" s="28"/>
      <c r="WTZ812" s="28"/>
      <c r="WUA812" s="28"/>
      <c r="WUB812" s="28"/>
      <c r="WUC812" s="28"/>
      <c r="WUD812" s="28"/>
      <c r="WUE812" s="28"/>
      <c r="WUF812" s="28"/>
      <c r="WUG812" s="28"/>
      <c r="WUH812" s="28"/>
      <c r="WUI812" s="28"/>
      <c r="WUJ812" s="28"/>
      <c r="WUK812" s="28"/>
      <c r="WUL812" s="28"/>
      <c r="WUM812" s="28"/>
      <c r="WUN812" s="28"/>
      <c r="WUO812" s="28"/>
      <c r="WUP812" s="28"/>
      <c r="WUQ812" s="28"/>
      <c r="WUR812" s="28"/>
      <c r="WUS812" s="28"/>
      <c r="WUT812" s="28"/>
      <c r="WUU812" s="28"/>
      <c r="WUV812" s="28"/>
      <c r="WUW812" s="28"/>
      <c r="WUX812" s="28"/>
      <c r="WUY812" s="28"/>
      <c r="WUZ812" s="28"/>
      <c r="WVA812" s="28"/>
      <c r="WVB812" s="28"/>
      <c r="WVC812" s="28"/>
      <c r="WVD812" s="28"/>
      <c r="WVE812" s="28"/>
      <c r="WVF812" s="28"/>
      <c r="WVG812" s="28"/>
      <c r="WVH812" s="28"/>
      <c r="WVI812" s="28"/>
      <c r="WVJ812" s="28"/>
      <c r="WVK812" s="28"/>
      <c r="WVL812" s="28"/>
      <c r="WVM812" s="28"/>
      <c r="WVN812" s="28"/>
      <c r="WVO812" s="28"/>
      <c r="WVP812" s="28"/>
      <c r="WVQ812" s="28"/>
      <c r="WVR812" s="28"/>
      <c r="WVS812" s="28"/>
      <c r="WVT812" s="28"/>
      <c r="WVU812" s="28"/>
      <c r="WVV812" s="28"/>
      <c r="WVW812" s="28"/>
      <c r="WVX812" s="28"/>
      <c r="WVY812" s="28"/>
      <c r="WVZ812" s="28"/>
      <c r="WWA812" s="28"/>
      <c r="WWB812" s="28"/>
      <c r="WWC812" s="28"/>
      <c r="WWD812" s="28"/>
      <c r="WWE812" s="28"/>
      <c r="WWF812" s="28"/>
      <c r="WWG812" s="28"/>
      <c r="WWH812" s="28"/>
      <c r="WWI812" s="28"/>
      <c r="WWJ812" s="28"/>
      <c r="WWK812" s="28"/>
      <c r="WWL812" s="28"/>
      <c r="WWM812" s="28"/>
      <c r="WWN812" s="28"/>
      <c r="WWO812" s="28"/>
      <c r="WWP812" s="28"/>
      <c r="WWQ812" s="28"/>
      <c r="WWR812" s="28"/>
      <c r="WWS812" s="28"/>
      <c r="WWT812" s="28"/>
      <c r="WWU812" s="28"/>
      <c r="WWV812" s="28"/>
      <c r="WWW812" s="28"/>
      <c r="WWX812" s="28"/>
      <c r="WWY812" s="28"/>
      <c r="WWZ812" s="28"/>
      <c r="WXA812" s="28"/>
      <c r="WXB812" s="28"/>
      <c r="WXC812" s="28"/>
      <c r="WXD812" s="28"/>
      <c r="WXE812" s="28"/>
      <c r="WXF812" s="28"/>
      <c r="WXG812" s="28"/>
      <c r="WXH812" s="28"/>
      <c r="WXI812" s="28"/>
      <c r="WXJ812" s="28"/>
      <c r="WXK812" s="28"/>
      <c r="WXL812" s="28"/>
      <c r="WXM812" s="28"/>
      <c r="WXN812" s="28"/>
      <c r="WXO812" s="28"/>
      <c r="WXP812" s="28"/>
      <c r="WXQ812" s="28"/>
      <c r="WXR812" s="28"/>
      <c r="WXS812" s="28"/>
      <c r="WXT812" s="28"/>
      <c r="WXU812" s="28"/>
      <c r="WXV812" s="28"/>
      <c r="WXW812" s="28"/>
      <c r="WXX812" s="28"/>
      <c r="WXY812" s="28"/>
      <c r="WXZ812" s="28"/>
      <c r="WYA812" s="28"/>
      <c r="WYB812" s="28"/>
      <c r="WYC812" s="28"/>
      <c r="WYD812" s="28"/>
      <c r="WYE812" s="28"/>
      <c r="WYF812" s="28"/>
      <c r="WYG812" s="28"/>
      <c r="WYH812" s="28"/>
      <c r="WYI812" s="28"/>
      <c r="WYJ812" s="28"/>
      <c r="WYK812" s="28"/>
      <c r="WYL812" s="28"/>
      <c r="WYM812" s="28"/>
      <c r="WYN812" s="28"/>
      <c r="WYO812" s="28"/>
      <c r="WYP812" s="28"/>
      <c r="WYQ812" s="28"/>
      <c r="WYR812" s="28"/>
      <c r="WYS812" s="28"/>
      <c r="WYT812" s="28"/>
      <c r="WYU812" s="28"/>
      <c r="WYV812" s="28"/>
      <c r="WYW812" s="28"/>
      <c r="WYX812" s="28"/>
      <c r="WYY812" s="28"/>
      <c r="WYZ812" s="28"/>
      <c r="WZA812" s="28"/>
      <c r="WZB812" s="28"/>
      <c r="WZC812" s="28"/>
      <c r="WZD812" s="28"/>
      <c r="WZE812" s="28"/>
      <c r="WZF812" s="28"/>
      <c r="WZG812" s="28"/>
      <c r="WZH812" s="28"/>
      <c r="WZI812" s="28"/>
      <c r="WZJ812" s="28"/>
      <c r="WZK812" s="28"/>
      <c r="WZL812" s="28"/>
      <c r="WZM812" s="28"/>
      <c r="WZN812" s="28"/>
      <c r="WZO812" s="28"/>
      <c r="WZP812" s="28"/>
      <c r="WZQ812" s="28"/>
      <c r="WZR812" s="28"/>
      <c r="WZS812" s="28"/>
      <c r="WZT812" s="28"/>
      <c r="WZU812" s="28"/>
      <c r="WZV812" s="28"/>
      <c r="WZW812" s="28"/>
      <c r="WZX812" s="28"/>
      <c r="WZY812" s="28"/>
      <c r="WZZ812" s="28"/>
      <c r="XAA812" s="28"/>
      <c r="XAB812" s="28"/>
      <c r="XAC812" s="28"/>
      <c r="XAD812" s="28"/>
      <c r="XAE812" s="28"/>
      <c r="XAF812" s="28"/>
      <c r="XAG812" s="28"/>
      <c r="XAH812" s="28"/>
      <c r="XAI812" s="28"/>
      <c r="XAJ812" s="28"/>
      <c r="XAK812" s="28"/>
      <c r="XAL812" s="28"/>
      <c r="XAM812" s="28"/>
      <c r="XAN812" s="28"/>
      <c r="XAO812" s="28"/>
      <c r="XAP812" s="28"/>
      <c r="XAQ812" s="28"/>
      <c r="XAR812" s="28"/>
      <c r="XAS812" s="28"/>
      <c r="XAT812" s="28"/>
      <c r="XAU812" s="28"/>
      <c r="XAV812" s="28"/>
      <c r="XAW812" s="28"/>
      <c r="XAX812" s="28"/>
      <c r="XAY812" s="28"/>
      <c r="XAZ812" s="28"/>
      <c r="XBA812" s="28"/>
      <c r="XBB812" s="28"/>
      <c r="XBC812" s="28"/>
      <c r="XBD812" s="28"/>
      <c r="XBE812" s="28"/>
      <c r="XBF812" s="28"/>
      <c r="XBG812" s="28"/>
      <c r="XBH812" s="28"/>
      <c r="XBI812" s="28"/>
      <c r="XBJ812" s="28"/>
      <c r="XBK812" s="28"/>
      <c r="XBL812" s="28"/>
      <c r="XBM812" s="28"/>
      <c r="XBN812" s="28"/>
      <c r="XBO812" s="28"/>
      <c r="XBP812" s="28"/>
      <c r="XBQ812" s="28"/>
      <c r="XBR812" s="28"/>
      <c r="XBS812" s="28"/>
      <c r="XBT812" s="28"/>
      <c r="XBU812" s="28"/>
      <c r="XBV812" s="28"/>
      <c r="XBW812" s="28"/>
      <c r="XBX812" s="28"/>
      <c r="XBY812" s="28"/>
      <c r="XBZ812" s="28"/>
      <c r="XCA812" s="28"/>
      <c r="XCB812" s="28"/>
      <c r="XCC812" s="28"/>
      <c r="XCD812" s="28"/>
      <c r="XCE812" s="28"/>
      <c r="XCF812" s="28"/>
      <c r="XCG812" s="28"/>
      <c r="XCH812" s="28"/>
      <c r="XCI812" s="28"/>
      <c r="XCJ812" s="28"/>
      <c r="XCK812" s="28"/>
      <c r="XCL812" s="28"/>
      <c r="XCM812" s="28"/>
      <c r="XCN812" s="28"/>
      <c r="XCO812" s="28"/>
      <c r="XCP812" s="28"/>
      <c r="XCQ812" s="28"/>
      <c r="XCR812" s="28"/>
      <c r="XCS812" s="28"/>
      <c r="XCT812" s="28"/>
      <c r="XCU812" s="28"/>
      <c r="XCV812" s="28"/>
      <c r="XCW812" s="28"/>
      <c r="XCX812" s="28"/>
      <c r="XCY812" s="28"/>
      <c r="XCZ812" s="28"/>
      <c r="XDA812" s="28"/>
      <c r="XDB812" s="28"/>
      <c r="XDC812" s="28"/>
      <c r="XDD812" s="28"/>
      <c r="XDE812" s="28"/>
      <c r="XDF812" s="28"/>
      <c r="XDG812" s="28"/>
      <c r="XDH812" s="28"/>
      <c r="XDI812" s="28"/>
      <c r="XDJ812" s="28"/>
      <c r="XDK812" s="28"/>
      <c r="XDL812" s="28"/>
      <c r="XDM812" s="28"/>
      <c r="XDN812" s="28"/>
      <c r="XDO812" s="28"/>
      <c r="XDP812" s="28"/>
      <c r="XDQ812" s="28"/>
      <c r="XDR812" s="28"/>
      <c r="XDS812" s="28"/>
      <c r="XDT812" s="28"/>
      <c r="XDU812" s="28"/>
      <c r="XDV812" s="28"/>
      <c r="XDW812" s="28"/>
      <c r="XDX812" s="28"/>
      <c r="XDY812" s="28"/>
      <c r="XDZ812" s="28"/>
      <c r="XEA812" s="28"/>
      <c r="XEB812" s="28"/>
      <c r="XEC812" s="28"/>
      <c r="XED812" s="28"/>
      <c r="XEE812" s="28"/>
      <c r="XEF812" s="28"/>
      <c r="XEG812" s="28"/>
      <c r="XEH812" s="28"/>
      <c r="XEI812" s="28"/>
      <c r="XEJ812" s="28"/>
      <c r="XEK812" s="28"/>
      <c r="XEL812" s="28"/>
      <c r="XEM812" s="28"/>
      <c r="XEN812" s="28"/>
      <c r="XEO812" s="28"/>
      <c r="XEP812" s="28"/>
      <c r="XEQ812" s="28"/>
      <c r="XER812" s="28"/>
      <c r="XES812" s="28"/>
      <c r="XET812" s="28"/>
      <c r="XEU812" s="28"/>
      <c r="XEV812" s="28"/>
      <c r="XEW812" s="28"/>
    </row>
    <row r="813" spans="1:16377" ht="22.5" customHeight="1" x14ac:dyDescent="0.25">
      <c r="A813" s="143" t="str">
        <f t="shared" si="240"/>
        <v>761.</v>
      </c>
      <c r="B813" s="154" t="s">
        <v>350</v>
      </c>
      <c r="C813" s="52">
        <v>1996</v>
      </c>
      <c r="D813" s="143" t="s">
        <v>3015</v>
      </c>
      <c r="E813" s="143" t="s">
        <v>3016</v>
      </c>
      <c r="F813" s="52">
        <v>2</v>
      </c>
      <c r="G813" s="52">
        <v>3</v>
      </c>
      <c r="H813" s="4">
        <v>971.8</v>
      </c>
      <c r="I813" s="145">
        <v>879.4</v>
      </c>
      <c r="J813" s="4">
        <v>879.4</v>
      </c>
      <c r="K813" s="62">
        <v>44</v>
      </c>
      <c r="L813" s="9">
        <f t="shared" si="238"/>
        <v>5667828.2000000002</v>
      </c>
      <c r="M813" s="9"/>
      <c r="N813" s="9"/>
      <c r="O813" s="9"/>
      <c r="P813" s="145">
        <f t="shared" si="239"/>
        <v>5667828.2000000002</v>
      </c>
      <c r="Q813" s="4"/>
      <c r="R813" s="5"/>
      <c r="S813" s="4"/>
      <c r="T813" s="4">
        <v>753.4</v>
      </c>
      <c r="U813" s="4">
        <f>T813*7523</f>
        <v>5667828.2000000002</v>
      </c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35">
        <v>2025</v>
      </c>
      <c r="AG813" s="259"/>
      <c r="AH813" s="29">
        <v>761</v>
      </c>
      <c r="AI813" s="29" t="s">
        <v>155</v>
      </c>
      <c r="AJ813" s="29" t="str">
        <f t="shared" si="241"/>
        <v>761.</v>
      </c>
      <c r="AK813" s="28"/>
      <c r="AL813" s="44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  <c r="JA813" s="28"/>
      <c r="JB813" s="28"/>
      <c r="JC813" s="28"/>
      <c r="JD813" s="28"/>
      <c r="JE813" s="28"/>
      <c r="JF813" s="28"/>
      <c r="JG813" s="28"/>
      <c r="JH813" s="28"/>
      <c r="JI813" s="28"/>
      <c r="JJ813" s="28"/>
      <c r="JK813" s="28"/>
      <c r="JL813" s="28"/>
      <c r="JM813" s="28"/>
      <c r="JN813" s="28"/>
      <c r="JO813" s="28"/>
      <c r="JP813" s="28"/>
      <c r="JQ813" s="28"/>
      <c r="JR813" s="28"/>
      <c r="JS813" s="28"/>
      <c r="JT813" s="28"/>
      <c r="JU813" s="28"/>
      <c r="JV813" s="28"/>
      <c r="JW813" s="28"/>
      <c r="JX813" s="28"/>
      <c r="JY813" s="28"/>
      <c r="JZ813" s="28"/>
      <c r="KA813" s="28"/>
      <c r="KB813" s="28"/>
      <c r="KC813" s="28"/>
      <c r="KD813" s="28"/>
      <c r="KE813" s="28"/>
      <c r="KF813" s="28"/>
      <c r="KG813" s="28"/>
      <c r="KH813" s="28"/>
      <c r="KI813" s="28"/>
      <c r="KJ813" s="28"/>
      <c r="KK813" s="28"/>
      <c r="KL813" s="28"/>
      <c r="KM813" s="28"/>
      <c r="KN813" s="28"/>
      <c r="KO813" s="28"/>
      <c r="KP813" s="28"/>
      <c r="KQ813" s="28"/>
      <c r="KR813" s="28"/>
      <c r="KS813" s="28"/>
      <c r="KT813" s="28"/>
      <c r="KU813" s="28"/>
      <c r="KV813" s="28"/>
      <c r="KW813" s="28"/>
      <c r="KX813" s="28"/>
      <c r="KY813" s="28"/>
      <c r="KZ813" s="28"/>
      <c r="LA813" s="28"/>
      <c r="LB813" s="28"/>
      <c r="LC813" s="28"/>
      <c r="LD813" s="28"/>
      <c r="LE813" s="28"/>
      <c r="LF813" s="28"/>
      <c r="LG813" s="28"/>
      <c r="LH813" s="28"/>
      <c r="LI813" s="28"/>
      <c r="LJ813" s="28"/>
      <c r="LK813" s="28"/>
      <c r="LL813" s="28"/>
      <c r="LM813" s="28"/>
      <c r="LN813" s="28"/>
      <c r="LO813" s="28"/>
      <c r="LP813" s="28"/>
      <c r="LQ813" s="28"/>
      <c r="LR813" s="28"/>
      <c r="LS813" s="28"/>
      <c r="LT813" s="28"/>
      <c r="LU813" s="28"/>
      <c r="LV813" s="28"/>
      <c r="LW813" s="28"/>
      <c r="LX813" s="28"/>
      <c r="LY813" s="28"/>
      <c r="LZ813" s="28"/>
      <c r="MA813" s="28"/>
      <c r="MB813" s="28"/>
      <c r="MC813" s="28"/>
      <c r="MD813" s="28"/>
      <c r="ME813" s="28"/>
      <c r="MF813" s="28"/>
      <c r="MG813" s="28"/>
      <c r="MH813" s="28"/>
      <c r="MI813" s="28"/>
      <c r="MJ813" s="28"/>
      <c r="MK813" s="28"/>
      <c r="ML813" s="28"/>
      <c r="MM813" s="28"/>
      <c r="MN813" s="28"/>
      <c r="MO813" s="28"/>
      <c r="MP813" s="28"/>
      <c r="MQ813" s="28"/>
      <c r="MR813" s="28"/>
      <c r="MS813" s="28"/>
      <c r="MT813" s="28"/>
      <c r="MU813" s="28"/>
      <c r="MV813" s="28"/>
      <c r="MW813" s="28"/>
      <c r="MX813" s="28"/>
      <c r="MY813" s="28"/>
      <c r="MZ813" s="28"/>
      <c r="NA813" s="28"/>
      <c r="NB813" s="28"/>
      <c r="NC813" s="28"/>
      <c r="ND813" s="28"/>
      <c r="NE813" s="28"/>
      <c r="NF813" s="28"/>
      <c r="NG813" s="28"/>
      <c r="NH813" s="28"/>
      <c r="NI813" s="28"/>
      <c r="NJ813" s="28"/>
      <c r="NK813" s="28"/>
      <c r="NL813" s="28"/>
      <c r="NM813" s="28"/>
      <c r="NN813" s="28"/>
      <c r="NO813" s="28"/>
      <c r="NP813" s="28"/>
      <c r="NQ813" s="28"/>
      <c r="NR813" s="28"/>
      <c r="NS813" s="28"/>
      <c r="NT813" s="28"/>
      <c r="NU813" s="28"/>
      <c r="NV813" s="28"/>
      <c r="NW813" s="28"/>
      <c r="NX813" s="28"/>
      <c r="NY813" s="28"/>
      <c r="NZ813" s="28"/>
      <c r="OA813" s="28"/>
      <c r="OB813" s="28"/>
      <c r="OC813" s="28"/>
      <c r="OD813" s="28"/>
      <c r="OE813" s="28"/>
      <c r="OF813" s="28"/>
      <c r="OG813" s="28"/>
      <c r="OH813" s="28"/>
      <c r="OI813" s="28"/>
      <c r="OJ813" s="28"/>
      <c r="OK813" s="28"/>
      <c r="OL813" s="28"/>
      <c r="OM813" s="28"/>
      <c r="ON813" s="28"/>
      <c r="OO813" s="28"/>
      <c r="OP813" s="28"/>
      <c r="OQ813" s="28"/>
      <c r="OR813" s="28"/>
      <c r="OS813" s="28"/>
      <c r="OT813" s="28"/>
      <c r="OU813" s="28"/>
      <c r="OV813" s="28"/>
      <c r="OW813" s="28"/>
      <c r="OX813" s="28"/>
      <c r="OY813" s="28"/>
      <c r="OZ813" s="28"/>
      <c r="PA813" s="28"/>
      <c r="PB813" s="28"/>
      <c r="PC813" s="28"/>
      <c r="PD813" s="28"/>
      <c r="PE813" s="28"/>
      <c r="PF813" s="28"/>
      <c r="PG813" s="28"/>
      <c r="PH813" s="28"/>
      <c r="PI813" s="28"/>
      <c r="PJ813" s="28"/>
      <c r="PK813" s="28"/>
      <c r="PL813" s="28"/>
      <c r="PM813" s="28"/>
      <c r="PN813" s="28"/>
      <c r="PO813" s="28"/>
      <c r="PP813" s="28"/>
      <c r="PQ813" s="28"/>
      <c r="PR813" s="28"/>
      <c r="PS813" s="28"/>
      <c r="PT813" s="28"/>
      <c r="PU813" s="28"/>
      <c r="PV813" s="28"/>
      <c r="PW813" s="28"/>
      <c r="PX813" s="28"/>
      <c r="PY813" s="28"/>
      <c r="PZ813" s="28"/>
      <c r="QA813" s="28"/>
      <c r="QB813" s="28"/>
      <c r="QC813" s="28"/>
      <c r="QD813" s="28"/>
      <c r="QE813" s="28"/>
      <c r="QF813" s="28"/>
      <c r="QG813" s="28"/>
      <c r="QH813" s="28"/>
      <c r="QI813" s="28"/>
      <c r="QJ813" s="28"/>
      <c r="QK813" s="28"/>
      <c r="QL813" s="28"/>
      <c r="QM813" s="28"/>
      <c r="QN813" s="28"/>
      <c r="QO813" s="28"/>
      <c r="QP813" s="28"/>
      <c r="QQ813" s="28"/>
      <c r="QR813" s="28"/>
      <c r="QS813" s="28"/>
      <c r="QT813" s="28"/>
      <c r="QU813" s="28"/>
      <c r="QV813" s="28"/>
      <c r="QW813" s="28"/>
      <c r="QX813" s="28"/>
      <c r="QY813" s="28"/>
      <c r="QZ813" s="28"/>
      <c r="RA813" s="28"/>
      <c r="RB813" s="28"/>
      <c r="RC813" s="28"/>
      <c r="RD813" s="28"/>
      <c r="RE813" s="28"/>
      <c r="RF813" s="28"/>
      <c r="RG813" s="28"/>
      <c r="RH813" s="28"/>
      <c r="RI813" s="28"/>
      <c r="RJ813" s="28"/>
      <c r="RK813" s="28"/>
      <c r="RL813" s="28"/>
      <c r="RM813" s="28"/>
      <c r="RN813" s="28"/>
      <c r="RO813" s="28"/>
      <c r="RP813" s="28"/>
      <c r="RQ813" s="28"/>
      <c r="RR813" s="28"/>
      <c r="RS813" s="28"/>
      <c r="RT813" s="28"/>
      <c r="RU813" s="28"/>
      <c r="RV813" s="28"/>
      <c r="RW813" s="28"/>
      <c r="RX813" s="28"/>
      <c r="RY813" s="28"/>
      <c r="RZ813" s="28"/>
      <c r="SA813" s="28"/>
      <c r="SB813" s="28"/>
      <c r="SC813" s="28"/>
      <c r="SD813" s="28"/>
      <c r="SE813" s="28"/>
      <c r="SF813" s="28"/>
      <c r="SG813" s="28"/>
      <c r="SH813" s="28"/>
      <c r="SI813" s="28"/>
      <c r="SJ813" s="28"/>
      <c r="SK813" s="28"/>
      <c r="SL813" s="28"/>
      <c r="SM813" s="28"/>
      <c r="SN813" s="28"/>
      <c r="SO813" s="28"/>
      <c r="SP813" s="28"/>
      <c r="SQ813" s="28"/>
      <c r="SR813" s="28"/>
      <c r="SS813" s="28"/>
      <c r="ST813" s="28"/>
      <c r="SU813" s="28"/>
      <c r="SV813" s="28"/>
      <c r="SW813" s="28"/>
      <c r="SX813" s="28"/>
      <c r="SY813" s="28"/>
      <c r="SZ813" s="28"/>
      <c r="TA813" s="28"/>
      <c r="TB813" s="28"/>
      <c r="TC813" s="28"/>
      <c r="TD813" s="28"/>
      <c r="TE813" s="28"/>
      <c r="TF813" s="28"/>
      <c r="TG813" s="28"/>
      <c r="TH813" s="28"/>
      <c r="TI813" s="28"/>
      <c r="TJ813" s="28"/>
      <c r="TK813" s="28"/>
      <c r="TL813" s="28"/>
      <c r="TM813" s="28"/>
      <c r="TN813" s="28"/>
      <c r="TO813" s="28"/>
      <c r="TP813" s="28"/>
      <c r="TQ813" s="28"/>
      <c r="TR813" s="28"/>
      <c r="TS813" s="28"/>
      <c r="TT813" s="28"/>
      <c r="TU813" s="28"/>
      <c r="TV813" s="28"/>
      <c r="TW813" s="28"/>
      <c r="TX813" s="28"/>
      <c r="TY813" s="28"/>
      <c r="TZ813" s="28"/>
      <c r="UA813" s="28"/>
      <c r="UB813" s="28"/>
      <c r="UC813" s="28"/>
      <c r="UD813" s="28"/>
      <c r="UE813" s="28"/>
      <c r="UF813" s="28"/>
      <c r="UG813" s="28"/>
      <c r="UH813" s="28"/>
      <c r="UI813" s="28"/>
      <c r="UJ813" s="28"/>
      <c r="UK813" s="28"/>
      <c r="UL813" s="28"/>
      <c r="UM813" s="28"/>
      <c r="UN813" s="28"/>
      <c r="UO813" s="28"/>
      <c r="UP813" s="28"/>
      <c r="UQ813" s="28"/>
      <c r="UR813" s="28"/>
      <c r="US813" s="28"/>
      <c r="UT813" s="28"/>
      <c r="UU813" s="28"/>
      <c r="UV813" s="28"/>
      <c r="UW813" s="28"/>
      <c r="UX813" s="28"/>
      <c r="UY813" s="28"/>
      <c r="UZ813" s="28"/>
      <c r="VA813" s="28"/>
      <c r="VB813" s="28"/>
      <c r="VC813" s="28"/>
      <c r="VD813" s="28"/>
      <c r="VE813" s="28"/>
      <c r="VF813" s="28"/>
      <c r="VG813" s="28"/>
      <c r="VH813" s="28"/>
      <c r="VI813" s="28"/>
      <c r="VJ813" s="28"/>
      <c r="VK813" s="28"/>
      <c r="VL813" s="28"/>
      <c r="VM813" s="28"/>
      <c r="VN813" s="28"/>
      <c r="VO813" s="28"/>
      <c r="VP813" s="28"/>
      <c r="VQ813" s="28"/>
      <c r="VR813" s="28"/>
      <c r="VS813" s="28"/>
      <c r="VT813" s="28"/>
      <c r="VU813" s="28"/>
      <c r="VV813" s="28"/>
      <c r="VW813" s="28"/>
      <c r="VX813" s="28"/>
      <c r="VY813" s="28"/>
      <c r="VZ813" s="28"/>
      <c r="WA813" s="28"/>
      <c r="WB813" s="28"/>
      <c r="WC813" s="28"/>
      <c r="WD813" s="28"/>
      <c r="WE813" s="28"/>
      <c r="WF813" s="28"/>
      <c r="WG813" s="28"/>
      <c r="WH813" s="28"/>
      <c r="WI813" s="28"/>
      <c r="WJ813" s="28"/>
      <c r="WK813" s="28"/>
      <c r="WL813" s="28"/>
      <c r="WM813" s="28"/>
      <c r="WN813" s="28"/>
      <c r="WO813" s="28"/>
      <c r="WP813" s="28"/>
      <c r="WQ813" s="28"/>
      <c r="WR813" s="28"/>
      <c r="WS813" s="28"/>
      <c r="WT813" s="28"/>
      <c r="WU813" s="28"/>
      <c r="WV813" s="28"/>
      <c r="WW813" s="28"/>
      <c r="WX813" s="28"/>
      <c r="WY813" s="28"/>
      <c r="WZ813" s="28"/>
      <c r="XA813" s="28"/>
      <c r="XB813" s="28"/>
      <c r="XC813" s="28"/>
      <c r="XD813" s="28"/>
      <c r="XE813" s="28"/>
      <c r="XF813" s="28"/>
      <c r="XG813" s="28"/>
      <c r="XH813" s="28"/>
      <c r="XI813" s="28"/>
      <c r="XJ813" s="28"/>
      <c r="XK813" s="28"/>
      <c r="XL813" s="28"/>
      <c r="XM813" s="28"/>
      <c r="XN813" s="28"/>
      <c r="XO813" s="28"/>
      <c r="XP813" s="28"/>
      <c r="XQ813" s="28"/>
      <c r="XR813" s="28"/>
      <c r="XS813" s="28"/>
      <c r="XT813" s="28"/>
      <c r="XU813" s="28"/>
      <c r="XV813" s="28"/>
      <c r="XW813" s="28"/>
      <c r="XX813" s="28"/>
      <c r="XY813" s="28"/>
      <c r="XZ813" s="28"/>
      <c r="YA813" s="28"/>
      <c r="YB813" s="28"/>
      <c r="YC813" s="28"/>
      <c r="YD813" s="28"/>
      <c r="YE813" s="28"/>
      <c r="YF813" s="28"/>
      <c r="YG813" s="28"/>
      <c r="YH813" s="28"/>
      <c r="YI813" s="28"/>
      <c r="YJ813" s="28"/>
      <c r="YK813" s="28"/>
      <c r="YL813" s="28"/>
      <c r="YM813" s="28"/>
      <c r="YN813" s="28"/>
      <c r="YO813" s="28"/>
      <c r="YP813" s="28"/>
      <c r="YQ813" s="28"/>
      <c r="YR813" s="28"/>
      <c r="YS813" s="28"/>
      <c r="YT813" s="28"/>
      <c r="YU813" s="28"/>
      <c r="YV813" s="28"/>
      <c r="YW813" s="28"/>
      <c r="YX813" s="28"/>
      <c r="YY813" s="28"/>
      <c r="YZ813" s="28"/>
      <c r="ZA813" s="28"/>
      <c r="ZB813" s="28"/>
      <c r="ZC813" s="28"/>
      <c r="ZD813" s="28"/>
      <c r="ZE813" s="28"/>
      <c r="ZF813" s="28"/>
      <c r="ZG813" s="28"/>
      <c r="ZH813" s="28"/>
      <c r="ZI813" s="28"/>
      <c r="ZJ813" s="28"/>
      <c r="ZK813" s="28"/>
      <c r="ZL813" s="28"/>
      <c r="ZM813" s="28"/>
      <c r="ZN813" s="28"/>
      <c r="ZO813" s="28"/>
      <c r="ZP813" s="28"/>
      <c r="ZQ813" s="28"/>
      <c r="ZR813" s="28"/>
      <c r="ZS813" s="28"/>
      <c r="ZT813" s="28"/>
      <c r="ZU813" s="28"/>
      <c r="ZV813" s="28"/>
      <c r="ZW813" s="28"/>
      <c r="ZX813" s="28"/>
      <c r="ZY813" s="28"/>
      <c r="ZZ813" s="28"/>
      <c r="AAA813" s="28"/>
      <c r="AAB813" s="28"/>
      <c r="AAC813" s="28"/>
      <c r="AAD813" s="28"/>
      <c r="AAE813" s="28"/>
      <c r="AAF813" s="28"/>
      <c r="AAG813" s="28"/>
      <c r="AAH813" s="28"/>
      <c r="AAI813" s="28"/>
      <c r="AAJ813" s="28"/>
      <c r="AAK813" s="28"/>
      <c r="AAL813" s="28"/>
      <c r="AAM813" s="28"/>
      <c r="AAN813" s="28"/>
      <c r="AAO813" s="28"/>
      <c r="AAP813" s="28"/>
      <c r="AAQ813" s="28"/>
      <c r="AAR813" s="28"/>
      <c r="AAS813" s="28"/>
      <c r="AAT813" s="28"/>
      <c r="AAU813" s="28"/>
      <c r="AAV813" s="28"/>
      <c r="AAW813" s="28"/>
      <c r="AAX813" s="28"/>
      <c r="AAY813" s="28"/>
      <c r="AAZ813" s="28"/>
      <c r="ABA813" s="28"/>
      <c r="ABB813" s="28"/>
      <c r="ABC813" s="28"/>
      <c r="ABD813" s="28"/>
      <c r="ABE813" s="28"/>
      <c r="ABF813" s="28"/>
      <c r="ABG813" s="28"/>
      <c r="ABH813" s="28"/>
      <c r="ABI813" s="28"/>
      <c r="ABJ813" s="28"/>
      <c r="ABK813" s="28"/>
      <c r="ABL813" s="28"/>
      <c r="ABM813" s="28"/>
      <c r="ABN813" s="28"/>
      <c r="ABO813" s="28"/>
      <c r="ABP813" s="28"/>
      <c r="ABQ813" s="28"/>
      <c r="ABR813" s="28"/>
      <c r="ABS813" s="28"/>
      <c r="ABT813" s="28"/>
      <c r="ABU813" s="28"/>
      <c r="ABV813" s="28"/>
      <c r="ABW813" s="28"/>
      <c r="ABX813" s="28"/>
      <c r="ABY813" s="28"/>
      <c r="ABZ813" s="28"/>
      <c r="ACA813" s="28"/>
      <c r="ACB813" s="28"/>
      <c r="ACC813" s="28"/>
      <c r="ACD813" s="28"/>
      <c r="ACE813" s="28"/>
      <c r="ACF813" s="28"/>
      <c r="ACG813" s="28"/>
      <c r="ACH813" s="28"/>
      <c r="ACI813" s="28"/>
      <c r="ACJ813" s="28"/>
      <c r="ACK813" s="28"/>
      <c r="ACL813" s="28"/>
      <c r="ACM813" s="28"/>
      <c r="ACN813" s="28"/>
      <c r="ACO813" s="28"/>
      <c r="ACP813" s="28"/>
      <c r="ACQ813" s="28"/>
      <c r="ACR813" s="28"/>
      <c r="ACS813" s="28"/>
      <c r="ACT813" s="28"/>
      <c r="ACU813" s="28"/>
      <c r="ACV813" s="28"/>
      <c r="ACW813" s="28"/>
      <c r="ACX813" s="28"/>
      <c r="ACY813" s="28"/>
      <c r="ACZ813" s="28"/>
      <c r="ADA813" s="28"/>
      <c r="ADB813" s="28"/>
      <c r="ADC813" s="28"/>
      <c r="ADD813" s="28"/>
      <c r="ADE813" s="28"/>
      <c r="ADF813" s="28"/>
      <c r="ADG813" s="28"/>
      <c r="ADH813" s="28"/>
      <c r="ADI813" s="28"/>
      <c r="ADJ813" s="28"/>
      <c r="ADK813" s="28"/>
      <c r="ADL813" s="28"/>
      <c r="ADM813" s="28"/>
      <c r="ADN813" s="28"/>
      <c r="ADO813" s="28"/>
      <c r="ADP813" s="28"/>
      <c r="ADQ813" s="28"/>
      <c r="ADR813" s="28"/>
      <c r="ADS813" s="28"/>
      <c r="ADT813" s="28"/>
      <c r="ADU813" s="28"/>
      <c r="ADV813" s="28"/>
      <c r="ADW813" s="28"/>
      <c r="ADX813" s="28"/>
      <c r="ADY813" s="28"/>
      <c r="ADZ813" s="28"/>
      <c r="AEA813" s="28"/>
      <c r="AEB813" s="28"/>
      <c r="AEC813" s="28"/>
      <c r="AED813" s="28"/>
      <c r="AEE813" s="28"/>
      <c r="AEF813" s="28"/>
      <c r="AEG813" s="28"/>
      <c r="AEH813" s="28"/>
      <c r="AEI813" s="28"/>
      <c r="AEJ813" s="28"/>
      <c r="AEK813" s="28"/>
      <c r="AEL813" s="28"/>
      <c r="AEM813" s="28"/>
      <c r="AEN813" s="28"/>
      <c r="AEO813" s="28"/>
      <c r="AEP813" s="28"/>
      <c r="AEQ813" s="28"/>
      <c r="AER813" s="28"/>
      <c r="AES813" s="28"/>
      <c r="AET813" s="28"/>
      <c r="AEU813" s="28"/>
      <c r="AEV813" s="28"/>
      <c r="AEW813" s="28"/>
      <c r="AEX813" s="28"/>
      <c r="AEY813" s="28"/>
      <c r="AEZ813" s="28"/>
      <c r="AFA813" s="28"/>
      <c r="AFB813" s="28"/>
      <c r="AFC813" s="28"/>
      <c r="AFD813" s="28"/>
      <c r="AFE813" s="28"/>
      <c r="AFF813" s="28"/>
      <c r="AFG813" s="28"/>
      <c r="AFH813" s="28"/>
      <c r="AFI813" s="28"/>
      <c r="AFJ813" s="28"/>
      <c r="AFK813" s="28"/>
      <c r="AFL813" s="28"/>
      <c r="AFM813" s="28"/>
      <c r="AFN813" s="28"/>
      <c r="AFO813" s="28"/>
      <c r="AFP813" s="28"/>
      <c r="AFQ813" s="28"/>
      <c r="AFR813" s="28"/>
      <c r="AFS813" s="28"/>
      <c r="AFT813" s="28"/>
      <c r="AFU813" s="28"/>
      <c r="AFV813" s="28"/>
      <c r="AFW813" s="28"/>
      <c r="AFX813" s="28"/>
      <c r="AFY813" s="28"/>
      <c r="AFZ813" s="28"/>
      <c r="AGA813" s="28"/>
      <c r="AGB813" s="28"/>
      <c r="AGC813" s="28"/>
      <c r="AGD813" s="28"/>
      <c r="AGE813" s="28"/>
      <c r="AGF813" s="28"/>
      <c r="AGG813" s="28"/>
      <c r="AGH813" s="28"/>
      <c r="AGI813" s="28"/>
      <c r="AGJ813" s="28"/>
      <c r="AGK813" s="28"/>
      <c r="AGL813" s="28"/>
      <c r="AGM813" s="28"/>
      <c r="AGN813" s="28"/>
      <c r="AGO813" s="28"/>
      <c r="AGP813" s="28"/>
      <c r="AGQ813" s="28"/>
      <c r="AGR813" s="28"/>
      <c r="AGS813" s="28"/>
      <c r="AGT813" s="28"/>
      <c r="AGU813" s="28"/>
      <c r="AGV813" s="28"/>
      <c r="AGW813" s="28"/>
      <c r="AGX813" s="28"/>
      <c r="AGY813" s="28"/>
      <c r="AGZ813" s="28"/>
      <c r="AHA813" s="28"/>
      <c r="AHB813" s="28"/>
      <c r="AHC813" s="28"/>
      <c r="AHD813" s="28"/>
      <c r="AHE813" s="28"/>
      <c r="AHF813" s="28"/>
      <c r="AHG813" s="28"/>
      <c r="AHH813" s="28"/>
      <c r="AHI813" s="28"/>
      <c r="AHJ813" s="28"/>
      <c r="AHK813" s="28"/>
      <c r="AHL813" s="28"/>
      <c r="AHM813" s="28"/>
      <c r="AHN813" s="28"/>
      <c r="AHO813" s="28"/>
      <c r="AHP813" s="28"/>
      <c r="AHQ813" s="28"/>
      <c r="AHR813" s="28"/>
      <c r="AHS813" s="28"/>
      <c r="AHT813" s="28"/>
      <c r="AHU813" s="28"/>
      <c r="AHV813" s="28"/>
      <c r="AHW813" s="28"/>
      <c r="AHX813" s="28"/>
      <c r="AHY813" s="28"/>
      <c r="AHZ813" s="28"/>
      <c r="AIA813" s="28"/>
      <c r="AIB813" s="28"/>
      <c r="AIC813" s="28"/>
      <c r="AID813" s="28"/>
      <c r="AIE813" s="28"/>
      <c r="AIF813" s="28"/>
      <c r="AIG813" s="28"/>
      <c r="AIH813" s="28"/>
      <c r="AII813" s="28"/>
      <c r="AIJ813" s="28"/>
      <c r="AIK813" s="28"/>
      <c r="AIL813" s="28"/>
      <c r="AIM813" s="28"/>
      <c r="AIN813" s="28"/>
      <c r="AIO813" s="28"/>
      <c r="AIP813" s="28"/>
      <c r="AIQ813" s="28"/>
      <c r="AIR813" s="28"/>
      <c r="AIS813" s="28"/>
      <c r="AIT813" s="28"/>
      <c r="AIU813" s="28"/>
      <c r="AIV813" s="28"/>
      <c r="AIW813" s="28"/>
      <c r="AIX813" s="28"/>
      <c r="AIY813" s="28"/>
      <c r="AIZ813" s="28"/>
      <c r="AJA813" s="28"/>
      <c r="AJB813" s="28"/>
      <c r="AJC813" s="28"/>
      <c r="AJD813" s="28"/>
      <c r="AJE813" s="28"/>
      <c r="AJF813" s="28"/>
      <c r="AJG813" s="28"/>
      <c r="AJH813" s="28"/>
      <c r="AJI813" s="28"/>
      <c r="AJJ813" s="28"/>
      <c r="AJK813" s="28"/>
      <c r="AJL813" s="28"/>
      <c r="AJM813" s="28"/>
      <c r="AJN813" s="28"/>
      <c r="AJO813" s="28"/>
      <c r="AJP813" s="28"/>
      <c r="AJQ813" s="28"/>
      <c r="AJR813" s="28"/>
      <c r="AJS813" s="28"/>
      <c r="AJT813" s="28"/>
      <c r="AJU813" s="28"/>
      <c r="AJV813" s="28"/>
      <c r="AJW813" s="28"/>
      <c r="AJX813" s="28"/>
      <c r="AJY813" s="28"/>
      <c r="AJZ813" s="28"/>
      <c r="AKA813" s="28"/>
      <c r="AKB813" s="28"/>
      <c r="AKC813" s="28"/>
      <c r="AKD813" s="28"/>
      <c r="AKE813" s="28"/>
      <c r="AKF813" s="28"/>
      <c r="AKG813" s="28"/>
      <c r="AKH813" s="28"/>
      <c r="AKI813" s="28"/>
      <c r="AKJ813" s="28"/>
      <c r="AKK813" s="28"/>
      <c r="AKL813" s="28"/>
      <c r="AKM813" s="28"/>
      <c r="AKN813" s="28"/>
      <c r="AKO813" s="28"/>
      <c r="AKP813" s="28"/>
      <c r="AKQ813" s="28"/>
      <c r="AKR813" s="28"/>
      <c r="AKS813" s="28"/>
      <c r="AKT813" s="28"/>
      <c r="AKU813" s="28"/>
      <c r="AKV813" s="28"/>
      <c r="AKW813" s="28"/>
      <c r="AKX813" s="28"/>
      <c r="AKY813" s="28"/>
      <c r="AKZ813" s="28"/>
      <c r="ALA813" s="28"/>
      <c r="ALB813" s="28"/>
      <c r="ALC813" s="28"/>
      <c r="ALD813" s="28"/>
      <c r="ALE813" s="28"/>
      <c r="ALF813" s="28"/>
      <c r="ALG813" s="28"/>
      <c r="ALH813" s="28"/>
      <c r="ALI813" s="28"/>
      <c r="ALJ813" s="28"/>
      <c r="ALK813" s="28"/>
      <c r="ALL813" s="28"/>
      <c r="ALM813" s="28"/>
      <c r="ALN813" s="28"/>
      <c r="ALO813" s="28"/>
      <c r="ALP813" s="28"/>
      <c r="ALQ813" s="28"/>
      <c r="ALR813" s="28"/>
      <c r="ALS813" s="28"/>
      <c r="ALT813" s="28"/>
      <c r="ALU813" s="28"/>
      <c r="ALV813" s="28"/>
      <c r="ALW813" s="28"/>
      <c r="ALX813" s="28"/>
      <c r="ALY813" s="28"/>
      <c r="ALZ813" s="28"/>
      <c r="AMA813" s="28"/>
      <c r="AMB813" s="28"/>
      <c r="AMC813" s="28"/>
      <c r="AMD813" s="28"/>
      <c r="AME813" s="28"/>
      <c r="AMF813" s="28"/>
      <c r="AMG813" s="28"/>
      <c r="AMH813" s="28"/>
      <c r="AMI813" s="28"/>
      <c r="AMJ813" s="28"/>
      <c r="AMK813" s="28"/>
      <c r="AML813" s="28"/>
      <c r="AMM813" s="28"/>
      <c r="AMN813" s="28"/>
      <c r="AMO813" s="28"/>
      <c r="AMP813" s="28"/>
      <c r="AMQ813" s="28"/>
      <c r="AMR813" s="28"/>
      <c r="AMS813" s="28"/>
      <c r="AMT813" s="28"/>
      <c r="AMU813" s="28"/>
      <c r="AMV813" s="28"/>
      <c r="AMW813" s="28"/>
      <c r="AMX813" s="28"/>
      <c r="AMY813" s="28"/>
      <c r="AMZ813" s="28"/>
      <c r="ANA813" s="28"/>
      <c r="ANB813" s="28"/>
      <c r="ANC813" s="28"/>
      <c r="AND813" s="28"/>
      <c r="ANE813" s="28"/>
      <c r="ANF813" s="28"/>
      <c r="ANG813" s="28"/>
      <c r="ANH813" s="28"/>
      <c r="ANI813" s="28"/>
      <c r="ANJ813" s="28"/>
      <c r="ANK813" s="28"/>
      <c r="ANL813" s="28"/>
      <c r="ANM813" s="28"/>
      <c r="ANN813" s="28"/>
      <c r="ANO813" s="28"/>
      <c r="ANP813" s="28"/>
      <c r="ANQ813" s="28"/>
      <c r="ANR813" s="28"/>
      <c r="ANS813" s="28"/>
      <c r="ANT813" s="28"/>
      <c r="ANU813" s="28"/>
      <c r="ANV813" s="28"/>
      <c r="ANW813" s="28"/>
      <c r="ANX813" s="28"/>
      <c r="ANY813" s="28"/>
      <c r="ANZ813" s="28"/>
      <c r="AOA813" s="28"/>
      <c r="AOB813" s="28"/>
      <c r="AOC813" s="28"/>
      <c r="AOD813" s="28"/>
      <c r="AOE813" s="28"/>
      <c r="AOF813" s="28"/>
      <c r="AOG813" s="28"/>
      <c r="AOH813" s="28"/>
      <c r="AOI813" s="28"/>
      <c r="AOJ813" s="28"/>
      <c r="AOK813" s="28"/>
      <c r="AOL813" s="28"/>
      <c r="AOM813" s="28"/>
      <c r="AON813" s="28"/>
      <c r="AOO813" s="28"/>
      <c r="AOP813" s="28"/>
      <c r="AOQ813" s="28"/>
      <c r="AOR813" s="28"/>
      <c r="AOS813" s="28"/>
      <c r="AOT813" s="28"/>
      <c r="AOU813" s="28"/>
      <c r="AOV813" s="28"/>
      <c r="AOW813" s="28"/>
      <c r="AOX813" s="28"/>
      <c r="AOY813" s="28"/>
      <c r="AOZ813" s="28"/>
      <c r="APA813" s="28"/>
      <c r="APB813" s="28"/>
      <c r="APC813" s="28"/>
      <c r="APD813" s="28"/>
      <c r="APE813" s="28"/>
      <c r="APF813" s="28"/>
      <c r="APG813" s="28"/>
      <c r="APH813" s="28"/>
      <c r="API813" s="28"/>
      <c r="APJ813" s="28"/>
      <c r="APK813" s="28"/>
      <c r="APL813" s="28"/>
      <c r="APM813" s="28"/>
      <c r="APN813" s="28"/>
      <c r="APO813" s="28"/>
      <c r="APP813" s="28"/>
      <c r="APQ813" s="28"/>
      <c r="APR813" s="28"/>
      <c r="APS813" s="28"/>
      <c r="APT813" s="28"/>
      <c r="APU813" s="28"/>
      <c r="APV813" s="28"/>
      <c r="APW813" s="28"/>
      <c r="APX813" s="28"/>
      <c r="APY813" s="28"/>
      <c r="APZ813" s="28"/>
      <c r="AQA813" s="28"/>
      <c r="AQB813" s="28"/>
      <c r="AQC813" s="28"/>
      <c r="AQD813" s="28"/>
      <c r="AQE813" s="28"/>
      <c r="AQF813" s="28"/>
      <c r="AQG813" s="28"/>
      <c r="AQH813" s="28"/>
      <c r="AQI813" s="28"/>
      <c r="AQJ813" s="28"/>
      <c r="AQK813" s="28"/>
      <c r="AQL813" s="28"/>
      <c r="AQM813" s="28"/>
      <c r="AQN813" s="28"/>
      <c r="AQO813" s="28"/>
      <c r="AQP813" s="28"/>
      <c r="AQQ813" s="28"/>
      <c r="AQR813" s="28"/>
      <c r="AQS813" s="28"/>
      <c r="AQT813" s="28"/>
      <c r="AQU813" s="28"/>
      <c r="AQV813" s="28"/>
      <c r="AQW813" s="28"/>
      <c r="AQX813" s="28"/>
      <c r="AQY813" s="28"/>
      <c r="AQZ813" s="28"/>
      <c r="ARA813" s="28"/>
      <c r="ARB813" s="28"/>
      <c r="ARC813" s="28"/>
      <c r="ARD813" s="28"/>
      <c r="ARE813" s="28"/>
      <c r="ARF813" s="28"/>
      <c r="ARG813" s="28"/>
      <c r="ARH813" s="28"/>
      <c r="ARI813" s="28"/>
      <c r="ARJ813" s="28"/>
      <c r="ARK813" s="28"/>
      <c r="ARL813" s="28"/>
      <c r="ARM813" s="28"/>
      <c r="ARN813" s="28"/>
      <c r="ARO813" s="28"/>
      <c r="ARP813" s="28"/>
      <c r="ARQ813" s="28"/>
      <c r="ARR813" s="28"/>
      <c r="ARS813" s="28"/>
      <c r="ART813" s="28"/>
      <c r="ARU813" s="28"/>
      <c r="ARV813" s="28"/>
      <c r="ARW813" s="28"/>
      <c r="ARX813" s="28"/>
      <c r="ARY813" s="28"/>
      <c r="ARZ813" s="28"/>
      <c r="ASA813" s="28"/>
      <c r="ASB813" s="28"/>
      <c r="ASC813" s="28"/>
      <c r="ASD813" s="28"/>
      <c r="ASE813" s="28"/>
      <c r="ASF813" s="28"/>
      <c r="ASG813" s="28"/>
      <c r="ASH813" s="28"/>
      <c r="ASI813" s="28"/>
      <c r="ASJ813" s="28"/>
      <c r="ASK813" s="28"/>
      <c r="ASL813" s="28"/>
      <c r="ASM813" s="28"/>
      <c r="ASN813" s="28"/>
      <c r="ASO813" s="28"/>
      <c r="ASP813" s="28"/>
      <c r="ASQ813" s="28"/>
      <c r="ASR813" s="28"/>
      <c r="ASS813" s="28"/>
      <c r="AST813" s="28"/>
      <c r="ASU813" s="28"/>
      <c r="ASV813" s="28"/>
      <c r="ASW813" s="28"/>
      <c r="ASX813" s="28"/>
      <c r="ASY813" s="28"/>
      <c r="ASZ813" s="28"/>
      <c r="ATA813" s="28"/>
      <c r="ATB813" s="28"/>
      <c r="ATC813" s="28"/>
      <c r="ATD813" s="28"/>
      <c r="ATE813" s="28"/>
      <c r="ATF813" s="28"/>
      <c r="ATG813" s="28"/>
      <c r="ATH813" s="28"/>
      <c r="ATI813" s="28"/>
      <c r="ATJ813" s="28"/>
      <c r="ATK813" s="28"/>
      <c r="ATL813" s="28"/>
      <c r="ATM813" s="28"/>
      <c r="ATN813" s="28"/>
      <c r="ATO813" s="28"/>
      <c r="ATP813" s="28"/>
      <c r="ATQ813" s="28"/>
      <c r="ATR813" s="28"/>
      <c r="ATS813" s="28"/>
      <c r="ATT813" s="28"/>
      <c r="ATU813" s="28"/>
      <c r="ATV813" s="28"/>
      <c r="ATW813" s="28"/>
      <c r="ATX813" s="28"/>
      <c r="ATY813" s="28"/>
      <c r="ATZ813" s="28"/>
      <c r="AUA813" s="28"/>
      <c r="AUB813" s="28"/>
      <c r="AUC813" s="28"/>
      <c r="AUD813" s="28"/>
      <c r="AUE813" s="28"/>
      <c r="AUF813" s="28"/>
      <c r="AUG813" s="28"/>
      <c r="AUH813" s="28"/>
      <c r="AUI813" s="28"/>
      <c r="AUJ813" s="28"/>
      <c r="AUK813" s="28"/>
      <c r="AUL813" s="28"/>
      <c r="AUM813" s="28"/>
      <c r="AUN813" s="28"/>
      <c r="AUO813" s="28"/>
      <c r="AUP813" s="28"/>
      <c r="AUQ813" s="28"/>
      <c r="AUR813" s="28"/>
      <c r="AUS813" s="28"/>
      <c r="AUT813" s="28"/>
      <c r="AUU813" s="28"/>
      <c r="AUV813" s="28"/>
      <c r="AUW813" s="28"/>
      <c r="AUX813" s="28"/>
      <c r="AUY813" s="28"/>
      <c r="AUZ813" s="28"/>
      <c r="AVA813" s="28"/>
      <c r="AVB813" s="28"/>
      <c r="AVC813" s="28"/>
      <c r="AVD813" s="28"/>
      <c r="AVE813" s="28"/>
      <c r="AVF813" s="28"/>
      <c r="AVG813" s="28"/>
      <c r="AVH813" s="28"/>
      <c r="AVI813" s="28"/>
      <c r="AVJ813" s="28"/>
      <c r="AVK813" s="28"/>
      <c r="AVL813" s="28"/>
      <c r="AVM813" s="28"/>
      <c r="AVN813" s="28"/>
      <c r="AVO813" s="28"/>
      <c r="AVP813" s="28"/>
      <c r="AVQ813" s="28"/>
      <c r="AVR813" s="28"/>
      <c r="AVS813" s="28"/>
      <c r="AVT813" s="28"/>
      <c r="AVU813" s="28"/>
      <c r="AVV813" s="28"/>
      <c r="AVW813" s="28"/>
      <c r="AVX813" s="28"/>
      <c r="AVY813" s="28"/>
      <c r="AVZ813" s="28"/>
      <c r="AWA813" s="28"/>
      <c r="AWB813" s="28"/>
      <c r="AWC813" s="28"/>
      <c r="AWD813" s="28"/>
      <c r="AWE813" s="28"/>
      <c r="AWF813" s="28"/>
      <c r="AWG813" s="28"/>
      <c r="AWH813" s="28"/>
      <c r="AWI813" s="28"/>
      <c r="AWJ813" s="28"/>
      <c r="AWK813" s="28"/>
      <c r="AWL813" s="28"/>
      <c r="AWM813" s="28"/>
      <c r="AWN813" s="28"/>
      <c r="AWO813" s="28"/>
      <c r="AWP813" s="28"/>
      <c r="AWQ813" s="28"/>
      <c r="AWR813" s="28"/>
      <c r="AWS813" s="28"/>
      <c r="AWT813" s="28"/>
      <c r="AWU813" s="28"/>
      <c r="AWV813" s="28"/>
      <c r="AWW813" s="28"/>
      <c r="AWX813" s="28"/>
      <c r="AWY813" s="28"/>
      <c r="AWZ813" s="28"/>
      <c r="AXA813" s="28"/>
      <c r="AXB813" s="28"/>
      <c r="AXC813" s="28"/>
      <c r="AXD813" s="28"/>
      <c r="AXE813" s="28"/>
      <c r="AXF813" s="28"/>
      <c r="AXG813" s="28"/>
      <c r="AXH813" s="28"/>
      <c r="AXI813" s="28"/>
      <c r="AXJ813" s="28"/>
      <c r="AXK813" s="28"/>
      <c r="AXL813" s="28"/>
      <c r="AXM813" s="28"/>
      <c r="AXN813" s="28"/>
      <c r="AXO813" s="28"/>
      <c r="AXP813" s="28"/>
      <c r="AXQ813" s="28"/>
      <c r="AXR813" s="28"/>
      <c r="AXS813" s="28"/>
      <c r="AXT813" s="28"/>
      <c r="AXU813" s="28"/>
      <c r="AXV813" s="28"/>
      <c r="AXW813" s="28"/>
      <c r="AXX813" s="28"/>
      <c r="AXY813" s="28"/>
      <c r="AXZ813" s="28"/>
      <c r="AYA813" s="28"/>
      <c r="AYB813" s="28"/>
      <c r="AYC813" s="28"/>
      <c r="AYD813" s="28"/>
      <c r="AYE813" s="28"/>
      <c r="AYF813" s="28"/>
      <c r="AYG813" s="28"/>
      <c r="AYH813" s="28"/>
      <c r="AYI813" s="28"/>
      <c r="AYJ813" s="28"/>
      <c r="AYK813" s="28"/>
      <c r="AYL813" s="28"/>
      <c r="AYM813" s="28"/>
      <c r="AYN813" s="28"/>
      <c r="AYO813" s="28"/>
      <c r="AYP813" s="28"/>
      <c r="AYQ813" s="28"/>
      <c r="AYR813" s="28"/>
      <c r="AYS813" s="28"/>
      <c r="AYT813" s="28"/>
      <c r="AYU813" s="28"/>
      <c r="AYV813" s="28"/>
      <c r="AYW813" s="28"/>
      <c r="AYX813" s="28"/>
      <c r="AYY813" s="28"/>
      <c r="AYZ813" s="28"/>
      <c r="AZA813" s="28"/>
      <c r="AZB813" s="28"/>
      <c r="AZC813" s="28"/>
      <c r="AZD813" s="28"/>
      <c r="AZE813" s="28"/>
      <c r="AZF813" s="28"/>
      <c r="AZG813" s="28"/>
      <c r="AZH813" s="28"/>
      <c r="AZI813" s="28"/>
      <c r="AZJ813" s="28"/>
      <c r="AZK813" s="28"/>
      <c r="AZL813" s="28"/>
      <c r="AZM813" s="28"/>
      <c r="AZN813" s="28"/>
      <c r="AZO813" s="28"/>
      <c r="AZP813" s="28"/>
      <c r="AZQ813" s="28"/>
      <c r="AZR813" s="28"/>
      <c r="AZS813" s="28"/>
      <c r="AZT813" s="28"/>
      <c r="AZU813" s="28"/>
      <c r="AZV813" s="28"/>
      <c r="AZW813" s="28"/>
      <c r="AZX813" s="28"/>
      <c r="AZY813" s="28"/>
      <c r="AZZ813" s="28"/>
      <c r="BAA813" s="28"/>
      <c r="BAB813" s="28"/>
      <c r="BAC813" s="28"/>
      <c r="BAD813" s="28"/>
      <c r="BAE813" s="28"/>
      <c r="BAF813" s="28"/>
      <c r="BAG813" s="28"/>
      <c r="BAH813" s="28"/>
      <c r="BAI813" s="28"/>
      <c r="BAJ813" s="28"/>
      <c r="BAK813" s="28"/>
      <c r="BAL813" s="28"/>
      <c r="BAM813" s="28"/>
      <c r="BAN813" s="28"/>
      <c r="BAO813" s="28"/>
      <c r="BAP813" s="28"/>
      <c r="BAQ813" s="28"/>
      <c r="BAR813" s="28"/>
      <c r="BAS813" s="28"/>
      <c r="BAT813" s="28"/>
      <c r="BAU813" s="28"/>
      <c r="BAV813" s="28"/>
      <c r="BAW813" s="28"/>
      <c r="BAX813" s="28"/>
      <c r="BAY813" s="28"/>
      <c r="BAZ813" s="28"/>
      <c r="BBA813" s="28"/>
      <c r="BBB813" s="28"/>
      <c r="BBC813" s="28"/>
      <c r="BBD813" s="28"/>
      <c r="BBE813" s="28"/>
      <c r="BBF813" s="28"/>
      <c r="BBG813" s="28"/>
      <c r="BBH813" s="28"/>
      <c r="BBI813" s="28"/>
      <c r="BBJ813" s="28"/>
      <c r="BBK813" s="28"/>
      <c r="BBL813" s="28"/>
      <c r="BBM813" s="28"/>
      <c r="BBN813" s="28"/>
      <c r="BBO813" s="28"/>
      <c r="BBP813" s="28"/>
      <c r="BBQ813" s="28"/>
      <c r="BBR813" s="28"/>
      <c r="BBS813" s="28"/>
      <c r="BBT813" s="28"/>
      <c r="BBU813" s="28"/>
      <c r="BBV813" s="28"/>
      <c r="BBW813" s="28"/>
      <c r="BBX813" s="28"/>
      <c r="BBY813" s="28"/>
      <c r="BBZ813" s="28"/>
      <c r="BCA813" s="28"/>
      <c r="BCB813" s="28"/>
      <c r="BCC813" s="28"/>
      <c r="BCD813" s="28"/>
      <c r="BCE813" s="28"/>
      <c r="BCF813" s="28"/>
      <c r="BCG813" s="28"/>
      <c r="BCH813" s="28"/>
      <c r="BCI813" s="28"/>
      <c r="BCJ813" s="28"/>
      <c r="BCK813" s="28"/>
      <c r="BCL813" s="28"/>
      <c r="BCM813" s="28"/>
      <c r="BCN813" s="28"/>
      <c r="BCO813" s="28"/>
      <c r="BCP813" s="28"/>
      <c r="BCQ813" s="28"/>
      <c r="BCR813" s="28"/>
      <c r="BCS813" s="28"/>
      <c r="BCT813" s="28"/>
      <c r="BCU813" s="28"/>
      <c r="BCV813" s="28"/>
      <c r="BCW813" s="28"/>
      <c r="BCX813" s="28"/>
      <c r="BCY813" s="28"/>
      <c r="BCZ813" s="28"/>
      <c r="BDA813" s="28"/>
      <c r="BDB813" s="28"/>
      <c r="BDC813" s="28"/>
      <c r="BDD813" s="28"/>
      <c r="BDE813" s="28"/>
      <c r="BDF813" s="28"/>
      <c r="BDG813" s="28"/>
      <c r="BDH813" s="28"/>
      <c r="BDI813" s="28"/>
      <c r="BDJ813" s="28"/>
      <c r="BDK813" s="28"/>
      <c r="BDL813" s="28"/>
      <c r="BDM813" s="28"/>
      <c r="BDN813" s="28"/>
      <c r="BDO813" s="28"/>
      <c r="BDP813" s="28"/>
      <c r="BDQ813" s="28"/>
      <c r="BDR813" s="28"/>
      <c r="BDS813" s="28"/>
      <c r="BDT813" s="28"/>
      <c r="BDU813" s="28"/>
      <c r="BDV813" s="28"/>
      <c r="BDW813" s="28"/>
      <c r="BDX813" s="28"/>
      <c r="BDY813" s="28"/>
      <c r="BDZ813" s="28"/>
      <c r="BEA813" s="28"/>
      <c r="BEB813" s="28"/>
      <c r="BEC813" s="28"/>
      <c r="BED813" s="28"/>
      <c r="BEE813" s="28"/>
      <c r="BEF813" s="28"/>
      <c r="BEG813" s="28"/>
      <c r="BEH813" s="28"/>
      <c r="BEI813" s="28"/>
      <c r="BEJ813" s="28"/>
      <c r="BEK813" s="28"/>
      <c r="BEL813" s="28"/>
      <c r="BEM813" s="28"/>
      <c r="BEN813" s="28"/>
      <c r="BEO813" s="28"/>
      <c r="BEP813" s="28"/>
      <c r="BEQ813" s="28"/>
      <c r="BER813" s="28"/>
      <c r="BES813" s="28"/>
      <c r="BET813" s="28"/>
      <c r="BEU813" s="28"/>
      <c r="BEV813" s="28"/>
      <c r="BEW813" s="28"/>
      <c r="BEX813" s="28"/>
      <c r="BEY813" s="28"/>
      <c r="BEZ813" s="28"/>
      <c r="BFA813" s="28"/>
      <c r="BFB813" s="28"/>
      <c r="BFC813" s="28"/>
      <c r="BFD813" s="28"/>
      <c r="BFE813" s="28"/>
      <c r="BFF813" s="28"/>
      <c r="BFG813" s="28"/>
      <c r="BFH813" s="28"/>
      <c r="BFI813" s="28"/>
      <c r="BFJ813" s="28"/>
      <c r="BFK813" s="28"/>
      <c r="BFL813" s="28"/>
      <c r="BFM813" s="28"/>
      <c r="BFN813" s="28"/>
      <c r="BFO813" s="28"/>
      <c r="BFP813" s="28"/>
      <c r="BFQ813" s="28"/>
      <c r="BFR813" s="28"/>
      <c r="BFS813" s="28"/>
      <c r="BFT813" s="28"/>
      <c r="BFU813" s="28"/>
      <c r="BFV813" s="28"/>
      <c r="BFW813" s="28"/>
      <c r="BFX813" s="28"/>
      <c r="BFY813" s="28"/>
      <c r="BFZ813" s="28"/>
      <c r="BGA813" s="28"/>
      <c r="BGB813" s="28"/>
      <c r="BGC813" s="28"/>
      <c r="BGD813" s="28"/>
      <c r="BGE813" s="28"/>
      <c r="BGF813" s="28"/>
      <c r="BGG813" s="28"/>
      <c r="BGH813" s="28"/>
      <c r="BGI813" s="28"/>
      <c r="BGJ813" s="28"/>
      <c r="BGK813" s="28"/>
      <c r="BGL813" s="28"/>
      <c r="BGM813" s="28"/>
      <c r="BGN813" s="28"/>
      <c r="BGO813" s="28"/>
      <c r="BGP813" s="28"/>
      <c r="BGQ813" s="28"/>
      <c r="BGR813" s="28"/>
      <c r="BGS813" s="28"/>
      <c r="BGT813" s="28"/>
      <c r="BGU813" s="28"/>
      <c r="BGV813" s="28"/>
      <c r="BGW813" s="28"/>
      <c r="BGX813" s="28"/>
      <c r="BGY813" s="28"/>
      <c r="BGZ813" s="28"/>
      <c r="BHA813" s="28"/>
      <c r="BHB813" s="28"/>
      <c r="BHC813" s="28"/>
      <c r="BHD813" s="28"/>
      <c r="BHE813" s="28"/>
      <c r="BHF813" s="28"/>
      <c r="BHG813" s="28"/>
      <c r="BHH813" s="28"/>
      <c r="BHI813" s="28"/>
      <c r="BHJ813" s="28"/>
      <c r="BHK813" s="28"/>
      <c r="BHL813" s="28"/>
      <c r="BHM813" s="28"/>
      <c r="BHN813" s="28"/>
      <c r="BHO813" s="28"/>
      <c r="BHP813" s="28"/>
      <c r="BHQ813" s="28"/>
      <c r="BHR813" s="28"/>
      <c r="BHS813" s="28"/>
      <c r="BHT813" s="28"/>
      <c r="BHU813" s="28"/>
      <c r="BHV813" s="28"/>
      <c r="BHW813" s="28"/>
      <c r="BHX813" s="28"/>
      <c r="BHY813" s="28"/>
      <c r="BHZ813" s="28"/>
      <c r="BIA813" s="28"/>
      <c r="BIB813" s="28"/>
      <c r="BIC813" s="28"/>
      <c r="BID813" s="28"/>
      <c r="BIE813" s="28"/>
      <c r="BIF813" s="28"/>
      <c r="BIG813" s="28"/>
      <c r="BIH813" s="28"/>
      <c r="BII813" s="28"/>
      <c r="BIJ813" s="28"/>
      <c r="BIK813" s="28"/>
      <c r="BIL813" s="28"/>
      <c r="BIM813" s="28"/>
      <c r="BIN813" s="28"/>
      <c r="BIO813" s="28"/>
      <c r="BIP813" s="28"/>
      <c r="BIQ813" s="28"/>
      <c r="BIR813" s="28"/>
      <c r="BIS813" s="28"/>
      <c r="BIT813" s="28"/>
      <c r="BIU813" s="28"/>
      <c r="BIV813" s="28"/>
      <c r="BIW813" s="28"/>
      <c r="BIX813" s="28"/>
      <c r="BIY813" s="28"/>
      <c r="BIZ813" s="28"/>
      <c r="BJA813" s="28"/>
      <c r="BJB813" s="28"/>
      <c r="BJC813" s="28"/>
      <c r="BJD813" s="28"/>
      <c r="BJE813" s="28"/>
      <c r="BJF813" s="28"/>
      <c r="BJG813" s="28"/>
      <c r="BJH813" s="28"/>
      <c r="BJI813" s="28"/>
      <c r="BJJ813" s="28"/>
      <c r="BJK813" s="28"/>
      <c r="BJL813" s="28"/>
      <c r="BJM813" s="28"/>
      <c r="BJN813" s="28"/>
      <c r="BJO813" s="28"/>
      <c r="BJP813" s="28"/>
      <c r="BJQ813" s="28"/>
      <c r="BJR813" s="28"/>
      <c r="BJS813" s="28"/>
      <c r="BJT813" s="28"/>
      <c r="BJU813" s="28"/>
      <c r="BJV813" s="28"/>
      <c r="BJW813" s="28"/>
      <c r="BJX813" s="28"/>
      <c r="BJY813" s="28"/>
      <c r="BJZ813" s="28"/>
      <c r="BKA813" s="28"/>
      <c r="BKB813" s="28"/>
      <c r="BKC813" s="28"/>
      <c r="BKD813" s="28"/>
      <c r="BKE813" s="28"/>
      <c r="BKF813" s="28"/>
      <c r="BKG813" s="28"/>
      <c r="BKH813" s="28"/>
      <c r="BKI813" s="28"/>
      <c r="BKJ813" s="28"/>
      <c r="BKK813" s="28"/>
      <c r="BKL813" s="28"/>
      <c r="BKM813" s="28"/>
      <c r="BKN813" s="28"/>
      <c r="BKO813" s="28"/>
      <c r="BKP813" s="28"/>
      <c r="BKQ813" s="28"/>
      <c r="BKR813" s="28"/>
      <c r="BKS813" s="28"/>
      <c r="BKT813" s="28"/>
      <c r="BKU813" s="28"/>
      <c r="BKV813" s="28"/>
      <c r="BKW813" s="28"/>
      <c r="BKX813" s="28"/>
      <c r="BKY813" s="28"/>
      <c r="BKZ813" s="28"/>
      <c r="BLA813" s="28"/>
      <c r="BLB813" s="28"/>
      <c r="BLC813" s="28"/>
      <c r="BLD813" s="28"/>
      <c r="BLE813" s="28"/>
      <c r="BLF813" s="28"/>
      <c r="BLG813" s="28"/>
      <c r="BLH813" s="28"/>
      <c r="BLI813" s="28"/>
      <c r="BLJ813" s="28"/>
      <c r="BLK813" s="28"/>
      <c r="BLL813" s="28"/>
      <c r="BLM813" s="28"/>
      <c r="BLN813" s="28"/>
      <c r="BLO813" s="28"/>
      <c r="BLP813" s="28"/>
      <c r="BLQ813" s="28"/>
      <c r="BLR813" s="28"/>
      <c r="BLS813" s="28"/>
      <c r="BLT813" s="28"/>
      <c r="BLU813" s="28"/>
      <c r="BLV813" s="28"/>
      <c r="BLW813" s="28"/>
      <c r="BLX813" s="28"/>
      <c r="BLY813" s="28"/>
      <c r="BLZ813" s="28"/>
      <c r="BMA813" s="28"/>
      <c r="BMB813" s="28"/>
      <c r="BMC813" s="28"/>
      <c r="BMD813" s="28"/>
      <c r="BME813" s="28"/>
      <c r="BMF813" s="28"/>
      <c r="BMG813" s="28"/>
      <c r="BMH813" s="28"/>
      <c r="BMI813" s="28"/>
      <c r="BMJ813" s="28"/>
      <c r="BMK813" s="28"/>
      <c r="BML813" s="28"/>
      <c r="BMM813" s="28"/>
      <c r="BMN813" s="28"/>
      <c r="BMO813" s="28"/>
      <c r="BMP813" s="28"/>
      <c r="BMQ813" s="28"/>
      <c r="BMR813" s="28"/>
      <c r="BMS813" s="28"/>
      <c r="BMT813" s="28"/>
      <c r="BMU813" s="28"/>
      <c r="BMV813" s="28"/>
      <c r="BMW813" s="28"/>
      <c r="BMX813" s="28"/>
      <c r="BMY813" s="28"/>
      <c r="BMZ813" s="28"/>
      <c r="BNA813" s="28"/>
      <c r="BNB813" s="28"/>
      <c r="BNC813" s="28"/>
      <c r="BND813" s="28"/>
      <c r="BNE813" s="28"/>
      <c r="BNF813" s="28"/>
      <c r="BNG813" s="28"/>
      <c r="BNH813" s="28"/>
      <c r="BNI813" s="28"/>
      <c r="BNJ813" s="28"/>
      <c r="BNK813" s="28"/>
      <c r="BNL813" s="28"/>
      <c r="BNM813" s="28"/>
      <c r="BNN813" s="28"/>
      <c r="BNO813" s="28"/>
      <c r="BNP813" s="28"/>
      <c r="BNQ813" s="28"/>
      <c r="BNR813" s="28"/>
      <c r="BNS813" s="28"/>
      <c r="BNT813" s="28"/>
      <c r="BNU813" s="28"/>
      <c r="BNV813" s="28"/>
      <c r="BNW813" s="28"/>
      <c r="BNX813" s="28"/>
      <c r="BNY813" s="28"/>
      <c r="BNZ813" s="28"/>
      <c r="BOA813" s="28"/>
      <c r="BOB813" s="28"/>
      <c r="BOC813" s="28"/>
      <c r="BOD813" s="28"/>
      <c r="BOE813" s="28"/>
      <c r="BOF813" s="28"/>
      <c r="BOG813" s="28"/>
      <c r="BOH813" s="28"/>
      <c r="BOI813" s="28"/>
      <c r="BOJ813" s="28"/>
      <c r="BOK813" s="28"/>
      <c r="BOL813" s="28"/>
      <c r="BOM813" s="28"/>
      <c r="BON813" s="28"/>
      <c r="BOO813" s="28"/>
      <c r="BOP813" s="28"/>
      <c r="BOQ813" s="28"/>
      <c r="BOR813" s="28"/>
      <c r="BOS813" s="28"/>
      <c r="BOT813" s="28"/>
      <c r="BOU813" s="28"/>
      <c r="BOV813" s="28"/>
      <c r="BOW813" s="28"/>
      <c r="BOX813" s="28"/>
      <c r="BOY813" s="28"/>
      <c r="BOZ813" s="28"/>
      <c r="BPA813" s="28"/>
      <c r="BPB813" s="28"/>
      <c r="BPC813" s="28"/>
      <c r="BPD813" s="28"/>
      <c r="BPE813" s="28"/>
      <c r="BPF813" s="28"/>
      <c r="BPG813" s="28"/>
      <c r="BPH813" s="28"/>
      <c r="BPI813" s="28"/>
      <c r="BPJ813" s="28"/>
      <c r="BPK813" s="28"/>
      <c r="BPL813" s="28"/>
      <c r="BPM813" s="28"/>
      <c r="BPN813" s="28"/>
      <c r="BPO813" s="28"/>
      <c r="BPP813" s="28"/>
      <c r="BPQ813" s="28"/>
      <c r="BPR813" s="28"/>
      <c r="BPS813" s="28"/>
      <c r="BPT813" s="28"/>
      <c r="BPU813" s="28"/>
      <c r="BPV813" s="28"/>
      <c r="BPW813" s="28"/>
      <c r="BPX813" s="28"/>
      <c r="BPY813" s="28"/>
      <c r="BPZ813" s="28"/>
      <c r="BQA813" s="28"/>
      <c r="BQB813" s="28"/>
      <c r="BQC813" s="28"/>
      <c r="BQD813" s="28"/>
      <c r="BQE813" s="28"/>
      <c r="BQF813" s="28"/>
      <c r="BQG813" s="28"/>
      <c r="BQH813" s="28"/>
      <c r="BQI813" s="28"/>
      <c r="BQJ813" s="28"/>
      <c r="BQK813" s="28"/>
      <c r="BQL813" s="28"/>
      <c r="BQM813" s="28"/>
      <c r="BQN813" s="28"/>
      <c r="BQO813" s="28"/>
      <c r="BQP813" s="28"/>
      <c r="BQQ813" s="28"/>
      <c r="BQR813" s="28"/>
      <c r="BQS813" s="28"/>
      <c r="BQT813" s="28"/>
      <c r="BQU813" s="28"/>
      <c r="BQV813" s="28"/>
      <c r="BQW813" s="28"/>
      <c r="BQX813" s="28"/>
      <c r="BQY813" s="28"/>
      <c r="BQZ813" s="28"/>
      <c r="BRA813" s="28"/>
      <c r="BRB813" s="28"/>
      <c r="BRC813" s="28"/>
      <c r="BRD813" s="28"/>
      <c r="BRE813" s="28"/>
      <c r="BRF813" s="28"/>
      <c r="BRG813" s="28"/>
      <c r="BRH813" s="28"/>
      <c r="BRI813" s="28"/>
      <c r="BRJ813" s="28"/>
      <c r="BRK813" s="28"/>
      <c r="BRL813" s="28"/>
      <c r="BRM813" s="28"/>
      <c r="BRN813" s="28"/>
      <c r="BRO813" s="28"/>
      <c r="BRP813" s="28"/>
      <c r="BRQ813" s="28"/>
      <c r="BRR813" s="28"/>
      <c r="BRS813" s="28"/>
      <c r="BRT813" s="28"/>
      <c r="BRU813" s="28"/>
      <c r="BRV813" s="28"/>
      <c r="BRW813" s="28"/>
      <c r="BRX813" s="28"/>
      <c r="BRY813" s="28"/>
      <c r="BRZ813" s="28"/>
      <c r="BSA813" s="28"/>
      <c r="BSB813" s="28"/>
      <c r="BSC813" s="28"/>
      <c r="BSD813" s="28"/>
      <c r="BSE813" s="28"/>
      <c r="BSF813" s="28"/>
      <c r="BSG813" s="28"/>
      <c r="BSH813" s="28"/>
      <c r="BSI813" s="28"/>
      <c r="BSJ813" s="28"/>
      <c r="BSK813" s="28"/>
      <c r="BSL813" s="28"/>
      <c r="BSM813" s="28"/>
      <c r="BSN813" s="28"/>
      <c r="BSO813" s="28"/>
      <c r="BSP813" s="28"/>
      <c r="BSQ813" s="28"/>
      <c r="BSR813" s="28"/>
      <c r="BSS813" s="28"/>
      <c r="BST813" s="28"/>
      <c r="BSU813" s="28"/>
      <c r="BSV813" s="28"/>
      <c r="BSW813" s="28"/>
      <c r="BSX813" s="28"/>
      <c r="BSY813" s="28"/>
      <c r="BSZ813" s="28"/>
      <c r="BTA813" s="28"/>
      <c r="BTB813" s="28"/>
      <c r="BTC813" s="28"/>
      <c r="BTD813" s="28"/>
      <c r="BTE813" s="28"/>
      <c r="BTF813" s="28"/>
      <c r="BTG813" s="28"/>
      <c r="BTH813" s="28"/>
      <c r="BTI813" s="28"/>
      <c r="BTJ813" s="28"/>
      <c r="BTK813" s="28"/>
      <c r="BTL813" s="28"/>
      <c r="BTM813" s="28"/>
      <c r="BTN813" s="28"/>
      <c r="BTO813" s="28"/>
      <c r="BTP813" s="28"/>
      <c r="BTQ813" s="28"/>
      <c r="BTR813" s="28"/>
      <c r="BTS813" s="28"/>
      <c r="BTT813" s="28"/>
      <c r="BTU813" s="28"/>
      <c r="BTV813" s="28"/>
      <c r="BTW813" s="28"/>
      <c r="BTX813" s="28"/>
      <c r="BTY813" s="28"/>
      <c r="BTZ813" s="28"/>
      <c r="BUA813" s="28"/>
      <c r="BUB813" s="28"/>
      <c r="BUC813" s="28"/>
      <c r="BUD813" s="28"/>
      <c r="BUE813" s="28"/>
      <c r="BUF813" s="28"/>
      <c r="BUG813" s="28"/>
      <c r="BUH813" s="28"/>
      <c r="BUI813" s="28"/>
      <c r="BUJ813" s="28"/>
      <c r="BUK813" s="28"/>
      <c r="BUL813" s="28"/>
      <c r="BUM813" s="28"/>
      <c r="BUN813" s="28"/>
      <c r="BUO813" s="28"/>
      <c r="BUP813" s="28"/>
      <c r="BUQ813" s="28"/>
      <c r="BUR813" s="28"/>
      <c r="BUS813" s="28"/>
      <c r="BUT813" s="28"/>
      <c r="BUU813" s="28"/>
      <c r="BUV813" s="28"/>
      <c r="BUW813" s="28"/>
      <c r="BUX813" s="28"/>
      <c r="BUY813" s="28"/>
      <c r="BUZ813" s="28"/>
      <c r="BVA813" s="28"/>
      <c r="BVB813" s="28"/>
      <c r="BVC813" s="28"/>
      <c r="BVD813" s="28"/>
      <c r="BVE813" s="28"/>
      <c r="BVF813" s="28"/>
      <c r="BVG813" s="28"/>
      <c r="BVH813" s="28"/>
      <c r="BVI813" s="28"/>
      <c r="BVJ813" s="28"/>
      <c r="BVK813" s="28"/>
      <c r="BVL813" s="28"/>
      <c r="BVM813" s="28"/>
      <c r="BVN813" s="28"/>
      <c r="BVO813" s="28"/>
      <c r="BVP813" s="28"/>
      <c r="BVQ813" s="28"/>
      <c r="BVR813" s="28"/>
      <c r="BVS813" s="28"/>
      <c r="BVT813" s="28"/>
      <c r="BVU813" s="28"/>
      <c r="BVV813" s="28"/>
      <c r="BVW813" s="28"/>
      <c r="BVX813" s="28"/>
      <c r="BVY813" s="28"/>
      <c r="BVZ813" s="28"/>
      <c r="BWA813" s="28"/>
      <c r="BWB813" s="28"/>
      <c r="BWC813" s="28"/>
      <c r="BWD813" s="28"/>
      <c r="BWE813" s="28"/>
      <c r="BWF813" s="28"/>
      <c r="BWG813" s="28"/>
      <c r="BWH813" s="28"/>
      <c r="BWI813" s="28"/>
      <c r="BWJ813" s="28"/>
      <c r="BWK813" s="28"/>
      <c r="BWL813" s="28"/>
      <c r="BWM813" s="28"/>
      <c r="BWN813" s="28"/>
      <c r="BWO813" s="28"/>
      <c r="BWP813" s="28"/>
      <c r="BWQ813" s="28"/>
      <c r="BWR813" s="28"/>
      <c r="BWS813" s="28"/>
      <c r="BWT813" s="28"/>
      <c r="BWU813" s="28"/>
      <c r="BWV813" s="28"/>
      <c r="BWW813" s="28"/>
      <c r="BWX813" s="28"/>
      <c r="BWY813" s="28"/>
      <c r="BWZ813" s="28"/>
      <c r="BXA813" s="28"/>
      <c r="BXB813" s="28"/>
      <c r="BXC813" s="28"/>
      <c r="BXD813" s="28"/>
      <c r="BXE813" s="28"/>
      <c r="BXF813" s="28"/>
      <c r="BXG813" s="28"/>
      <c r="BXH813" s="28"/>
      <c r="BXI813" s="28"/>
      <c r="BXJ813" s="28"/>
      <c r="BXK813" s="28"/>
      <c r="BXL813" s="28"/>
      <c r="BXM813" s="28"/>
      <c r="BXN813" s="28"/>
      <c r="BXO813" s="28"/>
      <c r="BXP813" s="28"/>
      <c r="BXQ813" s="28"/>
      <c r="BXR813" s="28"/>
      <c r="BXS813" s="28"/>
      <c r="BXT813" s="28"/>
      <c r="BXU813" s="28"/>
      <c r="BXV813" s="28"/>
      <c r="BXW813" s="28"/>
      <c r="BXX813" s="28"/>
      <c r="BXY813" s="28"/>
      <c r="BXZ813" s="28"/>
      <c r="BYA813" s="28"/>
      <c r="BYB813" s="28"/>
      <c r="BYC813" s="28"/>
      <c r="BYD813" s="28"/>
      <c r="BYE813" s="28"/>
      <c r="BYF813" s="28"/>
      <c r="BYG813" s="28"/>
      <c r="BYH813" s="28"/>
      <c r="BYI813" s="28"/>
      <c r="BYJ813" s="28"/>
      <c r="BYK813" s="28"/>
      <c r="BYL813" s="28"/>
      <c r="BYM813" s="28"/>
      <c r="BYN813" s="28"/>
      <c r="BYO813" s="28"/>
      <c r="BYP813" s="28"/>
      <c r="BYQ813" s="28"/>
      <c r="BYR813" s="28"/>
      <c r="BYS813" s="28"/>
      <c r="BYT813" s="28"/>
      <c r="BYU813" s="28"/>
      <c r="BYV813" s="28"/>
      <c r="BYW813" s="28"/>
      <c r="BYX813" s="28"/>
      <c r="BYY813" s="28"/>
      <c r="BYZ813" s="28"/>
      <c r="BZA813" s="28"/>
      <c r="BZB813" s="28"/>
      <c r="BZC813" s="28"/>
      <c r="BZD813" s="28"/>
      <c r="BZE813" s="28"/>
      <c r="BZF813" s="28"/>
      <c r="BZG813" s="28"/>
      <c r="BZH813" s="28"/>
      <c r="BZI813" s="28"/>
      <c r="BZJ813" s="28"/>
      <c r="BZK813" s="28"/>
      <c r="BZL813" s="28"/>
      <c r="BZM813" s="28"/>
      <c r="BZN813" s="28"/>
      <c r="BZO813" s="28"/>
      <c r="BZP813" s="28"/>
      <c r="BZQ813" s="28"/>
      <c r="BZR813" s="28"/>
      <c r="BZS813" s="28"/>
      <c r="BZT813" s="28"/>
      <c r="BZU813" s="28"/>
      <c r="BZV813" s="28"/>
      <c r="BZW813" s="28"/>
      <c r="BZX813" s="28"/>
      <c r="BZY813" s="28"/>
      <c r="BZZ813" s="28"/>
      <c r="CAA813" s="28"/>
      <c r="CAB813" s="28"/>
      <c r="CAC813" s="28"/>
      <c r="CAD813" s="28"/>
      <c r="CAE813" s="28"/>
      <c r="CAF813" s="28"/>
      <c r="CAG813" s="28"/>
      <c r="CAH813" s="28"/>
      <c r="CAI813" s="28"/>
      <c r="CAJ813" s="28"/>
      <c r="CAK813" s="28"/>
      <c r="CAL813" s="28"/>
      <c r="CAM813" s="28"/>
      <c r="CAN813" s="28"/>
      <c r="CAO813" s="28"/>
      <c r="CAP813" s="28"/>
      <c r="CAQ813" s="28"/>
      <c r="CAR813" s="28"/>
      <c r="CAS813" s="28"/>
      <c r="CAT813" s="28"/>
      <c r="CAU813" s="28"/>
      <c r="CAV813" s="28"/>
      <c r="CAW813" s="28"/>
      <c r="CAX813" s="28"/>
      <c r="CAY813" s="28"/>
      <c r="CAZ813" s="28"/>
      <c r="CBA813" s="28"/>
      <c r="CBB813" s="28"/>
      <c r="CBC813" s="28"/>
      <c r="CBD813" s="28"/>
      <c r="CBE813" s="28"/>
      <c r="CBF813" s="28"/>
      <c r="CBG813" s="28"/>
      <c r="CBH813" s="28"/>
      <c r="CBI813" s="28"/>
      <c r="CBJ813" s="28"/>
      <c r="CBK813" s="28"/>
      <c r="CBL813" s="28"/>
      <c r="CBM813" s="28"/>
      <c r="CBN813" s="28"/>
      <c r="CBO813" s="28"/>
      <c r="CBP813" s="28"/>
      <c r="CBQ813" s="28"/>
      <c r="CBR813" s="28"/>
      <c r="CBS813" s="28"/>
      <c r="CBT813" s="28"/>
      <c r="CBU813" s="28"/>
      <c r="CBV813" s="28"/>
      <c r="CBW813" s="28"/>
      <c r="CBX813" s="28"/>
      <c r="CBY813" s="28"/>
      <c r="CBZ813" s="28"/>
      <c r="CCA813" s="28"/>
      <c r="CCB813" s="28"/>
      <c r="CCC813" s="28"/>
      <c r="CCD813" s="28"/>
      <c r="CCE813" s="28"/>
      <c r="CCF813" s="28"/>
      <c r="CCG813" s="28"/>
      <c r="CCH813" s="28"/>
      <c r="CCI813" s="28"/>
      <c r="CCJ813" s="28"/>
      <c r="CCK813" s="28"/>
      <c r="CCL813" s="28"/>
      <c r="CCM813" s="28"/>
      <c r="CCN813" s="28"/>
      <c r="CCO813" s="28"/>
      <c r="CCP813" s="28"/>
      <c r="CCQ813" s="28"/>
      <c r="CCR813" s="28"/>
      <c r="CCS813" s="28"/>
      <c r="CCT813" s="28"/>
      <c r="CCU813" s="28"/>
      <c r="CCV813" s="28"/>
      <c r="CCW813" s="28"/>
      <c r="CCX813" s="28"/>
      <c r="CCY813" s="28"/>
      <c r="CCZ813" s="28"/>
      <c r="CDA813" s="28"/>
      <c r="CDB813" s="28"/>
      <c r="CDC813" s="28"/>
      <c r="CDD813" s="28"/>
      <c r="CDE813" s="28"/>
      <c r="CDF813" s="28"/>
      <c r="CDG813" s="28"/>
      <c r="CDH813" s="28"/>
      <c r="CDI813" s="28"/>
      <c r="CDJ813" s="28"/>
      <c r="CDK813" s="28"/>
      <c r="CDL813" s="28"/>
      <c r="CDM813" s="28"/>
      <c r="CDN813" s="28"/>
      <c r="CDO813" s="28"/>
      <c r="CDP813" s="28"/>
      <c r="CDQ813" s="28"/>
      <c r="CDR813" s="28"/>
      <c r="CDS813" s="28"/>
      <c r="CDT813" s="28"/>
      <c r="CDU813" s="28"/>
      <c r="CDV813" s="28"/>
      <c r="CDW813" s="28"/>
      <c r="CDX813" s="28"/>
      <c r="CDY813" s="28"/>
      <c r="CDZ813" s="28"/>
      <c r="CEA813" s="28"/>
      <c r="CEB813" s="28"/>
      <c r="CEC813" s="28"/>
      <c r="CED813" s="28"/>
      <c r="CEE813" s="28"/>
      <c r="CEF813" s="28"/>
      <c r="CEG813" s="28"/>
      <c r="CEH813" s="28"/>
      <c r="CEI813" s="28"/>
      <c r="CEJ813" s="28"/>
      <c r="CEK813" s="28"/>
      <c r="CEL813" s="28"/>
      <c r="CEM813" s="28"/>
      <c r="CEN813" s="28"/>
      <c r="CEO813" s="28"/>
      <c r="CEP813" s="28"/>
      <c r="CEQ813" s="28"/>
      <c r="CER813" s="28"/>
      <c r="CES813" s="28"/>
      <c r="CET813" s="28"/>
      <c r="CEU813" s="28"/>
      <c r="CEV813" s="28"/>
      <c r="CEW813" s="28"/>
      <c r="CEX813" s="28"/>
      <c r="CEY813" s="28"/>
      <c r="CEZ813" s="28"/>
      <c r="CFA813" s="28"/>
      <c r="CFB813" s="28"/>
      <c r="CFC813" s="28"/>
      <c r="CFD813" s="28"/>
      <c r="CFE813" s="28"/>
      <c r="CFF813" s="28"/>
      <c r="CFG813" s="28"/>
      <c r="CFH813" s="28"/>
      <c r="CFI813" s="28"/>
      <c r="CFJ813" s="28"/>
      <c r="CFK813" s="28"/>
      <c r="CFL813" s="28"/>
      <c r="CFM813" s="28"/>
      <c r="CFN813" s="28"/>
      <c r="CFO813" s="28"/>
      <c r="CFP813" s="28"/>
      <c r="CFQ813" s="28"/>
      <c r="CFR813" s="28"/>
      <c r="CFS813" s="28"/>
      <c r="CFT813" s="28"/>
      <c r="CFU813" s="28"/>
      <c r="CFV813" s="28"/>
      <c r="CFW813" s="28"/>
      <c r="CFX813" s="28"/>
      <c r="CFY813" s="28"/>
      <c r="CFZ813" s="28"/>
      <c r="CGA813" s="28"/>
      <c r="CGB813" s="28"/>
      <c r="CGC813" s="28"/>
      <c r="CGD813" s="28"/>
      <c r="CGE813" s="28"/>
      <c r="CGF813" s="28"/>
      <c r="CGG813" s="28"/>
      <c r="CGH813" s="28"/>
      <c r="CGI813" s="28"/>
      <c r="CGJ813" s="28"/>
      <c r="CGK813" s="28"/>
      <c r="CGL813" s="28"/>
      <c r="CGM813" s="28"/>
      <c r="CGN813" s="28"/>
      <c r="CGO813" s="28"/>
      <c r="CGP813" s="28"/>
      <c r="CGQ813" s="28"/>
      <c r="CGR813" s="28"/>
      <c r="CGS813" s="28"/>
      <c r="CGT813" s="28"/>
      <c r="CGU813" s="28"/>
      <c r="CGV813" s="28"/>
      <c r="CGW813" s="28"/>
      <c r="CGX813" s="28"/>
      <c r="CGY813" s="28"/>
      <c r="CGZ813" s="28"/>
      <c r="CHA813" s="28"/>
      <c r="CHB813" s="28"/>
      <c r="CHC813" s="28"/>
      <c r="CHD813" s="28"/>
      <c r="CHE813" s="28"/>
      <c r="CHF813" s="28"/>
      <c r="CHG813" s="28"/>
      <c r="CHH813" s="28"/>
      <c r="CHI813" s="28"/>
      <c r="CHJ813" s="28"/>
      <c r="CHK813" s="28"/>
      <c r="CHL813" s="28"/>
      <c r="CHM813" s="28"/>
      <c r="CHN813" s="28"/>
      <c r="CHO813" s="28"/>
      <c r="CHP813" s="28"/>
      <c r="CHQ813" s="28"/>
      <c r="CHR813" s="28"/>
      <c r="CHS813" s="28"/>
      <c r="CHT813" s="28"/>
      <c r="CHU813" s="28"/>
      <c r="CHV813" s="28"/>
      <c r="CHW813" s="28"/>
      <c r="CHX813" s="28"/>
      <c r="CHY813" s="28"/>
      <c r="CHZ813" s="28"/>
      <c r="CIA813" s="28"/>
      <c r="CIB813" s="28"/>
      <c r="CIC813" s="28"/>
      <c r="CID813" s="28"/>
      <c r="CIE813" s="28"/>
      <c r="CIF813" s="28"/>
      <c r="CIG813" s="28"/>
      <c r="CIH813" s="28"/>
      <c r="CII813" s="28"/>
      <c r="CIJ813" s="28"/>
      <c r="CIK813" s="28"/>
      <c r="CIL813" s="28"/>
      <c r="CIM813" s="28"/>
      <c r="CIN813" s="28"/>
      <c r="CIO813" s="28"/>
      <c r="CIP813" s="28"/>
      <c r="CIQ813" s="28"/>
      <c r="CIR813" s="28"/>
      <c r="CIS813" s="28"/>
      <c r="CIT813" s="28"/>
      <c r="CIU813" s="28"/>
      <c r="CIV813" s="28"/>
      <c r="CIW813" s="28"/>
      <c r="CIX813" s="28"/>
      <c r="CIY813" s="28"/>
      <c r="CIZ813" s="28"/>
      <c r="CJA813" s="28"/>
      <c r="CJB813" s="28"/>
      <c r="CJC813" s="28"/>
      <c r="CJD813" s="28"/>
      <c r="CJE813" s="28"/>
      <c r="CJF813" s="28"/>
      <c r="CJG813" s="28"/>
      <c r="CJH813" s="28"/>
      <c r="CJI813" s="28"/>
      <c r="CJJ813" s="28"/>
      <c r="CJK813" s="28"/>
      <c r="CJL813" s="28"/>
      <c r="CJM813" s="28"/>
      <c r="CJN813" s="28"/>
      <c r="CJO813" s="28"/>
      <c r="CJP813" s="28"/>
      <c r="CJQ813" s="28"/>
      <c r="CJR813" s="28"/>
      <c r="CJS813" s="28"/>
      <c r="CJT813" s="28"/>
      <c r="CJU813" s="28"/>
      <c r="CJV813" s="28"/>
      <c r="CJW813" s="28"/>
      <c r="CJX813" s="28"/>
      <c r="CJY813" s="28"/>
      <c r="CJZ813" s="28"/>
      <c r="CKA813" s="28"/>
      <c r="CKB813" s="28"/>
      <c r="CKC813" s="28"/>
      <c r="CKD813" s="28"/>
      <c r="CKE813" s="28"/>
      <c r="CKF813" s="28"/>
      <c r="CKG813" s="28"/>
      <c r="CKH813" s="28"/>
      <c r="CKI813" s="28"/>
      <c r="CKJ813" s="28"/>
      <c r="CKK813" s="28"/>
      <c r="CKL813" s="28"/>
      <c r="CKM813" s="28"/>
      <c r="CKN813" s="28"/>
      <c r="CKO813" s="28"/>
      <c r="CKP813" s="28"/>
      <c r="CKQ813" s="28"/>
      <c r="CKR813" s="28"/>
      <c r="CKS813" s="28"/>
      <c r="CKT813" s="28"/>
      <c r="CKU813" s="28"/>
      <c r="CKV813" s="28"/>
      <c r="CKW813" s="28"/>
      <c r="CKX813" s="28"/>
      <c r="CKY813" s="28"/>
      <c r="CKZ813" s="28"/>
      <c r="CLA813" s="28"/>
      <c r="CLB813" s="28"/>
      <c r="CLC813" s="28"/>
      <c r="CLD813" s="28"/>
      <c r="CLE813" s="28"/>
      <c r="CLF813" s="28"/>
      <c r="CLG813" s="28"/>
      <c r="CLH813" s="28"/>
      <c r="CLI813" s="28"/>
      <c r="CLJ813" s="28"/>
      <c r="CLK813" s="28"/>
      <c r="CLL813" s="28"/>
      <c r="CLM813" s="28"/>
      <c r="CLN813" s="28"/>
      <c r="CLO813" s="28"/>
      <c r="CLP813" s="28"/>
      <c r="CLQ813" s="28"/>
      <c r="CLR813" s="28"/>
      <c r="CLS813" s="28"/>
      <c r="CLT813" s="28"/>
      <c r="CLU813" s="28"/>
      <c r="CLV813" s="28"/>
      <c r="CLW813" s="28"/>
      <c r="CLX813" s="28"/>
      <c r="CLY813" s="28"/>
      <c r="CLZ813" s="28"/>
      <c r="CMA813" s="28"/>
      <c r="CMB813" s="28"/>
      <c r="CMC813" s="28"/>
      <c r="CMD813" s="28"/>
      <c r="CME813" s="28"/>
      <c r="CMF813" s="28"/>
      <c r="CMG813" s="28"/>
      <c r="CMH813" s="28"/>
      <c r="CMI813" s="28"/>
      <c r="CMJ813" s="28"/>
      <c r="CMK813" s="28"/>
      <c r="CML813" s="28"/>
      <c r="CMM813" s="28"/>
      <c r="CMN813" s="28"/>
      <c r="CMO813" s="28"/>
      <c r="CMP813" s="28"/>
      <c r="CMQ813" s="28"/>
      <c r="CMR813" s="28"/>
      <c r="CMS813" s="28"/>
      <c r="CMT813" s="28"/>
      <c r="CMU813" s="28"/>
      <c r="CMV813" s="28"/>
      <c r="CMW813" s="28"/>
      <c r="CMX813" s="28"/>
      <c r="CMY813" s="28"/>
      <c r="CMZ813" s="28"/>
      <c r="CNA813" s="28"/>
      <c r="CNB813" s="28"/>
      <c r="CNC813" s="28"/>
      <c r="CND813" s="28"/>
      <c r="CNE813" s="28"/>
      <c r="CNF813" s="28"/>
      <c r="CNG813" s="28"/>
      <c r="CNH813" s="28"/>
      <c r="CNI813" s="28"/>
      <c r="CNJ813" s="28"/>
      <c r="CNK813" s="28"/>
      <c r="CNL813" s="28"/>
      <c r="CNM813" s="28"/>
      <c r="CNN813" s="28"/>
      <c r="CNO813" s="28"/>
      <c r="CNP813" s="28"/>
      <c r="CNQ813" s="28"/>
      <c r="CNR813" s="28"/>
      <c r="CNS813" s="28"/>
      <c r="CNT813" s="28"/>
      <c r="CNU813" s="28"/>
      <c r="CNV813" s="28"/>
      <c r="CNW813" s="28"/>
      <c r="CNX813" s="28"/>
      <c r="CNY813" s="28"/>
      <c r="CNZ813" s="28"/>
      <c r="COA813" s="28"/>
      <c r="COB813" s="28"/>
      <c r="COC813" s="28"/>
      <c r="COD813" s="28"/>
      <c r="COE813" s="28"/>
      <c r="COF813" s="28"/>
      <c r="COG813" s="28"/>
      <c r="COH813" s="28"/>
      <c r="COI813" s="28"/>
      <c r="COJ813" s="28"/>
      <c r="COK813" s="28"/>
      <c r="COL813" s="28"/>
      <c r="COM813" s="28"/>
      <c r="CON813" s="28"/>
      <c r="COO813" s="28"/>
      <c r="COP813" s="28"/>
      <c r="COQ813" s="28"/>
      <c r="COR813" s="28"/>
      <c r="COS813" s="28"/>
      <c r="COT813" s="28"/>
      <c r="COU813" s="28"/>
      <c r="COV813" s="28"/>
      <c r="COW813" s="28"/>
      <c r="COX813" s="28"/>
      <c r="COY813" s="28"/>
      <c r="COZ813" s="28"/>
      <c r="CPA813" s="28"/>
      <c r="CPB813" s="28"/>
      <c r="CPC813" s="28"/>
      <c r="CPD813" s="28"/>
      <c r="CPE813" s="28"/>
      <c r="CPF813" s="28"/>
      <c r="CPG813" s="28"/>
      <c r="CPH813" s="28"/>
      <c r="CPI813" s="28"/>
      <c r="CPJ813" s="28"/>
      <c r="CPK813" s="28"/>
      <c r="CPL813" s="28"/>
      <c r="CPM813" s="28"/>
      <c r="CPN813" s="28"/>
      <c r="CPO813" s="28"/>
      <c r="CPP813" s="28"/>
      <c r="CPQ813" s="28"/>
      <c r="CPR813" s="28"/>
      <c r="CPS813" s="28"/>
      <c r="CPT813" s="28"/>
      <c r="CPU813" s="28"/>
      <c r="CPV813" s="28"/>
      <c r="CPW813" s="28"/>
      <c r="CPX813" s="28"/>
      <c r="CPY813" s="28"/>
      <c r="CPZ813" s="28"/>
      <c r="CQA813" s="28"/>
      <c r="CQB813" s="28"/>
      <c r="CQC813" s="28"/>
      <c r="CQD813" s="28"/>
      <c r="CQE813" s="28"/>
      <c r="CQF813" s="28"/>
      <c r="CQG813" s="28"/>
      <c r="CQH813" s="28"/>
      <c r="CQI813" s="28"/>
      <c r="CQJ813" s="28"/>
      <c r="CQK813" s="28"/>
      <c r="CQL813" s="28"/>
      <c r="CQM813" s="28"/>
      <c r="CQN813" s="28"/>
      <c r="CQO813" s="28"/>
      <c r="CQP813" s="28"/>
      <c r="CQQ813" s="28"/>
      <c r="CQR813" s="28"/>
      <c r="CQS813" s="28"/>
      <c r="CQT813" s="28"/>
      <c r="CQU813" s="28"/>
      <c r="CQV813" s="28"/>
      <c r="CQW813" s="28"/>
      <c r="CQX813" s="28"/>
      <c r="CQY813" s="28"/>
      <c r="CQZ813" s="28"/>
      <c r="CRA813" s="28"/>
      <c r="CRB813" s="28"/>
      <c r="CRC813" s="28"/>
      <c r="CRD813" s="28"/>
      <c r="CRE813" s="28"/>
      <c r="CRF813" s="28"/>
      <c r="CRG813" s="28"/>
      <c r="CRH813" s="28"/>
      <c r="CRI813" s="28"/>
      <c r="CRJ813" s="28"/>
      <c r="CRK813" s="28"/>
      <c r="CRL813" s="28"/>
      <c r="CRM813" s="28"/>
      <c r="CRN813" s="28"/>
      <c r="CRO813" s="28"/>
      <c r="CRP813" s="28"/>
      <c r="CRQ813" s="28"/>
      <c r="CRR813" s="28"/>
      <c r="CRS813" s="28"/>
      <c r="CRT813" s="28"/>
      <c r="CRU813" s="28"/>
      <c r="CRV813" s="28"/>
      <c r="CRW813" s="28"/>
      <c r="CRX813" s="28"/>
      <c r="CRY813" s="28"/>
      <c r="CRZ813" s="28"/>
      <c r="CSA813" s="28"/>
      <c r="CSB813" s="28"/>
      <c r="CSC813" s="28"/>
      <c r="CSD813" s="28"/>
      <c r="CSE813" s="28"/>
      <c r="CSF813" s="28"/>
      <c r="CSG813" s="28"/>
      <c r="CSH813" s="28"/>
      <c r="CSI813" s="28"/>
      <c r="CSJ813" s="28"/>
      <c r="CSK813" s="28"/>
      <c r="CSL813" s="28"/>
      <c r="CSM813" s="28"/>
      <c r="CSN813" s="28"/>
      <c r="CSO813" s="28"/>
      <c r="CSP813" s="28"/>
      <c r="CSQ813" s="28"/>
      <c r="CSR813" s="28"/>
      <c r="CSS813" s="28"/>
      <c r="CST813" s="28"/>
      <c r="CSU813" s="28"/>
      <c r="CSV813" s="28"/>
      <c r="CSW813" s="28"/>
      <c r="CSX813" s="28"/>
      <c r="CSY813" s="28"/>
      <c r="CSZ813" s="28"/>
      <c r="CTA813" s="28"/>
      <c r="CTB813" s="28"/>
      <c r="CTC813" s="28"/>
      <c r="CTD813" s="28"/>
      <c r="CTE813" s="28"/>
      <c r="CTF813" s="28"/>
      <c r="CTG813" s="28"/>
      <c r="CTH813" s="28"/>
      <c r="CTI813" s="28"/>
      <c r="CTJ813" s="28"/>
      <c r="CTK813" s="28"/>
      <c r="CTL813" s="28"/>
      <c r="CTM813" s="28"/>
      <c r="CTN813" s="28"/>
      <c r="CTO813" s="28"/>
      <c r="CTP813" s="28"/>
      <c r="CTQ813" s="28"/>
      <c r="CTR813" s="28"/>
      <c r="CTS813" s="28"/>
      <c r="CTT813" s="28"/>
      <c r="CTU813" s="28"/>
      <c r="CTV813" s="28"/>
      <c r="CTW813" s="28"/>
      <c r="CTX813" s="28"/>
      <c r="CTY813" s="28"/>
      <c r="CTZ813" s="28"/>
      <c r="CUA813" s="28"/>
      <c r="CUB813" s="28"/>
      <c r="CUC813" s="28"/>
      <c r="CUD813" s="28"/>
      <c r="CUE813" s="28"/>
      <c r="CUF813" s="28"/>
      <c r="CUG813" s="28"/>
      <c r="CUH813" s="28"/>
      <c r="CUI813" s="28"/>
      <c r="CUJ813" s="28"/>
      <c r="CUK813" s="28"/>
      <c r="CUL813" s="28"/>
      <c r="CUM813" s="28"/>
      <c r="CUN813" s="28"/>
      <c r="CUO813" s="28"/>
      <c r="CUP813" s="28"/>
      <c r="CUQ813" s="28"/>
      <c r="CUR813" s="28"/>
      <c r="CUS813" s="28"/>
      <c r="CUT813" s="28"/>
      <c r="CUU813" s="28"/>
      <c r="CUV813" s="28"/>
      <c r="CUW813" s="28"/>
      <c r="CUX813" s="28"/>
      <c r="CUY813" s="28"/>
      <c r="CUZ813" s="28"/>
      <c r="CVA813" s="28"/>
      <c r="CVB813" s="28"/>
      <c r="CVC813" s="28"/>
      <c r="CVD813" s="28"/>
      <c r="CVE813" s="28"/>
      <c r="CVF813" s="28"/>
      <c r="CVG813" s="28"/>
      <c r="CVH813" s="28"/>
      <c r="CVI813" s="28"/>
      <c r="CVJ813" s="28"/>
      <c r="CVK813" s="28"/>
      <c r="CVL813" s="28"/>
      <c r="CVM813" s="28"/>
      <c r="CVN813" s="28"/>
      <c r="CVO813" s="28"/>
      <c r="CVP813" s="28"/>
      <c r="CVQ813" s="28"/>
      <c r="CVR813" s="28"/>
      <c r="CVS813" s="28"/>
      <c r="CVT813" s="28"/>
      <c r="CVU813" s="28"/>
      <c r="CVV813" s="28"/>
      <c r="CVW813" s="28"/>
      <c r="CVX813" s="28"/>
      <c r="CVY813" s="28"/>
      <c r="CVZ813" s="28"/>
      <c r="CWA813" s="28"/>
      <c r="CWB813" s="28"/>
      <c r="CWC813" s="28"/>
      <c r="CWD813" s="28"/>
      <c r="CWE813" s="28"/>
      <c r="CWF813" s="28"/>
      <c r="CWG813" s="28"/>
      <c r="CWH813" s="28"/>
      <c r="CWI813" s="28"/>
      <c r="CWJ813" s="28"/>
      <c r="CWK813" s="28"/>
      <c r="CWL813" s="28"/>
      <c r="CWM813" s="28"/>
      <c r="CWN813" s="28"/>
      <c r="CWO813" s="28"/>
      <c r="CWP813" s="28"/>
      <c r="CWQ813" s="28"/>
      <c r="CWR813" s="28"/>
      <c r="CWS813" s="28"/>
      <c r="CWT813" s="28"/>
      <c r="CWU813" s="28"/>
      <c r="CWV813" s="28"/>
      <c r="CWW813" s="28"/>
      <c r="CWX813" s="28"/>
      <c r="CWY813" s="28"/>
      <c r="CWZ813" s="28"/>
      <c r="CXA813" s="28"/>
      <c r="CXB813" s="28"/>
      <c r="CXC813" s="28"/>
      <c r="CXD813" s="28"/>
      <c r="CXE813" s="28"/>
      <c r="CXF813" s="28"/>
      <c r="CXG813" s="28"/>
      <c r="CXH813" s="28"/>
      <c r="CXI813" s="28"/>
      <c r="CXJ813" s="28"/>
      <c r="CXK813" s="28"/>
      <c r="CXL813" s="28"/>
      <c r="CXM813" s="28"/>
      <c r="CXN813" s="28"/>
      <c r="CXO813" s="28"/>
      <c r="CXP813" s="28"/>
      <c r="CXQ813" s="28"/>
      <c r="CXR813" s="28"/>
      <c r="CXS813" s="28"/>
      <c r="CXT813" s="28"/>
      <c r="CXU813" s="28"/>
      <c r="CXV813" s="28"/>
      <c r="CXW813" s="28"/>
      <c r="CXX813" s="28"/>
      <c r="CXY813" s="28"/>
      <c r="CXZ813" s="28"/>
      <c r="CYA813" s="28"/>
      <c r="CYB813" s="28"/>
      <c r="CYC813" s="28"/>
      <c r="CYD813" s="28"/>
      <c r="CYE813" s="28"/>
      <c r="CYF813" s="28"/>
      <c r="CYG813" s="28"/>
      <c r="CYH813" s="28"/>
      <c r="CYI813" s="28"/>
      <c r="CYJ813" s="28"/>
      <c r="CYK813" s="28"/>
      <c r="CYL813" s="28"/>
      <c r="CYM813" s="28"/>
      <c r="CYN813" s="28"/>
      <c r="CYO813" s="28"/>
      <c r="CYP813" s="28"/>
      <c r="CYQ813" s="28"/>
      <c r="CYR813" s="28"/>
      <c r="CYS813" s="28"/>
      <c r="CYT813" s="28"/>
      <c r="CYU813" s="28"/>
      <c r="CYV813" s="28"/>
      <c r="CYW813" s="28"/>
      <c r="CYX813" s="28"/>
      <c r="CYY813" s="28"/>
      <c r="CYZ813" s="28"/>
      <c r="CZA813" s="28"/>
      <c r="CZB813" s="28"/>
      <c r="CZC813" s="28"/>
      <c r="CZD813" s="28"/>
      <c r="CZE813" s="28"/>
      <c r="CZF813" s="28"/>
      <c r="CZG813" s="28"/>
      <c r="CZH813" s="28"/>
      <c r="CZI813" s="28"/>
      <c r="CZJ813" s="28"/>
      <c r="CZK813" s="28"/>
      <c r="CZL813" s="28"/>
      <c r="CZM813" s="28"/>
      <c r="CZN813" s="28"/>
      <c r="CZO813" s="28"/>
      <c r="CZP813" s="28"/>
      <c r="CZQ813" s="28"/>
      <c r="CZR813" s="28"/>
      <c r="CZS813" s="28"/>
      <c r="CZT813" s="28"/>
      <c r="CZU813" s="28"/>
      <c r="CZV813" s="28"/>
      <c r="CZW813" s="28"/>
      <c r="CZX813" s="28"/>
      <c r="CZY813" s="28"/>
      <c r="CZZ813" s="28"/>
      <c r="DAA813" s="28"/>
      <c r="DAB813" s="28"/>
      <c r="DAC813" s="28"/>
      <c r="DAD813" s="28"/>
      <c r="DAE813" s="28"/>
      <c r="DAF813" s="28"/>
      <c r="DAG813" s="28"/>
      <c r="DAH813" s="28"/>
      <c r="DAI813" s="28"/>
      <c r="DAJ813" s="28"/>
      <c r="DAK813" s="28"/>
      <c r="DAL813" s="28"/>
      <c r="DAM813" s="28"/>
      <c r="DAN813" s="28"/>
      <c r="DAO813" s="28"/>
      <c r="DAP813" s="28"/>
      <c r="DAQ813" s="28"/>
      <c r="DAR813" s="28"/>
      <c r="DAS813" s="28"/>
      <c r="DAT813" s="28"/>
      <c r="DAU813" s="28"/>
      <c r="DAV813" s="28"/>
      <c r="DAW813" s="28"/>
      <c r="DAX813" s="28"/>
      <c r="DAY813" s="28"/>
      <c r="DAZ813" s="28"/>
      <c r="DBA813" s="28"/>
      <c r="DBB813" s="28"/>
      <c r="DBC813" s="28"/>
      <c r="DBD813" s="28"/>
      <c r="DBE813" s="28"/>
      <c r="DBF813" s="28"/>
      <c r="DBG813" s="28"/>
      <c r="DBH813" s="28"/>
      <c r="DBI813" s="28"/>
      <c r="DBJ813" s="28"/>
      <c r="DBK813" s="28"/>
      <c r="DBL813" s="28"/>
      <c r="DBM813" s="28"/>
      <c r="DBN813" s="28"/>
      <c r="DBO813" s="28"/>
      <c r="DBP813" s="28"/>
      <c r="DBQ813" s="28"/>
      <c r="DBR813" s="28"/>
      <c r="DBS813" s="28"/>
      <c r="DBT813" s="28"/>
      <c r="DBU813" s="28"/>
      <c r="DBV813" s="28"/>
      <c r="DBW813" s="28"/>
      <c r="DBX813" s="28"/>
      <c r="DBY813" s="28"/>
      <c r="DBZ813" s="28"/>
      <c r="DCA813" s="28"/>
      <c r="DCB813" s="28"/>
      <c r="DCC813" s="28"/>
      <c r="DCD813" s="28"/>
      <c r="DCE813" s="28"/>
      <c r="DCF813" s="28"/>
      <c r="DCG813" s="28"/>
      <c r="DCH813" s="28"/>
      <c r="DCI813" s="28"/>
      <c r="DCJ813" s="28"/>
      <c r="DCK813" s="28"/>
      <c r="DCL813" s="28"/>
      <c r="DCM813" s="28"/>
      <c r="DCN813" s="28"/>
      <c r="DCO813" s="28"/>
      <c r="DCP813" s="28"/>
      <c r="DCQ813" s="28"/>
      <c r="DCR813" s="28"/>
      <c r="DCS813" s="28"/>
      <c r="DCT813" s="28"/>
      <c r="DCU813" s="28"/>
      <c r="DCV813" s="28"/>
      <c r="DCW813" s="28"/>
      <c r="DCX813" s="28"/>
      <c r="DCY813" s="28"/>
      <c r="DCZ813" s="28"/>
      <c r="DDA813" s="28"/>
      <c r="DDB813" s="28"/>
      <c r="DDC813" s="28"/>
      <c r="DDD813" s="28"/>
      <c r="DDE813" s="28"/>
      <c r="DDF813" s="28"/>
      <c r="DDG813" s="28"/>
      <c r="DDH813" s="28"/>
      <c r="DDI813" s="28"/>
      <c r="DDJ813" s="28"/>
      <c r="DDK813" s="28"/>
      <c r="DDL813" s="28"/>
      <c r="DDM813" s="28"/>
      <c r="DDN813" s="28"/>
      <c r="DDO813" s="28"/>
      <c r="DDP813" s="28"/>
      <c r="DDQ813" s="28"/>
      <c r="DDR813" s="28"/>
      <c r="DDS813" s="28"/>
      <c r="DDT813" s="28"/>
      <c r="DDU813" s="28"/>
      <c r="DDV813" s="28"/>
      <c r="DDW813" s="28"/>
      <c r="DDX813" s="28"/>
      <c r="DDY813" s="28"/>
      <c r="DDZ813" s="28"/>
      <c r="DEA813" s="28"/>
      <c r="DEB813" s="28"/>
      <c r="DEC813" s="28"/>
      <c r="DED813" s="28"/>
      <c r="DEE813" s="28"/>
      <c r="DEF813" s="28"/>
      <c r="DEG813" s="28"/>
      <c r="DEH813" s="28"/>
      <c r="DEI813" s="28"/>
      <c r="DEJ813" s="28"/>
      <c r="DEK813" s="28"/>
      <c r="DEL813" s="28"/>
      <c r="DEM813" s="28"/>
      <c r="DEN813" s="28"/>
      <c r="DEO813" s="28"/>
      <c r="DEP813" s="28"/>
      <c r="DEQ813" s="28"/>
      <c r="DER813" s="28"/>
      <c r="DES813" s="28"/>
      <c r="DET813" s="28"/>
      <c r="DEU813" s="28"/>
      <c r="DEV813" s="28"/>
      <c r="DEW813" s="28"/>
      <c r="DEX813" s="28"/>
      <c r="DEY813" s="28"/>
      <c r="DEZ813" s="28"/>
      <c r="DFA813" s="28"/>
      <c r="DFB813" s="28"/>
      <c r="DFC813" s="28"/>
      <c r="DFD813" s="28"/>
      <c r="DFE813" s="28"/>
      <c r="DFF813" s="28"/>
      <c r="DFG813" s="28"/>
      <c r="DFH813" s="28"/>
      <c r="DFI813" s="28"/>
      <c r="DFJ813" s="28"/>
      <c r="DFK813" s="28"/>
      <c r="DFL813" s="28"/>
      <c r="DFM813" s="28"/>
      <c r="DFN813" s="28"/>
      <c r="DFO813" s="28"/>
      <c r="DFP813" s="28"/>
      <c r="DFQ813" s="28"/>
      <c r="DFR813" s="28"/>
      <c r="DFS813" s="28"/>
      <c r="DFT813" s="28"/>
      <c r="DFU813" s="28"/>
      <c r="DFV813" s="28"/>
      <c r="DFW813" s="28"/>
      <c r="DFX813" s="28"/>
      <c r="DFY813" s="28"/>
      <c r="DFZ813" s="28"/>
      <c r="DGA813" s="28"/>
      <c r="DGB813" s="28"/>
      <c r="DGC813" s="28"/>
      <c r="DGD813" s="28"/>
      <c r="DGE813" s="28"/>
      <c r="DGF813" s="28"/>
      <c r="DGG813" s="28"/>
      <c r="DGH813" s="28"/>
      <c r="DGI813" s="28"/>
      <c r="DGJ813" s="28"/>
      <c r="DGK813" s="28"/>
      <c r="DGL813" s="28"/>
      <c r="DGM813" s="28"/>
      <c r="DGN813" s="28"/>
      <c r="DGO813" s="28"/>
      <c r="DGP813" s="28"/>
      <c r="DGQ813" s="28"/>
      <c r="DGR813" s="28"/>
      <c r="DGS813" s="28"/>
      <c r="DGT813" s="28"/>
      <c r="DGU813" s="28"/>
      <c r="DGV813" s="28"/>
      <c r="DGW813" s="28"/>
      <c r="DGX813" s="28"/>
      <c r="DGY813" s="28"/>
      <c r="DGZ813" s="28"/>
      <c r="DHA813" s="28"/>
      <c r="DHB813" s="28"/>
      <c r="DHC813" s="28"/>
      <c r="DHD813" s="28"/>
      <c r="DHE813" s="28"/>
      <c r="DHF813" s="28"/>
      <c r="DHG813" s="28"/>
      <c r="DHH813" s="28"/>
      <c r="DHI813" s="28"/>
      <c r="DHJ813" s="28"/>
      <c r="DHK813" s="28"/>
      <c r="DHL813" s="28"/>
      <c r="DHM813" s="28"/>
      <c r="DHN813" s="28"/>
      <c r="DHO813" s="28"/>
      <c r="DHP813" s="28"/>
      <c r="DHQ813" s="28"/>
      <c r="DHR813" s="28"/>
      <c r="DHS813" s="28"/>
      <c r="DHT813" s="28"/>
      <c r="DHU813" s="28"/>
      <c r="DHV813" s="28"/>
      <c r="DHW813" s="28"/>
      <c r="DHX813" s="28"/>
      <c r="DHY813" s="28"/>
      <c r="DHZ813" s="28"/>
      <c r="DIA813" s="28"/>
      <c r="DIB813" s="28"/>
      <c r="DIC813" s="28"/>
      <c r="DID813" s="28"/>
      <c r="DIE813" s="28"/>
      <c r="DIF813" s="28"/>
      <c r="DIG813" s="28"/>
      <c r="DIH813" s="28"/>
      <c r="DII813" s="28"/>
      <c r="DIJ813" s="28"/>
      <c r="DIK813" s="28"/>
      <c r="DIL813" s="28"/>
      <c r="DIM813" s="28"/>
      <c r="DIN813" s="28"/>
      <c r="DIO813" s="28"/>
      <c r="DIP813" s="28"/>
      <c r="DIQ813" s="28"/>
      <c r="DIR813" s="28"/>
      <c r="DIS813" s="28"/>
      <c r="DIT813" s="28"/>
      <c r="DIU813" s="28"/>
      <c r="DIV813" s="28"/>
      <c r="DIW813" s="28"/>
      <c r="DIX813" s="28"/>
      <c r="DIY813" s="28"/>
      <c r="DIZ813" s="28"/>
      <c r="DJA813" s="28"/>
      <c r="DJB813" s="28"/>
      <c r="DJC813" s="28"/>
      <c r="DJD813" s="28"/>
      <c r="DJE813" s="28"/>
      <c r="DJF813" s="28"/>
      <c r="DJG813" s="28"/>
      <c r="DJH813" s="28"/>
      <c r="DJI813" s="28"/>
      <c r="DJJ813" s="28"/>
      <c r="DJK813" s="28"/>
      <c r="DJL813" s="28"/>
      <c r="DJM813" s="28"/>
      <c r="DJN813" s="28"/>
      <c r="DJO813" s="28"/>
      <c r="DJP813" s="28"/>
      <c r="DJQ813" s="28"/>
      <c r="DJR813" s="28"/>
      <c r="DJS813" s="28"/>
      <c r="DJT813" s="28"/>
      <c r="DJU813" s="28"/>
      <c r="DJV813" s="28"/>
      <c r="DJW813" s="28"/>
      <c r="DJX813" s="28"/>
      <c r="DJY813" s="28"/>
      <c r="DJZ813" s="28"/>
      <c r="DKA813" s="28"/>
      <c r="DKB813" s="28"/>
      <c r="DKC813" s="28"/>
      <c r="DKD813" s="28"/>
      <c r="DKE813" s="28"/>
      <c r="DKF813" s="28"/>
      <c r="DKG813" s="28"/>
      <c r="DKH813" s="28"/>
      <c r="DKI813" s="28"/>
      <c r="DKJ813" s="28"/>
      <c r="DKK813" s="28"/>
      <c r="DKL813" s="28"/>
      <c r="DKM813" s="28"/>
      <c r="DKN813" s="28"/>
      <c r="DKO813" s="28"/>
      <c r="DKP813" s="28"/>
      <c r="DKQ813" s="28"/>
      <c r="DKR813" s="28"/>
      <c r="DKS813" s="28"/>
      <c r="DKT813" s="28"/>
      <c r="DKU813" s="28"/>
      <c r="DKV813" s="28"/>
      <c r="DKW813" s="28"/>
      <c r="DKX813" s="28"/>
      <c r="DKY813" s="28"/>
      <c r="DKZ813" s="28"/>
      <c r="DLA813" s="28"/>
      <c r="DLB813" s="28"/>
      <c r="DLC813" s="28"/>
      <c r="DLD813" s="28"/>
      <c r="DLE813" s="28"/>
      <c r="DLF813" s="28"/>
      <c r="DLG813" s="28"/>
      <c r="DLH813" s="28"/>
      <c r="DLI813" s="28"/>
      <c r="DLJ813" s="28"/>
      <c r="DLK813" s="28"/>
      <c r="DLL813" s="28"/>
      <c r="DLM813" s="28"/>
      <c r="DLN813" s="28"/>
      <c r="DLO813" s="28"/>
      <c r="DLP813" s="28"/>
      <c r="DLQ813" s="28"/>
      <c r="DLR813" s="28"/>
      <c r="DLS813" s="28"/>
      <c r="DLT813" s="28"/>
      <c r="DLU813" s="28"/>
      <c r="DLV813" s="28"/>
      <c r="DLW813" s="28"/>
      <c r="DLX813" s="28"/>
      <c r="DLY813" s="28"/>
      <c r="DLZ813" s="28"/>
      <c r="DMA813" s="28"/>
      <c r="DMB813" s="28"/>
      <c r="DMC813" s="28"/>
      <c r="DMD813" s="28"/>
      <c r="DME813" s="28"/>
      <c r="DMF813" s="28"/>
      <c r="DMG813" s="28"/>
      <c r="DMH813" s="28"/>
      <c r="DMI813" s="28"/>
      <c r="DMJ813" s="28"/>
      <c r="DMK813" s="28"/>
      <c r="DML813" s="28"/>
      <c r="DMM813" s="28"/>
      <c r="DMN813" s="28"/>
      <c r="DMO813" s="28"/>
      <c r="DMP813" s="28"/>
      <c r="DMQ813" s="28"/>
      <c r="DMR813" s="28"/>
      <c r="DMS813" s="28"/>
      <c r="DMT813" s="28"/>
      <c r="DMU813" s="28"/>
      <c r="DMV813" s="28"/>
      <c r="DMW813" s="28"/>
      <c r="DMX813" s="28"/>
      <c r="DMY813" s="28"/>
      <c r="DMZ813" s="28"/>
      <c r="DNA813" s="28"/>
      <c r="DNB813" s="28"/>
      <c r="DNC813" s="28"/>
      <c r="DND813" s="28"/>
      <c r="DNE813" s="28"/>
      <c r="DNF813" s="28"/>
      <c r="DNG813" s="28"/>
      <c r="DNH813" s="28"/>
      <c r="DNI813" s="28"/>
      <c r="DNJ813" s="28"/>
      <c r="DNK813" s="28"/>
      <c r="DNL813" s="28"/>
      <c r="DNM813" s="28"/>
      <c r="DNN813" s="28"/>
      <c r="DNO813" s="28"/>
      <c r="DNP813" s="28"/>
      <c r="DNQ813" s="28"/>
      <c r="DNR813" s="28"/>
      <c r="DNS813" s="28"/>
      <c r="DNT813" s="28"/>
      <c r="DNU813" s="28"/>
      <c r="DNV813" s="28"/>
      <c r="DNW813" s="28"/>
      <c r="DNX813" s="28"/>
      <c r="DNY813" s="28"/>
      <c r="DNZ813" s="28"/>
      <c r="DOA813" s="28"/>
      <c r="DOB813" s="28"/>
      <c r="DOC813" s="28"/>
      <c r="DOD813" s="28"/>
      <c r="DOE813" s="28"/>
      <c r="DOF813" s="28"/>
      <c r="DOG813" s="28"/>
      <c r="DOH813" s="28"/>
      <c r="DOI813" s="28"/>
      <c r="DOJ813" s="28"/>
      <c r="DOK813" s="28"/>
      <c r="DOL813" s="28"/>
      <c r="DOM813" s="28"/>
      <c r="DON813" s="28"/>
      <c r="DOO813" s="28"/>
      <c r="DOP813" s="28"/>
      <c r="DOQ813" s="28"/>
      <c r="DOR813" s="28"/>
      <c r="DOS813" s="28"/>
      <c r="DOT813" s="28"/>
      <c r="DOU813" s="28"/>
      <c r="DOV813" s="28"/>
      <c r="DOW813" s="28"/>
      <c r="DOX813" s="28"/>
      <c r="DOY813" s="28"/>
      <c r="DOZ813" s="28"/>
      <c r="DPA813" s="28"/>
      <c r="DPB813" s="28"/>
      <c r="DPC813" s="28"/>
      <c r="DPD813" s="28"/>
      <c r="DPE813" s="28"/>
      <c r="DPF813" s="28"/>
      <c r="DPG813" s="28"/>
      <c r="DPH813" s="28"/>
      <c r="DPI813" s="28"/>
      <c r="DPJ813" s="28"/>
      <c r="DPK813" s="28"/>
      <c r="DPL813" s="28"/>
      <c r="DPM813" s="28"/>
      <c r="DPN813" s="28"/>
      <c r="DPO813" s="28"/>
      <c r="DPP813" s="28"/>
      <c r="DPQ813" s="28"/>
      <c r="DPR813" s="28"/>
      <c r="DPS813" s="28"/>
      <c r="DPT813" s="28"/>
      <c r="DPU813" s="28"/>
      <c r="DPV813" s="28"/>
      <c r="DPW813" s="28"/>
      <c r="DPX813" s="28"/>
      <c r="DPY813" s="28"/>
      <c r="DPZ813" s="28"/>
      <c r="DQA813" s="28"/>
      <c r="DQB813" s="28"/>
      <c r="DQC813" s="28"/>
      <c r="DQD813" s="28"/>
      <c r="DQE813" s="28"/>
      <c r="DQF813" s="28"/>
      <c r="DQG813" s="28"/>
      <c r="DQH813" s="28"/>
      <c r="DQI813" s="28"/>
      <c r="DQJ813" s="28"/>
      <c r="DQK813" s="28"/>
      <c r="DQL813" s="28"/>
      <c r="DQM813" s="28"/>
      <c r="DQN813" s="28"/>
      <c r="DQO813" s="28"/>
      <c r="DQP813" s="28"/>
      <c r="DQQ813" s="28"/>
      <c r="DQR813" s="28"/>
      <c r="DQS813" s="28"/>
      <c r="DQT813" s="28"/>
      <c r="DQU813" s="28"/>
      <c r="DQV813" s="28"/>
      <c r="DQW813" s="28"/>
      <c r="DQX813" s="28"/>
      <c r="DQY813" s="28"/>
      <c r="DQZ813" s="28"/>
      <c r="DRA813" s="28"/>
      <c r="DRB813" s="28"/>
      <c r="DRC813" s="28"/>
      <c r="DRD813" s="28"/>
      <c r="DRE813" s="28"/>
      <c r="DRF813" s="28"/>
      <c r="DRG813" s="28"/>
      <c r="DRH813" s="28"/>
      <c r="DRI813" s="28"/>
      <c r="DRJ813" s="28"/>
      <c r="DRK813" s="28"/>
      <c r="DRL813" s="28"/>
      <c r="DRM813" s="28"/>
      <c r="DRN813" s="28"/>
      <c r="DRO813" s="28"/>
      <c r="DRP813" s="28"/>
      <c r="DRQ813" s="28"/>
      <c r="DRR813" s="28"/>
      <c r="DRS813" s="28"/>
      <c r="DRT813" s="28"/>
      <c r="DRU813" s="28"/>
      <c r="DRV813" s="28"/>
      <c r="DRW813" s="28"/>
      <c r="DRX813" s="28"/>
      <c r="DRY813" s="28"/>
      <c r="DRZ813" s="28"/>
      <c r="DSA813" s="28"/>
      <c r="DSB813" s="28"/>
      <c r="DSC813" s="28"/>
      <c r="DSD813" s="28"/>
      <c r="DSE813" s="28"/>
      <c r="DSF813" s="28"/>
      <c r="DSG813" s="28"/>
      <c r="DSH813" s="28"/>
      <c r="DSI813" s="28"/>
      <c r="DSJ813" s="28"/>
      <c r="DSK813" s="28"/>
      <c r="DSL813" s="28"/>
      <c r="DSM813" s="28"/>
      <c r="DSN813" s="28"/>
      <c r="DSO813" s="28"/>
      <c r="DSP813" s="28"/>
      <c r="DSQ813" s="28"/>
      <c r="DSR813" s="28"/>
      <c r="DSS813" s="28"/>
      <c r="DST813" s="28"/>
      <c r="DSU813" s="28"/>
      <c r="DSV813" s="28"/>
      <c r="DSW813" s="28"/>
      <c r="DSX813" s="28"/>
      <c r="DSY813" s="28"/>
      <c r="DSZ813" s="28"/>
      <c r="DTA813" s="28"/>
      <c r="DTB813" s="28"/>
      <c r="DTC813" s="28"/>
      <c r="DTD813" s="28"/>
      <c r="DTE813" s="28"/>
      <c r="DTF813" s="28"/>
      <c r="DTG813" s="28"/>
      <c r="DTH813" s="28"/>
      <c r="DTI813" s="28"/>
      <c r="DTJ813" s="28"/>
      <c r="DTK813" s="28"/>
      <c r="DTL813" s="28"/>
      <c r="DTM813" s="28"/>
      <c r="DTN813" s="28"/>
      <c r="DTO813" s="28"/>
      <c r="DTP813" s="28"/>
      <c r="DTQ813" s="28"/>
      <c r="DTR813" s="28"/>
      <c r="DTS813" s="28"/>
      <c r="DTT813" s="28"/>
      <c r="DTU813" s="28"/>
      <c r="DTV813" s="28"/>
      <c r="DTW813" s="28"/>
      <c r="DTX813" s="28"/>
      <c r="DTY813" s="28"/>
      <c r="DTZ813" s="28"/>
      <c r="DUA813" s="28"/>
      <c r="DUB813" s="28"/>
      <c r="DUC813" s="28"/>
      <c r="DUD813" s="28"/>
      <c r="DUE813" s="28"/>
      <c r="DUF813" s="28"/>
      <c r="DUG813" s="28"/>
      <c r="DUH813" s="28"/>
      <c r="DUI813" s="28"/>
      <c r="DUJ813" s="28"/>
      <c r="DUK813" s="28"/>
      <c r="DUL813" s="28"/>
      <c r="DUM813" s="28"/>
      <c r="DUN813" s="28"/>
      <c r="DUO813" s="28"/>
      <c r="DUP813" s="28"/>
      <c r="DUQ813" s="28"/>
      <c r="DUR813" s="28"/>
      <c r="DUS813" s="28"/>
      <c r="DUT813" s="28"/>
      <c r="DUU813" s="28"/>
      <c r="DUV813" s="28"/>
      <c r="DUW813" s="28"/>
      <c r="DUX813" s="28"/>
      <c r="DUY813" s="28"/>
      <c r="DUZ813" s="28"/>
      <c r="DVA813" s="28"/>
      <c r="DVB813" s="28"/>
      <c r="DVC813" s="28"/>
      <c r="DVD813" s="28"/>
      <c r="DVE813" s="28"/>
      <c r="DVF813" s="28"/>
      <c r="DVG813" s="28"/>
      <c r="DVH813" s="28"/>
      <c r="DVI813" s="28"/>
      <c r="DVJ813" s="28"/>
      <c r="DVK813" s="28"/>
      <c r="DVL813" s="28"/>
      <c r="DVM813" s="28"/>
      <c r="DVN813" s="28"/>
      <c r="DVO813" s="28"/>
      <c r="DVP813" s="28"/>
      <c r="DVQ813" s="28"/>
      <c r="DVR813" s="28"/>
      <c r="DVS813" s="28"/>
      <c r="DVT813" s="28"/>
      <c r="DVU813" s="28"/>
      <c r="DVV813" s="28"/>
      <c r="DVW813" s="28"/>
      <c r="DVX813" s="28"/>
      <c r="DVY813" s="28"/>
      <c r="DVZ813" s="28"/>
      <c r="DWA813" s="28"/>
      <c r="DWB813" s="28"/>
      <c r="DWC813" s="28"/>
      <c r="DWD813" s="28"/>
      <c r="DWE813" s="28"/>
      <c r="DWF813" s="28"/>
      <c r="DWG813" s="28"/>
      <c r="DWH813" s="28"/>
      <c r="DWI813" s="28"/>
      <c r="DWJ813" s="28"/>
      <c r="DWK813" s="28"/>
      <c r="DWL813" s="28"/>
      <c r="DWM813" s="28"/>
      <c r="DWN813" s="28"/>
      <c r="DWO813" s="28"/>
      <c r="DWP813" s="28"/>
      <c r="DWQ813" s="28"/>
      <c r="DWR813" s="28"/>
      <c r="DWS813" s="28"/>
      <c r="DWT813" s="28"/>
      <c r="DWU813" s="28"/>
      <c r="DWV813" s="28"/>
      <c r="DWW813" s="28"/>
      <c r="DWX813" s="28"/>
      <c r="DWY813" s="28"/>
      <c r="DWZ813" s="28"/>
      <c r="DXA813" s="28"/>
      <c r="DXB813" s="28"/>
      <c r="DXC813" s="28"/>
      <c r="DXD813" s="28"/>
      <c r="DXE813" s="28"/>
      <c r="DXF813" s="28"/>
      <c r="DXG813" s="28"/>
      <c r="DXH813" s="28"/>
      <c r="DXI813" s="28"/>
      <c r="DXJ813" s="28"/>
      <c r="DXK813" s="28"/>
      <c r="DXL813" s="28"/>
      <c r="DXM813" s="28"/>
      <c r="DXN813" s="28"/>
      <c r="DXO813" s="28"/>
      <c r="DXP813" s="28"/>
      <c r="DXQ813" s="28"/>
      <c r="DXR813" s="28"/>
      <c r="DXS813" s="28"/>
      <c r="DXT813" s="28"/>
      <c r="DXU813" s="28"/>
      <c r="DXV813" s="28"/>
      <c r="DXW813" s="28"/>
      <c r="DXX813" s="28"/>
      <c r="DXY813" s="28"/>
      <c r="DXZ813" s="28"/>
      <c r="DYA813" s="28"/>
      <c r="DYB813" s="28"/>
      <c r="DYC813" s="28"/>
      <c r="DYD813" s="28"/>
      <c r="DYE813" s="28"/>
      <c r="DYF813" s="28"/>
      <c r="DYG813" s="28"/>
      <c r="DYH813" s="28"/>
      <c r="DYI813" s="28"/>
      <c r="DYJ813" s="28"/>
      <c r="DYK813" s="28"/>
      <c r="DYL813" s="28"/>
      <c r="DYM813" s="28"/>
      <c r="DYN813" s="28"/>
      <c r="DYO813" s="28"/>
      <c r="DYP813" s="28"/>
      <c r="DYQ813" s="28"/>
      <c r="DYR813" s="28"/>
      <c r="DYS813" s="28"/>
      <c r="DYT813" s="28"/>
      <c r="DYU813" s="28"/>
      <c r="DYV813" s="28"/>
      <c r="DYW813" s="28"/>
      <c r="DYX813" s="28"/>
      <c r="DYY813" s="28"/>
      <c r="DYZ813" s="28"/>
      <c r="DZA813" s="28"/>
      <c r="DZB813" s="28"/>
      <c r="DZC813" s="28"/>
      <c r="DZD813" s="28"/>
      <c r="DZE813" s="28"/>
      <c r="DZF813" s="28"/>
      <c r="DZG813" s="28"/>
      <c r="DZH813" s="28"/>
      <c r="DZI813" s="28"/>
      <c r="DZJ813" s="28"/>
      <c r="DZK813" s="28"/>
      <c r="DZL813" s="28"/>
      <c r="DZM813" s="28"/>
      <c r="DZN813" s="28"/>
      <c r="DZO813" s="28"/>
      <c r="DZP813" s="28"/>
      <c r="DZQ813" s="28"/>
      <c r="DZR813" s="28"/>
      <c r="DZS813" s="28"/>
      <c r="DZT813" s="28"/>
      <c r="DZU813" s="28"/>
      <c r="DZV813" s="28"/>
      <c r="DZW813" s="28"/>
      <c r="DZX813" s="28"/>
      <c r="DZY813" s="28"/>
      <c r="DZZ813" s="28"/>
      <c r="EAA813" s="28"/>
      <c r="EAB813" s="28"/>
      <c r="EAC813" s="28"/>
      <c r="EAD813" s="28"/>
      <c r="EAE813" s="28"/>
      <c r="EAF813" s="28"/>
      <c r="EAG813" s="28"/>
      <c r="EAH813" s="28"/>
      <c r="EAI813" s="28"/>
      <c r="EAJ813" s="28"/>
      <c r="EAK813" s="28"/>
      <c r="EAL813" s="28"/>
      <c r="EAM813" s="28"/>
      <c r="EAN813" s="28"/>
      <c r="EAO813" s="28"/>
      <c r="EAP813" s="28"/>
      <c r="EAQ813" s="28"/>
      <c r="EAR813" s="28"/>
      <c r="EAS813" s="28"/>
      <c r="EAT813" s="28"/>
      <c r="EAU813" s="28"/>
      <c r="EAV813" s="28"/>
      <c r="EAW813" s="28"/>
      <c r="EAX813" s="28"/>
      <c r="EAY813" s="28"/>
      <c r="EAZ813" s="28"/>
      <c r="EBA813" s="28"/>
      <c r="EBB813" s="28"/>
      <c r="EBC813" s="28"/>
      <c r="EBD813" s="28"/>
      <c r="EBE813" s="28"/>
      <c r="EBF813" s="28"/>
      <c r="EBG813" s="28"/>
      <c r="EBH813" s="28"/>
      <c r="EBI813" s="28"/>
      <c r="EBJ813" s="28"/>
      <c r="EBK813" s="28"/>
      <c r="EBL813" s="28"/>
      <c r="EBM813" s="28"/>
      <c r="EBN813" s="28"/>
      <c r="EBO813" s="28"/>
      <c r="EBP813" s="28"/>
      <c r="EBQ813" s="28"/>
      <c r="EBR813" s="28"/>
      <c r="EBS813" s="28"/>
      <c r="EBT813" s="28"/>
      <c r="EBU813" s="28"/>
      <c r="EBV813" s="28"/>
      <c r="EBW813" s="28"/>
      <c r="EBX813" s="28"/>
      <c r="EBY813" s="28"/>
      <c r="EBZ813" s="28"/>
      <c r="ECA813" s="28"/>
      <c r="ECB813" s="28"/>
      <c r="ECC813" s="28"/>
      <c r="ECD813" s="28"/>
      <c r="ECE813" s="28"/>
      <c r="ECF813" s="28"/>
      <c r="ECG813" s="28"/>
      <c r="ECH813" s="28"/>
      <c r="ECI813" s="28"/>
      <c r="ECJ813" s="28"/>
      <c r="ECK813" s="28"/>
      <c r="ECL813" s="28"/>
      <c r="ECM813" s="28"/>
      <c r="ECN813" s="28"/>
      <c r="ECO813" s="28"/>
      <c r="ECP813" s="28"/>
      <c r="ECQ813" s="28"/>
      <c r="ECR813" s="28"/>
      <c r="ECS813" s="28"/>
      <c r="ECT813" s="28"/>
      <c r="ECU813" s="28"/>
      <c r="ECV813" s="28"/>
      <c r="ECW813" s="28"/>
      <c r="ECX813" s="28"/>
      <c r="ECY813" s="28"/>
      <c r="ECZ813" s="28"/>
      <c r="EDA813" s="28"/>
      <c r="EDB813" s="28"/>
      <c r="EDC813" s="28"/>
      <c r="EDD813" s="28"/>
      <c r="EDE813" s="28"/>
      <c r="EDF813" s="28"/>
      <c r="EDG813" s="28"/>
      <c r="EDH813" s="28"/>
      <c r="EDI813" s="28"/>
      <c r="EDJ813" s="28"/>
      <c r="EDK813" s="28"/>
      <c r="EDL813" s="28"/>
      <c r="EDM813" s="28"/>
      <c r="EDN813" s="28"/>
      <c r="EDO813" s="28"/>
      <c r="EDP813" s="28"/>
      <c r="EDQ813" s="28"/>
      <c r="EDR813" s="28"/>
      <c r="EDS813" s="28"/>
      <c r="EDT813" s="28"/>
      <c r="EDU813" s="28"/>
      <c r="EDV813" s="28"/>
      <c r="EDW813" s="28"/>
      <c r="EDX813" s="28"/>
      <c r="EDY813" s="28"/>
      <c r="EDZ813" s="28"/>
      <c r="EEA813" s="28"/>
      <c r="EEB813" s="28"/>
      <c r="EEC813" s="28"/>
      <c r="EED813" s="28"/>
      <c r="EEE813" s="28"/>
      <c r="EEF813" s="28"/>
      <c r="EEG813" s="28"/>
      <c r="EEH813" s="28"/>
      <c r="EEI813" s="28"/>
      <c r="EEJ813" s="28"/>
      <c r="EEK813" s="28"/>
      <c r="EEL813" s="28"/>
      <c r="EEM813" s="28"/>
      <c r="EEN813" s="28"/>
      <c r="EEO813" s="28"/>
      <c r="EEP813" s="28"/>
      <c r="EEQ813" s="28"/>
      <c r="EER813" s="28"/>
      <c r="EES813" s="28"/>
      <c r="EET813" s="28"/>
      <c r="EEU813" s="28"/>
      <c r="EEV813" s="28"/>
      <c r="EEW813" s="28"/>
      <c r="EEX813" s="28"/>
      <c r="EEY813" s="28"/>
      <c r="EEZ813" s="28"/>
      <c r="EFA813" s="28"/>
      <c r="EFB813" s="28"/>
      <c r="EFC813" s="28"/>
      <c r="EFD813" s="28"/>
      <c r="EFE813" s="28"/>
      <c r="EFF813" s="28"/>
      <c r="EFG813" s="28"/>
      <c r="EFH813" s="28"/>
      <c r="EFI813" s="28"/>
      <c r="EFJ813" s="28"/>
      <c r="EFK813" s="28"/>
      <c r="EFL813" s="28"/>
      <c r="EFM813" s="28"/>
      <c r="EFN813" s="28"/>
      <c r="EFO813" s="28"/>
      <c r="EFP813" s="28"/>
      <c r="EFQ813" s="28"/>
      <c r="EFR813" s="28"/>
      <c r="EFS813" s="28"/>
      <c r="EFT813" s="28"/>
      <c r="EFU813" s="28"/>
      <c r="EFV813" s="28"/>
      <c r="EFW813" s="28"/>
      <c r="EFX813" s="28"/>
      <c r="EFY813" s="28"/>
      <c r="EFZ813" s="28"/>
      <c r="EGA813" s="28"/>
      <c r="EGB813" s="28"/>
      <c r="EGC813" s="28"/>
      <c r="EGD813" s="28"/>
      <c r="EGE813" s="28"/>
      <c r="EGF813" s="28"/>
      <c r="EGG813" s="28"/>
      <c r="EGH813" s="28"/>
      <c r="EGI813" s="28"/>
      <c r="EGJ813" s="28"/>
      <c r="EGK813" s="28"/>
      <c r="EGL813" s="28"/>
      <c r="EGM813" s="28"/>
      <c r="EGN813" s="28"/>
      <c r="EGO813" s="28"/>
      <c r="EGP813" s="28"/>
      <c r="EGQ813" s="28"/>
      <c r="EGR813" s="28"/>
      <c r="EGS813" s="28"/>
      <c r="EGT813" s="28"/>
      <c r="EGU813" s="28"/>
      <c r="EGV813" s="28"/>
      <c r="EGW813" s="28"/>
      <c r="EGX813" s="28"/>
      <c r="EGY813" s="28"/>
      <c r="EGZ813" s="28"/>
      <c r="EHA813" s="28"/>
      <c r="EHB813" s="28"/>
      <c r="EHC813" s="28"/>
      <c r="EHD813" s="28"/>
      <c r="EHE813" s="28"/>
      <c r="EHF813" s="28"/>
      <c r="EHG813" s="28"/>
      <c r="EHH813" s="28"/>
      <c r="EHI813" s="28"/>
      <c r="EHJ813" s="28"/>
      <c r="EHK813" s="28"/>
      <c r="EHL813" s="28"/>
      <c r="EHM813" s="28"/>
      <c r="EHN813" s="28"/>
      <c r="EHO813" s="28"/>
      <c r="EHP813" s="28"/>
      <c r="EHQ813" s="28"/>
      <c r="EHR813" s="28"/>
      <c r="EHS813" s="28"/>
      <c r="EHT813" s="28"/>
      <c r="EHU813" s="28"/>
      <c r="EHV813" s="28"/>
      <c r="EHW813" s="28"/>
      <c r="EHX813" s="28"/>
      <c r="EHY813" s="28"/>
      <c r="EHZ813" s="28"/>
      <c r="EIA813" s="28"/>
      <c r="EIB813" s="28"/>
      <c r="EIC813" s="28"/>
      <c r="EID813" s="28"/>
      <c r="EIE813" s="28"/>
      <c r="EIF813" s="28"/>
      <c r="EIG813" s="28"/>
      <c r="EIH813" s="28"/>
      <c r="EII813" s="28"/>
      <c r="EIJ813" s="28"/>
      <c r="EIK813" s="28"/>
      <c r="EIL813" s="28"/>
      <c r="EIM813" s="28"/>
      <c r="EIN813" s="28"/>
      <c r="EIO813" s="28"/>
      <c r="EIP813" s="28"/>
      <c r="EIQ813" s="28"/>
      <c r="EIR813" s="28"/>
      <c r="EIS813" s="28"/>
      <c r="EIT813" s="28"/>
      <c r="EIU813" s="28"/>
      <c r="EIV813" s="28"/>
      <c r="EIW813" s="28"/>
      <c r="EIX813" s="28"/>
      <c r="EIY813" s="28"/>
      <c r="EIZ813" s="28"/>
      <c r="EJA813" s="28"/>
      <c r="EJB813" s="28"/>
      <c r="EJC813" s="28"/>
      <c r="EJD813" s="28"/>
      <c r="EJE813" s="28"/>
      <c r="EJF813" s="28"/>
      <c r="EJG813" s="28"/>
      <c r="EJH813" s="28"/>
      <c r="EJI813" s="28"/>
      <c r="EJJ813" s="28"/>
      <c r="EJK813" s="28"/>
      <c r="EJL813" s="28"/>
      <c r="EJM813" s="28"/>
      <c r="EJN813" s="28"/>
      <c r="EJO813" s="28"/>
      <c r="EJP813" s="28"/>
      <c r="EJQ813" s="28"/>
      <c r="EJR813" s="28"/>
      <c r="EJS813" s="28"/>
      <c r="EJT813" s="28"/>
      <c r="EJU813" s="28"/>
      <c r="EJV813" s="28"/>
      <c r="EJW813" s="28"/>
      <c r="EJX813" s="28"/>
      <c r="EJY813" s="28"/>
      <c r="EJZ813" s="28"/>
      <c r="EKA813" s="28"/>
      <c r="EKB813" s="28"/>
      <c r="EKC813" s="28"/>
      <c r="EKD813" s="28"/>
      <c r="EKE813" s="28"/>
      <c r="EKF813" s="28"/>
      <c r="EKG813" s="28"/>
      <c r="EKH813" s="28"/>
      <c r="EKI813" s="28"/>
      <c r="EKJ813" s="28"/>
      <c r="EKK813" s="28"/>
      <c r="EKL813" s="28"/>
      <c r="EKM813" s="28"/>
      <c r="EKN813" s="28"/>
      <c r="EKO813" s="28"/>
      <c r="EKP813" s="28"/>
      <c r="EKQ813" s="28"/>
      <c r="EKR813" s="28"/>
      <c r="EKS813" s="28"/>
      <c r="EKT813" s="28"/>
      <c r="EKU813" s="28"/>
      <c r="EKV813" s="28"/>
      <c r="EKW813" s="28"/>
      <c r="EKX813" s="28"/>
      <c r="EKY813" s="28"/>
      <c r="EKZ813" s="28"/>
      <c r="ELA813" s="28"/>
      <c r="ELB813" s="28"/>
      <c r="ELC813" s="28"/>
      <c r="ELD813" s="28"/>
      <c r="ELE813" s="28"/>
      <c r="ELF813" s="28"/>
      <c r="ELG813" s="28"/>
      <c r="ELH813" s="28"/>
      <c r="ELI813" s="28"/>
      <c r="ELJ813" s="28"/>
      <c r="ELK813" s="28"/>
      <c r="ELL813" s="28"/>
      <c r="ELM813" s="28"/>
      <c r="ELN813" s="28"/>
      <c r="ELO813" s="28"/>
      <c r="ELP813" s="28"/>
      <c r="ELQ813" s="28"/>
      <c r="ELR813" s="28"/>
      <c r="ELS813" s="28"/>
      <c r="ELT813" s="28"/>
      <c r="ELU813" s="28"/>
      <c r="ELV813" s="28"/>
      <c r="ELW813" s="28"/>
      <c r="ELX813" s="28"/>
      <c r="ELY813" s="28"/>
      <c r="ELZ813" s="28"/>
      <c r="EMA813" s="28"/>
      <c r="EMB813" s="28"/>
      <c r="EMC813" s="28"/>
      <c r="EMD813" s="28"/>
      <c r="EME813" s="28"/>
      <c r="EMF813" s="28"/>
      <c r="EMG813" s="28"/>
      <c r="EMH813" s="28"/>
      <c r="EMI813" s="28"/>
      <c r="EMJ813" s="28"/>
      <c r="EMK813" s="28"/>
      <c r="EML813" s="28"/>
      <c r="EMM813" s="28"/>
      <c r="EMN813" s="28"/>
      <c r="EMO813" s="28"/>
      <c r="EMP813" s="28"/>
      <c r="EMQ813" s="28"/>
      <c r="EMR813" s="28"/>
      <c r="EMS813" s="28"/>
      <c r="EMT813" s="28"/>
      <c r="EMU813" s="28"/>
      <c r="EMV813" s="28"/>
      <c r="EMW813" s="28"/>
      <c r="EMX813" s="28"/>
      <c r="EMY813" s="28"/>
      <c r="EMZ813" s="28"/>
      <c r="ENA813" s="28"/>
      <c r="ENB813" s="28"/>
      <c r="ENC813" s="28"/>
      <c r="END813" s="28"/>
      <c r="ENE813" s="28"/>
      <c r="ENF813" s="28"/>
      <c r="ENG813" s="28"/>
      <c r="ENH813" s="28"/>
      <c r="ENI813" s="28"/>
      <c r="ENJ813" s="28"/>
      <c r="ENK813" s="28"/>
      <c r="ENL813" s="28"/>
      <c r="ENM813" s="28"/>
      <c r="ENN813" s="28"/>
      <c r="ENO813" s="28"/>
      <c r="ENP813" s="28"/>
      <c r="ENQ813" s="28"/>
      <c r="ENR813" s="28"/>
      <c r="ENS813" s="28"/>
      <c r="ENT813" s="28"/>
      <c r="ENU813" s="28"/>
      <c r="ENV813" s="28"/>
      <c r="ENW813" s="28"/>
      <c r="ENX813" s="28"/>
      <c r="ENY813" s="28"/>
      <c r="ENZ813" s="28"/>
      <c r="EOA813" s="28"/>
      <c r="EOB813" s="28"/>
      <c r="EOC813" s="28"/>
      <c r="EOD813" s="28"/>
      <c r="EOE813" s="28"/>
      <c r="EOF813" s="28"/>
      <c r="EOG813" s="28"/>
      <c r="EOH813" s="28"/>
      <c r="EOI813" s="28"/>
      <c r="EOJ813" s="28"/>
      <c r="EOK813" s="28"/>
      <c r="EOL813" s="28"/>
      <c r="EOM813" s="28"/>
      <c r="EON813" s="28"/>
      <c r="EOO813" s="28"/>
      <c r="EOP813" s="28"/>
      <c r="EOQ813" s="28"/>
      <c r="EOR813" s="28"/>
      <c r="EOS813" s="28"/>
      <c r="EOT813" s="28"/>
      <c r="EOU813" s="28"/>
      <c r="EOV813" s="28"/>
      <c r="EOW813" s="28"/>
      <c r="EOX813" s="28"/>
      <c r="EOY813" s="28"/>
      <c r="EOZ813" s="28"/>
      <c r="EPA813" s="28"/>
      <c r="EPB813" s="28"/>
      <c r="EPC813" s="28"/>
      <c r="EPD813" s="28"/>
      <c r="EPE813" s="28"/>
      <c r="EPF813" s="28"/>
      <c r="EPG813" s="28"/>
      <c r="EPH813" s="28"/>
      <c r="EPI813" s="28"/>
      <c r="EPJ813" s="28"/>
      <c r="EPK813" s="28"/>
      <c r="EPL813" s="28"/>
      <c r="EPM813" s="28"/>
      <c r="EPN813" s="28"/>
      <c r="EPO813" s="28"/>
      <c r="EPP813" s="28"/>
      <c r="EPQ813" s="28"/>
      <c r="EPR813" s="28"/>
      <c r="EPS813" s="28"/>
      <c r="EPT813" s="28"/>
      <c r="EPU813" s="28"/>
      <c r="EPV813" s="28"/>
      <c r="EPW813" s="28"/>
      <c r="EPX813" s="28"/>
      <c r="EPY813" s="28"/>
      <c r="EPZ813" s="28"/>
      <c r="EQA813" s="28"/>
      <c r="EQB813" s="28"/>
      <c r="EQC813" s="28"/>
      <c r="EQD813" s="28"/>
      <c r="EQE813" s="28"/>
      <c r="EQF813" s="28"/>
      <c r="EQG813" s="28"/>
      <c r="EQH813" s="28"/>
      <c r="EQI813" s="28"/>
      <c r="EQJ813" s="28"/>
      <c r="EQK813" s="28"/>
      <c r="EQL813" s="28"/>
      <c r="EQM813" s="28"/>
      <c r="EQN813" s="28"/>
      <c r="EQO813" s="28"/>
      <c r="EQP813" s="28"/>
      <c r="EQQ813" s="28"/>
      <c r="EQR813" s="28"/>
      <c r="EQS813" s="28"/>
      <c r="EQT813" s="28"/>
      <c r="EQU813" s="28"/>
      <c r="EQV813" s="28"/>
      <c r="EQW813" s="28"/>
      <c r="EQX813" s="28"/>
      <c r="EQY813" s="28"/>
      <c r="EQZ813" s="28"/>
      <c r="ERA813" s="28"/>
      <c r="ERB813" s="28"/>
      <c r="ERC813" s="28"/>
      <c r="ERD813" s="28"/>
      <c r="ERE813" s="28"/>
      <c r="ERF813" s="28"/>
      <c r="ERG813" s="28"/>
      <c r="ERH813" s="28"/>
      <c r="ERI813" s="28"/>
      <c r="ERJ813" s="28"/>
      <c r="ERK813" s="28"/>
      <c r="ERL813" s="28"/>
      <c r="ERM813" s="28"/>
      <c r="ERN813" s="28"/>
      <c r="ERO813" s="28"/>
      <c r="ERP813" s="28"/>
      <c r="ERQ813" s="28"/>
      <c r="ERR813" s="28"/>
      <c r="ERS813" s="28"/>
      <c r="ERT813" s="28"/>
      <c r="ERU813" s="28"/>
      <c r="ERV813" s="28"/>
      <c r="ERW813" s="28"/>
      <c r="ERX813" s="28"/>
      <c r="ERY813" s="28"/>
      <c r="ERZ813" s="28"/>
      <c r="ESA813" s="28"/>
      <c r="ESB813" s="28"/>
      <c r="ESC813" s="28"/>
      <c r="ESD813" s="28"/>
      <c r="ESE813" s="28"/>
      <c r="ESF813" s="28"/>
      <c r="ESG813" s="28"/>
      <c r="ESH813" s="28"/>
      <c r="ESI813" s="28"/>
      <c r="ESJ813" s="28"/>
      <c r="ESK813" s="28"/>
      <c r="ESL813" s="28"/>
      <c r="ESM813" s="28"/>
      <c r="ESN813" s="28"/>
      <c r="ESO813" s="28"/>
      <c r="ESP813" s="28"/>
      <c r="ESQ813" s="28"/>
      <c r="ESR813" s="28"/>
      <c r="ESS813" s="28"/>
      <c r="EST813" s="28"/>
      <c r="ESU813" s="28"/>
      <c r="ESV813" s="28"/>
      <c r="ESW813" s="28"/>
      <c r="ESX813" s="28"/>
      <c r="ESY813" s="28"/>
      <c r="ESZ813" s="28"/>
      <c r="ETA813" s="28"/>
      <c r="ETB813" s="28"/>
      <c r="ETC813" s="28"/>
      <c r="ETD813" s="28"/>
      <c r="ETE813" s="28"/>
      <c r="ETF813" s="28"/>
      <c r="ETG813" s="28"/>
      <c r="ETH813" s="28"/>
      <c r="ETI813" s="28"/>
      <c r="ETJ813" s="28"/>
      <c r="ETK813" s="28"/>
      <c r="ETL813" s="28"/>
      <c r="ETM813" s="28"/>
      <c r="ETN813" s="28"/>
      <c r="ETO813" s="28"/>
      <c r="ETP813" s="28"/>
      <c r="ETQ813" s="28"/>
      <c r="ETR813" s="28"/>
      <c r="ETS813" s="28"/>
      <c r="ETT813" s="28"/>
      <c r="ETU813" s="28"/>
      <c r="ETV813" s="28"/>
      <c r="ETW813" s="28"/>
      <c r="ETX813" s="28"/>
      <c r="ETY813" s="28"/>
      <c r="ETZ813" s="28"/>
      <c r="EUA813" s="28"/>
      <c r="EUB813" s="28"/>
      <c r="EUC813" s="28"/>
      <c r="EUD813" s="28"/>
      <c r="EUE813" s="28"/>
      <c r="EUF813" s="28"/>
      <c r="EUG813" s="28"/>
      <c r="EUH813" s="28"/>
      <c r="EUI813" s="28"/>
      <c r="EUJ813" s="28"/>
      <c r="EUK813" s="28"/>
      <c r="EUL813" s="28"/>
      <c r="EUM813" s="28"/>
      <c r="EUN813" s="28"/>
      <c r="EUO813" s="28"/>
      <c r="EUP813" s="28"/>
      <c r="EUQ813" s="28"/>
      <c r="EUR813" s="28"/>
      <c r="EUS813" s="28"/>
      <c r="EUT813" s="28"/>
      <c r="EUU813" s="28"/>
      <c r="EUV813" s="28"/>
      <c r="EUW813" s="28"/>
      <c r="EUX813" s="28"/>
      <c r="EUY813" s="28"/>
      <c r="EUZ813" s="28"/>
      <c r="EVA813" s="28"/>
      <c r="EVB813" s="28"/>
      <c r="EVC813" s="28"/>
      <c r="EVD813" s="28"/>
      <c r="EVE813" s="28"/>
      <c r="EVF813" s="28"/>
      <c r="EVG813" s="28"/>
      <c r="EVH813" s="28"/>
      <c r="EVI813" s="28"/>
      <c r="EVJ813" s="28"/>
      <c r="EVK813" s="28"/>
      <c r="EVL813" s="28"/>
      <c r="EVM813" s="28"/>
      <c r="EVN813" s="28"/>
      <c r="EVO813" s="28"/>
      <c r="EVP813" s="28"/>
      <c r="EVQ813" s="28"/>
      <c r="EVR813" s="28"/>
      <c r="EVS813" s="28"/>
      <c r="EVT813" s="28"/>
      <c r="EVU813" s="28"/>
      <c r="EVV813" s="28"/>
      <c r="EVW813" s="28"/>
      <c r="EVX813" s="28"/>
      <c r="EVY813" s="28"/>
      <c r="EVZ813" s="28"/>
      <c r="EWA813" s="28"/>
      <c r="EWB813" s="28"/>
      <c r="EWC813" s="28"/>
      <c r="EWD813" s="28"/>
      <c r="EWE813" s="28"/>
      <c r="EWF813" s="28"/>
      <c r="EWG813" s="28"/>
      <c r="EWH813" s="28"/>
      <c r="EWI813" s="28"/>
      <c r="EWJ813" s="28"/>
      <c r="EWK813" s="28"/>
      <c r="EWL813" s="28"/>
      <c r="EWM813" s="28"/>
      <c r="EWN813" s="28"/>
      <c r="EWO813" s="28"/>
      <c r="EWP813" s="28"/>
      <c r="EWQ813" s="28"/>
      <c r="EWR813" s="28"/>
      <c r="EWS813" s="28"/>
      <c r="EWT813" s="28"/>
      <c r="EWU813" s="28"/>
      <c r="EWV813" s="28"/>
      <c r="EWW813" s="28"/>
      <c r="EWX813" s="28"/>
      <c r="EWY813" s="28"/>
      <c r="EWZ813" s="28"/>
      <c r="EXA813" s="28"/>
      <c r="EXB813" s="28"/>
      <c r="EXC813" s="28"/>
      <c r="EXD813" s="28"/>
      <c r="EXE813" s="28"/>
      <c r="EXF813" s="28"/>
      <c r="EXG813" s="28"/>
      <c r="EXH813" s="28"/>
      <c r="EXI813" s="28"/>
      <c r="EXJ813" s="28"/>
      <c r="EXK813" s="28"/>
      <c r="EXL813" s="28"/>
      <c r="EXM813" s="28"/>
      <c r="EXN813" s="28"/>
      <c r="EXO813" s="28"/>
      <c r="EXP813" s="28"/>
      <c r="EXQ813" s="28"/>
      <c r="EXR813" s="28"/>
      <c r="EXS813" s="28"/>
      <c r="EXT813" s="28"/>
      <c r="EXU813" s="28"/>
      <c r="EXV813" s="28"/>
      <c r="EXW813" s="28"/>
      <c r="EXX813" s="28"/>
      <c r="EXY813" s="28"/>
      <c r="EXZ813" s="28"/>
      <c r="EYA813" s="28"/>
      <c r="EYB813" s="28"/>
      <c r="EYC813" s="28"/>
      <c r="EYD813" s="28"/>
      <c r="EYE813" s="28"/>
      <c r="EYF813" s="28"/>
      <c r="EYG813" s="28"/>
      <c r="EYH813" s="28"/>
      <c r="EYI813" s="28"/>
      <c r="EYJ813" s="28"/>
      <c r="EYK813" s="28"/>
      <c r="EYL813" s="28"/>
      <c r="EYM813" s="28"/>
      <c r="EYN813" s="28"/>
      <c r="EYO813" s="28"/>
      <c r="EYP813" s="28"/>
      <c r="EYQ813" s="28"/>
      <c r="EYR813" s="28"/>
      <c r="EYS813" s="28"/>
      <c r="EYT813" s="28"/>
      <c r="EYU813" s="28"/>
      <c r="EYV813" s="28"/>
      <c r="EYW813" s="28"/>
      <c r="EYX813" s="28"/>
      <c r="EYY813" s="28"/>
      <c r="EYZ813" s="28"/>
      <c r="EZA813" s="28"/>
      <c r="EZB813" s="28"/>
      <c r="EZC813" s="28"/>
      <c r="EZD813" s="28"/>
      <c r="EZE813" s="28"/>
      <c r="EZF813" s="28"/>
      <c r="EZG813" s="28"/>
      <c r="EZH813" s="28"/>
      <c r="EZI813" s="28"/>
      <c r="EZJ813" s="28"/>
      <c r="EZK813" s="28"/>
      <c r="EZL813" s="28"/>
      <c r="EZM813" s="28"/>
      <c r="EZN813" s="28"/>
      <c r="EZO813" s="28"/>
      <c r="EZP813" s="28"/>
      <c r="EZQ813" s="28"/>
      <c r="EZR813" s="28"/>
      <c r="EZS813" s="28"/>
      <c r="EZT813" s="28"/>
      <c r="EZU813" s="28"/>
      <c r="EZV813" s="28"/>
      <c r="EZW813" s="28"/>
      <c r="EZX813" s="28"/>
      <c r="EZY813" s="28"/>
      <c r="EZZ813" s="28"/>
      <c r="FAA813" s="28"/>
      <c r="FAB813" s="28"/>
      <c r="FAC813" s="28"/>
      <c r="FAD813" s="28"/>
      <c r="FAE813" s="28"/>
      <c r="FAF813" s="28"/>
      <c r="FAG813" s="28"/>
      <c r="FAH813" s="28"/>
      <c r="FAI813" s="28"/>
      <c r="FAJ813" s="28"/>
      <c r="FAK813" s="28"/>
      <c r="FAL813" s="28"/>
      <c r="FAM813" s="28"/>
      <c r="FAN813" s="28"/>
      <c r="FAO813" s="28"/>
      <c r="FAP813" s="28"/>
      <c r="FAQ813" s="28"/>
      <c r="FAR813" s="28"/>
      <c r="FAS813" s="28"/>
      <c r="FAT813" s="28"/>
      <c r="FAU813" s="28"/>
      <c r="FAV813" s="28"/>
      <c r="FAW813" s="28"/>
      <c r="FAX813" s="28"/>
      <c r="FAY813" s="28"/>
      <c r="FAZ813" s="28"/>
      <c r="FBA813" s="28"/>
      <c r="FBB813" s="28"/>
      <c r="FBC813" s="28"/>
      <c r="FBD813" s="28"/>
      <c r="FBE813" s="28"/>
      <c r="FBF813" s="28"/>
      <c r="FBG813" s="28"/>
      <c r="FBH813" s="28"/>
      <c r="FBI813" s="28"/>
      <c r="FBJ813" s="28"/>
      <c r="FBK813" s="28"/>
      <c r="FBL813" s="28"/>
      <c r="FBM813" s="28"/>
      <c r="FBN813" s="28"/>
      <c r="FBO813" s="28"/>
      <c r="FBP813" s="28"/>
      <c r="FBQ813" s="28"/>
      <c r="FBR813" s="28"/>
      <c r="FBS813" s="28"/>
      <c r="FBT813" s="28"/>
      <c r="FBU813" s="28"/>
      <c r="FBV813" s="28"/>
      <c r="FBW813" s="28"/>
      <c r="FBX813" s="28"/>
      <c r="FBY813" s="28"/>
      <c r="FBZ813" s="28"/>
      <c r="FCA813" s="28"/>
      <c r="FCB813" s="28"/>
      <c r="FCC813" s="28"/>
      <c r="FCD813" s="28"/>
      <c r="FCE813" s="28"/>
      <c r="FCF813" s="28"/>
      <c r="FCG813" s="28"/>
      <c r="FCH813" s="28"/>
      <c r="FCI813" s="28"/>
      <c r="FCJ813" s="28"/>
      <c r="FCK813" s="28"/>
      <c r="FCL813" s="28"/>
      <c r="FCM813" s="28"/>
      <c r="FCN813" s="28"/>
      <c r="FCO813" s="28"/>
      <c r="FCP813" s="28"/>
      <c r="FCQ813" s="28"/>
      <c r="FCR813" s="28"/>
      <c r="FCS813" s="28"/>
      <c r="FCT813" s="28"/>
      <c r="FCU813" s="28"/>
      <c r="FCV813" s="28"/>
      <c r="FCW813" s="28"/>
      <c r="FCX813" s="28"/>
      <c r="FCY813" s="28"/>
      <c r="FCZ813" s="28"/>
      <c r="FDA813" s="28"/>
      <c r="FDB813" s="28"/>
      <c r="FDC813" s="28"/>
      <c r="FDD813" s="28"/>
      <c r="FDE813" s="28"/>
      <c r="FDF813" s="28"/>
      <c r="FDG813" s="28"/>
      <c r="FDH813" s="28"/>
      <c r="FDI813" s="28"/>
      <c r="FDJ813" s="28"/>
      <c r="FDK813" s="28"/>
      <c r="FDL813" s="28"/>
      <c r="FDM813" s="28"/>
      <c r="FDN813" s="28"/>
      <c r="FDO813" s="28"/>
      <c r="FDP813" s="28"/>
      <c r="FDQ813" s="28"/>
      <c r="FDR813" s="28"/>
      <c r="FDS813" s="28"/>
      <c r="FDT813" s="28"/>
      <c r="FDU813" s="28"/>
      <c r="FDV813" s="28"/>
      <c r="FDW813" s="28"/>
      <c r="FDX813" s="28"/>
      <c r="FDY813" s="28"/>
      <c r="FDZ813" s="28"/>
      <c r="FEA813" s="28"/>
      <c r="FEB813" s="28"/>
      <c r="FEC813" s="28"/>
      <c r="FED813" s="28"/>
      <c r="FEE813" s="28"/>
      <c r="FEF813" s="28"/>
      <c r="FEG813" s="28"/>
      <c r="FEH813" s="28"/>
      <c r="FEI813" s="28"/>
      <c r="FEJ813" s="28"/>
      <c r="FEK813" s="28"/>
      <c r="FEL813" s="28"/>
      <c r="FEM813" s="28"/>
      <c r="FEN813" s="28"/>
      <c r="FEO813" s="28"/>
      <c r="FEP813" s="28"/>
      <c r="FEQ813" s="28"/>
      <c r="FER813" s="28"/>
      <c r="FES813" s="28"/>
      <c r="FET813" s="28"/>
      <c r="FEU813" s="28"/>
      <c r="FEV813" s="28"/>
      <c r="FEW813" s="28"/>
      <c r="FEX813" s="28"/>
      <c r="FEY813" s="28"/>
      <c r="FEZ813" s="28"/>
      <c r="FFA813" s="28"/>
      <c r="FFB813" s="28"/>
      <c r="FFC813" s="28"/>
      <c r="FFD813" s="28"/>
      <c r="FFE813" s="28"/>
      <c r="FFF813" s="28"/>
      <c r="FFG813" s="28"/>
      <c r="FFH813" s="28"/>
      <c r="FFI813" s="28"/>
      <c r="FFJ813" s="28"/>
      <c r="FFK813" s="28"/>
      <c r="FFL813" s="28"/>
      <c r="FFM813" s="28"/>
      <c r="FFN813" s="28"/>
      <c r="FFO813" s="28"/>
      <c r="FFP813" s="28"/>
      <c r="FFQ813" s="28"/>
      <c r="FFR813" s="28"/>
      <c r="FFS813" s="28"/>
      <c r="FFT813" s="28"/>
      <c r="FFU813" s="28"/>
      <c r="FFV813" s="28"/>
      <c r="FFW813" s="28"/>
      <c r="FFX813" s="28"/>
      <c r="FFY813" s="28"/>
      <c r="FFZ813" s="28"/>
      <c r="FGA813" s="28"/>
      <c r="FGB813" s="28"/>
      <c r="FGC813" s="28"/>
      <c r="FGD813" s="28"/>
      <c r="FGE813" s="28"/>
      <c r="FGF813" s="28"/>
      <c r="FGG813" s="28"/>
      <c r="FGH813" s="28"/>
      <c r="FGI813" s="28"/>
      <c r="FGJ813" s="28"/>
      <c r="FGK813" s="28"/>
      <c r="FGL813" s="28"/>
      <c r="FGM813" s="28"/>
      <c r="FGN813" s="28"/>
      <c r="FGO813" s="28"/>
      <c r="FGP813" s="28"/>
      <c r="FGQ813" s="28"/>
      <c r="FGR813" s="28"/>
      <c r="FGS813" s="28"/>
      <c r="FGT813" s="28"/>
      <c r="FGU813" s="28"/>
      <c r="FGV813" s="28"/>
      <c r="FGW813" s="28"/>
      <c r="FGX813" s="28"/>
      <c r="FGY813" s="28"/>
      <c r="FGZ813" s="28"/>
      <c r="FHA813" s="28"/>
      <c r="FHB813" s="28"/>
      <c r="FHC813" s="28"/>
      <c r="FHD813" s="28"/>
      <c r="FHE813" s="28"/>
      <c r="FHF813" s="28"/>
      <c r="FHG813" s="28"/>
      <c r="FHH813" s="28"/>
      <c r="FHI813" s="28"/>
      <c r="FHJ813" s="28"/>
      <c r="FHK813" s="28"/>
      <c r="FHL813" s="28"/>
      <c r="FHM813" s="28"/>
      <c r="FHN813" s="28"/>
      <c r="FHO813" s="28"/>
      <c r="FHP813" s="28"/>
      <c r="FHQ813" s="28"/>
      <c r="FHR813" s="28"/>
      <c r="FHS813" s="28"/>
      <c r="FHT813" s="28"/>
      <c r="FHU813" s="28"/>
      <c r="FHV813" s="28"/>
      <c r="FHW813" s="28"/>
      <c r="FHX813" s="28"/>
      <c r="FHY813" s="28"/>
      <c r="FHZ813" s="28"/>
      <c r="FIA813" s="28"/>
      <c r="FIB813" s="28"/>
      <c r="FIC813" s="28"/>
      <c r="FID813" s="28"/>
      <c r="FIE813" s="28"/>
      <c r="FIF813" s="28"/>
      <c r="FIG813" s="28"/>
      <c r="FIH813" s="28"/>
      <c r="FII813" s="28"/>
      <c r="FIJ813" s="28"/>
      <c r="FIK813" s="28"/>
      <c r="FIL813" s="28"/>
      <c r="FIM813" s="28"/>
      <c r="FIN813" s="28"/>
      <c r="FIO813" s="28"/>
      <c r="FIP813" s="28"/>
      <c r="FIQ813" s="28"/>
      <c r="FIR813" s="28"/>
      <c r="FIS813" s="28"/>
      <c r="FIT813" s="28"/>
      <c r="FIU813" s="28"/>
      <c r="FIV813" s="28"/>
      <c r="FIW813" s="28"/>
      <c r="FIX813" s="28"/>
      <c r="FIY813" s="28"/>
      <c r="FIZ813" s="28"/>
      <c r="FJA813" s="28"/>
      <c r="FJB813" s="28"/>
      <c r="FJC813" s="28"/>
      <c r="FJD813" s="28"/>
      <c r="FJE813" s="28"/>
      <c r="FJF813" s="28"/>
      <c r="FJG813" s="28"/>
      <c r="FJH813" s="28"/>
      <c r="FJI813" s="28"/>
      <c r="FJJ813" s="28"/>
      <c r="FJK813" s="28"/>
      <c r="FJL813" s="28"/>
      <c r="FJM813" s="28"/>
      <c r="FJN813" s="28"/>
      <c r="FJO813" s="28"/>
      <c r="FJP813" s="28"/>
      <c r="FJQ813" s="28"/>
      <c r="FJR813" s="28"/>
      <c r="FJS813" s="28"/>
      <c r="FJT813" s="28"/>
      <c r="FJU813" s="28"/>
      <c r="FJV813" s="28"/>
      <c r="FJW813" s="28"/>
      <c r="FJX813" s="28"/>
      <c r="FJY813" s="28"/>
      <c r="FJZ813" s="28"/>
      <c r="FKA813" s="28"/>
      <c r="FKB813" s="28"/>
      <c r="FKC813" s="28"/>
      <c r="FKD813" s="28"/>
      <c r="FKE813" s="28"/>
      <c r="FKF813" s="28"/>
      <c r="FKG813" s="28"/>
      <c r="FKH813" s="28"/>
      <c r="FKI813" s="28"/>
      <c r="FKJ813" s="28"/>
      <c r="FKK813" s="28"/>
      <c r="FKL813" s="28"/>
      <c r="FKM813" s="28"/>
      <c r="FKN813" s="28"/>
      <c r="FKO813" s="28"/>
      <c r="FKP813" s="28"/>
      <c r="FKQ813" s="28"/>
      <c r="FKR813" s="28"/>
      <c r="FKS813" s="28"/>
      <c r="FKT813" s="28"/>
      <c r="FKU813" s="28"/>
      <c r="FKV813" s="28"/>
      <c r="FKW813" s="28"/>
      <c r="FKX813" s="28"/>
      <c r="FKY813" s="28"/>
      <c r="FKZ813" s="28"/>
      <c r="FLA813" s="28"/>
      <c r="FLB813" s="28"/>
      <c r="FLC813" s="28"/>
      <c r="FLD813" s="28"/>
      <c r="FLE813" s="28"/>
      <c r="FLF813" s="28"/>
      <c r="FLG813" s="28"/>
      <c r="FLH813" s="28"/>
      <c r="FLI813" s="28"/>
      <c r="FLJ813" s="28"/>
      <c r="FLK813" s="28"/>
      <c r="FLL813" s="28"/>
      <c r="FLM813" s="28"/>
      <c r="FLN813" s="28"/>
      <c r="FLO813" s="28"/>
      <c r="FLP813" s="28"/>
      <c r="FLQ813" s="28"/>
      <c r="FLR813" s="28"/>
      <c r="FLS813" s="28"/>
      <c r="FLT813" s="28"/>
      <c r="FLU813" s="28"/>
      <c r="FLV813" s="28"/>
      <c r="FLW813" s="28"/>
      <c r="FLX813" s="28"/>
      <c r="FLY813" s="28"/>
      <c r="FLZ813" s="28"/>
      <c r="FMA813" s="28"/>
      <c r="FMB813" s="28"/>
      <c r="FMC813" s="28"/>
      <c r="FMD813" s="28"/>
      <c r="FME813" s="28"/>
      <c r="FMF813" s="28"/>
      <c r="FMG813" s="28"/>
      <c r="FMH813" s="28"/>
      <c r="FMI813" s="28"/>
      <c r="FMJ813" s="28"/>
      <c r="FMK813" s="28"/>
      <c r="FML813" s="28"/>
      <c r="FMM813" s="28"/>
      <c r="FMN813" s="28"/>
      <c r="FMO813" s="28"/>
      <c r="FMP813" s="28"/>
      <c r="FMQ813" s="28"/>
      <c r="FMR813" s="28"/>
      <c r="FMS813" s="28"/>
      <c r="FMT813" s="28"/>
      <c r="FMU813" s="28"/>
      <c r="FMV813" s="28"/>
      <c r="FMW813" s="28"/>
      <c r="FMX813" s="28"/>
      <c r="FMY813" s="28"/>
      <c r="FMZ813" s="28"/>
      <c r="FNA813" s="28"/>
      <c r="FNB813" s="28"/>
      <c r="FNC813" s="28"/>
      <c r="FND813" s="28"/>
      <c r="FNE813" s="28"/>
      <c r="FNF813" s="28"/>
      <c r="FNG813" s="28"/>
      <c r="FNH813" s="28"/>
      <c r="FNI813" s="28"/>
      <c r="FNJ813" s="28"/>
      <c r="FNK813" s="28"/>
      <c r="FNL813" s="28"/>
      <c r="FNM813" s="28"/>
      <c r="FNN813" s="28"/>
      <c r="FNO813" s="28"/>
      <c r="FNP813" s="28"/>
      <c r="FNQ813" s="28"/>
      <c r="FNR813" s="28"/>
      <c r="FNS813" s="28"/>
      <c r="FNT813" s="28"/>
      <c r="FNU813" s="28"/>
      <c r="FNV813" s="28"/>
      <c r="FNW813" s="28"/>
      <c r="FNX813" s="28"/>
      <c r="FNY813" s="28"/>
      <c r="FNZ813" s="28"/>
      <c r="FOA813" s="28"/>
      <c r="FOB813" s="28"/>
      <c r="FOC813" s="28"/>
      <c r="FOD813" s="28"/>
      <c r="FOE813" s="28"/>
      <c r="FOF813" s="28"/>
      <c r="FOG813" s="28"/>
      <c r="FOH813" s="28"/>
      <c r="FOI813" s="28"/>
      <c r="FOJ813" s="28"/>
      <c r="FOK813" s="28"/>
      <c r="FOL813" s="28"/>
      <c r="FOM813" s="28"/>
      <c r="FON813" s="28"/>
      <c r="FOO813" s="28"/>
      <c r="FOP813" s="28"/>
      <c r="FOQ813" s="28"/>
      <c r="FOR813" s="28"/>
      <c r="FOS813" s="28"/>
      <c r="FOT813" s="28"/>
      <c r="FOU813" s="28"/>
      <c r="FOV813" s="28"/>
      <c r="FOW813" s="28"/>
      <c r="FOX813" s="28"/>
      <c r="FOY813" s="28"/>
      <c r="FOZ813" s="28"/>
      <c r="FPA813" s="28"/>
      <c r="FPB813" s="28"/>
      <c r="FPC813" s="28"/>
      <c r="FPD813" s="28"/>
      <c r="FPE813" s="28"/>
      <c r="FPF813" s="28"/>
      <c r="FPG813" s="28"/>
      <c r="FPH813" s="28"/>
      <c r="FPI813" s="28"/>
      <c r="FPJ813" s="28"/>
      <c r="FPK813" s="28"/>
      <c r="FPL813" s="28"/>
      <c r="FPM813" s="28"/>
      <c r="FPN813" s="28"/>
      <c r="FPO813" s="28"/>
      <c r="FPP813" s="28"/>
      <c r="FPQ813" s="28"/>
      <c r="FPR813" s="28"/>
      <c r="FPS813" s="28"/>
      <c r="FPT813" s="28"/>
      <c r="FPU813" s="28"/>
      <c r="FPV813" s="28"/>
      <c r="FPW813" s="28"/>
      <c r="FPX813" s="28"/>
      <c r="FPY813" s="28"/>
      <c r="FPZ813" s="28"/>
      <c r="FQA813" s="28"/>
      <c r="FQB813" s="28"/>
      <c r="FQC813" s="28"/>
      <c r="FQD813" s="28"/>
      <c r="FQE813" s="28"/>
      <c r="FQF813" s="28"/>
      <c r="FQG813" s="28"/>
      <c r="FQH813" s="28"/>
      <c r="FQI813" s="28"/>
      <c r="FQJ813" s="28"/>
      <c r="FQK813" s="28"/>
      <c r="FQL813" s="28"/>
      <c r="FQM813" s="28"/>
      <c r="FQN813" s="28"/>
      <c r="FQO813" s="28"/>
      <c r="FQP813" s="28"/>
      <c r="FQQ813" s="28"/>
      <c r="FQR813" s="28"/>
      <c r="FQS813" s="28"/>
      <c r="FQT813" s="28"/>
      <c r="FQU813" s="28"/>
      <c r="FQV813" s="28"/>
      <c r="FQW813" s="28"/>
      <c r="FQX813" s="28"/>
      <c r="FQY813" s="28"/>
      <c r="FQZ813" s="28"/>
      <c r="FRA813" s="28"/>
      <c r="FRB813" s="28"/>
      <c r="FRC813" s="28"/>
      <c r="FRD813" s="28"/>
      <c r="FRE813" s="28"/>
      <c r="FRF813" s="28"/>
      <c r="FRG813" s="28"/>
      <c r="FRH813" s="28"/>
      <c r="FRI813" s="28"/>
      <c r="FRJ813" s="28"/>
      <c r="FRK813" s="28"/>
      <c r="FRL813" s="28"/>
      <c r="FRM813" s="28"/>
      <c r="FRN813" s="28"/>
      <c r="FRO813" s="28"/>
      <c r="FRP813" s="28"/>
      <c r="FRQ813" s="28"/>
      <c r="FRR813" s="28"/>
      <c r="FRS813" s="28"/>
      <c r="FRT813" s="28"/>
      <c r="FRU813" s="28"/>
      <c r="FRV813" s="28"/>
      <c r="FRW813" s="28"/>
      <c r="FRX813" s="28"/>
      <c r="FRY813" s="28"/>
      <c r="FRZ813" s="28"/>
      <c r="FSA813" s="28"/>
      <c r="FSB813" s="28"/>
      <c r="FSC813" s="28"/>
      <c r="FSD813" s="28"/>
      <c r="FSE813" s="28"/>
      <c r="FSF813" s="28"/>
      <c r="FSG813" s="28"/>
      <c r="FSH813" s="28"/>
      <c r="FSI813" s="28"/>
      <c r="FSJ813" s="28"/>
      <c r="FSK813" s="28"/>
      <c r="FSL813" s="28"/>
      <c r="FSM813" s="28"/>
      <c r="FSN813" s="28"/>
      <c r="FSO813" s="28"/>
      <c r="FSP813" s="28"/>
      <c r="FSQ813" s="28"/>
      <c r="FSR813" s="28"/>
      <c r="FSS813" s="28"/>
      <c r="FST813" s="28"/>
      <c r="FSU813" s="28"/>
      <c r="FSV813" s="28"/>
      <c r="FSW813" s="28"/>
      <c r="FSX813" s="28"/>
      <c r="FSY813" s="28"/>
      <c r="FSZ813" s="28"/>
      <c r="FTA813" s="28"/>
      <c r="FTB813" s="28"/>
      <c r="FTC813" s="28"/>
      <c r="FTD813" s="28"/>
      <c r="FTE813" s="28"/>
      <c r="FTF813" s="28"/>
      <c r="FTG813" s="28"/>
      <c r="FTH813" s="28"/>
      <c r="FTI813" s="28"/>
      <c r="FTJ813" s="28"/>
      <c r="FTK813" s="28"/>
      <c r="FTL813" s="28"/>
      <c r="FTM813" s="28"/>
      <c r="FTN813" s="28"/>
      <c r="FTO813" s="28"/>
      <c r="FTP813" s="28"/>
      <c r="FTQ813" s="28"/>
      <c r="FTR813" s="28"/>
      <c r="FTS813" s="28"/>
      <c r="FTT813" s="28"/>
      <c r="FTU813" s="28"/>
      <c r="FTV813" s="28"/>
      <c r="FTW813" s="28"/>
      <c r="FTX813" s="28"/>
      <c r="FTY813" s="28"/>
      <c r="FTZ813" s="28"/>
      <c r="FUA813" s="28"/>
      <c r="FUB813" s="28"/>
      <c r="FUC813" s="28"/>
      <c r="FUD813" s="28"/>
      <c r="FUE813" s="28"/>
      <c r="FUF813" s="28"/>
      <c r="FUG813" s="28"/>
      <c r="FUH813" s="28"/>
      <c r="FUI813" s="28"/>
      <c r="FUJ813" s="28"/>
      <c r="FUK813" s="28"/>
      <c r="FUL813" s="28"/>
      <c r="FUM813" s="28"/>
      <c r="FUN813" s="28"/>
      <c r="FUO813" s="28"/>
      <c r="FUP813" s="28"/>
      <c r="FUQ813" s="28"/>
      <c r="FUR813" s="28"/>
      <c r="FUS813" s="28"/>
      <c r="FUT813" s="28"/>
      <c r="FUU813" s="28"/>
      <c r="FUV813" s="28"/>
      <c r="FUW813" s="28"/>
      <c r="FUX813" s="28"/>
      <c r="FUY813" s="28"/>
      <c r="FUZ813" s="28"/>
      <c r="FVA813" s="28"/>
      <c r="FVB813" s="28"/>
      <c r="FVC813" s="28"/>
      <c r="FVD813" s="28"/>
      <c r="FVE813" s="28"/>
      <c r="FVF813" s="28"/>
      <c r="FVG813" s="28"/>
      <c r="FVH813" s="28"/>
      <c r="FVI813" s="28"/>
      <c r="FVJ813" s="28"/>
      <c r="FVK813" s="28"/>
      <c r="FVL813" s="28"/>
      <c r="FVM813" s="28"/>
      <c r="FVN813" s="28"/>
      <c r="FVO813" s="28"/>
      <c r="FVP813" s="28"/>
      <c r="FVQ813" s="28"/>
      <c r="FVR813" s="28"/>
      <c r="FVS813" s="28"/>
      <c r="FVT813" s="28"/>
      <c r="FVU813" s="28"/>
      <c r="FVV813" s="28"/>
      <c r="FVW813" s="28"/>
      <c r="FVX813" s="28"/>
      <c r="FVY813" s="28"/>
      <c r="FVZ813" s="28"/>
      <c r="FWA813" s="28"/>
      <c r="FWB813" s="28"/>
      <c r="FWC813" s="28"/>
      <c r="FWD813" s="28"/>
      <c r="FWE813" s="28"/>
      <c r="FWF813" s="28"/>
      <c r="FWG813" s="28"/>
      <c r="FWH813" s="28"/>
      <c r="FWI813" s="28"/>
      <c r="FWJ813" s="28"/>
      <c r="FWK813" s="28"/>
      <c r="FWL813" s="28"/>
      <c r="FWM813" s="28"/>
      <c r="FWN813" s="28"/>
      <c r="FWO813" s="28"/>
      <c r="FWP813" s="28"/>
      <c r="FWQ813" s="28"/>
      <c r="FWR813" s="28"/>
      <c r="FWS813" s="28"/>
      <c r="FWT813" s="28"/>
      <c r="FWU813" s="28"/>
      <c r="FWV813" s="28"/>
      <c r="FWW813" s="28"/>
      <c r="FWX813" s="28"/>
      <c r="FWY813" s="28"/>
      <c r="FWZ813" s="28"/>
      <c r="FXA813" s="28"/>
      <c r="FXB813" s="28"/>
      <c r="FXC813" s="28"/>
      <c r="FXD813" s="28"/>
      <c r="FXE813" s="28"/>
      <c r="FXF813" s="28"/>
      <c r="FXG813" s="28"/>
      <c r="FXH813" s="28"/>
      <c r="FXI813" s="28"/>
      <c r="FXJ813" s="28"/>
      <c r="FXK813" s="28"/>
      <c r="FXL813" s="28"/>
      <c r="FXM813" s="28"/>
      <c r="FXN813" s="28"/>
      <c r="FXO813" s="28"/>
      <c r="FXP813" s="28"/>
      <c r="FXQ813" s="28"/>
      <c r="FXR813" s="28"/>
      <c r="FXS813" s="28"/>
      <c r="FXT813" s="28"/>
      <c r="FXU813" s="28"/>
      <c r="FXV813" s="28"/>
      <c r="FXW813" s="28"/>
      <c r="FXX813" s="28"/>
      <c r="FXY813" s="28"/>
      <c r="FXZ813" s="28"/>
      <c r="FYA813" s="28"/>
      <c r="FYB813" s="28"/>
      <c r="FYC813" s="28"/>
      <c r="FYD813" s="28"/>
      <c r="FYE813" s="28"/>
      <c r="FYF813" s="28"/>
      <c r="FYG813" s="28"/>
      <c r="FYH813" s="28"/>
      <c r="FYI813" s="28"/>
      <c r="FYJ813" s="28"/>
      <c r="FYK813" s="28"/>
      <c r="FYL813" s="28"/>
      <c r="FYM813" s="28"/>
      <c r="FYN813" s="28"/>
      <c r="FYO813" s="28"/>
      <c r="FYP813" s="28"/>
      <c r="FYQ813" s="28"/>
      <c r="FYR813" s="28"/>
      <c r="FYS813" s="28"/>
      <c r="FYT813" s="28"/>
      <c r="FYU813" s="28"/>
      <c r="FYV813" s="28"/>
      <c r="FYW813" s="28"/>
      <c r="FYX813" s="28"/>
      <c r="FYY813" s="28"/>
      <c r="FYZ813" s="28"/>
      <c r="FZA813" s="28"/>
      <c r="FZB813" s="28"/>
      <c r="FZC813" s="28"/>
      <c r="FZD813" s="28"/>
      <c r="FZE813" s="28"/>
      <c r="FZF813" s="28"/>
      <c r="FZG813" s="28"/>
      <c r="FZH813" s="28"/>
      <c r="FZI813" s="28"/>
      <c r="FZJ813" s="28"/>
      <c r="FZK813" s="28"/>
      <c r="FZL813" s="28"/>
      <c r="FZM813" s="28"/>
      <c r="FZN813" s="28"/>
      <c r="FZO813" s="28"/>
      <c r="FZP813" s="28"/>
      <c r="FZQ813" s="28"/>
      <c r="FZR813" s="28"/>
      <c r="FZS813" s="28"/>
      <c r="FZT813" s="28"/>
      <c r="FZU813" s="28"/>
      <c r="FZV813" s="28"/>
      <c r="FZW813" s="28"/>
      <c r="FZX813" s="28"/>
      <c r="FZY813" s="28"/>
      <c r="FZZ813" s="28"/>
      <c r="GAA813" s="28"/>
      <c r="GAB813" s="28"/>
      <c r="GAC813" s="28"/>
      <c r="GAD813" s="28"/>
      <c r="GAE813" s="28"/>
      <c r="GAF813" s="28"/>
      <c r="GAG813" s="28"/>
      <c r="GAH813" s="28"/>
      <c r="GAI813" s="28"/>
      <c r="GAJ813" s="28"/>
      <c r="GAK813" s="28"/>
      <c r="GAL813" s="28"/>
      <c r="GAM813" s="28"/>
      <c r="GAN813" s="28"/>
      <c r="GAO813" s="28"/>
      <c r="GAP813" s="28"/>
      <c r="GAQ813" s="28"/>
      <c r="GAR813" s="28"/>
      <c r="GAS813" s="28"/>
      <c r="GAT813" s="28"/>
      <c r="GAU813" s="28"/>
      <c r="GAV813" s="28"/>
      <c r="GAW813" s="28"/>
      <c r="GAX813" s="28"/>
      <c r="GAY813" s="28"/>
      <c r="GAZ813" s="28"/>
      <c r="GBA813" s="28"/>
      <c r="GBB813" s="28"/>
      <c r="GBC813" s="28"/>
      <c r="GBD813" s="28"/>
      <c r="GBE813" s="28"/>
      <c r="GBF813" s="28"/>
      <c r="GBG813" s="28"/>
      <c r="GBH813" s="28"/>
      <c r="GBI813" s="28"/>
      <c r="GBJ813" s="28"/>
      <c r="GBK813" s="28"/>
      <c r="GBL813" s="28"/>
      <c r="GBM813" s="28"/>
      <c r="GBN813" s="28"/>
      <c r="GBO813" s="28"/>
      <c r="GBP813" s="28"/>
      <c r="GBQ813" s="28"/>
      <c r="GBR813" s="28"/>
      <c r="GBS813" s="28"/>
      <c r="GBT813" s="28"/>
      <c r="GBU813" s="28"/>
      <c r="GBV813" s="28"/>
      <c r="GBW813" s="28"/>
      <c r="GBX813" s="28"/>
      <c r="GBY813" s="28"/>
      <c r="GBZ813" s="28"/>
      <c r="GCA813" s="28"/>
      <c r="GCB813" s="28"/>
      <c r="GCC813" s="28"/>
      <c r="GCD813" s="28"/>
      <c r="GCE813" s="28"/>
      <c r="GCF813" s="28"/>
      <c r="GCG813" s="28"/>
      <c r="GCH813" s="28"/>
      <c r="GCI813" s="28"/>
      <c r="GCJ813" s="28"/>
      <c r="GCK813" s="28"/>
      <c r="GCL813" s="28"/>
      <c r="GCM813" s="28"/>
      <c r="GCN813" s="28"/>
      <c r="GCO813" s="28"/>
      <c r="GCP813" s="28"/>
      <c r="GCQ813" s="28"/>
      <c r="GCR813" s="28"/>
      <c r="GCS813" s="28"/>
      <c r="GCT813" s="28"/>
      <c r="GCU813" s="28"/>
      <c r="GCV813" s="28"/>
      <c r="GCW813" s="28"/>
      <c r="GCX813" s="28"/>
      <c r="GCY813" s="28"/>
      <c r="GCZ813" s="28"/>
      <c r="GDA813" s="28"/>
      <c r="GDB813" s="28"/>
      <c r="GDC813" s="28"/>
      <c r="GDD813" s="28"/>
      <c r="GDE813" s="28"/>
      <c r="GDF813" s="28"/>
      <c r="GDG813" s="28"/>
      <c r="GDH813" s="28"/>
      <c r="GDI813" s="28"/>
      <c r="GDJ813" s="28"/>
      <c r="GDK813" s="28"/>
      <c r="GDL813" s="28"/>
      <c r="GDM813" s="28"/>
      <c r="GDN813" s="28"/>
      <c r="GDO813" s="28"/>
      <c r="GDP813" s="28"/>
      <c r="GDQ813" s="28"/>
      <c r="GDR813" s="28"/>
      <c r="GDS813" s="28"/>
      <c r="GDT813" s="28"/>
      <c r="GDU813" s="28"/>
      <c r="GDV813" s="28"/>
      <c r="GDW813" s="28"/>
      <c r="GDX813" s="28"/>
      <c r="GDY813" s="28"/>
      <c r="GDZ813" s="28"/>
      <c r="GEA813" s="28"/>
      <c r="GEB813" s="28"/>
      <c r="GEC813" s="28"/>
      <c r="GED813" s="28"/>
      <c r="GEE813" s="28"/>
      <c r="GEF813" s="28"/>
      <c r="GEG813" s="28"/>
      <c r="GEH813" s="28"/>
      <c r="GEI813" s="28"/>
      <c r="GEJ813" s="28"/>
      <c r="GEK813" s="28"/>
      <c r="GEL813" s="28"/>
      <c r="GEM813" s="28"/>
      <c r="GEN813" s="28"/>
      <c r="GEO813" s="28"/>
      <c r="GEP813" s="28"/>
      <c r="GEQ813" s="28"/>
      <c r="GER813" s="28"/>
      <c r="GES813" s="28"/>
      <c r="GET813" s="28"/>
      <c r="GEU813" s="28"/>
      <c r="GEV813" s="28"/>
      <c r="GEW813" s="28"/>
      <c r="GEX813" s="28"/>
      <c r="GEY813" s="28"/>
      <c r="GEZ813" s="28"/>
      <c r="GFA813" s="28"/>
      <c r="GFB813" s="28"/>
      <c r="GFC813" s="28"/>
      <c r="GFD813" s="28"/>
      <c r="GFE813" s="28"/>
      <c r="GFF813" s="28"/>
      <c r="GFG813" s="28"/>
      <c r="GFH813" s="28"/>
      <c r="GFI813" s="28"/>
      <c r="GFJ813" s="28"/>
      <c r="GFK813" s="28"/>
      <c r="GFL813" s="28"/>
      <c r="GFM813" s="28"/>
      <c r="GFN813" s="28"/>
      <c r="GFO813" s="28"/>
      <c r="GFP813" s="28"/>
      <c r="GFQ813" s="28"/>
      <c r="GFR813" s="28"/>
      <c r="GFS813" s="28"/>
      <c r="GFT813" s="28"/>
      <c r="GFU813" s="28"/>
      <c r="GFV813" s="28"/>
      <c r="GFW813" s="28"/>
      <c r="GFX813" s="28"/>
      <c r="GFY813" s="28"/>
      <c r="GFZ813" s="28"/>
      <c r="GGA813" s="28"/>
      <c r="GGB813" s="28"/>
      <c r="GGC813" s="28"/>
      <c r="GGD813" s="28"/>
      <c r="GGE813" s="28"/>
      <c r="GGF813" s="28"/>
      <c r="GGG813" s="28"/>
      <c r="GGH813" s="28"/>
      <c r="GGI813" s="28"/>
      <c r="GGJ813" s="28"/>
      <c r="GGK813" s="28"/>
      <c r="GGL813" s="28"/>
      <c r="GGM813" s="28"/>
      <c r="GGN813" s="28"/>
      <c r="GGO813" s="28"/>
      <c r="GGP813" s="28"/>
      <c r="GGQ813" s="28"/>
      <c r="GGR813" s="28"/>
      <c r="GGS813" s="28"/>
      <c r="GGT813" s="28"/>
      <c r="GGU813" s="28"/>
      <c r="GGV813" s="28"/>
      <c r="GGW813" s="28"/>
      <c r="GGX813" s="28"/>
      <c r="GGY813" s="28"/>
      <c r="GGZ813" s="28"/>
      <c r="GHA813" s="28"/>
      <c r="GHB813" s="28"/>
      <c r="GHC813" s="28"/>
      <c r="GHD813" s="28"/>
      <c r="GHE813" s="28"/>
      <c r="GHF813" s="28"/>
      <c r="GHG813" s="28"/>
      <c r="GHH813" s="28"/>
      <c r="GHI813" s="28"/>
      <c r="GHJ813" s="28"/>
      <c r="GHK813" s="28"/>
      <c r="GHL813" s="28"/>
      <c r="GHM813" s="28"/>
      <c r="GHN813" s="28"/>
      <c r="GHO813" s="28"/>
      <c r="GHP813" s="28"/>
      <c r="GHQ813" s="28"/>
      <c r="GHR813" s="28"/>
      <c r="GHS813" s="28"/>
      <c r="GHT813" s="28"/>
      <c r="GHU813" s="28"/>
      <c r="GHV813" s="28"/>
      <c r="GHW813" s="28"/>
      <c r="GHX813" s="28"/>
      <c r="GHY813" s="28"/>
      <c r="GHZ813" s="28"/>
      <c r="GIA813" s="28"/>
      <c r="GIB813" s="28"/>
      <c r="GIC813" s="28"/>
      <c r="GID813" s="28"/>
      <c r="GIE813" s="28"/>
      <c r="GIF813" s="28"/>
      <c r="GIG813" s="28"/>
      <c r="GIH813" s="28"/>
      <c r="GII813" s="28"/>
      <c r="GIJ813" s="28"/>
      <c r="GIK813" s="28"/>
      <c r="GIL813" s="28"/>
      <c r="GIM813" s="28"/>
      <c r="GIN813" s="28"/>
      <c r="GIO813" s="28"/>
      <c r="GIP813" s="28"/>
      <c r="GIQ813" s="28"/>
      <c r="GIR813" s="28"/>
      <c r="GIS813" s="28"/>
      <c r="GIT813" s="28"/>
      <c r="GIU813" s="28"/>
      <c r="GIV813" s="28"/>
      <c r="GIW813" s="28"/>
      <c r="GIX813" s="28"/>
      <c r="GIY813" s="28"/>
      <c r="GIZ813" s="28"/>
      <c r="GJA813" s="28"/>
      <c r="GJB813" s="28"/>
      <c r="GJC813" s="28"/>
      <c r="GJD813" s="28"/>
      <c r="GJE813" s="28"/>
      <c r="GJF813" s="28"/>
      <c r="GJG813" s="28"/>
      <c r="GJH813" s="28"/>
      <c r="GJI813" s="28"/>
      <c r="GJJ813" s="28"/>
      <c r="GJK813" s="28"/>
      <c r="GJL813" s="28"/>
      <c r="GJM813" s="28"/>
      <c r="GJN813" s="28"/>
      <c r="GJO813" s="28"/>
      <c r="GJP813" s="28"/>
      <c r="GJQ813" s="28"/>
      <c r="GJR813" s="28"/>
      <c r="GJS813" s="28"/>
      <c r="GJT813" s="28"/>
      <c r="GJU813" s="28"/>
      <c r="GJV813" s="28"/>
      <c r="GJW813" s="28"/>
      <c r="GJX813" s="28"/>
      <c r="GJY813" s="28"/>
      <c r="GJZ813" s="28"/>
      <c r="GKA813" s="28"/>
      <c r="GKB813" s="28"/>
      <c r="GKC813" s="28"/>
      <c r="GKD813" s="28"/>
      <c r="GKE813" s="28"/>
      <c r="GKF813" s="28"/>
      <c r="GKG813" s="28"/>
      <c r="GKH813" s="28"/>
      <c r="GKI813" s="28"/>
      <c r="GKJ813" s="28"/>
      <c r="GKK813" s="28"/>
      <c r="GKL813" s="28"/>
      <c r="GKM813" s="28"/>
      <c r="GKN813" s="28"/>
      <c r="GKO813" s="28"/>
      <c r="GKP813" s="28"/>
      <c r="GKQ813" s="28"/>
      <c r="GKR813" s="28"/>
      <c r="GKS813" s="28"/>
      <c r="GKT813" s="28"/>
      <c r="GKU813" s="28"/>
      <c r="GKV813" s="28"/>
      <c r="GKW813" s="28"/>
      <c r="GKX813" s="28"/>
      <c r="GKY813" s="28"/>
      <c r="GKZ813" s="28"/>
      <c r="GLA813" s="28"/>
      <c r="GLB813" s="28"/>
      <c r="GLC813" s="28"/>
      <c r="GLD813" s="28"/>
      <c r="GLE813" s="28"/>
      <c r="GLF813" s="28"/>
      <c r="GLG813" s="28"/>
      <c r="GLH813" s="28"/>
      <c r="GLI813" s="28"/>
      <c r="GLJ813" s="28"/>
      <c r="GLK813" s="28"/>
      <c r="GLL813" s="28"/>
      <c r="GLM813" s="28"/>
      <c r="GLN813" s="28"/>
      <c r="GLO813" s="28"/>
      <c r="GLP813" s="28"/>
      <c r="GLQ813" s="28"/>
      <c r="GLR813" s="28"/>
      <c r="GLS813" s="28"/>
      <c r="GLT813" s="28"/>
      <c r="GLU813" s="28"/>
      <c r="GLV813" s="28"/>
      <c r="GLW813" s="28"/>
      <c r="GLX813" s="28"/>
      <c r="GLY813" s="28"/>
      <c r="GLZ813" s="28"/>
      <c r="GMA813" s="28"/>
      <c r="GMB813" s="28"/>
      <c r="GMC813" s="28"/>
      <c r="GMD813" s="28"/>
      <c r="GME813" s="28"/>
      <c r="GMF813" s="28"/>
      <c r="GMG813" s="28"/>
      <c r="GMH813" s="28"/>
      <c r="GMI813" s="28"/>
      <c r="GMJ813" s="28"/>
      <c r="GMK813" s="28"/>
      <c r="GML813" s="28"/>
      <c r="GMM813" s="28"/>
      <c r="GMN813" s="28"/>
      <c r="GMO813" s="28"/>
      <c r="GMP813" s="28"/>
      <c r="GMQ813" s="28"/>
      <c r="GMR813" s="28"/>
      <c r="GMS813" s="28"/>
      <c r="GMT813" s="28"/>
      <c r="GMU813" s="28"/>
      <c r="GMV813" s="28"/>
      <c r="GMW813" s="28"/>
      <c r="GMX813" s="28"/>
      <c r="GMY813" s="28"/>
      <c r="GMZ813" s="28"/>
      <c r="GNA813" s="28"/>
      <c r="GNB813" s="28"/>
      <c r="GNC813" s="28"/>
      <c r="GND813" s="28"/>
      <c r="GNE813" s="28"/>
      <c r="GNF813" s="28"/>
      <c r="GNG813" s="28"/>
      <c r="GNH813" s="28"/>
      <c r="GNI813" s="28"/>
      <c r="GNJ813" s="28"/>
      <c r="GNK813" s="28"/>
      <c r="GNL813" s="28"/>
      <c r="GNM813" s="28"/>
      <c r="GNN813" s="28"/>
      <c r="GNO813" s="28"/>
      <c r="GNP813" s="28"/>
      <c r="GNQ813" s="28"/>
      <c r="GNR813" s="28"/>
      <c r="GNS813" s="28"/>
      <c r="GNT813" s="28"/>
      <c r="GNU813" s="28"/>
      <c r="GNV813" s="28"/>
      <c r="GNW813" s="28"/>
      <c r="GNX813" s="28"/>
      <c r="GNY813" s="28"/>
      <c r="GNZ813" s="28"/>
      <c r="GOA813" s="28"/>
      <c r="GOB813" s="28"/>
      <c r="GOC813" s="28"/>
      <c r="GOD813" s="28"/>
      <c r="GOE813" s="28"/>
      <c r="GOF813" s="28"/>
      <c r="GOG813" s="28"/>
      <c r="GOH813" s="28"/>
      <c r="GOI813" s="28"/>
      <c r="GOJ813" s="28"/>
      <c r="GOK813" s="28"/>
      <c r="GOL813" s="28"/>
      <c r="GOM813" s="28"/>
      <c r="GON813" s="28"/>
      <c r="GOO813" s="28"/>
      <c r="GOP813" s="28"/>
      <c r="GOQ813" s="28"/>
      <c r="GOR813" s="28"/>
      <c r="GOS813" s="28"/>
      <c r="GOT813" s="28"/>
      <c r="GOU813" s="28"/>
      <c r="GOV813" s="28"/>
      <c r="GOW813" s="28"/>
      <c r="GOX813" s="28"/>
      <c r="GOY813" s="28"/>
      <c r="GOZ813" s="28"/>
      <c r="GPA813" s="28"/>
      <c r="GPB813" s="28"/>
      <c r="GPC813" s="28"/>
      <c r="GPD813" s="28"/>
      <c r="GPE813" s="28"/>
      <c r="GPF813" s="28"/>
      <c r="GPG813" s="28"/>
      <c r="GPH813" s="28"/>
      <c r="GPI813" s="28"/>
      <c r="GPJ813" s="28"/>
      <c r="GPK813" s="28"/>
      <c r="GPL813" s="28"/>
      <c r="GPM813" s="28"/>
      <c r="GPN813" s="28"/>
      <c r="GPO813" s="28"/>
      <c r="GPP813" s="28"/>
      <c r="GPQ813" s="28"/>
      <c r="GPR813" s="28"/>
      <c r="GPS813" s="28"/>
      <c r="GPT813" s="28"/>
      <c r="GPU813" s="28"/>
      <c r="GPV813" s="28"/>
      <c r="GPW813" s="28"/>
      <c r="GPX813" s="28"/>
      <c r="GPY813" s="28"/>
      <c r="GPZ813" s="28"/>
      <c r="GQA813" s="28"/>
      <c r="GQB813" s="28"/>
      <c r="GQC813" s="28"/>
      <c r="GQD813" s="28"/>
      <c r="GQE813" s="28"/>
      <c r="GQF813" s="28"/>
      <c r="GQG813" s="28"/>
      <c r="GQH813" s="28"/>
      <c r="GQI813" s="28"/>
      <c r="GQJ813" s="28"/>
      <c r="GQK813" s="28"/>
      <c r="GQL813" s="28"/>
      <c r="GQM813" s="28"/>
      <c r="GQN813" s="28"/>
      <c r="GQO813" s="28"/>
      <c r="GQP813" s="28"/>
      <c r="GQQ813" s="28"/>
      <c r="GQR813" s="28"/>
      <c r="GQS813" s="28"/>
      <c r="GQT813" s="28"/>
      <c r="GQU813" s="28"/>
      <c r="GQV813" s="28"/>
      <c r="GQW813" s="28"/>
      <c r="GQX813" s="28"/>
      <c r="GQY813" s="28"/>
      <c r="GQZ813" s="28"/>
      <c r="GRA813" s="28"/>
      <c r="GRB813" s="28"/>
      <c r="GRC813" s="28"/>
      <c r="GRD813" s="28"/>
      <c r="GRE813" s="28"/>
      <c r="GRF813" s="28"/>
      <c r="GRG813" s="28"/>
      <c r="GRH813" s="28"/>
      <c r="GRI813" s="28"/>
      <c r="GRJ813" s="28"/>
      <c r="GRK813" s="28"/>
      <c r="GRL813" s="28"/>
      <c r="GRM813" s="28"/>
      <c r="GRN813" s="28"/>
      <c r="GRO813" s="28"/>
      <c r="GRP813" s="28"/>
      <c r="GRQ813" s="28"/>
      <c r="GRR813" s="28"/>
      <c r="GRS813" s="28"/>
      <c r="GRT813" s="28"/>
      <c r="GRU813" s="28"/>
      <c r="GRV813" s="28"/>
      <c r="GRW813" s="28"/>
      <c r="GRX813" s="28"/>
      <c r="GRY813" s="28"/>
      <c r="GRZ813" s="28"/>
      <c r="GSA813" s="28"/>
      <c r="GSB813" s="28"/>
      <c r="GSC813" s="28"/>
      <c r="GSD813" s="28"/>
      <c r="GSE813" s="28"/>
      <c r="GSF813" s="28"/>
      <c r="GSG813" s="28"/>
      <c r="GSH813" s="28"/>
      <c r="GSI813" s="28"/>
      <c r="GSJ813" s="28"/>
      <c r="GSK813" s="28"/>
      <c r="GSL813" s="28"/>
      <c r="GSM813" s="28"/>
      <c r="GSN813" s="28"/>
      <c r="GSO813" s="28"/>
      <c r="GSP813" s="28"/>
      <c r="GSQ813" s="28"/>
      <c r="GSR813" s="28"/>
      <c r="GSS813" s="28"/>
      <c r="GST813" s="28"/>
      <c r="GSU813" s="28"/>
      <c r="GSV813" s="28"/>
      <c r="GSW813" s="28"/>
      <c r="GSX813" s="28"/>
      <c r="GSY813" s="28"/>
      <c r="GSZ813" s="28"/>
      <c r="GTA813" s="28"/>
      <c r="GTB813" s="28"/>
      <c r="GTC813" s="28"/>
      <c r="GTD813" s="28"/>
      <c r="GTE813" s="28"/>
      <c r="GTF813" s="28"/>
      <c r="GTG813" s="28"/>
      <c r="GTH813" s="28"/>
      <c r="GTI813" s="28"/>
      <c r="GTJ813" s="28"/>
      <c r="GTK813" s="28"/>
      <c r="GTL813" s="28"/>
      <c r="GTM813" s="28"/>
      <c r="GTN813" s="28"/>
      <c r="GTO813" s="28"/>
      <c r="GTP813" s="28"/>
      <c r="GTQ813" s="28"/>
      <c r="GTR813" s="28"/>
      <c r="GTS813" s="28"/>
      <c r="GTT813" s="28"/>
      <c r="GTU813" s="28"/>
      <c r="GTV813" s="28"/>
      <c r="GTW813" s="28"/>
      <c r="GTX813" s="28"/>
      <c r="GTY813" s="28"/>
      <c r="GTZ813" s="28"/>
      <c r="GUA813" s="28"/>
      <c r="GUB813" s="28"/>
      <c r="GUC813" s="28"/>
      <c r="GUD813" s="28"/>
      <c r="GUE813" s="28"/>
      <c r="GUF813" s="28"/>
      <c r="GUG813" s="28"/>
      <c r="GUH813" s="28"/>
      <c r="GUI813" s="28"/>
      <c r="GUJ813" s="28"/>
      <c r="GUK813" s="28"/>
      <c r="GUL813" s="28"/>
      <c r="GUM813" s="28"/>
      <c r="GUN813" s="28"/>
      <c r="GUO813" s="28"/>
      <c r="GUP813" s="28"/>
      <c r="GUQ813" s="28"/>
      <c r="GUR813" s="28"/>
      <c r="GUS813" s="28"/>
      <c r="GUT813" s="28"/>
      <c r="GUU813" s="28"/>
      <c r="GUV813" s="28"/>
      <c r="GUW813" s="28"/>
      <c r="GUX813" s="28"/>
      <c r="GUY813" s="28"/>
      <c r="GUZ813" s="28"/>
      <c r="GVA813" s="28"/>
      <c r="GVB813" s="28"/>
      <c r="GVC813" s="28"/>
      <c r="GVD813" s="28"/>
      <c r="GVE813" s="28"/>
      <c r="GVF813" s="28"/>
      <c r="GVG813" s="28"/>
      <c r="GVH813" s="28"/>
      <c r="GVI813" s="28"/>
      <c r="GVJ813" s="28"/>
      <c r="GVK813" s="28"/>
      <c r="GVL813" s="28"/>
      <c r="GVM813" s="28"/>
      <c r="GVN813" s="28"/>
      <c r="GVO813" s="28"/>
      <c r="GVP813" s="28"/>
      <c r="GVQ813" s="28"/>
      <c r="GVR813" s="28"/>
      <c r="GVS813" s="28"/>
      <c r="GVT813" s="28"/>
      <c r="GVU813" s="28"/>
      <c r="GVV813" s="28"/>
      <c r="GVW813" s="28"/>
      <c r="GVX813" s="28"/>
      <c r="GVY813" s="28"/>
      <c r="GVZ813" s="28"/>
      <c r="GWA813" s="28"/>
      <c r="GWB813" s="28"/>
      <c r="GWC813" s="28"/>
      <c r="GWD813" s="28"/>
      <c r="GWE813" s="28"/>
      <c r="GWF813" s="28"/>
      <c r="GWG813" s="28"/>
      <c r="GWH813" s="28"/>
      <c r="GWI813" s="28"/>
      <c r="GWJ813" s="28"/>
      <c r="GWK813" s="28"/>
      <c r="GWL813" s="28"/>
      <c r="GWM813" s="28"/>
      <c r="GWN813" s="28"/>
      <c r="GWO813" s="28"/>
      <c r="GWP813" s="28"/>
      <c r="GWQ813" s="28"/>
      <c r="GWR813" s="28"/>
      <c r="GWS813" s="28"/>
      <c r="GWT813" s="28"/>
      <c r="GWU813" s="28"/>
      <c r="GWV813" s="28"/>
      <c r="GWW813" s="28"/>
      <c r="GWX813" s="28"/>
      <c r="GWY813" s="28"/>
      <c r="GWZ813" s="28"/>
      <c r="GXA813" s="28"/>
      <c r="GXB813" s="28"/>
      <c r="GXC813" s="28"/>
      <c r="GXD813" s="28"/>
      <c r="GXE813" s="28"/>
      <c r="GXF813" s="28"/>
      <c r="GXG813" s="28"/>
      <c r="GXH813" s="28"/>
      <c r="GXI813" s="28"/>
      <c r="GXJ813" s="28"/>
      <c r="GXK813" s="28"/>
      <c r="GXL813" s="28"/>
      <c r="GXM813" s="28"/>
      <c r="GXN813" s="28"/>
      <c r="GXO813" s="28"/>
      <c r="GXP813" s="28"/>
      <c r="GXQ813" s="28"/>
      <c r="GXR813" s="28"/>
      <c r="GXS813" s="28"/>
      <c r="GXT813" s="28"/>
      <c r="GXU813" s="28"/>
      <c r="GXV813" s="28"/>
      <c r="GXW813" s="28"/>
      <c r="GXX813" s="28"/>
      <c r="GXY813" s="28"/>
      <c r="GXZ813" s="28"/>
      <c r="GYA813" s="28"/>
      <c r="GYB813" s="28"/>
      <c r="GYC813" s="28"/>
      <c r="GYD813" s="28"/>
      <c r="GYE813" s="28"/>
      <c r="GYF813" s="28"/>
      <c r="GYG813" s="28"/>
      <c r="GYH813" s="28"/>
      <c r="GYI813" s="28"/>
      <c r="GYJ813" s="28"/>
      <c r="GYK813" s="28"/>
      <c r="GYL813" s="28"/>
      <c r="GYM813" s="28"/>
      <c r="GYN813" s="28"/>
      <c r="GYO813" s="28"/>
      <c r="GYP813" s="28"/>
      <c r="GYQ813" s="28"/>
      <c r="GYR813" s="28"/>
      <c r="GYS813" s="28"/>
      <c r="GYT813" s="28"/>
      <c r="GYU813" s="28"/>
      <c r="GYV813" s="28"/>
      <c r="GYW813" s="28"/>
      <c r="GYX813" s="28"/>
      <c r="GYY813" s="28"/>
      <c r="GYZ813" s="28"/>
      <c r="GZA813" s="28"/>
      <c r="GZB813" s="28"/>
      <c r="GZC813" s="28"/>
      <c r="GZD813" s="28"/>
      <c r="GZE813" s="28"/>
      <c r="GZF813" s="28"/>
      <c r="GZG813" s="28"/>
      <c r="GZH813" s="28"/>
      <c r="GZI813" s="28"/>
      <c r="GZJ813" s="28"/>
      <c r="GZK813" s="28"/>
      <c r="GZL813" s="28"/>
      <c r="GZM813" s="28"/>
      <c r="GZN813" s="28"/>
      <c r="GZO813" s="28"/>
      <c r="GZP813" s="28"/>
      <c r="GZQ813" s="28"/>
      <c r="GZR813" s="28"/>
      <c r="GZS813" s="28"/>
      <c r="GZT813" s="28"/>
      <c r="GZU813" s="28"/>
      <c r="GZV813" s="28"/>
      <c r="GZW813" s="28"/>
      <c r="GZX813" s="28"/>
      <c r="GZY813" s="28"/>
      <c r="GZZ813" s="28"/>
      <c r="HAA813" s="28"/>
      <c r="HAB813" s="28"/>
      <c r="HAC813" s="28"/>
      <c r="HAD813" s="28"/>
      <c r="HAE813" s="28"/>
      <c r="HAF813" s="28"/>
      <c r="HAG813" s="28"/>
      <c r="HAH813" s="28"/>
      <c r="HAI813" s="28"/>
      <c r="HAJ813" s="28"/>
      <c r="HAK813" s="28"/>
      <c r="HAL813" s="28"/>
      <c r="HAM813" s="28"/>
      <c r="HAN813" s="28"/>
      <c r="HAO813" s="28"/>
      <c r="HAP813" s="28"/>
      <c r="HAQ813" s="28"/>
      <c r="HAR813" s="28"/>
      <c r="HAS813" s="28"/>
      <c r="HAT813" s="28"/>
      <c r="HAU813" s="28"/>
      <c r="HAV813" s="28"/>
      <c r="HAW813" s="28"/>
      <c r="HAX813" s="28"/>
      <c r="HAY813" s="28"/>
      <c r="HAZ813" s="28"/>
      <c r="HBA813" s="28"/>
      <c r="HBB813" s="28"/>
      <c r="HBC813" s="28"/>
      <c r="HBD813" s="28"/>
      <c r="HBE813" s="28"/>
      <c r="HBF813" s="28"/>
      <c r="HBG813" s="28"/>
      <c r="HBH813" s="28"/>
      <c r="HBI813" s="28"/>
      <c r="HBJ813" s="28"/>
      <c r="HBK813" s="28"/>
      <c r="HBL813" s="28"/>
      <c r="HBM813" s="28"/>
      <c r="HBN813" s="28"/>
      <c r="HBO813" s="28"/>
      <c r="HBP813" s="28"/>
      <c r="HBQ813" s="28"/>
      <c r="HBR813" s="28"/>
      <c r="HBS813" s="28"/>
      <c r="HBT813" s="28"/>
      <c r="HBU813" s="28"/>
      <c r="HBV813" s="28"/>
      <c r="HBW813" s="28"/>
      <c r="HBX813" s="28"/>
      <c r="HBY813" s="28"/>
      <c r="HBZ813" s="28"/>
      <c r="HCA813" s="28"/>
      <c r="HCB813" s="28"/>
      <c r="HCC813" s="28"/>
      <c r="HCD813" s="28"/>
      <c r="HCE813" s="28"/>
      <c r="HCF813" s="28"/>
      <c r="HCG813" s="28"/>
      <c r="HCH813" s="28"/>
      <c r="HCI813" s="28"/>
      <c r="HCJ813" s="28"/>
      <c r="HCK813" s="28"/>
      <c r="HCL813" s="28"/>
      <c r="HCM813" s="28"/>
      <c r="HCN813" s="28"/>
      <c r="HCO813" s="28"/>
      <c r="HCP813" s="28"/>
      <c r="HCQ813" s="28"/>
      <c r="HCR813" s="28"/>
      <c r="HCS813" s="28"/>
      <c r="HCT813" s="28"/>
      <c r="HCU813" s="28"/>
      <c r="HCV813" s="28"/>
      <c r="HCW813" s="28"/>
      <c r="HCX813" s="28"/>
      <c r="HCY813" s="28"/>
      <c r="HCZ813" s="28"/>
      <c r="HDA813" s="28"/>
      <c r="HDB813" s="28"/>
      <c r="HDC813" s="28"/>
      <c r="HDD813" s="28"/>
      <c r="HDE813" s="28"/>
      <c r="HDF813" s="28"/>
      <c r="HDG813" s="28"/>
      <c r="HDH813" s="28"/>
      <c r="HDI813" s="28"/>
      <c r="HDJ813" s="28"/>
      <c r="HDK813" s="28"/>
      <c r="HDL813" s="28"/>
      <c r="HDM813" s="28"/>
      <c r="HDN813" s="28"/>
      <c r="HDO813" s="28"/>
      <c r="HDP813" s="28"/>
      <c r="HDQ813" s="28"/>
      <c r="HDR813" s="28"/>
      <c r="HDS813" s="28"/>
      <c r="HDT813" s="28"/>
      <c r="HDU813" s="28"/>
      <c r="HDV813" s="28"/>
      <c r="HDW813" s="28"/>
      <c r="HDX813" s="28"/>
      <c r="HDY813" s="28"/>
      <c r="HDZ813" s="28"/>
      <c r="HEA813" s="28"/>
      <c r="HEB813" s="28"/>
      <c r="HEC813" s="28"/>
      <c r="HED813" s="28"/>
      <c r="HEE813" s="28"/>
      <c r="HEF813" s="28"/>
      <c r="HEG813" s="28"/>
      <c r="HEH813" s="28"/>
      <c r="HEI813" s="28"/>
      <c r="HEJ813" s="28"/>
      <c r="HEK813" s="28"/>
      <c r="HEL813" s="28"/>
      <c r="HEM813" s="28"/>
      <c r="HEN813" s="28"/>
      <c r="HEO813" s="28"/>
      <c r="HEP813" s="28"/>
      <c r="HEQ813" s="28"/>
      <c r="HER813" s="28"/>
      <c r="HES813" s="28"/>
      <c r="HET813" s="28"/>
      <c r="HEU813" s="28"/>
      <c r="HEV813" s="28"/>
      <c r="HEW813" s="28"/>
      <c r="HEX813" s="28"/>
      <c r="HEY813" s="28"/>
      <c r="HEZ813" s="28"/>
      <c r="HFA813" s="28"/>
      <c r="HFB813" s="28"/>
      <c r="HFC813" s="28"/>
      <c r="HFD813" s="28"/>
      <c r="HFE813" s="28"/>
      <c r="HFF813" s="28"/>
      <c r="HFG813" s="28"/>
      <c r="HFH813" s="28"/>
      <c r="HFI813" s="28"/>
      <c r="HFJ813" s="28"/>
      <c r="HFK813" s="28"/>
      <c r="HFL813" s="28"/>
      <c r="HFM813" s="28"/>
      <c r="HFN813" s="28"/>
      <c r="HFO813" s="28"/>
      <c r="HFP813" s="28"/>
      <c r="HFQ813" s="28"/>
      <c r="HFR813" s="28"/>
      <c r="HFS813" s="28"/>
      <c r="HFT813" s="28"/>
      <c r="HFU813" s="28"/>
      <c r="HFV813" s="28"/>
      <c r="HFW813" s="28"/>
      <c r="HFX813" s="28"/>
      <c r="HFY813" s="28"/>
      <c r="HFZ813" s="28"/>
      <c r="HGA813" s="28"/>
      <c r="HGB813" s="28"/>
      <c r="HGC813" s="28"/>
      <c r="HGD813" s="28"/>
      <c r="HGE813" s="28"/>
      <c r="HGF813" s="28"/>
      <c r="HGG813" s="28"/>
      <c r="HGH813" s="28"/>
      <c r="HGI813" s="28"/>
      <c r="HGJ813" s="28"/>
      <c r="HGK813" s="28"/>
      <c r="HGL813" s="28"/>
      <c r="HGM813" s="28"/>
      <c r="HGN813" s="28"/>
      <c r="HGO813" s="28"/>
      <c r="HGP813" s="28"/>
      <c r="HGQ813" s="28"/>
      <c r="HGR813" s="28"/>
      <c r="HGS813" s="28"/>
      <c r="HGT813" s="28"/>
      <c r="HGU813" s="28"/>
      <c r="HGV813" s="28"/>
      <c r="HGW813" s="28"/>
      <c r="HGX813" s="28"/>
      <c r="HGY813" s="28"/>
      <c r="HGZ813" s="28"/>
      <c r="HHA813" s="28"/>
      <c r="HHB813" s="28"/>
      <c r="HHC813" s="28"/>
      <c r="HHD813" s="28"/>
      <c r="HHE813" s="28"/>
      <c r="HHF813" s="28"/>
      <c r="HHG813" s="28"/>
      <c r="HHH813" s="28"/>
      <c r="HHI813" s="28"/>
      <c r="HHJ813" s="28"/>
      <c r="HHK813" s="28"/>
      <c r="HHL813" s="28"/>
      <c r="HHM813" s="28"/>
      <c r="HHN813" s="28"/>
      <c r="HHO813" s="28"/>
      <c r="HHP813" s="28"/>
      <c r="HHQ813" s="28"/>
      <c r="HHR813" s="28"/>
      <c r="HHS813" s="28"/>
      <c r="HHT813" s="28"/>
      <c r="HHU813" s="28"/>
      <c r="HHV813" s="28"/>
      <c r="HHW813" s="28"/>
      <c r="HHX813" s="28"/>
      <c r="HHY813" s="28"/>
      <c r="HHZ813" s="28"/>
      <c r="HIA813" s="28"/>
      <c r="HIB813" s="28"/>
      <c r="HIC813" s="28"/>
      <c r="HID813" s="28"/>
      <c r="HIE813" s="28"/>
      <c r="HIF813" s="28"/>
      <c r="HIG813" s="28"/>
      <c r="HIH813" s="28"/>
      <c r="HII813" s="28"/>
      <c r="HIJ813" s="28"/>
      <c r="HIK813" s="28"/>
      <c r="HIL813" s="28"/>
      <c r="HIM813" s="28"/>
      <c r="HIN813" s="28"/>
      <c r="HIO813" s="28"/>
      <c r="HIP813" s="28"/>
      <c r="HIQ813" s="28"/>
      <c r="HIR813" s="28"/>
      <c r="HIS813" s="28"/>
      <c r="HIT813" s="28"/>
      <c r="HIU813" s="28"/>
      <c r="HIV813" s="28"/>
      <c r="HIW813" s="28"/>
      <c r="HIX813" s="28"/>
      <c r="HIY813" s="28"/>
      <c r="HIZ813" s="28"/>
      <c r="HJA813" s="28"/>
      <c r="HJB813" s="28"/>
      <c r="HJC813" s="28"/>
      <c r="HJD813" s="28"/>
      <c r="HJE813" s="28"/>
      <c r="HJF813" s="28"/>
      <c r="HJG813" s="28"/>
      <c r="HJH813" s="28"/>
      <c r="HJI813" s="28"/>
      <c r="HJJ813" s="28"/>
      <c r="HJK813" s="28"/>
      <c r="HJL813" s="28"/>
      <c r="HJM813" s="28"/>
      <c r="HJN813" s="28"/>
      <c r="HJO813" s="28"/>
      <c r="HJP813" s="28"/>
      <c r="HJQ813" s="28"/>
      <c r="HJR813" s="28"/>
      <c r="HJS813" s="28"/>
      <c r="HJT813" s="28"/>
      <c r="HJU813" s="28"/>
      <c r="HJV813" s="28"/>
      <c r="HJW813" s="28"/>
      <c r="HJX813" s="28"/>
      <c r="HJY813" s="28"/>
      <c r="HJZ813" s="28"/>
      <c r="HKA813" s="28"/>
      <c r="HKB813" s="28"/>
      <c r="HKC813" s="28"/>
      <c r="HKD813" s="28"/>
      <c r="HKE813" s="28"/>
      <c r="HKF813" s="28"/>
      <c r="HKG813" s="28"/>
      <c r="HKH813" s="28"/>
      <c r="HKI813" s="28"/>
      <c r="HKJ813" s="28"/>
      <c r="HKK813" s="28"/>
      <c r="HKL813" s="28"/>
      <c r="HKM813" s="28"/>
      <c r="HKN813" s="28"/>
      <c r="HKO813" s="28"/>
      <c r="HKP813" s="28"/>
      <c r="HKQ813" s="28"/>
      <c r="HKR813" s="28"/>
      <c r="HKS813" s="28"/>
      <c r="HKT813" s="28"/>
      <c r="HKU813" s="28"/>
      <c r="HKV813" s="28"/>
      <c r="HKW813" s="28"/>
      <c r="HKX813" s="28"/>
      <c r="HKY813" s="28"/>
      <c r="HKZ813" s="28"/>
      <c r="HLA813" s="28"/>
      <c r="HLB813" s="28"/>
      <c r="HLC813" s="28"/>
      <c r="HLD813" s="28"/>
      <c r="HLE813" s="28"/>
      <c r="HLF813" s="28"/>
      <c r="HLG813" s="28"/>
      <c r="HLH813" s="28"/>
      <c r="HLI813" s="28"/>
      <c r="HLJ813" s="28"/>
      <c r="HLK813" s="28"/>
      <c r="HLL813" s="28"/>
      <c r="HLM813" s="28"/>
      <c r="HLN813" s="28"/>
      <c r="HLO813" s="28"/>
      <c r="HLP813" s="28"/>
      <c r="HLQ813" s="28"/>
      <c r="HLR813" s="28"/>
      <c r="HLS813" s="28"/>
      <c r="HLT813" s="28"/>
      <c r="HLU813" s="28"/>
      <c r="HLV813" s="28"/>
      <c r="HLW813" s="28"/>
      <c r="HLX813" s="28"/>
      <c r="HLY813" s="28"/>
      <c r="HLZ813" s="28"/>
      <c r="HMA813" s="28"/>
      <c r="HMB813" s="28"/>
      <c r="HMC813" s="28"/>
      <c r="HMD813" s="28"/>
      <c r="HME813" s="28"/>
      <c r="HMF813" s="28"/>
      <c r="HMG813" s="28"/>
      <c r="HMH813" s="28"/>
      <c r="HMI813" s="28"/>
      <c r="HMJ813" s="28"/>
      <c r="HMK813" s="28"/>
      <c r="HML813" s="28"/>
      <c r="HMM813" s="28"/>
      <c r="HMN813" s="28"/>
      <c r="HMO813" s="28"/>
      <c r="HMP813" s="28"/>
      <c r="HMQ813" s="28"/>
      <c r="HMR813" s="28"/>
      <c r="HMS813" s="28"/>
      <c r="HMT813" s="28"/>
      <c r="HMU813" s="28"/>
      <c r="HMV813" s="28"/>
      <c r="HMW813" s="28"/>
      <c r="HMX813" s="28"/>
      <c r="HMY813" s="28"/>
      <c r="HMZ813" s="28"/>
      <c r="HNA813" s="28"/>
      <c r="HNB813" s="28"/>
      <c r="HNC813" s="28"/>
      <c r="HND813" s="28"/>
      <c r="HNE813" s="28"/>
      <c r="HNF813" s="28"/>
      <c r="HNG813" s="28"/>
      <c r="HNH813" s="28"/>
      <c r="HNI813" s="28"/>
      <c r="HNJ813" s="28"/>
      <c r="HNK813" s="28"/>
      <c r="HNL813" s="28"/>
      <c r="HNM813" s="28"/>
      <c r="HNN813" s="28"/>
      <c r="HNO813" s="28"/>
      <c r="HNP813" s="28"/>
      <c r="HNQ813" s="28"/>
      <c r="HNR813" s="28"/>
      <c r="HNS813" s="28"/>
      <c r="HNT813" s="28"/>
      <c r="HNU813" s="28"/>
      <c r="HNV813" s="28"/>
      <c r="HNW813" s="28"/>
      <c r="HNX813" s="28"/>
      <c r="HNY813" s="28"/>
      <c r="HNZ813" s="28"/>
      <c r="HOA813" s="28"/>
      <c r="HOB813" s="28"/>
      <c r="HOC813" s="28"/>
      <c r="HOD813" s="28"/>
      <c r="HOE813" s="28"/>
      <c r="HOF813" s="28"/>
      <c r="HOG813" s="28"/>
      <c r="HOH813" s="28"/>
      <c r="HOI813" s="28"/>
      <c r="HOJ813" s="28"/>
      <c r="HOK813" s="28"/>
      <c r="HOL813" s="28"/>
      <c r="HOM813" s="28"/>
      <c r="HON813" s="28"/>
      <c r="HOO813" s="28"/>
      <c r="HOP813" s="28"/>
      <c r="HOQ813" s="28"/>
      <c r="HOR813" s="28"/>
      <c r="HOS813" s="28"/>
      <c r="HOT813" s="28"/>
      <c r="HOU813" s="28"/>
      <c r="HOV813" s="28"/>
      <c r="HOW813" s="28"/>
      <c r="HOX813" s="28"/>
      <c r="HOY813" s="28"/>
      <c r="HOZ813" s="28"/>
      <c r="HPA813" s="28"/>
      <c r="HPB813" s="28"/>
      <c r="HPC813" s="28"/>
      <c r="HPD813" s="28"/>
      <c r="HPE813" s="28"/>
      <c r="HPF813" s="28"/>
      <c r="HPG813" s="28"/>
      <c r="HPH813" s="28"/>
      <c r="HPI813" s="28"/>
      <c r="HPJ813" s="28"/>
      <c r="HPK813" s="28"/>
      <c r="HPL813" s="28"/>
      <c r="HPM813" s="28"/>
      <c r="HPN813" s="28"/>
      <c r="HPO813" s="28"/>
      <c r="HPP813" s="28"/>
      <c r="HPQ813" s="28"/>
      <c r="HPR813" s="28"/>
      <c r="HPS813" s="28"/>
      <c r="HPT813" s="28"/>
      <c r="HPU813" s="28"/>
      <c r="HPV813" s="28"/>
      <c r="HPW813" s="28"/>
      <c r="HPX813" s="28"/>
      <c r="HPY813" s="28"/>
      <c r="HPZ813" s="28"/>
      <c r="HQA813" s="28"/>
      <c r="HQB813" s="28"/>
      <c r="HQC813" s="28"/>
      <c r="HQD813" s="28"/>
      <c r="HQE813" s="28"/>
      <c r="HQF813" s="28"/>
      <c r="HQG813" s="28"/>
      <c r="HQH813" s="28"/>
      <c r="HQI813" s="28"/>
      <c r="HQJ813" s="28"/>
      <c r="HQK813" s="28"/>
      <c r="HQL813" s="28"/>
      <c r="HQM813" s="28"/>
      <c r="HQN813" s="28"/>
      <c r="HQO813" s="28"/>
      <c r="HQP813" s="28"/>
      <c r="HQQ813" s="28"/>
      <c r="HQR813" s="28"/>
      <c r="HQS813" s="28"/>
      <c r="HQT813" s="28"/>
      <c r="HQU813" s="28"/>
      <c r="HQV813" s="28"/>
      <c r="HQW813" s="28"/>
      <c r="HQX813" s="28"/>
      <c r="HQY813" s="28"/>
      <c r="HQZ813" s="28"/>
      <c r="HRA813" s="28"/>
      <c r="HRB813" s="28"/>
      <c r="HRC813" s="28"/>
      <c r="HRD813" s="28"/>
      <c r="HRE813" s="28"/>
      <c r="HRF813" s="28"/>
      <c r="HRG813" s="28"/>
      <c r="HRH813" s="28"/>
      <c r="HRI813" s="28"/>
      <c r="HRJ813" s="28"/>
      <c r="HRK813" s="28"/>
      <c r="HRL813" s="28"/>
      <c r="HRM813" s="28"/>
      <c r="HRN813" s="28"/>
      <c r="HRO813" s="28"/>
      <c r="HRP813" s="28"/>
      <c r="HRQ813" s="28"/>
      <c r="HRR813" s="28"/>
      <c r="HRS813" s="28"/>
      <c r="HRT813" s="28"/>
      <c r="HRU813" s="28"/>
      <c r="HRV813" s="28"/>
      <c r="HRW813" s="28"/>
      <c r="HRX813" s="28"/>
      <c r="HRY813" s="28"/>
      <c r="HRZ813" s="28"/>
      <c r="HSA813" s="28"/>
      <c r="HSB813" s="28"/>
      <c r="HSC813" s="28"/>
      <c r="HSD813" s="28"/>
      <c r="HSE813" s="28"/>
      <c r="HSF813" s="28"/>
      <c r="HSG813" s="28"/>
      <c r="HSH813" s="28"/>
      <c r="HSI813" s="28"/>
      <c r="HSJ813" s="28"/>
      <c r="HSK813" s="28"/>
      <c r="HSL813" s="28"/>
      <c r="HSM813" s="28"/>
      <c r="HSN813" s="28"/>
      <c r="HSO813" s="28"/>
      <c r="HSP813" s="28"/>
      <c r="HSQ813" s="28"/>
      <c r="HSR813" s="28"/>
      <c r="HSS813" s="28"/>
      <c r="HST813" s="28"/>
      <c r="HSU813" s="28"/>
      <c r="HSV813" s="28"/>
      <c r="HSW813" s="28"/>
      <c r="HSX813" s="28"/>
      <c r="HSY813" s="28"/>
      <c r="HSZ813" s="28"/>
      <c r="HTA813" s="28"/>
      <c r="HTB813" s="28"/>
      <c r="HTC813" s="28"/>
      <c r="HTD813" s="28"/>
      <c r="HTE813" s="28"/>
      <c r="HTF813" s="28"/>
      <c r="HTG813" s="28"/>
      <c r="HTH813" s="28"/>
      <c r="HTI813" s="28"/>
      <c r="HTJ813" s="28"/>
      <c r="HTK813" s="28"/>
      <c r="HTL813" s="28"/>
      <c r="HTM813" s="28"/>
      <c r="HTN813" s="28"/>
      <c r="HTO813" s="28"/>
      <c r="HTP813" s="28"/>
      <c r="HTQ813" s="28"/>
      <c r="HTR813" s="28"/>
      <c r="HTS813" s="28"/>
      <c r="HTT813" s="28"/>
      <c r="HTU813" s="28"/>
      <c r="HTV813" s="28"/>
      <c r="HTW813" s="28"/>
      <c r="HTX813" s="28"/>
      <c r="HTY813" s="28"/>
      <c r="HTZ813" s="28"/>
      <c r="HUA813" s="28"/>
      <c r="HUB813" s="28"/>
      <c r="HUC813" s="28"/>
      <c r="HUD813" s="28"/>
      <c r="HUE813" s="28"/>
      <c r="HUF813" s="28"/>
      <c r="HUG813" s="28"/>
      <c r="HUH813" s="28"/>
      <c r="HUI813" s="28"/>
      <c r="HUJ813" s="28"/>
      <c r="HUK813" s="28"/>
      <c r="HUL813" s="28"/>
      <c r="HUM813" s="28"/>
      <c r="HUN813" s="28"/>
      <c r="HUO813" s="28"/>
      <c r="HUP813" s="28"/>
      <c r="HUQ813" s="28"/>
      <c r="HUR813" s="28"/>
      <c r="HUS813" s="28"/>
      <c r="HUT813" s="28"/>
      <c r="HUU813" s="28"/>
      <c r="HUV813" s="28"/>
      <c r="HUW813" s="28"/>
      <c r="HUX813" s="28"/>
      <c r="HUY813" s="28"/>
      <c r="HUZ813" s="28"/>
      <c r="HVA813" s="28"/>
      <c r="HVB813" s="28"/>
      <c r="HVC813" s="28"/>
      <c r="HVD813" s="28"/>
      <c r="HVE813" s="28"/>
      <c r="HVF813" s="28"/>
      <c r="HVG813" s="28"/>
      <c r="HVH813" s="28"/>
      <c r="HVI813" s="28"/>
      <c r="HVJ813" s="28"/>
      <c r="HVK813" s="28"/>
      <c r="HVL813" s="28"/>
      <c r="HVM813" s="28"/>
      <c r="HVN813" s="28"/>
      <c r="HVO813" s="28"/>
      <c r="HVP813" s="28"/>
      <c r="HVQ813" s="28"/>
      <c r="HVR813" s="28"/>
      <c r="HVS813" s="28"/>
      <c r="HVT813" s="28"/>
      <c r="HVU813" s="28"/>
      <c r="HVV813" s="28"/>
      <c r="HVW813" s="28"/>
      <c r="HVX813" s="28"/>
      <c r="HVY813" s="28"/>
      <c r="HVZ813" s="28"/>
      <c r="HWA813" s="28"/>
      <c r="HWB813" s="28"/>
      <c r="HWC813" s="28"/>
      <c r="HWD813" s="28"/>
      <c r="HWE813" s="28"/>
      <c r="HWF813" s="28"/>
      <c r="HWG813" s="28"/>
      <c r="HWH813" s="28"/>
      <c r="HWI813" s="28"/>
      <c r="HWJ813" s="28"/>
      <c r="HWK813" s="28"/>
      <c r="HWL813" s="28"/>
      <c r="HWM813" s="28"/>
      <c r="HWN813" s="28"/>
      <c r="HWO813" s="28"/>
      <c r="HWP813" s="28"/>
      <c r="HWQ813" s="28"/>
      <c r="HWR813" s="28"/>
      <c r="HWS813" s="28"/>
      <c r="HWT813" s="28"/>
      <c r="HWU813" s="28"/>
      <c r="HWV813" s="28"/>
      <c r="HWW813" s="28"/>
      <c r="HWX813" s="28"/>
      <c r="HWY813" s="28"/>
      <c r="HWZ813" s="28"/>
      <c r="HXA813" s="28"/>
      <c r="HXB813" s="28"/>
      <c r="HXC813" s="28"/>
      <c r="HXD813" s="28"/>
      <c r="HXE813" s="28"/>
      <c r="HXF813" s="28"/>
      <c r="HXG813" s="28"/>
      <c r="HXH813" s="28"/>
      <c r="HXI813" s="28"/>
      <c r="HXJ813" s="28"/>
      <c r="HXK813" s="28"/>
      <c r="HXL813" s="28"/>
      <c r="HXM813" s="28"/>
      <c r="HXN813" s="28"/>
      <c r="HXO813" s="28"/>
      <c r="HXP813" s="28"/>
      <c r="HXQ813" s="28"/>
      <c r="HXR813" s="28"/>
      <c r="HXS813" s="28"/>
      <c r="HXT813" s="28"/>
      <c r="HXU813" s="28"/>
      <c r="HXV813" s="28"/>
      <c r="HXW813" s="28"/>
      <c r="HXX813" s="28"/>
      <c r="HXY813" s="28"/>
      <c r="HXZ813" s="28"/>
      <c r="HYA813" s="28"/>
      <c r="HYB813" s="28"/>
      <c r="HYC813" s="28"/>
      <c r="HYD813" s="28"/>
      <c r="HYE813" s="28"/>
      <c r="HYF813" s="28"/>
      <c r="HYG813" s="28"/>
      <c r="HYH813" s="28"/>
      <c r="HYI813" s="28"/>
      <c r="HYJ813" s="28"/>
      <c r="HYK813" s="28"/>
      <c r="HYL813" s="28"/>
      <c r="HYM813" s="28"/>
      <c r="HYN813" s="28"/>
      <c r="HYO813" s="28"/>
      <c r="HYP813" s="28"/>
      <c r="HYQ813" s="28"/>
      <c r="HYR813" s="28"/>
      <c r="HYS813" s="28"/>
      <c r="HYT813" s="28"/>
      <c r="HYU813" s="28"/>
      <c r="HYV813" s="28"/>
      <c r="HYW813" s="28"/>
      <c r="HYX813" s="28"/>
      <c r="HYY813" s="28"/>
      <c r="HYZ813" s="28"/>
      <c r="HZA813" s="28"/>
      <c r="HZB813" s="28"/>
      <c r="HZC813" s="28"/>
      <c r="HZD813" s="28"/>
      <c r="HZE813" s="28"/>
      <c r="HZF813" s="28"/>
      <c r="HZG813" s="28"/>
      <c r="HZH813" s="28"/>
      <c r="HZI813" s="28"/>
      <c r="HZJ813" s="28"/>
      <c r="HZK813" s="28"/>
      <c r="HZL813" s="28"/>
      <c r="HZM813" s="28"/>
      <c r="HZN813" s="28"/>
      <c r="HZO813" s="28"/>
      <c r="HZP813" s="28"/>
      <c r="HZQ813" s="28"/>
      <c r="HZR813" s="28"/>
      <c r="HZS813" s="28"/>
      <c r="HZT813" s="28"/>
      <c r="HZU813" s="28"/>
      <c r="HZV813" s="28"/>
      <c r="HZW813" s="28"/>
      <c r="HZX813" s="28"/>
      <c r="HZY813" s="28"/>
      <c r="HZZ813" s="28"/>
      <c r="IAA813" s="28"/>
      <c r="IAB813" s="28"/>
      <c r="IAC813" s="28"/>
      <c r="IAD813" s="28"/>
      <c r="IAE813" s="28"/>
      <c r="IAF813" s="28"/>
      <c r="IAG813" s="28"/>
      <c r="IAH813" s="28"/>
      <c r="IAI813" s="28"/>
      <c r="IAJ813" s="28"/>
      <c r="IAK813" s="28"/>
      <c r="IAL813" s="28"/>
      <c r="IAM813" s="28"/>
      <c r="IAN813" s="28"/>
      <c r="IAO813" s="28"/>
      <c r="IAP813" s="28"/>
      <c r="IAQ813" s="28"/>
      <c r="IAR813" s="28"/>
      <c r="IAS813" s="28"/>
      <c r="IAT813" s="28"/>
      <c r="IAU813" s="28"/>
      <c r="IAV813" s="28"/>
      <c r="IAW813" s="28"/>
      <c r="IAX813" s="28"/>
      <c r="IAY813" s="28"/>
      <c r="IAZ813" s="28"/>
      <c r="IBA813" s="28"/>
      <c r="IBB813" s="28"/>
      <c r="IBC813" s="28"/>
      <c r="IBD813" s="28"/>
      <c r="IBE813" s="28"/>
      <c r="IBF813" s="28"/>
      <c r="IBG813" s="28"/>
      <c r="IBH813" s="28"/>
      <c r="IBI813" s="28"/>
      <c r="IBJ813" s="28"/>
      <c r="IBK813" s="28"/>
      <c r="IBL813" s="28"/>
      <c r="IBM813" s="28"/>
      <c r="IBN813" s="28"/>
      <c r="IBO813" s="28"/>
      <c r="IBP813" s="28"/>
      <c r="IBQ813" s="28"/>
      <c r="IBR813" s="28"/>
      <c r="IBS813" s="28"/>
      <c r="IBT813" s="28"/>
      <c r="IBU813" s="28"/>
      <c r="IBV813" s="28"/>
      <c r="IBW813" s="28"/>
      <c r="IBX813" s="28"/>
      <c r="IBY813" s="28"/>
      <c r="IBZ813" s="28"/>
      <c r="ICA813" s="28"/>
      <c r="ICB813" s="28"/>
      <c r="ICC813" s="28"/>
      <c r="ICD813" s="28"/>
      <c r="ICE813" s="28"/>
      <c r="ICF813" s="28"/>
      <c r="ICG813" s="28"/>
      <c r="ICH813" s="28"/>
      <c r="ICI813" s="28"/>
      <c r="ICJ813" s="28"/>
      <c r="ICK813" s="28"/>
      <c r="ICL813" s="28"/>
      <c r="ICM813" s="28"/>
      <c r="ICN813" s="28"/>
      <c r="ICO813" s="28"/>
      <c r="ICP813" s="28"/>
      <c r="ICQ813" s="28"/>
      <c r="ICR813" s="28"/>
      <c r="ICS813" s="28"/>
      <c r="ICT813" s="28"/>
      <c r="ICU813" s="28"/>
      <c r="ICV813" s="28"/>
      <c r="ICW813" s="28"/>
      <c r="ICX813" s="28"/>
      <c r="ICY813" s="28"/>
      <c r="ICZ813" s="28"/>
      <c r="IDA813" s="28"/>
      <c r="IDB813" s="28"/>
      <c r="IDC813" s="28"/>
      <c r="IDD813" s="28"/>
      <c r="IDE813" s="28"/>
      <c r="IDF813" s="28"/>
      <c r="IDG813" s="28"/>
      <c r="IDH813" s="28"/>
      <c r="IDI813" s="28"/>
      <c r="IDJ813" s="28"/>
      <c r="IDK813" s="28"/>
      <c r="IDL813" s="28"/>
      <c r="IDM813" s="28"/>
      <c r="IDN813" s="28"/>
      <c r="IDO813" s="28"/>
      <c r="IDP813" s="28"/>
      <c r="IDQ813" s="28"/>
      <c r="IDR813" s="28"/>
      <c r="IDS813" s="28"/>
      <c r="IDT813" s="28"/>
      <c r="IDU813" s="28"/>
      <c r="IDV813" s="28"/>
      <c r="IDW813" s="28"/>
      <c r="IDX813" s="28"/>
      <c r="IDY813" s="28"/>
      <c r="IDZ813" s="28"/>
      <c r="IEA813" s="28"/>
      <c r="IEB813" s="28"/>
      <c r="IEC813" s="28"/>
      <c r="IED813" s="28"/>
      <c r="IEE813" s="28"/>
      <c r="IEF813" s="28"/>
      <c r="IEG813" s="28"/>
      <c r="IEH813" s="28"/>
      <c r="IEI813" s="28"/>
      <c r="IEJ813" s="28"/>
      <c r="IEK813" s="28"/>
      <c r="IEL813" s="28"/>
      <c r="IEM813" s="28"/>
      <c r="IEN813" s="28"/>
      <c r="IEO813" s="28"/>
      <c r="IEP813" s="28"/>
      <c r="IEQ813" s="28"/>
      <c r="IER813" s="28"/>
      <c r="IES813" s="28"/>
      <c r="IET813" s="28"/>
      <c r="IEU813" s="28"/>
      <c r="IEV813" s="28"/>
      <c r="IEW813" s="28"/>
      <c r="IEX813" s="28"/>
      <c r="IEY813" s="28"/>
      <c r="IEZ813" s="28"/>
      <c r="IFA813" s="28"/>
      <c r="IFB813" s="28"/>
      <c r="IFC813" s="28"/>
      <c r="IFD813" s="28"/>
      <c r="IFE813" s="28"/>
      <c r="IFF813" s="28"/>
      <c r="IFG813" s="28"/>
      <c r="IFH813" s="28"/>
      <c r="IFI813" s="28"/>
      <c r="IFJ813" s="28"/>
      <c r="IFK813" s="28"/>
      <c r="IFL813" s="28"/>
      <c r="IFM813" s="28"/>
      <c r="IFN813" s="28"/>
      <c r="IFO813" s="28"/>
      <c r="IFP813" s="28"/>
      <c r="IFQ813" s="28"/>
      <c r="IFR813" s="28"/>
      <c r="IFS813" s="28"/>
      <c r="IFT813" s="28"/>
      <c r="IFU813" s="28"/>
      <c r="IFV813" s="28"/>
      <c r="IFW813" s="28"/>
      <c r="IFX813" s="28"/>
      <c r="IFY813" s="28"/>
      <c r="IFZ813" s="28"/>
      <c r="IGA813" s="28"/>
      <c r="IGB813" s="28"/>
      <c r="IGC813" s="28"/>
      <c r="IGD813" s="28"/>
      <c r="IGE813" s="28"/>
      <c r="IGF813" s="28"/>
      <c r="IGG813" s="28"/>
      <c r="IGH813" s="28"/>
      <c r="IGI813" s="28"/>
      <c r="IGJ813" s="28"/>
      <c r="IGK813" s="28"/>
      <c r="IGL813" s="28"/>
      <c r="IGM813" s="28"/>
      <c r="IGN813" s="28"/>
      <c r="IGO813" s="28"/>
      <c r="IGP813" s="28"/>
      <c r="IGQ813" s="28"/>
      <c r="IGR813" s="28"/>
      <c r="IGS813" s="28"/>
      <c r="IGT813" s="28"/>
      <c r="IGU813" s="28"/>
      <c r="IGV813" s="28"/>
      <c r="IGW813" s="28"/>
      <c r="IGX813" s="28"/>
      <c r="IGY813" s="28"/>
      <c r="IGZ813" s="28"/>
      <c r="IHA813" s="28"/>
      <c r="IHB813" s="28"/>
      <c r="IHC813" s="28"/>
      <c r="IHD813" s="28"/>
      <c r="IHE813" s="28"/>
      <c r="IHF813" s="28"/>
      <c r="IHG813" s="28"/>
      <c r="IHH813" s="28"/>
      <c r="IHI813" s="28"/>
      <c r="IHJ813" s="28"/>
      <c r="IHK813" s="28"/>
      <c r="IHL813" s="28"/>
      <c r="IHM813" s="28"/>
      <c r="IHN813" s="28"/>
      <c r="IHO813" s="28"/>
      <c r="IHP813" s="28"/>
      <c r="IHQ813" s="28"/>
      <c r="IHR813" s="28"/>
      <c r="IHS813" s="28"/>
      <c r="IHT813" s="28"/>
      <c r="IHU813" s="28"/>
      <c r="IHV813" s="28"/>
      <c r="IHW813" s="28"/>
      <c r="IHX813" s="28"/>
      <c r="IHY813" s="28"/>
      <c r="IHZ813" s="28"/>
      <c r="IIA813" s="28"/>
      <c r="IIB813" s="28"/>
      <c r="IIC813" s="28"/>
      <c r="IID813" s="28"/>
      <c r="IIE813" s="28"/>
      <c r="IIF813" s="28"/>
      <c r="IIG813" s="28"/>
      <c r="IIH813" s="28"/>
      <c r="III813" s="28"/>
      <c r="IIJ813" s="28"/>
      <c r="IIK813" s="28"/>
      <c r="IIL813" s="28"/>
      <c r="IIM813" s="28"/>
      <c r="IIN813" s="28"/>
      <c r="IIO813" s="28"/>
      <c r="IIP813" s="28"/>
      <c r="IIQ813" s="28"/>
      <c r="IIR813" s="28"/>
      <c r="IIS813" s="28"/>
      <c r="IIT813" s="28"/>
      <c r="IIU813" s="28"/>
      <c r="IIV813" s="28"/>
      <c r="IIW813" s="28"/>
      <c r="IIX813" s="28"/>
      <c r="IIY813" s="28"/>
      <c r="IIZ813" s="28"/>
      <c r="IJA813" s="28"/>
      <c r="IJB813" s="28"/>
      <c r="IJC813" s="28"/>
      <c r="IJD813" s="28"/>
      <c r="IJE813" s="28"/>
      <c r="IJF813" s="28"/>
      <c r="IJG813" s="28"/>
      <c r="IJH813" s="28"/>
      <c r="IJI813" s="28"/>
      <c r="IJJ813" s="28"/>
      <c r="IJK813" s="28"/>
      <c r="IJL813" s="28"/>
      <c r="IJM813" s="28"/>
      <c r="IJN813" s="28"/>
      <c r="IJO813" s="28"/>
      <c r="IJP813" s="28"/>
      <c r="IJQ813" s="28"/>
      <c r="IJR813" s="28"/>
      <c r="IJS813" s="28"/>
      <c r="IJT813" s="28"/>
      <c r="IJU813" s="28"/>
      <c r="IJV813" s="28"/>
      <c r="IJW813" s="28"/>
      <c r="IJX813" s="28"/>
      <c r="IJY813" s="28"/>
      <c r="IJZ813" s="28"/>
      <c r="IKA813" s="28"/>
      <c r="IKB813" s="28"/>
      <c r="IKC813" s="28"/>
      <c r="IKD813" s="28"/>
      <c r="IKE813" s="28"/>
      <c r="IKF813" s="28"/>
      <c r="IKG813" s="28"/>
      <c r="IKH813" s="28"/>
      <c r="IKI813" s="28"/>
      <c r="IKJ813" s="28"/>
      <c r="IKK813" s="28"/>
      <c r="IKL813" s="28"/>
      <c r="IKM813" s="28"/>
      <c r="IKN813" s="28"/>
      <c r="IKO813" s="28"/>
      <c r="IKP813" s="28"/>
      <c r="IKQ813" s="28"/>
      <c r="IKR813" s="28"/>
      <c r="IKS813" s="28"/>
      <c r="IKT813" s="28"/>
      <c r="IKU813" s="28"/>
      <c r="IKV813" s="28"/>
      <c r="IKW813" s="28"/>
      <c r="IKX813" s="28"/>
      <c r="IKY813" s="28"/>
      <c r="IKZ813" s="28"/>
      <c r="ILA813" s="28"/>
      <c r="ILB813" s="28"/>
      <c r="ILC813" s="28"/>
      <c r="ILD813" s="28"/>
      <c r="ILE813" s="28"/>
      <c r="ILF813" s="28"/>
      <c r="ILG813" s="28"/>
      <c r="ILH813" s="28"/>
      <c r="ILI813" s="28"/>
      <c r="ILJ813" s="28"/>
      <c r="ILK813" s="28"/>
      <c r="ILL813" s="28"/>
      <c r="ILM813" s="28"/>
      <c r="ILN813" s="28"/>
      <c r="ILO813" s="28"/>
      <c r="ILP813" s="28"/>
      <c r="ILQ813" s="28"/>
      <c r="ILR813" s="28"/>
      <c r="ILS813" s="28"/>
      <c r="ILT813" s="28"/>
      <c r="ILU813" s="28"/>
      <c r="ILV813" s="28"/>
      <c r="ILW813" s="28"/>
      <c r="ILX813" s="28"/>
      <c r="ILY813" s="28"/>
      <c r="ILZ813" s="28"/>
      <c r="IMA813" s="28"/>
      <c r="IMB813" s="28"/>
      <c r="IMC813" s="28"/>
      <c r="IMD813" s="28"/>
      <c r="IME813" s="28"/>
      <c r="IMF813" s="28"/>
      <c r="IMG813" s="28"/>
      <c r="IMH813" s="28"/>
      <c r="IMI813" s="28"/>
      <c r="IMJ813" s="28"/>
      <c r="IMK813" s="28"/>
      <c r="IML813" s="28"/>
      <c r="IMM813" s="28"/>
      <c r="IMN813" s="28"/>
      <c r="IMO813" s="28"/>
      <c r="IMP813" s="28"/>
      <c r="IMQ813" s="28"/>
      <c r="IMR813" s="28"/>
      <c r="IMS813" s="28"/>
      <c r="IMT813" s="28"/>
      <c r="IMU813" s="28"/>
      <c r="IMV813" s="28"/>
      <c r="IMW813" s="28"/>
      <c r="IMX813" s="28"/>
      <c r="IMY813" s="28"/>
      <c r="IMZ813" s="28"/>
      <c r="INA813" s="28"/>
      <c r="INB813" s="28"/>
      <c r="INC813" s="28"/>
      <c r="IND813" s="28"/>
      <c r="INE813" s="28"/>
      <c r="INF813" s="28"/>
      <c r="ING813" s="28"/>
      <c r="INH813" s="28"/>
      <c r="INI813" s="28"/>
      <c r="INJ813" s="28"/>
      <c r="INK813" s="28"/>
      <c r="INL813" s="28"/>
      <c r="INM813" s="28"/>
      <c r="INN813" s="28"/>
      <c r="INO813" s="28"/>
      <c r="INP813" s="28"/>
      <c r="INQ813" s="28"/>
      <c r="INR813" s="28"/>
      <c r="INS813" s="28"/>
      <c r="INT813" s="28"/>
      <c r="INU813" s="28"/>
      <c r="INV813" s="28"/>
      <c r="INW813" s="28"/>
      <c r="INX813" s="28"/>
      <c r="INY813" s="28"/>
      <c r="INZ813" s="28"/>
      <c r="IOA813" s="28"/>
      <c r="IOB813" s="28"/>
      <c r="IOC813" s="28"/>
      <c r="IOD813" s="28"/>
      <c r="IOE813" s="28"/>
      <c r="IOF813" s="28"/>
      <c r="IOG813" s="28"/>
      <c r="IOH813" s="28"/>
      <c r="IOI813" s="28"/>
      <c r="IOJ813" s="28"/>
      <c r="IOK813" s="28"/>
      <c r="IOL813" s="28"/>
      <c r="IOM813" s="28"/>
      <c r="ION813" s="28"/>
      <c r="IOO813" s="28"/>
      <c r="IOP813" s="28"/>
      <c r="IOQ813" s="28"/>
      <c r="IOR813" s="28"/>
      <c r="IOS813" s="28"/>
      <c r="IOT813" s="28"/>
      <c r="IOU813" s="28"/>
      <c r="IOV813" s="28"/>
      <c r="IOW813" s="28"/>
      <c r="IOX813" s="28"/>
      <c r="IOY813" s="28"/>
      <c r="IOZ813" s="28"/>
      <c r="IPA813" s="28"/>
      <c r="IPB813" s="28"/>
      <c r="IPC813" s="28"/>
      <c r="IPD813" s="28"/>
      <c r="IPE813" s="28"/>
      <c r="IPF813" s="28"/>
      <c r="IPG813" s="28"/>
      <c r="IPH813" s="28"/>
      <c r="IPI813" s="28"/>
      <c r="IPJ813" s="28"/>
      <c r="IPK813" s="28"/>
      <c r="IPL813" s="28"/>
      <c r="IPM813" s="28"/>
      <c r="IPN813" s="28"/>
      <c r="IPO813" s="28"/>
      <c r="IPP813" s="28"/>
      <c r="IPQ813" s="28"/>
      <c r="IPR813" s="28"/>
      <c r="IPS813" s="28"/>
      <c r="IPT813" s="28"/>
      <c r="IPU813" s="28"/>
      <c r="IPV813" s="28"/>
      <c r="IPW813" s="28"/>
      <c r="IPX813" s="28"/>
      <c r="IPY813" s="28"/>
      <c r="IPZ813" s="28"/>
      <c r="IQA813" s="28"/>
      <c r="IQB813" s="28"/>
      <c r="IQC813" s="28"/>
      <c r="IQD813" s="28"/>
      <c r="IQE813" s="28"/>
      <c r="IQF813" s="28"/>
      <c r="IQG813" s="28"/>
      <c r="IQH813" s="28"/>
      <c r="IQI813" s="28"/>
      <c r="IQJ813" s="28"/>
      <c r="IQK813" s="28"/>
      <c r="IQL813" s="28"/>
      <c r="IQM813" s="28"/>
      <c r="IQN813" s="28"/>
      <c r="IQO813" s="28"/>
      <c r="IQP813" s="28"/>
      <c r="IQQ813" s="28"/>
      <c r="IQR813" s="28"/>
      <c r="IQS813" s="28"/>
      <c r="IQT813" s="28"/>
      <c r="IQU813" s="28"/>
      <c r="IQV813" s="28"/>
      <c r="IQW813" s="28"/>
      <c r="IQX813" s="28"/>
      <c r="IQY813" s="28"/>
      <c r="IQZ813" s="28"/>
      <c r="IRA813" s="28"/>
      <c r="IRB813" s="28"/>
      <c r="IRC813" s="28"/>
      <c r="IRD813" s="28"/>
      <c r="IRE813" s="28"/>
      <c r="IRF813" s="28"/>
      <c r="IRG813" s="28"/>
      <c r="IRH813" s="28"/>
      <c r="IRI813" s="28"/>
      <c r="IRJ813" s="28"/>
      <c r="IRK813" s="28"/>
      <c r="IRL813" s="28"/>
      <c r="IRM813" s="28"/>
      <c r="IRN813" s="28"/>
      <c r="IRO813" s="28"/>
      <c r="IRP813" s="28"/>
      <c r="IRQ813" s="28"/>
      <c r="IRR813" s="28"/>
      <c r="IRS813" s="28"/>
      <c r="IRT813" s="28"/>
      <c r="IRU813" s="28"/>
      <c r="IRV813" s="28"/>
      <c r="IRW813" s="28"/>
      <c r="IRX813" s="28"/>
      <c r="IRY813" s="28"/>
      <c r="IRZ813" s="28"/>
      <c r="ISA813" s="28"/>
      <c r="ISB813" s="28"/>
      <c r="ISC813" s="28"/>
      <c r="ISD813" s="28"/>
      <c r="ISE813" s="28"/>
      <c r="ISF813" s="28"/>
      <c r="ISG813" s="28"/>
      <c r="ISH813" s="28"/>
      <c r="ISI813" s="28"/>
      <c r="ISJ813" s="28"/>
      <c r="ISK813" s="28"/>
      <c r="ISL813" s="28"/>
      <c r="ISM813" s="28"/>
      <c r="ISN813" s="28"/>
      <c r="ISO813" s="28"/>
      <c r="ISP813" s="28"/>
      <c r="ISQ813" s="28"/>
      <c r="ISR813" s="28"/>
      <c r="ISS813" s="28"/>
      <c r="IST813" s="28"/>
      <c r="ISU813" s="28"/>
      <c r="ISV813" s="28"/>
      <c r="ISW813" s="28"/>
      <c r="ISX813" s="28"/>
      <c r="ISY813" s="28"/>
      <c r="ISZ813" s="28"/>
      <c r="ITA813" s="28"/>
      <c r="ITB813" s="28"/>
      <c r="ITC813" s="28"/>
      <c r="ITD813" s="28"/>
      <c r="ITE813" s="28"/>
      <c r="ITF813" s="28"/>
      <c r="ITG813" s="28"/>
      <c r="ITH813" s="28"/>
      <c r="ITI813" s="28"/>
      <c r="ITJ813" s="28"/>
      <c r="ITK813" s="28"/>
      <c r="ITL813" s="28"/>
      <c r="ITM813" s="28"/>
      <c r="ITN813" s="28"/>
      <c r="ITO813" s="28"/>
      <c r="ITP813" s="28"/>
      <c r="ITQ813" s="28"/>
      <c r="ITR813" s="28"/>
      <c r="ITS813" s="28"/>
      <c r="ITT813" s="28"/>
      <c r="ITU813" s="28"/>
      <c r="ITV813" s="28"/>
      <c r="ITW813" s="28"/>
      <c r="ITX813" s="28"/>
      <c r="ITY813" s="28"/>
      <c r="ITZ813" s="28"/>
      <c r="IUA813" s="28"/>
      <c r="IUB813" s="28"/>
      <c r="IUC813" s="28"/>
      <c r="IUD813" s="28"/>
      <c r="IUE813" s="28"/>
      <c r="IUF813" s="28"/>
      <c r="IUG813" s="28"/>
      <c r="IUH813" s="28"/>
      <c r="IUI813" s="28"/>
      <c r="IUJ813" s="28"/>
      <c r="IUK813" s="28"/>
      <c r="IUL813" s="28"/>
      <c r="IUM813" s="28"/>
      <c r="IUN813" s="28"/>
      <c r="IUO813" s="28"/>
      <c r="IUP813" s="28"/>
      <c r="IUQ813" s="28"/>
      <c r="IUR813" s="28"/>
      <c r="IUS813" s="28"/>
      <c r="IUT813" s="28"/>
      <c r="IUU813" s="28"/>
      <c r="IUV813" s="28"/>
      <c r="IUW813" s="28"/>
      <c r="IUX813" s="28"/>
      <c r="IUY813" s="28"/>
      <c r="IUZ813" s="28"/>
      <c r="IVA813" s="28"/>
      <c r="IVB813" s="28"/>
      <c r="IVC813" s="28"/>
      <c r="IVD813" s="28"/>
      <c r="IVE813" s="28"/>
      <c r="IVF813" s="28"/>
      <c r="IVG813" s="28"/>
      <c r="IVH813" s="28"/>
      <c r="IVI813" s="28"/>
      <c r="IVJ813" s="28"/>
      <c r="IVK813" s="28"/>
      <c r="IVL813" s="28"/>
      <c r="IVM813" s="28"/>
      <c r="IVN813" s="28"/>
      <c r="IVO813" s="28"/>
      <c r="IVP813" s="28"/>
      <c r="IVQ813" s="28"/>
      <c r="IVR813" s="28"/>
      <c r="IVS813" s="28"/>
      <c r="IVT813" s="28"/>
      <c r="IVU813" s="28"/>
      <c r="IVV813" s="28"/>
      <c r="IVW813" s="28"/>
      <c r="IVX813" s="28"/>
      <c r="IVY813" s="28"/>
      <c r="IVZ813" s="28"/>
      <c r="IWA813" s="28"/>
      <c r="IWB813" s="28"/>
      <c r="IWC813" s="28"/>
      <c r="IWD813" s="28"/>
      <c r="IWE813" s="28"/>
      <c r="IWF813" s="28"/>
      <c r="IWG813" s="28"/>
      <c r="IWH813" s="28"/>
      <c r="IWI813" s="28"/>
      <c r="IWJ813" s="28"/>
      <c r="IWK813" s="28"/>
      <c r="IWL813" s="28"/>
      <c r="IWM813" s="28"/>
      <c r="IWN813" s="28"/>
      <c r="IWO813" s="28"/>
      <c r="IWP813" s="28"/>
      <c r="IWQ813" s="28"/>
      <c r="IWR813" s="28"/>
      <c r="IWS813" s="28"/>
      <c r="IWT813" s="28"/>
      <c r="IWU813" s="28"/>
      <c r="IWV813" s="28"/>
      <c r="IWW813" s="28"/>
      <c r="IWX813" s="28"/>
      <c r="IWY813" s="28"/>
      <c r="IWZ813" s="28"/>
      <c r="IXA813" s="28"/>
      <c r="IXB813" s="28"/>
      <c r="IXC813" s="28"/>
      <c r="IXD813" s="28"/>
      <c r="IXE813" s="28"/>
      <c r="IXF813" s="28"/>
      <c r="IXG813" s="28"/>
      <c r="IXH813" s="28"/>
      <c r="IXI813" s="28"/>
      <c r="IXJ813" s="28"/>
      <c r="IXK813" s="28"/>
      <c r="IXL813" s="28"/>
      <c r="IXM813" s="28"/>
      <c r="IXN813" s="28"/>
      <c r="IXO813" s="28"/>
      <c r="IXP813" s="28"/>
      <c r="IXQ813" s="28"/>
      <c r="IXR813" s="28"/>
      <c r="IXS813" s="28"/>
      <c r="IXT813" s="28"/>
      <c r="IXU813" s="28"/>
      <c r="IXV813" s="28"/>
      <c r="IXW813" s="28"/>
      <c r="IXX813" s="28"/>
      <c r="IXY813" s="28"/>
      <c r="IXZ813" s="28"/>
      <c r="IYA813" s="28"/>
      <c r="IYB813" s="28"/>
      <c r="IYC813" s="28"/>
      <c r="IYD813" s="28"/>
      <c r="IYE813" s="28"/>
      <c r="IYF813" s="28"/>
      <c r="IYG813" s="28"/>
      <c r="IYH813" s="28"/>
      <c r="IYI813" s="28"/>
      <c r="IYJ813" s="28"/>
      <c r="IYK813" s="28"/>
      <c r="IYL813" s="28"/>
      <c r="IYM813" s="28"/>
      <c r="IYN813" s="28"/>
      <c r="IYO813" s="28"/>
      <c r="IYP813" s="28"/>
      <c r="IYQ813" s="28"/>
      <c r="IYR813" s="28"/>
      <c r="IYS813" s="28"/>
      <c r="IYT813" s="28"/>
      <c r="IYU813" s="28"/>
      <c r="IYV813" s="28"/>
      <c r="IYW813" s="28"/>
      <c r="IYX813" s="28"/>
      <c r="IYY813" s="28"/>
      <c r="IYZ813" s="28"/>
      <c r="IZA813" s="28"/>
      <c r="IZB813" s="28"/>
      <c r="IZC813" s="28"/>
      <c r="IZD813" s="28"/>
      <c r="IZE813" s="28"/>
      <c r="IZF813" s="28"/>
      <c r="IZG813" s="28"/>
      <c r="IZH813" s="28"/>
      <c r="IZI813" s="28"/>
      <c r="IZJ813" s="28"/>
      <c r="IZK813" s="28"/>
      <c r="IZL813" s="28"/>
      <c r="IZM813" s="28"/>
      <c r="IZN813" s="28"/>
      <c r="IZO813" s="28"/>
      <c r="IZP813" s="28"/>
      <c r="IZQ813" s="28"/>
      <c r="IZR813" s="28"/>
      <c r="IZS813" s="28"/>
      <c r="IZT813" s="28"/>
      <c r="IZU813" s="28"/>
      <c r="IZV813" s="28"/>
      <c r="IZW813" s="28"/>
      <c r="IZX813" s="28"/>
      <c r="IZY813" s="28"/>
      <c r="IZZ813" s="28"/>
      <c r="JAA813" s="28"/>
      <c r="JAB813" s="28"/>
      <c r="JAC813" s="28"/>
      <c r="JAD813" s="28"/>
      <c r="JAE813" s="28"/>
      <c r="JAF813" s="28"/>
      <c r="JAG813" s="28"/>
      <c r="JAH813" s="28"/>
      <c r="JAI813" s="28"/>
      <c r="JAJ813" s="28"/>
      <c r="JAK813" s="28"/>
      <c r="JAL813" s="28"/>
      <c r="JAM813" s="28"/>
      <c r="JAN813" s="28"/>
      <c r="JAO813" s="28"/>
      <c r="JAP813" s="28"/>
      <c r="JAQ813" s="28"/>
      <c r="JAR813" s="28"/>
      <c r="JAS813" s="28"/>
      <c r="JAT813" s="28"/>
      <c r="JAU813" s="28"/>
      <c r="JAV813" s="28"/>
      <c r="JAW813" s="28"/>
      <c r="JAX813" s="28"/>
      <c r="JAY813" s="28"/>
      <c r="JAZ813" s="28"/>
      <c r="JBA813" s="28"/>
      <c r="JBB813" s="28"/>
      <c r="JBC813" s="28"/>
      <c r="JBD813" s="28"/>
      <c r="JBE813" s="28"/>
      <c r="JBF813" s="28"/>
      <c r="JBG813" s="28"/>
      <c r="JBH813" s="28"/>
      <c r="JBI813" s="28"/>
      <c r="JBJ813" s="28"/>
      <c r="JBK813" s="28"/>
      <c r="JBL813" s="28"/>
      <c r="JBM813" s="28"/>
      <c r="JBN813" s="28"/>
      <c r="JBO813" s="28"/>
      <c r="JBP813" s="28"/>
      <c r="JBQ813" s="28"/>
      <c r="JBR813" s="28"/>
      <c r="JBS813" s="28"/>
      <c r="JBT813" s="28"/>
      <c r="JBU813" s="28"/>
      <c r="JBV813" s="28"/>
      <c r="JBW813" s="28"/>
      <c r="JBX813" s="28"/>
      <c r="JBY813" s="28"/>
      <c r="JBZ813" s="28"/>
      <c r="JCA813" s="28"/>
      <c r="JCB813" s="28"/>
      <c r="JCC813" s="28"/>
      <c r="JCD813" s="28"/>
      <c r="JCE813" s="28"/>
      <c r="JCF813" s="28"/>
      <c r="JCG813" s="28"/>
      <c r="JCH813" s="28"/>
      <c r="JCI813" s="28"/>
      <c r="JCJ813" s="28"/>
      <c r="JCK813" s="28"/>
      <c r="JCL813" s="28"/>
      <c r="JCM813" s="28"/>
      <c r="JCN813" s="28"/>
      <c r="JCO813" s="28"/>
      <c r="JCP813" s="28"/>
      <c r="JCQ813" s="28"/>
      <c r="JCR813" s="28"/>
      <c r="JCS813" s="28"/>
      <c r="JCT813" s="28"/>
      <c r="JCU813" s="28"/>
      <c r="JCV813" s="28"/>
      <c r="JCW813" s="28"/>
      <c r="JCX813" s="28"/>
      <c r="JCY813" s="28"/>
      <c r="JCZ813" s="28"/>
      <c r="JDA813" s="28"/>
      <c r="JDB813" s="28"/>
      <c r="JDC813" s="28"/>
      <c r="JDD813" s="28"/>
      <c r="JDE813" s="28"/>
      <c r="JDF813" s="28"/>
      <c r="JDG813" s="28"/>
      <c r="JDH813" s="28"/>
      <c r="JDI813" s="28"/>
      <c r="JDJ813" s="28"/>
      <c r="JDK813" s="28"/>
      <c r="JDL813" s="28"/>
      <c r="JDM813" s="28"/>
      <c r="JDN813" s="28"/>
      <c r="JDO813" s="28"/>
      <c r="JDP813" s="28"/>
      <c r="JDQ813" s="28"/>
      <c r="JDR813" s="28"/>
      <c r="JDS813" s="28"/>
      <c r="JDT813" s="28"/>
      <c r="JDU813" s="28"/>
      <c r="JDV813" s="28"/>
      <c r="JDW813" s="28"/>
      <c r="JDX813" s="28"/>
      <c r="JDY813" s="28"/>
      <c r="JDZ813" s="28"/>
      <c r="JEA813" s="28"/>
      <c r="JEB813" s="28"/>
      <c r="JEC813" s="28"/>
      <c r="JED813" s="28"/>
      <c r="JEE813" s="28"/>
      <c r="JEF813" s="28"/>
      <c r="JEG813" s="28"/>
      <c r="JEH813" s="28"/>
      <c r="JEI813" s="28"/>
      <c r="JEJ813" s="28"/>
      <c r="JEK813" s="28"/>
      <c r="JEL813" s="28"/>
      <c r="JEM813" s="28"/>
      <c r="JEN813" s="28"/>
      <c r="JEO813" s="28"/>
      <c r="JEP813" s="28"/>
      <c r="JEQ813" s="28"/>
      <c r="JER813" s="28"/>
      <c r="JES813" s="28"/>
      <c r="JET813" s="28"/>
      <c r="JEU813" s="28"/>
      <c r="JEV813" s="28"/>
      <c r="JEW813" s="28"/>
      <c r="JEX813" s="28"/>
      <c r="JEY813" s="28"/>
      <c r="JEZ813" s="28"/>
      <c r="JFA813" s="28"/>
      <c r="JFB813" s="28"/>
      <c r="JFC813" s="28"/>
      <c r="JFD813" s="28"/>
      <c r="JFE813" s="28"/>
      <c r="JFF813" s="28"/>
      <c r="JFG813" s="28"/>
      <c r="JFH813" s="28"/>
      <c r="JFI813" s="28"/>
      <c r="JFJ813" s="28"/>
      <c r="JFK813" s="28"/>
      <c r="JFL813" s="28"/>
      <c r="JFM813" s="28"/>
      <c r="JFN813" s="28"/>
      <c r="JFO813" s="28"/>
      <c r="JFP813" s="28"/>
      <c r="JFQ813" s="28"/>
      <c r="JFR813" s="28"/>
      <c r="JFS813" s="28"/>
      <c r="JFT813" s="28"/>
      <c r="JFU813" s="28"/>
      <c r="JFV813" s="28"/>
      <c r="JFW813" s="28"/>
      <c r="JFX813" s="28"/>
      <c r="JFY813" s="28"/>
      <c r="JFZ813" s="28"/>
      <c r="JGA813" s="28"/>
      <c r="JGB813" s="28"/>
      <c r="JGC813" s="28"/>
      <c r="JGD813" s="28"/>
      <c r="JGE813" s="28"/>
      <c r="JGF813" s="28"/>
      <c r="JGG813" s="28"/>
      <c r="JGH813" s="28"/>
      <c r="JGI813" s="28"/>
      <c r="JGJ813" s="28"/>
      <c r="JGK813" s="28"/>
      <c r="JGL813" s="28"/>
      <c r="JGM813" s="28"/>
      <c r="JGN813" s="28"/>
      <c r="JGO813" s="28"/>
      <c r="JGP813" s="28"/>
      <c r="JGQ813" s="28"/>
      <c r="JGR813" s="28"/>
      <c r="JGS813" s="28"/>
      <c r="JGT813" s="28"/>
      <c r="JGU813" s="28"/>
      <c r="JGV813" s="28"/>
      <c r="JGW813" s="28"/>
      <c r="JGX813" s="28"/>
      <c r="JGY813" s="28"/>
      <c r="JGZ813" s="28"/>
      <c r="JHA813" s="28"/>
      <c r="JHB813" s="28"/>
      <c r="JHC813" s="28"/>
      <c r="JHD813" s="28"/>
      <c r="JHE813" s="28"/>
      <c r="JHF813" s="28"/>
      <c r="JHG813" s="28"/>
      <c r="JHH813" s="28"/>
      <c r="JHI813" s="28"/>
      <c r="JHJ813" s="28"/>
      <c r="JHK813" s="28"/>
      <c r="JHL813" s="28"/>
      <c r="JHM813" s="28"/>
      <c r="JHN813" s="28"/>
      <c r="JHO813" s="28"/>
      <c r="JHP813" s="28"/>
      <c r="JHQ813" s="28"/>
      <c r="JHR813" s="28"/>
      <c r="JHS813" s="28"/>
      <c r="JHT813" s="28"/>
      <c r="JHU813" s="28"/>
      <c r="JHV813" s="28"/>
      <c r="JHW813" s="28"/>
      <c r="JHX813" s="28"/>
      <c r="JHY813" s="28"/>
      <c r="JHZ813" s="28"/>
      <c r="JIA813" s="28"/>
      <c r="JIB813" s="28"/>
      <c r="JIC813" s="28"/>
      <c r="JID813" s="28"/>
      <c r="JIE813" s="28"/>
      <c r="JIF813" s="28"/>
      <c r="JIG813" s="28"/>
      <c r="JIH813" s="28"/>
      <c r="JII813" s="28"/>
      <c r="JIJ813" s="28"/>
      <c r="JIK813" s="28"/>
      <c r="JIL813" s="28"/>
      <c r="JIM813" s="28"/>
      <c r="JIN813" s="28"/>
      <c r="JIO813" s="28"/>
      <c r="JIP813" s="28"/>
      <c r="JIQ813" s="28"/>
      <c r="JIR813" s="28"/>
      <c r="JIS813" s="28"/>
      <c r="JIT813" s="28"/>
      <c r="JIU813" s="28"/>
      <c r="JIV813" s="28"/>
      <c r="JIW813" s="28"/>
      <c r="JIX813" s="28"/>
      <c r="JIY813" s="28"/>
      <c r="JIZ813" s="28"/>
      <c r="JJA813" s="28"/>
      <c r="JJB813" s="28"/>
      <c r="JJC813" s="28"/>
      <c r="JJD813" s="28"/>
      <c r="JJE813" s="28"/>
      <c r="JJF813" s="28"/>
      <c r="JJG813" s="28"/>
      <c r="JJH813" s="28"/>
      <c r="JJI813" s="28"/>
      <c r="JJJ813" s="28"/>
      <c r="JJK813" s="28"/>
      <c r="JJL813" s="28"/>
      <c r="JJM813" s="28"/>
      <c r="JJN813" s="28"/>
      <c r="JJO813" s="28"/>
      <c r="JJP813" s="28"/>
      <c r="JJQ813" s="28"/>
      <c r="JJR813" s="28"/>
      <c r="JJS813" s="28"/>
      <c r="JJT813" s="28"/>
      <c r="JJU813" s="28"/>
      <c r="JJV813" s="28"/>
      <c r="JJW813" s="28"/>
      <c r="JJX813" s="28"/>
      <c r="JJY813" s="28"/>
      <c r="JJZ813" s="28"/>
      <c r="JKA813" s="28"/>
      <c r="JKB813" s="28"/>
      <c r="JKC813" s="28"/>
      <c r="JKD813" s="28"/>
      <c r="JKE813" s="28"/>
      <c r="JKF813" s="28"/>
      <c r="JKG813" s="28"/>
      <c r="JKH813" s="28"/>
      <c r="JKI813" s="28"/>
      <c r="JKJ813" s="28"/>
      <c r="JKK813" s="28"/>
      <c r="JKL813" s="28"/>
      <c r="JKM813" s="28"/>
      <c r="JKN813" s="28"/>
      <c r="JKO813" s="28"/>
      <c r="JKP813" s="28"/>
      <c r="JKQ813" s="28"/>
      <c r="JKR813" s="28"/>
      <c r="JKS813" s="28"/>
      <c r="JKT813" s="28"/>
      <c r="JKU813" s="28"/>
      <c r="JKV813" s="28"/>
      <c r="JKW813" s="28"/>
      <c r="JKX813" s="28"/>
      <c r="JKY813" s="28"/>
      <c r="JKZ813" s="28"/>
      <c r="JLA813" s="28"/>
      <c r="JLB813" s="28"/>
      <c r="JLC813" s="28"/>
      <c r="JLD813" s="28"/>
      <c r="JLE813" s="28"/>
      <c r="JLF813" s="28"/>
      <c r="JLG813" s="28"/>
      <c r="JLH813" s="28"/>
      <c r="JLI813" s="28"/>
      <c r="JLJ813" s="28"/>
      <c r="JLK813" s="28"/>
      <c r="JLL813" s="28"/>
      <c r="JLM813" s="28"/>
      <c r="JLN813" s="28"/>
      <c r="JLO813" s="28"/>
      <c r="JLP813" s="28"/>
      <c r="JLQ813" s="28"/>
      <c r="JLR813" s="28"/>
      <c r="JLS813" s="28"/>
      <c r="JLT813" s="28"/>
      <c r="JLU813" s="28"/>
      <c r="JLV813" s="28"/>
      <c r="JLW813" s="28"/>
      <c r="JLX813" s="28"/>
      <c r="JLY813" s="28"/>
      <c r="JLZ813" s="28"/>
      <c r="JMA813" s="28"/>
      <c r="JMB813" s="28"/>
      <c r="JMC813" s="28"/>
      <c r="JMD813" s="28"/>
      <c r="JME813" s="28"/>
      <c r="JMF813" s="28"/>
      <c r="JMG813" s="28"/>
      <c r="JMH813" s="28"/>
      <c r="JMI813" s="28"/>
      <c r="JMJ813" s="28"/>
      <c r="JMK813" s="28"/>
      <c r="JML813" s="28"/>
      <c r="JMM813" s="28"/>
      <c r="JMN813" s="28"/>
      <c r="JMO813" s="28"/>
      <c r="JMP813" s="28"/>
      <c r="JMQ813" s="28"/>
      <c r="JMR813" s="28"/>
      <c r="JMS813" s="28"/>
      <c r="JMT813" s="28"/>
      <c r="JMU813" s="28"/>
      <c r="JMV813" s="28"/>
      <c r="JMW813" s="28"/>
      <c r="JMX813" s="28"/>
      <c r="JMY813" s="28"/>
      <c r="JMZ813" s="28"/>
      <c r="JNA813" s="28"/>
      <c r="JNB813" s="28"/>
      <c r="JNC813" s="28"/>
      <c r="JND813" s="28"/>
      <c r="JNE813" s="28"/>
      <c r="JNF813" s="28"/>
      <c r="JNG813" s="28"/>
      <c r="JNH813" s="28"/>
      <c r="JNI813" s="28"/>
      <c r="JNJ813" s="28"/>
      <c r="JNK813" s="28"/>
      <c r="JNL813" s="28"/>
      <c r="JNM813" s="28"/>
      <c r="JNN813" s="28"/>
      <c r="JNO813" s="28"/>
      <c r="JNP813" s="28"/>
      <c r="JNQ813" s="28"/>
      <c r="JNR813" s="28"/>
      <c r="JNS813" s="28"/>
      <c r="JNT813" s="28"/>
      <c r="JNU813" s="28"/>
      <c r="JNV813" s="28"/>
      <c r="JNW813" s="28"/>
      <c r="JNX813" s="28"/>
      <c r="JNY813" s="28"/>
      <c r="JNZ813" s="28"/>
      <c r="JOA813" s="28"/>
      <c r="JOB813" s="28"/>
      <c r="JOC813" s="28"/>
      <c r="JOD813" s="28"/>
      <c r="JOE813" s="28"/>
      <c r="JOF813" s="28"/>
      <c r="JOG813" s="28"/>
      <c r="JOH813" s="28"/>
      <c r="JOI813" s="28"/>
      <c r="JOJ813" s="28"/>
      <c r="JOK813" s="28"/>
      <c r="JOL813" s="28"/>
      <c r="JOM813" s="28"/>
      <c r="JON813" s="28"/>
      <c r="JOO813" s="28"/>
      <c r="JOP813" s="28"/>
      <c r="JOQ813" s="28"/>
      <c r="JOR813" s="28"/>
      <c r="JOS813" s="28"/>
      <c r="JOT813" s="28"/>
      <c r="JOU813" s="28"/>
      <c r="JOV813" s="28"/>
      <c r="JOW813" s="28"/>
      <c r="JOX813" s="28"/>
      <c r="JOY813" s="28"/>
      <c r="JOZ813" s="28"/>
      <c r="JPA813" s="28"/>
      <c r="JPB813" s="28"/>
      <c r="JPC813" s="28"/>
      <c r="JPD813" s="28"/>
      <c r="JPE813" s="28"/>
      <c r="JPF813" s="28"/>
      <c r="JPG813" s="28"/>
      <c r="JPH813" s="28"/>
      <c r="JPI813" s="28"/>
      <c r="JPJ813" s="28"/>
      <c r="JPK813" s="28"/>
      <c r="JPL813" s="28"/>
      <c r="JPM813" s="28"/>
      <c r="JPN813" s="28"/>
      <c r="JPO813" s="28"/>
      <c r="JPP813" s="28"/>
      <c r="JPQ813" s="28"/>
      <c r="JPR813" s="28"/>
      <c r="JPS813" s="28"/>
      <c r="JPT813" s="28"/>
      <c r="JPU813" s="28"/>
      <c r="JPV813" s="28"/>
      <c r="JPW813" s="28"/>
      <c r="JPX813" s="28"/>
      <c r="JPY813" s="28"/>
      <c r="JPZ813" s="28"/>
      <c r="JQA813" s="28"/>
      <c r="JQB813" s="28"/>
      <c r="JQC813" s="28"/>
      <c r="JQD813" s="28"/>
      <c r="JQE813" s="28"/>
      <c r="JQF813" s="28"/>
      <c r="JQG813" s="28"/>
      <c r="JQH813" s="28"/>
      <c r="JQI813" s="28"/>
      <c r="JQJ813" s="28"/>
      <c r="JQK813" s="28"/>
      <c r="JQL813" s="28"/>
      <c r="JQM813" s="28"/>
      <c r="JQN813" s="28"/>
      <c r="JQO813" s="28"/>
      <c r="JQP813" s="28"/>
      <c r="JQQ813" s="28"/>
      <c r="JQR813" s="28"/>
      <c r="JQS813" s="28"/>
      <c r="JQT813" s="28"/>
      <c r="JQU813" s="28"/>
      <c r="JQV813" s="28"/>
      <c r="JQW813" s="28"/>
      <c r="JQX813" s="28"/>
      <c r="JQY813" s="28"/>
      <c r="JQZ813" s="28"/>
      <c r="JRA813" s="28"/>
      <c r="JRB813" s="28"/>
      <c r="JRC813" s="28"/>
      <c r="JRD813" s="28"/>
      <c r="JRE813" s="28"/>
      <c r="JRF813" s="28"/>
      <c r="JRG813" s="28"/>
      <c r="JRH813" s="28"/>
      <c r="JRI813" s="28"/>
      <c r="JRJ813" s="28"/>
      <c r="JRK813" s="28"/>
      <c r="JRL813" s="28"/>
      <c r="JRM813" s="28"/>
      <c r="JRN813" s="28"/>
      <c r="JRO813" s="28"/>
      <c r="JRP813" s="28"/>
      <c r="JRQ813" s="28"/>
      <c r="JRR813" s="28"/>
      <c r="JRS813" s="28"/>
      <c r="JRT813" s="28"/>
      <c r="JRU813" s="28"/>
      <c r="JRV813" s="28"/>
      <c r="JRW813" s="28"/>
      <c r="JRX813" s="28"/>
      <c r="JRY813" s="28"/>
      <c r="JRZ813" s="28"/>
      <c r="JSA813" s="28"/>
      <c r="JSB813" s="28"/>
      <c r="JSC813" s="28"/>
      <c r="JSD813" s="28"/>
      <c r="JSE813" s="28"/>
      <c r="JSF813" s="28"/>
      <c r="JSG813" s="28"/>
      <c r="JSH813" s="28"/>
      <c r="JSI813" s="28"/>
      <c r="JSJ813" s="28"/>
      <c r="JSK813" s="28"/>
      <c r="JSL813" s="28"/>
      <c r="JSM813" s="28"/>
      <c r="JSN813" s="28"/>
      <c r="JSO813" s="28"/>
      <c r="JSP813" s="28"/>
      <c r="JSQ813" s="28"/>
      <c r="JSR813" s="28"/>
      <c r="JSS813" s="28"/>
      <c r="JST813" s="28"/>
      <c r="JSU813" s="28"/>
      <c r="JSV813" s="28"/>
      <c r="JSW813" s="28"/>
      <c r="JSX813" s="28"/>
      <c r="JSY813" s="28"/>
      <c r="JSZ813" s="28"/>
      <c r="JTA813" s="28"/>
      <c r="JTB813" s="28"/>
      <c r="JTC813" s="28"/>
      <c r="JTD813" s="28"/>
      <c r="JTE813" s="28"/>
      <c r="JTF813" s="28"/>
      <c r="JTG813" s="28"/>
      <c r="JTH813" s="28"/>
      <c r="JTI813" s="28"/>
      <c r="JTJ813" s="28"/>
      <c r="JTK813" s="28"/>
      <c r="JTL813" s="28"/>
      <c r="JTM813" s="28"/>
      <c r="JTN813" s="28"/>
      <c r="JTO813" s="28"/>
      <c r="JTP813" s="28"/>
      <c r="JTQ813" s="28"/>
      <c r="JTR813" s="28"/>
      <c r="JTS813" s="28"/>
      <c r="JTT813" s="28"/>
      <c r="JTU813" s="28"/>
      <c r="JTV813" s="28"/>
      <c r="JTW813" s="28"/>
      <c r="JTX813" s="28"/>
      <c r="JTY813" s="28"/>
      <c r="JTZ813" s="28"/>
      <c r="JUA813" s="28"/>
      <c r="JUB813" s="28"/>
      <c r="JUC813" s="28"/>
      <c r="JUD813" s="28"/>
      <c r="JUE813" s="28"/>
      <c r="JUF813" s="28"/>
      <c r="JUG813" s="28"/>
      <c r="JUH813" s="28"/>
      <c r="JUI813" s="28"/>
      <c r="JUJ813" s="28"/>
      <c r="JUK813" s="28"/>
      <c r="JUL813" s="28"/>
      <c r="JUM813" s="28"/>
      <c r="JUN813" s="28"/>
      <c r="JUO813" s="28"/>
      <c r="JUP813" s="28"/>
      <c r="JUQ813" s="28"/>
      <c r="JUR813" s="28"/>
      <c r="JUS813" s="28"/>
      <c r="JUT813" s="28"/>
      <c r="JUU813" s="28"/>
      <c r="JUV813" s="28"/>
      <c r="JUW813" s="28"/>
      <c r="JUX813" s="28"/>
      <c r="JUY813" s="28"/>
      <c r="JUZ813" s="28"/>
      <c r="JVA813" s="28"/>
      <c r="JVB813" s="28"/>
      <c r="JVC813" s="28"/>
      <c r="JVD813" s="28"/>
      <c r="JVE813" s="28"/>
      <c r="JVF813" s="28"/>
      <c r="JVG813" s="28"/>
      <c r="JVH813" s="28"/>
      <c r="JVI813" s="28"/>
      <c r="JVJ813" s="28"/>
      <c r="JVK813" s="28"/>
      <c r="JVL813" s="28"/>
      <c r="JVM813" s="28"/>
      <c r="JVN813" s="28"/>
      <c r="JVO813" s="28"/>
      <c r="JVP813" s="28"/>
      <c r="JVQ813" s="28"/>
      <c r="JVR813" s="28"/>
      <c r="JVS813" s="28"/>
      <c r="JVT813" s="28"/>
      <c r="JVU813" s="28"/>
      <c r="JVV813" s="28"/>
      <c r="JVW813" s="28"/>
      <c r="JVX813" s="28"/>
      <c r="JVY813" s="28"/>
      <c r="JVZ813" s="28"/>
      <c r="JWA813" s="28"/>
      <c r="JWB813" s="28"/>
      <c r="JWC813" s="28"/>
      <c r="JWD813" s="28"/>
      <c r="JWE813" s="28"/>
      <c r="JWF813" s="28"/>
      <c r="JWG813" s="28"/>
      <c r="JWH813" s="28"/>
      <c r="JWI813" s="28"/>
      <c r="JWJ813" s="28"/>
      <c r="JWK813" s="28"/>
      <c r="JWL813" s="28"/>
      <c r="JWM813" s="28"/>
      <c r="JWN813" s="28"/>
      <c r="JWO813" s="28"/>
      <c r="JWP813" s="28"/>
      <c r="JWQ813" s="28"/>
      <c r="JWR813" s="28"/>
      <c r="JWS813" s="28"/>
      <c r="JWT813" s="28"/>
      <c r="JWU813" s="28"/>
      <c r="JWV813" s="28"/>
      <c r="JWW813" s="28"/>
      <c r="JWX813" s="28"/>
      <c r="JWY813" s="28"/>
      <c r="JWZ813" s="28"/>
      <c r="JXA813" s="28"/>
      <c r="JXB813" s="28"/>
      <c r="JXC813" s="28"/>
      <c r="JXD813" s="28"/>
      <c r="JXE813" s="28"/>
      <c r="JXF813" s="28"/>
      <c r="JXG813" s="28"/>
      <c r="JXH813" s="28"/>
      <c r="JXI813" s="28"/>
      <c r="JXJ813" s="28"/>
      <c r="JXK813" s="28"/>
      <c r="JXL813" s="28"/>
      <c r="JXM813" s="28"/>
      <c r="JXN813" s="28"/>
      <c r="JXO813" s="28"/>
      <c r="JXP813" s="28"/>
      <c r="JXQ813" s="28"/>
      <c r="JXR813" s="28"/>
      <c r="JXS813" s="28"/>
      <c r="JXT813" s="28"/>
      <c r="JXU813" s="28"/>
      <c r="JXV813" s="28"/>
      <c r="JXW813" s="28"/>
      <c r="JXX813" s="28"/>
      <c r="JXY813" s="28"/>
      <c r="JXZ813" s="28"/>
      <c r="JYA813" s="28"/>
      <c r="JYB813" s="28"/>
      <c r="JYC813" s="28"/>
      <c r="JYD813" s="28"/>
      <c r="JYE813" s="28"/>
      <c r="JYF813" s="28"/>
      <c r="JYG813" s="28"/>
      <c r="JYH813" s="28"/>
      <c r="JYI813" s="28"/>
      <c r="JYJ813" s="28"/>
      <c r="JYK813" s="28"/>
      <c r="JYL813" s="28"/>
      <c r="JYM813" s="28"/>
      <c r="JYN813" s="28"/>
      <c r="JYO813" s="28"/>
      <c r="JYP813" s="28"/>
      <c r="JYQ813" s="28"/>
      <c r="JYR813" s="28"/>
      <c r="JYS813" s="28"/>
      <c r="JYT813" s="28"/>
      <c r="JYU813" s="28"/>
      <c r="JYV813" s="28"/>
      <c r="JYW813" s="28"/>
      <c r="JYX813" s="28"/>
      <c r="JYY813" s="28"/>
      <c r="JYZ813" s="28"/>
      <c r="JZA813" s="28"/>
      <c r="JZB813" s="28"/>
      <c r="JZC813" s="28"/>
      <c r="JZD813" s="28"/>
      <c r="JZE813" s="28"/>
      <c r="JZF813" s="28"/>
      <c r="JZG813" s="28"/>
      <c r="JZH813" s="28"/>
      <c r="JZI813" s="28"/>
      <c r="JZJ813" s="28"/>
      <c r="JZK813" s="28"/>
      <c r="JZL813" s="28"/>
      <c r="JZM813" s="28"/>
      <c r="JZN813" s="28"/>
      <c r="JZO813" s="28"/>
      <c r="JZP813" s="28"/>
      <c r="JZQ813" s="28"/>
      <c r="JZR813" s="28"/>
      <c r="JZS813" s="28"/>
      <c r="JZT813" s="28"/>
      <c r="JZU813" s="28"/>
      <c r="JZV813" s="28"/>
      <c r="JZW813" s="28"/>
      <c r="JZX813" s="28"/>
      <c r="JZY813" s="28"/>
      <c r="JZZ813" s="28"/>
      <c r="KAA813" s="28"/>
      <c r="KAB813" s="28"/>
      <c r="KAC813" s="28"/>
      <c r="KAD813" s="28"/>
      <c r="KAE813" s="28"/>
      <c r="KAF813" s="28"/>
      <c r="KAG813" s="28"/>
      <c r="KAH813" s="28"/>
      <c r="KAI813" s="28"/>
      <c r="KAJ813" s="28"/>
      <c r="KAK813" s="28"/>
      <c r="KAL813" s="28"/>
      <c r="KAM813" s="28"/>
      <c r="KAN813" s="28"/>
      <c r="KAO813" s="28"/>
      <c r="KAP813" s="28"/>
      <c r="KAQ813" s="28"/>
      <c r="KAR813" s="28"/>
      <c r="KAS813" s="28"/>
      <c r="KAT813" s="28"/>
      <c r="KAU813" s="28"/>
      <c r="KAV813" s="28"/>
      <c r="KAW813" s="28"/>
      <c r="KAX813" s="28"/>
      <c r="KAY813" s="28"/>
      <c r="KAZ813" s="28"/>
      <c r="KBA813" s="28"/>
      <c r="KBB813" s="28"/>
      <c r="KBC813" s="28"/>
      <c r="KBD813" s="28"/>
      <c r="KBE813" s="28"/>
      <c r="KBF813" s="28"/>
      <c r="KBG813" s="28"/>
      <c r="KBH813" s="28"/>
      <c r="KBI813" s="28"/>
      <c r="KBJ813" s="28"/>
      <c r="KBK813" s="28"/>
      <c r="KBL813" s="28"/>
      <c r="KBM813" s="28"/>
      <c r="KBN813" s="28"/>
      <c r="KBO813" s="28"/>
      <c r="KBP813" s="28"/>
      <c r="KBQ813" s="28"/>
      <c r="KBR813" s="28"/>
      <c r="KBS813" s="28"/>
      <c r="KBT813" s="28"/>
      <c r="KBU813" s="28"/>
      <c r="KBV813" s="28"/>
      <c r="KBW813" s="28"/>
      <c r="KBX813" s="28"/>
      <c r="KBY813" s="28"/>
      <c r="KBZ813" s="28"/>
      <c r="KCA813" s="28"/>
      <c r="KCB813" s="28"/>
      <c r="KCC813" s="28"/>
      <c r="KCD813" s="28"/>
      <c r="KCE813" s="28"/>
      <c r="KCF813" s="28"/>
      <c r="KCG813" s="28"/>
      <c r="KCH813" s="28"/>
      <c r="KCI813" s="28"/>
      <c r="KCJ813" s="28"/>
      <c r="KCK813" s="28"/>
      <c r="KCL813" s="28"/>
      <c r="KCM813" s="28"/>
      <c r="KCN813" s="28"/>
      <c r="KCO813" s="28"/>
      <c r="KCP813" s="28"/>
      <c r="KCQ813" s="28"/>
      <c r="KCR813" s="28"/>
      <c r="KCS813" s="28"/>
      <c r="KCT813" s="28"/>
      <c r="KCU813" s="28"/>
      <c r="KCV813" s="28"/>
      <c r="KCW813" s="28"/>
      <c r="KCX813" s="28"/>
      <c r="KCY813" s="28"/>
      <c r="KCZ813" s="28"/>
      <c r="KDA813" s="28"/>
      <c r="KDB813" s="28"/>
      <c r="KDC813" s="28"/>
      <c r="KDD813" s="28"/>
      <c r="KDE813" s="28"/>
      <c r="KDF813" s="28"/>
      <c r="KDG813" s="28"/>
      <c r="KDH813" s="28"/>
      <c r="KDI813" s="28"/>
      <c r="KDJ813" s="28"/>
      <c r="KDK813" s="28"/>
      <c r="KDL813" s="28"/>
      <c r="KDM813" s="28"/>
      <c r="KDN813" s="28"/>
      <c r="KDO813" s="28"/>
      <c r="KDP813" s="28"/>
      <c r="KDQ813" s="28"/>
      <c r="KDR813" s="28"/>
      <c r="KDS813" s="28"/>
      <c r="KDT813" s="28"/>
      <c r="KDU813" s="28"/>
      <c r="KDV813" s="28"/>
      <c r="KDW813" s="28"/>
      <c r="KDX813" s="28"/>
      <c r="KDY813" s="28"/>
      <c r="KDZ813" s="28"/>
      <c r="KEA813" s="28"/>
      <c r="KEB813" s="28"/>
      <c r="KEC813" s="28"/>
      <c r="KED813" s="28"/>
      <c r="KEE813" s="28"/>
      <c r="KEF813" s="28"/>
      <c r="KEG813" s="28"/>
      <c r="KEH813" s="28"/>
      <c r="KEI813" s="28"/>
      <c r="KEJ813" s="28"/>
      <c r="KEK813" s="28"/>
      <c r="KEL813" s="28"/>
      <c r="KEM813" s="28"/>
      <c r="KEN813" s="28"/>
      <c r="KEO813" s="28"/>
      <c r="KEP813" s="28"/>
      <c r="KEQ813" s="28"/>
      <c r="KER813" s="28"/>
      <c r="KES813" s="28"/>
      <c r="KET813" s="28"/>
      <c r="KEU813" s="28"/>
      <c r="KEV813" s="28"/>
      <c r="KEW813" s="28"/>
      <c r="KEX813" s="28"/>
      <c r="KEY813" s="28"/>
      <c r="KEZ813" s="28"/>
      <c r="KFA813" s="28"/>
      <c r="KFB813" s="28"/>
      <c r="KFC813" s="28"/>
      <c r="KFD813" s="28"/>
      <c r="KFE813" s="28"/>
      <c r="KFF813" s="28"/>
      <c r="KFG813" s="28"/>
      <c r="KFH813" s="28"/>
      <c r="KFI813" s="28"/>
      <c r="KFJ813" s="28"/>
      <c r="KFK813" s="28"/>
      <c r="KFL813" s="28"/>
      <c r="KFM813" s="28"/>
      <c r="KFN813" s="28"/>
      <c r="KFO813" s="28"/>
      <c r="KFP813" s="28"/>
      <c r="KFQ813" s="28"/>
      <c r="KFR813" s="28"/>
      <c r="KFS813" s="28"/>
      <c r="KFT813" s="28"/>
      <c r="KFU813" s="28"/>
      <c r="KFV813" s="28"/>
      <c r="KFW813" s="28"/>
      <c r="KFX813" s="28"/>
      <c r="KFY813" s="28"/>
      <c r="KFZ813" s="28"/>
      <c r="KGA813" s="28"/>
      <c r="KGB813" s="28"/>
      <c r="KGC813" s="28"/>
      <c r="KGD813" s="28"/>
      <c r="KGE813" s="28"/>
      <c r="KGF813" s="28"/>
      <c r="KGG813" s="28"/>
      <c r="KGH813" s="28"/>
      <c r="KGI813" s="28"/>
      <c r="KGJ813" s="28"/>
      <c r="KGK813" s="28"/>
      <c r="KGL813" s="28"/>
      <c r="KGM813" s="28"/>
      <c r="KGN813" s="28"/>
      <c r="KGO813" s="28"/>
      <c r="KGP813" s="28"/>
      <c r="KGQ813" s="28"/>
      <c r="KGR813" s="28"/>
      <c r="KGS813" s="28"/>
      <c r="KGT813" s="28"/>
      <c r="KGU813" s="28"/>
      <c r="KGV813" s="28"/>
      <c r="KGW813" s="28"/>
      <c r="KGX813" s="28"/>
      <c r="KGY813" s="28"/>
      <c r="KGZ813" s="28"/>
      <c r="KHA813" s="28"/>
      <c r="KHB813" s="28"/>
      <c r="KHC813" s="28"/>
      <c r="KHD813" s="28"/>
      <c r="KHE813" s="28"/>
      <c r="KHF813" s="28"/>
      <c r="KHG813" s="28"/>
      <c r="KHH813" s="28"/>
      <c r="KHI813" s="28"/>
      <c r="KHJ813" s="28"/>
      <c r="KHK813" s="28"/>
      <c r="KHL813" s="28"/>
      <c r="KHM813" s="28"/>
      <c r="KHN813" s="28"/>
      <c r="KHO813" s="28"/>
      <c r="KHP813" s="28"/>
      <c r="KHQ813" s="28"/>
      <c r="KHR813" s="28"/>
      <c r="KHS813" s="28"/>
      <c r="KHT813" s="28"/>
      <c r="KHU813" s="28"/>
      <c r="KHV813" s="28"/>
      <c r="KHW813" s="28"/>
      <c r="KHX813" s="28"/>
      <c r="KHY813" s="28"/>
      <c r="KHZ813" s="28"/>
      <c r="KIA813" s="28"/>
      <c r="KIB813" s="28"/>
      <c r="KIC813" s="28"/>
      <c r="KID813" s="28"/>
      <c r="KIE813" s="28"/>
      <c r="KIF813" s="28"/>
      <c r="KIG813" s="28"/>
      <c r="KIH813" s="28"/>
      <c r="KII813" s="28"/>
      <c r="KIJ813" s="28"/>
      <c r="KIK813" s="28"/>
      <c r="KIL813" s="28"/>
      <c r="KIM813" s="28"/>
      <c r="KIN813" s="28"/>
      <c r="KIO813" s="28"/>
      <c r="KIP813" s="28"/>
      <c r="KIQ813" s="28"/>
      <c r="KIR813" s="28"/>
      <c r="KIS813" s="28"/>
      <c r="KIT813" s="28"/>
      <c r="KIU813" s="28"/>
      <c r="KIV813" s="28"/>
      <c r="KIW813" s="28"/>
      <c r="KIX813" s="28"/>
      <c r="KIY813" s="28"/>
      <c r="KIZ813" s="28"/>
      <c r="KJA813" s="28"/>
      <c r="KJB813" s="28"/>
      <c r="KJC813" s="28"/>
      <c r="KJD813" s="28"/>
      <c r="KJE813" s="28"/>
      <c r="KJF813" s="28"/>
      <c r="KJG813" s="28"/>
      <c r="KJH813" s="28"/>
      <c r="KJI813" s="28"/>
      <c r="KJJ813" s="28"/>
      <c r="KJK813" s="28"/>
      <c r="KJL813" s="28"/>
      <c r="KJM813" s="28"/>
      <c r="KJN813" s="28"/>
      <c r="KJO813" s="28"/>
      <c r="KJP813" s="28"/>
      <c r="KJQ813" s="28"/>
      <c r="KJR813" s="28"/>
      <c r="KJS813" s="28"/>
      <c r="KJT813" s="28"/>
      <c r="KJU813" s="28"/>
      <c r="KJV813" s="28"/>
      <c r="KJW813" s="28"/>
      <c r="KJX813" s="28"/>
      <c r="KJY813" s="28"/>
      <c r="KJZ813" s="28"/>
      <c r="KKA813" s="28"/>
      <c r="KKB813" s="28"/>
      <c r="KKC813" s="28"/>
      <c r="KKD813" s="28"/>
      <c r="KKE813" s="28"/>
      <c r="KKF813" s="28"/>
      <c r="KKG813" s="28"/>
      <c r="KKH813" s="28"/>
      <c r="KKI813" s="28"/>
      <c r="KKJ813" s="28"/>
      <c r="KKK813" s="28"/>
      <c r="KKL813" s="28"/>
      <c r="KKM813" s="28"/>
      <c r="KKN813" s="28"/>
      <c r="KKO813" s="28"/>
      <c r="KKP813" s="28"/>
      <c r="KKQ813" s="28"/>
      <c r="KKR813" s="28"/>
      <c r="KKS813" s="28"/>
      <c r="KKT813" s="28"/>
      <c r="KKU813" s="28"/>
      <c r="KKV813" s="28"/>
      <c r="KKW813" s="28"/>
      <c r="KKX813" s="28"/>
      <c r="KKY813" s="28"/>
      <c r="KKZ813" s="28"/>
      <c r="KLA813" s="28"/>
      <c r="KLB813" s="28"/>
      <c r="KLC813" s="28"/>
      <c r="KLD813" s="28"/>
      <c r="KLE813" s="28"/>
      <c r="KLF813" s="28"/>
      <c r="KLG813" s="28"/>
      <c r="KLH813" s="28"/>
      <c r="KLI813" s="28"/>
      <c r="KLJ813" s="28"/>
      <c r="KLK813" s="28"/>
      <c r="KLL813" s="28"/>
      <c r="KLM813" s="28"/>
      <c r="KLN813" s="28"/>
      <c r="KLO813" s="28"/>
      <c r="KLP813" s="28"/>
      <c r="KLQ813" s="28"/>
      <c r="KLR813" s="28"/>
      <c r="KLS813" s="28"/>
      <c r="KLT813" s="28"/>
      <c r="KLU813" s="28"/>
      <c r="KLV813" s="28"/>
      <c r="KLW813" s="28"/>
      <c r="KLX813" s="28"/>
      <c r="KLY813" s="28"/>
      <c r="KLZ813" s="28"/>
      <c r="KMA813" s="28"/>
      <c r="KMB813" s="28"/>
      <c r="KMC813" s="28"/>
      <c r="KMD813" s="28"/>
      <c r="KME813" s="28"/>
      <c r="KMF813" s="28"/>
      <c r="KMG813" s="28"/>
      <c r="KMH813" s="28"/>
      <c r="KMI813" s="28"/>
      <c r="KMJ813" s="28"/>
      <c r="KMK813" s="28"/>
      <c r="KML813" s="28"/>
      <c r="KMM813" s="28"/>
      <c r="KMN813" s="28"/>
      <c r="KMO813" s="28"/>
      <c r="KMP813" s="28"/>
      <c r="KMQ813" s="28"/>
      <c r="KMR813" s="28"/>
      <c r="KMS813" s="28"/>
      <c r="KMT813" s="28"/>
      <c r="KMU813" s="28"/>
      <c r="KMV813" s="28"/>
      <c r="KMW813" s="28"/>
      <c r="KMX813" s="28"/>
      <c r="KMY813" s="28"/>
      <c r="KMZ813" s="28"/>
      <c r="KNA813" s="28"/>
      <c r="KNB813" s="28"/>
      <c r="KNC813" s="28"/>
      <c r="KND813" s="28"/>
      <c r="KNE813" s="28"/>
      <c r="KNF813" s="28"/>
      <c r="KNG813" s="28"/>
      <c r="KNH813" s="28"/>
      <c r="KNI813" s="28"/>
      <c r="KNJ813" s="28"/>
      <c r="KNK813" s="28"/>
      <c r="KNL813" s="28"/>
      <c r="KNM813" s="28"/>
      <c r="KNN813" s="28"/>
      <c r="KNO813" s="28"/>
      <c r="KNP813" s="28"/>
      <c r="KNQ813" s="28"/>
      <c r="KNR813" s="28"/>
      <c r="KNS813" s="28"/>
      <c r="KNT813" s="28"/>
      <c r="KNU813" s="28"/>
      <c r="KNV813" s="28"/>
      <c r="KNW813" s="28"/>
      <c r="KNX813" s="28"/>
      <c r="KNY813" s="28"/>
      <c r="KNZ813" s="28"/>
      <c r="KOA813" s="28"/>
      <c r="KOB813" s="28"/>
      <c r="KOC813" s="28"/>
      <c r="KOD813" s="28"/>
      <c r="KOE813" s="28"/>
      <c r="KOF813" s="28"/>
      <c r="KOG813" s="28"/>
      <c r="KOH813" s="28"/>
      <c r="KOI813" s="28"/>
      <c r="KOJ813" s="28"/>
      <c r="KOK813" s="28"/>
      <c r="KOL813" s="28"/>
      <c r="KOM813" s="28"/>
      <c r="KON813" s="28"/>
      <c r="KOO813" s="28"/>
      <c r="KOP813" s="28"/>
      <c r="KOQ813" s="28"/>
      <c r="KOR813" s="28"/>
      <c r="KOS813" s="28"/>
      <c r="KOT813" s="28"/>
      <c r="KOU813" s="28"/>
      <c r="KOV813" s="28"/>
      <c r="KOW813" s="28"/>
      <c r="KOX813" s="28"/>
      <c r="KOY813" s="28"/>
      <c r="KOZ813" s="28"/>
      <c r="KPA813" s="28"/>
      <c r="KPB813" s="28"/>
      <c r="KPC813" s="28"/>
      <c r="KPD813" s="28"/>
      <c r="KPE813" s="28"/>
      <c r="KPF813" s="28"/>
      <c r="KPG813" s="28"/>
      <c r="KPH813" s="28"/>
      <c r="KPI813" s="28"/>
      <c r="KPJ813" s="28"/>
      <c r="KPK813" s="28"/>
      <c r="KPL813" s="28"/>
      <c r="KPM813" s="28"/>
      <c r="KPN813" s="28"/>
      <c r="KPO813" s="28"/>
      <c r="KPP813" s="28"/>
      <c r="KPQ813" s="28"/>
      <c r="KPR813" s="28"/>
      <c r="KPS813" s="28"/>
      <c r="KPT813" s="28"/>
      <c r="KPU813" s="28"/>
      <c r="KPV813" s="28"/>
      <c r="KPW813" s="28"/>
      <c r="KPX813" s="28"/>
      <c r="KPY813" s="28"/>
      <c r="KPZ813" s="28"/>
      <c r="KQA813" s="28"/>
      <c r="KQB813" s="28"/>
      <c r="KQC813" s="28"/>
      <c r="KQD813" s="28"/>
      <c r="KQE813" s="28"/>
      <c r="KQF813" s="28"/>
      <c r="KQG813" s="28"/>
      <c r="KQH813" s="28"/>
      <c r="KQI813" s="28"/>
      <c r="KQJ813" s="28"/>
      <c r="KQK813" s="28"/>
      <c r="KQL813" s="28"/>
      <c r="KQM813" s="28"/>
      <c r="KQN813" s="28"/>
      <c r="KQO813" s="28"/>
      <c r="KQP813" s="28"/>
      <c r="KQQ813" s="28"/>
      <c r="KQR813" s="28"/>
      <c r="KQS813" s="28"/>
      <c r="KQT813" s="28"/>
      <c r="KQU813" s="28"/>
      <c r="KQV813" s="28"/>
      <c r="KQW813" s="28"/>
      <c r="KQX813" s="28"/>
      <c r="KQY813" s="28"/>
      <c r="KQZ813" s="28"/>
      <c r="KRA813" s="28"/>
      <c r="KRB813" s="28"/>
      <c r="KRC813" s="28"/>
      <c r="KRD813" s="28"/>
      <c r="KRE813" s="28"/>
      <c r="KRF813" s="28"/>
      <c r="KRG813" s="28"/>
      <c r="KRH813" s="28"/>
      <c r="KRI813" s="28"/>
      <c r="KRJ813" s="28"/>
      <c r="KRK813" s="28"/>
      <c r="KRL813" s="28"/>
      <c r="KRM813" s="28"/>
      <c r="KRN813" s="28"/>
      <c r="KRO813" s="28"/>
      <c r="KRP813" s="28"/>
      <c r="KRQ813" s="28"/>
      <c r="KRR813" s="28"/>
      <c r="KRS813" s="28"/>
      <c r="KRT813" s="28"/>
      <c r="KRU813" s="28"/>
      <c r="KRV813" s="28"/>
      <c r="KRW813" s="28"/>
      <c r="KRX813" s="28"/>
      <c r="KRY813" s="28"/>
      <c r="KRZ813" s="28"/>
      <c r="KSA813" s="28"/>
      <c r="KSB813" s="28"/>
      <c r="KSC813" s="28"/>
      <c r="KSD813" s="28"/>
      <c r="KSE813" s="28"/>
      <c r="KSF813" s="28"/>
      <c r="KSG813" s="28"/>
      <c r="KSH813" s="28"/>
      <c r="KSI813" s="28"/>
      <c r="KSJ813" s="28"/>
      <c r="KSK813" s="28"/>
      <c r="KSL813" s="28"/>
      <c r="KSM813" s="28"/>
      <c r="KSN813" s="28"/>
      <c r="KSO813" s="28"/>
      <c r="KSP813" s="28"/>
      <c r="KSQ813" s="28"/>
      <c r="KSR813" s="28"/>
      <c r="KSS813" s="28"/>
      <c r="KST813" s="28"/>
      <c r="KSU813" s="28"/>
      <c r="KSV813" s="28"/>
      <c r="KSW813" s="28"/>
      <c r="KSX813" s="28"/>
      <c r="KSY813" s="28"/>
      <c r="KSZ813" s="28"/>
      <c r="KTA813" s="28"/>
      <c r="KTB813" s="28"/>
      <c r="KTC813" s="28"/>
      <c r="KTD813" s="28"/>
      <c r="KTE813" s="28"/>
      <c r="KTF813" s="28"/>
      <c r="KTG813" s="28"/>
      <c r="KTH813" s="28"/>
      <c r="KTI813" s="28"/>
      <c r="KTJ813" s="28"/>
      <c r="KTK813" s="28"/>
      <c r="KTL813" s="28"/>
      <c r="KTM813" s="28"/>
      <c r="KTN813" s="28"/>
      <c r="KTO813" s="28"/>
      <c r="KTP813" s="28"/>
      <c r="KTQ813" s="28"/>
      <c r="KTR813" s="28"/>
      <c r="KTS813" s="28"/>
      <c r="KTT813" s="28"/>
      <c r="KTU813" s="28"/>
      <c r="KTV813" s="28"/>
      <c r="KTW813" s="28"/>
      <c r="KTX813" s="28"/>
      <c r="KTY813" s="28"/>
      <c r="KTZ813" s="28"/>
      <c r="KUA813" s="28"/>
      <c r="KUB813" s="28"/>
      <c r="KUC813" s="28"/>
      <c r="KUD813" s="28"/>
      <c r="KUE813" s="28"/>
      <c r="KUF813" s="28"/>
      <c r="KUG813" s="28"/>
      <c r="KUH813" s="28"/>
      <c r="KUI813" s="28"/>
      <c r="KUJ813" s="28"/>
      <c r="KUK813" s="28"/>
      <c r="KUL813" s="28"/>
      <c r="KUM813" s="28"/>
      <c r="KUN813" s="28"/>
      <c r="KUO813" s="28"/>
      <c r="KUP813" s="28"/>
      <c r="KUQ813" s="28"/>
      <c r="KUR813" s="28"/>
      <c r="KUS813" s="28"/>
      <c r="KUT813" s="28"/>
      <c r="KUU813" s="28"/>
      <c r="KUV813" s="28"/>
      <c r="KUW813" s="28"/>
      <c r="KUX813" s="28"/>
      <c r="KUY813" s="28"/>
      <c r="KUZ813" s="28"/>
      <c r="KVA813" s="28"/>
      <c r="KVB813" s="28"/>
      <c r="KVC813" s="28"/>
      <c r="KVD813" s="28"/>
      <c r="KVE813" s="28"/>
      <c r="KVF813" s="28"/>
      <c r="KVG813" s="28"/>
      <c r="KVH813" s="28"/>
      <c r="KVI813" s="28"/>
      <c r="KVJ813" s="28"/>
      <c r="KVK813" s="28"/>
      <c r="KVL813" s="28"/>
      <c r="KVM813" s="28"/>
      <c r="KVN813" s="28"/>
      <c r="KVO813" s="28"/>
      <c r="KVP813" s="28"/>
      <c r="KVQ813" s="28"/>
      <c r="KVR813" s="28"/>
      <c r="KVS813" s="28"/>
      <c r="KVT813" s="28"/>
      <c r="KVU813" s="28"/>
      <c r="KVV813" s="28"/>
      <c r="KVW813" s="28"/>
      <c r="KVX813" s="28"/>
      <c r="KVY813" s="28"/>
      <c r="KVZ813" s="28"/>
      <c r="KWA813" s="28"/>
      <c r="KWB813" s="28"/>
      <c r="KWC813" s="28"/>
      <c r="KWD813" s="28"/>
      <c r="KWE813" s="28"/>
      <c r="KWF813" s="28"/>
      <c r="KWG813" s="28"/>
      <c r="KWH813" s="28"/>
      <c r="KWI813" s="28"/>
      <c r="KWJ813" s="28"/>
      <c r="KWK813" s="28"/>
      <c r="KWL813" s="28"/>
      <c r="KWM813" s="28"/>
      <c r="KWN813" s="28"/>
      <c r="KWO813" s="28"/>
      <c r="KWP813" s="28"/>
      <c r="KWQ813" s="28"/>
      <c r="KWR813" s="28"/>
      <c r="KWS813" s="28"/>
      <c r="KWT813" s="28"/>
      <c r="KWU813" s="28"/>
      <c r="KWV813" s="28"/>
      <c r="KWW813" s="28"/>
      <c r="KWX813" s="28"/>
      <c r="KWY813" s="28"/>
      <c r="KWZ813" s="28"/>
      <c r="KXA813" s="28"/>
      <c r="KXB813" s="28"/>
      <c r="KXC813" s="28"/>
      <c r="KXD813" s="28"/>
      <c r="KXE813" s="28"/>
      <c r="KXF813" s="28"/>
      <c r="KXG813" s="28"/>
      <c r="KXH813" s="28"/>
      <c r="KXI813" s="28"/>
      <c r="KXJ813" s="28"/>
      <c r="KXK813" s="28"/>
      <c r="KXL813" s="28"/>
      <c r="KXM813" s="28"/>
      <c r="KXN813" s="28"/>
      <c r="KXO813" s="28"/>
      <c r="KXP813" s="28"/>
      <c r="KXQ813" s="28"/>
      <c r="KXR813" s="28"/>
      <c r="KXS813" s="28"/>
      <c r="KXT813" s="28"/>
      <c r="KXU813" s="28"/>
      <c r="KXV813" s="28"/>
      <c r="KXW813" s="28"/>
      <c r="KXX813" s="28"/>
      <c r="KXY813" s="28"/>
      <c r="KXZ813" s="28"/>
      <c r="KYA813" s="28"/>
      <c r="KYB813" s="28"/>
      <c r="KYC813" s="28"/>
      <c r="KYD813" s="28"/>
      <c r="KYE813" s="28"/>
      <c r="KYF813" s="28"/>
      <c r="KYG813" s="28"/>
      <c r="KYH813" s="28"/>
      <c r="KYI813" s="28"/>
      <c r="KYJ813" s="28"/>
      <c r="KYK813" s="28"/>
      <c r="KYL813" s="28"/>
      <c r="KYM813" s="28"/>
      <c r="KYN813" s="28"/>
      <c r="KYO813" s="28"/>
      <c r="KYP813" s="28"/>
      <c r="KYQ813" s="28"/>
      <c r="KYR813" s="28"/>
      <c r="KYS813" s="28"/>
      <c r="KYT813" s="28"/>
      <c r="KYU813" s="28"/>
      <c r="KYV813" s="28"/>
      <c r="KYW813" s="28"/>
      <c r="KYX813" s="28"/>
      <c r="KYY813" s="28"/>
      <c r="KYZ813" s="28"/>
      <c r="KZA813" s="28"/>
      <c r="KZB813" s="28"/>
      <c r="KZC813" s="28"/>
      <c r="KZD813" s="28"/>
      <c r="KZE813" s="28"/>
      <c r="KZF813" s="28"/>
      <c r="KZG813" s="28"/>
      <c r="KZH813" s="28"/>
      <c r="KZI813" s="28"/>
      <c r="KZJ813" s="28"/>
      <c r="KZK813" s="28"/>
      <c r="KZL813" s="28"/>
      <c r="KZM813" s="28"/>
      <c r="KZN813" s="28"/>
      <c r="KZO813" s="28"/>
      <c r="KZP813" s="28"/>
      <c r="KZQ813" s="28"/>
      <c r="KZR813" s="28"/>
      <c r="KZS813" s="28"/>
      <c r="KZT813" s="28"/>
      <c r="KZU813" s="28"/>
      <c r="KZV813" s="28"/>
      <c r="KZW813" s="28"/>
      <c r="KZX813" s="28"/>
      <c r="KZY813" s="28"/>
      <c r="KZZ813" s="28"/>
      <c r="LAA813" s="28"/>
      <c r="LAB813" s="28"/>
      <c r="LAC813" s="28"/>
      <c r="LAD813" s="28"/>
      <c r="LAE813" s="28"/>
      <c r="LAF813" s="28"/>
      <c r="LAG813" s="28"/>
      <c r="LAH813" s="28"/>
      <c r="LAI813" s="28"/>
      <c r="LAJ813" s="28"/>
      <c r="LAK813" s="28"/>
      <c r="LAL813" s="28"/>
      <c r="LAM813" s="28"/>
      <c r="LAN813" s="28"/>
      <c r="LAO813" s="28"/>
      <c r="LAP813" s="28"/>
      <c r="LAQ813" s="28"/>
      <c r="LAR813" s="28"/>
      <c r="LAS813" s="28"/>
      <c r="LAT813" s="28"/>
      <c r="LAU813" s="28"/>
      <c r="LAV813" s="28"/>
      <c r="LAW813" s="28"/>
      <c r="LAX813" s="28"/>
      <c r="LAY813" s="28"/>
      <c r="LAZ813" s="28"/>
      <c r="LBA813" s="28"/>
      <c r="LBB813" s="28"/>
      <c r="LBC813" s="28"/>
      <c r="LBD813" s="28"/>
      <c r="LBE813" s="28"/>
      <c r="LBF813" s="28"/>
      <c r="LBG813" s="28"/>
      <c r="LBH813" s="28"/>
      <c r="LBI813" s="28"/>
      <c r="LBJ813" s="28"/>
      <c r="LBK813" s="28"/>
      <c r="LBL813" s="28"/>
      <c r="LBM813" s="28"/>
      <c r="LBN813" s="28"/>
      <c r="LBO813" s="28"/>
      <c r="LBP813" s="28"/>
      <c r="LBQ813" s="28"/>
      <c r="LBR813" s="28"/>
      <c r="LBS813" s="28"/>
      <c r="LBT813" s="28"/>
      <c r="LBU813" s="28"/>
      <c r="LBV813" s="28"/>
      <c r="LBW813" s="28"/>
      <c r="LBX813" s="28"/>
      <c r="LBY813" s="28"/>
      <c r="LBZ813" s="28"/>
      <c r="LCA813" s="28"/>
      <c r="LCB813" s="28"/>
      <c r="LCC813" s="28"/>
      <c r="LCD813" s="28"/>
      <c r="LCE813" s="28"/>
      <c r="LCF813" s="28"/>
      <c r="LCG813" s="28"/>
      <c r="LCH813" s="28"/>
      <c r="LCI813" s="28"/>
      <c r="LCJ813" s="28"/>
      <c r="LCK813" s="28"/>
      <c r="LCL813" s="28"/>
      <c r="LCM813" s="28"/>
      <c r="LCN813" s="28"/>
      <c r="LCO813" s="28"/>
      <c r="LCP813" s="28"/>
      <c r="LCQ813" s="28"/>
      <c r="LCR813" s="28"/>
      <c r="LCS813" s="28"/>
      <c r="LCT813" s="28"/>
      <c r="LCU813" s="28"/>
      <c r="LCV813" s="28"/>
      <c r="LCW813" s="28"/>
      <c r="LCX813" s="28"/>
      <c r="LCY813" s="28"/>
      <c r="LCZ813" s="28"/>
      <c r="LDA813" s="28"/>
      <c r="LDB813" s="28"/>
      <c r="LDC813" s="28"/>
      <c r="LDD813" s="28"/>
      <c r="LDE813" s="28"/>
      <c r="LDF813" s="28"/>
      <c r="LDG813" s="28"/>
      <c r="LDH813" s="28"/>
      <c r="LDI813" s="28"/>
      <c r="LDJ813" s="28"/>
      <c r="LDK813" s="28"/>
      <c r="LDL813" s="28"/>
      <c r="LDM813" s="28"/>
      <c r="LDN813" s="28"/>
      <c r="LDO813" s="28"/>
      <c r="LDP813" s="28"/>
      <c r="LDQ813" s="28"/>
      <c r="LDR813" s="28"/>
      <c r="LDS813" s="28"/>
      <c r="LDT813" s="28"/>
      <c r="LDU813" s="28"/>
      <c r="LDV813" s="28"/>
      <c r="LDW813" s="28"/>
      <c r="LDX813" s="28"/>
      <c r="LDY813" s="28"/>
      <c r="LDZ813" s="28"/>
      <c r="LEA813" s="28"/>
      <c r="LEB813" s="28"/>
      <c r="LEC813" s="28"/>
      <c r="LED813" s="28"/>
      <c r="LEE813" s="28"/>
      <c r="LEF813" s="28"/>
      <c r="LEG813" s="28"/>
      <c r="LEH813" s="28"/>
      <c r="LEI813" s="28"/>
      <c r="LEJ813" s="28"/>
      <c r="LEK813" s="28"/>
      <c r="LEL813" s="28"/>
      <c r="LEM813" s="28"/>
      <c r="LEN813" s="28"/>
      <c r="LEO813" s="28"/>
      <c r="LEP813" s="28"/>
      <c r="LEQ813" s="28"/>
      <c r="LER813" s="28"/>
      <c r="LES813" s="28"/>
      <c r="LET813" s="28"/>
      <c r="LEU813" s="28"/>
      <c r="LEV813" s="28"/>
      <c r="LEW813" s="28"/>
      <c r="LEX813" s="28"/>
      <c r="LEY813" s="28"/>
      <c r="LEZ813" s="28"/>
      <c r="LFA813" s="28"/>
      <c r="LFB813" s="28"/>
      <c r="LFC813" s="28"/>
      <c r="LFD813" s="28"/>
      <c r="LFE813" s="28"/>
      <c r="LFF813" s="28"/>
      <c r="LFG813" s="28"/>
      <c r="LFH813" s="28"/>
      <c r="LFI813" s="28"/>
      <c r="LFJ813" s="28"/>
      <c r="LFK813" s="28"/>
      <c r="LFL813" s="28"/>
      <c r="LFM813" s="28"/>
      <c r="LFN813" s="28"/>
      <c r="LFO813" s="28"/>
      <c r="LFP813" s="28"/>
      <c r="LFQ813" s="28"/>
      <c r="LFR813" s="28"/>
      <c r="LFS813" s="28"/>
      <c r="LFT813" s="28"/>
      <c r="LFU813" s="28"/>
      <c r="LFV813" s="28"/>
      <c r="LFW813" s="28"/>
      <c r="LFX813" s="28"/>
      <c r="LFY813" s="28"/>
      <c r="LFZ813" s="28"/>
      <c r="LGA813" s="28"/>
      <c r="LGB813" s="28"/>
      <c r="LGC813" s="28"/>
      <c r="LGD813" s="28"/>
      <c r="LGE813" s="28"/>
      <c r="LGF813" s="28"/>
      <c r="LGG813" s="28"/>
      <c r="LGH813" s="28"/>
      <c r="LGI813" s="28"/>
      <c r="LGJ813" s="28"/>
      <c r="LGK813" s="28"/>
      <c r="LGL813" s="28"/>
      <c r="LGM813" s="28"/>
      <c r="LGN813" s="28"/>
      <c r="LGO813" s="28"/>
      <c r="LGP813" s="28"/>
      <c r="LGQ813" s="28"/>
      <c r="LGR813" s="28"/>
      <c r="LGS813" s="28"/>
      <c r="LGT813" s="28"/>
      <c r="LGU813" s="28"/>
      <c r="LGV813" s="28"/>
      <c r="LGW813" s="28"/>
      <c r="LGX813" s="28"/>
      <c r="LGY813" s="28"/>
      <c r="LGZ813" s="28"/>
      <c r="LHA813" s="28"/>
      <c r="LHB813" s="28"/>
      <c r="LHC813" s="28"/>
      <c r="LHD813" s="28"/>
      <c r="LHE813" s="28"/>
      <c r="LHF813" s="28"/>
      <c r="LHG813" s="28"/>
      <c r="LHH813" s="28"/>
      <c r="LHI813" s="28"/>
      <c r="LHJ813" s="28"/>
      <c r="LHK813" s="28"/>
      <c r="LHL813" s="28"/>
      <c r="LHM813" s="28"/>
      <c r="LHN813" s="28"/>
      <c r="LHO813" s="28"/>
      <c r="LHP813" s="28"/>
      <c r="LHQ813" s="28"/>
      <c r="LHR813" s="28"/>
      <c r="LHS813" s="28"/>
      <c r="LHT813" s="28"/>
      <c r="LHU813" s="28"/>
      <c r="LHV813" s="28"/>
      <c r="LHW813" s="28"/>
      <c r="LHX813" s="28"/>
      <c r="LHY813" s="28"/>
      <c r="LHZ813" s="28"/>
      <c r="LIA813" s="28"/>
      <c r="LIB813" s="28"/>
      <c r="LIC813" s="28"/>
      <c r="LID813" s="28"/>
      <c r="LIE813" s="28"/>
      <c r="LIF813" s="28"/>
      <c r="LIG813" s="28"/>
      <c r="LIH813" s="28"/>
      <c r="LII813" s="28"/>
      <c r="LIJ813" s="28"/>
      <c r="LIK813" s="28"/>
      <c r="LIL813" s="28"/>
      <c r="LIM813" s="28"/>
      <c r="LIN813" s="28"/>
      <c r="LIO813" s="28"/>
      <c r="LIP813" s="28"/>
      <c r="LIQ813" s="28"/>
      <c r="LIR813" s="28"/>
      <c r="LIS813" s="28"/>
      <c r="LIT813" s="28"/>
      <c r="LIU813" s="28"/>
      <c r="LIV813" s="28"/>
      <c r="LIW813" s="28"/>
      <c r="LIX813" s="28"/>
      <c r="LIY813" s="28"/>
      <c r="LIZ813" s="28"/>
      <c r="LJA813" s="28"/>
      <c r="LJB813" s="28"/>
      <c r="LJC813" s="28"/>
      <c r="LJD813" s="28"/>
      <c r="LJE813" s="28"/>
      <c r="LJF813" s="28"/>
      <c r="LJG813" s="28"/>
      <c r="LJH813" s="28"/>
      <c r="LJI813" s="28"/>
      <c r="LJJ813" s="28"/>
      <c r="LJK813" s="28"/>
      <c r="LJL813" s="28"/>
      <c r="LJM813" s="28"/>
      <c r="LJN813" s="28"/>
      <c r="LJO813" s="28"/>
      <c r="LJP813" s="28"/>
      <c r="LJQ813" s="28"/>
      <c r="LJR813" s="28"/>
      <c r="LJS813" s="28"/>
      <c r="LJT813" s="28"/>
      <c r="LJU813" s="28"/>
      <c r="LJV813" s="28"/>
      <c r="LJW813" s="28"/>
      <c r="LJX813" s="28"/>
      <c r="LJY813" s="28"/>
      <c r="LJZ813" s="28"/>
      <c r="LKA813" s="28"/>
      <c r="LKB813" s="28"/>
      <c r="LKC813" s="28"/>
      <c r="LKD813" s="28"/>
      <c r="LKE813" s="28"/>
      <c r="LKF813" s="28"/>
      <c r="LKG813" s="28"/>
      <c r="LKH813" s="28"/>
      <c r="LKI813" s="28"/>
      <c r="LKJ813" s="28"/>
      <c r="LKK813" s="28"/>
      <c r="LKL813" s="28"/>
      <c r="LKM813" s="28"/>
      <c r="LKN813" s="28"/>
      <c r="LKO813" s="28"/>
      <c r="LKP813" s="28"/>
      <c r="LKQ813" s="28"/>
      <c r="LKR813" s="28"/>
      <c r="LKS813" s="28"/>
      <c r="LKT813" s="28"/>
      <c r="LKU813" s="28"/>
      <c r="LKV813" s="28"/>
      <c r="LKW813" s="28"/>
      <c r="LKX813" s="28"/>
      <c r="LKY813" s="28"/>
      <c r="LKZ813" s="28"/>
      <c r="LLA813" s="28"/>
      <c r="LLB813" s="28"/>
      <c r="LLC813" s="28"/>
      <c r="LLD813" s="28"/>
      <c r="LLE813" s="28"/>
      <c r="LLF813" s="28"/>
      <c r="LLG813" s="28"/>
      <c r="LLH813" s="28"/>
      <c r="LLI813" s="28"/>
      <c r="LLJ813" s="28"/>
      <c r="LLK813" s="28"/>
      <c r="LLL813" s="28"/>
      <c r="LLM813" s="28"/>
      <c r="LLN813" s="28"/>
      <c r="LLO813" s="28"/>
      <c r="LLP813" s="28"/>
      <c r="LLQ813" s="28"/>
      <c r="LLR813" s="28"/>
      <c r="LLS813" s="28"/>
      <c r="LLT813" s="28"/>
      <c r="LLU813" s="28"/>
      <c r="LLV813" s="28"/>
      <c r="LLW813" s="28"/>
      <c r="LLX813" s="28"/>
      <c r="LLY813" s="28"/>
      <c r="LLZ813" s="28"/>
      <c r="LMA813" s="28"/>
      <c r="LMB813" s="28"/>
      <c r="LMC813" s="28"/>
      <c r="LMD813" s="28"/>
      <c r="LME813" s="28"/>
      <c r="LMF813" s="28"/>
      <c r="LMG813" s="28"/>
      <c r="LMH813" s="28"/>
      <c r="LMI813" s="28"/>
      <c r="LMJ813" s="28"/>
      <c r="LMK813" s="28"/>
      <c r="LML813" s="28"/>
      <c r="LMM813" s="28"/>
      <c r="LMN813" s="28"/>
      <c r="LMO813" s="28"/>
      <c r="LMP813" s="28"/>
      <c r="LMQ813" s="28"/>
      <c r="LMR813" s="28"/>
      <c r="LMS813" s="28"/>
      <c r="LMT813" s="28"/>
      <c r="LMU813" s="28"/>
      <c r="LMV813" s="28"/>
      <c r="LMW813" s="28"/>
      <c r="LMX813" s="28"/>
      <c r="LMY813" s="28"/>
      <c r="LMZ813" s="28"/>
      <c r="LNA813" s="28"/>
      <c r="LNB813" s="28"/>
      <c r="LNC813" s="28"/>
      <c r="LND813" s="28"/>
      <c r="LNE813" s="28"/>
      <c r="LNF813" s="28"/>
      <c r="LNG813" s="28"/>
      <c r="LNH813" s="28"/>
      <c r="LNI813" s="28"/>
      <c r="LNJ813" s="28"/>
      <c r="LNK813" s="28"/>
      <c r="LNL813" s="28"/>
      <c r="LNM813" s="28"/>
      <c r="LNN813" s="28"/>
      <c r="LNO813" s="28"/>
      <c r="LNP813" s="28"/>
      <c r="LNQ813" s="28"/>
      <c r="LNR813" s="28"/>
      <c r="LNS813" s="28"/>
      <c r="LNT813" s="28"/>
      <c r="LNU813" s="28"/>
      <c r="LNV813" s="28"/>
      <c r="LNW813" s="28"/>
      <c r="LNX813" s="28"/>
      <c r="LNY813" s="28"/>
      <c r="LNZ813" s="28"/>
      <c r="LOA813" s="28"/>
      <c r="LOB813" s="28"/>
      <c r="LOC813" s="28"/>
      <c r="LOD813" s="28"/>
      <c r="LOE813" s="28"/>
      <c r="LOF813" s="28"/>
      <c r="LOG813" s="28"/>
      <c r="LOH813" s="28"/>
      <c r="LOI813" s="28"/>
      <c r="LOJ813" s="28"/>
      <c r="LOK813" s="28"/>
      <c r="LOL813" s="28"/>
      <c r="LOM813" s="28"/>
      <c r="LON813" s="28"/>
      <c r="LOO813" s="28"/>
      <c r="LOP813" s="28"/>
      <c r="LOQ813" s="28"/>
      <c r="LOR813" s="28"/>
      <c r="LOS813" s="28"/>
      <c r="LOT813" s="28"/>
      <c r="LOU813" s="28"/>
      <c r="LOV813" s="28"/>
      <c r="LOW813" s="28"/>
      <c r="LOX813" s="28"/>
      <c r="LOY813" s="28"/>
      <c r="LOZ813" s="28"/>
      <c r="LPA813" s="28"/>
      <c r="LPB813" s="28"/>
      <c r="LPC813" s="28"/>
      <c r="LPD813" s="28"/>
      <c r="LPE813" s="28"/>
      <c r="LPF813" s="28"/>
      <c r="LPG813" s="28"/>
      <c r="LPH813" s="28"/>
      <c r="LPI813" s="28"/>
      <c r="LPJ813" s="28"/>
      <c r="LPK813" s="28"/>
      <c r="LPL813" s="28"/>
      <c r="LPM813" s="28"/>
      <c r="LPN813" s="28"/>
      <c r="LPO813" s="28"/>
      <c r="LPP813" s="28"/>
      <c r="LPQ813" s="28"/>
      <c r="LPR813" s="28"/>
      <c r="LPS813" s="28"/>
      <c r="LPT813" s="28"/>
      <c r="LPU813" s="28"/>
      <c r="LPV813" s="28"/>
      <c r="LPW813" s="28"/>
      <c r="LPX813" s="28"/>
      <c r="LPY813" s="28"/>
      <c r="LPZ813" s="28"/>
      <c r="LQA813" s="28"/>
      <c r="LQB813" s="28"/>
      <c r="LQC813" s="28"/>
      <c r="LQD813" s="28"/>
      <c r="LQE813" s="28"/>
      <c r="LQF813" s="28"/>
      <c r="LQG813" s="28"/>
      <c r="LQH813" s="28"/>
      <c r="LQI813" s="28"/>
      <c r="LQJ813" s="28"/>
      <c r="LQK813" s="28"/>
      <c r="LQL813" s="28"/>
      <c r="LQM813" s="28"/>
      <c r="LQN813" s="28"/>
      <c r="LQO813" s="28"/>
      <c r="LQP813" s="28"/>
      <c r="LQQ813" s="28"/>
      <c r="LQR813" s="28"/>
      <c r="LQS813" s="28"/>
      <c r="LQT813" s="28"/>
      <c r="LQU813" s="28"/>
      <c r="LQV813" s="28"/>
      <c r="LQW813" s="28"/>
      <c r="LQX813" s="28"/>
      <c r="LQY813" s="28"/>
      <c r="LQZ813" s="28"/>
      <c r="LRA813" s="28"/>
      <c r="LRB813" s="28"/>
      <c r="LRC813" s="28"/>
      <c r="LRD813" s="28"/>
      <c r="LRE813" s="28"/>
      <c r="LRF813" s="28"/>
      <c r="LRG813" s="28"/>
      <c r="LRH813" s="28"/>
      <c r="LRI813" s="28"/>
      <c r="LRJ813" s="28"/>
      <c r="LRK813" s="28"/>
      <c r="LRL813" s="28"/>
      <c r="LRM813" s="28"/>
      <c r="LRN813" s="28"/>
      <c r="LRO813" s="28"/>
      <c r="LRP813" s="28"/>
      <c r="LRQ813" s="28"/>
      <c r="LRR813" s="28"/>
      <c r="LRS813" s="28"/>
      <c r="LRT813" s="28"/>
      <c r="LRU813" s="28"/>
      <c r="LRV813" s="28"/>
      <c r="LRW813" s="28"/>
      <c r="LRX813" s="28"/>
      <c r="LRY813" s="28"/>
      <c r="LRZ813" s="28"/>
      <c r="LSA813" s="28"/>
      <c r="LSB813" s="28"/>
      <c r="LSC813" s="28"/>
      <c r="LSD813" s="28"/>
      <c r="LSE813" s="28"/>
      <c r="LSF813" s="28"/>
      <c r="LSG813" s="28"/>
      <c r="LSH813" s="28"/>
      <c r="LSI813" s="28"/>
      <c r="LSJ813" s="28"/>
      <c r="LSK813" s="28"/>
      <c r="LSL813" s="28"/>
      <c r="LSM813" s="28"/>
      <c r="LSN813" s="28"/>
      <c r="LSO813" s="28"/>
      <c r="LSP813" s="28"/>
      <c r="LSQ813" s="28"/>
      <c r="LSR813" s="28"/>
      <c r="LSS813" s="28"/>
      <c r="LST813" s="28"/>
      <c r="LSU813" s="28"/>
      <c r="LSV813" s="28"/>
      <c r="LSW813" s="28"/>
      <c r="LSX813" s="28"/>
      <c r="LSY813" s="28"/>
      <c r="LSZ813" s="28"/>
      <c r="LTA813" s="28"/>
      <c r="LTB813" s="28"/>
      <c r="LTC813" s="28"/>
      <c r="LTD813" s="28"/>
      <c r="LTE813" s="28"/>
      <c r="LTF813" s="28"/>
      <c r="LTG813" s="28"/>
      <c r="LTH813" s="28"/>
      <c r="LTI813" s="28"/>
      <c r="LTJ813" s="28"/>
      <c r="LTK813" s="28"/>
      <c r="LTL813" s="28"/>
      <c r="LTM813" s="28"/>
      <c r="LTN813" s="28"/>
      <c r="LTO813" s="28"/>
      <c r="LTP813" s="28"/>
      <c r="LTQ813" s="28"/>
      <c r="LTR813" s="28"/>
      <c r="LTS813" s="28"/>
      <c r="LTT813" s="28"/>
      <c r="LTU813" s="28"/>
      <c r="LTV813" s="28"/>
      <c r="LTW813" s="28"/>
      <c r="LTX813" s="28"/>
      <c r="LTY813" s="28"/>
      <c r="LTZ813" s="28"/>
      <c r="LUA813" s="28"/>
      <c r="LUB813" s="28"/>
      <c r="LUC813" s="28"/>
      <c r="LUD813" s="28"/>
      <c r="LUE813" s="28"/>
      <c r="LUF813" s="28"/>
      <c r="LUG813" s="28"/>
      <c r="LUH813" s="28"/>
      <c r="LUI813" s="28"/>
      <c r="LUJ813" s="28"/>
      <c r="LUK813" s="28"/>
      <c r="LUL813" s="28"/>
      <c r="LUM813" s="28"/>
      <c r="LUN813" s="28"/>
      <c r="LUO813" s="28"/>
      <c r="LUP813" s="28"/>
      <c r="LUQ813" s="28"/>
      <c r="LUR813" s="28"/>
      <c r="LUS813" s="28"/>
      <c r="LUT813" s="28"/>
      <c r="LUU813" s="28"/>
      <c r="LUV813" s="28"/>
      <c r="LUW813" s="28"/>
      <c r="LUX813" s="28"/>
      <c r="LUY813" s="28"/>
      <c r="LUZ813" s="28"/>
      <c r="LVA813" s="28"/>
      <c r="LVB813" s="28"/>
      <c r="LVC813" s="28"/>
      <c r="LVD813" s="28"/>
      <c r="LVE813" s="28"/>
      <c r="LVF813" s="28"/>
      <c r="LVG813" s="28"/>
      <c r="LVH813" s="28"/>
      <c r="LVI813" s="28"/>
      <c r="LVJ813" s="28"/>
      <c r="LVK813" s="28"/>
      <c r="LVL813" s="28"/>
      <c r="LVM813" s="28"/>
      <c r="LVN813" s="28"/>
      <c r="LVO813" s="28"/>
      <c r="LVP813" s="28"/>
      <c r="LVQ813" s="28"/>
      <c r="LVR813" s="28"/>
      <c r="LVS813" s="28"/>
      <c r="LVT813" s="28"/>
      <c r="LVU813" s="28"/>
      <c r="LVV813" s="28"/>
      <c r="LVW813" s="28"/>
      <c r="LVX813" s="28"/>
      <c r="LVY813" s="28"/>
      <c r="LVZ813" s="28"/>
      <c r="LWA813" s="28"/>
      <c r="LWB813" s="28"/>
      <c r="LWC813" s="28"/>
      <c r="LWD813" s="28"/>
      <c r="LWE813" s="28"/>
      <c r="LWF813" s="28"/>
      <c r="LWG813" s="28"/>
      <c r="LWH813" s="28"/>
      <c r="LWI813" s="28"/>
      <c r="LWJ813" s="28"/>
      <c r="LWK813" s="28"/>
      <c r="LWL813" s="28"/>
      <c r="LWM813" s="28"/>
      <c r="LWN813" s="28"/>
      <c r="LWO813" s="28"/>
      <c r="LWP813" s="28"/>
      <c r="LWQ813" s="28"/>
      <c r="LWR813" s="28"/>
      <c r="LWS813" s="28"/>
      <c r="LWT813" s="28"/>
      <c r="LWU813" s="28"/>
      <c r="LWV813" s="28"/>
      <c r="LWW813" s="28"/>
      <c r="LWX813" s="28"/>
      <c r="LWY813" s="28"/>
      <c r="LWZ813" s="28"/>
      <c r="LXA813" s="28"/>
      <c r="LXB813" s="28"/>
      <c r="LXC813" s="28"/>
      <c r="LXD813" s="28"/>
      <c r="LXE813" s="28"/>
      <c r="LXF813" s="28"/>
      <c r="LXG813" s="28"/>
      <c r="LXH813" s="28"/>
      <c r="LXI813" s="28"/>
      <c r="LXJ813" s="28"/>
      <c r="LXK813" s="28"/>
      <c r="LXL813" s="28"/>
      <c r="LXM813" s="28"/>
      <c r="LXN813" s="28"/>
      <c r="LXO813" s="28"/>
      <c r="LXP813" s="28"/>
      <c r="LXQ813" s="28"/>
      <c r="LXR813" s="28"/>
      <c r="LXS813" s="28"/>
      <c r="LXT813" s="28"/>
      <c r="LXU813" s="28"/>
      <c r="LXV813" s="28"/>
      <c r="LXW813" s="28"/>
      <c r="LXX813" s="28"/>
      <c r="LXY813" s="28"/>
      <c r="LXZ813" s="28"/>
      <c r="LYA813" s="28"/>
      <c r="LYB813" s="28"/>
      <c r="LYC813" s="28"/>
      <c r="LYD813" s="28"/>
      <c r="LYE813" s="28"/>
      <c r="LYF813" s="28"/>
      <c r="LYG813" s="28"/>
      <c r="LYH813" s="28"/>
      <c r="LYI813" s="28"/>
      <c r="LYJ813" s="28"/>
      <c r="LYK813" s="28"/>
      <c r="LYL813" s="28"/>
      <c r="LYM813" s="28"/>
      <c r="LYN813" s="28"/>
      <c r="LYO813" s="28"/>
      <c r="LYP813" s="28"/>
      <c r="LYQ813" s="28"/>
      <c r="LYR813" s="28"/>
      <c r="LYS813" s="28"/>
      <c r="LYT813" s="28"/>
      <c r="LYU813" s="28"/>
      <c r="LYV813" s="28"/>
      <c r="LYW813" s="28"/>
      <c r="LYX813" s="28"/>
      <c r="LYY813" s="28"/>
      <c r="LYZ813" s="28"/>
      <c r="LZA813" s="28"/>
      <c r="LZB813" s="28"/>
      <c r="LZC813" s="28"/>
      <c r="LZD813" s="28"/>
      <c r="LZE813" s="28"/>
      <c r="LZF813" s="28"/>
      <c r="LZG813" s="28"/>
      <c r="LZH813" s="28"/>
      <c r="LZI813" s="28"/>
      <c r="LZJ813" s="28"/>
      <c r="LZK813" s="28"/>
      <c r="LZL813" s="28"/>
      <c r="LZM813" s="28"/>
      <c r="LZN813" s="28"/>
      <c r="LZO813" s="28"/>
      <c r="LZP813" s="28"/>
      <c r="LZQ813" s="28"/>
      <c r="LZR813" s="28"/>
      <c r="LZS813" s="28"/>
      <c r="LZT813" s="28"/>
      <c r="LZU813" s="28"/>
      <c r="LZV813" s="28"/>
      <c r="LZW813" s="28"/>
      <c r="LZX813" s="28"/>
      <c r="LZY813" s="28"/>
      <c r="LZZ813" s="28"/>
      <c r="MAA813" s="28"/>
      <c r="MAB813" s="28"/>
      <c r="MAC813" s="28"/>
      <c r="MAD813" s="28"/>
      <c r="MAE813" s="28"/>
      <c r="MAF813" s="28"/>
      <c r="MAG813" s="28"/>
      <c r="MAH813" s="28"/>
      <c r="MAI813" s="28"/>
      <c r="MAJ813" s="28"/>
      <c r="MAK813" s="28"/>
      <c r="MAL813" s="28"/>
      <c r="MAM813" s="28"/>
      <c r="MAN813" s="28"/>
      <c r="MAO813" s="28"/>
      <c r="MAP813" s="28"/>
      <c r="MAQ813" s="28"/>
      <c r="MAR813" s="28"/>
      <c r="MAS813" s="28"/>
      <c r="MAT813" s="28"/>
      <c r="MAU813" s="28"/>
      <c r="MAV813" s="28"/>
      <c r="MAW813" s="28"/>
      <c r="MAX813" s="28"/>
      <c r="MAY813" s="28"/>
      <c r="MAZ813" s="28"/>
      <c r="MBA813" s="28"/>
      <c r="MBB813" s="28"/>
      <c r="MBC813" s="28"/>
      <c r="MBD813" s="28"/>
      <c r="MBE813" s="28"/>
      <c r="MBF813" s="28"/>
      <c r="MBG813" s="28"/>
      <c r="MBH813" s="28"/>
      <c r="MBI813" s="28"/>
      <c r="MBJ813" s="28"/>
      <c r="MBK813" s="28"/>
      <c r="MBL813" s="28"/>
      <c r="MBM813" s="28"/>
      <c r="MBN813" s="28"/>
      <c r="MBO813" s="28"/>
      <c r="MBP813" s="28"/>
      <c r="MBQ813" s="28"/>
      <c r="MBR813" s="28"/>
      <c r="MBS813" s="28"/>
      <c r="MBT813" s="28"/>
      <c r="MBU813" s="28"/>
      <c r="MBV813" s="28"/>
      <c r="MBW813" s="28"/>
      <c r="MBX813" s="28"/>
      <c r="MBY813" s="28"/>
      <c r="MBZ813" s="28"/>
      <c r="MCA813" s="28"/>
      <c r="MCB813" s="28"/>
      <c r="MCC813" s="28"/>
      <c r="MCD813" s="28"/>
      <c r="MCE813" s="28"/>
      <c r="MCF813" s="28"/>
      <c r="MCG813" s="28"/>
      <c r="MCH813" s="28"/>
      <c r="MCI813" s="28"/>
      <c r="MCJ813" s="28"/>
      <c r="MCK813" s="28"/>
      <c r="MCL813" s="28"/>
      <c r="MCM813" s="28"/>
      <c r="MCN813" s="28"/>
      <c r="MCO813" s="28"/>
      <c r="MCP813" s="28"/>
      <c r="MCQ813" s="28"/>
      <c r="MCR813" s="28"/>
      <c r="MCS813" s="28"/>
      <c r="MCT813" s="28"/>
      <c r="MCU813" s="28"/>
      <c r="MCV813" s="28"/>
      <c r="MCW813" s="28"/>
      <c r="MCX813" s="28"/>
      <c r="MCY813" s="28"/>
      <c r="MCZ813" s="28"/>
      <c r="MDA813" s="28"/>
      <c r="MDB813" s="28"/>
      <c r="MDC813" s="28"/>
      <c r="MDD813" s="28"/>
      <c r="MDE813" s="28"/>
      <c r="MDF813" s="28"/>
      <c r="MDG813" s="28"/>
      <c r="MDH813" s="28"/>
      <c r="MDI813" s="28"/>
      <c r="MDJ813" s="28"/>
      <c r="MDK813" s="28"/>
      <c r="MDL813" s="28"/>
      <c r="MDM813" s="28"/>
      <c r="MDN813" s="28"/>
      <c r="MDO813" s="28"/>
      <c r="MDP813" s="28"/>
      <c r="MDQ813" s="28"/>
      <c r="MDR813" s="28"/>
      <c r="MDS813" s="28"/>
      <c r="MDT813" s="28"/>
      <c r="MDU813" s="28"/>
      <c r="MDV813" s="28"/>
      <c r="MDW813" s="28"/>
      <c r="MDX813" s="28"/>
      <c r="MDY813" s="28"/>
      <c r="MDZ813" s="28"/>
      <c r="MEA813" s="28"/>
      <c r="MEB813" s="28"/>
      <c r="MEC813" s="28"/>
      <c r="MED813" s="28"/>
      <c r="MEE813" s="28"/>
      <c r="MEF813" s="28"/>
      <c r="MEG813" s="28"/>
      <c r="MEH813" s="28"/>
      <c r="MEI813" s="28"/>
      <c r="MEJ813" s="28"/>
      <c r="MEK813" s="28"/>
      <c r="MEL813" s="28"/>
      <c r="MEM813" s="28"/>
      <c r="MEN813" s="28"/>
      <c r="MEO813" s="28"/>
      <c r="MEP813" s="28"/>
      <c r="MEQ813" s="28"/>
      <c r="MER813" s="28"/>
      <c r="MES813" s="28"/>
      <c r="MET813" s="28"/>
      <c r="MEU813" s="28"/>
      <c r="MEV813" s="28"/>
      <c r="MEW813" s="28"/>
      <c r="MEX813" s="28"/>
      <c r="MEY813" s="28"/>
      <c r="MEZ813" s="28"/>
      <c r="MFA813" s="28"/>
      <c r="MFB813" s="28"/>
      <c r="MFC813" s="28"/>
      <c r="MFD813" s="28"/>
      <c r="MFE813" s="28"/>
      <c r="MFF813" s="28"/>
      <c r="MFG813" s="28"/>
      <c r="MFH813" s="28"/>
      <c r="MFI813" s="28"/>
      <c r="MFJ813" s="28"/>
      <c r="MFK813" s="28"/>
      <c r="MFL813" s="28"/>
      <c r="MFM813" s="28"/>
      <c r="MFN813" s="28"/>
      <c r="MFO813" s="28"/>
      <c r="MFP813" s="28"/>
      <c r="MFQ813" s="28"/>
      <c r="MFR813" s="28"/>
      <c r="MFS813" s="28"/>
      <c r="MFT813" s="28"/>
      <c r="MFU813" s="28"/>
      <c r="MFV813" s="28"/>
      <c r="MFW813" s="28"/>
      <c r="MFX813" s="28"/>
      <c r="MFY813" s="28"/>
      <c r="MFZ813" s="28"/>
      <c r="MGA813" s="28"/>
      <c r="MGB813" s="28"/>
      <c r="MGC813" s="28"/>
      <c r="MGD813" s="28"/>
      <c r="MGE813" s="28"/>
      <c r="MGF813" s="28"/>
      <c r="MGG813" s="28"/>
      <c r="MGH813" s="28"/>
      <c r="MGI813" s="28"/>
      <c r="MGJ813" s="28"/>
      <c r="MGK813" s="28"/>
      <c r="MGL813" s="28"/>
      <c r="MGM813" s="28"/>
      <c r="MGN813" s="28"/>
      <c r="MGO813" s="28"/>
      <c r="MGP813" s="28"/>
      <c r="MGQ813" s="28"/>
      <c r="MGR813" s="28"/>
      <c r="MGS813" s="28"/>
      <c r="MGT813" s="28"/>
      <c r="MGU813" s="28"/>
      <c r="MGV813" s="28"/>
      <c r="MGW813" s="28"/>
      <c r="MGX813" s="28"/>
      <c r="MGY813" s="28"/>
      <c r="MGZ813" s="28"/>
      <c r="MHA813" s="28"/>
      <c r="MHB813" s="28"/>
      <c r="MHC813" s="28"/>
      <c r="MHD813" s="28"/>
      <c r="MHE813" s="28"/>
      <c r="MHF813" s="28"/>
      <c r="MHG813" s="28"/>
      <c r="MHH813" s="28"/>
      <c r="MHI813" s="28"/>
      <c r="MHJ813" s="28"/>
      <c r="MHK813" s="28"/>
      <c r="MHL813" s="28"/>
      <c r="MHM813" s="28"/>
      <c r="MHN813" s="28"/>
      <c r="MHO813" s="28"/>
      <c r="MHP813" s="28"/>
      <c r="MHQ813" s="28"/>
      <c r="MHR813" s="28"/>
      <c r="MHS813" s="28"/>
      <c r="MHT813" s="28"/>
      <c r="MHU813" s="28"/>
      <c r="MHV813" s="28"/>
      <c r="MHW813" s="28"/>
      <c r="MHX813" s="28"/>
      <c r="MHY813" s="28"/>
      <c r="MHZ813" s="28"/>
      <c r="MIA813" s="28"/>
      <c r="MIB813" s="28"/>
      <c r="MIC813" s="28"/>
      <c r="MID813" s="28"/>
      <c r="MIE813" s="28"/>
      <c r="MIF813" s="28"/>
      <c r="MIG813" s="28"/>
      <c r="MIH813" s="28"/>
      <c r="MII813" s="28"/>
      <c r="MIJ813" s="28"/>
      <c r="MIK813" s="28"/>
      <c r="MIL813" s="28"/>
      <c r="MIM813" s="28"/>
      <c r="MIN813" s="28"/>
      <c r="MIO813" s="28"/>
      <c r="MIP813" s="28"/>
      <c r="MIQ813" s="28"/>
      <c r="MIR813" s="28"/>
      <c r="MIS813" s="28"/>
      <c r="MIT813" s="28"/>
      <c r="MIU813" s="28"/>
      <c r="MIV813" s="28"/>
      <c r="MIW813" s="28"/>
      <c r="MIX813" s="28"/>
      <c r="MIY813" s="28"/>
      <c r="MIZ813" s="28"/>
      <c r="MJA813" s="28"/>
      <c r="MJB813" s="28"/>
      <c r="MJC813" s="28"/>
      <c r="MJD813" s="28"/>
      <c r="MJE813" s="28"/>
      <c r="MJF813" s="28"/>
      <c r="MJG813" s="28"/>
      <c r="MJH813" s="28"/>
      <c r="MJI813" s="28"/>
      <c r="MJJ813" s="28"/>
      <c r="MJK813" s="28"/>
      <c r="MJL813" s="28"/>
      <c r="MJM813" s="28"/>
      <c r="MJN813" s="28"/>
      <c r="MJO813" s="28"/>
      <c r="MJP813" s="28"/>
      <c r="MJQ813" s="28"/>
      <c r="MJR813" s="28"/>
      <c r="MJS813" s="28"/>
      <c r="MJT813" s="28"/>
      <c r="MJU813" s="28"/>
      <c r="MJV813" s="28"/>
      <c r="MJW813" s="28"/>
      <c r="MJX813" s="28"/>
      <c r="MJY813" s="28"/>
      <c r="MJZ813" s="28"/>
      <c r="MKA813" s="28"/>
      <c r="MKB813" s="28"/>
      <c r="MKC813" s="28"/>
      <c r="MKD813" s="28"/>
      <c r="MKE813" s="28"/>
      <c r="MKF813" s="28"/>
      <c r="MKG813" s="28"/>
      <c r="MKH813" s="28"/>
      <c r="MKI813" s="28"/>
      <c r="MKJ813" s="28"/>
      <c r="MKK813" s="28"/>
      <c r="MKL813" s="28"/>
      <c r="MKM813" s="28"/>
      <c r="MKN813" s="28"/>
      <c r="MKO813" s="28"/>
      <c r="MKP813" s="28"/>
      <c r="MKQ813" s="28"/>
      <c r="MKR813" s="28"/>
      <c r="MKS813" s="28"/>
      <c r="MKT813" s="28"/>
      <c r="MKU813" s="28"/>
      <c r="MKV813" s="28"/>
      <c r="MKW813" s="28"/>
      <c r="MKX813" s="28"/>
      <c r="MKY813" s="28"/>
      <c r="MKZ813" s="28"/>
      <c r="MLA813" s="28"/>
      <c r="MLB813" s="28"/>
      <c r="MLC813" s="28"/>
      <c r="MLD813" s="28"/>
      <c r="MLE813" s="28"/>
      <c r="MLF813" s="28"/>
      <c r="MLG813" s="28"/>
      <c r="MLH813" s="28"/>
      <c r="MLI813" s="28"/>
      <c r="MLJ813" s="28"/>
      <c r="MLK813" s="28"/>
      <c r="MLL813" s="28"/>
      <c r="MLM813" s="28"/>
      <c r="MLN813" s="28"/>
      <c r="MLO813" s="28"/>
      <c r="MLP813" s="28"/>
      <c r="MLQ813" s="28"/>
      <c r="MLR813" s="28"/>
      <c r="MLS813" s="28"/>
      <c r="MLT813" s="28"/>
      <c r="MLU813" s="28"/>
      <c r="MLV813" s="28"/>
      <c r="MLW813" s="28"/>
      <c r="MLX813" s="28"/>
      <c r="MLY813" s="28"/>
      <c r="MLZ813" s="28"/>
      <c r="MMA813" s="28"/>
      <c r="MMB813" s="28"/>
      <c r="MMC813" s="28"/>
      <c r="MMD813" s="28"/>
      <c r="MME813" s="28"/>
      <c r="MMF813" s="28"/>
      <c r="MMG813" s="28"/>
      <c r="MMH813" s="28"/>
      <c r="MMI813" s="28"/>
      <c r="MMJ813" s="28"/>
      <c r="MMK813" s="28"/>
      <c r="MML813" s="28"/>
      <c r="MMM813" s="28"/>
      <c r="MMN813" s="28"/>
      <c r="MMO813" s="28"/>
      <c r="MMP813" s="28"/>
      <c r="MMQ813" s="28"/>
      <c r="MMR813" s="28"/>
      <c r="MMS813" s="28"/>
      <c r="MMT813" s="28"/>
      <c r="MMU813" s="28"/>
      <c r="MMV813" s="28"/>
      <c r="MMW813" s="28"/>
      <c r="MMX813" s="28"/>
      <c r="MMY813" s="28"/>
      <c r="MMZ813" s="28"/>
      <c r="MNA813" s="28"/>
      <c r="MNB813" s="28"/>
      <c r="MNC813" s="28"/>
      <c r="MND813" s="28"/>
      <c r="MNE813" s="28"/>
      <c r="MNF813" s="28"/>
      <c r="MNG813" s="28"/>
      <c r="MNH813" s="28"/>
      <c r="MNI813" s="28"/>
      <c r="MNJ813" s="28"/>
      <c r="MNK813" s="28"/>
      <c r="MNL813" s="28"/>
      <c r="MNM813" s="28"/>
      <c r="MNN813" s="28"/>
      <c r="MNO813" s="28"/>
      <c r="MNP813" s="28"/>
      <c r="MNQ813" s="28"/>
      <c r="MNR813" s="28"/>
      <c r="MNS813" s="28"/>
      <c r="MNT813" s="28"/>
      <c r="MNU813" s="28"/>
      <c r="MNV813" s="28"/>
      <c r="MNW813" s="28"/>
      <c r="MNX813" s="28"/>
      <c r="MNY813" s="28"/>
      <c r="MNZ813" s="28"/>
      <c r="MOA813" s="28"/>
      <c r="MOB813" s="28"/>
      <c r="MOC813" s="28"/>
      <c r="MOD813" s="28"/>
      <c r="MOE813" s="28"/>
      <c r="MOF813" s="28"/>
      <c r="MOG813" s="28"/>
      <c r="MOH813" s="28"/>
      <c r="MOI813" s="28"/>
      <c r="MOJ813" s="28"/>
      <c r="MOK813" s="28"/>
      <c r="MOL813" s="28"/>
      <c r="MOM813" s="28"/>
      <c r="MON813" s="28"/>
      <c r="MOO813" s="28"/>
      <c r="MOP813" s="28"/>
      <c r="MOQ813" s="28"/>
      <c r="MOR813" s="28"/>
      <c r="MOS813" s="28"/>
      <c r="MOT813" s="28"/>
      <c r="MOU813" s="28"/>
      <c r="MOV813" s="28"/>
      <c r="MOW813" s="28"/>
      <c r="MOX813" s="28"/>
      <c r="MOY813" s="28"/>
      <c r="MOZ813" s="28"/>
      <c r="MPA813" s="28"/>
      <c r="MPB813" s="28"/>
      <c r="MPC813" s="28"/>
      <c r="MPD813" s="28"/>
      <c r="MPE813" s="28"/>
      <c r="MPF813" s="28"/>
      <c r="MPG813" s="28"/>
      <c r="MPH813" s="28"/>
      <c r="MPI813" s="28"/>
      <c r="MPJ813" s="28"/>
      <c r="MPK813" s="28"/>
      <c r="MPL813" s="28"/>
      <c r="MPM813" s="28"/>
      <c r="MPN813" s="28"/>
      <c r="MPO813" s="28"/>
      <c r="MPP813" s="28"/>
      <c r="MPQ813" s="28"/>
      <c r="MPR813" s="28"/>
      <c r="MPS813" s="28"/>
      <c r="MPT813" s="28"/>
      <c r="MPU813" s="28"/>
      <c r="MPV813" s="28"/>
      <c r="MPW813" s="28"/>
      <c r="MPX813" s="28"/>
      <c r="MPY813" s="28"/>
      <c r="MPZ813" s="28"/>
      <c r="MQA813" s="28"/>
      <c r="MQB813" s="28"/>
      <c r="MQC813" s="28"/>
      <c r="MQD813" s="28"/>
      <c r="MQE813" s="28"/>
      <c r="MQF813" s="28"/>
      <c r="MQG813" s="28"/>
      <c r="MQH813" s="28"/>
      <c r="MQI813" s="28"/>
      <c r="MQJ813" s="28"/>
      <c r="MQK813" s="28"/>
      <c r="MQL813" s="28"/>
      <c r="MQM813" s="28"/>
      <c r="MQN813" s="28"/>
      <c r="MQO813" s="28"/>
      <c r="MQP813" s="28"/>
      <c r="MQQ813" s="28"/>
      <c r="MQR813" s="28"/>
      <c r="MQS813" s="28"/>
      <c r="MQT813" s="28"/>
      <c r="MQU813" s="28"/>
      <c r="MQV813" s="28"/>
      <c r="MQW813" s="28"/>
      <c r="MQX813" s="28"/>
      <c r="MQY813" s="28"/>
      <c r="MQZ813" s="28"/>
      <c r="MRA813" s="28"/>
      <c r="MRB813" s="28"/>
      <c r="MRC813" s="28"/>
      <c r="MRD813" s="28"/>
      <c r="MRE813" s="28"/>
      <c r="MRF813" s="28"/>
      <c r="MRG813" s="28"/>
      <c r="MRH813" s="28"/>
      <c r="MRI813" s="28"/>
      <c r="MRJ813" s="28"/>
      <c r="MRK813" s="28"/>
      <c r="MRL813" s="28"/>
      <c r="MRM813" s="28"/>
      <c r="MRN813" s="28"/>
      <c r="MRO813" s="28"/>
      <c r="MRP813" s="28"/>
      <c r="MRQ813" s="28"/>
      <c r="MRR813" s="28"/>
      <c r="MRS813" s="28"/>
      <c r="MRT813" s="28"/>
      <c r="MRU813" s="28"/>
      <c r="MRV813" s="28"/>
      <c r="MRW813" s="28"/>
      <c r="MRX813" s="28"/>
      <c r="MRY813" s="28"/>
      <c r="MRZ813" s="28"/>
      <c r="MSA813" s="28"/>
      <c r="MSB813" s="28"/>
      <c r="MSC813" s="28"/>
      <c r="MSD813" s="28"/>
      <c r="MSE813" s="28"/>
      <c r="MSF813" s="28"/>
      <c r="MSG813" s="28"/>
      <c r="MSH813" s="28"/>
      <c r="MSI813" s="28"/>
      <c r="MSJ813" s="28"/>
      <c r="MSK813" s="28"/>
      <c r="MSL813" s="28"/>
      <c r="MSM813" s="28"/>
      <c r="MSN813" s="28"/>
      <c r="MSO813" s="28"/>
      <c r="MSP813" s="28"/>
      <c r="MSQ813" s="28"/>
      <c r="MSR813" s="28"/>
      <c r="MSS813" s="28"/>
      <c r="MST813" s="28"/>
      <c r="MSU813" s="28"/>
      <c r="MSV813" s="28"/>
      <c r="MSW813" s="28"/>
      <c r="MSX813" s="28"/>
      <c r="MSY813" s="28"/>
      <c r="MSZ813" s="28"/>
      <c r="MTA813" s="28"/>
      <c r="MTB813" s="28"/>
      <c r="MTC813" s="28"/>
      <c r="MTD813" s="28"/>
      <c r="MTE813" s="28"/>
      <c r="MTF813" s="28"/>
      <c r="MTG813" s="28"/>
      <c r="MTH813" s="28"/>
      <c r="MTI813" s="28"/>
      <c r="MTJ813" s="28"/>
      <c r="MTK813" s="28"/>
      <c r="MTL813" s="28"/>
      <c r="MTM813" s="28"/>
      <c r="MTN813" s="28"/>
      <c r="MTO813" s="28"/>
      <c r="MTP813" s="28"/>
      <c r="MTQ813" s="28"/>
      <c r="MTR813" s="28"/>
      <c r="MTS813" s="28"/>
      <c r="MTT813" s="28"/>
      <c r="MTU813" s="28"/>
      <c r="MTV813" s="28"/>
      <c r="MTW813" s="28"/>
      <c r="MTX813" s="28"/>
      <c r="MTY813" s="28"/>
      <c r="MTZ813" s="28"/>
      <c r="MUA813" s="28"/>
      <c r="MUB813" s="28"/>
      <c r="MUC813" s="28"/>
      <c r="MUD813" s="28"/>
      <c r="MUE813" s="28"/>
      <c r="MUF813" s="28"/>
      <c r="MUG813" s="28"/>
      <c r="MUH813" s="28"/>
      <c r="MUI813" s="28"/>
      <c r="MUJ813" s="28"/>
      <c r="MUK813" s="28"/>
      <c r="MUL813" s="28"/>
      <c r="MUM813" s="28"/>
      <c r="MUN813" s="28"/>
      <c r="MUO813" s="28"/>
      <c r="MUP813" s="28"/>
      <c r="MUQ813" s="28"/>
      <c r="MUR813" s="28"/>
      <c r="MUS813" s="28"/>
      <c r="MUT813" s="28"/>
      <c r="MUU813" s="28"/>
      <c r="MUV813" s="28"/>
      <c r="MUW813" s="28"/>
      <c r="MUX813" s="28"/>
      <c r="MUY813" s="28"/>
      <c r="MUZ813" s="28"/>
      <c r="MVA813" s="28"/>
      <c r="MVB813" s="28"/>
      <c r="MVC813" s="28"/>
      <c r="MVD813" s="28"/>
      <c r="MVE813" s="28"/>
      <c r="MVF813" s="28"/>
      <c r="MVG813" s="28"/>
      <c r="MVH813" s="28"/>
      <c r="MVI813" s="28"/>
      <c r="MVJ813" s="28"/>
      <c r="MVK813" s="28"/>
      <c r="MVL813" s="28"/>
      <c r="MVM813" s="28"/>
      <c r="MVN813" s="28"/>
      <c r="MVO813" s="28"/>
      <c r="MVP813" s="28"/>
      <c r="MVQ813" s="28"/>
      <c r="MVR813" s="28"/>
      <c r="MVS813" s="28"/>
      <c r="MVT813" s="28"/>
      <c r="MVU813" s="28"/>
      <c r="MVV813" s="28"/>
      <c r="MVW813" s="28"/>
      <c r="MVX813" s="28"/>
      <c r="MVY813" s="28"/>
      <c r="MVZ813" s="28"/>
      <c r="MWA813" s="28"/>
      <c r="MWB813" s="28"/>
      <c r="MWC813" s="28"/>
      <c r="MWD813" s="28"/>
      <c r="MWE813" s="28"/>
      <c r="MWF813" s="28"/>
      <c r="MWG813" s="28"/>
      <c r="MWH813" s="28"/>
      <c r="MWI813" s="28"/>
      <c r="MWJ813" s="28"/>
      <c r="MWK813" s="28"/>
      <c r="MWL813" s="28"/>
      <c r="MWM813" s="28"/>
      <c r="MWN813" s="28"/>
      <c r="MWO813" s="28"/>
      <c r="MWP813" s="28"/>
      <c r="MWQ813" s="28"/>
      <c r="MWR813" s="28"/>
      <c r="MWS813" s="28"/>
      <c r="MWT813" s="28"/>
      <c r="MWU813" s="28"/>
      <c r="MWV813" s="28"/>
      <c r="MWW813" s="28"/>
      <c r="MWX813" s="28"/>
      <c r="MWY813" s="28"/>
      <c r="MWZ813" s="28"/>
      <c r="MXA813" s="28"/>
      <c r="MXB813" s="28"/>
      <c r="MXC813" s="28"/>
      <c r="MXD813" s="28"/>
      <c r="MXE813" s="28"/>
      <c r="MXF813" s="28"/>
      <c r="MXG813" s="28"/>
      <c r="MXH813" s="28"/>
      <c r="MXI813" s="28"/>
      <c r="MXJ813" s="28"/>
      <c r="MXK813" s="28"/>
      <c r="MXL813" s="28"/>
      <c r="MXM813" s="28"/>
      <c r="MXN813" s="28"/>
      <c r="MXO813" s="28"/>
      <c r="MXP813" s="28"/>
      <c r="MXQ813" s="28"/>
      <c r="MXR813" s="28"/>
      <c r="MXS813" s="28"/>
      <c r="MXT813" s="28"/>
      <c r="MXU813" s="28"/>
      <c r="MXV813" s="28"/>
      <c r="MXW813" s="28"/>
      <c r="MXX813" s="28"/>
      <c r="MXY813" s="28"/>
      <c r="MXZ813" s="28"/>
      <c r="MYA813" s="28"/>
      <c r="MYB813" s="28"/>
      <c r="MYC813" s="28"/>
      <c r="MYD813" s="28"/>
      <c r="MYE813" s="28"/>
      <c r="MYF813" s="28"/>
      <c r="MYG813" s="28"/>
      <c r="MYH813" s="28"/>
      <c r="MYI813" s="28"/>
      <c r="MYJ813" s="28"/>
      <c r="MYK813" s="28"/>
      <c r="MYL813" s="28"/>
      <c r="MYM813" s="28"/>
      <c r="MYN813" s="28"/>
      <c r="MYO813" s="28"/>
      <c r="MYP813" s="28"/>
      <c r="MYQ813" s="28"/>
      <c r="MYR813" s="28"/>
      <c r="MYS813" s="28"/>
      <c r="MYT813" s="28"/>
      <c r="MYU813" s="28"/>
      <c r="MYV813" s="28"/>
      <c r="MYW813" s="28"/>
      <c r="MYX813" s="28"/>
      <c r="MYY813" s="28"/>
      <c r="MYZ813" s="28"/>
      <c r="MZA813" s="28"/>
      <c r="MZB813" s="28"/>
      <c r="MZC813" s="28"/>
      <c r="MZD813" s="28"/>
      <c r="MZE813" s="28"/>
      <c r="MZF813" s="28"/>
      <c r="MZG813" s="28"/>
      <c r="MZH813" s="28"/>
      <c r="MZI813" s="28"/>
      <c r="MZJ813" s="28"/>
      <c r="MZK813" s="28"/>
      <c r="MZL813" s="28"/>
      <c r="MZM813" s="28"/>
      <c r="MZN813" s="28"/>
      <c r="MZO813" s="28"/>
      <c r="MZP813" s="28"/>
      <c r="MZQ813" s="28"/>
      <c r="MZR813" s="28"/>
      <c r="MZS813" s="28"/>
      <c r="MZT813" s="28"/>
      <c r="MZU813" s="28"/>
      <c r="MZV813" s="28"/>
      <c r="MZW813" s="28"/>
      <c r="MZX813" s="28"/>
      <c r="MZY813" s="28"/>
      <c r="MZZ813" s="28"/>
      <c r="NAA813" s="28"/>
      <c r="NAB813" s="28"/>
      <c r="NAC813" s="28"/>
      <c r="NAD813" s="28"/>
      <c r="NAE813" s="28"/>
      <c r="NAF813" s="28"/>
      <c r="NAG813" s="28"/>
      <c r="NAH813" s="28"/>
      <c r="NAI813" s="28"/>
      <c r="NAJ813" s="28"/>
      <c r="NAK813" s="28"/>
      <c r="NAL813" s="28"/>
      <c r="NAM813" s="28"/>
      <c r="NAN813" s="28"/>
      <c r="NAO813" s="28"/>
      <c r="NAP813" s="28"/>
      <c r="NAQ813" s="28"/>
      <c r="NAR813" s="28"/>
      <c r="NAS813" s="28"/>
      <c r="NAT813" s="28"/>
      <c r="NAU813" s="28"/>
      <c r="NAV813" s="28"/>
      <c r="NAW813" s="28"/>
      <c r="NAX813" s="28"/>
      <c r="NAY813" s="28"/>
      <c r="NAZ813" s="28"/>
      <c r="NBA813" s="28"/>
      <c r="NBB813" s="28"/>
      <c r="NBC813" s="28"/>
      <c r="NBD813" s="28"/>
      <c r="NBE813" s="28"/>
      <c r="NBF813" s="28"/>
      <c r="NBG813" s="28"/>
      <c r="NBH813" s="28"/>
      <c r="NBI813" s="28"/>
      <c r="NBJ813" s="28"/>
      <c r="NBK813" s="28"/>
      <c r="NBL813" s="28"/>
      <c r="NBM813" s="28"/>
      <c r="NBN813" s="28"/>
      <c r="NBO813" s="28"/>
      <c r="NBP813" s="28"/>
      <c r="NBQ813" s="28"/>
      <c r="NBR813" s="28"/>
      <c r="NBS813" s="28"/>
      <c r="NBT813" s="28"/>
      <c r="NBU813" s="28"/>
      <c r="NBV813" s="28"/>
      <c r="NBW813" s="28"/>
      <c r="NBX813" s="28"/>
      <c r="NBY813" s="28"/>
      <c r="NBZ813" s="28"/>
      <c r="NCA813" s="28"/>
      <c r="NCB813" s="28"/>
      <c r="NCC813" s="28"/>
      <c r="NCD813" s="28"/>
      <c r="NCE813" s="28"/>
      <c r="NCF813" s="28"/>
      <c r="NCG813" s="28"/>
      <c r="NCH813" s="28"/>
      <c r="NCI813" s="28"/>
      <c r="NCJ813" s="28"/>
      <c r="NCK813" s="28"/>
      <c r="NCL813" s="28"/>
      <c r="NCM813" s="28"/>
      <c r="NCN813" s="28"/>
      <c r="NCO813" s="28"/>
      <c r="NCP813" s="28"/>
      <c r="NCQ813" s="28"/>
      <c r="NCR813" s="28"/>
      <c r="NCS813" s="28"/>
      <c r="NCT813" s="28"/>
      <c r="NCU813" s="28"/>
      <c r="NCV813" s="28"/>
      <c r="NCW813" s="28"/>
      <c r="NCX813" s="28"/>
      <c r="NCY813" s="28"/>
      <c r="NCZ813" s="28"/>
      <c r="NDA813" s="28"/>
      <c r="NDB813" s="28"/>
      <c r="NDC813" s="28"/>
      <c r="NDD813" s="28"/>
      <c r="NDE813" s="28"/>
      <c r="NDF813" s="28"/>
      <c r="NDG813" s="28"/>
      <c r="NDH813" s="28"/>
      <c r="NDI813" s="28"/>
      <c r="NDJ813" s="28"/>
      <c r="NDK813" s="28"/>
      <c r="NDL813" s="28"/>
      <c r="NDM813" s="28"/>
      <c r="NDN813" s="28"/>
      <c r="NDO813" s="28"/>
      <c r="NDP813" s="28"/>
      <c r="NDQ813" s="28"/>
      <c r="NDR813" s="28"/>
      <c r="NDS813" s="28"/>
      <c r="NDT813" s="28"/>
      <c r="NDU813" s="28"/>
      <c r="NDV813" s="28"/>
      <c r="NDW813" s="28"/>
      <c r="NDX813" s="28"/>
      <c r="NDY813" s="28"/>
      <c r="NDZ813" s="28"/>
      <c r="NEA813" s="28"/>
      <c r="NEB813" s="28"/>
      <c r="NEC813" s="28"/>
      <c r="NED813" s="28"/>
      <c r="NEE813" s="28"/>
      <c r="NEF813" s="28"/>
      <c r="NEG813" s="28"/>
      <c r="NEH813" s="28"/>
      <c r="NEI813" s="28"/>
      <c r="NEJ813" s="28"/>
      <c r="NEK813" s="28"/>
      <c r="NEL813" s="28"/>
      <c r="NEM813" s="28"/>
      <c r="NEN813" s="28"/>
      <c r="NEO813" s="28"/>
      <c r="NEP813" s="28"/>
      <c r="NEQ813" s="28"/>
      <c r="NER813" s="28"/>
      <c r="NES813" s="28"/>
      <c r="NET813" s="28"/>
      <c r="NEU813" s="28"/>
      <c r="NEV813" s="28"/>
      <c r="NEW813" s="28"/>
      <c r="NEX813" s="28"/>
      <c r="NEY813" s="28"/>
      <c r="NEZ813" s="28"/>
      <c r="NFA813" s="28"/>
      <c r="NFB813" s="28"/>
      <c r="NFC813" s="28"/>
      <c r="NFD813" s="28"/>
      <c r="NFE813" s="28"/>
      <c r="NFF813" s="28"/>
      <c r="NFG813" s="28"/>
      <c r="NFH813" s="28"/>
      <c r="NFI813" s="28"/>
      <c r="NFJ813" s="28"/>
      <c r="NFK813" s="28"/>
      <c r="NFL813" s="28"/>
      <c r="NFM813" s="28"/>
      <c r="NFN813" s="28"/>
      <c r="NFO813" s="28"/>
      <c r="NFP813" s="28"/>
      <c r="NFQ813" s="28"/>
      <c r="NFR813" s="28"/>
      <c r="NFS813" s="28"/>
      <c r="NFT813" s="28"/>
      <c r="NFU813" s="28"/>
      <c r="NFV813" s="28"/>
      <c r="NFW813" s="28"/>
      <c r="NFX813" s="28"/>
      <c r="NFY813" s="28"/>
      <c r="NFZ813" s="28"/>
      <c r="NGA813" s="28"/>
      <c r="NGB813" s="28"/>
      <c r="NGC813" s="28"/>
      <c r="NGD813" s="28"/>
      <c r="NGE813" s="28"/>
      <c r="NGF813" s="28"/>
      <c r="NGG813" s="28"/>
      <c r="NGH813" s="28"/>
      <c r="NGI813" s="28"/>
      <c r="NGJ813" s="28"/>
      <c r="NGK813" s="28"/>
      <c r="NGL813" s="28"/>
      <c r="NGM813" s="28"/>
      <c r="NGN813" s="28"/>
      <c r="NGO813" s="28"/>
      <c r="NGP813" s="28"/>
      <c r="NGQ813" s="28"/>
      <c r="NGR813" s="28"/>
      <c r="NGS813" s="28"/>
      <c r="NGT813" s="28"/>
      <c r="NGU813" s="28"/>
      <c r="NGV813" s="28"/>
      <c r="NGW813" s="28"/>
      <c r="NGX813" s="28"/>
      <c r="NGY813" s="28"/>
      <c r="NGZ813" s="28"/>
      <c r="NHA813" s="28"/>
      <c r="NHB813" s="28"/>
      <c r="NHC813" s="28"/>
      <c r="NHD813" s="28"/>
      <c r="NHE813" s="28"/>
      <c r="NHF813" s="28"/>
      <c r="NHG813" s="28"/>
      <c r="NHH813" s="28"/>
      <c r="NHI813" s="28"/>
      <c r="NHJ813" s="28"/>
      <c r="NHK813" s="28"/>
      <c r="NHL813" s="28"/>
      <c r="NHM813" s="28"/>
      <c r="NHN813" s="28"/>
      <c r="NHO813" s="28"/>
      <c r="NHP813" s="28"/>
      <c r="NHQ813" s="28"/>
      <c r="NHR813" s="28"/>
      <c r="NHS813" s="28"/>
      <c r="NHT813" s="28"/>
      <c r="NHU813" s="28"/>
      <c r="NHV813" s="28"/>
      <c r="NHW813" s="28"/>
      <c r="NHX813" s="28"/>
      <c r="NHY813" s="28"/>
      <c r="NHZ813" s="28"/>
      <c r="NIA813" s="28"/>
      <c r="NIB813" s="28"/>
      <c r="NIC813" s="28"/>
      <c r="NID813" s="28"/>
      <c r="NIE813" s="28"/>
      <c r="NIF813" s="28"/>
      <c r="NIG813" s="28"/>
      <c r="NIH813" s="28"/>
      <c r="NII813" s="28"/>
      <c r="NIJ813" s="28"/>
      <c r="NIK813" s="28"/>
      <c r="NIL813" s="28"/>
      <c r="NIM813" s="28"/>
      <c r="NIN813" s="28"/>
      <c r="NIO813" s="28"/>
      <c r="NIP813" s="28"/>
      <c r="NIQ813" s="28"/>
      <c r="NIR813" s="28"/>
      <c r="NIS813" s="28"/>
      <c r="NIT813" s="28"/>
      <c r="NIU813" s="28"/>
      <c r="NIV813" s="28"/>
      <c r="NIW813" s="28"/>
      <c r="NIX813" s="28"/>
      <c r="NIY813" s="28"/>
      <c r="NIZ813" s="28"/>
      <c r="NJA813" s="28"/>
      <c r="NJB813" s="28"/>
      <c r="NJC813" s="28"/>
      <c r="NJD813" s="28"/>
      <c r="NJE813" s="28"/>
      <c r="NJF813" s="28"/>
      <c r="NJG813" s="28"/>
      <c r="NJH813" s="28"/>
      <c r="NJI813" s="28"/>
      <c r="NJJ813" s="28"/>
      <c r="NJK813" s="28"/>
      <c r="NJL813" s="28"/>
      <c r="NJM813" s="28"/>
      <c r="NJN813" s="28"/>
      <c r="NJO813" s="28"/>
      <c r="NJP813" s="28"/>
      <c r="NJQ813" s="28"/>
      <c r="NJR813" s="28"/>
      <c r="NJS813" s="28"/>
      <c r="NJT813" s="28"/>
      <c r="NJU813" s="28"/>
      <c r="NJV813" s="28"/>
      <c r="NJW813" s="28"/>
      <c r="NJX813" s="28"/>
      <c r="NJY813" s="28"/>
      <c r="NJZ813" s="28"/>
      <c r="NKA813" s="28"/>
      <c r="NKB813" s="28"/>
      <c r="NKC813" s="28"/>
      <c r="NKD813" s="28"/>
      <c r="NKE813" s="28"/>
      <c r="NKF813" s="28"/>
      <c r="NKG813" s="28"/>
      <c r="NKH813" s="28"/>
      <c r="NKI813" s="28"/>
      <c r="NKJ813" s="28"/>
      <c r="NKK813" s="28"/>
      <c r="NKL813" s="28"/>
      <c r="NKM813" s="28"/>
      <c r="NKN813" s="28"/>
      <c r="NKO813" s="28"/>
      <c r="NKP813" s="28"/>
      <c r="NKQ813" s="28"/>
      <c r="NKR813" s="28"/>
      <c r="NKS813" s="28"/>
      <c r="NKT813" s="28"/>
      <c r="NKU813" s="28"/>
      <c r="NKV813" s="28"/>
      <c r="NKW813" s="28"/>
      <c r="NKX813" s="28"/>
      <c r="NKY813" s="28"/>
      <c r="NKZ813" s="28"/>
      <c r="NLA813" s="28"/>
      <c r="NLB813" s="28"/>
      <c r="NLC813" s="28"/>
      <c r="NLD813" s="28"/>
      <c r="NLE813" s="28"/>
      <c r="NLF813" s="28"/>
      <c r="NLG813" s="28"/>
      <c r="NLH813" s="28"/>
      <c r="NLI813" s="28"/>
      <c r="NLJ813" s="28"/>
      <c r="NLK813" s="28"/>
      <c r="NLL813" s="28"/>
      <c r="NLM813" s="28"/>
      <c r="NLN813" s="28"/>
      <c r="NLO813" s="28"/>
      <c r="NLP813" s="28"/>
      <c r="NLQ813" s="28"/>
      <c r="NLR813" s="28"/>
      <c r="NLS813" s="28"/>
      <c r="NLT813" s="28"/>
      <c r="NLU813" s="28"/>
      <c r="NLV813" s="28"/>
      <c r="NLW813" s="28"/>
      <c r="NLX813" s="28"/>
      <c r="NLY813" s="28"/>
      <c r="NLZ813" s="28"/>
      <c r="NMA813" s="28"/>
      <c r="NMB813" s="28"/>
      <c r="NMC813" s="28"/>
      <c r="NMD813" s="28"/>
      <c r="NME813" s="28"/>
      <c r="NMF813" s="28"/>
      <c r="NMG813" s="28"/>
      <c r="NMH813" s="28"/>
      <c r="NMI813" s="28"/>
      <c r="NMJ813" s="28"/>
      <c r="NMK813" s="28"/>
      <c r="NML813" s="28"/>
      <c r="NMM813" s="28"/>
      <c r="NMN813" s="28"/>
      <c r="NMO813" s="28"/>
      <c r="NMP813" s="28"/>
      <c r="NMQ813" s="28"/>
      <c r="NMR813" s="28"/>
      <c r="NMS813" s="28"/>
      <c r="NMT813" s="28"/>
      <c r="NMU813" s="28"/>
      <c r="NMV813" s="28"/>
      <c r="NMW813" s="28"/>
      <c r="NMX813" s="28"/>
      <c r="NMY813" s="28"/>
      <c r="NMZ813" s="28"/>
      <c r="NNA813" s="28"/>
      <c r="NNB813" s="28"/>
      <c r="NNC813" s="28"/>
      <c r="NND813" s="28"/>
      <c r="NNE813" s="28"/>
      <c r="NNF813" s="28"/>
      <c r="NNG813" s="28"/>
      <c r="NNH813" s="28"/>
      <c r="NNI813" s="28"/>
      <c r="NNJ813" s="28"/>
      <c r="NNK813" s="28"/>
      <c r="NNL813" s="28"/>
      <c r="NNM813" s="28"/>
      <c r="NNN813" s="28"/>
      <c r="NNO813" s="28"/>
      <c r="NNP813" s="28"/>
      <c r="NNQ813" s="28"/>
      <c r="NNR813" s="28"/>
      <c r="NNS813" s="28"/>
      <c r="NNT813" s="28"/>
      <c r="NNU813" s="28"/>
      <c r="NNV813" s="28"/>
      <c r="NNW813" s="28"/>
      <c r="NNX813" s="28"/>
      <c r="NNY813" s="28"/>
      <c r="NNZ813" s="28"/>
      <c r="NOA813" s="28"/>
      <c r="NOB813" s="28"/>
      <c r="NOC813" s="28"/>
      <c r="NOD813" s="28"/>
      <c r="NOE813" s="28"/>
      <c r="NOF813" s="28"/>
      <c r="NOG813" s="28"/>
      <c r="NOH813" s="28"/>
      <c r="NOI813" s="28"/>
      <c r="NOJ813" s="28"/>
      <c r="NOK813" s="28"/>
      <c r="NOL813" s="28"/>
      <c r="NOM813" s="28"/>
      <c r="NON813" s="28"/>
      <c r="NOO813" s="28"/>
      <c r="NOP813" s="28"/>
      <c r="NOQ813" s="28"/>
      <c r="NOR813" s="28"/>
      <c r="NOS813" s="28"/>
      <c r="NOT813" s="28"/>
      <c r="NOU813" s="28"/>
      <c r="NOV813" s="28"/>
      <c r="NOW813" s="28"/>
      <c r="NOX813" s="28"/>
      <c r="NOY813" s="28"/>
      <c r="NOZ813" s="28"/>
      <c r="NPA813" s="28"/>
      <c r="NPB813" s="28"/>
      <c r="NPC813" s="28"/>
      <c r="NPD813" s="28"/>
      <c r="NPE813" s="28"/>
      <c r="NPF813" s="28"/>
      <c r="NPG813" s="28"/>
      <c r="NPH813" s="28"/>
      <c r="NPI813" s="28"/>
      <c r="NPJ813" s="28"/>
      <c r="NPK813" s="28"/>
      <c r="NPL813" s="28"/>
      <c r="NPM813" s="28"/>
      <c r="NPN813" s="28"/>
      <c r="NPO813" s="28"/>
      <c r="NPP813" s="28"/>
      <c r="NPQ813" s="28"/>
      <c r="NPR813" s="28"/>
      <c r="NPS813" s="28"/>
      <c r="NPT813" s="28"/>
      <c r="NPU813" s="28"/>
      <c r="NPV813" s="28"/>
      <c r="NPW813" s="28"/>
      <c r="NPX813" s="28"/>
      <c r="NPY813" s="28"/>
      <c r="NPZ813" s="28"/>
      <c r="NQA813" s="28"/>
      <c r="NQB813" s="28"/>
      <c r="NQC813" s="28"/>
      <c r="NQD813" s="28"/>
      <c r="NQE813" s="28"/>
      <c r="NQF813" s="28"/>
      <c r="NQG813" s="28"/>
      <c r="NQH813" s="28"/>
      <c r="NQI813" s="28"/>
      <c r="NQJ813" s="28"/>
      <c r="NQK813" s="28"/>
      <c r="NQL813" s="28"/>
      <c r="NQM813" s="28"/>
      <c r="NQN813" s="28"/>
      <c r="NQO813" s="28"/>
      <c r="NQP813" s="28"/>
      <c r="NQQ813" s="28"/>
      <c r="NQR813" s="28"/>
      <c r="NQS813" s="28"/>
      <c r="NQT813" s="28"/>
      <c r="NQU813" s="28"/>
      <c r="NQV813" s="28"/>
      <c r="NQW813" s="28"/>
      <c r="NQX813" s="28"/>
      <c r="NQY813" s="28"/>
      <c r="NQZ813" s="28"/>
      <c r="NRA813" s="28"/>
      <c r="NRB813" s="28"/>
      <c r="NRC813" s="28"/>
      <c r="NRD813" s="28"/>
      <c r="NRE813" s="28"/>
      <c r="NRF813" s="28"/>
      <c r="NRG813" s="28"/>
      <c r="NRH813" s="28"/>
      <c r="NRI813" s="28"/>
      <c r="NRJ813" s="28"/>
      <c r="NRK813" s="28"/>
      <c r="NRL813" s="28"/>
      <c r="NRM813" s="28"/>
      <c r="NRN813" s="28"/>
      <c r="NRO813" s="28"/>
      <c r="NRP813" s="28"/>
      <c r="NRQ813" s="28"/>
      <c r="NRR813" s="28"/>
      <c r="NRS813" s="28"/>
      <c r="NRT813" s="28"/>
      <c r="NRU813" s="28"/>
      <c r="NRV813" s="28"/>
      <c r="NRW813" s="28"/>
      <c r="NRX813" s="28"/>
      <c r="NRY813" s="28"/>
      <c r="NRZ813" s="28"/>
      <c r="NSA813" s="28"/>
      <c r="NSB813" s="28"/>
      <c r="NSC813" s="28"/>
      <c r="NSD813" s="28"/>
      <c r="NSE813" s="28"/>
      <c r="NSF813" s="28"/>
      <c r="NSG813" s="28"/>
      <c r="NSH813" s="28"/>
      <c r="NSI813" s="28"/>
      <c r="NSJ813" s="28"/>
      <c r="NSK813" s="28"/>
      <c r="NSL813" s="28"/>
      <c r="NSM813" s="28"/>
      <c r="NSN813" s="28"/>
      <c r="NSO813" s="28"/>
      <c r="NSP813" s="28"/>
      <c r="NSQ813" s="28"/>
      <c r="NSR813" s="28"/>
      <c r="NSS813" s="28"/>
      <c r="NST813" s="28"/>
      <c r="NSU813" s="28"/>
      <c r="NSV813" s="28"/>
      <c r="NSW813" s="28"/>
      <c r="NSX813" s="28"/>
      <c r="NSY813" s="28"/>
      <c r="NSZ813" s="28"/>
      <c r="NTA813" s="28"/>
      <c r="NTB813" s="28"/>
      <c r="NTC813" s="28"/>
      <c r="NTD813" s="28"/>
      <c r="NTE813" s="28"/>
      <c r="NTF813" s="28"/>
      <c r="NTG813" s="28"/>
      <c r="NTH813" s="28"/>
      <c r="NTI813" s="28"/>
      <c r="NTJ813" s="28"/>
      <c r="NTK813" s="28"/>
      <c r="NTL813" s="28"/>
      <c r="NTM813" s="28"/>
      <c r="NTN813" s="28"/>
      <c r="NTO813" s="28"/>
      <c r="NTP813" s="28"/>
      <c r="NTQ813" s="28"/>
      <c r="NTR813" s="28"/>
      <c r="NTS813" s="28"/>
      <c r="NTT813" s="28"/>
      <c r="NTU813" s="28"/>
      <c r="NTV813" s="28"/>
      <c r="NTW813" s="28"/>
      <c r="NTX813" s="28"/>
      <c r="NTY813" s="28"/>
      <c r="NTZ813" s="28"/>
      <c r="NUA813" s="28"/>
      <c r="NUB813" s="28"/>
      <c r="NUC813" s="28"/>
      <c r="NUD813" s="28"/>
      <c r="NUE813" s="28"/>
      <c r="NUF813" s="28"/>
      <c r="NUG813" s="28"/>
      <c r="NUH813" s="28"/>
      <c r="NUI813" s="28"/>
      <c r="NUJ813" s="28"/>
      <c r="NUK813" s="28"/>
      <c r="NUL813" s="28"/>
      <c r="NUM813" s="28"/>
      <c r="NUN813" s="28"/>
      <c r="NUO813" s="28"/>
      <c r="NUP813" s="28"/>
      <c r="NUQ813" s="28"/>
      <c r="NUR813" s="28"/>
      <c r="NUS813" s="28"/>
      <c r="NUT813" s="28"/>
      <c r="NUU813" s="28"/>
      <c r="NUV813" s="28"/>
      <c r="NUW813" s="28"/>
      <c r="NUX813" s="28"/>
      <c r="NUY813" s="28"/>
      <c r="NUZ813" s="28"/>
      <c r="NVA813" s="28"/>
      <c r="NVB813" s="28"/>
      <c r="NVC813" s="28"/>
      <c r="NVD813" s="28"/>
      <c r="NVE813" s="28"/>
      <c r="NVF813" s="28"/>
      <c r="NVG813" s="28"/>
      <c r="NVH813" s="28"/>
      <c r="NVI813" s="28"/>
      <c r="NVJ813" s="28"/>
      <c r="NVK813" s="28"/>
      <c r="NVL813" s="28"/>
      <c r="NVM813" s="28"/>
      <c r="NVN813" s="28"/>
      <c r="NVO813" s="28"/>
      <c r="NVP813" s="28"/>
      <c r="NVQ813" s="28"/>
      <c r="NVR813" s="28"/>
      <c r="NVS813" s="28"/>
      <c r="NVT813" s="28"/>
      <c r="NVU813" s="28"/>
      <c r="NVV813" s="28"/>
      <c r="NVW813" s="28"/>
      <c r="NVX813" s="28"/>
      <c r="NVY813" s="28"/>
      <c r="NVZ813" s="28"/>
      <c r="NWA813" s="28"/>
      <c r="NWB813" s="28"/>
      <c r="NWC813" s="28"/>
      <c r="NWD813" s="28"/>
      <c r="NWE813" s="28"/>
      <c r="NWF813" s="28"/>
      <c r="NWG813" s="28"/>
      <c r="NWH813" s="28"/>
      <c r="NWI813" s="28"/>
      <c r="NWJ813" s="28"/>
      <c r="NWK813" s="28"/>
      <c r="NWL813" s="28"/>
      <c r="NWM813" s="28"/>
      <c r="NWN813" s="28"/>
      <c r="NWO813" s="28"/>
      <c r="NWP813" s="28"/>
      <c r="NWQ813" s="28"/>
      <c r="NWR813" s="28"/>
      <c r="NWS813" s="28"/>
      <c r="NWT813" s="28"/>
      <c r="NWU813" s="28"/>
      <c r="NWV813" s="28"/>
      <c r="NWW813" s="28"/>
      <c r="NWX813" s="28"/>
      <c r="NWY813" s="28"/>
      <c r="NWZ813" s="28"/>
      <c r="NXA813" s="28"/>
      <c r="NXB813" s="28"/>
      <c r="NXC813" s="28"/>
      <c r="NXD813" s="28"/>
      <c r="NXE813" s="28"/>
      <c r="NXF813" s="28"/>
      <c r="NXG813" s="28"/>
      <c r="NXH813" s="28"/>
      <c r="NXI813" s="28"/>
      <c r="NXJ813" s="28"/>
      <c r="NXK813" s="28"/>
      <c r="NXL813" s="28"/>
      <c r="NXM813" s="28"/>
      <c r="NXN813" s="28"/>
      <c r="NXO813" s="28"/>
      <c r="NXP813" s="28"/>
      <c r="NXQ813" s="28"/>
      <c r="NXR813" s="28"/>
      <c r="NXS813" s="28"/>
      <c r="NXT813" s="28"/>
      <c r="NXU813" s="28"/>
      <c r="NXV813" s="28"/>
      <c r="NXW813" s="28"/>
      <c r="NXX813" s="28"/>
      <c r="NXY813" s="28"/>
      <c r="NXZ813" s="28"/>
      <c r="NYA813" s="28"/>
      <c r="NYB813" s="28"/>
      <c r="NYC813" s="28"/>
      <c r="NYD813" s="28"/>
      <c r="NYE813" s="28"/>
      <c r="NYF813" s="28"/>
      <c r="NYG813" s="28"/>
      <c r="NYH813" s="28"/>
      <c r="NYI813" s="28"/>
      <c r="NYJ813" s="28"/>
      <c r="NYK813" s="28"/>
      <c r="NYL813" s="28"/>
      <c r="NYM813" s="28"/>
      <c r="NYN813" s="28"/>
      <c r="NYO813" s="28"/>
      <c r="NYP813" s="28"/>
      <c r="NYQ813" s="28"/>
      <c r="NYR813" s="28"/>
      <c r="NYS813" s="28"/>
      <c r="NYT813" s="28"/>
      <c r="NYU813" s="28"/>
      <c r="NYV813" s="28"/>
      <c r="NYW813" s="28"/>
      <c r="NYX813" s="28"/>
      <c r="NYY813" s="28"/>
      <c r="NYZ813" s="28"/>
      <c r="NZA813" s="28"/>
      <c r="NZB813" s="28"/>
      <c r="NZC813" s="28"/>
      <c r="NZD813" s="28"/>
      <c r="NZE813" s="28"/>
      <c r="NZF813" s="28"/>
      <c r="NZG813" s="28"/>
      <c r="NZH813" s="28"/>
      <c r="NZI813" s="28"/>
      <c r="NZJ813" s="28"/>
      <c r="NZK813" s="28"/>
      <c r="NZL813" s="28"/>
      <c r="NZM813" s="28"/>
      <c r="NZN813" s="28"/>
      <c r="NZO813" s="28"/>
      <c r="NZP813" s="28"/>
      <c r="NZQ813" s="28"/>
      <c r="NZR813" s="28"/>
      <c r="NZS813" s="28"/>
      <c r="NZT813" s="28"/>
      <c r="NZU813" s="28"/>
      <c r="NZV813" s="28"/>
      <c r="NZW813" s="28"/>
      <c r="NZX813" s="28"/>
      <c r="NZY813" s="28"/>
      <c r="NZZ813" s="28"/>
      <c r="OAA813" s="28"/>
      <c r="OAB813" s="28"/>
      <c r="OAC813" s="28"/>
      <c r="OAD813" s="28"/>
      <c r="OAE813" s="28"/>
      <c r="OAF813" s="28"/>
      <c r="OAG813" s="28"/>
      <c r="OAH813" s="28"/>
      <c r="OAI813" s="28"/>
      <c r="OAJ813" s="28"/>
      <c r="OAK813" s="28"/>
      <c r="OAL813" s="28"/>
      <c r="OAM813" s="28"/>
      <c r="OAN813" s="28"/>
      <c r="OAO813" s="28"/>
      <c r="OAP813" s="28"/>
      <c r="OAQ813" s="28"/>
      <c r="OAR813" s="28"/>
      <c r="OAS813" s="28"/>
      <c r="OAT813" s="28"/>
      <c r="OAU813" s="28"/>
      <c r="OAV813" s="28"/>
      <c r="OAW813" s="28"/>
      <c r="OAX813" s="28"/>
      <c r="OAY813" s="28"/>
      <c r="OAZ813" s="28"/>
      <c r="OBA813" s="28"/>
      <c r="OBB813" s="28"/>
      <c r="OBC813" s="28"/>
      <c r="OBD813" s="28"/>
      <c r="OBE813" s="28"/>
      <c r="OBF813" s="28"/>
      <c r="OBG813" s="28"/>
      <c r="OBH813" s="28"/>
      <c r="OBI813" s="28"/>
      <c r="OBJ813" s="28"/>
      <c r="OBK813" s="28"/>
      <c r="OBL813" s="28"/>
      <c r="OBM813" s="28"/>
      <c r="OBN813" s="28"/>
      <c r="OBO813" s="28"/>
      <c r="OBP813" s="28"/>
      <c r="OBQ813" s="28"/>
      <c r="OBR813" s="28"/>
      <c r="OBS813" s="28"/>
      <c r="OBT813" s="28"/>
      <c r="OBU813" s="28"/>
      <c r="OBV813" s="28"/>
      <c r="OBW813" s="28"/>
      <c r="OBX813" s="28"/>
      <c r="OBY813" s="28"/>
      <c r="OBZ813" s="28"/>
      <c r="OCA813" s="28"/>
      <c r="OCB813" s="28"/>
      <c r="OCC813" s="28"/>
      <c r="OCD813" s="28"/>
      <c r="OCE813" s="28"/>
      <c r="OCF813" s="28"/>
      <c r="OCG813" s="28"/>
      <c r="OCH813" s="28"/>
      <c r="OCI813" s="28"/>
      <c r="OCJ813" s="28"/>
      <c r="OCK813" s="28"/>
      <c r="OCL813" s="28"/>
      <c r="OCM813" s="28"/>
      <c r="OCN813" s="28"/>
      <c r="OCO813" s="28"/>
      <c r="OCP813" s="28"/>
      <c r="OCQ813" s="28"/>
      <c r="OCR813" s="28"/>
      <c r="OCS813" s="28"/>
      <c r="OCT813" s="28"/>
      <c r="OCU813" s="28"/>
      <c r="OCV813" s="28"/>
      <c r="OCW813" s="28"/>
      <c r="OCX813" s="28"/>
      <c r="OCY813" s="28"/>
      <c r="OCZ813" s="28"/>
      <c r="ODA813" s="28"/>
      <c r="ODB813" s="28"/>
      <c r="ODC813" s="28"/>
      <c r="ODD813" s="28"/>
      <c r="ODE813" s="28"/>
      <c r="ODF813" s="28"/>
      <c r="ODG813" s="28"/>
      <c r="ODH813" s="28"/>
      <c r="ODI813" s="28"/>
      <c r="ODJ813" s="28"/>
      <c r="ODK813" s="28"/>
      <c r="ODL813" s="28"/>
      <c r="ODM813" s="28"/>
      <c r="ODN813" s="28"/>
      <c r="ODO813" s="28"/>
      <c r="ODP813" s="28"/>
      <c r="ODQ813" s="28"/>
      <c r="ODR813" s="28"/>
      <c r="ODS813" s="28"/>
      <c r="ODT813" s="28"/>
      <c r="ODU813" s="28"/>
      <c r="ODV813" s="28"/>
      <c r="ODW813" s="28"/>
      <c r="ODX813" s="28"/>
      <c r="ODY813" s="28"/>
      <c r="ODZ813" s="28"/>
      <c r="OEA813" s="28"/>
      <c r="OEB813" s="28"/>
      <c r="OEC813" s="28"/>
      <c r="OED813" s="28"/>
      <c r="OEE813" s="28"/>
      <c r="OEF813" s="28"/>
      <c r="OEG813" s="28"/>
      <c r="OEH813" s="28"/>
      <c r="OEI813" s="28"/>
      <c r="OEJ813" s="28"/>
      <c r="OEK813" s="28"/>
      <c r="OEL813" s="28"/>
      <c r="OEM813" s="28"/>
      <c r="OEN813" s="28"/>
      <c r="OEO813" s="28"/>
      <c r="OEP813" s="28"/>
      <c r="OEQ813" s="28"/>
      <c r="OER813" s="28"/>
      <c r="OES813" s="28"/>
      <c r="OET813" s="28"/>
      <c r="OEU813" s="28"/>
      <c r="OEV813" s="28"/>
      <c r="OEW813" s="28"/>
      <c r="OEX813" s="28"/>
      <c r="OEY813" s="28"/>
      <c r="OEZ813" s="28"/>
      <c r="OFA813" s="28"/>
      <c r="OFB813" s="28"/>
      <c r="OFC813" s="28"/>
      <c r="OFD813" s="28"/>
      <c r="OFE813" s="28"/>
      <c r="OFF813" s="28"/>
      <c r="OFG813" s="28"/>
      <c r="OFH813" s="28"/>
      <c r="OFI813" s="28"/>
      <c r="OFJ813" s="28"/>
      <c r="OFK813" s="28"/>
      <c r="OFL813" s="28"/>
      <c r="OFM813" s="28"/>
      <c r="OFN813" s="28"/>
      <c r="OFO813" s="28"/>
      <c r="OFP813" s="28"/>
      <c r="OFQ813" s="28"/>
      <c r="OFR813" s="28"/>
      <c r="OFS813" s="28"/>
      <c r="OFT813" s="28"/>
      <c r="OFU813" s="28"/>
      <c r="OFV813" s="28"/>
      <c r="OFW813" s="28"/>
      <c r="OFX813" s="28"/>
      <c r="OFY813" s="28"/>
      <c r="OFZ813" s="28"/>
      <c r="OGA813" s="28"/>
      <c r="OGB813" s="28"/>
      <c r="OGC813" s="28"/>
      <c r="OGD813" s="28"/>
      <c r="OGE813" s="28"/>
      <c r="OGF813" s="28"/>
      <c r="OGG813" s="28"/>
      <c r="OGH813" s="28"/>
      <c r="OGI813" s="28"/>
      <c r="OGJ813" s="28"/>
      <c r="OGK813" s="28"/>
      <c r="OGL813" s="28"/>
      <c r="OGM813" s="28"/>
      <c r="OGN813" s="28"/>
      <c r="OGO813" s="28"/>
      <c r="OGP813" s="28"/>
      <c r="OGQ813" s="28"/>
      <c r="OGR813" s="28"/>
      <c r="OGS813" s="28"/>
      <c r="OGT813" s="28"/>
      <c r="OGU813" s="28"/>
      <c r="OGV813" s="28"/>
      <c r="OGW813" s="28"/>
      <c r="OGX813" s="28"/>
      <c r="OGY813" s="28"/>
      <c r="OGZ813" s="28"/>
      <c r="OHA813" s="28"/>
      <c r="OHB813" s="28"/>
      <c r="OHC813" s="28"/>
      <c r="OHD813" s="28"/>
      <c r="OHE813" s="28"/>
      <c r="OHF813" s="28"/>
      <c r="OHG813" s="28"/>
      <c r="OHH813" s="28"/>
      <c r="OHI813" s="28"/>
      <c r="OHJ813" s="28"/>
      <c r="OHK813" s="28"/>
      <c r="OHL813" s="28"/>
      <c r="OHM813" s="28"/>
      <c r="OHN813" s="28"/>
      <c r="OHO813" s="28"/>
      <c r="OHP813" s="28"/>
      <c r="OHQ813" s="28"/>
      <c r="OHR813" s="28"/>
      <c r="OHS813" s="28"/>
      <c r="OHT813" s="28"/>
      <c r="OHU813" s="28"/>
      <c r="OHV813" s="28"/>
      <c r="OHW813" s="28"/>
      <c r="OHX813" s="28"/>
      <c r="OHY813" s="28"/>
      <c r="OHZ813" s="28"/>
      <c r="OIA813" s="28"/>
      <c r="OIB813" s="28"/>
      <c r="OIC813" s="28"/>
      <c r="OID813" s="28"/>
      <c r="OIE813" s="28"/>
      <c r="OIF813" s="28"/>
      <c r="OIG813" s="28"/>
      <c r="OIH813" s="28"/>
      <c r="OII813" s="28"/>
      <c r="OIJ813" s="28"/>
      <c r="OIK813" s="28"/>
      <c r="OIL813" s="28"/>
      <c r="OIM813" s="28"/>
      <c r="OIN813" s="28"/>
      <c r="OIO813" s="28"/>
      <c r="OIP813" s="28"/>
      <c r="OIQ813" s="28"/>
      <c r="OIR813" s="28"/>
      <c r="OIS813" s="28"/>
      <c r="OIT813" s="28"/>
      <c r="OIU813" s="28"/>
      <c r="OIV813" s="28"/>
      <c r="OIW813" s="28"/>
      <c r="OIX813" s="28"/>
      <c r="OIY813" s="28"/>
      <c r="OIZ813" s="28"/>
      <c r="OJA813" s="28"/>
      <c r="OJB813" s="28"/>
      <c r="OJC813" s="28"/>
      <c r="OJD813" s="28"/>
      <c r="OJE813" s="28"/>
      <c r="OJF813" s="28"/>
      <c r="OJG813" s="28"/>
      <c r="OJH813" s="28"/>
      <c r="OJI813" s="28"/>
      <c r="OJJ813" s="28"/>
      <c r="OJK813" s="28"/>
      <c r="OJL813" s="28"/>
      <c r="OJM813" s="28"/>
      <c r="OJN813" s="28"/>
      <c r="OJO813" s="28"/>
      <c r="OJP813" s="28"/>
      <c r="OJQ813" s="28"/>
      <c r="OJR813" s="28"/>
      <c r="OJS813" s="28"/>
      <c r="OJT813" s="28"/>
      <c r="OJU813" s="28"/>
      <c r="OJV813" s="28"/>
      <c r="OJW813" s="28"/>
      <c r="OJX813" s="28"/>
      <c r="OJY813" s="28"/>
      <c r="OJZ813" s="28"/>
      <c r="OKA813" s="28"/>
      <c r="OKB813" s="28"/>
      <c r="OKC813" s="28"/>
      <c r="OKD813" s="28"/>
      <c r="OKE813" s="28"/>
      <c r="OKF813" s="28"/>
      <c r="OKG813" s="28"/>
      <c r="OKH813" s="28"/>
      <c r="OKI813" s="28"/>
      <c r="OKJ813" s="28"/>
      <c r="OKK813" s="28"/>
      <c r="OKL813" s="28"/>
      <c r="OKM813" s="28"/>
      <c r="OKN813" s="28"/>
      <c r="OKO813" s="28"/>
      <c r="OKP813" s="28"/>
      <c r="OKQ813" s="28"/>
      <c r="OKR813" s="28"/>
      <c r="OKS813" s="28"/>
      <c r="OKT813" s="28"/>
      <c r="OKU813" s="28"/>
      <c r="OKV813" s="28"/>
      <c r="OKW813" s="28"/>
      <c r="OKX813" s="28"/>
      <c r="OKY813" s="28"/>
      <c r="OKZ813" s="28"/>
      <c r="OLA813" s="28"/>
      <c r="OLB813" s="28"/>
      <c r="OLC813" s="28"/>
      <c r="OLD813" s="28"/>
      <c r="OLE813" s="28"/>
      <c r="OLF813" s="28"/>
      <c r="OLG813" s="28"/>
      <c r="OLH813" s="28"/>
      <c r="OLI813" s="28"/>
      <c r="OLJ813" s="28"/>
      <c r="OLK813" s="28"/>
      <c r="OLL813" s="28"/>
      <c r="OLM813" s="28"/>
      <c r="OLN813" s="28"/>
      <c r="OLO813" s="28"/>
      <c r="OLP813" s="28"/>
      <c r="OLQ813" s="28"/>
      <c r="OLR813" s="28"/>
      <c r="OLS813" s="28"/>
      <c r="OLT813" s="28"/>
      <c r="OLU813" s="28"/>
      <c r="OLV813" s="28"/>
      <c r="OLW813" s="28"/>
      <c r="OLX813" s="28"/>
      <c r="OLY813" s="28"/>
      <c r="OLZ813" s="28"/>
      <c r="OMA813" s="28"/>
      <c r="OMB813" s="28"/>
      <c r="OMC813" s="28"/>
      <c r="OMD813" s="28"/>
      <c r="OME813" s="28"/>
      <c r="OMF813" s="28"/>
      <c r="OMG813" s="28"/>
      <c r="OMH813" s="28"/>
      <c r="OMI813" s="28"/>
      <c r="OMJ813" s="28"/>
      <c r="OMK813" s="28"/>
      <c r="OML813" s="28"/>
      <c r="OMM813" s="28"/>
      <c r="OMN813" s="28"/>
      <c r="OMO813" s="28"/>
      <c r="OMP813" s="28"/>
      <c r="OMQ813" s="28"/>
      <c r="OMR813" s="28"/>
      <c r="OMS813" s="28"/>
      <c r="OMT813" s="28"/>
      <c r="OMU813" s="28"/>
      <c r="OMV813" s="28"/>
      <c r="OMW813" s="28"/>
      <c r="OMX813" s="28"/>
      <c r="OMY813" s="28"/>
      <c r="OMZ813" s="28"/>
      <c r="ONA813" s="28"/>
      <c r="ONB813" s="28"/>
      <c r="ONC813" s="28"/>
      <c r="OND813" s="28"/>
      <c r="ONE813" s="28"/>
      <c r="ONF813" s="28"/>
      <c r="ONG813" s="28"/>
      <c r="ONH813" s="28"/>
      <c r="ONI813" s="28"/>
      <c r="ONJ813" s="28"/>
      <c r="ONK813" s="28"/>
      <c r="ONL813" s="28"/>
      <c r="ONM813" s="28"/>
      <c r="ONN813" s="28"/>
      <c r="ONO813" s="28"/>
      <c r="ONP813" s="28"/>
      <c r="ONQ813" s="28"/>
      <c r="ONR813" s="28"/>
      <c r="ONS813" s="28"/>
      <c r="ONT813" s="28"/>
      <c r="ONU813" s="28"/>
      <c r="ONV813" s="28"/>
      <c r="ONW813" s="28"/>
      <c r="ONX813" s="28"/>
      <c r="ONY813" s="28"/>
      <c r="ONZ813" s="28"/>
      <c r="OOA813" s="28"/>
      <c r="OOB813" s="28"/>
      <c r="OOC813" s="28"/>
      <c r="OOD813" s="28"/>
      <c r="OOE813" s="28"/>
      <c r="OOF813" s="28"/>
      <c r="OOG813" s="28"/>
      <c r="OOH813" s="28"/>
      <c r="OOI813" s="28"/>
      <c r="OOJ813" s="28"/>
      <c r="OOK813" s="28"/>
      <c r="OOL813" s="28"/>
      <c r="OOM813" s="28"/>
      <c r="OON813" s="28"/>
      <c r="OOO813" s="28"/>
      <c r="OOP813" s="28"/>
      <c r="OOQ813" s="28"/>
      <c r="OOR813" s="28"/>
      <c r="OOS813" s="28"/>
      <c r="OOT813" s="28"/>
      <c r="OOU813" s="28"/>
      <c r="OOV813" s="28"/>
      <c r="OOW813" s="28"/>
      <c r="OOX813" s="28"/>
      <c r="OOY813" s="28"/>
      <c r="OOZ813" s="28"/>
      <c r="OPA813" s="28"/>
      <c r="OPB813" s="28"/>
      <c r="OPC813" s="28"/>
      <c r="OPD813" s="28"/>
      <c r="OPE813" s="28"/>
      <c r="OPF813" s="28"/>
      <c r="OPG813" s="28"/>
      <c r="OPH813" s="28"/>
      <c r="OPI813" s="28"/>
      <c r="OPJ813" s="28"/>
      <c r="OPK813" s="28"/>
      <c r="OPL813" s="28"/>
      <c r="OPM813" s="28"/>
      <c r="OPN813" s="28"/>
      <c r="OPO813" s="28"/>
      <c r="OPP813" s="28"/>
      <c r="OPQ813" s="28"/>
      <c r="OPR813" s="28"/>
      <c r="OPS813" s="28"/>
      <c r="OPT813" s="28"/>
      <c r="OPU813" s="28"/>
      <c r="OPV813" s="28"/>
      <c r="OPW813" s="28"/>
      <c r="OPX813" s="28"/>
      <c r="OPY813" s="28"/>
      <c r="OPZ813" s="28"/>
      <c r="OQA813" s="28"/>
      <c r="OQB813" s="28"/>
      <c r="OQC813" s="28"/>
      <c r="OQD813" s="28"/>
      <c r="OQE813" s="28"/>
      <c r="OQF813" s="28"/>
      <c r="OQG813" s="28"/>
      <c r="OQH813" s="28"/>
      <c r="OQI813" s="28"/>
      <c r="OQJ813" s="28"/>
      <c r="OQK813" s="28"/>
      <c r="OQL813" s="28"/>
      <c r="OQM813" s="28"/>
      <c r="OQN813" s="28"/>
      <c r="OQO813" s="28"/>
      <c r="OQP813" s="28"/>
      <c r="OQQ813" s="28"/>
      <c r="OQR813" s="28"/>
      <c r="OQS813" s="28"/>
      <c r="OQT813" s="28"/>
      <c r="OQU813" s="28"/>
      <c r="OQV813" s="28"/>
      <c r="OQW813" s="28"/>
      <c r="OQX813" s="28"/>
      <c r="OQY813" s="28"/>
      <c r="OQZ813" s="28"/>
      <c r="ORA813" s="28"/>
      <c r="ORB813" s="28"/>
      <c r="ORC813" s="28"/>
      <c r="ORD813" s="28"/>
      <c r="ORE813" s="28"/>
      <c r="ORF813" s="28"/>
      <c r="ORG813" s="28"/>
      <c r="ORH813" s="28"/>
      <c r="ORI813" s="28"/>
      <c r="ORJ813" s="28"/>
      <c r="ORK813" s="28"/>
      <c r="ORL813" s="28"/>
      <c r="ORM813" s="28"/>
      <c r="ORN813" s="28"/>
      <c r="ORO813" s="28"/>
      <c r="ORP813" s="28"/>
      <c r="ORQ813" s="28"/>
      <c r="ORR813" s="28"/>
      <c r="ORS813" s="28"/>
      <c r="ORT813" s="28"/>
      <c r="ORU813" s="28"/>
      <c r="ORV813" s="28"/>
      <c r="ORW813" s="28"/>
      <c r="ORX813" s="28"/>
      <c r="ORY813" s="28"/>
      <c r="ORZ813" s="28"/>
      <c r="OSA813" s="28"/>
      <c r="OSB813" s="28"/>
      <c r="OSC813" s="28"/>
      <c r="OSD813" s="28"/>
      <c r="OSE813" s="28"/>
      <c r="OSF813" s="28"/>
      <c r="OSG813" s="28"/>
      <c r="OSH813" s="28"/>
      <c r="OSI813" s="28"/>
      <c r="OSJ813" s="28"/>
      <c r="OSK813" s="28"/>
      <c r="OSL813" s="28"/>
      <c r="OSM813" s="28"/>
      <c r="OSN813" s="28"/>
      <c r="OSO813" s="28"/>
      <c r="OSP813" s="28"/>
      <c r="OSQ813" s="28"/>
      <c r="OSR813" s="28"/>
      <c r="OSS813" s="28"/>
      <c r="OST813" s="28"/>
      <c r="OSU813" s="28"/>
      <c r="OSV813" s="28"/>
      <c r="OSW813" s="28"/>
      <c r="OSX813" s="28"/>
      <c r="OSY813" s="28"/>
      <c r="OSZ813" s="28"/>
      <c r="OTA813" s="28"/>
      <c r="OTB813" s="28"/>
      <c r="OTC813" s="28"/>
      <c r="OTD813" s="28"/>
      <c r="OTE813" s="28"/>
      <c r="OTF813" s="28"/>
      <c r="OTG813" s="28"/>
      <c r="OTH813" s="28"/>
      <c r="OTI813" s="28"/>
      <c r="OTJ813" s="28"/>
      <c r="OTK813" s="28"/>
      <c r="OTL813" s="28"/>
      <c r="OTM813" s="28"/>
      <c r="OTN813" s="28"/>
      <c r="OTO813" s="28"/>
      <c r="OTP813" s="28"/>
      <c r="OTQ813" s="28"/>
      <c r="OTR813" s="28"/>
      <c r="OTS813" s="28"/>
      <c r="OTT813" s="28"/>
      <c r="OTU813" s="28"/>
      <c r="OTV813" s="28"/>
      <c r="OTW813" s="28"/>
      <c r="OTX813" s="28"/>
      <c r="OTY813" s="28"/>
      <c r="OTZ813" s="28"/>
      <c r="OUA813" s="28"/>
      <c r="OUB813" s="28"/>
      <c r="OUC813" s="28"/>
      <c r="OUD813" s="28"/>
      <c r="OUE813" s="28"/>
      <c r="OUF813" s="28"/>
      <c r="OUG813" s="28"/>
      <c r="OUH813" s="28"/>
      <c r="OUI813" s="28"/>
      <c r="OUJ813" s="28"/>
      <c r="OUK813" s="28"/>
      <c r="OUL813" s="28"/>
      <c r="OUM813" s="28"/>
      <c r="OUN813" s="28"/>
      <c r="OUO813" s="28"/>
      <c r="OUP813" s="28"/>
      <c r="OUQ813" s="28"/>
      <c r="OUR813" s="28"/>
      <c r="OUS813" s="28"/>
      <c r="OUT813" s="28"/>
      <c r="OUU813" s="28"/>
      <c r="OUV813" s="28"/>
      <c r="OUW813" s="28"/>
      <c r="OUX813" s="28"/>
      <c r="OUY813" s="28"/>
      <c r="OUZ813" s="28"/>
      <c r="OVA813" s="28"/>
      <c r="OVB813" s="28"/>
      <c r="OVC813" s="28"/>
      <c r="OVD813" s="28"/>
      <c r="OVE813" s="28"/>
      <c r="OVF813" s="28"/>
      <c r="OVG813" s="28"/>
      <c r="OVH813" s="28"/>
      <c r="OVI813" s="28"/>
      <c r="OVJ813" s="28"/>
      <c r="OVK813" s="28"/>
      <c r="OVL813" s="28"/>
      <c r="OVM813" s="28"/>
      <c r="OVN813" s="28"/>
      <c r="OVO813" s="28"/>
      <c r="OVP813" s="28"/>
      <c r="OVQ813" s="28"/>
      <c r="OVR813" s="28"/>
      <c r="OVS813" s="28"/>
      <c r="OVT813" s="28"/>
      <c r="OVU813" s="28"/>
      <c r="OVV813" s="28"/>
      <c r="OVW813" s="28"/>
      <c r="OVX813" s="28"/>
      <c r="OVY813" s="28"/>
      <c r="OVZ813" s="28"/>
      <c r="OWA813" s="28"/>
      <c r="OWB813" s="28"/>
      <c r="OWC813" s="28"/>
      <c r="OWD813" s="28"/>
      <c r="OWE813" s="28"/>
      <c r="OWF813" s="28"/>
      <c r="OWG813" s="28"/>
      <c r="OWH813" s="28"/>
      <c r="OWI813" s="28"/>
      <c r="OWJ813" s="28"/>
      <c r="OWK813" s="28"/>
      <c r="OWL813" s="28"/>
      <c r="OWM813" s="28"/>
      <c r="OWN813" s="28"/>
      <c r="OWO813" s="28"/>
      <c r="OWP813" s="28"/>
      <c r="OWQ813" s="28"/>
      <c r="OWR813" s="28"/>
      <c r="OWS813" s="28"/>
      <c r="OWT813" s="28"/>
      <c r="OWU813" s="28"/>
      <c r="OWV813" s="28"/>
      <c r="OWW813" s="28"/>
      <c r="OWX813" s="28"/>
      <c r="OWY813" s="28"/>
      <c r="OWZ813" s="28"/>
      <c r="OXA813" s="28"/>
      <c r="OXB813" s="28"/>
      <c r="OXC813" s="28"/>
      <c r="OXD813" s="28"/>
      <c r="OXE813" s="28"/>
      <c r="OXF813" s="28"/>
      <c r="OXG813" s="28"/>
      <c r="OXH813" s="28"/>
      <c r="OXI813" s="28"/>
      <c r="OXJ813" s="28"/>
      <c r="OXK813" s="28"/>
      <c r="OXL813" s="28"/>
      <c r="OXM813" s="28"/>
      <c r="OXN813" s="28"/>
      <c r="OXO813" s="28"/>
      <c r="OXP813" s="28"/>
      <c r="OXQ813" s="28"/>
      <c r="OXR813" s="28"/>
      <c r="OXS813" s="28"/>
      <c r="OXT813" s="28"/>
      <c r="OXU813" s="28"/>
      <c r="OXV813" s="28"/>
      <c r="OXW813" s="28"/>
      <c r="OXX813" s="28"/>
      <c r="OXY813" s="28"/>
      <c r="OXZ813" s="28"/>
      <c r="OYA813" s="28"/>
      <c r="OYB813" s="28"/>
      <c r="OYC813" s="28"/>
      <c r="OYD813" s="28"/>
      <c r="OYE813" s="28"/>
      <c r="OYF813" s="28"/>
      <c r="OYG813" s="28"/>
      <c r="OYH813" s="28"/>
      <c r="OYI813" s="28"/>
      <c r="OYJ813" s="28"/>
      <c r="OYK813" s="28"/>
      <c r="OYL813" s="28"/>
      <c r="OYM813" s="28"/>
      <c r="OYN813" s="28"/>
      <c r="OYO813" s="28"/>
      <c r="OYP813" s="28"/>
      <c r="OYQ813" s="28"/>
      <c r="OYR813" s="28"/>
      <c r="OYS813" s="28"/>
      <c r="OYT813" s="28"/>
      <c r="OYU813" s="28"/>
      <c r="OYV813" s="28"/>
      <c r="OYW813" s="28"/>
      <c r="OYX813" s="28"/>
      <c r="OYY813" s="28"/>
      <c r="OYZ813" s="28"/>
      <c r="OZA813" s="28"/>
      <c r="OZB813" s="28"/>
      <c r="OZC813" s="28"/>
      <c r="OZD813" s="28"/>
      <c r="OZE813" s="28"/>
      <c r="OZF813" s="28"/>
      <c r="OZG813" s="28"/>
      <c r="OZH813" s="28"/>
      <c r="OZI813" s="28"/>
      <c r="OZJ813" s="28"/>
      <c r="OZK813" s="28"/>
      <c r="OZL813" s="28"/>
      <c r="OZM813" s="28"/>
      <c r="OZN813" s="28"/>
      <c r="OZO813" s="28"/>
      <c r="OZP813" s="28"/>
      <c r="OZQ813" s="28"/>
      <c r="OZR813" s="28"/>
      <c r="OZS813" s="28"/>
      <c r="OZT813" s="28"/>
      <c r="OZU813" s="28"/>
      <c r="OZV813" s="28"/>
      <c r="OZW813" s="28"/>
      <c r="OZX813" s="28"/>
      <c r="OZY813" s="28"/>
      <c r="OZZ813" s="28"/>
      <c r="PAA813" s="28"/>
      <c r="PAB813" s="28"/>
      <c r="PAC813" s="28"/>
      <c r="PAD813" s="28"/>
      <c r="PAE813" s="28"/>
      <c r="PAF813" s="28"/>
      <c r="PAG813" s="28"/>
      <c r="PAH813" s="28"/>
      <c r="PAI813" s="28"/>
      <c r="PAJ813" s="28"/>
      <c r="PAK813" s="28"/>
      <c r="PAL813" s="28"/>
      <c r="PAM813" s="28"/>
      <c r="PAN813" s="28"/>
      <c r="PAO813" s="28"/>
      <c r="PAP813" s="28"/>
      <c r="PAQ813" s="28"/>
      <c r="PAR813" s="28"/>
      <c r="PAS813" s="28"/>
      <c r="PAT813" s="28"/>
      <c r="PAU813" s="28"/>
      <c r="PAV813" s="28"/>
      <c r="PAW813" s="28"/>
      <c r="PAX813" s="28"/>
      <c r="PAY813" s="28"/>
      <c r="PAZ813" s="28"/>
      <c r="PBA813" s="28"/>
      <c r="PBB813" s="28"/>
      <c r="PBC813" s="28"/>
      <c r="PBD813" s="28"/>
      <c r="PBE813" s="28"/>
      <c r="PBF813" s="28"/>
      <c r="PBG813" s="28"/>
      <c r="PBH813" s="28"/>
      <c r="PBI813" s="28"/>
      <c r="PBJ813" s="28"/>
      <c r="PBK813" s="28"/>
      <c r="PBL813" s="28"/>
      <c r="PBM813" s="28"/>
      <c r="PBN813" s="28"/>
      <c r="PBO813" s="28"/>
      <c r="PBP813" s="28"/>
      <c r="PBQ813" s="28"/>
      <c r="PBR813" s="28"/>
      <c r="PBS813" s="28"/>
      <c r="PBT813" s="28"/>
      <c r="PBU813" s="28"/>
      <c r="PBV813" s="28"/>
      <c r="PBW813" s="28"/>
      <c r="PBX813" s="28"/>
      <c r="PBY813" s="28"/>
      <c r="PBZ813" s="28"/>
      <c r="PCA813" s="28"/>
      <c r="PCB813" s="28"/>
      <c r="PCC813" s="28"/>
      <c r="PCD813" s="28"/>
      <c r="PCE813" s="28"/>
      <c r="PCF813" s="28"/>
      <c r="PCG813" s="28"/>
      <c r="PCH813" s="28"/>
      <c r="PCI813" s="28"/>
      <c r="PCJ813" s="28"/>
      <c r="PCK813" s="28"/>
      <c r="PCL813" s="28"/>
      <c r="PCM813" s="28"/>
      <c r="PCN813" s="28"/>
      <c r="PCO813" s="28"/>
      <c r="PCP813" s="28"/>
      <c r="PCQ813" s="28"/>
      <c r="PCR813" s="28"/>
      <c r="PCS813" s="28"/>
      <c r="PCT813" s="28"/>
      <c r="PCU813" s="28"/>
      <c r="PCV813" s="28"/>
      <c r="PCW813" s="28"/>
      <c r="PCX813" s="28"/>
      <c r="PCY813" s="28"/>
      <c r="PCZ813" s="28"/>
      <c r="PDA813" s="28"/>
      <c r="PDB813" s="28"/>
      <c r="PDC813" s="28"/>
      <c r="PDD813" s="28"/>
      <c r="PDE813" s="28"/>
      <c r="PDF813" s="28"/>
      <c r="PDG813" s="28"/>
      <c r="PDH813" s="28"/>
      <c r="PDI813" s="28"/>
      <c r="PDJ813" s="28"/>
      <c r="PDK813" s="28"/>
      <c r="PDL813" s="28"/>
      <c r="PDM813" s="28"/>
      <c r="PDN813" s="28"/>
      <c r="PDO813" s="28"/>
      <c r="PDP813" s="28"/>
      <c r="PDQ813" s="28"/>
      <c r="PDR813" s="28"/>
      <c r="PDS813" s="28"/>
      <c r="PDT813" s="28"/>
      <c r="PDU813" s="28"/>
      <c r="PDV813" s="28"/>
      <c r="PDW813" s="28"/>
      <c r="PDX813" s="28"/>
      <c r="PDY813" s="28"/>
      <c r="PDZ813" s="28"/>
      <c r="PEA813" s="28"/>
      <c r="PEB813" s="28"/>
      <c r="PEC813" s="28"/>
      <c r="PED813" s="28"/>
      <c r="PEE813" s="28"/>
      <c r="PEF813" s="28"/>
      <c r="PEG813" s="28"/>
      <c r="PEH813" s="28"/>
      <c r="PEI813" s="28"/>
      <c r="PEJ813" s="28"/>
      <c r="PEK813" s="28"/>
      <c r="PEL813" s="28"/>
      <c r="PEM813" s="28"/>
      <c r="PEN813" s="28"/>
      <c r="PEO813" s="28"/>
      <c r="PEP813" s="28"/>
      <c r="PEQ813" s="28"/>
      <c r="PER813" s="28"/>
      <c r="PES813" s="28"/>
      <c r="PET813" s="28"/>
      <c r="PEU813" s="28"/>
      <c r="PEV813" s="28"/>
      <c r="PEW813" s="28"/>
      <c r="PEX813" s="28"/>
      <c r="PEY813" s="28"/>
      <c r="PEZ813" s="28"/>
      <c r="PFA813" s="28"/>
      <c r="PFB813" s="28"/>
      <c r="PFC813" s="28"/>
      <c r="PFD813" s="28"/>
      <c r="PFE813" s="28"/>
      <c r="PFF813" s="28"/>
      <c r="PFG813" s="28"/>
      <c r="PFH813" s="28"/>
      <c r="PFI813" s="28"/>
      <c r="PFJ813" s="28"/>
      <c r="PFK813" s="28"/>
      <c r="PFL813" s="28"/>
      <c r="PFM813" s="28"/>
      <c r="PFN813" s="28"/>
      <c r="PFO813" s="28"/>
      <c r="PFP813" s="28"/>
      <c r="PFQ813" s="28"/>
      <c r="PFR813" s="28"/>
      <c r="PFS813" s="28"/>
      <c r="PFT813" s="28"/>
      <c r="PFU813" s="28"/>
      <c r="PFV813" s="28"/>
      <c r="PFW813" s="28"/>
      <c r="PFX813" s="28"/>
      <c r="PFY813" s="28"/>
      <c r="PFZ813" s="28"/>
      <c r="PGA813" s="28"/>
      <c r="PGB813" s="28"/>
      <c r="PGC813" s="28"/>
      <c r="PGD813" s="28"/>
      <c r="PGE813" s="28"/>
      <c r="PGF813" s="28"/>
      <c r="PGG813" s="28"/>
      <c r="PGH813" s="28"/>
      <c r="PGI813" s="28"/>
      <c r="PGJ813" s="28"/>
      <c r="PGK813" s="28"/>
      <c r="PGL813" s="28"/>
      <c r="PGM813" s="28"/>
      <c r="PGN813" s="28"/>
      <c r="PGO813" s="28"/>
      <c r="PGP813" s="28"/>
      <c r="PGQ813" s="28"/>
      <c r="PGR813" s="28"/>
      <c r="PGS813" s="28"/>
      <c r="PGT813" s="28"/>
      <c r="PGU813" s="28"/>
      <c r="PGV813" s="28"/>
      <c r="PGW813" s="28"/>
      <c r="PGX813" s="28"/>
      <c r="PGY813" s="28"/>
      <c r="PGZ813" s="28"/>
      <c r="PHA813" s="28"/>
      <c r="PHB813" s="28"/>
      <c r="PHC813" s="28"/>
      <c r="PHD813" s="28"/>
      <c r="PHE813" s="28"/>
      <c r="PHF813" s="28"/>
      <c r="PHG813" s="28"/>
      <c r="PHH813" s="28"/>
      <c r="PHI813" s="28"/>
      <c r="PHJ813" s="28"/>
      <c r="PHK813" s="28"/>
      <c r="PHL813" s="28"/>
      <c r="PHM813" s="28"/>
      <c r="PHN813" s="28"/>
      <c r="PHO813" s="28"/>
      <c r="PHP813" s="28"/>
      <c r="PHQ813" s="28"/>
      <c r="PHR813" s="28"/>
      <c r="PHS813" s="28"/>
      <c r="PHT813" s="28"/>
      <c r="PHU813" s="28"/>
      <c r="PHV813" s="28"/>
      <c r="PHW813" s="28"/>
      <c r="PHX813" s="28"/>
      <c r="PHY813" s="28"/>
      <c r="PHZ813" s="28"/>
      <c r="PIA813" s="28"/>
      <c r="PIB813" s="28"/>
      <c r="PIC813" s="28"/>
      <c r="PID813" s="28"/>
      <c r="PIE813" s="28"/>
      <c r="PIF813" s="28"/>
      <c r="PIG813" s="28"/>
      <c r="PIH813" s="28"/>
      <c r="PII813" s="28"/>
      <c r="PIJ813" s="28"/>
      <c r="PIK813" s="28"/>
      <c r="PIL813" s="28"/>
      <c r="PIM813" s="28"/>
      <c r="PIN813" s="28"/>
      <c r="PIO813" s="28"/>
      <c r="PIP813" s="28"/>
      <c r="PIQ813" s="28"/>
      <c r="PIR813" s="28"/>
      <c r="PIS813" s="28"/>
      <c r="PIT813" s="28"/>
      <c r="PIU813" s="28"/>
      <c r="PIV813" s="28"/>
      <c r="PIW813" s="28"/>
      <c r="PIX813" s="28"/>
      <c r="PIY813" s="28"/>
      <c r="PIZ813" s="28"/>
      <c r="PJA813" s="28"/>
      <c r="PJB813" s="28"/>
      <c r="PJC813" s="28"/>
      <c r="PJD813" s="28"/>
      <c r="PJE813" s="28"/>
      <c r="PJF813" s="28"/>
      <c r="PJG813" s="28"/>
      <c r="PJH813" s="28"/>
      <c r="PJI813" s="28"/>
      <c r="PJJ813" s="28"/>
      <c r="PJK813" s="28"/>
      <c r="PJL813" s="28"/>
      <c r="PJM813" s="28"/>
      <c r="PJN813" s="28"/>
      <c r="PJO813" s="28"/>
      <c r="PJP813" s="28"/>
      <c r="PJQ813" s="28"/>
      <c r="PJR813" s="28"/>
      <c r="PJS813" s="28"/>
      <c r="PJT813" s="28"/>
      <c r="PJU813" s="28"/>
      <c r="PJV813" s="28"/>
      <c r="PJW813" s="28"/>
      <c r="PJX813" s="28"/>
      <c r="PJY813" s="28"/>
      <c r="PJZ813" s="28"/>
      <c r="PKA813" s="28"/>
      <c r="PKB813" s="28"/>
      <c r="PKC813" s="28"/>
      <c r="PKD813" s="28"/>
      <c r="PKE813" s="28"/>
      <c r="PKF813" s="28"/>
      <c r="PKG813" s="28"/>
      <c r="PKH813" s="28"/>
      <c r="PKI813" s="28"/>
      <c r="PKJ813" s="28"/>
      <c r="PKK813" s="28"/>
      <c r="PKL813" s="28"/>
      <c r="PKM813" s="28"/>
      <c r="PKN813" s="28"/>
      <c r="PKO813" s="28"/>
      <c r="PKP813" s="28"/>
      <c r="PKQ813" s="28"/>
      <c r="PKR813" s="28"/>
      <c r="PKS813" s="28"/>
      <c r="PKT813" s="28"/>
      <c r="PKU813" s="28"/>
      <c r="PKV813" s="28"/>
      <c r="PKW813" s="28"/>
      <c r="PKX813" s="28"/>
      <c r="PKY813" s="28"/>
      <c r="PKZ813" s="28"/>
      <c r="PLA813" s="28"/>
      <c r="PLB813" s="28"/>
      <c r="PLC813" s="28"/>
      <c r="PLD813" s="28"/>
      <c r="PLE813" s="28"/>
      <c r="PLF813" s="28"/>
      <c r="PLG813" s="28"/>
      <c r="PLH813" s="28"/>
      <c r="PLI813" s="28"/>
      <c r="PLJ813" s="28"/>
      <c r="PLK813" s="28"/>
      <c r="PLL813" s="28"/>
      <c r="PLM813" s="28"/>
      <c r="PLN813" s="28"/>
      <c r="PLO813" s="28"/>
      <c r="PLP813" s="28"/>
      <c r="PLQ813" s="28"/>
      <c r="PLR813" s="28"/>
      <c r="PLS813" s="28"/>
      <c r="PLT813" s="28"/>
      <c r="PLU813" s="28"/>
      <c r="PLV813" s="28"/>
      <c r="PLW813" s="28"/>
      <c r="PLX813" s="28"/>
      <c r="PLY813" s="28"/>
      <c r="PLZ813" s="28"/>
      <c r="PMA813" s="28"/>
      <c r="PMB813" s="28"/>
      <c r="PMC813" s="28"/>
      <c r="PMD813" s="28"/>
      <c r="PME813" s="28"/>
      <c r="PMF813" s="28"/>
      <c r="PMG813" s="28"/>
      <c r="PMH813" s="28"/>
      <c r="PMI813" s="28"/>
      <c r="PMJ813" s="28"/>
      <c r="PMK813" s="28"/>
      <c r="PML813" s="28"/>
      <c r="PMM813" s="28"/>
      <c r="PMN813" s="28"/>
      <c r="PMO813" s="28"/>
      <c r="PMP813" s="28"/>
      <c r="PMQ813" s="28"/>
      <c r="PMR813" s="28"/>
      <c r="PMS813" s="28"/>
      <c r="PMT813" s="28"/>
      <c r="PMU813" s="28"/>
      <c r="PMV813" s="28"/>
      <c r="PMW813" s="28"/>
      <c r="PMX813" s="28"/>
      <c r="PMY813" s="28"/>
      <c r="PMZ813" s="28"/>
      <c r="PNA813" s="28"/>
      <c r="PNB813" s="28"/>
      <c r="PNC813" s="28"/>
      <c r="PND813" s="28"/>
      <c r="PNE813" s="28"/>
      <c r="PNF813" s="28"/>
      <c r="PNG813" s="28"/>
      <c r="PNH813" s="28"/>
      <c r="PNI813" s="28"/>
      <c r="PNJ813" s="28"/>
      <c r="PNK813" s="28"/>
      <c r="PNL813" s="28"/>
      <c r="PNM813" s="28"/>
      <c r="PNN813" s="28"/>
      <c r="PNO813" s="28"/>
      <c r="PNP813" s="28"/>
      <c r="PNQ813" s="28"/>
      <c r="PNR813" s="28"/>
      <c r="PNS813" s="28"/>
      <c r="PNT813" s="28"/>
      <c r="PNU813" s="28"/>
      <c r="PNV813" s="28"/>
      <c r="PNW813" s="28"/>
      <c r="PNX813" s="28"/>
      <c r="PNY813" s="28"/>
      <c r="PNZ813" s="28"/>
      <c r="POA813" s="28"/>
      <c r="POB813" s="28"/>
      <c r="POC813" s="28"/>
      <c r="POD813" s="28"/>
      <c r="POE813" s="28"/>
      <c r="POF813" s="28"/>
      <c r="POG813" s="28"/>
      <c r="POH813" s="28"/>
      <c r="POI813" s="28"/>
      <c r="POJ813" s="28"/>
      <c r="POK813" s="28"/>
      <c r="POL813" s="28"/>
      <c r="POM813" s="28"/>
      <c r="PON813" s="28"/>
      <c r="POO813" s="28"/>
      <c r="POP813" s="28"/>
      <c r="POQ813" s="28"/>
      <c r="POR813" s="28"/>
      <c r="POS813" s="28"/>
      <c r="POT813" s="28"/>
      <c r="POU813" s="28"/>
      <c r="POV813" s="28"/>
      <c r="POW813" s="28"/>
      <c r="POX813" s="28"/>
      <c r="POY813" s="28"/>
      <c r="POZ813" s="28"/>
      <c r="PPA813" s="28"/>
      <c r="PPB813" s="28"/>
      <c r="PPC813" s="28"/>
      <c r="PPD813" s="28"/>
      <c r="PPE813" s="28"/>
      <c r="PPF813" s="28"/>
      <c r="PPG813" s="28"/>
      <c r="PPH813" s="28"/>
      <c r="PPI813" s="28"/>
      <c r="PPJ813" s="28"/>
      <c r="PPK813" s="28"/>
      <c r="PPL813" s="28"/>
      <c r="PPM813" s="28"/>
      <c r="PPN813" s="28"/>
      <c r="PPO813" s="28"/>
      <c r="PPP813" s="28"/>
      <c r="PPQ813" s="28"/>
      <c r="PPR813" s="28"/>
      <c r="PPS813" s="28"/>
      <c r="PPT813" s="28"/>
      <c r="PPU813" s="28"/>
      <c r="PPV813" s="28"/>
      <c r="PPW813" s="28"/>
      <c r="PPX813" s="28"/>
      <c r="PPY813" s="28"/>
      <c r="PPZ813" s="28"/>
      <c r="PQA813" s="28"/>
      <c r="PQB813" s="28"/>
      <c r="PQC813" s="28"/>
      <c r="PQD813" s="28"/>
      <c r="PQE813" s="28"/>
      <c r="PQF813" s="28"/>
      <c r="PQG813" s="28"/>
      <c r="PQH813" s="28"/>
      <c r="PQI813" s="28"/>
      <c r="PQJ813" s="28"/>
      <c r="PQK813" s="28"/>
      <c r="PQL813" s="28"/>
      <c r="PQM813" s="28"/>
      <c r="PQN813" s="28"/>
      <c r="PQO813" s="28"/>
      <c r="PQP813" s="28"/>
      <c r="PQQ813" s="28"/>
      <c r="PQR813" s="28"/>
      <c r="PQS813" s="28"/>
      <c r="PQT813" s="28"/>
      <c r="PQU813" s="28"/>
      <c r="PQV813" s="28"/>
      <c r="PQW813" s="28"/>
      <c r="PQX813" s="28"/>
      <c r="PQY813" s="28"/>
      <c r="PQZ813" s="28"/>
      <c r="PRA813" s="28"/>
      <c r="PRB813" s="28"/>
      <c r="PRC813" s="28"/>
      <c r="PRD813" s="28"/>
      <c r="PRE813" s="28"/>
      <c r="PRF813" s="28"/>
      <c r="PRG813" s="28"/>
      <c r="PRH813" s="28"/>
      <c r="PRI813" s="28"/>
      <c r="PRJ813" s="28"/>
      <c r="PRK813" s="28"/>
      <c r="PRL813" s="28"/>
      <c r="PRM813" s="28"/>
      <c r="PRN813" s="28"/>
      <c r="PRO813" s="28"/>
      <c r="PRP813" s="28"/>
      <c r="PRQ813" s="28"/>
      <c r="PRR813" s="28"/>
      <c r="PRS813" s="28"/>
      <c r="PRT813" s="28"/>
      <c r="PRU813" s="28"/>
      <c r="PRV813" s="28"/>
      <c r="PRW813" s="28"/>
      <c r="PRX813" s="28"/>
      <c r="PRY813" s="28"/>
      <c r="PRZ813" s="28"/>
      <c r="PSA813" s="28"/>
      <c r="PSB813" s="28"/>
      <c r="PSC813" s="28"/>
      <c r="PSD813" s="28"/>
      <c r="PSE813" s="28"/>
      <c r="PSF813" s="28"/>
      <c r="PSG813" s="28"/>
      <c r="PSH813" s="28"/>
      <c r="PSI813" s="28"/>
      <c r="PSJ813" s="28"/>
      <c r="PSK813" s="28"/>
      <c r="PSL813" s="28"/>
      <c r="PSM813" s="28"/>
      <c r="PSN813" s="28"/>
      <c r="PSO813" s="28"/>
      <c r="PSP813" s="28"/>
      <c r="PSQ813" s="28"/>
      <c r="PSR813" s="28"/>
      <c r="PSS813" s="28"/>
      <c r="PST813" s="28"/>
      <c r="PSU813" s="28"/>
      <c r="PSV813" s="28"/>
      <c r="PSW813" s="28"/>
      <c r="PSX813" s="28"/>
      <c r="PSY813" s="28"/>
      <c r="PSZ813" s="28"/>
      <c r="PTA813" s="28"/>
      <c r="PTB813" s="28"/>
      <c r="PTC813" s="28"/>
      <c r="PTD813" s="28"/>
      <c r="PTE813" s="28"/>
      <c r="PTF813" s="28"/>
      <c r="PTG813" s="28"/>
      <c r="PTH813" s="28"/>
      <c r="PTI813" s="28"/>
      <c r="PTJ813" s="28"/>
      <c r="PTK813" s="28"/>
      <c r="PTL813" s="28"/>
      <c r="PTM813" s="28"/>
      <c r="PTN813" s="28"/>
      <c r="PTO813" s="28"/>
      <c r="PTP813" s="28"/>
      <c r="PTQ813" s="28"/>
      <c r="PTR813" s="28"/>
      <c r="PTS813" s="28"/>
      <c r="PTT813" s="28"/>
      <c r="PTU813" s="28"/>
      <c r="PTV813" s="28"/>
      <c r="PTW813" s="28"/>
      <c r="PTX813" s="28"/>
      <c r="PTY813" s="28"/>
      <c r="PTZ813" s="28"/>
      <c r="PUA813" s="28"/>
      <c r="PUB813" s="28"/>
      <c r="PUC813" s="28"/>
      <c r="PUD813" s="28"/>
      <c r="PUE813" s="28"/>
      <c r="PUF813" s="28"/>
      <c r="PUG813" s="28"/>
      <c r="PUH813" s="28"/>
      <c r="PUI813" s="28"/>
      <c r="PUJ813" s="28"/>
      <c r="PUK813" s="28"/>
      <c r="PUL813" s="28"/>
      <c r="PUM813" s="28"/>
      <c r="PUN813" s="28"/>
      <c r="PUO813" s="28"/>
      <c r="PUP813" s="28"/>
      <c r="PUQ813" s="28"/>
      <c r="PUR813" s="28"/>
      <c r="PUS813" s="28"/>
      <c r="PUT813" s="28"/>
      <c r="PUU813" s="28"/>
      <c r="PUV813" s="28"/>
      <c r="PUW813" s="28"/>
      <c r="PUX813" s="28"/>
      <c r="PUY813" s="28"/>
      <c r="PUZ813" s="28"/>
      <c r="PVA813" s="28"/>
      <c r="PVB813" s="28"/>
      <c r="PVC813" s="28"/>
      <c r="PVD813" s="28"/>
      <c r="PVE813" s="28"/>
      <c r="PVF813" s="28"/>
      <c r="PVG813" s="28"/>
      <c r="PVH813" s="28"/>
      <c r="PVI813" s="28"/>
      <c r="PVJ813" s="28"/>
      <c r="PVK813" s="28"/>
      <c r="PVL813" s="28"/>
      <c r="PVM813" s="28"/>
      <c r="PVN813" s="28"/>
      <c r="PVO813" s="28"/>
      <c r="PVP813" s="28"/>
      <c r="PVQ813" s="28"/>
      <c r="PVR813" s="28"/>
      <c r="PVS813" s="28"/>
      <c r="PVT813" s="28"/>
      <c r="PVU813" s="28"/>
      <c r="PVV813" s="28"/>
      <c r="PVW813" s="28"/>
      <c r="PVX813" s="28"/>
      <c r="PVY813" s="28"/>
      <c r="PVZ813" s="28"/>
      <c r="PWA813" s="28"/>
      <c r="PWB813" s="28"/>
      <c r="PWC813" s="28"/>
      <c r="PWD813" s="28"/>
      <c r="PWE813" s="28"/>
      <c r="PWF813" s="28"/>
      <c r="PWG813" s="28"/>
      <c r="PWH813" s="28"/>
      <c r="PWI813" s="28"/>
      <c r="PWJ813" s="28"/>
      <c r="PWK813" s="28"/>
      <c r="PWL813" s="28"/>
      <c r="PWM813" s="28"/>
      <c r="PWN813" s="28"/>
      <c r="PWO813" s="28"/>
      <c r="PWP813" s="28"/>
      <c r="PWQ813" s="28"/>
      <c r="PWR813" s="28"/>
      <c r="PWS813" s="28"/>
      <c r="PWT813" s="28"/>
      <c r="PWU813" s="28"/>
      <c r="PWV813" s="28"/>
      <c r="PWW813" s="28"/>
      <c r="PWX813" s="28"/>
      <c r="PWY813" s="28"/>
      <c r="PWZ813" s="28"/>
      <c r="PXA813" s="28"/>
      <c r="PXB813" s="28"/>
      <c r="PXC813" s="28"/>
      <c r="PXD813" s="28"/>
      <c r="PXE813" s="28"/>
      <c r="PXF813" s="28"/>
      <c r="PXG813" s="28"/>
      <c r="PXH813" s="28"/>
      <c r="PXI813" s="28"/>
      <c r="PXJ813" s="28"/>
      <c r="PXK813" s="28"/>
      <c r="PXL813" s="28"/>
      <c r="PXM813" s="28"/>
      <c r="PXN813" s="28"/>
      <c r="PXO813" s="28"/>
      <c r="PXP813" s="28"/>
      <c r="PXQ813" s="28"/>
      <c r="PXR813" s="28"/>
      <c r="PXS813" s="28"/>
      <c r="PXT813" s="28"/>
      <c r="PXU813" s="28"/>
      <c r="PXV813" s="28"/>
      <c r="PXW813" s="28"/>
      <c r="PXX813" s="28"/>
      <c r="PXY813" s="28"/>
      <c r="PXZ813" s="28"/>
      <c r="PYA813" s="28"/>
      <c r="PYB813" s="28"/>
      <c r="PYC813" s="28"/>
      <c r="PYD813" s="28"/>
      <c r="PYE813" s="28"/>
      <c r="PYF813" s="28"/>
      <c r="PYG813" s="28"/>
      <c r="PYH813" s="28"/>
      <c r="PYI813" s="28"/>
      <c r="PYJ813" s="28"/>
      <c r="PYK813" s="28"/>
      <c r="PYL813" s="28"/>
      <c r="PYM813" s="28"/>
      <c r="PYN813" s="28"/>
      <c r="PYO813" s="28"/>
      <c r="PYP813" s="28"/>
      <c r="PYQ813" s="28"/>
      <c r="PYR813" s="28"/>
      <c r="PYS813" s="28"/>
      <c r="PYT813" s="28"/>
      <c r="PYU813" s="28"/>
      <c r="PYV813" s="28"/>
      <c r="PYW813" s="28"/>
      <c r="PYX813" s="28"/>
      <c r="PYY813" s="28"/>
      <c r="PYZ813" s="28"/>
      <c r="PZA813" s="28"/>
      <c r="PZB813" s="28"/>
      <c r="PZC813" s="28"/>
      <c r="PZD813" s="28"/>
      <c r="PZE813" s="28"/>
      <c r="PZF813" s="28"/>
      <c r="PZG813" s="28"/>
      <c r="PZH813" s="28"/>
      <c r="PZI813" s="28"/>
      <c r="PZJ813" s="28"/>
      <c r="PZK813" s="28"/>
      <c r="PZL813" s="28"/>
      <c r="PZM813" s="28"/>
      <c r="PZN813" s="28"/>
      <c r="PZO813" s="28"/>
      <c r="PZP813" s="28"/>
      <c r="PZQ813" s="28"/>
      <c r="PZR813" s="28"/>
      <c r="PZS813" s="28"/>
      <c r="PZT813" s="28"/>
      <c r="PZU813" s="28"/>
      <c r="PZV813" s="28"/>
      <c r="PZW813" s="28"/>
      <c r="PZX813" s="28"/>
      <c r="PZY813" s="28"/>
      <c r="PZZ813" s="28"/>
      <c r="QAA813" s="28"/>
      <c r="QAB813" s="28"/>
      <c r="QAC813" s="28"/>
      <c r="QAD813" s="28"/>
      <c r="QAE813" s="28"/>
      <c r="QAF813" s="28"/>
      <c r="QAG813" s="28"/>
      <c r="QAH813" s="28"/>
      <c r="QAI813" s="28"/>
      <c r="QAJ813" s="28"/>
      <c r="QAK813" s="28"/>
      <c r="QAL813" s="28"/>
      <c r="QAM813" s="28"/>
      <c r="QAN813" s="28"/>
      <c r="QAO813" s="28"/>
      <c r="QAP813" s="28"/>
      <c r="QAQ813" s="28"/>
      <c r="QAR813" s="28"/>
      <c r="QAS813" s="28"/>
      <c r="QAT813" s="28"/>
      <c r="QAU813" s="28"/>
      <c r="QAV813" s="28"/>
      <c r="QAW813" s="28"/>
      <c r="QAX813" s="28"/>
      <c r="QAY813" s="28"/>
      <c r="QAZ813" s="28"/>
      <c r="QBA813" s="28"/>
      <c r="QBB813" s="28"/>
      <c r="QBC813" s="28"/>
      <c r="QBD813" s="28"/>
      <c r="QBE813" s="28"/>
      <c r="QBF813" s="28"/>
      <c r="QBG813" s="28"/>
      <c r="QBH813" s="28"/>
      <c r="QBI813" s="28"/>
      <c r="QBJ813" s="28"/>
      <c r="QBK813" s="28"/>
      <c r="QBL813" s="28"/>
      <c r="QBM813" s="28"/>
      <c r="QBN813" s="28"/>
      <c r="QBO813" s="28"/>
      <c r="QBP813" s="28"/>
      <c r="QBQ813" s="28"/>
      <c r="QBR813" s="28"/>
      <c r="QBS813" s="28"/>
      <c r="QBT813" s="28"/>
      <c r="QBU813" s="28"/>
      <c r="QBV813" s="28"/>
      <c r="QBW813" s="28"/>
      <c r="QBX813" s="28"/>
      <c r="QBY813" s="28"/>
      <c r="QBZ813" s="28"/>
      <c r="QCA813" s="28"/>
      <c r="QCB813" s="28"/>
      <c r="QCC813" s="28"/>
      <c r="QCD813" s="28"/>
      <c r="QCE813" s="28"/>
      <c r="QCF813" s="28"/>
      <c r="QCG813" s="28"/>
      <c r="QCH813" s="28"/>
      <c r="QCI813" s="28"/>
      <c r="QCJ813" s="28"/>
      <c r="QCK813" s="28"/>
      <c r="QCL813" s="28"/>
      <c r="QCM813" s="28"/>
      <c r="QCN813" s="28"/>
      <c r="QCO813" s="28"/>
      <c r="QCP813" s="28"/>
      <c r="QCQ813" s="28"/>
      <c r="QCR813" s="28"/>
      <c r="QCS813" s="28"/>
      <c r="QCT813" s="28"/>
      <c r="QCU813" s="28"/>
      <c r="QCV813" s="28"/>
      <c r="QCW813" s="28"/>
      <c r="QCX813" s="28"/>
      <c r="QCY813" s="28"/>
      <c r="QCZ813" s="28"/>
      <c r="QDA813" s="28"/>
      <c r="QDB813" s="28"/>
      <c r="QDC813" s="28"/>
      <c r="QDD813" s="28"/>
      <c r="QDE813" s="28"/>
      <c r="QDF813" s="28"/>
      <c r="QDG813" s="28"/>
      <c r="QDH813" s="28"/>
      <c r="QDI813" s="28"/>
      <c r="QDJ813" s="28"/>
      <c r="QDK813" s="28"/>
      <c r="QDL813" s="28"/>
      <c r="QDM813" s="28"/>
      <c r="QDN813" s="28"/>
      <c r="QDO813" s="28"/>
      <c r="QDP813" s="28"/>
      <c r="QDQ813" s="28"/>
      <c r="QDR813" s="28"/>
      <c r="QDS813" s="28"/>
      <c r="QDT813" s="28"/>
      <c r="QDU813" s="28"/>
      <c r="QDV813" s="28"/>
      <c r="QDW813" s="28"/>
      <c r="QDX813" s="28"/>
      <c r="QDY813" s="28"/>
      <c r="QDZ813" s="28"/>
      <c r="QEA813" s="28"/>
      <c r="QEB813" s="28"/>
      <c r="QEC813" s="28"/>
      <c r="QED813" s="28"/>
      <c r="QEE813" s="28"/>
      <c r="QEF813" s="28"/>
      <c r="QEG813" s="28"/>
      <c r="QEH813" s="28"/>
      <c r="QEI813" s="28"/>
      <c r="QEJ813" s="28"/>
      <c r="QEK813" s="28"/>
      <c r="QEL813" s="28"/>
      <c r="QEM813" s="28"/>
      <c r="QEN813" s="28"/>
      <c r="QEO813" s="28"/>
      <c r="QEP813" s="28"/>
      <c r="QEQ813" s="28"/>
      <c r="QER813" s="28"/>
      <c r="QES813" s="28"/>
      <c r="QET813" s="28"/>
      <c r="QEU813" s="28"/>
      <c r="QEV813" s="28"/>
      <c r="QEW813" s="28"/>
      <c r="QEX813" s="28"/>
      <c r="QEY813" s="28"/>
      <c r="QEZ813" s="28"/>
      <c r="QFA813" s="28"/>
      <c r="QFB813" s="28"/>
      <c r="QFC813" s="28"/>
      <c r="QFD813" s="28"/>
      <c r="QFE813" s="28"/>
      <c r="QFF813" s="28"/>
      <c r="QFG813" s="28"/>
      <c r="QFH813" s="28"/>
      <c r="QFI813" s="28"/>
      <c r="QFJ813" s="28"/>
      <c r="QFK813" s="28"/>
      <c r="QFL813" s="28"/>
      <c r="QFM813" s="28"/>
      <c r="QFN813" s="28"/>
      <c r="QFO813" s="28"/>
      <c r="QFP813" s="28"/>
      <c r="QFQ813" s="28"/>
      <c r="QFR813" s="28"/>
      <c r="QFS813" s="28"/>
      <c r="QFT813" s="28"/>
      <c r="QFU813" s="28"/>
      <c r="QFV813" s="28"/>
      <c r="QFW813" s="28"/>
      <c r="QFX813" s="28"/>
      <c r="QFY813" s="28"/>
      <c r="QFZ813" s="28"/>
      <c r="QGA813" s="28"/>
      <c r="QGB813" s="28"/>
      <c r="QGC813" s="28"/>
      <c r="QGD813" s="28"/>
      <c r="QGE813" s="28"/>
      <c r="QGF813" s="28"/>
      <c r="QGG813" s="28"/>
      <c r="QGH813" s="28"/>
      <c r="QGI813" s="28"/>
      <c r="QGJ813" s="28"/>
      <c r="QGK813" s="28"/>
      <c r="QGL813" s="28"/>
      <c r="QGM813" s="28"/>
      <c r="QGN813" s="28"/>
      <c r="QGO813" s="28"/>
      <c r="QGP813" s="28"/>
      <c r="QGQ813" s="28"/>
      <c r="QGR813" s="28"/>
      <c r="QGS813" s="28"/>
      <c r="QGT813" s="28"/>
      <c r="QGU813" s="28"/>
      <c r="QGV813" s="28"/>
      <c r="QGW813" s="28"/>
      <c r="QGX813" s="28"/>
      <c r="QGY813" s="28"/>
      <c r="QGZ813" s="28"/>
      <c r="QHA813" s="28"/>
      <c r="QHB813" s="28"/>
      <c r="QHC813" s="28"/>
      <c r="QHD813" s="28"/>
      <c r="QHE813" s="28"/>
      <c r="QHF813" s="28"/>
      <c r="QHG813" s="28"/>
      <c r="QHH813" s="28"/>
      <c r="QHI813" s="28"/>
      <c r="QHJ813" s="28"/>
      <c r="QHK813" s="28"/>
      <c r="QHL813" s="28"/>
      <c r="QHM813" s="28"/>
      <c r="QHN813" s="28"/>
      <c r="QHO813" s="28"/>
      <c r="QHP813" s="28"/>
      <c r="QHQ813" s="28"/>
      <c r="QHR813" s="28"/>
      <c r="QHS813" s="28"/>
      <c r="QHT813" s="28"/>
      <c r="QHU813" s="28"/>
      <c r="QHV813" s="28"/>
      <c r="QHW813" s="28"/>
      <c r="QHX813" s="28"/>
      <c r="QHY813" s="28"/>
      <c r="QHZ813" s="28"/>
      <c r="QIA813" s="28"/>
      <c r="QIB813" s="28"/>
      <c r="QIC813" s="28"/>
      <c r="QID813" s="28"/>
      <c r="QIE813" s="28"/>
      <c r="QIF813" s="28"/>
      <c r="QIG813" s="28"/>
      <c r="QIH813" s="28"/>
      <c r="QII813" s="28"/>
      <c r="QIJ813" s="28"/>
      <c r="QIK813" s="28"/>
      <c r="QIL813" s="28"/>
      <c r="QIM813" s="28"/>
      <c r="QIN813" s="28"/>
      <c r="QIO813" s="28"/>
      <c r="QIP813" s="28"/>
      <c r="QIQ813" s="28"/>
      <c r="QIR813" s="28"/>
      <c r="QIS813" s="28"/>
      <c r="QIT813" s="28"/>
      <c r="QIU813" s="28"/>
      <c r="QIV813" s="28"/>
      <c r="QIW813" s="28"/>
      <c r="QIX813" s="28"/>
      <c r="QIY813" s="28"/>
      <c r="QIZ813" s="28"/>
      <c r="QJA813" s="28"/>
      <c r="QJB813" s="28"/>
      <c r="QJC813" s="28"/>
      <c r="QJD813" s="28"/>
      <c r="QJE813" s="28"/>
      <c r="QJF813" s="28"/>
      <c r="QJG813" s="28"/>
      <c r="QJH813" s="28"/>
      <c r="QJI813" s="28"/>
      <c r="QJJ813" s="28"/>
      <c r="QJK813" s="28"/>
      <c r="QJL813" s="28"/>
      <c r="QJM813" s="28"/>
      <c r="QJN813" s="28"/>
      <c r="QJO813" s="28"/>
      <c r="QJP813" s="28"/>
      <c r="QJQ813" s="28"/>
      <c r="QJR813" s="28"/>
      <c r="QJS813" s="28"/>
      <c r="QJT813" s="28"/>
      <c r="QJU813" s="28"/>
      <c r="QJV813" s="28"/>
      <c r="QJW813" s="28"/>
      <c r="QJX813" s="28"/>
      <c r="QJY813" s="28"/>
      <c r="QJZ813" s="28"/>
      <c r="QKA813" s="28"/>
      <c r="QKB813" s="28"/>
      <c r="QKC813" s="28"/>
      <c r="QKD813" s="28"/>
      <c r="QKE813" s="28"/>
      <c r="QKF813" s="28"/>
      <c r="QKG813" s="28"/>
      <c r="QKH813" s="28"/>
      <c r="QKI813" s="28"/>
      <c r="QKJ813" s="28"/>
      <c r="QKK813" s="28"/>
      <c r="QKL813" s="28"/>
      <c r="QKM813" s="28"/>
      <c r="QKN813" s="28"/>
      <c r="QKO813" s="28"/>
      <c r="QKP813" s="28"/>
      <c r="QKQ813" s="28"/>
      <c r="QKR813" s="28"/>
      <c r="QKS813" s="28"/>
      <c r="QKT813" s="28"/>
      <c r="QKU813" s="28"/>
      <c r="QKV813" s="28"/>
      <c r="QKW813" s="28"/>
      <c r="QKX813" s="28"/>
      <c r="QKY813" s="28"/>
      <c r="QKZ813" s="28"/>
      <c r="QLA813" s="28"/>
      <c r="QLB813" s="28"/>
      <c r="QLC813" s="28"/>
      <c r="QLD813" s="28"/>
      <c r="QLE813" s="28"/>
      <c r="QLF813" s="28"/>
      <c r="QLG813" s="28"/>
      <c r="QLH813" s="28"/>
      <c r="QLI813" s="28"/>
      <c r="QLJ813" s="28"/>
      <c r="QLK813" s="28"/>
      <c r="QLL813" s="28"/>
      <c r="QLM813" s="28"/>
      <c r="QLN813" s="28"/>
      <c r="QLO813" s="28"/>
      <c r="QLP813" s="28"/>
      <c r="QLQ813" s="28"/>
      <c r="QLR813" s="28"/>
      <c r="QLS813" s="28"/>
      <c r="QLT813" s="28"/>
      <c r="QLU813" s="28"/>
      <c r="QLV813" s="28"/>
      <c r="QLW813" s="28"/>
      <c r="QLX813" s="28"/>
      <c r="QLY813" s="28"/>
      <c r="QLZ813" s="28"/>
      <c r="QMA813" s="28"/>
      <c r="QMB813" s="28"/>
      <c r="QMC813" s="28"/>
      <c r="QMD813" s="28"/>
      <c r="QME813" s="28"/>
      <c r="QMF813" s="28"/>
      <c r="QMG813" s="28"/>
      <c r="QMH813" s="28"/>
      <c r="QMI813" s="28"/>
      <c r="QMJ813" s="28"/>
      <c r="QMK813" s="28"/>
      <c r="QML813" s="28"/>
      <c r="QMM813" s="28"/>
      <c r="QMN813" s="28"/>
      <c r="QMO813" s="28"/>
      <c r="QMP813" s="28"/>
      <c r="QMQ813" s="28"/>
      <c r="QMR813" s="28"/>
      <c r="QMS813" s="28"/>
      <c r="QMT813" s="28"/>
      <c r="QMU813" s="28"/>
      <c r="QMV813" s="28"/>
      <c r="QMW813" s="28"/>
      <c r="QMX813" s="28"/>
      <c r="QMY813" s="28"/>
      <c r="QMZ813" s="28"/>
      <c r="QNA813" s="28"/>
      <c r="QNB813" s="28"/>
      <c r="QNC813" s="28"/>
      <c r="QND813" s="28"/>
      <c r="QNE813" s="28"/>
      <c r="QNF813" s="28"/>
      <c r="QNG813" s="28"/>
      <c r="QNH813" s="28"/>
      <c r="QNI813" s="28"/>
      <c r="QNJ813" s="28"/>
      <c r="QNK813" s="28"/>
      <c r="QNL813" s="28"/>
      <c r="QNM813" s="28"/>
      <c r="QNN813" s="28"/>
      <c r="QNO813" s="28"/>
      <c r="QNP813" s="28"/>
      <c r="QNQ813" s="28"/>
      <c r="QNR813" s="28"/>
      <c r="QNS813" s="28"/>
      <c r="QNT813" s="28"/>
      <c r="QNU813" s="28"/>
      <c r="QNV813" s="28"/>
      <c r="QNW813" s="28"/>
      <c r="QNX813" s="28"/>
      <c r="QNY813" s="28"/>
      <c r="QNZ813" s="28"/>
      <c r="QOA813" s="28"/>
      <c r="QOB813" s="28"/>
      <c r="QOC813" s="28"/>
      <c r="QOD813" s="28"/>
      <c r="QOE813" s="28"/>
      <c r="QOF813" s="28"/>
      <c r="QOG813" s="28"/>
      <c r="QOH813" s="28"/>
      <c r="QOI813" s="28"/>
      <c r="QOJ813" s="28"/>
      <c r="QOK813" s="28"/>
      <c r="QOL813" s="28"/>
      <c r="QOM813" s="28"/>
      <c r="QON813" s="28"/>
      <c r="QOO813" s="28"/>
      <c r="QOP813" s="28"/>
      <c r="QOQ813" s="28"/>
      <c r="QOR813" s="28"/>
      <c r="QOS813" s="28"/>
      <c r="QOT813" s="28"/>
      <c r="QOU813" s="28"/>
      <c r="QOV813" s="28"/>
      <c r="QOW813" s="28"/>
      <c r="QOX813" s="28"/>
      <c r="QOY813" s="28"/>
      <c r="QOZ813" s="28"/>
      <c r="QPA813" s="28"/>
      <c r="QPB813" s="28"/>
      <c r="QPC813" s="28"/>
      <c r="QPD813" s="28"/>
      <c r="QPE813" s="28"/>
      <c r="QPF813" s="28"/>
      <c r="QPG813" s="28"/>
      <c r="QPH813" s="28"/>
      <c r="QPI813" s="28"/>
      <c r="QPJ813" s="28"/>
      <c r="QPK813" s="28"/>
      <c r="QPL813" s="28"/>
      <c r="QPM813" s="28"/>
      <c r="QPN813" s="28"/>
      <c r="QPO813" s="28"/>
      <c r="QPP813" s="28"/>
      <c r="QPQ813" s="28"/>
      <c r="QPR813" s="28"/>
      <c r="QPS813" s="28"/>
      <c r="QPT813" s="28"/>
      <c r="QPU813" s="28"/>
      <c r="QPV813" s="28"/>
      <c r="QPW813" s="28"/>
      <c r="QPX813" s="28"/>
      <c r="QPY813" s="28"/>
      <c r="QPZ813" s="28"/>
      <c r="QQA813" s="28"/>
      <c r="QQB813" s="28"/>
      <c r="QQC813" s="28"/>
      <c r="QQD813" s="28"/>
      <c r="QQE813" s="28"/>
      <c r="QQF813" s="28"/>
      <c r="QQG813" s="28"/>
      <c r="QQH813" s="28"/>
      <c r="QQI813" s="28"/>
      <c r="QQJ813" s="28"/>
      <c r="QQK813" s="28"/>
      <c r="QQL813" s="28"/>
      <c r="QQM813" s="28"/>
      <c r="QQN813" s="28"/>
      <c r="QQO813" s="28"/>
      <c r="QQP813" s="28"/>
      <c r="QQQ813" s="28"/>
      <c r="QQR813" s="28"/>
      <c r="QQS813" s="28"/>
      <c r="QQT813" s="28"/>
      <c r="QQU813" s="28"/>
      <c r="QQV813" s="28"/>
      <c r="QQW813" s="28"/>
      <c r="QQX813" s="28"/>
      <c r="QQY813" s="28"/>
      <c r="QQZ813" s="28"/>
      <c r="QRA813" s="28"/>
      <c r="QRB813" s="28"/>
      <c r="QRC813" s="28"/>
      <c r="QRD813" s="28"/>
      <c r="QRE813" s="28"/>
      <c r="QRF813" s="28"/>
      <c r="QRG813" s="28"/>
      <c r="QRH813" s="28"/>
      <c r="QRI813" s="28"/>
      <c r="QRJ813" s="28"/>
      <c r="QRK813" s="28"/>
      <c r="QRL813" s="28"/>
      <c r="QRM813" s="28"/>
      <c r="QRN813" s="28"/>
      <c r="QRO813" s="28"/>
      <c r="QRP813" s="28"/>
      <c r="QRQ813" s="28"/>
      <c r="QRR813" s="28"/>
      <c r="QRS813" s="28"/>
      <c r="QRT813" s="28"/>
      <c r="QRU813" s="28"/>
      <c r="QRV813" s="28"/>
      <c r="QRW813" s="28"/>
      <c r="QRX813" s="28"/>
      <c r="QRY813" s="28"/>
      <c r="QRZ813" s="28"/>
      <c r="QSA813" s="28"/>
      <c r="QSB813" s="28"/>
      <c r="QSC813" s="28"/>
      <c r="QSD813" s="28"/>
      <c r="QSE813" s="28"/>
      <c r="QSF813" s="28"/>
      <c r="QSG813" s="28"/>
      <c r="QSH813" s="28"/>
      <c r="QSI813" s="28"/>
      <c r="QSJ813" s="28"/>
      <c r="QSK813" s="28"/>
      <c r="QSL813" s="28"/>
      <c r="QSM813" s="28"/>
      <c r="QSN813" s="28"/>
      <c r="QSO813" s="28"/>
      <c r="QSP813" s="28"/>
      <c r="QSQ813" s="28"/>
      <c r="QSR813" s="28"/>
      <c r="QSS813" s="28"/>
      <c r="QST813" s="28"/>
      <c r="QSU813" s="28"/>
      <c r="QSV813" s="28"/>
      <c r="QSW813" s="28"/>
      <c r="QSX813" s="28"/>
      <c r="QSY813" s="28"/>
      <c r="QSZ813" s="28"/>
      <c r="QTA813" s="28"/>
      <c r="QTB813" s="28"/>
      <c r="QTC813" s="28"/>
      <c r="QTD813" s="28"/>
      <c r="QTE813" s="28"/>
      <c r="QTF813" s="28"/>
      <c r="QTG813" s="28"/>
      <c r="QTH813" s="28"/>
      <c r="QTI813" s="28"/>
      <c r="QTJ813" s="28"/>
      <c r="QTK813" s="28"/>
      <c r="QTL813" s="28"/>
      <c r="QTM813" s="28"/>
      <c r="QTN813" s="28"/>
      <c r="QTO813" s="28"/>
      <c r="QTP813" s="28"/>
      <c r="QTQ813" s="28"/>
      <c r="QTR813" s="28"/>
      <c r="QTS813" s="28"/>
      <c r="QTT813" s="28"/>
      <c r="QTU813" s="28"/>
      <c r="QTV813" s="28"/>
      <c r="QTW813" s="28"/>
      <c r="QTX813" s="28"/>
      <c r="QTY813" s="28"/>
      <c r="QTZ813" s="28"/>
      <c r="QUA813" s="28"/>
      <c r="QUB813" s="28"/>
      <c r="QUC813" s="28"/>
      <c r="QUD813" s="28"/>
      <c r="QUE813" s="28"/>
      <c r="QUF813" s="28"/>
      <c r="QUG813" s="28"/>
      <c r="QUH813" s="28"/>
      <c r="QUI813" s="28"/>
      <c r="QUJ813" s="28"/>
      <c r="QUK813" s="28"/>
      <c r="QUL813" s="28"/>
      <c r="QUM813" s="28"/>
      <c r="QUN813" s="28"/>
      <c r="QUO813" s="28"/>
      <c r="QUP813" s="28"/>
      <c r="QUQ813" s="28"/>
      <c r="QUR813" s="28"/>
      <c r="QUS813" s="28"/>
      <c r="QUT813" s="28"/>
      <c r="QUU813" s="28"/>
      <c r="QUV813" s="28"/>
      <c r="QUW813" s="28"/>
      <c r="QUX813" s="28"/>
      <c r="QUY813" s="28"/>
      <c r="QUZ813" s="28"/>
      <c r="QVA813" s="28"/>
      <c r="QVB813" s="28"/>
      <c r="QVC813" s="28"/>
      <c r="QVD813" s="28"/>
      <c r="QVE813" s="28"/>
      <c r="QVF813" s="28"/>
      <c r="QVG813" s="28"/>
      <c r="QVH813" s="28"/>
      <c r="QVI813" s="28"/>
      <c r="QVJ813" s="28"/>
      <c r="QVK813" s="28"/>
      <c r="QVL813" s="28"/>
      <c r="QVM813" s="28"/>
      <c r="QVN813" s="28"/>
      <c r="QVO813" s="28"/>
      <c r="QVP813" s="28"/>
      <c r="QVQ813" s="28"/>
      <c r="QVR813" s="28"/>
      <c r="QVS813" s="28"/>
      <c r="QVT813" s="28"/>
      <c r="QVU813" s="28"/>
      <c r="QVV813" s="28"/>
      <c r="QVW813" s="28"/>
      <c r="QVX813" s="28"/>
      <c r="QVY813" s="28"/>
      <c r="QVZ813" s="28"/>
      <c r="QWA813" s="28"/>
      <c r="QWB813" s="28"/>
      <c r="QWC813" s="28"/>
      <c r="QWD813" s="28"/>
      <c r="QWE813" s="28"/>
      <c r="QWF813" s="28"/>
      <c r="QWG813" s="28"/>
      <c r="QWH813" s="28"/>
      <c r="QWI813" s="28"/>
      <c r="QWJ813" s="28"/>
      <c r="QWK813" s="28"/>
      <c r="QWL813" s="28"/>
      <c r="QWM813" s="28"/>
      <c r="QWN813" s="28"/>
      <c r="QWO813" s="28"/>
      <c r="QWP813" s="28"/>
      <c r="QWQ813" s="28"/>
      <c r="QWR813" s="28"/>
      <c r="QWS813" s="28"/>
      <c r="QWT813" s="28"/>
      <c r="QWU813" s="28"/>
      <c r="QWV813" s="28"/>
      <c r="QWW813" s="28"/>
      <c r="QWX813" s="28"/>
      <c r="QWY813" s="28"/>
      <c r="QWZ813" s="28"/>
      <c r="QXA813" s="28"/>
      <c r="QXB813" s="28"/>
      <c r="QXC813" s="28"/>
      <c r="QXD813" s="28"/>
      <c r="QXE813" s="28"/>
      <c r="QXF813" s="28"/>
      <c r="QXG813" s="28"/>
      <c r="QXH813" s="28"/>
      <c r="QXI813" s="28"/>
      <c r="QXJ813" s="28"/>
      <c r="QXK813" s="28"/>
      <c r="QXL813" s="28"/>
      <c r="QXM813" s="28"/>
      <c r="QXN813" s="28"/>
      <c r="QXO813" s="28"/>
      <c r="QXP813" s="28"/>
      <c r="QXQ813" s="28"/>
      <c r="QXR813" s="28"/>
      <c r="QXS813" s="28"/>
      <c r="QXT813" s="28"/>
      <c r="QXU813" s="28"/>
      <c r="QXV813" s="28"/>
      <c r="QXW813" s="28"/>
      <c r="QXX813" s="28"/>
      <c r="QXY813" s="28"/>
      <c r="QXZ813" s="28"/>
      <c r="QYA813" s="28"/>
      <c r="QYB813" s="28"/>
      <c r="QYC813" s="28"/>
      <c r="QYD813" s="28"/>
      <c r="QYE813" s="28"/>
      <c r="QYF813" s="28"/>
      <c r="QYG813" s="28"/>
      <c r="QYH813" s="28"/>
      <c r="QYI813" s="28"/>
      <c r="QYJ813" s="28"/>
      <c r="QYK813" s="28"/>
      <c r="QYL813" s="28"/>
      <c r="QYM813" s="28"/>
      <c r="QYN813" s="28"/>
      <c r="QYO813" s="28"/>
      <c r="QYP813" s="28"/>
      <c r="QYQ813" s="28"/>
      <c r="QYR813" s="28"/>
      <c r="QYS813" s="28"/>
      <c r="QYT813" s="28"/>
      <c r="QYU813" s="28"/>
      <c r="QYV813" s="28"/>
      <c r="QYW813" s="28"/>
      <c r="QYX813" s="28"/>
      <c r="QYY813" s="28"/>
      <c r="QYZ813" s="28"/>
      <c r="QZA813" s="28"/>
      <c r="QZB813" s="28"/>
      <c r="QZC813" s="28"/>
      <c r="QZD813" s="28"/>
      <c r="QZE813" s="28"/>
      <c r="QZF813" s="28"/>
      <c r="QZG813" s="28"/>
      <c r="QZH813" s="28"/>
      <c r="QZI813" s="28"/>
      <c r="QZJ813" s="28"/>
      <c r="QZK813" s="28"/>
      <c r="QZL813" s="28"/>
      <c r="QZM813" s="28"/>
      <c r="QZN813" s="28"/>
      <c r="QZO813" s="28"/>
      <c r="QZP813" s="28"/>
      <c r="QZQ813" s="28"/>
      <c r="QZR813" s="28"/>
      <c r="QZS813" s="28"/>
      <c r="QZT813" s="28"/>
      <c r="QZU813" s="28"/>
      <c r="QZV813" s="28"/>
      <c r="QZW813" s="28"/>
      <c r="QZX813" s="28"/>
      <c r="QZY813" s="28"/>
      <c r="QZZ813" s="28"/>
      <c r="RAA813" s="28"/>
      <c r="RAB813" s="28"/>
      <c r="RAC813" s="28"/>
      <c r="RAD813" s="28"/>
      <c r="RAE813" s="28"/>
      <c r="RAF813" s="28"/>
      <c r="RAG813" s="28"/>
      <c r="RAH813" s="28"/>
      <c r="RAI813" s="28"/>
      <c r="RAJ813" s="28"/>
      <c r="RAK813" s="28"/>
      <c r="RAL813" s="28"/>
      <c r="RAM813" s="28"/>
      <c r="RAN813" s="28"/>
      <c r="RAO813" s="28"/>
      <c r="RAP813" s="28"/>
      <c r="RAQ813" s="28"/>
      <c r="RAR813" s="28"/>
      <c r="RAS813" s="28"/>
      <c r="RAT813" s="28"/>
      <c r="RAU813" s="28"/>
      <c r="RAV813" s="28"/>
      <c r="RAW813" s="28"/>
      <c r="RAX813" s="28"/>
      <c r="RAY813" s="28"/>
      <c r="RAZ813" s="28"/>
      <c r="RBA813" s="28"/>
      <c r="RBB813" s="28"/>
      <c r="RBC813" s="28"/>
      <c r="RBD813" s="28"/>
      <c r="RBE813" s="28"/>
      <c r="RBF813" s="28"/>
      <c r="RBG813" s="28"/>
      <c r="RBH813" s="28"/>
      <c r="RBI813" s="28"/>
      <c r="RBJ813" s="28"/>
      <c r="RBK813" s="28"/>
      <c r="RBL813" s="28"/>
      <c r="RBM813" s="28"/>
      <c r="RBN813" s="28"/>
      <c r="RBO813" s="28"/>
      <c r="RBP813" s="28"/>
      <c r="RBQ813" s="28"/>
      <c r="RBR813" s="28"/>
      <c r="RBS813" s="28"/>
      <c r="RBT813" s="28"/>
      <c r="RBU813" s="28"/>
      <c r="RBV813" s="28"/>
      <c r="RBW813" s="28"/>
      <c r="RBX813" s="28"/>
      <c r="RBY813" s="28"/>
      <c r="RBZ813" s="28"/>
      <c r="RCA813" s="28"/>
      <c r="RCB813" s="28"/>
      <c r="RCC813" s="28"/>
      <c r="RCD813" s="28"/>
      <c r="RCE813" s="28"/>
      <c r="RCF813" s="28"/>
      <c r="RCG813" s="28"/>
      <c r="RCH813" s="28"/>
      <c r="RCI813" s="28"/>
      <c r="RCJ813" s="28"/>
      <c r="RCK813" s="28"/>
      <c r="RCL813" s="28"/>
      <c r="RCM813" s="28"/>
      <c r="RCN813" s="28"/>
      <c r="RCO813" s="28"/>
      <c r="RCP813" s="28"/>
      <c r="RCQ813" s="28"/>
      <c r="RCR813" s="28"/>
      <c r="RCS813" s="28"/>
      <c r="RCT813" s="28"/>
      <c r="RCU813" s="28"/>
      <c r="RCV813" s="28"/>
      <c r="RCW813" s="28"/>
      <c r="RCX813" s="28"/>
      <c r="RCY813" s="28"/>
      <c r="RCZ813" s="28"/>
      <c r="RDA813" s="28"/>
      <c r="RDB813" s="28"/>
      <c r="RDC813" s="28"/>
      <c r="RDD813" s="28"/>
      <c r="RDE813" s="28"/>
      <c r="RDF813" s="28"/>
      <c r="RDG813" s="28"/>
      <c r="RDH813" s="28"/>
      <c r="RDI813" s="28"/>
      <c r="RDJ813" s="28"/>
      <c r="RDK813" s="28"/>
      <c r="RDL813" s="28"/>
      <c r="RDM813" s="28"/>
      <c r="RDN813" s="28"/>
      <c r="RDO813" s="28"/>
      <c r="RDP813" s="28"/>
      <c r="RDQ813" s="28"/>
      <c r="RDR813" s="28"/>
      <c r="RDS813" s="28"/>
      <c r="RDT813" s="28"/>
      <c r="RDU813" s="28"/>
      <c r="RDV813" s="28"/>
      <c r="RDW813" s="28"/>
      <c r="RDX813" s="28"/>
      <c r="RDY813" s="28"/>
      <c r="RDZ813" s="28"/>
      <c r="REA813" s="28"/>
      <c r="REB813" s="28"/>
      <c r="REC813" s="28"/>
      <c r="RED813" s="28"/>
      <c r="REE813" s="28"/>
      <c r="REF813" s="28"/>
      <c r="REG813" s="28"/>
      <c r="REH813" s="28"/>
      <c r="REI813" s="28"/>
      <c r="REJ813" s="28"/>
      <c r="REK813" s="28"/>
      <c r="REL813" s="28"/>
      <c r="REM813" s="28"/>
      <c r="REN813" s="28"/>
      <c r="REO813" s="28"/>
      <c r="REP813" s="28"/>
      <c r="REQ813" s="28"/>
      <c r="RER813" s="28"/>
      <c r="RES813" s="28"/>
      <c r="RET813" s="28"/>
      <c r="REU813" s="28"/>
      <c r="REV813" s="28"/>
      <c r="REW813" s="28"/>
      <c r="REX813" s="28"/>
      <c r="REY813" s="28"/>
      <c r="REZ813" s="28"/>
      <c r="RFA813" s="28"/>
      <c r="RFB813" s="28"/>
      <c r="RFC813" s="28"/>
      <c r="RFD813" s="28"/>
      <c r="RFE813" s="28"/>
      <c r="RFF813" s="28"/>
      <c r="RFG813" s="28"/>
      <c r="RFH813" s="28"/>
      <c r="RFI813" s="28"/>
      <c r="RFJ813" s="28"/>
      <c r="RFK813" s="28"/>
      <c r="RFL813" s="28"/>
      <c r="RFM813" s="28"/>
      <c r="RFN813" s="28"/>
      <c r="RFO813" s="28"/>
      <c r="RFP813" s="28"/>
      <c r="RFQ813" s="28"/>
      <c r="RFR813" s="28"/>
      <c r="RFS813" s="28"/>
      <c r="RFT813" s="28"/>
      <c r="RFU813" s="28"/>
      <c r="RFV813" s="28"/>
      <c r="RFW813" s="28"/>
      <c r="RFX813" s="28"/>
      <c r="RFY813" s="28"/>
      <c r="RFZ813" s="28"/>
      <c r="RGA813" s="28"/>
      <c r="RGB813" s="28"/>
      <c r="RGC813" s="28"/>
      <c r="RGD813" s="28"/>
      <c r="RGE813" s="28"/>
      <c r="RGF813" s="28"/>
      <c r="RGG813" s="28"/>
      <c r="RGH813" s="28"/>
      <c r="RGI813" s="28"/>
      <c r="RGJ813" s="28"/>
      <c r="RGK813" s="28"/>
      <c r="RGL813" s="28"/>
      <c r="RGM813" s="28"/>
      <c r="RGN813" s="28"/>
      <c r="RGO813" s="28"/>
      <c r="RGP813" s="28"/>
      <c r="RGQ813" s="28"/>
      <c r="RGR813" s="28"/>
      <c r="RGS813" s="28"/>
      <c r="RGT813" s="28"/>
      <c r="RGU813" s="28"/>
      <c r="RGV813" s="28"/>
      <c r="RGW813" s="28"/>
      <c r="RGX813" s="28"/>
      <c r="RGY813" s="28"/>
      <c r="RGZ813" s="28"/>
      <c r="RHA813" s="28"/>
      <c r="RHB813" s="28"/>
      <c r="RHC813" s="28"/>
      <c r="RHD813" s="28"/>
      <c r="RHE813" s="28"/>
      <c r="RHF813" s="28"/>
      <c r="RHG813" s="28"/>
      <c r="RHH813" s="28"/>
      <c r="RHI813" s="28"/>
      <c r="RHJ813" s="28"/>
      <c r="RHK813" s="28"/>
      <c r="RHL813" s="28"/>
      <c r="RHM813" s="28"/>
      <c r="RHN813" s="28"/>
      <c r="RHO813" s="28"/>
      <c r="RHP813" s="28"/>
      <c r="RHQ813" s="28"/>
      <c r="RHR813" s="28"/>
      <c r="RHS813" s="28"/>
      <c r="RHT813" s="28"/>
      <c r="RHU813" s="28"/>
      <c r="RHV813" s="28"/>
      <c r="RHW813" s="28"/>
      <c r="RHX813" s="28"/>
      <c r="RHY813" s="28"/>
      <c r="RHZ813" s="28"/>
      <c r="RIA813" s="28"/>
      <c r="RIB813" s="28"/>
      <c r="RIC813" s="28"/>
      <c r="RID813" s="28"/>
      <c r="RIE813" s="28"/>
      <c r="RIF813" s="28"/>
      <c r="RIG813" s="28"/>
      <c r="RIH813" s="28"/>
      <c r="RII813" s="28"/>
      <c r="RIJ813" s="28"/>
      <c r="RIK813" s="28"/>
      <c r="RIL813" s="28"/>
      <c r="RIM813" s="28"/>
      <c r="RIN813" s="28"/>
      <c r="RIO813" s="28"/>
      <c r="RIP813" s="28"/>
      <c r="RIQ813" s="28"/>
      <c r="RIR813" s="28"/>
      <c r="RIS813" s="28"/>
      <c r="RIT813" s="28"/>
      <c r="RIU813" s="28"/>
      <c r="RIV813" s="28"/>
      <c r="RIW813" s="28"/>
      <c r="RIX813" s="28"/>
      <c r="RIY813" s="28"/>
      <c r="RIZ813" s="28"/>
      <c r="RJA813" s="28"/>
      <c r="RJB813" s="28"/>
      <c r="RJC813" s="28"/>
      <c r="RJD813" s="28"/>
      <c r="RJE813" s="28"/>
      <c r="RJF813" s="28"/>
      <c r="RJG813" s="28"/>
      <c r="RJH813" s="28"/>
      <c r="RJI813" s="28"/>
      <c r="RJJ813" s="28"/>
      <c r="RJK813" s="28"/>
      <c r="RJL813" s="28"/>
      <c r="RJM813" s="28"/>
      <c r="RJN813" s="28"/>
      <c r="RJO813" s="28"/>
      <c r="RJP813" s="28"/>
      <c r="RJQ813" s="28"/>
      <c r="RJR813" s="28"/>
      <c r="RJS813" s="28"/>
      <c r="RJT813" s="28"/>
      <c r="RJU813" s="28"/>
      <c r="RJV813" s="28"/>
      <c r="RJW813" s="28"/>
      <c r="RJX813" s="28"/>
      <c r="RJY813" s="28"/>
      <c r="RJZ813" s="28"/>
      <c r="RKA813" s="28"/>
      <c r="RKB813" s="28"/>
      <c r="RKC813" s="28"/>
      <c r="RKD813" s="28"/>
      <c r="RKE813" s="28"/>
      <c r="RKF813" s="28"/>
      <c r="RKG813" s="28"/>
      <c r="RKH813" s="28"/>
      <c r="RKI813" s="28"/>
      <c r="RKJ813" s="28"/>
      <c r="RKK813" s="28"/>
      <c r="RKL813" s="28"/>
      <c r="RKM813" s="28"/>
      <c r="RKN813" s="28"/>
      <c r="RKO813" s="28"/>
      <c r="RKP813" s="28"/>
      <c r="RKQ813" s="28"/>
      <c r="RKR813" s="28"/>
      <c r="RKS813" s="28"/>
      <c r="RKT813" s="28"/>
      <c r="RKU813" s="28"/>
      <c r="RKV813" s="28"/>
      <c r="RKW813" s="28"/>
      <c r="RKX813" s="28"/>
      <c r="RKY813" s="28"/>
      <c r="RKZ813" s="28"/>
      <c r="RLA813" s="28"/>
      <c r="RLB813" s="28"/>
      <c r="RLC813" s="28"/>
      <c r="RLD813" s="28"/>
      <c r="RLE813" s="28"/>
      <c r="RLF813" s="28"/>
      <c r="RLG813" s="28"/>
      <c r="RLH813" s="28"/>
      <c r="RLI813" s="28"/>
      <c r="RLJ813" s="28"/>
      <c r="RLK813" s="28"/>
      <c r="RLL813" s="28"/>
      <c r="RLM813" s="28"/>
      <c r="RLN813" s="28"/>
      <c r="RLO813" s="28"/>
      <c r="RLP813" s="28"/>
      <c r="RLQ813" s="28"/>
      <c r="RLR813" s="28"/>
      <c r="RLS813" s="28"/>
      <c r="RLT813" s="28"/>
      <c r="RLU813" s="28"/>
      <c r="RLV813" s="28"/>
      <c r="RLW813" s="28"/>
      <c r="RLX813" s="28"/>
      <c r="RLY813" s="28"/>
      <c r="RLZ813" s="28"/>
      <c r="RMA813" s="28"/>
      <c r="RMB813" s="28"/>
      <c r="RMC813" s="28"/>
      <c r="RMD813" s="28"/>
      <c r="RME813" s="28"/>
      <c r="RMF813" s="28"/>
      <c r="RMG813" s="28"/>
      <c r="RMH813" s="28"/>
      <c r="RMI813" s="28"/>
      <c r="RMJ813" s="28"/>
      <c r="RMK813" s="28"/>
      <c r="RML813" s="28"/>
      <c r="RMM813" s="28"/>
      <c r="RMN813" s="28"/>
      <c r="RMO813" s="28"/>
      <c r="RMP813" s="28"/>
      <c r="RMQ813" s="28"/>
      <c r="RMR813" s="28"/>
      <c r="RMS813" s="28"/>
      <c r="RMT813" s="28"/>
      <c r="RMU813" s="28"/>
      <c r="RMV813" s="28"/>
      <c r="RMW813" s="28"/>
      <c r="RMX813" s="28"/>
      <c r="RMY813" s="28"/>
      <c r="RMZ813" s="28"/>
      <c r="RNA813" s="28"/>
      <c r="RNB813" s="28"/>
      <c r="RNC813" s="28"/>
      <c r="RND813" s="28"/>
      <c r="RNE813" s="28"/>
      <c r="RNF813" s="28"/>
      <c r="RNG813" s="28"/>
      <c r="RNH813" s="28"/>
      <c r="RNI813" s="28"/>
      <c r="RNJ813" s="28"/>
      <c r="RNK813" s="28"/>
      <c r="RNL813" s="28"/>
      <c r="RNM813" s="28"/>
      <c r="RNN813" s="28"/>
      <c r="RNO813" s="28"/>
      <c r="RNP813" s="28"/>
      <c r="RNQ813" s="28"/>
      <c r="RNR813" s="28"/>
      <c r="RNS813" s="28"/>
      <c r="RNT813" s="28"/>
      <c r="RNU813" s="28"/>
      <c r="RNV813" s="28"/>
      <c r="RNW813" s="28"/>
      <c r="RNX813" s="28"/>
      <c r="RNY813" s="28"/>
      <c r="RNZ813" s="28"/>
      <c r="ROA813" s="28"/>
      <c r="ROB813" s="28"/>
      <c r="ROC813" s="28"/>
      <c r="ROD813" s="28"/>
      <c r="ROE813" s="28"/>
      <c r="ROF813" s="28"/>
      <c r="ROG813" s="28"/>
      <c r="ROH813" s="28"/>
      <c r="ROI813" s="28"/>
      <c r="ROJ813" s="28"/>
      <c r="ROK813" s="28"/>
      <c r="ROL813" s="28"/>
      <c r="ROM813" s="28"/>
      <c r="RON813" s="28"/>
      <c r="ROO813" s="28"/>
      <c r="ROP813" s="28"/>
      <c r="ROQ813" s="28"/>
      <c r="ROR813" s="28"/>
      <c r="ROS813" s="28"/>
      <c r="ROT813" s="28"/>
      <c r="ROU813" s="28"/>
      <c r="ROV813" s="28"/>
      <c r="ROW813" s="28"/>
      <c r="ROX813" s="28"/>
      <c r="ROY813" s="28"/>
      <c r="ROZ813" s="28"/>
      <c r="RPA813" s="28"/>
      <c r="RPB813" s="28"/>
      <c r="RPC813" s="28"/>
      <c r="RPD813" s="28"/>
      <c r="RPE813" s="28"/>
      <c r="RPF813" s="28"/>
      <c r="RPG813" s="28"/>
      <c r="RPH813" s="28"/>
      <c r="RPI813" s="28"/>
      <c r="RPJ813" s="28"/>
      <c r="RPK813" s="28"/>
      <c r="RPL813" s="28"/>
      <c r="RPM813" s="28"/>
      <c r="RPN813" s="28"/>
      <c r="RPO813" s="28"/>
      <c r="RPP813" s="28"/>
      <c r="RPQ813" s="28"/>
      <c r="RPR813" s="28"/>
      <c r="RPS813" s="28"/>
      <c r="RPT813" s="28"/>
      <c r="RPU813" s="28"/>
      <c r="RPV813" s="28"/>
      <c r="RPW813" s="28"/>
      <c r="RPX813" s="28"/>
      <c r="RPY813" s="28"/>
      <c r="RPZ813" s="28"/>
      <c r="RQA813" s="28"/>
      <c r="RQB813" s="28"/>
      <c r="RQC813" s="28"/>
      <c r="RQD813" s="28"/>
      <c r="RQE813" s="28"/>
      <c r="RQF813" s="28"/>
      <c r="RQG813" s="28"/>
      <c r="RQH813" s="28"/>
      <c r="RQI813" s="28"/>
      <c r="RQJ813" s="28"/>
      <c r="RQK813" s="28"/>
      <c r="RQL813" s="28"/>
      <c r="RQM813" s="28"/>
      <c r="RQN813" s="28"/>
      <c r="RQO813" s="28"/>
      <c r="RQP813" s="28"/>
      <c r="RQQ813" s="28"/>
      <c r="RQR813" s="28"/>
      <c r="RQS813" s="28"/>
      <c r="RQT813" s="28"/>
      <c r="RQU813" s="28"/>
      <c r="RQV813" s="28"/>
      <c r="RQW813" s="28"/>
      <c r="RQX813" s="28"/>
      <c r="RQY813" s="28"/>
      <c r="RQZ813" s="28"/>
      <c r="RRA813" s="28"/>
      <c r="RRB813" s="28"/>
      <c r="RRC813" s="28"/>
      <c r="RRD813" s="28"/>
      <c r="RRE813" s="28"/>
      <c r="RRF813" s="28"/>
      <c r="RRG813" s="28"/>
      <c r="RRH813" s="28"/>
      <c r="RRI813" s="28"/>
      <c r="RRJ813" s="28"/>
      <c r="RRK813" s="28"/>
      <c r="RRL813" s="28"/>
      <c r="RRM813" s="28"/>
      <c r="RRN813" s="28"/>
      <c r="RRO813" s="28"/>
      <c r="RRP813" s="28"/>
      <c r="RRQ813" s="28"/>
      <c r="RRR813" s="28"/>
      <c r="RRS813" s="28"/>
      <c r="RRT813" s="28"/>
      <c r="RRU813" s="28"/>
      <c r="RRV813" s="28"/>
      <c r="RRW813" s="28"/>
      <c r="RRX813" s="28"/>
      <c r="RRY813" s="28"/>
      <c r="RRZ813" s="28"/>
      <c r="RSA813" s="28"/>
      <c r="RSB813" s="28"/>
      <c r="RSC813" s="28"/>
      <c r="RSD813" s="28"/>
      <c r="RSE813" s="28"/>
      <c r="RSF813" s="28"/>
      <c r="RSG813" s="28"/>
      <c r="RSH813" s="28"/>
      <c r="RSI813" s="28"/>
      <c r="RSJ813" s="28"/>
      <c r="RSK813" s="28"/>
      <c r="RSL813" s="28"/>
      <c r="RSM813" s="28"/>
      <c r="RSN813" s="28"/>
      <c r="RSO813" s="28"/>
      <c r="RSP813" s="28"/>
      <c r="RSQ813" s="28"/>
      <c r="RSR813" s="28"/>
      <c r="RSS813" s="28"/>
      <c r="RST813" s="28"/>
      <c r="RSU813" s="28"/>
      <c r="RSV813" s="28"/>
      <c r="RSW813" s="28"/>
      <c r="RSX813" s="28"/>
      <c r="RSY813" s="28"/>
      <c r="RSZ813" s="28"/>
      <c r="RTA813" s="28"/>
      <c r="RTB813" s="28"/>
      <c r="RTC813" s="28"/>
      <c r="RTD813" s="28"/>
      <c r="RTE813" s="28"/>
      <c r="RTF813" s="28"/>
      <c r="RTG813" s="28"/>
      <c r="RTH813" s="28"/>
      <c r="RTI813" s="28"/>
      <c r="RTJ813" s="28"/>
      <c r="RTK813" s="28"/>
      <c r="RTL813" s="28"/>
      <c r="RTM813" s="28"/>
      <c r="RTN813" s="28"/>
      <c r="RTO813" s="28"/>
      <c r="RTP813" s="28"/>
      <c r="RTQ813" s="28"/>
      <c r="RTR813" s="28"/>
      <c r="RTS813" s="28"/>
      <c r="RTT813" s="28"/>
      <c r="RTU813" s="28"/>
      <c r="RTV813" s="28"/>
      <c r="RTW813" s="28"/>
      <c r="RTX813" s="28"/>
      <c r="RTY813" s="28"/>
      <c r="RTZ813" s="28"/>
      <c r="RUA813" s="28"/>
      <c r="RUB813" s="28"/>
      <c r="RUC813" s="28"/>
      <c r="RUD813" s="28"/>
      <c r="RUE813" s="28"/>
      <c r="RUF813" s="28"/>
      <c r="RUG813" s="28"/>
      <c r="RUH813" s="28"/>
      <c r="RUI813" s="28"/>
      <c r="RUJ813" s="28"/>
      <c r="RUK813" s="28"/>
      <c r="RUL813" s="28"/>
      <c r="RUM813" s="28"/>
      <c r="RUN813" s="28"/>
      <c r="RUO813" s="28"/>
      <c r="RUP813" s="28"/>
      <c r="RUQ813" s="28"/>
      <c r="RUR813" s="28"/>
      <c r="RUS813" s="28"/>
      <c r="RUT813" s="28"/>
      <c r="RUU813" s="28"/>
      <c r="RUV813" s="28"/>
      <c r="RUW813" s="28"/>
      <c r="RUX813" s="28"/>
      <c r="RUY813" s="28"/>
      <c r="RUZ813" s="28"/>
      <c r="RVA813" s="28"/>
      <c r="RVB813" s="28"/>
      <c r="RVC813" s="28"/>
      <c r="RVD813" s="28"/>
      <c r="RVE813" s="28"/>
      <c r="RVF813" s="28"/>
      <c r="RVG813" s="28"/>
      <c r="RVH813" s="28"/>
      <c r="RVI813" s="28"/>
      <c r="RVJ813" s="28"/>
      <c r="RVK813" s="28"/>
      <c r="RVL813" s="28"/>
      <c r="RVM813" s="28"/>
      <c r="RVN813" s="28"/>
      <c r="RVO813" s="28"/>
      <c r="RVP813" s="28"/>
      <c r="RVQ813" s="28"/>
      <c r="RVR813" s="28"/>
      <c r="RVS813" s="28"/>
      <c r="RVT813" s="28"/>
      <c r="RVU813" s="28"/>
      <c r="RVV813" s="28"/>
      <c r="RVW813" s="28"/>
      <c r="RVX813" s="28"/>
      <c r="RVY813" s="28"/>
      <c r="RVZ813" s="28"/>
      <c r="RWA813" s="28"/>
      <c r="RWB813" s="28"/>
      <c r="RWC813" s="28"/>
      <c r="RWD813" s="28"/>
      <c r="RWE813" s="28"/>
      <c r="RWF813" s="28"/>
      <c r="RWG813" s="28"/>
      <c r="RWH813" s="28"/>
      <c r="RWI813" s="28"/>
      <c r="RWJ813" s="28"/>
      <c r="RWK813" s="28"/>
      <c r="RWL813" s="28"/>
      <c r="RWM813" s="28"/>
      <c r="RWN813" s="28"/>
      <c r="RWO813" s="28"/>
      <c r="RWP813" s="28"/>
      <c r="RWQ813" s="28"/>
      <c r="RWR813" s="28"/>
      <c r="RWS813" s="28"/>
      <c r="RWT813" s="28"/>
      <c r="RWU813" s="28"/>
      <c r="RWV813" s="28"/>
      <c r="RWW813" s="28"/>
      <c r="RWX813" s="28"/>
      <c r="RWY813" s="28"/>
      <c r="RWZ813" s="28"/>
      <c r="RXA813" s="28"/>
      <c r="RXB813" s="28"/>
      <c r="RXC813" s="28"/>
      <c r="RXD813" s="28"/>
      <c r="RXE813" s="28"/>
      <c r="RXF813" s="28"/>
      <c r="RXG813" s="28"/>
      <c r="RXH813" s="28"/>
      <c r="RXI813" s="28"/>
      <c r="RXJ813" s="28"/>
      <c r="RXK813" s="28"/>
      <c r="RXL813" s="28"/>
      <c r="RXM813" s="28"/>
      <c r="RXN813" s="28"/>
      <c r="RXO813" s="28"/>
      <c r="RXP813" s="28"/>
      <c r="RXQ813" s="28"/>
      <c r="RXR813" s="28"/>
      <c r="RXS813" s="28"/>
      <c r="RXT813" s="28"/>
      <c r="RXU813" s="28"/>
      <c r="RXV813" s="28"/>
      <c r="RXW813" s="28"/>
      <c r="RXX813" s="28"/>
      <c r="RXY813" s="28"/>
      <c r="RXZ813" s="28"/>
      <c r="RYA813" s="28"/>
      <c r="RYB813" s="28"/>
      <c r="RYC813" s="28"/>
      <c r="RYD813" s="28"/>
      <c r="RYE813" s="28"/>
      <c r="RYF813" s="28"/>
      <c r="RYG813" s="28"/>
      <c r="RYH813" s="28"/>
      <c r="RYI813" s="28"/>
      <c r="RYJ813" s="28"/>
      <c r="RYK813" s="28"/>
      <c r="RYL813" s="28"/>
      <c r="RYM813" s="28"/>
      <c r="RYN813" s="28"/>
      <c r="RYO813" s="28"/>
      <c r="RYP813" s="28"/>
      <c r="RYQ813" s="28"/>
      <c r="RYR813" s="28"/>
      <c r="RYS813" s="28"/>
      <c r="RYT813" s="28"/>
      <c r="RYU813" s="28"/>
      <c r="RYV813" s="28"/>
      <c r="RYW813" s="28"/>
      <c r="RYX813" s="28"/>
      <c r="RYY813" s="28"/>
      <c r="RYZ813" s="28"/>
      <c r="RZA813" s="28"/>
      <c r="RZB813" s="28"/>
      <c r="RZC813" s="28"/>
      <c r="RZD813" s="28"/>
      <c r="RZE813" s="28"/>
      <c r="RZF813" s="28"/>
      <c r="RZG813" s="28"/>
      <c r="RZH813" s="28"/>
      <c r="RZI813" s="28"/>
      <c r="RZJ813" s="28"/>
      <c r="RZK813" s="28"/>
      <c r="RZL813" s="28"/>
      <c r="RZM813" s="28"/>
      <c r="RZN813" s="28"/>
      <c r="RZO813" s="28"/>
      <c r="RZP813" s="28"/>
      <c r="RZQ813" s="28"/>
      <c r="RZR813" s="28"/>
      <c r="RZS813" s="28"/>
      <c r="RZT813" s="28"/>
      <c r="RZU813" s="28"/>
      <c r="RZV813" s="28"/>
      <c r="RZW813" s="28"/>
      <c r="RZX813" s="28"/>
      <c r="RZY813" s="28"/>
      <c r="RZZ813" s="28"/>
      <c r="SAA813" s="28"/>
      <c r="SAB813" s="28"/>
      <c r="SAC813" s="28"/>
      <c r="SAD813" s="28"/>
      <c r="SAE813" s="28"/>
      <c r="SAF813" s="28"/>
      <c r="SAG813" s="28"/>
      <c r="SAH813" s="28"/>
      <c r="SAI813" s="28"/>
      <c r="SAJ813" s="28"/>
      <c r="SAK813" s="28"/>
      <c r="SAL813" s="28"/>
      <c r="SAM813" s="28"/>
      <c r="SAN813" s="28"/>
      <c r="SAO813" s="28"/>
      <c r="SAP813" s="28"/>
      <c r="SAQ813" s="28"/>
      <c r="SAR813" s="28"/>
      <c r="SAS813" s="28"/>
      <c r="SAT813" s="28"/>
      <c r="SAU813" s="28"/>
      <c r="SAV813" s="28"/>
      <c r="SAW813" s="28"/>
      <c r="SAX813" s="28"/>
      <c r="SAY813" s="28"/>
      <c r="SAZ813" s="28"/>
      <c r="SBA813" s="28"/>
      <c r="SBB813" s="28"/>
      <c r="SBC813" s="28"/>
      <c r="SBD813" s="28"/>
      <c r="SBE813" s="28"/>
      <c r="SBF813" s="28"/>
      <c r="SBG813" s="28"/>
      <c r="SBH813" s="28"/>
      <c r="SBI813" s="28"/>
      <c r="SBJ813" s="28"/>
      <c r="SBK813" s="28"/>
      <c r="SBL813" s="28"/>
      <c r="SBM813" s="28"/>
      <c r="SBN813" s="28"/>
      <c r="SBO813" s="28"/>
      <c r="SBP813" s="28"/>
      <c r="SBQ813" s="28"/>
      <c r="SBR813" s="28"/>
      <c r="SBS813" s="28"/>
      <c r="SBT813" s="28"/>
      <c r="SBU813" s="28"/>
      <c r="SBV813" s="28"/>
      <c r="SBW813" s="28"/>
      <c r="SBX813" s="28"/>
      <c r="SBY813" s="28"/>
      <c r="SBZ813" s="28"/>
      <c r="SCA813" s="28"/>
      <c r="SCB813" s="28"/>
      <c r="SCC813" s="28"/>
      <c r="SCD813" s="28"/>
      <c r="SCE813" s="28"/>
      <c r="SCF813" s="28"/>
      <c r="SCG813" s="28"/>
      <c r="SCH813" s="28"/>
      <c r="SCI813" s="28"/>
      <c r="SCJ813" s="28"/>
      <c r="SCK813" s="28"/>
      <c r="SCL813" s="28"/>
      <c r="SCM813" s="28"/>
      <c r="SCN813" s="28"/>
      <c r="SCO813" s="28"/>
      <c r="SCP813" s="28"/>
      <c r="SCQ813" s="28"/>
      <c r="SCR813" s="28"/>
      <c r="SCS813" s="28"/>
      <c r="SCT813" s="28"/>
      <c r="SCU813" s="28"/>
      <c r="SCV813" s="28"/>
      <c r="SCW813" s="28"/>
      <c r="SCX813" s="28"/>
      <c r="SCY813" s="28"/>
      <c r="SCZ813" s="28"/>
      <c r="SDA813" s="28"/>
      <c r="SDB813" s="28"/>
      <c r="SDC813" s="28"/>
      <c r="SDD813" s="28"/>
      <c r="SDE813" s="28"/>
      <c r="SDF813" s="28"/>
      <c r="SDG813" s="28"/>
      <c r="SDH813" s="28"/>
      <c r="SDI813" s="28"/>
      <c r="SDJ813" s="28"/>
      <c r="SDK813" s="28"/>
      <c r="SDL813" s="28"/>
      <c r="SDM813" s="28"/>
      <c r="SDN813" s="28"/>
      <c r="SDO813" s="28"/>
      <c r="SDP813" s="28"/>
      <c r="SDQ813" s="28"/>
      <c r="SDR813" s="28"/>
      <c r="SDS813" s="28"/>
      <c r="SDT813" s="28"/>
      <c r="SDU813" s="28"/>
      <c r="SDV813" s="28"/>
      <c r="SDW813" s="28"/>
      <c r="SDX813" s="28"/>
      <c r="SDY813" s="28"/>
      <c r="SDZ813" s="28"/>
      <c r="SEA813" s="28"/>
      <c r="SEB813" s="28"/>
      <c r="SEC813" s="28"/>
      <c r="SED813" s="28"/>
      <c r="SEE813" s="28"/>
      <c r="SEF813" s="28"/>
      <c r="SEG813" s="28"/>
      <c r="SEH813" s="28"/>
      <c r="SEI813" s="28"/>
      <c r="SEJ813" s="28"/>
      <c r="SEK813" s="28"/>
      <c r="SEL813" s="28"/>
      <c r="SEM813" s="28"/>
      <c r="SEN813" s="28"/>
      <c r="SEO813" s="28"/>
      <c r="SEP813" s="28"/>
      <c r="SEQ813" s="28"/>
      <c r="SER813" s="28"/>
      <c r="SES813" s="28"/>
      <c r="SET813" s="28"/>
      <c r="SEU813" s="28"/>
      <c r="SEV813" s="28"/>
      <c r="SEW813" s="28"/>
      <c r="SEX813" s="28"/>
      <c r="SEY813" s="28"/>
      <c r="SEZ813" s="28"/>
      <c r="SFA813" s="28"/>
      <c r="SFB813" s="28"/>
      <c r="SFC813" s="28"/>
      <c r="SFD813" s="28"/>
      <c r="SFE813" s="28"/>
      <c r="SFF813" s="28"/>
      <c r="SFG813" s="28"/>
      <c r="SFH813" s="28"/>
      <c r="SFI813" s="28"/>
      <c r="SFJ813" s="28"/>
      <c r="SFK813" s="28"/>
      <c r="SFL813" s="28"/>
      <c r="SFM813" s="28"/>
      <c r="SFN813" s="28"/>
      <c r="SFO813" s="28"/>
      <c r="SFP813" s="28"/>
      <c r="SFQ813" s="28"/>
      <c r="SFR813" s="28"/>
      <c r="SFS813" s="28"/>
      <c r="SFT813" s="28"/>
      <c r="SFU813" s="28"/>
      <c r="SFV813" s="28"/>
      <c r="SFW813" s="28"/>
      <c r="SFX813" s="28"/>
      <c r="SFY813" s="28"/>
      <c r="SFZ813" s="28"/>
      <c r="SGA813" s="28"/>
      <c r="SGB813" s="28"/>
      <c r="SGC813" s="28"/>
      <c r="SGD813" s="28"/>
      <c r="SGE813" s="28"/>
      <c r="SGF813" s="28"/>
      <c r="SGG813" s="28"/>
      <c r="SGH813" s="28"/>
      <c r="SGI813" s="28"/>
      <c r="SGJ813" s="28"/>
      <c r="SGK813" s="28"/>
      <c r="SGL813" s="28"/>
      <c r="SGM813" s="28"/>
      <c r="SGN813" s="28"/>
      <c r="SGO813" s="28"/>
      <c r="SGP813" s="28"/>
      <c r="SGQ813" s="28"/>
      <c r="SGR813" s="28"/>
      <c r="SGS813" s="28"/>
      <c r="SGT813" s="28"/>
      <c r="SGU813" s="28"/>
      <c r="SGV813" s="28"/>
      <c r="SGW813" s="28"/>
      <c r="SGX813" s="28"/>
      <c r="SGY813" s="28"/>
      <c r="SGZ813" s="28"/>
      <c r="SHA813" s="28"/>
      <c r="SHB813" s="28"/>
      <c r="SHC813" s="28"/>
      <c r="SHD813" s="28"/>
      <c r="SHE813" s="28"/>
      <c r="SHF813" s="28"/>
      <c r="SHG813" s="28"/>
      <c r="SHH813" s="28"/>
      <c r="SHI813" s="28"/>
      <c r="SHJ813" s="28"/>
      <c r="SHK813" s="28"/>
      <c r="SHL813" s="28"/>
      <c r="SHM813" s="28"/>
      <c r="SHN813" s="28"/>
      <c r="SHO813" s="28"/>
      <c r="SHP813" s="28"/>
      <c r="SHQ813" s="28"/>
      <c r="SHR813" s="28"/>
      <c r="SHS813" s="28"/>
      <c r="SHT813" s="28"/>
      <c r="SHU813" s="28"/>
      <c r="SHV813" s="28"/>
      <c r="SHW813" s="28"/>
      <c r="SHX813" s="28"/>
      <c r="SHY813" s="28"/>
      <c r="SHZ813" s="28"/>
      <c r="SIA813" s="28"/>
      <c r="SIB813" s="28"/>
      <c r="SIC813" s="28"/>
      <c r="SID813" s="28"/>
      <c r="SIE813" s="28"/>
      <c r="SIF813" s="28"/>
      <c r="SIG813" s="28"/>
      <c r="SIH813" s="28"/>
      <c r="SII813" s="28"/>
      <c r="SIJ813" s="28"/>
      <c r="SIK813" s="28"/>
      <c r="SIL813" s="28"/>
      <c r="SIM813" s="28"/>
      <c r="SIN813" s="28"/>
      <c r="SIO813" s="28"/>
      <c r="SIP813" s="28"/>
      <c r="SIQ813" s="28"/>
      <c r="SIR813" s="28"/>
      <c r="SIS813" s="28"/>
      <c r="SIT813" s="28"/>
      <c r="SIU813" s="28"/>
      <c r="SIV813" s="28"/>
      <c r="SIW813" s="28"/>
      <c r="SIX813" s="28"/>
      <c r="SIY813" s="28"/>
      <c r="SIZ813" s="28"/>
      <c r="SJA813" s="28"/>
      <c r="SJB813" s="28"/>
      <c r="SJC813" s="28"/>
      <c r="SJD813" s="28"/>
      <c r="SJE813" s="28"/>
      <c r="SJF813" s="28"/>
      <c r="SJG813" s="28"/>
      <c r="SJH813" s="28"/>
      <c r="SJI813" s="28"/>
      <c r="SJJ813" s="28"/>
      <c r="SJK813" s="28"/>
      <c r="SJL813" s="28"/>
      <c r="SJM813" s="28"/>
      <c r="SJN813" s="28"/>
      <c r="SJO813" s="28"/>
      <c r="SJP813" s="28"/>
      <c r="SJQ813" s="28"/>
      <c r="SJR813" s="28"/>
      <c r="SJS813" s="28"/>
      <c r="SJT813" s="28"/>
      <c r="SJU813" s="28"/>
      <c r="SJV813" s="28"/>
      <c r="SJW813" s="28"/>
      <c r="SJX813" s="28"/>
      <c r="SJY813" s="28"/>
      <c r="SJZ813" s="28"/>
      <c r="SKA813" s="28"/>
      <c r="SKB813" s="28"/>
      <c r="SKC813" s="28"/>
      <c r="SKD813" s="28"/>
      <c r="SKE813" s="28"/>
      <c r="SKF813" s="28"/>
      <c r="SKG813" s="28"/>
      <c r="SKH813" s="28"/>
      <c r="SKI813" s="28"/>
      <c r="SKJ813" s="28"/>
      <c r="SKK813" s="28"/>
      <c r="SKL813" s="28"/>
      <c r="SKM813" s="28"/>
      <c r="SKN813" s="28"/>
      <c r="SKO813" s="28"/>
      <c r="SKP813" s="28"/>
      <c r="SKQ813" s="28"/>
      <c r="SKR813" s="28"/>
      <c r="SKS813" s="28"/>
      <c r="SKT813" s="28"/>
      <c r="SKU813" s="28"/>
      <c r="SKV813" s="28"/>
      <c r="SKW813" s="28"/>
      <c r="SKX813" s="28"/>
      <c r="SKY813" s="28"/>
      <c r="SKZ813" s="28"/>
      <c r="SLA813" s="28"/>
      <c r="SLB813" s="28"/>
      <c r="SLC813" s="28"/>
      <c r="SLD813" s="28"/>
      <c r="SLE813" s="28"/>
      <c r="SLF813" s="28"/>
      <c r="SLG813" s="28"/>
      <c r="SLH813" s="28"/>
      <c r="SLI813" s="28"/>
      <c r="SLJ813" s="28"/>
      <c r="SLK813" s="28"/>
      <c r="SLL813" s="28"/>
      <c r="SLM813" s="28"/>
      <c r="SLN813" s="28"/>
      <c r="SLO813" s="28"/>
      <c r="SLP813" s="28"/>
      <c r="SLQ813" s="28"/>
      <c r="SLR813" s="28"/>
      <c r="SLS813" s="28"/>
      <c r="SLT813" s="28"/>
      <c r="SLU813" s="28"/>
      <c r="SLV813" s="28"/>
      <c r="SLW813" s="28"/>
      <c r="SLX813" s="28"/>
      <c r="SLY813" s="28"/>
      <c r="SLZ813" s="28"/>
      <c r="SMA813" s="28"/>
      <c r="SMB813" s="28"/>
      <c r="SMC813" s="28"/>
      <c r="SMD813" s="28"/>
      <c r="SME813" s="28"/>
      <c r="SMF813" s="28"/>
      <c r="SMG813" s="28"/>
      <c r="SMH813" s="28"/>
      <c r="SMI813" s="28"/>
      <c r="SMJ813" s="28"/>
      <c r="SMK813" s="28"/>
      <c r="SML813" s="28"/>
      <c r="SMM813" s="28"/>
      <c r="SMN813" s="28"/>
      <c r="SMO813" s="28"/>
      <c r="SMP813" s="28"/>
      <c r="SMQ813" s="28"/>
      <c r="SMR813" s="28"/>
      <c r="SMS813" s="28"/>
      <c r="SMT813" s="28"/>
      <c r="SMU813" s="28"/>
      <c r="SMV813" s="28"/>
      <c r="SMW813" s="28"/>
      <c r="SMX813" s="28"/>
      <c r="SMY813" s="28"/>
      <c r="SMZ813" s="28"/>
      <c r="SNA813" s="28"/>
      <c r="SNB813" s="28"/>
      <c r="SNC813" s="28"/>
      <c r="SND813" s="28"/>
      <c r="SNE813" s="28"/>
      <c r="SNF813" s="28"/>
      <c r="SNG813" s="28"/>
      <c r="SNH813" s="28"/>
      <c r="SNI813" s="28"/>
      <c r="SNJ813" s="28"/>
      <c r="SNK813" s="28"/>
      <c r="SNL813" s="28"/>
      <c r="SNM813" s="28"/>
      <c r="SNN813" s="28"/>
      <c r="SNO813" s="28"/>
      <c r="SNP813" s="28"/>
      <c r="SNQ813" s="28"/>
      <c r="SNR813" s="28"/>
      <c r="SNS813" s="28"/>
      <c r="SNT813" s="28"/>
      <c r="SNU813" s="28"/>
      <c r="SNV813" s="28"/>
      <c r="SNW813" s="28"/>
      <c r="SNX813" s="28"/>
      <c r="SNY813" s="28"/>
      <c r="SNZ813" s="28"/>
      <c r="SOA813" s="28"/>
      <c r="SOB813" s="28"/>
      <c r="SOC813" s="28"/>
      <c r="SOD813" s="28"/>
      <c r="SOE813" s="28"/>
      <c r="SOF813" s="28"/>
      <c r="SOG813" s="28"/>
      <c r="SOH813" s="28"/>
      <c r="SOI813" s="28"/>
      <c r="SOJ813" s="28"/>
      <c r="SOK813" s="28"/>
      <c r="SOL813" s="28"/>
      <c r="SOM813" s="28"/>
      <c r="SON813" s="28"/>
      <c r="SOO813" s="28"/>
      <c r="SOP813" s="28"/>
      <c r="SOQ813" s="28"/>
      <c r="SOR813" s="28"/>
      <c r="SOS813" s="28"/>
      <c r="SOT813" s="28"/>
      <c r="SOU813" s="28"/>
      <c r="SOV813" s="28"/>
      <c r="SOW813" s="28"/>
      <c r="SOX813" s="28"/>
      <c r="SOY813" s="28"/>
      <c r="SOZ813" s="28"/>
      <c r="SPA813" s="28"/>
      <c r="SPB813" s="28"/>
      <c r="SPC813" s="28"/>
      <c r="SPD813" s="28"/>
      <c r="SPE813" s="28"/>
      <c r="SPF813" s="28"/>
      <c r="SPG813" s="28"/>
      <c r="SPH813" s="28"/>
      <c r="SPI813" s="28"/>
      <c r="SPJ813" s="28"/>
      <c r="SPK813" s="28"/>
      <c r="SPL813" s="28"/>
      <c r="SPM813" s="28"/>
      <c r="SPN813" s="28"/>
      <c r="SPO813" s="28"/>
      <c r="SPP813" s="28"/>
      <c r="SPQ813" s="28"/>
      <c r="SPR813" s="28"/>
      <c r="SPS813" s="28"/>
      <c r="SPT813" s="28"/>
      <c r="SPU813" s="28"/>
      <c r="SPV813" s="28"/>
      <c r="SPW813" s="28"/>
      <c r="SPX813" s="28"/>
      <c r="SPY813" s="28"/>
      <c r="SPZ813" s="28"/>
      <c r="SQA813" s="28"/>
      <c r="SQB813" s="28"/>
      <c r="SQC813" s="28"/>
      <c r="SQD813" s="28"/>
      <c r="SQE813" s="28"/>
      <c r="SQF813" s="28"/>
      <c r="SQG813" s="28"/>
      <c r="SQH813" s="28"/>
      <c r="SQI813" s="28"/>
      <c r="SQJ813" s="28"/>
      <c r="SQK813" s="28"/>
      <c r="SQL813" s="28"/>
      <c r="SQM813" s="28"/>
      <c r="SQN813" s="28"/>
      <c r="SQO813" s="28"/>
      <c r="SQP813" s="28"/>
      <c r="SQQ813" s="28"/>
      <c r="SQR813" s="28"/>
      <c r="SQS813" s="28"/>
      <c r="SQT813" s="28"/>
      <c r="SQU813" s="28"/>
      <c r="SQV813" s="28"/>
      <c r="SQW813" s="28"/>
      <c r="SQX813" s="28"/>
      <c r="SQY813" s="28"/>
      <c r="SQZ813" s="28"/>
      <c r="SRA813" s="28"/>
      <c r="SRB813" s="28"/>
      <c r="SRC813" s="28"/>
      <c r="SRD813" s="28"/>
      <c r="SRE813" s="28"/>
      <c r="SRF813" s="28"/>
      <c r="SRG813" s="28"/>
      <c r="SRH813" s="28"/>
      <c r="SRI813" s="28"/>
      <c r="SRJ813" s="28"/>
      <c r="SRK813" s="28"/>
      <c r="SRL813" s="28"/>
      <c r="SRM813" s="28"/>
      <c r="SRN813" s="28"/>
      <c r="SRO813" s="28"/>
      <c r="SRP813" s="28"/>
      <c r="SRQ813" s="28"/>
      <c r="SRR813" s="28"/>
      <c r="SRS813" s="28"/>
      <c r="SRT813" s="28"/>
      <c r="SRU813" s="28"/>
      <c r="SRV813" s="28"/>
      <c r="SRW813" s="28"/>
      <c r="SRX813" s="28"/>
      <c r="SRY813" s="28"/>
      <c r="SRZ813" s="28"/>
      <c r="SSA813" s="28"/>
      <c r="SSB813" s="28"/>
      <c r="SSC813" s="28"/>
      <c r="SSD813" s="28"/>
      <c r="SSE813" s="28"/>
      <c r="SSF813" s="28"/>
      <c r="SSG813" s="28"/>
      <c r="SSH813" s="28"/>
      <c r="SSI813" s="28"/>
      <c r="SSJ813" s="28"/>
      <c r="SSK813" s="28"/>
      <c r="SSL813" s="28"/>
      <c r="SSM813" s="28"/>
      <c r="SSN813" s="28"/>
      <c r="SSO813" s="28"/>
      <c r="SSP813" s="28"/>
      <c r="SSQ813" s="28"/>
      <c r="SSR813" s="28"/>
      <c r="SSS813" s="28"/>
      <c r="SST813" s="28"/>
      <c r="SSU813" s="28"/>
      <c r="SSV813" s="28"/>
      <c r="SSW813" s="28"/>
      <c r="SSX813" s="28"/>
      <c r="SSY813" s="28"/>
      <c r="SSZ813" s="28"/>
      <c r="STA813" s="28"/>
      <c r="STB813" s="28"/>
      <c r="STC813" s="28"/>
      <c r="STD813" s="28"/>
      <c r="STE813" s="28"/>
      <c r="STF813" s="28"/>
      <c r="STG813" s="28"/>
      <c r="STH813" s="28"/>
      <c r="STI813" s="28"/>
      <c r="STJ813" s="28"/>
      <c r="STK813" s="28"/>
      <c r="STL813" s="28"/>
      <c r="STM813" s="28"/>
      <c r="STN813" s="28"/>
      <c r="STO813" s="28"/>
      <c r="STP813" s="28"/>
      <c r="STQ813" s="28"/>
      <c r="STR813" s="28"/>
      <c r="STS813" s="28"/>
      <c r="STT813" s="28"/>
      <c r="STU813" s="28"/>
      <c r="STV813" s="28"/>
      <c r="STW813" s="28"/>
      <c r="STX813" s="28"/>
      <c r="STY813" s="28"/>
      <c r="STZ813" s="28"/>
      <c r="SUA813" s="28"/>
      <c r="SUB813" s="28"/>
      <c r="SUC813" s="28"/>
      <c r="SUD813" s="28"/>
      <c r="SUE813" s="28"/>
      <c r="SUF813" s="28"/>
      <c r="SUG813" s="28"/>
      <c r="SUH813" s="28"/>
      <c r="SUI813" s="28"/>
      <c r="SUJ813" s="28"/>
      <c r="SUK813" s="28"/>
      <c r="SUL813" s="28"/>
      <c r="SUM813" s="28"/>
      <c r="SUN813" s="28"/>
      <c r="SUO813" s="28"/>
      <c r="SUP813" s="28"/>
      <c r="SUQ813" s="28"/>
      <c r="SUR813" s="28"/>
      <c r="SUS813" s="28"/>
      <c r="SUT813" s="28"/>
      <c r="SUU813" s="28"/>
      <c r="SUV813" s="28"/>
      <c r="SUW813" s="28"/>
      <c r="SUX813" s="28"/>
      <c r="SUY813" s="28"/>
      <c r="SUZ813" s="28"/>
      <c r="SVA813" s="28"/>
      <c r="SVB813" s="28"/>
      <c r="SVC813" s="28"/>
      <c r="SVD813" s="28"/>
      <c r="SVE813" s="28"/>
      <c r="SVF813" s="28"/>
      <c r="SVG813" s="28"/>
      <c r="SVH813" s="28"/>
      <c r="SVI813" s="28"/>
      <c r="SVJ813" s="28"/>
      <c r="SVK813" s="28"/>
      <c r="SVL813" s="28"/>
      <c r="SVM813" s="28"/>
      <c r="SVN813" s="28"/>
      <c r="SVO813" s="28"/>
      <c r="SVP813" s="28"/>
      <c r="SVQ813" s="28"/>
      <c r="SVR813" s="28"/>
      <c r="SVS813" s="28"/>
      <c r="SVT813" s="28"/>
      <c r="SVU813" s="28"/>
      <c r="SVV813" s="28"/>
      <c r="SVW813" s="28"/>
      <c r="SVX813" s="28"/>
      <c r="SVY813" s="28"/>
      <c r="SVZ813" s="28"/>
      <c r="SWA813" s="28"/>
      <c r="SWB813" s="28"/>
      <c r="SWC813" s="28"/>
      <c r="SWD813" s="28"/>
      <c r="SWE813" s="28"/>
      <c r="SWF813" s="28"/>
      <c r="SWG813" s="28"/>
      <c r="SWH813" s="28"/>
      <c r="SWI813" s="28"/>
      <c r="SWJ813" s="28"/>
      <c r="SWK813" s="28"/>
      <c r="SWL813" s="28"/>
      <c r="SWM813" s="28"/>
      <c r="SWN813" s="28"/>
      <c r="SWO813" s="28"/>
      <c r="SWP813" s="28"/>
      <c r="SWQ813" s="28"/>
      <c r="SWR813" s="28"/>
      <c r="SWS813" s="28"/>
      <c r="SWT813" s="28"/>
      <c r="SWU813" s="28"/>
      <c r="SWV813" s="28"/>
      <c r="SWW813" s="28"/>
      <c r="SWX813" s="28"/>
      <c r="SWY813" s="28"/>
      <c r="SWZ813" s="28"/>
      <c r="SXA813" s="28"/>
      <c r="SXB813" s="28"/>
      <c r="SXC813" s="28"/>
      <c r="SXD813" s="28"/>
      <c r="SXE813" s="28"/>
      <c r="SXF813" s="28"/>
      <c r="SXG813" s="28"/>
      <c r="SXH813" s="28"/>
      <c r="SXI813" s="28"/>
      <c r="SXJ813" s="28"/>
      <c r="SXK813" s="28"/>
      <c r="SXL813" s="28"/>
      <c r="SXM813" s="28"/>
      <c r="SXN813" s="28"/>
      <c r="SXO813" s="28"/>
      <c r="SXP813" s="28"/>
      <c r="SXQ813" s="28"/>
      <c r="SXR813" s="28"/>
      <c r="SXS813" s="28"/>
      <c r="SXT813" s="28"/>
      <c r="SXU813" s="28"/>
      <c r="SXV813" s="28"/>
      <c r="SXW813" s="28"/>
      <c r="SXX813" s="28"/>
      <c r="SXY813" s="28"/>
      <c r="SXZ813" s="28"/>
      <c r="SYA813" s="28"/>
      <c r="SYB813" s="28"/>
      <c r="SYC813" s="28"/>
      <c r="SYD813" s="28"/>
      <c r="SYE813" s="28"/>
      <c r="SYF813" s="28"/>
      <c r="SYG813" s="28"/>
      <c r="SYH813" s="28"/>
      <c r="SYI813" s="28"/>
      <c r="SYJ813" s="28"/>
      <c r="SYK813" s="28"/>
      <c r="SYL813" s="28"/>
      <c r="SYM813" s="28"/>
      <c r="SYN813" s="28"/>
      <c r="SYO813" s="28"/>
      <c r="SYP813" s="28"/>
      <c r="SYQ813" s="28"/>
      <c r="SYR813" s="28"/>
      <c r="SYS813" s="28"/>
      <c r="SYT813" s="28"/>
      <c r="SYU813" s="28"/>
      <c r="SYV813" s="28"/>
      <c r="SYW813" s="28"/>
      <c r="SYX813" s="28"/>
      <c r="SYY813" s="28"/>
      <c r="SYZ813" s="28"/>
      <c r="SZA813" s="28"/>
      <c r="SZB813" s="28"/>
      <c r="SZC813" s="28"/>
      <c r="SZD813" s="28"/>
      <c r="SZE813" s="28"/>
      <c r="SZF813" s="28"/>
      <c r="SZG813" s="28"/>
      <c r="SZH813" s="28"/>
      <c r="SZI813" s="28"/>
      <c r="SZJ813" s="28"/>
      <c r="SZK813" s="28"/>
      <c r="SZL813" s="28"/>
      <c r="SZM813" s="28"/>
      <c r="SZN813" s="28"/>
      <c r="SZO813" s="28"/>
      <c r="SZP813" s="28"/>
      <c r="SZQ813" s="28"/>
      <c r="SZR813" s="28"/>
      <c r="SZS813" s="28"/>
      <c r="SZT813" s="28"/>
      <c r="SZU813" s="28"/>
      <c r="SZV813" s="28"/>
      <c r="SZW813" s="28"/>
      <c r="SZX813" s="28"/>
      <c r="SZY813" s="28"/>
      <c r="SZZ813" s="28"/>
      <c r="TAA813" s="28"/>
      <c r="TAB813" s="28"/>
      <c r="TAC813" s="28"/>
      <c r="TAD813" s="28"/>
      <c r="TAE813" s="28"/>
      <c r="TAF813" s="28"/>
      <c r="TAG813" s="28"/>
      <c r="TAH813" s="28"/>
      <c r="TAI813" s="28"/>
      <c r="TAJ813" s="28"/>
      <c r="TAK813" s="28"/>
      <c r="TAL813" s="28"/>
      <c r="TAM813" s="28"/>
      <c r="TAN813" s="28"/>
      <c r="TAO813" s="28"/>
      <c r="TAP813" s="28"/>
      <c r="TAQ813" s="28"/>
      <c r="TAR813" s="28"/>
      <c r="TAS813" s="28"/>
      <c r="TAT813" s="28"/>
      <c r="TAU813" s="28"/>
      <c r="TAV813" s="28"/>
      <c r="TAW813" s="28"/>
      <c r="TAX813" s="28"/>
      <c r="TAY813" s="28"/>
      <c r="TAZ813" s="28"/>
      <c r="TBA813" s="28"/>
      <c r="TBB813" s="28"/>
      <c r="TBC813" s="28"/>
      <c r="TBD813" s="28"/>
      <c r="TBE813" s="28"/>
      <c r="TBF813" s="28"/>
      <c r="TBG813" s="28"/>
      <c r="TBH813" s="28"/>
      <c r="TBI813" s="28"/>
      <c r="TBJ813" s="28"/>
      <c r="TBK813" s="28"/>
      <c r="TBL813" s="28"/>
      <c r="TBM813" s="28"/>
      <c r="TBN813" s="28"/>
      <c r="TBO813" s="28"/>
      <c r="TBP813" s="28"/>
      <c r="TBQ813" s="28"/>
      <c r="TBR813" s="28"/>
      <c r="TBS813" s="28"/>
      <c r="TBT813" s="28"/>
      <c r="TBU813" s="28"/>
      <c r="TBV813" s="28"/>
      <c r="TBW813" s="28"/>
      <c r="TBX813" s="28"/>
      <c r="TBY813" s="28"/>
      <c r="TBZ813" s="28"/>
      <c r="TCA813" s="28"/>
      <c r="TCB813" s="28"/>
      <c r="TCC813" s="28"/>
      <c r="TCD813" s="28"/>
      <c r="TCE813" s="28"/>
      <c r="TCF813" s="28"/>
      <c r="TCG813" s="28"/>
      <c r="TCH813" s="28"/>
      <c r="TCI813" s="28"/>
      <c r="TCJ813" s="28"/>
      <c r="TCK813" s="28"/>
      <c r="TCL813" s="28"/>
      <c r="TCM813" s="28"/>
      <c r="TCN813" s="28"/>
      <c r="TCO813" s="28"/>
      <c r="TCP813" s="28"/>
      <c r="TCQ813" s="28"/>
      <c r="TCR813" s="28"/>
      <c r="TCS813" s="28"/>
      <c r="TCT813" s="28"/>
      <c r="TCU813" s="28"/>
      <c r="TCV813" s="28"/>
      <c r="TCW813" s="28"/>
      <c r="TCX813" s="28"/>
      <c r="TCY813" s="28"/>
      <c r="TCZ813" s="28"/>
      <c r="TDA813" s="28"/>
      <c r="TDB813" s="28"/>
      <c r="TDC813" s="28"/>
      <c r="TDD813" s="28"/>
      <c r="TDE813" s="28"/>
      <c r="TDF813" s="28"/>
      <c r="TDG813" s="28"/>
      <c r="TDH813" s="28"/>
      <c r="TDI813" s="28"/>
      <c r="TDJ813" s="28"/>
      <c r="TDK813" s="28"/>
      <c r="TDL813" s="28"/>
      <c r="TDM813" s="28"/>
      <c r="TDN813" s="28"/>
      <c r="TDO813" s="28"/>
      <c r="TDP813" s="28"/>
      <c r="TDQ813" s="28"/>
      <c r="TDR813" s="28"/>
      <c r="TDS813" s="28"/>
      <c r="TDT813" s="28"/>
      <c r="TDU813" s="28"/>
      <c r="TDV813" s="28"/>
      <c r="TDW813" s="28"/>
      <c r="TDX813" s="28"/>
      <c r="TDY813" s="28"/>
      <c r="TDZ813" s="28"/>
      <c r="TEA813" s="28"/>
      <c r="TEB813" s="28"/>
      <c r="TEC813" s="28"/>
      <c r="TED813" s="28"/>
      <c r="TEE813" s="28"/>
      <c r="TEF813" s="28"/>
      <c r="TEG813" s="28"/>
      <c r="TEH813" s="28"/>
      <c r="TEI813" s="28"/>
      <c r="TEJ813" s="28"/>
      <c r="TEK813" s="28"/>
      <c r="TEL813" s="28"/>
      <c r="TEM813" s="28"/>
      <c r="TEN813" s="28"/>
      <c r="TEO813" s="28"/>
      <c r="TEP813" s="28"/>
      <c r="TEQ813" s="28"/>
      <c r="TER813" s="28"/>
      <c r="TES813" s="28"/>
      <c r="TET813" s="28"/>
      <c r="TEU813" s="28"/>
      <c r="TEV813" s="28"/>
      <c r="TEW813" s="28"/>
      <c r="TEX813" s="28"/>
      <c r="TEY813" s="28"/>
      <c r="TEZ813" s="28"/>
      <c r="TFA813" s="28"/>
      <c r="TFB813" s="28"/>
      <c r="TFC813" s="28"/>
      <c r="TFD813" s="28"/>
      <c r="TFE813" s="28"/>
      <c r="TFF813" s="28"/>
      <c r="TFG813" s="28"/>
      <c r="TFH813" s="28"/>
      <c r="TFI813" s="28"/>
      <c r="TFJ813" s="28"/>
      <c r="TFK813" s="28"/>
      <c r="TFL813" s="28"/>
      <c r="TFM813" s="28"/>
      <c r="TFN813" s="28"/>
      <c r="TFO813" s="28"/>
      <c r="TFP813" s="28"/>
      <c r="TFQ813" s="28"/>
      <c r="TFR813" s="28"/>
      <c r="TFS813" s="28"/>
      <c r="TFT813" s="28"/>
      <c r="TFU813" s="28"/>
      <c r="TFV813" s="28"/>
      <c r="TFW813" s="28"/>
      <c r="TFX813" s="28"/>
      <c r="TFY813" s="28"/>
      <c r="TFZ813" s="28"/>
      <c r="TGA813" s="28"/>
      <c r="TGB813" s="28"/>
      <c r="TGC813" s="28"/>
      <c r="TGD813" s="28"/>
      <c r="TGE813" s="28"/>
      <c r="TGF813" s="28"/>
      <c r="TGG813" s="28"/>
      <c r="TGH813" s="28"/>
      <c r="TGI813" s="28"/>
      <c r="TGJ813" s="28"/>
      <c r="TGK813" s="28"/>
      <c r="TGL813" s="28"/>
      <c r="TGM813" s="28"/>
      <c r="TGN813" s="28"/>
      <c r="TGO813" s="28"/>
      <c r="TGP813" s="28"/>
      <c r="TGQ813" s="28"/>
      <c r="TGR813" s="28"/>
      <c r="TGS813" s="28"/>
      <c r="TGT813" s="28"/>
      <c r="TGU813" s="28"/>
      <c r="TGV813" s="28"/>
      <c r="TGW813" s="28"/>
      <c r="TGX813" s="28"/>
      <c r="TGY813" s="28"/>
      <c r="TGZ813" s="28"/>
      <c r="THA813" s="28"/>
      <c r="THB813" s="28"/>
      <c r="THC813" s="28"/>
      <c r="THD813" s="28"/>
      <c r="THE813" s="28"/>
      <c r="THF813" s="28"/>
      <c r="THG813" s="28"/>
      <c r="THH813" s="28"/>
      <c r="THI813" s="28"/>
      <c r="THJ813" s="28"/>
      <c r="THK813" s="28"/>
      <c r="THL813" s="28"/>
      <c r="THM813" s="28"/>
      <c r="THN813" s="28"/>
      <c r="THO813" s="28"/>
      <c r="THP813" s="28"/>
      <c r="THQ813" s="28"/>
      <c r="THR813" s="28"/>
      <c r="THS813" s="28"/>
      <c r="THT813" s="28"/>
      <c r="THU813" s="28"/>
      <c r="THV813" s="28"/>
      <c r="THW813" s="28"/>
      <c r="THX813" s="28"/>
      <c r="THY813" s="28"/>
      <c r="THZ813" s="28"/>
      <c r="TIA813" s="28"/>
      <c r="TIB813" s="28"/>
      <c r="TIC813" s="28"/>
      <c r="TID813" s="28"/>
      <c r="TIE813" s="28"/>
      <c r="TIF813" s="28"/>
      <c r="TIG813" s="28"/>
      <c r="TIH813" s="28"/>
      <c r="TII813" s="28"/>
      <c r="TIJ813" s="28"/>
      <c r="TIK813" s="28"/>
      <c r="TIL813" s="28"/>
      <c r="TIM813" s="28"/>
      <c r="TIN813" s="28"/>
      <c r="TIO813" s="28"/>
      <c r="TIP813" s="28"/>
      <c r="TIQ813" s="28"/>
      <c r="TIR813" s="28"/>
      <c r="TIS813" s="28"/>
      <c r="TIT813" s="28"/>
      <c r="TIU813" s="28"/>
      <c r="TIV813" s="28"/>
      <c r="TIW813" s="28"/>
      <c r="TIX813" s="28"/>
      <c r="TIY813" s="28"/>
      <c r="TIZ813" s="28"/>
      <c r="TJA813" s="28"/>
      <c r="TJB813" s="28"/>
      <c r="TJC813" s="28"/>
      <c r="TJD813" s="28"/>
      <c r="TJE813" s="28"/>
      <c r="TJF813" s="28"/>
      <c r="TJG813" s="28"/>
      <c r="TJH813" s="28"/>
      <c r="TJI813" s="28"/>
      <c r="TJJ813" s="28"/>
      <c r="TJK813" s="28"/>
      <c r="TJL813" s="28"/>
      <c r="TJM813" s="28"/>
      <c r="TJN813" s="28"/>
      <c r="TJO813" s="28"/>
      <c r="TJP813" s="28"/>
      <c r="TJQ813" s="28"/>
      <c r="TJR813" s="28"/>
      <c r="TJS813" s="28"/>
      <c r="TJT813" s="28"/>
      <c r="TJU813" s="28"/>
      <c r="TJV813" s="28"/>
      <c r="TJW813" s="28"/>
      <c r="TJX813" s="28"/>
      <c r="TJY813" s="28"/>
      <c r="TJZ813" s="28"/>
      <c r="TKA813" s="28"/>
      <c r="TKB813" s="28"/>
      <c r="TKC813" s="28"/>
      <c r="TKD813" s="28"/>
      <c r="TKE813" s="28"/>
      <c r="TKF813" s="28"/>
      <c r="TKG813" s="28"/>
      <c r="TKH813" s="28"/>
      <c r="TKI813" s="28"/>
      <c r="TKJ813" s="28"/>
      <c r="TKK813" s="28"/>
      <c r="TKL813" s="28"/>
      <c r="TKM813" s="28"/>
      <c r="TKN813" s="28"/>
      <c r="TKO813" s="28"/>
      <c r="TKP813" s="28"/>
      <c r="TKQ813" s="28"/>
      <c r="TKR813" s="28"/>
      <c r="TKS813" s="28"/>
      <c r="TKT813" s="28"/>
      <c r="TKU813" s="28"/>
      <c r="TKV813" s="28"/>
      <c r="TKW813" s="28"/>
      <c r="TKX813" s="28"/>
      <c r="TKY813" s="28"/>
      <c r="TKZ813" s="28"/>
      <c r="TLA813" s="28"/>
      <c r="TLB813" s="28"/>
      <c r="TLC813" s="28"/>
      <c r="TLD813" s="28"/>
      <c r="TLE813" s="28"/>
      <c r="TLF813" s="28"/>
      <c r="TLG813" s="28"/>
      <c r="TLH813" s="28"/>
      <c r="TLI813" s="28"/>
      <c r="TLJ813" s="28"/>
      <c r="TLK813" s="28"/>
      <c r="TLL813" s="28"/>
      <c r="TLM813" s="28"/>
      <c r="TLN813" s="28"/>
      <c r="TLO813" s="28"/>
      <c r="TLP813" s="28"/>
      <c r="TLQ813" s="28"/>
      <c r="TLR813" s="28"/>
      <c r="TLS813" s="28"/>
      <c r="TLT813" s="28"/>
      <c r="TLU813" s="28"/>
      <c r="TLV813" s="28"/>
      <c r="TLW813" s="28"/>
      <c r="TLX813" s="28"/>
      <c r="TLY813" s="28"/>
      <c r="TLZ813" s="28"/>
      <c r="TMA813" s="28"/>
      <c r="TMB813" s="28"/>
      <c r="TMC813" s="28"/>
      <c r="TMD813" s="28"/>
      <c r="TME813" s="28"/>
      <c r="TMF813" s="28"/>
      <c r="TMG813" s="28"/>
      <c r="TMH813" s="28"/>
      <c r="TMI813" s="28"/>
      <c r="TMJ813" s="28"/>
      <c r="TMK813" s="28"/>
      <c r="TML813" s="28"/>
      <c r="TMM813" s="28"/>
      <c r="TMN813" s="28"/>
      <c r="TMO813" s="28"/>
      <c r="TMP813" s="28"/>
      <c r="TMQ813" s="28"/>
      <c r="TMR813" s="28"/>
      <c r="TMS813" s="28"/>
      <c r="TMT813" s="28"/>
      <c r="TMU813" s="28"/>
      <c r="TMV813" s="28"/>
      <c r="TMW813" s="28"/>
      <c r="TMX813" s="28"/>
      <c r="TMY813" s="28"/>
      <c r="TMZ813" s="28"/>
      <c r="TNA813" s="28"/>
      <c r="TNB813" s="28"/>
      <c r="TNC813" s="28"/>
      <c r="TND813" s="28"/>
      <c r="TNE813" s="28"/>
      <c r="TNF813" s="28"/>
      <c r="TNG813" s="28"/>
      <c r="TNH813" s="28"/>
      <c r="TNI813" s="28"/>
      <c r="TNJ813" s="28"/>
      <c r="TNK813" s="28"/>
      <c r="TNL813" s="28"/>
      <c r="TNM813" s="28"/>
      <c r="TNN813" s="28"/>
      <c r="TNO813" s="28"/>
      <c r="TNP813" s="28"/>
      <c r="TNQ813" s="28"/>
      <c r="TNR813" s="28"/>
      <c r="TNS813" s="28"/>
      <c r="TNT813" s="28"/>
      <c r="TNU813" s="28"/>
      <c r="TNV813" s="28"/>
      <c r="TNW813" s="28"/>
      <c r="TNX813" s="28"/>
      <c r="TNY813" s="28"/>
      <c r="TNZ813" s="28"/>
      <c r="TOA813" s="28"/>
      <c r="TOB813" s="28"/>
      <c r="TOC813" s="28"/>
      <c r="TOD813" s="28"/>
      <c r="TOE813" s="28"/>
      <c r="TOF813" s="28"/>
      <c r="TOG813" s="28"/>
      <c r="TOH813" s="28"/>
      <c r="TOI813" s="28"/>
      <c r="TOJ813" s="28"/>
      <c r="TOK813" s="28"/>
      <c r="TOL813" s="28"/>
      <c r="TOM813" s="28"/>
      <c r="TON813" s="28"/>
      <c r="TOO813" s="28"/>
      <c r="TOP813" s="28"/>
      <c r="TOQ813" s="28"/>
      <c r="TOR813" s="28"/>
      <c r="TOS813" s="28"/>
      <c r="TOT813" s="28"/>
      <c r="TOU813" s="28"/>
      <c r="TOV813" s="28"/>
      <c r="TOW813" s="28"/>
      <c r="TOX813" s="28"/>
      <c r="TOY813" s="28"/>
      <c r="TOZ813" s="28"/>
      <c r="TPA813" s="28"/>
      <c r="TPB813" s="28"/>
      <c r="TPC813" s="28"/>
      <c r="TPD813" s="28"/>
      <c r="TPE813" s="28"/>
      <c r="TPF813" s="28"/>
      <c r="TPG813" s="28"/>
      <c r="TPH813" s="28"/>
      <c r="TPI813" s="28"/>
      <c r="TPJ813" s="28"/>
      <c r="TPK813" s="28"/>
      <c r="TPL813" s="28"/>
      <c r="TPM813" s="28"/>
      <c r="TPN813" s="28"/>
      <c r="TPO813" s="28"/>
      <c r="TPP813" s="28"/>
      <c r="TPQ813" s="28"/>
      <c r="TPR813" s="28"/>
      <c r="TPS813" s="28"/>
      <c r="TPT813" s="28"/>
      <c r="TPU813" s="28"/>
      <c r="TPV813" s="28"/>
      <c r="TPW813" s="28"/>
      <c r="TPX813" s="28"/>
      <c r="TPY813" s="28"/>
      <c r="TPZ813" s="28"/>
      <c r="TQA813" s="28"/>
      <c r="TQB813" s="28"/>
      <c r="TQC813" s="28"/>
      <c r="TQD813" s="28"/>
      <c r="TQE813" s="28"/>
      <c r="TQF813" s="28"/>
      <c r="TQG813" s="28"/>
      <c r="TQH813" s="28"/>
      <c r="TQI813" s="28"/>
      <c r="TQJ813" s="28"/>
      <c r="TQK813" s="28"/>
      <c r="TQL813" s="28"/>
      <c r="TQM813" s="28"/>
      <c r="TQN813" s="28"/>
      <c r="TQO813" s="28"/>
      <c r="TQP813" s="28"/>
      <c r="TQQ813" s="28"/>
      <c r="TQR813" s="28"/>
      <c r="TQS813" s="28"/>
      <c r="TQT813" s="28"/>
      <c r="TQU813" s="28"/>
      <c r="TQV813" s="28"/>
      <c r="TQW813" s="28"/>
      <c r="TQX813" s="28"/>
      <c r="TQY813" s="28"/>
      <c r="TQZ813" s="28"/>
      <c r="TRA813" s="28"/>
      <c r="TRB813" s="28"/>
      <c r="TRC813" s="28"/>
      <c r="TRD813" s="28"/>
      <c r="TRE813" s="28"/>
      <c r="TRF813" s="28"/>
      <c r="TRG813" s="28"/>
      <c r="TRH813" s="28"/>
      <c r="TRI813" s="28"/>
      <c r="TRJ813" s="28"/>
      <c r="TRK813" s="28"/>
      <c r="TRL813" s="28"/>
      <c r="TRM813" s="28"/>
      <c r="TRN813" s="28"/>
      <c r="TRO813" s="28"/>
      <c r="TRP813" s="28"/>
      <c r="TRQ813" s="28"/>
      <c r="TRR813" s="28"/>
      <c r="TRS813" s="28"/>
      <c r="TRT813" s="28"/>
      <c r="TRU813" s="28"/>
      <c r="TRV813" s="28"/>
      <c r="TRW813" s="28"/>
      <c r="TRX813" s="28"/>
      <c r="TRY813" s="28"/>
      <c r="TRZ813" s="28"/>
      <c r="TSA813" s="28"/>
      <c r="TSB813" s="28"/>
      <c r="TSC813" s="28"/>
      <c r="TSD813" s="28"/>
      <c r="TSE813" s="28"/>
      <c r="TSF813" s="28"/>
      <c r="TSG813" s="28"/>
      <c r="TSH813" s="28"/>
      <c r="TSI813" s="28"/>
      <c r="TSJ813" s="28"/>
      <c r="TSK813" s="28"/>
      <c r="TSL813" s="28"/>
      <c r="TSM813" s="28"/>
      <c r="TSN813" s="28"/>
      <c r="TSO813" s="28"/>
      <c r="TSP813" s="28"/>
      <c r="TSQ813" s="28"/>
      <c r="TSR813" s="28"/>
      <c r="TSS813" s="28"/>
      <c r="TST813" s="28"/>
      <c r="TSU813" s="28"/>
      <c r="TSV813" s="28"/>
      <c r="TSW813" s="28"/>
      <c r="TSX813" s="28"/>
      <c r="TSY813" s="28"/>
      <c r="TSZ813" s="28"/>
      <c r="TTA813" s="28"/>
      <c r="TTB813" s="28"/>
      <c r="TTC813" s="28"/>
      <c r="TTD813" s="28"/>
      <c r="TTE813" s="28"/>
      <c r="TTF813" s="28"/>
      <c r="TTG813" s="28"/>
      <c r="TTH813" s="28"/>
      <c r="TTI813" s="28"/>
      <c r="TTJ813" s="28"/>
      <c r="TTK813" s="28"/>
      <c r="TTL813" s="28"/>
      <c r="TTM813" s="28"/>
      <c r="TTN813" s="28"/>
      <c r="TTO813" s="28"/>
      <c r="TTP813" s="28"/>
      <c r="TTQ813" s="28"/>
      <c r="TTR813" s="28"/>
      <c r="TTS813" s="28"/>
      <c r="TTT813" s="28"/>
      <c r="TTU813" s="28"/>
      <c r="TTV813" s="28"/>
      <c r="TTW813" s="28"/>
      <c r="TTX813" s="28"/>
      <c r="TTY813" s="28"/>
      <c r="TTZ813" s="28"/>
      <c r="TUA813" s="28"/>
      <c r="TUB813" s="28"/>
      <c r="TUC813" s="28"/>
      <c r="TUD813" s="28"/>
      <c r="TUE813" s="28"/>
      <c r="TUF813" s="28"/>
      <c r="TUG813" s="28"/>
      <c r="TUH813" s="28"/>
      <c r="TUI813" s="28"/>
      <c r="TUJ813" s="28"/>
      <c r="TUK813" s="28"/>
      <c r="TUL813" s="28"/>
      <c r="TUM813" s="28"/>
      <c r="TUN813" s="28"/>
      <c r="TUO813" s="28"/>
      <c r="TUP813" s="28"/>
      <c r="TUQ813" s="28"/>
      <c r="TUR813" s="28"/>
      <c r="TUS813" s="28"/>
      <c r="TUT813" s="28"/>
      <c r="TUU813" s="28"/>
      <c r="TUV813" s="28"/>
      <c r="TUW813" s="28"/>
      <c r="TUX813" s="28"/>
      <c r="TUY813" s="28"/>
      <c r="TUZ813" s="28"/>
      <c r="TVA813" s="28"/>
      <c r="TVB813" s="28"/>
      <c r="TVC813" s="28"/>
      <c r="TVD813" s="28"/>
      <c r="TVE813" s="28"/>
      <c r="TVF813" s="28"/>
      <c r="TVG813" s="28"/>
      <c r="TVH813" s="28"/>
      <c r="TVI813" s="28"/>
      <c r="TVJ813" s="28"/>
      <c r="TVK813" s="28"/>
      <c r="TVL813" s="28"/>
      <c r="TVM813" s="28"/>
      <c r="TVN813" s="28"/>
      <c r="TVO813" s="28"/>
      <c r="TVP813" s="28"/>
      <c r="TVQ813" s="28"/>
      <c r="TVR813" s="28"/>
      <c r="TVS813" s="28"/>
      <c r="TVT813" s="28"/>
      <c r="TVU813" s="28"/>
      <c r="TVV813" s="28"/>
      <c r="TVW813" s="28"/>
      <c r="TVX813" s="28"/>
      <c r="TVY813" s="28"/>
      <c r="TVZ813" s="28"/>
      <c r="TWA813" s="28"/>
      <c r="TWB813" s="28"/>
      <c r="TWC813" s="28"/>
      <c r="TWD813" s="28"/>
      <c r="TWE813" s="28"/>
      <c r="TWF813" s="28"/>
      <c r="TWG813" s="28"/>
      <c r="TWH813" s="28"/>
      <c r="TWI813" s="28"/>
      <c r="TWJ813" s="28"/>
      <c r="TWK813" s="28"/>
      <c r="TWL813" s="28"/>
      <c r="TWM813" s="28"/>
      <c r="TWN813" s="28"/>
      <c r="TWO813" s="28"/>
      <c r="TWP813" s="28"/>
      <c r="TWQ813" s="28"/>
      <c r="TWR813" s="28"/>
      <c r="TWS813" s="28"/>
      <c r="TWT813" s="28"/>
      <c r="TWU813" s="28"/>
      <c r="TWV813" s="28"/>
      <c r="TWW813" s="28"/>
      <c r="TWX813" s="28"/>
      <c r="TWY813" s="28"/>
      <c r="TWZ813" s="28"/>
      <c r="TXA813" s="28"/>
      <c r="TXB813" s="28"/>
      <c r="TXC813" s="28"/>
      <c r="TXD813" s="28"/>
      <c r="TXE813" s="28"/>
      <c r="TXF813" s="28"/>
      <c r="TXG813" s="28"/>
      <c r="TXH813" s="28"/>
      <c r="TXI813" s="28"/>
      <c r="TXJ813" s="28"/>
      <c r="TXK813" s="28"/>
      <c r="TXL813" s="28"/>
      <c r="TXM813" s="28"/>
      <c r="TXN813" s="28"/>
      <c r="TXO813" s="28"/>
      <c r="TXP813" s="28"/>
      <c r="TXQ813" s="28"/>
      <c r="TXR813" s="28"/>
      <c r="TXS813" s="28"/>
      <c r="TXT813" s="28"/>
      <c r="TXU813" s="28"/>
      <c r="TXV813" s="28"/>
      <c r="TXW813" s="28"/>
      <c r="TXX813" s="28"/>
      <c r="TXY813" s="28"/>
      <c r="TXZ813" s="28"/>
      <c r="TYA813" s="28"/>
      <c r="TYB813" s="28"/>
      <c r="TYC813" s="28"/>
      <c r="TYD813" s="28"/>
      <c r="TYE813" s="28"/>
      <c r="TYF813" s="28"/>
      <c r="TYG813" s="28"/>
      <c r="TYH813" s="28"/>
      <c r="TYI813" s="28"/>
      <c r="TYJ813" s="28"/>
      <c r="TYK813" s="28"/>
      <c r="TYL813" s="28"/>
      <c r="TYM813" s="28"/>
      <c r="TYN813" s="28"/>
      <c r="TYO813" s="28"/>
      <c r="TYP813" s="28"/>
      <c r="TYQ813" s="28"/>
      <c r="TYR813" s="28"/>
      <c r="TYS813" s="28"/>
      <c r="TYT813" s="28"/>
      <c r="TYU813" s="28"/>
      <c r="TYV813" s="28"/>
      <c r="TYW813" s="28"/>
      <c r="TYX813" s="28"/>
      <c r="TYY813" s="28"/>
      <c r="TYZ813" s="28"/>
      <c r="TZA813" s="28"/>
      <c r="TZB813" s="28"/>
      <c r="TZC813" s="28"/>
      <c r="TZD813" s="28"/>
      <c r="TZE813" s="28"/>
      <c r="TZF813" s="28"/>
      <c r="TZG813" s="28"/>
      <c r="TZH813" s="28"/>
      <c r="TZI813" s="28"/>
      <c r="TZJ813" s="28"/>
      <c r="TZK813" s="28"/>
      <c r="TZL813" s="28"/>
      <c r="TZM813" s="28"/>
      <c r="TZN813" s="28"/>
      <c r="TZO813" s="28"/>
      <c r="TZP813" s="28"/>
      <c r="TZQ813" s="28"/>
      <c r="TZR813" s="28"/>
      <c r="TZS813" s="28"/>
      <c r="TZT813" s="28"/>
      <c r="TZU813" s="28"/>
      <c r="TZV813" s="28"/>
      <c r="TZW813" s="28"/>
      <c r="TZX813" s="28"/>
      <c r="TZY813" s="28"/>
      <c r="TZZ813" s="28"/>
      <c r="UAA813" s="28"/>
      <c r="UAB813" s="28"/>
      <c r="UAC813" s="28"/>
      <c r="UAD813" s="28"/>
      <c r="UAE813" s="28"/>
      <c r="UAF813" s="28"/>
      <c r="UAG813" s="28"/>
      <c r="UAH813" s="28"/>
      <c r="UAI813" s="28"/>
      <c r="UAJ813" s="28"/>
      <c r="UAK813" s="28"/>
      <c r="UAL813" s="28"/>
      <c r="UAM813" s="28"/>
      <c r="UAN813" s="28"/>
      <c r="UAO813" s="28"/>
      <c r="UAP813" s="28"/>
      <c r="UAQ813" s="28"/>
      <c r="UAR813" s="28"/>
      <c r="UAS813" s="28"/>
      <c r="UAT813" s="28"/>
      <c r="UAU813" s="28"/>
      <c r="UAV813" s="28"/>
      <c r="UAW813" s="28"/>
      <c r="UAX813" s="28"/>
      <c r="UAY813" s="28"/>
      <c r="UAZ813" s="28"/>
      <c r="UBA813" s="28"/>
      <c r="UBB813" s="28"/>
      <c r="UBC813" s="28"/>
      <c r="UBD813" s="28"/>
      <c r="UBE813" s="28"/>
      <c r="UBF813" s="28"/>
      <c r="UBG813" s="28"/>
      <c r="UBH813" s="28"/>
      <c r="UBI813" s="28"/>
      <c r="UBJ813" s="28"/>
      <c r="UBK813" s="28"/>
      <c r="UBL813" s="28"/>
      <c r="UBM813" s="28"/>
      <c r="UBN813" s="28"/>
      <c r="UBO813" s="28"/>
      <c r="UBP813" s="28"/>
      <c r="UBQ813" s="28"/>
      <c r="UBR813" s="28"/>
      <c r="UBS813" s="28"/>
      <c r="UBT813" s="28"/>
      <c r="UBU813" s="28"/>
      <c r="UBV813" s="28"/>
      <c r="UBW813" s="28"/>
      <c r="UBX813" s="28"/>
      <c r="UBY813" s="28"/>
      <c r="UBZ813" s="28"/>
      <c r="UCA813" s="28"/>
      <c r="UCB813" s="28"/>
      <c r="UCC813" s="28"/>
      <c r="UCD813" s="28"/>
      <c r="UCE813" s="28"/>
      <c r="UCF813" s="28"/>
      <c r="UCG813" s="28"/>
      <c r="UCH813" s="28"/>
      <c r="UCI813" s="28"/>
      <c r="UCJ813" s="28"/>
      <c r="UCK813" s="28"/>
      <c r="UCL813" s="28"/>
      <c r="UCM813" s="28"/>
      <c r="UCN813" s="28"/>
      <c r="UCO813" s="28"/>
      <c r="UCP813" s="28"/>
      <c r="UCQ813" s="28"/>
      <c r="UCR813" s="28"/>
      <c r="UCS813" s="28"/>
      <c r="UCT813" s="28"/>
      <c r="UCU813" s="28"/>
      <c r="UCV813" s="28"/>
      <c r="UCW813" s="28"/>
      <c r="UCX813" s="28"/>
      <c r="UCY813" s="28"/>
      <c r="UCZ813" s="28"/>
      <c r="UDA813" s="28"/>
      <c r="UDB813" s="28"/>
      <c r="UDC813" s="28"/>
      <c r="UDD813" s="28"/>
      <c r="UDE813" s="28"/>
      <c r="UDF813" s="28"/>
      <c r="UDG813" s="28"/>
      <c r="UDH813" s="28"/>
      <c r="UDI813" s="28"/>
      <c r="UDJ813" s="28"/>
      <c r="UDK813" s="28"/>
      <c r="UDL813" s="28"/>
      <c r="UDM813" s="28"/>
      <c r="UDN813" s="28"/>
      <c r="UDO813" s="28"/>
      <c r="UDP813" s="28"/>
      <c r="UDQ813" s="28"/>
      <c r="UDR813" s="28"/>
      <c r="UDS813" s="28"/>
      <c r="UDT813" s="28"/>
      <c r="UDU813" s="28"/>
      <c r="UDV813" s="28"/>
      <c r="UDW813" s="28"/>
      <c r="UDX813" s="28"/>
      <c r="UDY813" s="28"/>
      <c r="UDZ813" s="28"/>
      <c r="UEA813" s="28"/>
      <c r="UEB813" s="28"/>
      <c r="UEC813" s="28"/>
      <c r="UED813" s="28"/>
      <c r="UEE813" s="28"/>
      <c r="UEF813" s="28"/>
      <c r="UEG813" s="28"/>
      <c r="UEH813" s="28"/>
      <c r="UEI813" s="28"/>
      <c r="UEJ813" s="28"/>
      <c r="UEK813" s="28"/>
      <c r="UEL813" s="28"/>
      <c r="UEM813" s="28"/>
      <c r="UEN813" s="28"/>
      <c r="UEO813" s="28"/>
      <c r="UEP813" s="28"/>
      <c r="UEQ813" s="28"/>
      <c r="UER813" s="28"/>
      <c r="UES813" s="28"/>
      <c r="UET813" s="28"/>
      <c r="UEU813" s="28"/>
      <c r="UEV813" s="28"/>
      <c r="UEW813" s="28"/>
      <c r="UEX813" s="28"/>
      <c r="UEY813" s="28"/>
      <c r="UEZ813" s="28"/>
      <c r="UFA813" s="28"/>
      <c r="UFB813" s="28"/>
      <c r="UFC813" s="28"/>
      <c r="UFD813" s="28"/>
      <c r="UFE813" s="28"/>
      <c r="UFF813" s="28"/>
      <c r="UFG813" s="28"/>
      <c r="UFH813" s="28"/>
      <c r="UFI813" s="28"/>
      <c r="UFJ813" s="28"/>
      <c r="UFK813" s="28"/>
      <c r="UFL813" s="28"/>
      <c r="UFM813" s="28"/>
      <c r="UFN813" s="28"/>
      <c r="UFO813" s="28"/>
      <c r="UFP813" s="28"/>
      <c r="UFQ813" s="28"/>
      <c r="UFR813" s="28"/>
      <c r="UFS813" s="28"/>
      <c r="UFT813" s="28"/>
      <c r="UFU813" s="28"/>
      <c r="UFV813" s="28"/>
      <c r="UFW813" s="28"/>
      <c r="UFX813" s="28"/>
      <c r="UFY813" s="28"/>
      <c r="UFZ813" s="28"/>
      <c r="UGA813" s="28"/>
      <c r="UGB813" s="28"/>
      <c r="UGC813" s="28"/>
      <c r="UGD813" s="28"/>
      <c r="UGE813" s="28"/>
      <c r="UGF813" s="28"/>
      <c r="UGG813" s="28"/>
      <c r="UGH813" s="28"/>
      <c r="UGI813" s="28"/>
      <c r="UGJ813" s="28"/>
      <c r="UGK813" s="28"/>
      <c r="UGL813" s="28"/>
      <c r="UGM813" s="28"/>
      <c r="UGN813" s="28"/>
      <c r="UGO813" s="28"/>
      <c r="UGP813" s="28"/>
      <c r="UGQ813" s="28"/>
      <c r="UGR813" s="28"/>
      <c r="UGS813" s="28"/>
      <c r="UGT813" s="28"/>
      <c r="UGU813" s="28"/>
      <c r="UGV813" s="28"/>
      <c r="UGW813" s="28"/>
      <c r="UGX813" s="28"/>
      <c r="UGY813" s="28"/>
      <c r="UGZ813" s="28"/>
      <c r="UHA813" s="28"/>
      <c r="UHB813" s="28"/>
      <c r="UHC813" s="28"/>
      <c r="UHD813" s="28"/>
      <c r="UHE813" s="28"/>
      <c r="UHF813" s="28"/>
      <c r="UHG813" s="28"/>
      <c r="UHH813" s="28"/>
      <c r="UHI813" s="28"/>
      <c r="UHJ813" s="28"/>
      <c r="UHK813" s="28"/>
      <c r="UHL813" s="28"/>
      <c r="UHM813" s="28"/>
      <c r="UHN813" s="28"/>
      <c r="UHO813" s="28"/>
      <c r="UHP813" s="28"/>
      <c r="UHQ813" s="28"/>
      <c r="UHR813" s="28"/>
      <c r="UHS813" s="28"/>
      <c r="UHT813" s="28"/>
      <c r="UHU813" s="28"/>
      <c r="UHV813" s="28"/>
      <c r="UHW813" s="28"/>
      <c r="UHX813" s="28"/>
      <c r="UHY813" s="28"/>
      <c r="UHZ813" s="28"/>
      <c r="UIA813" s="28"/>
      <c r="UIB813" s="28"/>
      <c r="UIC813" s="28"/>
      <c r="UID813" s="28"/>
      <c r="UIE813" s="28"/>
      <c r="UIF813" s="28"/>
      <c r="UIG813" s="28"/>
      <c r="UIH813" s="28"/>
      <c r="UII813" s="28"/>
      <c r="UIJ813" s="28"/>
      <c r="UIK813" s="28"/>
      <c r="UIL813" s="28"/>
      <c r="UIM813" s="28"/>
      <c r="UIN813" s="28"/>
      <c r="UIO813" s="28"/>
      <c r="UIP813" s="28"/>
      <c r="UIQ813" s="28"/>
      <c r="UIR813" s="28"/>
      <c r="UIS813" s="28"/>
      <c r="UIT813" s="28"/>
      <c r="UIU813" s="28"/>
      <c r="UIV813" s="28"/>
      <c r="UIW813" s="28"/>
      <c r="UIX813" s="28"/>
      <c r="UIY813" s="28"/>
      <c r="UIZ813" s="28"/>
      <c r="UJA813" s="28"/>
      <c r="UJB813" s="28"/>
      <c r="UJC813" s="28"/>
      <c r="UJD813" s="28"/>
      <c r="UJE813" s="28"/>
      <c r="UJF813" s="28"/>
      <c r="UJG813" s="28"/>
      <c r="UJH813" s="28"/>
      <c r="UJI813" s="28"/>
      <c r="UJJ813" s="28"/>
      <c r="UJK813" s="28"/>
      <c r="UJL813" s="28"/>
      <c r="UJM813" s="28"/>
      <c r="UJN813" s="28"/>
      <c r="UJO813" s="28"/>
      <c r="UJP813" s="28"/>
      <c r="UJQ813" s="28"/>
      <c r="UJR813" s="28"/>
      <c r="UJS813" s="28"/>
      <c r="UJT813" s="28"/>
      <c r="UJU813" s="28"/>
      <c r="UJV813" s="28"/>
      <c r="UJW813" s="28"/>
      <c r="UJX813" s="28"/>
      <c r="UJY813" s="28"/>
      <c r="UJZ813" s="28"/>
      <c r="UKA813" s="28"/>
      <c r="UKB813" s="28"/>
      <c r="UKC813" s="28"/>
      <c r="UKD813" s="28"/>
      <c r="UKE813" s="28"/>
      <c r="UKF813" s="28"/>
      <c r="UKG813" s="28"/>
      <c r="UKH813" s="28"/>
      <c r="UKI813" s="28"/>
      <c r="UKJ813" s="28"/>
      <c r="UKK813" s="28"/>
      <c r="UKL813" s="28"/>
      <c r="UKM813" s="28"/>
      <c r="UKN813" s="28"/>
      <c r="UKO813" s="28"/>
      <c r="UKP813" s="28"/>
      <c r="UKQ813" s="28"/>
      <c r="UKR813" s="28"/>
      <c r="UKS813" s="28"/>
      <c r="UKT813" s="28"/>
      <c r="UKU813" s="28"/>
      <c r="UKV813" s="28"/>
      <c r="UKW813" s="28"/>
      <c r="UKX813" s="28"/>
      <c r="UKY813" s="28"/>
      <c r="UKZ813" s="28"/>
      <c r="ULA813" s="28"/>
      <c r="ULB813" s="28"/>
      <c r="ULC813" s="28"/>
      <c r="ULD813" s="28"/>
      <c r="ULE813" s="28"/>
      <c r="ULF813" s="28"/>
      <c r="ULG813" s="28"/>
      <c r="ULH813" s="28"/>
      <c r="ULI813" s="28"/>
      <c r="ULJ813" s="28"/>
      <c r="ULK813" s="28"/>
      <c r="ULL813" s="28"/>
      <c r="ULM813" s="28"/>
      <c r="ULN813" s="28"/>
      <c r="ULO813" s="28"/>
      <c r="ULP813" s="28"/>
      <c r="ULQ813" s="28"/>
      <c r="ULR813" s="28"/>
      <c r="ULS813" s="28"/>
      <c r="ULT813" s="28"/>
      <c r="ULU813" s="28"/>
      <c r="ULV813" s="28"/>
      <c r="ULW813" s="28"/>
      <c r="ULX813" s="28"/>
      <c r="ULY813" s="28"/>
      <c r="ULZ813" s="28"/>
      <c r="UMA813" s="28"/>
      <c r="UMB813" s="28"/>
      <c r="UMC813" s="28"/>
      <c r="UMD813" s="28"/>
      <c r="UME813" s="28"/>
      <c r="UMF813" s="28"/>
      <c r="UMG813" s="28"/>
      <c r="UMH813" s="28"/>
      <c r="UMI813" s="28"/>
      <c r="UMJ813" s="28"/>
      <c r="UMK813" s="28"/>
      <c r="UML813" s="28"/>
      <c r="UMM813" s="28"/>
      <c r="UMN813" s="28"/>
      <c r="UMO813" s="28"/>
      <c r="UMP813" s="28"/>
      <c r="UMQ813" s="28"/>
      <c r="UMR813" s="28"/>
      <c r="UMS813" s="28"/>
      <c r="UMT813" s="28"/>
      <c r="UMU813" s="28"/>
      <c r="UMV813" s="28"/>
      <c r="UMW813" s="28"/>
      <c r="UMX813" s="28"/>
      <c r="UMY813" s="28"/>
      <c r="UMZ813" s="28"/>
      <c r="UNA813" s="28"/>
      <c r="UNB813" s="28"/>
      <c r="UNC813" s="28"/>
      <c r="UND813" s="28"/>
      <c r="UNE813" s="28"/>
      <c r="UNF813" s="28"/>
      <c r="UNG813" s="28"/>
      <c r="UNH813" s="28"/>
      <c r="UNI813" s="28"/>
      <c r="UNJ813" s="28"/>
      <c r="UNK813" s="28"/>
      <c r="UNL813" s="28"/>
      <c r="UNM813" s="28"/>
      <c r="UNN813" s="28"/>
      <c r="UNO813" s="28"/>
      <c r="UNP813" s="28"/>
      <c r="UNQ813" s="28"/>
      <c r="UNR813" s="28"/>
      <c r="UNS813" s="28"/>
      <c r="UNT813" s="28"/>
      <c r="UNU813" s="28"/>
      <c r="UNV813" s="28"/>
      <c r="UNW813" s="28"/>
      <c r="UNX813" s="28"/>
      <c r="UNY813" s="28"/>
      <c r="UNZ813" s="28"/>
      <c r="UOA813" s="28"/>
      <c r="UOB813" s="28"/>
      <c r="UOC813" s="28"/>
      <c r="UOD813" s="28"/>
      <c r="UOE813" s="28"/>
      <c r="UOF813" s="28"/>
      <c r="UOG813" s="28"/>
      <c r="UOH813" s="28"/>
      <c r="UOI813" s="28"/>
      <c r="UOJ813" s="28"/>
      <c r="UOK813" s="28"/>
      <c r="UOL813" s="28"/>
      <c r="UOM813" s="28"/>
      <c r="UON813" s="28"/>
      <c r="UOO813" s="28"/>
      <c r="UOP813" s="28"/>
      <c r="UOQ813" s="28"/>
      <c r="UOR813" s="28"/>
      <c r="UOS813" s="28"/>
      <c r="UOT813" s="28"/>
      <c r="UOU813" s="28"/>
      <c r="UOV813" s="28"/>
      <c r="UOW813" s="28"/>
      <c r="UOX813" s="28"/>
      <c r="UOY813" s="28"/>
      <c r="UOZ813" s="28"/>
      <c r="UPA813" s="28"/>
      <c r="UPB813" s="28"/>
      <c r="UPC813" s="28"/>
      <c r="UPD813" s="28"/>
      <c r="UPE813" s="28"/>
      <c r="UPF813" s="28"/>
      <c r="UPG813" s="28"/>
      <c r="UPH813" s="28"/>
      <c r="UPI813" s="28"/>
      <c r="UPJ813" s="28"/>
      <c r="UPK813" s="28"/>
      <c r="UPL813" s="28"/>
      <c r="UPM813" s="28"/>
      <c r="UPN813" s="28"/>
      <c r="UPO813" s="28"/>
      <c r="UPP813" s="28"/>
      <c r="UPQ813" s="28"/>
      <c r="UPR813" s="28"/>
      <c r="UPS813" s="28"/>
      <c r="UPT813" s="28"/>
      <c r="UPU813" s="28"/>
      <c r="UPV813" s="28"/>
      <c r="UPW813" s="28"/>
      <c r="UPX813" s="28"/>
      <c r="UPY813" s="28"/>
      <c r="UPZ813" s="28"/>
      <c r="UQA813" s="28"/>
      <c r="UQB813" s="28"/>
      <c r="UQC813" s="28"/>
      <c r="UQD813" s="28"/>
      <c r="UQE813" s="28"/>
      <c r="UQF813" s="28"/>
      <c r="UQG813" s="28"/>
      <c r="UQH813" s="28"/>
      <c r="UQI813" s="28"/>
      <c r="UQJ813" s="28"/>
      <c r="UQK813" s="28"/>
      <c r="UQL813" s="28"/>
      <c r="UQM813" s="28"/>
      <c r="UQN813" s="28"/>
      <c r="UQO813" s="28"/>
      <c r="UQP813" s="28"/>
      <c r="UQQ813" s="28"/>
      <c r="UQR813" s="28"/>
      <c r="UQS813" s="28"/>
      <c r="UQT813" s="28"/>
      <c r="UQU813" s="28"/>
      <c r="UQV813" s="28"/>
      <c r="UQW813" s="28"/>
      <c r="UQX813" s="28"/>
      <c r="UQY813" s="28"/>
      <c r="UQZ813" s="28"/>
      <c r="URA813" s="28"/>
      <c r="URB813" s="28"/>
      <c r="URC813" s="28"/>
      <c r="URD813" s="28"/>
      <c r="URE813" s="28"/>
      <c r="URF813" s="28"/>
      <c r="URG813" s="28"/>
      <c r="URH813" s="28"/>
      <c r="URI813" s="28"/>
      <c r="URJ813" s="28"/>
      <c r="URK813" s="28"/>
      <c r="URL813" s="28"/>
      <c r="URM813" s="28"/>
      <c r="URN813" s="28"/>
      <c r="URO813" s="28"/>
      <c r="URP813" s="28"/>
      <c r="URQ813" s="28"/>
      <c r="URR813" s="28"/>
      <c r="URS813" s="28"/>
      <c r="URT813" s="28"/>
      <c r="URU813" s="28"/>
      <c r="URV813" s="28"/>
      <c r="URW813" s="28"/>
      <c r="URX813" s="28"/>
      <c r="URY813" s="28"/>
      <c r="URZ813" s="28"/>
      <c r="USA813" s="28"/>
      <c r="USB813" s="28"/>
      <c r="USC813" s="28"/>
      <c r="USD813" s="28"/>
      <c r="USE813" s="28"/>
      <c r="USF813" s="28"/>
      <c r="USG813" s="28"/>
      <c r="USH813" s="28"/>
      <c r="USI813" s="28"/>
      <c r="USJ813" s="28"/>
      <c r="USK813" s="28"/>
      <c r="USL813" s="28"/>
      <c r="USM813" s="28"/>
      <c r="USN813" s="28"/>
      <c r="USO813" s="28"/>
      <c r="USP813" s="28"/>
      <c r="USQ813" s="28"/>
      <c r="USR813" s="28"/>
      <c r="USS813" s="28"/>
      <c r="UST813" s="28"/>
      <c r="USU813" s="28"/>
      <c r="USV813" s="28"/>
      <c r="USW813" s="28"/>
      <c r="USX813" s="28"/>
      <c r="USY813" s="28"/>
      <c r="USZ813" s="28"/>
      <c r="UTA813" s="28"/>
      <c r="UTB813" s="28"/>
      <c r="UTC813" s="28"/>
      <c r="UTD813" s="28"/>
      <c r="UTE813" s="28"/>
      <c r="UTF813" s="28"/>
      <c r="UTG813" s="28"/>
      <c r="UTH813" s="28"/>
      <c r="UTI813" s="28"/>
      <c r="UTJ813" s="28"/>
      <c r="UTK813" s="28"/>
      <c r="UTL813" s="28"/>
      <c r="UTM813" s="28"/>
      <c r="UTN813" s="28"/>
      <c r="UTO813" s="28"/>
      <c r="UTP813" s="28"/>
      <c r="UTQ813" s="28"/>
      <c r="UTR813" s="28"/>
      <c r="UTS813" s="28"/>
      <c r="UTT813" s="28"/>
      <c r="UTU813" s="28"/>
      <c r="UTV813" s="28"/>
      <c r="UTW813" s="28"/>
      <c r="UTX813" s="28"/>
      <c r="UTY813" s="28"/>
      <c r="UTZ813" s="28"/>
      <c r="UUA813" s="28"/>
      <c r="UUB813" s="28"/>
      <c r="UUC813" s="28"/>
      <c r="UUD813" s="28"/>
      <c r="UUE813" s="28"/>
      <c r="UUF813" s="28"/>
      <c r="UUG813" s="28"/>
      <c r="UUH813" s="28"/>
      <c r="UUI813" s="28"/>
      <c r="UUJ813" s="28"/>
      <c r="UUK813" s="28"/>
      <c r="UUL813" s="28"/>
      <c r="UUM813" s="28"/>
      <c r="UUN813" s="28"/>
      <c r="UUO813" s="28"/>
      <c r="UUP813" s="28"/>
      <c r="UUQ813" s="28"/>
      <c r="UUR813" s="28"/>
      <c r="UUS813" s="28"/>
      <c r="UUT813" s="28"/>
      <c r="UUU813" s="28"/>
      <c r="UUV813" s="28"/>
      <c r="UUW813" s="28"/>
      <c r="UUX813" s="28"/>
      <c r="UUY813" s="28"/>
      <c r="UUZ813" s="28"/>
      <c r="UVA813" s="28"/>
      <c r="UVB813" s="28"/>
      <c r="UVC813" s="28"/>
      <c r="UVD813" s="28"/>
      <c r="UVE813" s="28"/>
      <c r="UVF813" s="28"/>
      <c r="UVG813" s="28"/>
      <c r="UVH813" s="28"/>
      <c r="UVI813" s="28"/>
      <c r="UVJ813" s="28"/>
      <c r="UVK813" s="28"/>
      <c r="UVL813" s="28"/>
      <c r="UVM813" s="28"/>
      <c r="UVN813" s="28"/>
      <c r="UVO813" s="28"/>
      <c r="UVP813" s="28"/>
      <c r="UVQ813" s="28"/>
      <c r="UVR813" s="28"/>
      <c r="UVS813" s="28"/>
      <c r="UVT813" s="28"/>
      <c r="UVU813" s="28"/>
      <c r="UVV813" s="28"/>
      <c r="UVW813" s="28"/>
      <c r="UVX813" s="28"/>
      <c r="UVY813" s="28"/>
      <c r="UVZ813" s="28"/>
      <c r="UWA813" s="28"/>
      <c r="UWB813" s="28"/>
      <c r="UWC813" s="28"/>
      <c r="UWD813" s="28"/>
      <c r="UWE813" s="28"/>
      <c r="UWF813" s="28"/>
      <c r="UWG813" s="28"/>
      <c r="UWH813" s="28"/>
      <c r="UWI813" s="28"/>
      <c r="UWJ813" s="28"/>
      <c r="UWK813" s="28"/>
      <c r="UWL813" s="28"/>
      <c r="UWM813" s="28"/>
      <c r="UWN813" s="28"/>
      <c r="UWO813" s="28"/>
      <c r="UWP813" s="28"/>
      <c r="UWQ813" s="28"/>
      <c r="UWR813" s="28"/>
      <c r="UWS813" s="28"/>
      <c r="UWT813" s="28"/>
      <c r="UWU813" s="28"/>
      <c r="UWV813" s="28"/>
      <c r="UWW813" s="28"/>
      <c r="UWX813" s="28"/>
      <c r="UWY813" s="28"/>
      <c r="UWZ813" s="28"/>
      <c r="UXA813" s="28"/>
      <c r="UXB813" s="28"/>
      <c r="UXC813" s="28"/>
      <c r="UXD813" s="28"/>
      <c r="UXE813" s="28"/>
      <c r="UXF813" s="28"/>
      <c r="UXG813" s="28"/>
      <c r="UXH813" s="28"/>
      <c r="UXI813" s="28"/>
      <c r="UXJ813" s="28"/>
      <c r="UXK813" s="28"/>
      <c r="UXL813" s="28"/>
      <c r="UXM813" s="28"/>
      <c r="UXN813" s="28"/>
      <c r="UXO813" s="28"/>
      <c r="UXP813" s="28"/>
      <c r="UXQ813" s="28"/>
      <c r="UXR813" s="28"/>
      <c r="UXS813" s="28"/>
      <c r="UXT813" s="28"/>
      <c r="UXU813" s="28"/>
      <c r="UXV813" s="28"/>
      <c r="UXW813" s="28"/>
      <c r="UXX813" s="28"/>
      <c r="UXY813" s="28"/>
      <c r="UXZ813" s="28"/>
      <c r="UYA813" s="28"/>
      <c r="UYB813" s="28"/>
      <c r="UYC813" s="28"/>
      <c r="UYD813" s="28"/>
      <c r="UYE813" s="28"/>
      <c r="UYF813" s="28"/>
      <c r="UYG813" s="28"/>
      <c r="UYH813" s="28"/>
      <c r="UYI813" s="28"/>
      <c r="UYJ813" s="28"/>
      <c r="UYK813" s="28"/>
      <c r="UYL813" s="28"/>
      <c r="UYM813" s="28"/>
      <c r="UYN813" s="28"/>
      <c r="UYO813" s="28"/>
      <c r="UYP813" s="28"/>
      <c r="UYQ813" s="28"/>
      <c r="UYR813" s="28"/>
      <c r="UYS813" s="28"/>
      <c r="UYT813" s="28"/>
      <c r="UYU813" s="28"/>
      <c r="UYV813" s="28"/>
      <c r="UYW813" s="28"/>
      <c r="UYX813" s="28"/>
      <c r="UYY813" s="28"/>
      <c r="UYZ813" s="28"/>
      <c r="UZA813" s="28"/>
      <c r="UZB813" s="28"/>
      <c r="UZC813" s="28"/>
      <c r="UZD813" s="28"/>
      <c r="UZE813" s="28"/>
      <c r="UZF813" s="28"/>
      <c r="UZG813" s="28"/>
      <c r="UZH813" s="28"/>
      <c r="UZI813" s="28"/>
      <c r="UZJ813" s="28"/>
      <c r="UZK813" s="28"/>
      <c r="UZL813" s="28"/>
      <c r="UZM813" s="28"/>
      <c r="UZN813" s="28"/>
      <c r="UZO813" s="28"/>
      <c r="UZP813" s="28"/>
      <c r="UZQ813" s="28"/>
      <c r="UZR813" s="28"/>
      <c r="UZS813" s="28"/>
      <c r="UZT813" s="28"/>
      <c r="UZU813" s="28"/>
      <c r="UZV813" s="28"/>
      <c r="UZW813" s="28"/>
      <c r="UZX813" s="28"/>
      <c r="UZY813" s="28"/>
      <c r="UZZ813" s="28"/>
      <c r="VAA813" s="28"/>
      <c r="VAB813" s="28"/>
      <c r="VAC813" s="28"/>
      <c r="VAD813" s="28"/>
      <c r="VAE813" s="28"/>
      <c r="VAF813" s="28"/>
      <c r="VAG813" s="28"/>
      <c r="VAH813" s="28"/>
      <c r="VAI813" s="28"/>
      <c r="VAJ813" s="28"/>
      <c r="VAK813" s="28"/>
      <c r="VAL813" s="28"/>
      <c r="VAM813" s="28"/>
      <c r="VAN813" s="28"/>
      <c r="VAO813" s="28"/>
      <c r="VAP813" s="28"/>
      <c r="VAQ813" s="28"/>
      <c r="VAR813" s="28"/>
      <c r="VAS813" s="28"/>
      <c r="VAT813" s="28"/>
      <c r="VAU813" s="28"/>
      <c r="VAV813" s="28"/>
      <c r="VAW813" s="28"/>
      <c r="VAX813" s="28"/>
      <c r="VAY813" s="28"/>
      <c r="VAZ813" s="28"/>
      <c r="VBA813" s="28"/>
      <c r="VBB813" s="28"/>
      <c r="VBC813" s="28"/>
      <c r="VBD813" s="28"/>
      <c r="VBE813" s="28"/>
      <c r="VBF813" s="28"/>
      <c r="VBG813" s="28"/>
      <c r="VBH813" s="28"/>
      <c r="VBI813" s="28"/>
      <c r="VBJ813" s="28"/>
      <c r="VBK813" s="28"/>
      <c r="VBL813" s="28"/>
      <c r="VBM813" s="28"/>
      <c r="VBN813" s="28"/>
      <c r="VBO813" s="28"/>
      <c r="VBP813" s="28"/>
      <c r="VBQ813" s="28"/>
      <c r="VBR813" s="28"/>
      <c r="VBS813" s="28"/>
      <c r="VBT813" s="28"/>
      <c r="VBU813" s="28"/>
      <c r="VBV813" s="28"/>
      <c r="VBW813" s="28"/>
      <c r="VBX813" s="28"/>
      <c r="VBY813" s="28"/>
      <c r="VBZ813" s="28"/>
      <c r="VCA813" s="28"/>
      <c r="VCB813" s="28"/>
      <c r="VCC813" s="28"/>
      <c r="VCD813" s="28"/>
      <c r="VCE813" s="28"/>
      <c r="VCF813" s="28"/>
      <c r="VCG813" s="28"/>
      <c r="VCH813" s="28"/>
      <c r="VCI813" s="28"/>
      <c r="VCJ813" s="28"/>
      <c r="VCK813" s="28"/>
      <c r="VCL813" s="28"/>
      <c r="VCM813" s="28"/>
      <c r="VCN813" s="28"/>
      <c r="VCO813" s="28"/>
      <c r="VCP813" s="28"/>
      <c r="VCQ813" s="28"/>
      <c r="VCR813" s="28"/>
      <c r="VCS813" s="28"/>
      <c r="VCT813" s="28"/>
      <c r="VCU813" s="28"/>
      <c r="VCV813" s="28"/>
      <c r="VCW813" s="28"/>
      <c r="VCX813" s="28"/>
      <c r="VCY813" s="28"/>
      <c r="VCZ813" s="28"/>
      <c r="VDA813" s="28"/>
      <c r="VDB813" s="28"/>
      <c r="VDC813" s="28"/>
      <c r="VDD813" s="28"/>
      <c r="VDE813" s="28"/>
      <c r="VDF813" s="28"/>
      <c r="VDG813" s="28"/>
      <c r="VDH813" s="28"/>
      <c r="VDI813" s="28"/>
      <c r="VDJ813" s="28"/>
      <c r="VDK813" s="28"/>
      <c r="VDL813" s="28"/>
      <c r="VDM813" s="28"/>
      <c r="VDN813" s="28"/>
      <c r="VDO813" s="28"/>
      <c r="VDP813" s="28"/>
      <c r="VDQ813" s="28"/>
      <c r="VDR813" s="28"/>
      <c r="VDS813" s="28"/>
      <c r="VDT813" s="28"/>
      <c r="VDU813" s="28"/>
      <c r="VDV813" s="28"/>
      <c r="VDW813" s="28"/>
      <c r="VDX813" s="28"/>
      <c r="VDY813" s="28"/>
      <c r="VDZ813" s="28"/>
      <c r="VEA813" s="28"/>
      <c r="VEB813" s="28"/>
      <c r="VEC813" s="28"/>
      <c r="VED813" s="28"/>
      <c r="VEE813" s="28"/>
      <c r="VEF813" s="28"/>
      <c r="VEG813" s="28"/>
      <c r="VEH813" s="28"/>
      <c r="VEI813" s="28"/>
      <c r="VEJ813" s="28"/>
      <c r="VEK813" s="28"/>
      <c r="VEL813" s="28"/>
      <c r="VEM813" s="28"/>
      <c r="VEN813" s="28"/>
      <c r="VEO813" s="28"/>
      <c r="VEP813" s="28"/>
      <c r="VEQ813" s="28"/>
      <c r="VER813" s="28"/>
      <c r="VES813" s="28"/>
      <c r="VET813" s="28"/>
      <c r="VEU813" s="28"/>
      <c r="VEV813" s="28"/>
      <c r="VEW813" s="28"/>
      <c r="VEX813" s="28"/>
      <c r="VEY813" s="28"/>
      <c r="VEZ813" s="28"/>
      <c r="VFA813" s="28"/>
      <c r="VFB813" s="28"/>
      <c r="VFC813" s="28"/>
      <c r="VFD813" s="28"/>
      <c r="VFE813" s="28"/>
      <c r="VFF813" s="28"/>
      <c r="VFG813" s="28"/>
      <c r="VFH813" s="28"/>
      <c r="VFI813" s="28"/>
      <c r="VFJ813" s="28"/>
      <c r="VFK813" s="28"/>
      <c r="VFL813" s="28"/>
      <c r="VFM813" s="28"/>
      <c r="VFN813" s="28"/>
      <c r="VFO813" s="28"/>
      <c r="VFP813" s="28"/>
      <c r="VFQ813" s="28"/>
      <c r="VFR813" s="28"/>
      <c r="VFS813" s="28"/>
      <c r="VFT813" s="28"/>
      <c r="VFU813" s="28"/>
      <c r="VFV813" s="28"/>
      <c r="VFW813" s="28"/>
      <c r="VFX813" s="28"/>
      <c r="VFY813" s="28"/>
      <c r="VFZ813" s="28"/>
      <c r="VGA813" s="28"/>
      <c r="VGB813" s="28"/>
      <c r="VGC813" s="28"/>
      <c r="VGD813" s="28"/>
      <c r="VGE813" s="28"/>
      <c r="VGF813" s="28"/>
      <c r="VGG813" s="28"/>
      <c r="VGH813" s="28"/>
      <c r="VGI813" s="28"/>
      <c r="VGJ813" s="28"/>
      <c r="VGK813" s="28"/>
      <c r="VGL813" s="28"/>
      <c r="VGM813" s="28"/>
      <c r="VGN813" s="28"/>
      <c r="VGO813" s="28"/>
      <c r="VGP813" s="28"/>
      <c r="VGQ813" s="28"/>
      <c r="VGR813" s="28"/>
      <c r="VGS813" s="28"/>
      <c r="VGT813" s="28"/>
      <c r="VGU813" s="28"/>
      <c r="VGV813" s="28"/>
      <c r="VGW813" s="28"/>
      <c r="VGX813" s="28"/>
      <c r="VGY813" s="28"/>
      <c r="VGZ813" s="28"/>
      <c r="VHA813" s="28"/>
      <c r="VHB813" s="28"/>
      <c r="VHC813" s="28"/>
      <c r="VHD813" s="28"/>
      <c r="VHE813" s="28"/>
      <c r="VHF813" s="28"/>
      <c r="VHG813" s="28"/>
      <c r="VHH813" s="28"/>
      <c r="VHI813" s="28"/>
      <c r="VHJ813" s="28"/>
      <c r="VHK813" s="28"/>
      <c r="VHL813" s="28"/>
      <c r="VHM813" s="28"/>
      <c r="VHN813" s="28"/>
      <c r="VHO813" s="28"/>
      <c r="VHP813" s="28"/>
      <c r="VHQ813" s="28"/>
      <c r="VHR813" s="28"/>
      <c r="VHS813" s="28"/>
      <c r="VHT813" s="28"/>
      <c r="VHU813" s="28"/>
      <c r="VHV813" s="28"/>
      <c r="VHW813" s="28"/>
      <c r="VHX813" s="28"/>
      <c r="VHY813" s="28"/>
      <c r="VHZ813" s="28"/>
      <c r="VIA813" s="28"/>
      <c r="VIB813" s="28"/>
      <c r="VIC813" s="28"/>
      <c r="VID813" s="28"/>
      <c r="VIE813" s="28"/>
      <c r="VIF813" s="28"/>
      <c r="VIG813" s="28"/>
      <c r="VIH813" s="28"/>
      <c r="VII813" s="28"/>
      <c r="VIJ813" s="28"/>
      <c r="VIK813" s="28"/>
      <c r="VIL813" s="28"/>
      <c r="VIM813" s="28"/>
      <c r="VIN813" s="28"/>
      <c r="VIO813" s="28"/>
      <c r="VIP813" s="28"/>
      <c r="VIQ813" s="28"/>
      <c r="VIR813" s="28"/>
      <c r="VIS813" s="28"/>
      <c r="VIT813" s="28"/>
      <c r="VIU813" s="28"/>
      <c r="VIV813" s="28"/>
      <c r="VIW813" s="28"/>
      <c r="VIX813" s="28"/>
      <c r="VIY813" s="28"/>
      <c r="VIZ813" s="28"/>
      <c r="VJA813" s="28"/>
      <c r="VJB813" s="28"/>
      <c r="VJC813" s="28"/>
      <c r="VJD813" s="28"/>
      <c r="VJE813" s="28"/>
      <c r="VJF813" s="28"/>
      <c r="VJG813" s="28"/>
      <c r="VJH813" s="28"/>
      <c r="VJI813" s="28"/>
      <c r="VJJ813" s="28"/>
      <c r="VJK813" s="28"/>
      <c r="VJL813" s="28"/>
      <c r="VJM813" s="28"/>
      <c r="VJN813" s="28"/>
      <c r="VJO813" s="28"/>
      <c r="VJP813" s="28"/>
      <c r="VJQ813" s="28"/>
      <c r="VJR813" s="28"/>
      <c r="VJS813" s="28"/>
      <c r="VJT813" s="28"/>
      <c r="VJU813" s="28"/>
      <c r="VJV813" s="28"/>
      <c r="VJW813" s="28"/>
      <c r="VJX813" s="28"/>
      <c r="VJY813" s="28"/>
      <c r="VJZ813" s="28"/>
      <c r="VKA813" s="28"/>
      <c r="VKB813" s="28"/>
      <c r="VKC813" s="28"/>
      <c r="VKD813" s="28"/>
      <c r="VKE813" s="28"/>
      <c r="VKF813" s="28"/>
      <c r="VKG813" s="28"/>
      <c r="VKH813" s="28"/>
      <c r="VKI813" s="28"/>
      <c r="VKJ813" s="28"/>
      <c r="VKK813" s="28"/>
      <c r="VKL813" s="28"/>
      <c r="VKM813" s="28"/>
      <c r="VKN813" s="28"/>
      <c r="VKO813" s="28"/>
      <c r="VKP813" s="28"/>
      <c r="VKQ813" s="28"/>
      <c r="VKR813" s="28"/>
      <c r="VKS813" s="28"/>
      <c r="VKT813" s="28"/>
      <c r="VKU813" s="28"/>
      <c r="VKV813" s="28"/>
      <c r="VKW813" s="28"/>
      <c r="VKX813" s="28"/>
      <c r="VKY813" s="28"/>
      <c r="VKZ813" s="28"/>
      <c r="VLA813" s="28"/>
      <c r="VLB813" s="28"/>
      <c r="VLC813" s="28"/>
      <c r="VLD813" s="28"/>
      <c r="VLE813" s="28"/>
      <c r="VLF813" s="28"/>
      <c r="VLG813" s="28"/>
      <c r="VLH813" s="28"/>
      <c r="VLI813" s="28"/>
      <c r="VLJ813" s="28"/>
      <c r="VLK813" s="28"/>
      <c r="VLL813" s="28"/>
      <c r="VLM813" s="28"/>
      <c r="VLN813" s="28"/>
      <c r="VLO813" s="28"/>
      <c r="VLP813" s="28"/>
      <c r="VLQ813" s="28"/>
      <c r="VLR813" s="28"/>
      <c r="VLS813" s="28"/>
      <c r="VLT813" s="28"/>
      <c r="VLU813" s="28"/>
      <c r="VLV813" s="28"/>
      <c r="VLW813" s="28"/>
      <c r="VLX813" s="28"/>
      <c r="VLY813" s="28"/>
      <c r="VLZ813" s="28"/>
      <c r="VMA813" s="28"/>
      <c r="VMB813" s="28"/>
      <c r="VMC813" s="28"/>
      <c r="VMD813" s="28"/>
      <c r="VME813" s="28"/>
      <c r="VMF813" s="28"/>
      <c r="VMG813" s="28"/>
      <c r="VMH813" s="28"/>
      <c r="VMI813" s="28"/>
      <c r="VMJ813" s="28"/>
      <c r="VMK813" s="28"/>
      <c r="VML813" s="28"/>
      <c r="VMM813" s="28"/>
      <c r="VMN813" s="28"/>
      <c r="VMO813" s="28"/>
      <c r="VMP813" s="28"/>
      <c r="VMQ813" s="28"/>
      <c r="VMR813" s="28"/>
      <c r="VMS813" s="28"/>
      <c r="VMT813" s="28"/>
      <c r="VMU813" s="28"/>
      <c r="VMV813" s="28"/>
      <c r="VMW813" s="28"/>
      <c r="VMX813" s="28"/>
      <c r="VMY813" s="28"/>
      <c r="VMZ813" s="28"/>
      <c r="VNA813" s="28"/>
      <c r="VNB813" s="28"/>
      <c r="VNC813" s="28"/>
      <c r="VND813" s="28"/>
      <c r="VNE813" s="28"/>
      <c r="VNF813" s="28"/>
      <c r="VNG813" s="28"/>
      <c r="VNH813" s="28"/>
      <c r="VNI813" s="28"/>
      <c r="VNJ813" s="28"/>
      <c r="VNK813" s="28"/>
      <c r="VNL813" s="28"/>
      <c r="VNM813" s="28"/>
      <c r="VNN813" s="28"/>
      <c r="VNO813" s="28"/>
      <c r="VNP813" s="28"/>
      <c r="VNQ813" s="28"/>
      <c r="VNR813" s="28"/>
      <c r="VNS813" s="28"/>
      <c r="VNT813" s="28"/>
      <c r="VNU813" s="28"/>
      <c r="VNV813" s="28"/>
      <c r="VNW813" s="28"/>
      <c r="VNX813" s="28"/>
      <c r="VNY813" s="28"/>
      <c r="VNZ813" s="28"/>
      <c r="VOA813" s="28"/>
      <c r="VOB813" s="28"/>
      <c r="VOC813" s="28"/>
      <c r="VOD813" s="28"/>
      <c r="VOE813" s="28"/>
      <c r="VOF813" s="28"/>
      <c r="VOG813" s="28"/>
      <c r="VOH813" s="28"/>
      <c r="VOI813" s="28"/>
      <c r="VOJ813" s="28"/>
      <c r="VOK813" s="28"/>
      <c r="VOL813" s="28"/>
      <c r="VOM813" s="28"/>
      <c r="VON813" s="28"/>
      <c r="VOO813" s="28"/>
      <c r="VOP813" s="28"/>
      <c r="VOQ813" s="28"/>
      <c r="VOR813" s="28"/>
      <c r="VOS813" s="28"/>
      <c r="VOT813" s="28"/>
      <c r="VOU813" s="28"/>
      <c r="VOV813" s="28"/>
      <c r="VOW813" s="28"/>
      <c r="VOX813" s="28"/>
      <c r="VOY813" s="28"/>
      <c r="VOZ813" s="28"/>
      <c r="VPA813" s="28"/>
      <c r="VPB813" s="28"/>
      <c r="VPC813" s="28"/>
      <c r="VPD813" s="28"/>
      <c r="VPE813" s="28"/>
      <c r="VPF813" s="28"/>
      <c r="VPG813" s="28"/>
      <c r="VPH813" s="28"/>
      <c r="VPI813" s="28"/>
      <c r="VPJ813" s="28"/>
      <c r="VPK813" s="28"/>
      <c r="VPL813" s="28"/>
      <c r="VPM813" s="28"/>
      <c r="VPN813" s="28"/>
      <c r="VPO813" s="28"/>
      <c r="VPP813" s="28"/>
      <c r="VPQ813" s="28"/>
      <c r="VPR813" s="28"/>
      <c r="VPS813" s="28"/>
      <c r="VPT813" s="28"/>
      <c r="VPU813" s="28"/>
      <c r="VPV813" s="28"/>
      <c r="VPW813" s="28"/>
      <c r="VPX813" s="28"/>
      <c r="VPY813" s="28"/>
      <c r="VPZ813" s="28"/>
      <c r="VQA813" s="28"/>
      <c r="VQB813" s="28"/>
      <c r="VQC813" s="28"/>
      <c r="VQD813" s="28"/>
      <c r="VQE813" s="28"/>
      <c r="VQF813" s="28"/>
      <c r="VQG813" s="28"/>
      <c r="VQH813" s="28"/>
      <c r="VQI813" s="28"/>
      <c r="VQJ813" s="28"/>
      <c r="VQK813" s="28"/>
      <c r="VQL813" s="28"/>
      <c r="VQM813" s="28"/>
      <c r="VQN813" s="28"/>
      <c r="VQO813" s="28"/>
      <c r="VQP813" s="28"/>
      <c r="VQQ813" s="28"/>
      <c r="VQR813" s="28"/>
      <c r="VQS813" s="28"/>
      <c r="VQT813" s="28"/>
      <c r="VQU813" s="28"/>
      <c r="VQV813" s="28"/>
      <c r="VQW813" s="28"/>
      <c r="VQX813" s="28"/>
      <c r="VQY813" s="28"/>
      <c r="VQZ813" s="28"/>
      <c r="VRA813" s="28"/>
      <c r="VRB813" s="28"/>
      <c r="VRC813" s="28"/>
      <c r="VRD813" s="28"/>
      <c r="VRE813" s="28"/>
      <c r="VRF813" s="28"/>
      <c r="VRG813" s="28"/>
      <c r="VRH813" s="28"/>
      <c r="VRI813" s="28"/>
      <c r="VRJ813" s="28"/>
      <c r="VRK813" s="28"/>
      <c r="VRL813" s="28"/>
      <c r="VRM813" s="28"/>
      <c r="VRN813" s="28"/>
      <c r="VRO813" s="28"/>
      <c r="VRP813" s="28"/>
      <c r="VRQ813" s="28"/>
      <c r="VRR813" s="28"/>
      <c r="VRS813" s="28"/>
      <c r="VRT813" s="28"/>
      <c r="VRU813" s="28"/>
      <c r="VRV813" s="28"/>
      <c r="VRW813" s="28"/>
      <c r="VRX813" s="28"/>
      <c r="VRY813" s="28"/>
      <c r="VRZ813" s="28"/>
      <c r="VSA813" s="28"/>
      <c r="VSB813" s="28"/>
      <c r="VSC813" s="28"/>
      <c r="VSD813" s="28"/>
      <c r="VSE813" s="28"/>
      <c r="VSF813" s="28"/>
      <c r="VSG813" s="28"/>
      <c r="VSH813" s="28"/>
      <c r="VSI813" s="28"/>
      <c r="VSJ813" s="28"/>
      <c r="VSK813" s="28"/>
      <c r="VSL813" s="28"/>
      <c r="VSM813" s="28"/>
      <c r="VSN813" s="28"/>
      <c r="VSO813" s="28"/>
      <c r="VSP813" s="28"/>
      <c r="VSQ813" s="28"/>
      <c r="VSR813" s="28"/>
      <c r="VSS813" s="28"/>
      <c r="VST813" s="28"/>
      <c r="VSU813" s="28"/>
      <c r="VSV813" s="28"/>
      <c r="VSW813" s="28"/>
      <c r="VSX813" s="28"/>
      <c r="VSY813" s="28"/>
      <c r="VSZ813" s="28"/>
      <c r="VTA813" s="28"/>
      <c r="VTB813" s="28"/>
      <c r="VTC813" s="28"/>
      <c r="VTD813" s="28"/>
      <c r="VTE813" s="28"/>
      <c r="VTF813" s="28"/>
      <c r="VTG813" s="28"/>
      <c r="VTH813" s="28"/>
      <c r="VTI813" s="28"/>
      <c r="VTJ813" s="28"/>
      <c r="VTK813" s="28"/>
      <c r="VTL813" s="28"/>
      <c r="VTM813" s="28"/>
      <c r="VTN813" s="28"/>
      <c r="VTO813" s="28"/>
      <c r="VTP813" s="28"/>
      <c r="VTQ813" s="28"/>
      <c r="VTR813" s="28"/>
      <c r="VTS813" s="28"/>
      <c r="VTT813" s="28"/>
      <c r="VTU813" s="28"/>
      <c r="VTV813" s="28"/>
      <c r="VTW813" s="28"/>
      <c r="VTX813" s="28"/>
      <c r="VTY813" s="28"/>
      <c r="VTZ813" s="28"/>
      <c r="VUA813" s="28"/>
      <c r="VUB813" s="28"/>
      <c r="VUC813" s="28"/>
      <c r="VUD813" s="28"/>
      <c r="VUE813" s="28"/>
      <c r="VUF813" s="28"/>
      <c r="VUG813" s="28"/>
      <c r="VUH813" s="28"/>
      <c r="VUI813" s="28"/>
      <c r="VUJ813" s="28"/>
      <c r="VUK813" s="28"/>
      <c r="VUL813" s="28"/>
      <c r="VUM813" s="28"/>
      <c r="VUN813" s="28"/>
      <c r="VUO813" s="28"/>
      <c r="VUP813" s="28"/>
      <c r="VUQ813" s="28"/>
      <c r="VUR813" s="28"/>
      <c r="VUS813" s="28"/>
      <c r="VUT813" s="28"/>
      <c r="VUU813" s="28"/>
      <c r="VUV813" s="28"/>
      <c r="VUW813" s="28"/>
      <c r="VUX813" s="28"/>
      <c r="VUY813" s="28"/>
      <c r="VUZ813" s="28"/>
      <c r="VVA813" s="28"/>
      <c r="VVB813" s="28"/>
      <c r="VVC813" s="28"/>
      <c r="VVD813" s="28"/>
      <c r="VVE813" s="28"/>
      <c r="VVF813" s="28"/>
      <c r="VVG813" s="28"/>
      <c r="VVH813" s="28"/>
      <c r="VVI813" s="28"/>
      <c r="VVJ813" s="28"/>
      <c r="VVK813" s="28"/>
      <c r="VVL813" s="28"/>
      <c r="VVM813" s="28"/>
      <c r="VVN813" s="28"/>
      <c r="VVO813" s="28"/>
      <c r="VVP813" s="28"/>
      <c r="VVQ813" s="28"/>
      <c r="VVR813" s="28"/>
      <c r="VVS813" s="28"/>
      <c r="VVT813" s="28"/>
      <c r="VVU813" s="28"/>
      <c r="VVV813" s="28"/>
      <c r="VVW813" s="28"/>
      <c r="VVX813" s="28"/>
      <c r="VVY813" s="28"/>
      <c r="VVZ813" s="28"/>
      <c r="VWA813" s="28"/>
      <c r="VWB813" s="28"/>
      <c r="VWC813" s="28"/>
      <c r="VWD813" s="28"/>
      <c r="VWE813" s="28"/>
      <c r="VWF813" s="28"/>
      <c r="VWG813" s="28"/>
      <c r="VWH813" s="28"/>
      <c r="VWI813" s="28"/>
      <c r="VWJ813" s="28"/>
      <c r="VWK813" s="28"/>
      <c r="VWL813" s="28"/>
      <c r="VWM813" s="28"/>
      <c r="VWN813" s="28"/>
      <c r="VWO813" s="28"/>
      <c r="VWP813" s="28"/>
      <c r="VWQ813" s="28"/>
      <c r="VWR813" s="28"/>
      <c r="VWS813" s="28"/>
      <c r="VWT813" s="28"/>
      <c r="VWU813" s="28"/>
      <c r="VWV813" s="28"/>
      <c r="VWW813" s="28"/>
      <c r="VWX813" s="28"/>
      <c r="VWY813" s="28"/>
      <c r="VWZ813" s="28"/>
      <c r="VXA813" s="28"/>
      <c r="VXB813" s="28"/>
      <c r="VXC813" s="28"/>
      <c r="VXD813" s="28"/>
      <c r="VXE813" s="28"/>
      <c r="VXF813" s="28"/>
      <c r="VXG813" s="28"/>
      <c r="VXH813" s="28"/>
      <c r="VXI813" s="28"/>
      <c r="VXJ813" s="28"/>
      <c r="VXK813" s="28"/>
      <c r="VXL813" s="28"/>
      <c r="VXM813" s="28"/>
      <c r="VXN813" s="28"/>
      <c r="VXO813" s="28"/>
      <c r="VXP813" s="28"/>
      <c r="VXQ813" s="28"/>
      <c r="VXR813" s="28"/>
      <c r="VXS813" s="28"/>
      <c r="VXT813" s="28"/>
      <c r="VXU813" s="28"/>
      <c r="VXV813" s="28"/>
      <c r="VXW813" s="28"/>
      <c r="VXX813" s="28"/>
      <c r="VXY813" s="28"/>
      <c r="VXZ813" s="28"/>
      <c r="VYA813" s="28"/>
      <c r="VYB813" s="28"/>
      <c r="VYC813" s="28"/>
      <c r="VYD813" s="28"/>
      <c r="VYE813" s="28"/>
      <c r="VYF813" s="28"/>
      <c r="VYG813" s="28"/>
      <c r="VYH813" s="28"/>
      <c r="VYI813" s="28"/>
      <c r="VYJ813" s="28"/>
      <c r="VYK813" s="28"/>
      <c r="VYL813" s="28"/>
      <c r="VYM813" s="28"/>
      <c r="VYN813" s="28"/>
      <c r="VYO813" s="28"/>
      <c r="VYP813" s="28"/>
      <c r="VYQ813" s="28"/>
      <c r="VYR813" s="28"/>
      <c r="VYS813" s="28"/>
      <c r="VYT813" s="28"/>
      <c r="VYU813" s="28"/>
      <c r="VYV813" s="28"/>
      <c r="VYW813" s="28"/>
      <c r="VYX813" s="28"/>
      <c r="VYY813" s="28"/>
      <c r="VYZ813" s="28"/>
      <c r="VZA813" s="28"/>
      <c r="VZB813" s="28"/>
      <c r="VZC813" s="28"/>
      <c r="VZD813" s="28"/>
      <c r="VZE813" s="28"/>
      <c r="VZF813" s="28"/>
      <c r="VZG813" s="28"/>
      <c r="VZH813" s="28"/>
      <c r="VZI813" s="28"/>
      <c r="VZJ813" s="28"/>
      <c r="VZK813" s="28"/>
      <c r="VZL813" s="28"/>
      <c r="VZM813" s="28"/>
      <c r="VZN813" s="28"/>
      <c r="VZO813" s="28"/>
      <c r="VZP813" s="28"/>
      <c r="VZQ813" s="28"/>
      <c r="VZR813" s="28"/>
      <c r="VZS813" s="28"/>
      <c r="VZT813" s="28"/>
      <c r="VZU813" s="28"/>
      <c r="VZV813" s="28"/>
      <c r="VZW813" s="28"/>
      <c r="VZX813" s="28"/>
      <c r="VZY813" s="28"/>
      <c r="VZZ813" s="28"/>
      <c r="WAA813" s="28"/>
      <c r="WAB813" s="28"/>
      <c r="WAC813" s="28"/>
      <c r="WAD813" s="28"/>
      <c r="WAE813" s="28"/>
      <c r="WAF813" s="28"/>
      <c r="WAG813" s="28"/>
      <c r="WAH813" s="28"/>
      <c r="WAI813" s="28"/>
      <c r="WAJ813" s="28"/>
      <c r="WAK813" s="28"/>
      <c r="WAL813" s="28"/>
      <c r="WAM813" s="28"/>
      <c r="WAN813" s="28"/>
      <c r="WAO813" s="28"/>
      <c r="WAP813" s="28"/>
      <c r="WAQ813" s="28"/>
      <c r="WAR813" s="28"/>
      <c r="WAS813" s="28"/>
      <c r="WAT813" s="28"/>
      <c r="WAU813" s="28"/>
      <c r="WAV813" s="28"/>
      <c r="WAW813" s="28"/>
      <c r="WAX813" s="28"/>
      <c r="WAY813" s="28"/>
      <c r="WAZ813" s="28"/>
      <c r="WBA813" s="28"/>
      <c r="WBB813" s="28"/>
      <c r="WBC813" s="28"/>
      <c r="WBD813" s="28"/>
      <c r="WBE813" s="28"/>
      <c r="WBF813" s="28"/>
      <c r="WBG813" s="28"/>
      <c r="WBH813" s="28"/>
      <c r="WBI813" s="28"/>
      <c r="WBJ813" s="28"/>
      <c r="WBK813" s="28"/>
      <c r="WBL813" s="28"/>
      <c r="WBM813" s="28"/>
      <c r="WBN813" s="28"/>
      <c r="WBO813" s="28"/>
      <c r="WBP813" s="28"/>
      <c r="WBQ813" s="28"/>
      <c r="WBR813" s="28"/>
      <c r="WBS813" s="28"/>
      <c r="WBT813" s="28"/>
      <c r="WBU813" s="28"/>
      <c r="WBV813" s="28"/>
      <c r="WBW813" s="28"/>
      <c r="WBX813" s="28"/>
      <c r="WBY813" s="28"/>
      <c r="WBZ813" s="28"/>
      <c r="WCA813" s="28"/>
      <c r="WCB813" s="28"/>
      <c r="WCC813" s="28"/>
      <c r="WCD813" s="28"/>
      <c r="WCE813" s="28"/>
      <c r="WCF813" s="28"/>
      <c r="WCG813" s="28"/>
      <c r="WCH813" s="28"/>
      <c r="WCI813" s="28"/>
      <c r="WCJ813" s="28"/>
      <c r="WCK813" s="28"/>
      <c r="WCL813" s="28"/>
      <c r="WCM813" s="28"/>
      <c r="WCN813" s="28"/>
      <c r="WCO813" s="28"/>
      <c r="WCP813" s="28"/>
      <c r="WCQ813" s="28"/>
      <c r="WCR813" s="28"/>
      <c r="WCS813" s="28"/>
      <c r="WCT813" s="28"/>
      <c r="WCU813" s="28"/>
      <c r="WCV813" s="28"/>
      <c r="WCW813" s="28"/>
      <c r="WCX813" s="28"/>
      <c r="WCY813" s="28"/>
      <c r="WCZ813" s="28"/>
      <c r="WDA813" s="28"/>
      <c r="WDB813" s="28"/>
      <c r="WDC813" s="28"/>
      <c r="WDD813" s="28"/>
      <c r="WDE813" s="28"/>
      <c r="WDF813" s="28"/>
      <c r="WDG813" s="28"/>
      <c r="WDH813" s="28"/>
      <c r="WDI813" s="28"/>
      <c r="WDJ813" s="28"/>
      <c r="WDK813" s="28"/>
      <c r="WDL813" s="28"/>
      <c r="WDM813" s="28"/>
      <c r="WDN813" s="28"/>
      <c r="WDO813" s="28"/>
      <c r="WDP813" s="28"/>
      <c r="WDQ813" s="28"/>
      <c r="WDR813" s="28"/>
      <c r="WDS813" s="28"/>
      <c r="WDT813" s="28"/>
      <c r="WDU813" s="28"/>
      <c r="WDV813" s="28"/>
      <c r="WDW813" s="28"/>
      <c r="WDX813" s="28"/>
      <c r="WDY813" s="28"/>
      <c r="WDZ813" s="28"/>
      <c r="WEA813" s="28"/>
      <c r="WEB813" s="28"/>
      <c r="WEC813" s="28"/>
      <c r="WED813" s="28"/>
      <c r="WEE813" s="28"/>
      <c r="WEF813" s="28"/>
      <c r="WEG813" s="28"/>
      <c r="WEH813" s="28"/>
      <c r="WEI813" s="28"/>
      <c r="WEJ813" s="28"/>
      <c r="WEK813" s="28"/>
      <c r="WEL813" s="28"/>
      <c r="WEM813" s="28"/>
      <c r="WEN813" s="28"/>
      <c r="WEO813" s="28"/>
      <c r="WEP813" s="28"/>
      <c r="WEQ813" s="28"/>
      <c r="WER813" s="28"/>
      <c r="WES813" s="28"/>
      <c r="WET813" s="28"/>
      <c r="WEU813" s="28"/>
      <c r="WEV813" s="28"/>
      <c r="WEW813" s="28"/>
      <c r="WEX813" s="28"/>
      <c r="WEY813" s="28"/>
      <c r="WEZ813" s="28"/>
      <c r="WFA813" s="28"/>
      <c r="WFB813" s="28"/>
      <c r="WFC813" s="28"/>
      <c r="WFD813" s="28"/>
      <c r="WFE813" s="28"/>
      <c r="WFF813" s="28"/>
      <c r="WFG813" s="28"/>
      <c r="WFH813" s="28"/>
      <c r="WFI813" s="28"/>
      <c r="WFJ813" s="28"/>
      <c r="WFK813" s="28"/>
      <c r="WFL813" s="28"/>
      <c r="WFM813" s="28"/>
      <c r="WFN813" s="28"/>
      <c r="WFO813" s="28"/>
      <c r="WFP813" s="28"/>
      <c r="WFQ813" s="28"/>
      <c r="WFR813" s="28"/>
      <c r="WFS813" s="28"/>
      <c r="WFT813" s="28"/>
      <c r="WFU813" s="28"/>
      <c r="WFV813" s="28"/>
      <c r="WFW813" s="28"/>
      <c r="WFX813" s="28"/>
      <c r="WFY813" s="28"/>
      <c r="WFZ813" s="28"/>
      <c r="WGA813" s="28"/>
      <c r="WGB813" s="28"/>
      <c r="WGC813" s="28"/>
      <c r="WGD813" s="28"/>
      <c r="WGE813" s="28"/>
      <c r="WGF813" s="28"/>
      <c r="WGG813" s="28"/>
      <c r="WGH813" s="28"/>
      <c r="WGI813" s="28"/>
      <c r="WGJ813" s="28"/>
      <c r="WGK813" s="28"/>
      <c r="WGL813" s="28"/>
      <c r="WGM813" s="28"/>
      <c r="WGN813" s="28"/>
      <c r="WGO813" s="28"/>
      <c r="WGP813" s="28"/>
      <c r="WGQ813" s="28"/>
      <c r="WGR813" s="28"/>
      <c r="WGS813" s="28"/>
      <c r="WGT813" s="28"/>
      <c r="WGU813" s="28"/>
      <c r="WGV813" s="28"/>
      <c r="WGW813" s="28"/>
      <c r="WGX813" s="28"/>
      <c r="WGY813" s="28"/>
      <c r="WGZ813" s="28"/>
      <c r="WHA813" s="28"/>
      <c r="WHB813" s="28"/>
      <c r="WHC813" s="28"/>
      <c r="WHD813" s="28"/>
      <c r="WHE813" s="28"/>
      <c r="WHF813" s="28"/>
      <c r="WHG813" s="28"/>
      <c r="WHH813" s="28"/>
      <c r="WHI813" s="28"/>
      <c r="WHJ813" s="28"/>
      <c r="WHK813" s="28"/>
      <c r="WHL813" s="28"/>
      <c r="WHM813" s="28"/>
      <c r="WHN813" s="28"/>
      <c r="WHO813" s="28"/>
      <c r="WHP813" s="28"/>
      <c r="WHQ813" s="28"/>
      <c r="WHR813" s="28"/>
      <c r="WHS813" s="28"/>
      <c r="WHT813" s="28"/>
      <c r="WHU813" s="28"/>
      <c r="WHV813" s="28"/>
      <c r="WHW813" s="28"/>
      <c r="WHX813" s="28"/>
      <c r="WHY813" s="28"/>
      <c r="WHZ813" s="28"/>
      <c r="WIA813" s="28"/>
      <c r="WIB813" s="28"/>
      <c r="WIC813" s="28"/>
      <c r="WID813" s="28"/>
      <c r="WIE813" s="28"/>
      <c r="WIF813" s="28"/>
      <c r="WIG813" s="28"/>
      <c r="WIH813" s="28"/>
      <c r="WII813" s="28"/>
      <c r="WIJ813" s="28"/>
      <c r="WIK813" s="28"/>
      <c r="WIL813" s="28"/>
      <c r="WIM813" s="28"/>
      <c r="WIN813" s="28"/>
      <c r="WIO813" s="28"/>
      <c r="WIP813" s="28"/>
      <c r="WIQ813" s="28"/>
      <c r="WIR813" s="28"/>
      <c r="WIS813" s="28"/>
      <c r="WIT813" s="28"/>
      <c r="WIU813" s="28"/>
      <c r="WIV813" s="28"/>
      <c r="WIW813" s="28"/>
      <c r="WIX813" s="28"/>
      <c r="WIY813" s="28"/>
      <c r="WIZ813" s="28"/>
      <c r="WJA813" s="28"/>
      <c r="WJB813" s="28"/>
      <c r="WJC813" s="28"/>
      <c r="WJD813" s="28"/>
      <c r="WJE813" s="28"/>
      <c r="WJF813" s="28"/>
      <c r="WJG813" s="28"/>
      <c r="WJH813" s="28"/>
      <c r="WJI813" s="28"/>
      <c r="WJJ813" s="28"/>
      <c r="WJK813" s="28"/>
      <c r="WJL813" s="28"/>
      <c r="WJM813" s="28"/>
      <c r="WJN813" s="28"/>
      <c r="WJO813" s="28"/>
      <c r="WJP813" s="28"/>
      <c r="WJQ813" s="28"/>
      <c r="WJR813" s="28"/>
      <c r="WJS813" s="28"/>
      <c r="WJT813" s="28"/>
      <c r="WJU813" s="28"/>
      <c r="WJV813" s="28"/>
      <c r="WJW813" s="28"/>
      <c r="WJX813" s="28"/>
      <c r="WJY813" s="28"/>
      <c r="WJZ813" s="28"/>
      <c r="WKA813" s="28"/>
      <c r="WKB813" s="28"/>
      <c r="WKC813" s="28"/>
      <c r="WKD813" s="28"/>
      <c r="WKE813" s="28"/>
      <c r="WKF813" s="28"/>
      <c r="WKG813" s="28"/>
      <c r="WKH813" s="28"/>
      <c r="WKI813" s="28"/>
      <c r="WKJ813" s="28"/>
      <c r="WKK813" s="28"/>
      <c r="WKL813" s="28"/>
      <c r="WKM813" s="28"/>
      <c r="WKN813" s="28"/>
      <c r="WKO813" s="28"/>
      <c r="WKP813" s="28"/>
      <c r="WKQ813" s="28"/>
      <c r="WKR813" s="28"/>
      <c r="WKS813" s="28"/>
      <c r="WKT813" s="28"/>
      <c r="WKU813" s="28"/>
      <c r="WKV813" s="28"/>
      <c r="WKW813" s="28"/>
      <c r="WKX813" s="28"/>
      <c r="WKY813" s="28"/>
      <c r="WKZ813" s="28"/>
      <c r="WLA813" s="28"/>
      <c r="WLB813" s="28"/>
      <c r="WLC813" s="28"/>
      <c r="WLD813" s="28"/>
      <c r="WLE813" s="28"/>
      <c r="WLF813" s="28"/>
      <c r="WLG813" s="28"/>
      <c r="WLH813" s="28"/>
      <c r="WLI813" s="28"/>
      <c r="WLJ813" s="28"/>
      <c r="WLK813" s="28"/>
      <c r="WLL813" s="28"/>
      <c r="WLM813" s="28"/>
      <c r="WLN813" s="28"/>
      <c r="WLO813" s="28"/>
      <c r="WLP813" s="28"/>
      <c r="WLQ813" s="28"/>
      <c r="WLR813" s="28"/>
      <c r="WLS813" s="28"/>
      <c r="WLT813" s="28"/>
      <c r="WLU813" s="28"/>
      <c r="WLV813" s="28"/>
      <c r="WLW813" s="28"/>
      <c r="WLX813" s="28"/>
      <c r="WLY813" s="28"/>
      <c r="WLZ813" s="28"/>
      <c r="WMA813" s="28"/>
      <c r="WMB813" s="28"/>
      <c r="WMC813" s="28"/>
      <c r="WMD813" s="28"/>
      <c r="WME813" s="28"/>
      <c r="WMF813" s="28"/>
      <c r="WMG813" s="28"/>
      <c r="WMH813" s="28"/>
      <c r="WMI813" s="28"/>
      <c r="WMJ813" s="28"/>
      <c r="WMK813" s="28"/>
      <c r="WML813" s="28"/>
      <c r="WMM813" s="28"/>
      <c r="WMN813" s="28"/>
      <c r="WMO813" s="28"/>
      <c r="WMP813" s="28"/>
      <c r="WMQ813" s="28"/>
      <c r="WMR813" s="28"/>
      <c r="WMS813" s="28"/>
      <c r="WMT813" s="28"/>
      <c r="WMU813" s="28"/>
      <c r="WMV813" s="28"/>
      <c r="WMW813" s="28"/>
      <c r="WMX813" s="28"/>
      <c r="WMY813" s="28"/>
      <c r="WMZ813" s="28"/>
      <c r="WNA813" s="28"/>
      <c r="WNB813" s="28"/>
      <c r="WNC813" s="28"/>
      <c r="WND813" s="28"/>
      <c r="WNE813" s="28"/>
      <c r="WNF813" s="28"/>
      <c r="WNG813" s="28"/>
      <c r="WNH813" s="28"/>
      <c r="WNI813" s="28"/>
      <c r="WNJ813" s="28"/>
      <c r="WNK813" s="28"/>
      <c r="WNL813" s="28"/>
      <c r="WNM813" s="28"/>
      <c r="WNN813" s="28"/>
      <c r="WNO813" s="28"/>
      <c r="WNP813" s="28"/>
      <c r="WNQ813" s="28"/>
      <c r="WNR813" s="28"/>
      <c r="WNS813" s="28"/>
      <c r="WNT813" s="28"/>
      <c r="WNU813" s="28"/>
      <c r="WNV813" s="28"/>
      <c r="WNW813" s="28"/>
      <c r="WNX813" s="28"/>
      <c r="WNY813" s="28"/>
      <c r="WNZ813" s="28"/>
      <c r="WOA813" s="28"/>
      <c r="WOB813" s="28"/>
      <c r="WOC813" s="28"/>
      <c r="WOD813" s="28"/>
      <c r="WOE813" s="28"/>
      <c r="WOF813" s="28"/>
      <c r="WOG813" s="28"/>
      <c r="WOH813" s="28"/>
      <c r="WOI813" s="28"/>
      <c r="WOJ813" s="28"/>
      <c r="WOK813" s="28"/>
      <c r="WOL813" s="28"/>
      <c r="WOM813" s="28"/>
      <c r="WON813" s="28"/>
      <c r="WOO813" s="28"/>
      <c r="WOP813" s="28"/>
      <c r="WOQ813" s="28"/>
      <c r="WOR813" s="28"/>
      <c r="WOS813" s="28"/>
      <c r="WOT813" s="28"/>
      <c r="WOU813" s="28"/>
      <c r="WOV813" s="28"/>
      <c r="WOW813" s="28"/>
      <c r="WOX813" s="28"/>
      <c r="WOY813" s="28"/>
      <c r="WOZ813" s="28"/>
      <c r="WPA813" s="28"/>
      <c r="WPB813" s="28"/>
      <c r="WPC813" s="28"/>
      <c r="WPD813" s="28"/>
      <c r="WPE813" s="28"/>
      <c r="WPF813" s="28"/>
      <c r="WPG813" s="28"/>
      <c r="WPH813" s="28"/>
      <c r="WPI813" s="28"/>
      <c r="WPJ813" s="28"/>
      <c r="WPK813" s="28"/>
      <c r="WPL813" s="28"/>
      <c r="WPM813" s="28"/>
      <c r="WPN813" s="28"/>
      <c r="WPO813" s="28"/>
      <c r="WPP813" s="28"/>
      <c r="WPQ813" s="28"/>
      <c r="WPR813" s="28"/>
      <c r="WPS813" s="28"/>
      <c r="WPT813" s="28"/>
      <c r="WPU813" s="28"/>
      <c r="WPV813" s="28"/>
      <c r="WPW813" s="28"/>
      <c r="WPX813" s="28"/>
      <c r="WPY813" s="28"/>
      <c r="WPZ813" s="28"/>
      <c r="WQA813" s="28"/>
      <c r="WQB813" s="28"/>
      <c r="WQC813" s="28"/>
      <c r="WQD813" s="28"/>
      <c r="WQE813" s="28"/>
      <c r="WQF813" s="28"/>
      <c r="WQG813" s="28"/>
      <c r="WQH813" s="28"/>
      <c r="WQI813" s="28"/>
      <c r="WQJ813" s="28"/>
      <c r="WQK813" s="28"/>
      <c r="WQL813" s="28"/>
      <c r="WQM813" s="28"/>
      <c r="WQN813" s="28"/>
      <c r="WQO813" s="28"/>
      <c r="WQP813" s="28"/>
      <c r="WQQ813" s="28"/>
      <c r="WQR813" s="28"/>
      <c r="WQS813" s="28"/>
      <c r="WQT813" s="28"/>
      <c r="WQU813" s="28"/>
      <c r="WQV813" s="28"/>
      <c r="WQW813" s="28"/>
      <c r="WQX813" s="28"/>
      <c r="WQY813" s="28"/>
      <c r="WQZ813" s="28"/>
      <c r="WRA813" s="28"/>
      <c r="WRB813" s="28"/>
      <c r="WRC813" s="28"/>
      <c r="WRD813" s="28"/>
      <c r="WRE813" s="28"/>
      <c r="WRF813" s="28"/>
      <c r="WRG813" s="28"/>
      <c r="WRH813" s="28"/>
      <c r="WRI813" s="28"/>
      <c r="WRJ813" s="28"/>
      <c r="WRK813" s="28"/>
      <c r="WRL813" s="28"/>
      <c r="WRM813" s="28"/>
      <c r="WRN813" s="28"/>
      <c r="WRO813" s="28"/>
      <c r="WRP813" s="28"/>
      <c r="WRQ813" s="28"/>
      <c r="WRR813" s="28"/>
      <c r="WRS813" s="28"/>
      <c r="WRT813" s="28"/>
      <c r="WRU813" s="28"/>
      <c r="WRV813" s="28"/>
      <c r="WRW813" s="28"/>
      <c r="WRX813" s="28"/>
      <c r="WRY813" s="28"/>
      <c r="WRZ813" s="28"/>
      <c r="WSA813" s="28"/>
      <c r="WSB813" s="28"/>
      <c r="WSC813" s="28"/>
      <c r="WSD813" s="28"/>
      <c r="WSE813" s="28"/>
      <c r="WSF813" s="28"/>
      <c r="WSG813" s="28"/>
      <c r="WSH813" s="28"/>
      <c r="WSI813" s="28"/>
      <c r="WSJ813" s="28"/>
      <c r="WSK813" s="28"/>
      <c r="WSL813" s="28"/>
      <c r="WSM813" s="28"/>
      <c r="WSN813" s="28"/>
      <c r="WSO813" s="28"/>
      <c r="WSP813" s="28"/>
      <c r="WSQ813" s="28"/>
      <c r="WSR813" s="28"/>
      <c r="WSS813" s="28"/>
      <c r="WST813" s="28"/>
      <c r="WSU813" s="28"/>
      <c r="WSV813" s="28"/>
      <c r="WSW813" s="28"/>
      <c r="WSX813" s="28"/>
      <c r="WSY813" s="28"/>
      <c r="WSZ813" s="28"/>
      <c r="WTA813" s="28"/>
      <c r="WTB813" s="28"/>
      <c r="WTC813" s="28"/>
      <c r="WTD813" s="28"/>
      <c r="WTE813" s="28"/>
      <c r="WTF813" s="28"/>
      <c r="WTG813" s="28"/>
      <c r="WTH813" s="28"/>
      <c r="WTI813" s="28"/>
      <c r="WTJ813" s="28"/>
      <c r="WTK813" s="28"/>
      <c r="WTL813" s="28"/>
      <c r="WTM813" s="28"/>
      <c r="WTN813" s="28"/>
      <c r="WTO813" s="28"/>
      <c r="WTP813" s="28"/>
      <c r="WTQ813" s="28"/>
      <c r="WTR813" s="28"/>
      <c r="WTS813" s="28"/>
      <c r="WTT813" s="28"/>
      <c r="WTU813" s="28"/>
      <c r="WTV813" s="28"/>
      <c r="WTW813" s="28"/>
      <c r="WTX813" s="28"/>
      <c r="WTY813" s="28"/>
      <c r="WTZ813" s="28"/>
      <c r="WUA813" s="28"/>
      <c r="WUB813" s="28"/>
      <c r="WUC813" s="28"/>
      <c r="WUD813" s="28"/>
      <c r="WUE813" s="28"/>
      <c r="WUF813" s="28"/>
      <c r="WUG813" s="28"/>
      <c r="WUH813" s="28"/>
      <c r="WUI813" s="28"/>
      <c r="WUJ813" s="28"/>
      <c r="WUK813" s="28"/>
      <c r="WUL813" s="28"/>
      <c r="WUM813" s="28"/>
      <c r="WUN813" s="28"/>
      <c r="WUO813" s="28"/>
      <c r="WUP813" s="28"/>
      <c r="WUQ813" s="28"/>
      <c r="WUR813" s="28"/>
      <c r="WUS813" s="28"/>
      <c r="WUT813" s="28"/>
      <c r="WUU813" s="28"/>
      <c r="WUV813" s="28"/>
      <c r="WUW813" s="28"/>
      <c r="WUX813" s="28"/>
      <c r="WUY813" s="28"/>
      <c r="WUZ813" s="28"/>
      <c r="WVA813" s="28"/>
      <c r="WVB813" s="28"/>
      <c r="WVC813" s="28"/>
      <c r="WVD813" s="28"/>
      <c r="WVE813" s="28"/>
      <c r="WVF813" s="28"/>
      <c r="WVG813" s="28"/>
      <c r="WVH813" s="28"/>
      <c r="WVI813" s="28"/>
      <c r="WVJ813" s="28"/>
      <c r="WVK813" s="28"/>
      <c r="WVL813" s="28"/>
      <c r="WVM813" s="28"/>
      <c r="WVN813" s="28"/>
      <c r="WVO813" s="28"/>
      <c r="WVP813" s="28"/>
      <c r="WVQ813" s="28"/>
      <c r="WVR813" s="28"/>
      <c r="WVS813" s="28"/>
      <c r="WVT813" s="28"/>
      <c r="WVU813" s="28"/>
      <c r="WVV813" s="28"/>
      <c r="WVW813" s="28"/>
      <c r="WVX813" s="28"/>
      <c r="WVY813" s="28"/>
      <c r="WVZ813" s="28"/>
      <c r="WWA813" s="28"/>
      <c r="WWB813" s="28"/>
      <c r="WWC813" s="28"/>
      <c r="WWD813" s="28"/>
      <c r="WWE813" s="28"/>
      <c r="WWF813" s="28"/>
      <c r="WWG813" s="28"/>
      <c r="WWH813" s="28"/>
      <c r="WWI813" s="28"/>
      <c r="WWJ813" s="28"/>
      <c r="WWK813" s="28"/>
      <c r="WWL813" s="28"/>
      <c r="WWM813" s="28"/>
      <c r="WWN813" s="28"/>
      <c r="WWO813" s="28"/>
      <c r="WWP813" s="28"/>
      <c r="WWQ813" s="28"/>
      <c r="WWR813" s="28"/>
      <c r="WWS813" s="28"/>
      <c r="WWT813" s="28"/>
      <c r="WWU813" s="28"/>
      <c r="WWV813" s="28"/>
      <c r="WWW813" s="28"/>
      <c r="WWX813" s="28"/>
      <c r="WWY813" s="28"/>
      <c r="WWZ813" s="28"/>
      <c r="WXA813" s="28"/>
      <c r="WXB813" s="28"/>
      <c r="WXC813" s="28"/>
      <c r="WXD813" s="28"/>
      <c r="WXE813" s="28"/>
      <c r="WXF813" s="28"/>
      <c r="WXG813" s="28"/>
      <c r="WXH813" s="28"/>
      <c r="WXI813" s="28"/>
      <c r="WXJ813" s="28"/>
      <c r="WXK813" s="28"/>
      <c r="WXL813" s="28"/>
      <c r="WXM813" s="28"/>
      <c r="WXN813" s="28"/>
      <c r="WXO813" s="28"/>
      <c r="WXP813" s="28"/>
      <c r="WXQ813" s="28"/>
      <c r="WXR813" s="28"/>
      <c r="WXS813" s="28"/>
      <c r="WXT813" s="28"/>
      <c r="WXU813" s="28"/>
      <c r="WXV813" s="28"/>
      <c r="WXW813" s="28"/>
      <c r="WXX813" s="28"/>
      <c r="WXY813" s="28"/>
      <c r="WXZ813" s="28"/>
      <c r="WYA813" s="28"/>
      <c r="WYB813" s="28"/>
      <c r="WYC813" s="28"/>
      <c r="WYD813" s="28"/>
      <c r="WYE813" s="28"/>
      <c r="WYF813" s="28"/>
      <c r="WYG813" s="28"/>
      <c r="WYH813" s="28"/>
      <c r="WYI813" s="28"/>
      <c r="WYJ813" s="28"/>
      <c r="WYK813" s="28"/>
      <c r="WYL813" s="28"/>
      <c r="WYM813" s="28"/>
      <c r="WYN813" s="28"/>
      <c r="WYO813" s="28"/>
      <c r="WYP813" s="28"/>
      <c r="WYQ813" s="28"/>
      <c r="WYR813" s="28"/>
      <c r="WYS813" s="28"/>
      <c r="WYT813" s="28"/>
      <c r="WYU813" s="28"/>
      <c r="WYV813" s="28"/>
      <c r="WYW813" s="28"/>
      <c r="WYX813" s="28"/>
      <c r="WYY813" s="28"/>
      <c r="WYZ813" s="28"/>
      <c r="WZA813" s="28"/>
      <c r="WZB813" s="28"/>
      <c r="WZC813" s="28"/>
      <c r="WZD813" s="28"/>
      <c r="WZE813" s="28"/>
      <c r="WZF813" s="28"/>
      <c r="WZG813" s="28"/>
      <c r="WZH813" s="28"/>
      <c r="WZI813" s="28"/>
      <c r="WZJ813" s="28"/>
      <c r="WZK813" s="28"/>
      <c r="WZL813" s="28"/>
      <c r="WZM813" s="28"/>
      <c r="WZN813" s="28"/>
      <c r="WZO813" s="28"/>
      <c r="WZP813" s="28"/>
      <c r="WZQ813" s="28"/>
      <c r="WZR813" s="28"/>
      <c r="WZS813" s="28"/>
      <c r="WZT813" s="28"/>
      <c r="WZU813" s="28"/>
      <c r="WZV813" s="28"/>
      <c r="WZW813" s="28"/>
      <c r="WZX813" s="28"/>
      <c r="WZY813" s="28"/>
      <c r="WZZ813" s="28"/>
      <c r="XAA813" s="28"/>
      <c r="XAB813" s="28"/>
      <c r="XAC813" s="28"/>
      <c r="XAD813" s="28"/>
      <c r="XAE813" s="28"/>
      <c r="XAF813" s="28"/>
      <c r="XAG813" s="28"/>
      <c r="XAH813" s="28"/>
      <c r="XAI813" s="28"/>
      <c r="XAJ813" s="28"/>
      <c r="XAK813" s="28"/>
      <c r="XAL813" s="28"/>
      <c r="XAM813" s="28"/>
      <c r="XAN813" s="28"/>
      <c r="XAO813" s="28"/>
      <c r="XAP813" s="28"/>
      <c r="XAQ813" s="28"/>
      <c r="XAR813" s="28"/>
      <c r="XAS813" s="28"/>
      <c r="XAT813" s="28"/>
      <c r="XAU813" s="28"/>
      <c r="XAV813" s="28"/>
      <c r="XAW813" s="28"/>
      <c r="XAX813" s="28"/>
      <c r="XAY813" s="28"/>
      <c r="XAZ813" s="28"/>
      <c r="XBA813" s="28"/>
      <c r="XBB813" s="28"/>
      <c r="XBC813" s="28"/>
      <c r="XBD813" s="28"/>
      <c r="XBE813" s="28"/>
      <c r="XBF813" s="28"/>
      <c r="XBG813" s="28"/>
      <c r="XBH813" s="28"/>
      <c r="XBI813" s="28"/>
      <c r="XBJ813" s="28"/>
      <c r="XBK813" s="28"/>
      <c r="XBL813" s="28"/>
      <c r="XBM813" s="28"/>
      <c r="XBN813" s="28"/>
      <c r="XBO813" s="28"/>
      <c r="XBP813" s="28"/>
      <c r="XBQ813" s="28"/>
      <c r="XBR813" s="28"/>
      <c r="XBS813" s="28"/>
      <c r="XBT813" s="28"/>
      <c r="XBU813" s="28"/>
      <c r="XBV813" s="28"/>
      <c r="XBW813" s="28"/>
      <c r="XBX813" s="28"/>
      <c r="XBY813" s="28"/>
      <c r="XBZ813" s="28"/>
      <c r="XCA813" s="28"/>
      <c r="XCB813" s="28"/>
      <c r="XCC813" s="28"/>
      <c r="XCD813" s="28"/>
      <c r="XCE813" s="28"/>
      <c r="XCF813" s="28"/>
      <c r="XCG813" s="28"/>
      <c r="XCH813" s="28"/>
      <c r="XCI813" s="28"/>
      <c r="XCJ813" s="28"/>
      <c r="XCK813" s="28"/>
      <c r="XCL813" s="28"/>
      <c r="XCM813" s="28"/>
      <c r="XCN813" s="28"/>
      <c r="XCO813" s="28"/>
      <c r="XCP813" s="28"/>
      <c r="XCQ813" s="28"/>
      <c r="XCR813" s="28"/>
      <c r="XCS813" s="28"/>
      <c r="XCT813" s="28"/>
      <c r="XCU813" s="28"/>
      <c r="XCV813" s="28"/>
      <c r="XCW813" s="28"/>
      <c r="XCX813" s="28"/>
      <c r="XCY813" s="28"/>
      <c r="XCZ813" s="28"/>
      <c r="XDA813" s="28"/>
      <c r="XDB813" s="28"/>
      <c r="XDC813" s="28"/>
      <c r="XDD813" s="28"/>
      <c r="XDE813" s="28"/>
      <c r="XDF813" s="28"/>
      <c r="XDG813" s="28"/>
      <c r="XDH813" s="28"/>
      <c r="XDI813" s="28"/>
      <c r="XDJ813" s="28"/>
      <c r="XDK813" s="28"/>
      <c r="XDL813" s="28"/>
      <c r="XDM813" s="28"/>
      <c r="XDN813" s="28"/>
      <c r="XDO813" s="28"/>
      <c r="XDP813" s="28"/>
      <c r="XDQ813" s="28"/>
      <c r="XDR813" s="28"/>
      <c r="XDS813" s="28"/>
      <c r="XDT813" s="28"/>
      <c r="XDU813" s="28"/>
      <c r="XDV813" s="28"/>
      <c r="XDW813" s="28"/>
      <c r="XDX813" s="28"/>
      <c r="XDY813" s="28"/>
      <c r="XDZ813" s="28"/>
      <c r="XEA813" s="28"/>
      <c r="XEB813" s="28"/>
      <c r="XEC813" s="28"/>
      <c r="XED813" s="28"/>
      <c r="XEE813" s="28"/>
      <c r="XEF813" s="28"/>
      <c r="XEG813" s="28"/>
      <c r="XEH813" s="28"/>
      <c r="XEI813" s="28"/>
      <c r="XEJ813" s="28"/>
      <c r="XEK813" s="28"/>
      <c r="XEL813" s="28"/>
      <c r="XEM813" s="28"/>
      <c r="XEN813" s="28"/>
      <c r="XEO813" s="28"/>
      <c r="XEP813" s="28"/>
      <c r="XEQ813" s="28"/>
      <c r="XER813" s="28"/>
      <c r="XES813" s="28"/>
      <c r="XET813" s="28"/>
      <c r="XEU813" s="28"/>
      <c r="XEV813" s="28"/>
      <c r="XEW813" s="28"/>
    </row>
    <row r="814" spans="1:16377" ht="22.5" customHeight="1" x14ac:dyDescent="0.25">
      <c r="A814" s="143"/>
      <c r="B814" s="74" t="s">
        <v>1215</v>
      </c>
      <c r="C814" s="52"/>
      <c r="D814" s="143"/>
      <c r="E814" s="143"/>
      <c r="F814" s="52"/>
      <c r="G814" s="52"/>
      <c r="H814" s="1">
        <f>SUM(H815:H930)</f>
        <v>101237.29000000001</v>
      </c>
      <c r="I814" s="1">
        <f>SUM(I815:I930)</f>
        <v>91077.599999999977</v>
      </c>
      <c r="J814" s="1">
        <f>SUM(J815:J930)</f>
        <v>89738.599999999962</v>
      </c>
      <c r="K814" s="46">
        <f>SUM(K815:K930)</f>
        <v>3775</v>
      </c>
      <c r="L814" s="1">
        <f>SUM(L815:L930)</f>
        <v>209736932.21000001</v>
      </c>
      <c r="M814" s="1"/>
      <c r="N814" s="1"/>
      <c r="O814" s="1"/>
      <c r="P814" s="1">
        <f>L814</f>
        <v>209736932.21000001</v>
      </c>
      <c r="Q814" s="1">
        <f t="shared" ref="Q814" si="242">SUM(Q815:Q930)</f>
        <v>92354344.64000003</v>
      </c>
      <c r="R814" s="46"/>
      <c r="S814" s="1"/>
      <c r="T814" s="1">
        <f t="shared" ref="T814:AA814" si="243">SUM(T815:T930)</f>
        <v>18240.780000000002</v>
      </c>
      <c r="U814" s="1">
        <f t="shared" si="243"/>
        <v>113200487.45999999</v>
      </c>
      <c r="V814" s="1"/>
      <c r="W814" s="1"/>
      <c r="X814" s="1">
        <f t="shared" si="243"/>
        <v>962</v>
      </c>
      <c r="Y814" s="1">
        <f t="shared" si="243"/>
        <v>3118180</v>
      </c>
      <c r="Z814" s="1">
        <f t="shared" si="243"/>
        <v>397.42999999999995</v>
      </c>
      <c r="AA814" s="1">
        <f t="shared" si="243"/>
        <v>1063920.1100000001</v>
      </c>
      <c r="AB814" s="1"/>
      <c r="AC814" s="1"/>
      <c r="AD814" s="1"/>
      <c r="AE814" s="1"/>
      <c r="AF814" s="12"/>
      <c r="AG814" s="259"/>
      <c r="AK814" s="29"/>
      <c r="AL814" s="29"/>
    </row>
    <row r="815" spans="1:16377" ht="22.5" customHeight="1" x14ac:dyDescent="0.25">
      <c r="A815" s="143" t="str">
        <f t="shared" ref="A815:A878" si="244">AJ815</f>
        <v>762.</v>
      </c>
      <c r="B815" s="71" t="s">
        <v>1423</v>
      </c>
      <c r="C815" s="52">
        <v>1955</v>
      </c>
      <c r="D815" s="143" t="s">
        <v>3015</v>
      </c>
      <c r="E815" s="143" t="s">
        <v>3017</v>
      </c>
      <c r="F815" s="52">
        <v>2</v>
      </c>
      <c r="G815" s="52">
        <v>1</v>
      </c>
      <c r="H815" s="4">
        <v>462.2</v>
      </c>
      <c r="I815" s="4">
        <v>416.8</v>
      </c>
      <c r="J815" s="4">
        <v>416.8</v>
      </c>
      <c r="K815" s="62">
        <v>24</v>
      </c>
      <c r="L815" s="9">
        <f t="shared" ref="L815:L828" si="245">Q815+S815+U815+W815+Y815+AA815+AD815+AE815</f>
        <v>2872281.4</v>
      </c>
      <c r="M815" s="9"/>
      <c r="N815" s="9"/>
      <c r="O815" s="9"/>
      <c r="P815" s="145">
        <f t="shared" ref="P815:P828" si="246">L815</f>
        <v>2872281.4</v>
      </c>
      <c r="Q815" s="4"/>
      <c r="R815" s="5"/>
      <c r="S815" s="4"/>
      <c r="T815" s="4">
        <v>381.8</v>
      </c>
      <c r="U815" s="4">
        <f>T815*7523</f>
        <v>2872281.4</v>
      </c>
      <c r="V815" s="4"/>
      <c r="W815" s="145"/>
      <c r="X815" s="4"/>
      <c r="Y815" s="4"/>
      <c r="Z815" s="4"/>
      <c r="AA815" s="4"/>
      <c r="AB815" s="4"/>
      <c r="AC815" s="4"/>
      <c r="AD815" s="4"/>
      <c r="AE815" s="4"/>
      <c r="AF815" s="35">
        <v>2025</v>
      </c>
      <c r="AG815" s="259"/>
      <c r="AH815" s="29">
        <v>762</v>
      </c>
      <c r="AI815" s="29" t="s">
        <v>155</v>
      </c>
      <c r="AJ815" s="29" t="str">
        <f>CONCATENATE(AH815,AI815)</f>
        <v>762.</v>
      </c>
      <c r="AL815" s="29"/>
    </row>
    <row r="816" spans="1:16377" ht="22.5" customHeight="1" x14ac:dyDescent="0.25">
      <c r="A816" s="143" t="str">
        <f t="shared" si="244"/>
        <v>763.</v>
      </c>
      <c r="B816" s="71" t="s">
        <v>1425</v>
      </c>
      <c r="C816" s="52">
        <v>1966</v>
      </c>
      <c r="D816" s="143" t="s">
        <v>3015</v>
      </c>
      <c r="E816" s="143" t="s">
        <v>3017</v>
      </c>
      <c r="F816" s="52">
        <v>2</v>
      </c>
      <c r="G816" s="52">
        <v>1</v>
      </c>
      <c r="H816" s="4">
        <v>351.4</v>
      </c>
      <c r="I816" s="4">
        <v>305.60000000000002</v>
      </c>
      <c r="J816" s="4">
        <v>305.60000000000002</v>
      </c>
      <c r="K816" s="62">
        <v>18</v>
      </c>
      <c r="L816" s="9">
        <f t="shared" si="245"/>
        <v>2330249.25</v>
      </c>
      <c r="M816" s="9"/>
      <c r="N816" s="9"/>
      <c r="O816" s="9"/>
      <c r="P816" s="145">
        <f t="shared" si="246"/>
        <v>2330249.25</v>
      </c>
      <c r="Q816" s="4"/>
      <c r="R816" s="5"/>
      <c r="S816" s="4"/>
      <c r="T816" s="4">
        <v>309.75</v>
      </c>
      <c r="U816" s="4">
        <f>T816*7523</f>
        <v>2330249.25</v>
      </c>
      <c r="V816" s="4"/>
      <c r="W816" s="145"/>
      <c r="X816" s="4"/>
      <c r="Y816" s="4"/>
      <c r="Z816" s="4"/>
      <c r="AA816" s="4"/>
      <c r="AB816" s="4"/>
      <c r="AC816" s="4"/>
      <c r="AD816" s="4"/>
      <c r="AE816" s="4"/>
      <c r="AF816" s="35">
        <v>2025</v>
      </c>
      <c r="AG816" s="259"/>
      <c r="AH816" s="29">
        <v>763</v>
      </c>
      <c r="AI816" s="29" t="s">
        <v>155</v>
      </c>
      <c r="AJ816" s="29" t="str">
        <f t="shared" ref="AJ816:AJ879" si="247">CONCATENATE(AH816,AI816)</f>
        <v>763.</v>
      </c>
      <c r="AL816" s="29"/>
    </row>
    <row r="817" spans="1:16377" ht="22.5" customHeight="1" x14ac:dyDescent="0.25">
      <c r="A817" s="143" t="str">
        <f t="shared" si="244"/>
        <v>764.</v>
      </c>
      <c r="B817" s="71" t="s">
        <v>1426</v>
      </c>
      <c r="C817" s="52">
        <v>1966</v>
      </c>
      <c r="D817" s="143" t="s">
        <v>3015</v>
      </c>
      <c r="E817" s="143" t="s">
        <v>3017</v>
      </c>
      <c r="F817" s="52">
        <v>2</v>
      </c>
      <c r="G817" s="52">
        <v>2</v>
      </c>
      <c r="H817" s="4">
        <v>559.6</v>
      </c>
      <c r="I817" s="4">
        <v>510.4</v>
      </c>
      <c r="J817" s="4">
        <v>510.4</v>
      </c>
      <c r="K817" s="62">
        <v>21</v>
      </c>
      <c r="L817" s="9">
        <f t="shared" si="245"/>
        <v>206088.09</v>
      </c>
      <c r="M817" s="9"/>
      <c r="N817" s="9"/>
      <c r="O817" s="9"/>
      <c r="P817" s="145">
        <f t="shared" si="246"/>
        <v>206088.09</v>
      </c>
      <c r="Q817" s="9">
        <v>206088.09</v>
      </c>
      <c r="R817" s="62"/>
      <c r="S817" s="9"/>
      <c r="T817" s="9"/>
      <c r="U817" s="9"/>
      <c r="V817" s="9"/>
      <c r="W817" s="9"/>
      <c r="X817" s="9"/>
      <c r="Y817" s="9"/>
      <c r="Z817" s="9"/>
      <c r="AA817" s="9"/>
      <c r="AB817" s="4"/>
      <c r="AC817" s="4"/>
      <c r="AD817" s="145"/>
      <c r="AE817" s="9"/>
      <c r="AF817" s="35">
        <v>2025</v>
      </c>
      <c r="AG817" s="259"/>
      <c r="AH817" s="29">
        <v>764</v>
      </c>
      <c r="AI817" s="29" t="s">
        <v>155</v>
      </c>
      <c r="AJ817" s="29" t="str">
        <f t="shared" si="247"/>
        <v>764.</v>
      </c>
      <c r="AL817" s="29"/>
    </row>
    <row r="818" spans="1:16377" ht="22.5" customHeight="1" x14ac:dyDescent="0.25">
      <c r="A818" s="143" t="str">
        <f t="shared" si="244"/>
        <v>765.</v>
      </c>
      <c r="B818" s="78" t="s">
        <v>364</v>
      </c>
      <c r="C818" s="52">
        <v>1968</v>
      </c>
      <c r="D818" s="143" t="s">
        <v>3015</v>
      </c>
      <c r="E818" s="143" t="s">
        <v>3017</v>
      </c>
      <c r="F818" s="52">
        <v>2</v>
      </c>
      <c r="G818" s="52">
        <v>3</v>
      </c>
      <c r="H818" s="4">
        <v>1041.9000000000001</v>
      </c>
      <c r="I818" s="145">
        <v>960.2</v>
      </c>
      <c r="J818" s="4">
        <v>960.2</v>
      </c>
      <c r="K818" s="62">
        <v>44</v>
      </c>
      <c r="L818" s="9">
        <f t="shared" si="245"/>
        <v>4253570.9400000004</v>
      </c>
      <c r="M818" s="9"/>
      <c r="N818" s="9"/>
      <c r="O818" s="9"/>
      <c r="P818" s="145">
        <f t="shared" si="246"/>
        <v>4253570.9400000004</v>
      </c>
      <c r="Q818" s="9">
        <f>488893.08+922465.18+2842212.68</f>
        <v>4253570.9400000004</v>
      </c>
      <c r="R818" s="62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35">
        <v>2025</v>
      </c>
      <c r="AG818" s="259"/>
      <c r="AH818" s="29">
        <v>765</v>
      </c>
      <c r="AI818" s="29" t="s">
        <v>155</v>
      </c>
      <c r="AJ818" s="29" t="str">
        <f t="shared" si="247"/>
        <v>765.</v>
      </c>
      <c r="AL818" s="29"/>
    </row>
    <row r="819" spans="1:16377" ht="22.5" customHeight="1" x14ac:dyDescent="0.25">
      <c r="A819" s="143" t="str">
        <f t="shared" si="244"/>
        <v>766.</v>
      </c>
      <c r="B819" s="71" t="s">
        <v>1167</v>
      </c>
      <c r="C819" s="52">
        <v>1971</v>
      </c>
      <c r="D819" s="143" t="s">
        <v>3015</v>
      </c>
      <c r="E819" s="143" t="s">
        <v>3017</v>
      </c>
      <c r="F819" s="52">
        <v>5</v>
      </c>
      <c r="G819" s="52">
        <v>4</v>
      </c>
      <c r="H819" s="4">
        <v>3719.6</v>
      </c>
      <c r="I819" s="145">
        <v>3389.1</v>
      </c>
      <c r="J819" s="4">
        <v>2507.4</v>
      </c>
      <c r="K819" s="62">
        <v>113</v>
      </c>
      <c r="L819" s="9">
        <f t="shared" si="245"/>
        <v>890131.71000000008</v>
      </c>
      <c r="M819" s="9"/>
      <c r="N819" s="9"/>
      <c r="O819" s="9"/>
      <c r="P819" s="145">
        <f t="shared" si="246"/>
        <v>890131.71000000008</v>
      </c>
      <c r="Q819" s="4">
        <v>890131.71000000008</v>
      </c>
      <c r="R819" s="5"/>
      <c r="S819" s="4"/>
      <c r="T819" s="4"/>
      <c r="U819" s="4"/>
      <c r="V819" s="4"/>
      <c r="W819" s="145"/>
      <c r="X819" s="4"/>
      <c r="Y819" s="4"/>
      <c r="Z819" s="4"/>
      <c r="AA819" s="4"/>
      <c r="AB819" s="4"/>
      <c r="AC819" s="4"/>
      <c r="AD819" s="4"/>
      <c r="AE819" s="4"/>
      <c r="AF819" s="35">
        <v>2025</v>
      </c>
      <c r="AG819" s="259"/>
      <c r="AH819" s="29">
        <v>766</v>
      </c>
      <c r="AI819" s="29" t="s">
        <v>155</v>
      </c>
      <c r="AJ819" s="29" t="str">
        <f t="shared" si="247"/>
        <v>766.</v>
      </c>
      <c r="AL819" s="29"/>
    </row>
    <row r="820" spans="1:16377" ht="22.5" customHeight="1" x14ac:dyDescent="0.25">
      <c r="A820" s="143" t="str">
        <f t="shared" si="244"/>
        <v>767.</v>
      </c>
      <c r="B820" s="71" t="s">
        <v>1438</v>
      </c>
      <c r="C820" s="52">
        <v>1967</v>
      </c>
      <c r="D820" s="143" t="s">
        <v>3015</v>
      </c>
      <c r="E820" s="143" t="s">
        <v>3017</v>
      </c>
      <c r="F820" s="52">
        <v>5</v>
      </c>
      <c r="G820" s="52">
        <v>4</v>
      </c>
      <c r="H820" s="8">
        <v>3469.3</v>
      </c>
      <c r="I820" s="8">
        <v>3146.3</v>
      </c>
      <c r="J820" s="8">
        <v>3146.3</v>
      </c>
      <c r="K820" s="142">
        <v>129</v>
      </c>
      <c r="L820" s="9">
        <f t="shared" si="245"/>
        <v>1091766</v>
      </c>
      <c r="M820" s="9"/>
      <c r="N820" s="9"/>
      <c r="O820" s="9"/>
      <c r="P820" s="145">
        <f t="shared" si="246"/>
        <v>1091766</v>
      </c>
      <c r="Q820" s="4">
        <f>868842+222924</f>
        <v>1091766</v>
      </c>
      <c r="R820" s="5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35">
        <v>2025</v>
      </c>
      <c r="AG820" s="259"/>
      <c r="AH820" s="29">
        <v>767</v>
      </c>
      <c r="AI820" s="29" t="s">
        <v>155</v>
      </c>
      <c r="AJ820" s="29" t="str">
        <f t="shared" si="247"/>
        <v>767.</v>
      </c>
      <c r="AL820" s="29"/>
    </row>
    <row r="821" spans="1:16377" ht="22.5" customHeight="1" x14ac:dyDescent="0.25">
      <c r="A821" s="143" t="str">
        <f t="shared" si="244"/>
        <v>768.</v>
      </c>
      <c r="B821" s="71" t="s">
        <v>1439</v>
      </c>
      <c r="C821" s="52">
        <v>1971</v>
      </c>
      <c r="D821" s="143" t="s">
        <v>3015</v>
      </c>
      <c r="E821" s="143" t="s">
        <v>3016</v>
      </c>
      <c r="F821" s="52">
        <v>5</v>
      </c>
      <c r="G821" s="52">
        <v>4</v>
      </c>
      <c r="H821" s="4">
        <v>3049.5</v>
      </c>
      <c r="I821" s="4">
        <v>2722.5</v>
      </c>
      <c r="J821" s="4">
        <v>2722.5</v>
      </c>
      <c r="K821" s="62">
        <v>102</v>
      </c>
      <c r="L821" s="9">
        <f>Q821+S821+U821+W821+Y821+AA821+AD821+AE821</f>
        <v>6602194.5999999996</v>
      </c>
      <c r="M821" s="9"/>
      <c r="N821" s="9"/>
      <c r="O821" s="9"/>
      <c r="P821" s="145">
        <f>L821</f>
        <v>6602194.5999999996</v>
      </c>
      <c r="Q821" s="4">
        <f>5419810.6+1182384</f>
        <v>6602194.5999999996</v>
      </c>
      <c r="R821" s="5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35">
        <v>2025</v>
      </c>
      <c r="AG821" s="259"/>
      <c r="AH821" s="29">
        <v>768</v>
      </c>
      <c r="AI821" s="29" t="s">
        <v>155</v>
      </c>
      <c r="AJ821" s="29" t="str">
        <f t="shared" si="247"/>
        <v>768.</v>
      </c>
      <c r="AL821" s="29"/>
    </row>
    <row r="822" spans="1:16377" ht="22.5" customHeight="1" x14ac:dyDescent="0.25">
      <c r="A822" s="143" t="str">
        <f t="shared" si="244"/>
        <v>769.</v>
      </c>
      <c r="B822" s="71" t="s">
        <v>1447</v>
      </c>
      <c r="C822" s="52">
        <v>1978</v>
      </c>
      <c r="D822" s="143" t="s">
        <v>3015</v>
      </c>
      <c r="E822" s="143" t="s">
        <v>3017</v>
      </c>
      <c r="F822" s="52">
        <v>2</v>
      </c>
      <c r="G822" s="52">
        <v>2</v>
      </c>
      <c r="H822" s="4">
        <v>819.5</v>
      </c>
      <c r="I822" s="4">
        <v>737.7</v>
      </c>
      <c r="J822" s="4">
        <v>737.7</v>
      </c>
      <c r="K822" s="62">
        <v>29</v>
      </c>
      <c r="L822" s="9">
        <f>Q822+S822+U822+W822+Y822+AA822+AD822+AE822</f>
        <v>4908710.55</v>
      </c>
      <c r="M822" s="9"/>
      <c r="N822" s="9"/>
      <c r="O822" s="9"/>
      <c r="P822" s="145">
        <f>L822</f>
        <v>4908710.55</v>
      </c>
      <c r="Q822" s="9">
        <v>282065.55</v>
      </c>
      <c r="R822" s="62"/>
      <c r="S822" s="9"/>
      <c r="T822" s="9">
        <v>615</v>
      </c>
      <c r="U822" s="9">
        <f>T822*7523</f>
        <v>4626645</v>
      </c>
      <c r="V822" s="9"/>
      <c r="W822" s="9"/>
      <c r="X822" s="9"/>
      <c r="Y822" s="9"/>
      <c r="Z822" s="9"/>
      <c r="AA822" s="9"/>
      <c r="AB822" s="4"/>
      <c r="AC822" s="4"/>
      <c r="AD822" s="9"/>
      <c r="AE822" s="9"/>
      <c r="AF822" s="35">
        <v>2025</v>
      </c>
      <c r="AG822" s="259"/>
      <c r="AH822" s="29">
        <v>769</v>
      </c>
      <c r="AI822" s="29" t="s">
        <v>155</v>
      </c>
      <c r="AJ822" s="29" t="str">
        <f t="shared" si="247"/>
        <v>769.</v>
      </c>
      <c r="AL822" s="29"/>
    </row>
    <row r="823" spans="1:16377" ht="22.5" customHeight="1" x14ac:dyDescent="0.25">
      <c r="A823" s="143" t="str">
        <f t="shared" si="244"/>
        <v>770.</v>
      </c>
      <c r="B823" s="71" t="s">
        <v>1448</v>
      </c>
      <c r="C823" s="52">
        <v>1979</v>
      </c>
      <c r="D823" s="143" t="s">
        <v>3015</v>
      </c>
      <c r="E823" s="143" t="s">
        <v>3019</v>
      </c>
      <c r="F823" s="52">
        <v>5</v>
      </c>
      <c r="G823" s="52">
        <v>6</v>
      </c>
      <c r="H823" s="4">
        <v>4951.7</v>
      </c>
      <c r="I823" s="4">
        <v>4516.7</v>
      </c>
      <c r="J823" s="4">
        <v>4420.2</v>
      </c>
      <c r="K823" s="62">
        <v>186</v>
      </c>
      <c r="L823" s="9">
        <f>Q823+S823+U823+W823+Y823+AA823+AD823+AE823</f>
        <v>4258102.5600000005</v>
      </c>
      <c r="M823" s="9"/>
      <c r="N823" s="9"/>
      <c r="O823" s="9"/>
      <c r="P823" s="145">
        <f>L823</f>
        <v>4258102.5600000005</v>
      </c>
      <c r="Q823" s="4"/>
      <c r="R823" s="5"/>
      <c r="S823" s="4"/>
      <c r="T823" s="4">
        <v>1200.48</v>
      </c>
      <c r="U823" s="8">
        <f>T823*3547</f>
        <v>4258102.5600000005</v>
      </c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35">
        <v>2025</v>
      </c>
      <c r="AG823" s="259"/>
      <c r="AH823" s="29">
        <v>770</v>
      </c>
      <c r="AI823" s="29" t="s">
        <v>155</v>
      </c>
      <c r="AJ823" s="29" t="str">
        <f t="shared" si="247"/>
        <v>770.</v>
      </c>
      <c r="AL823" s="29"/>
    </row>
    <row r="824" spans="1:16377" ht="22.5" customHeight="1" x14ac:dyDescent="0.25">
      <c r="A824" s="143" t="str">
        <f t="shared" si="244"/>
        <v>771.</v>
      </c>
      <c r="B824" s="71" t="s">
        <v>1450</v>
      </c>
      <c r="C824" s="52">
        <v>1983</v>
      </c>
      <c r="D824" s="143" t="s">
        <v>3015</v>
      </c>
      <c r="E824" s="143" t="s">
        <v>3017</v>
      </c>
      <c r="F824" s="52">
        <v>2</v>
      </c>
      <c r="G824" s="52">
        <v>2</v>
      </c>
      <c r="H824" s="4">
        <v>854.2</v>
      </c>
      <c r="I824" s="4">
        <v>742.2</v>
      </c>
      <c r="J824" s="4">
        <v>742.2</v>
      </c>
      <c r="K824" s="62">
        <v>34</v>
      </c>
      <c r="L824" s="9">
        <f t="shared" si="245"/>
        <v>4958691.08</v>
      </c>
      <c r="M824" s="9"/>
      <c r="N824" s="9"/>
      <c r="O824" s="9"/>
      <c r="P824" s="145">
        <f t="shared" si="246"/>
        <v>4958691.08</v>
      </c>
      <c r="Q824" s="9">
        <v>279385.08</v>
      </c>
      <c r="R824" s="62"/>
      <c r="S824" s="9"/>
      <c r="T824" s="9">
        <v>622</v>
      </c>
      <c r="U824" s="9">
        <f>T824*7523</f>
        <v>4679306</v>
      </c>
      <c r="V824" s="9"/>
      <c r="W824" s="9"/>
      <c r="X824" s="9"/>
      <c r="Y824" s="9"/>
      <c r="Z824" s="9"/>
      <c r="AA824" s="9"/>
      <c r="AB824" s="4"/>
      <c r="AC824" s="4"/>
      <c r="AD824" s="9"/>
      <c r="AE824" s="9"/>
      <c r="AF824" s="35">
        <v>2025</v>
      </c>
      <c r="AG824" s="259"/>
      <c r="AH824" s="29">
        <v>771</v>
      </c>
      <c r="AI824" s="29" t="s">
        <v>155</v>
      </c>
      <c r="AJ824" s="29" t="str">
        <f t="shared" si="247"/>
        <v>771.</v>
      </c>
      <c r="AL824" s="29"/>
    </row>
    <row r="825" spans="1:16377" ht="22.5" customHeight="1" x14ac:dyDescent="0.25">
      <c r="A825" s="143" t="str">
        <f t="shared" si="244"/>
        <v>772.</v>
      </c>
      <c r="B825" s="71" t="s">
        <v>343</v>
      </c>
      <c r="C825" s="52">
        <v>1950</v>
      </c>
      <c r="D825" s="143" t="s">
        <v>3015</v>
      </c>
      <c r="E825" s="143" t="s">
        <v>3018</v>
      </c>
      <c r="F825" s="52">
        <v>2</v>
      </c>
      <c r="G825" s="52">
        <v>1</v>
      </c>
      <c r="H825" s="4">
        <v>382.6</v>
      </c>
      <c r="I825" s="145">
        <v>333.6</v>
      </c>
      <c r="J825" s="4">
        <v>333.6</v>
      </c>
      <c r="K825" s="62">
        <v>8</v>
      </c>
      <c r="L825" s="9">
        <f t="shared" si="245"/>
        <v>2059304.4000000001</v>
      </c>
      <c r="M825" s="9"/>
      <c r="N825" s="9"/>
      <c r="O825" s="9"/>
      <c r="P825" s="145">
        <f t="shared" si="246"/>
        <v>2059304.4000000001</v>
      </c>
      <c r="Q825" s="4">
        <v>172536</v>
      </c>
      <c r="R825" s="5"/>
      <c r="S825" s="4"/>
      <c r="T825" s="4">
        <v>250.8</v>
      </c>
      <c r="U825" s="4">
        <f>T825*7523</f>
        <v>1886768.4000000001</v>
      </c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35">
        <v>2025</v>
      </c>
      <c r="AG825" s="259"/>
      <c r="AH825" s="29">
        <v>772</v>
      </c>
      <c r="AI825" s="29" t="s">
        <v>155</v>
      </c>
      <c r="AJ825" s="29" t="str">
        <f t="shared" si="247"/>
        <v>772.</v>
      </c>
      <c r="AL825" s="29"/>
    </row>
    <row r="826" spans="1:16377" ht="22.5" customHeight="1" x14ac:dyDescent="0.25">
      <c r="A826" s="143" t="str">
        <f t="shared" si="244"/>
        <v>773.</v>
      </c>
      <c r="B826" s="71" t="s">
        <v>1456</v>
      </c>
      <c r="C826" s="52">
        <v>1972</v>
      </c>
      <c r="D826" s="143" t="s">
        <v>3015</v>
      </c>
      <c r="E826" s="143" t="s">
        <v>3017</v>
      </c>
      <c r="F826" s="52">
        <v>2</v>
      </c>
      <c r="G826" s="52">
        <v>2</v>
      </c>
      <c r="H826" s="4">
        <v>762</v>
      </c>
      <c r="I826" s="4">
        <v>713.1</v>
      </c>
      <c r="J826" s="4">
        <v>713.1</v>
      </c>
      <c r="K826" s="62">
        <v>22</v>
      </c>
      <c r="L826" s="9">
        <f t="shared" si="245"/>
        <v>3641132</v>
      </c>
      <c r="M826" s="9"/>
      <c r="N826" s="9"/>
      <c r="O826" s="9"/>
      <c r="P826" s="145">
        <f t="shared" si="246"/>
        <v>3641132</v>
      </c>
      <c r="Q826" s="4"/>
      <c r="R826" s="5"/>
      <c r="S826" s="4"/>
      <c r="T826" s="4">
        <v>484</v>
      </c>
      <c r="U826" s="4">
        <f>T826*7523</f>
        <v>3641132</v>
      </c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35">
        <v>2025</v>
      </c>
      <c r="AG826" s="259"/>
      <c r="AH826" s="29">
        <v>773</v>
      </c>
      <c r="AI826" s="29" t="s">
        <v>155</v>
      </c>
      <c r="AJ826" s="29" t="str">
        <f t="shared" si="247"/>
        <v>773.</v>
      </c>
      <c r="AL826" s="29"/>
    </row>
    <row r="827" spans="1:16377" ht="22.5" customHeight="1" x14ac:dyDescent="0.25">
      <c r="A827" s="143" t="str">
        <f t="shared" si="244"/>
        <v>774.</v>
      </c>
      <c r="B827" s="71" t="s">
        <v>1462</v>
      </c>
      <c r="C827" s="52">
        <v>1958</v>
      </c>
      <c r="D827" s="143" t="s">
        <v>3015</v>
      </c>
      <c r="E827" s="143" t="s">
        <v>3017</v>
      </c>
      <c r="F827" s="52">
        <v>2</v>
      </c>
      <c r="G827" s="52">
        <v>3</v>
      </c>
      <c r="H827" s="4">
        <v>1152.1199999999999</v>
      </c>
      <c r="I827" s="4">
        <v>1057.92</v>
      </c>
      <c r="J827" s="4">
        <v>1057.92</v>
      </c>
      <c r="K827" s="62">
        <v>34</v>
      </c>
      <c r="L827" s="9">
        <f t="shared" si="245"/>
        <v>9158497.9199999999</v>
      </c>
      <c r="M827" s="9"/>
      <c r="N827" s="9"/>
      <c r="O827" s="9"/>
      <c r="P827" s="145">
        <f t="shared" si="246"/>
        <v>9158497.9199999999</v>
      </c>
      <c r="Q827" s="4">
        <f>410758.92+2080856.4</f>
        <v>2491615.3199999998</v>
      </c>
      <c r="R827" s="5"/>
      <c r="S827" s="4"/>
      <c r="T827" s="4">
        <v>886.2</v>
      </c>
      <c r="U827" s="4">
        <f>T827*7523</f>
        <v>6666882.6000000006</v>
      </c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35">
        <v>2025</v>
      </c>
      <c r="AG827" s="259"/>
      <c r="AH827" s="29">
        <v>774</v>
      </c>
      <c r="AI827" s="29" t="s">
        <v>155</v>
      </c>
      <c r="AJ827" s="29" t="str">
        <f t="shared" si="247"/>
        <v>774.</v>
      </c>
      <c r="AL827" s="29"/>
    </row>
    <row r="828" spans="1:16377" ht="22.5" customHeight="1" x14ac:dyDescent="0.25">
      <c r="A828" s="143" t="str">
        <f t="shared" si="244"/>
        <v>775.</v>
      </c>
      <c r="B828" s="71" t="s">
        <v>1463</v>
      </c>
      <c r="C828" s="52">
        <v>1967</v>
      </c>
      <c r="D828" s="143" t="s">
        <v>3015</v>
      </c>
      <c r="E828" s="143" t="s">
        <v>3017</v>
      </c>
      <c r="F828" s="52">
        <v>2</v>
      </c>
      <c r="G828" s="52">
        <v>2</v>
      </c>
      <c r="H828" s="4">
        <v>599.6</v>
      </c>
      <c r="I828" s="4">
        <v>522.20000000000005</v>
      </c>
      <c r="J828" s="4">
        <v>522.20000000000005</v>
      </c>
      <c r="K828" s="62">
        <v>21</v>
      </c>
      <c r="L828" s="9">
        <f t="shared" si="245"/>
        <v>3549351.4</v>
      </c>
      <c r="M828" s="9"/>
      <c r="N828" s="9"/>
      <c r="O828" s="9"/>
      <c r="P828" s="145">
        <f t="shared" si="246"/>
        <v>3549351.4</v>
      </c>
      <c r="Q828" s="9"/>
      <c r="R828" s="62"/>
      <c r="S828" s="9"/>
      <c r="T828" s="9">
        <v>471.8</v>
      </c>
      <c r="U828" s="9">
        <f>T828*7523</f>
        <v>3549351.4</v>
      </c>
      <c r="V828" s="9"/>
      <c r="W828" s="9"/>
      <c r="X828" s="9"/>
      <c r="Y828" s="9"/>
      <c r="Z828" s="9"/>
      <c r="AA828" s="9"/>
      <c r="AB828" s="4"/>
      <c r="AC828" s="4"/>
      <c r="AD828" s="145"/>
      <c r="AE828" s="9"/>
      <c r="AF828" s="35">
        <v>2025</v>
      </c>
      <c r="AG828" s="259"/>
      <c r="AH828" s="29">
        <v>775</v>
      </c>
      <c r="AI828" s="29" t="s">
        <v>155</v>
      </c>
      <c r="AJ828" s="29" t="str">
        <f t="shared" si="247"/>
        <v>775.</v>
      </c>
      <c r="AL828" s="29"/>
    </row>
    <row r="829" spans="1:16377" ht="22.5" customHeight="1" x14ac:dyDescent="0.25">
      <c r="A829" s="143" t="str">
        <f t="shared" si="244"/>
        <v>776.</v>
      </c>
      <c r="B829" s="154" t="s">
        <v>55</v>
      </c>
      <c r="C829" s="52">
        <v>1973</v>
      </c>
      <c r="D829" s="143" t="s">
        <v>3015</v>
      </c>
      <c r="E829" s="143" t="s">
        <v>3017</v>
      </c>
      <c r="F829" s="52">
        <v>2</v>
      </c>
      <c r="G829" s="52">
        <v>2</v>
      </c>
      <c r="H829" s="4">
        <v>583.20000000000005</v>
      </c>
      <c r="I829" s="145">
        <v>491</v>
      </c>
      <c r="J829" s="4">
        <v>491</v>
      </c>
      <c r="K829" s="62">
        <v>15</v>
      </c>
      <c r="L829" s="9">
        <f t="shared" ref="L829:L836" si="248">Q829+S829+U829+W829+Y829+AA829+AD829+AE829</f>
        <v>313323</v>
      </c>
      <c r="M829" s="9"/>
      <c r="N829" s="9"/>
      <c r="O829" s="9"/>
      <c r="P829" s="145">
        <f t="shared" ref="P829:P836" si="249">L829</f>
        <v>313323</v>
      </c>
      <c r="Q829" s="4">
        <v>128610</v>
      </c>
      <c r="R829" s="5"/>
      <c r="S829" s="4"/>
      <c r="T829" s="4"/>
      <c r="U829" s="4"/>
      <c r="V829" s="4"/>
      <c r="W829" s="4"/>
      <c r="X829" s="4"/>
      <c r="Y829" s="4"/>
      <c r="Z829" s="4">
        <v>69</v>
      </c>
      <c r="AA829" s="4">
        <f>Z829*2677</f>
        <v>184713</v>
      </c>
      <c r="AB829" s="4"/>
      <c r="AC829" s="4"/>
      <c r="AD829" s="4"/>
      <c r="AE829" s="4"/>
      <c r="AF829" s="35">
        <v>2025</v>
      </c>
      <c r="AG829" s="259"/>
      <c r="AH829" s="29">
        <v>776</v>
      </c>
      <c r="AI829" s="29" t="s">
        <v>155</v>
      </c>
      <c r="AJ829" s="29" t="str">
        <f t="shared" si="247"/>
        <v>776.</v>
      </c>
      <c r="AK829" s="28"/>
      <c r="AL829" s="44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  <c r="IW829" s="28"/>
      <c r="IX829" s="28"/>
      <c r="IY829" s="28"/>
      <c r="IZ829" s="28"/>
      <c r="JA829" s="28"/>
      <c r="JB829" s="28"/>
      <c r="JC829" s="28"/>
      <c r="JD829" s="28"/>
      <c r="JE829" s="28"/>
      <c r="JF829" s="28"/>
      <c r="JG829" s="28"/>
      <c r="JH829" s="28"/>
      <c r="JI829" s="28"/>
      <c r="JJ829" s="28"/>
      <c r="JK829" s="28"/>
      <c r="JL829" s="28"/>
      <c r="JM829" s="28"/>
      <c r="JN829" s="28"/>
      <c r="JO829" s="28"/>
      <c r="JP829" s="28"/>
      <c r="JQ829" s="28"/>
      <c r="JR829" s="28"/>
      <c r="JS829" s="28"/>
      <c r="JT829" s="28"/>
      <c r="JU829" s="28"/>
      <c r="JV829" s="28"/>
      <c r="JW829" s="28"/>
      <c r="JX829" s="28"/>
      <c r="JY829" s="28"/>
      <c r="JZ829" s="28"/>
      <c r="KA829" s="28"/>
      <c r="KB829" s="28"/>
      <c r="KC829" s="28"/>
      <c r="KD829" s="28"/>
      <c r="KE829" s="28"/>
      <c r="KF829" s="28"/>
      <c r="KG829" s="28"/>
      <c r="KH829" s="28"/>
      <c r="KI829" s="28"/>
      <c r="KJ829" s="28"/>
      <c r="KK829" s="28"/>
      <c r="KL829" s="28"/>
      <c r="KM829" s="28"/>
      <c r="KN829" s="28"/>
      <c r="KO829" s="28"/>
      <c r="KP829" s="28"/>
      <c r="KQ829" s="28"/>
      <c r="KR829" s="28"/>
      <c r="KS829" s="28"/>
      <c r="KT829" s="28"/>
      <c r="KU829" s="28"/>
      <c r="KV829" s="28"/>
      <c r="KW829" s="28"/>
      <c r="KX829" s="28"/>
      <c r="KY829" s="28"/>
      <c r="KZ829" s="28"/>
      <c r="LA829" s="28"/>
      <c r="LB829" s="28"/>
      <c r="LC829" s="28"/>
      <c r="LD829" s="28"/>
      <c r="LE829" s="28"/>
      <c r="LF829" s="28"/>
      <c r="LG829" s="28"/>
      <c r="LH829" s="28"/>
      <c r="LI829" s="28"/>
      <c r="LJ829" s="28"/>
      <c r="LK829" s="28"/>
      <c r="LL829" s="28"/>
      <c r="LM829" s="28"/>
      <c r="LN829" s="28"/>
      <c r="LO829" s="28"/>
      <c r="LP829" s="28"/>
      <c r="LQ829" s="28"/>
      <c r="LR829" s="28"/>
      <c r="LS829" s="28"/>
      <c r="LT829" s="28"/>
      <c r="LU829" s="28"/>
      <c r="LV829" s="28"/>
      <c r="LW829" s="28"/>
      <c r="LX829" s="28"/>
      <c r="LY829" s="28"/>
      <c r="LZ829" s="28"/>
      <c r="MA829" s="28"/>
      <c r="MB829" s="28"/>
      <c r="MC829" s="28"/>
      <c r="MD829" s="28"/>
      <c r="ME829" s="28"/>
      <c r="MF829" s="28"/>
      <c r="MG829" s="28"/>
      <c r="MH829" s="28"/>
      <c r="MI829" s="28"/>
      <c r="MJ829" s="28"/>
      <c r="MK829" s="28"/>
      <c r="ML829" s="28"/>
      <c r="MM829" s="28"/>
      <c r="MN829" s="28"/>
      <c r="MO829" s="28"/>
      <c r="MP829" s="28"/>
      <c r="MQ829" s="28"/>
      <c r="MR829" s="28"/>
      <c r="MS829" s="28"/>
      <c r="MT829" s="28"/>
      <c r="MU829" s="28"/>
      <c r="MV829" s="28"/>
      <c r="MW829" s="28"/>
      <c r="MX829" s="28"/>
      <c r="MY829" s="28"/>
      <c r="MZ829" s="28"/>
      <c r="NA829" s="28"/>
      <c r="NB829" s="28"/>
      <c r="NC829" s="28"/>
      <c r="ND829" s="28"/>
      <c r="NE829" s="28"/>
      <c r="NF829" s="28"/>
      <c r="NG829" s="28"/>
      <c r="NH829" s="28"/>
      <c r="NI829" s="28"/>
      <c r="NJ829" s="28"/>
      <c r="NK829" s="28"/>
      <c r="NL829" s="28"/>
      <c r="NM829" s="28"/>
      <c r="NN829" s="28"/>
      <c r="NO829" s="28"/>
      <c r="NP829" s="28"/>
      <c r="NQ829" s="28"/>
      <c r="NR829" s="28"/>
      <c r="NS829" s="28"/>
      <c r="NT829" s="28"/>
      <c r="NU829" s="28"/>
      <c r="NV829" s="28"/>
      <c r="NW829" s="28"/>
      <c r="NX829" s="28"/>
      <c r="NY829" s="28"/>
      <c r="NZ829" s="28"/>
      <c r="OA829" s="28"/>
      <c r="OB829" s="28"/>
      <c r="OC829" s="28"/>
      <c r="OD829" s="28"/>
      <c r="OE829" s="28"/>
      <c r="OF829" s="28"/>
      <c r="OG829" s="28"/>
      <c r="OH829" s="28"/>
      <c r="OI829" s="28"/>
      <c r="OJ829" s="28"/>
      <c r="OK829" s="28"/>
      <c r="OL829" s="28"/>
      <c r="OM829" s="28"/>
      <c r="ON829" s="28"/>
      <c r="OO829" s="28"/>
      <c r="OP829" s="28"/>
      <c r="OQ829" s="28"/>
      <c r="OR829" s="28"/>
      <c r="OS829" s="28"/>
      <c r="OT829" s="28"/>
      <c r="OU829" s="28"/>
      <c r="OV829" s="28"/>
      <c r="OW829" s="28"/>
      <c r="OX829" s="28"/>
      <c r="OY829" s="28"/>
      <c r="OZ829" s="28"/>
      <c r="PA829" s="28"/>
      <c r="PB829" s="28"/>
      <c r="PC829" s="28"/>
      <c r="PD829" s="28"/>
      <c r="PE829" s="28"/>
      <c r="PF829" s="28"/>
      <c r="PG829" s="28"/>
      <c r="PH829" s="28"/>
      <c r="PI829" s="28"/>
      <c r="PJ829" s="28"/>
      <c r="PK829" s="28"/>
      <c r="PL829" s="28"/>
      <c r="PM829" s="28"/>
      <c r="PN829" s="28"/>
      <c r="PO829" s="28"/>
      <c r="PP829" s="28"/>
      <c r="PQ829" s="28"/>
      <c r="PR829" s="28"/>
      <c r="PS829" s="28"/>
      <c r="PT829" s="28"/>
      <c r="PU829" s="28"/>
      <c r="PV829" s="28"/>
      <c r="PW829" s="28"/>
      <c r="PX829" s="28"/>
      <c r="PY829" s="28"/>
      <c r="PZ829" s="28"/>
      <c r="QA829" s="28"/>
      <c r="QB829" s="28"/>
      <c r="QC829" s="28"/>
      <c r="QD829" s="28"/>
      <c r="QE829" s="28"/>
      <c r="QF829" s="28"/>
      <c r="QG829" s="28"/>
      <c r="QH829" s="28"/>
      <c r="QI829" s="28"/>
      <c r="QJ829" s="28"/>
      <c r="QK829" s="28"/>
      <c r="QL829" s="28"/>
      <c r="QM829" s="28"/>
      <c r="QN829" s="28"/>
      <c r="QO829" s="28"/>
      <c r="QP829" s="28"/>
      <c r="QQ829" s="28"/>
      <c r="QR829" s="28"/>
      <c r="QS829" s="28"/>
      <c r="QT829" s="28"/>
      <c r="QU829" s="28"/>
      <c r="QV829" s="28"/>
      <c r="QW829" s="28"/>
      <c r="QX829" s="28"/>
      <c r="QY829" s="28"/>
      <c r="QZ829" s="28"/>
      <c r="RA829" s="28"/>
      <c r="RB829" s="28"/>
      <c r="RC829" s="28"/>
      <c r="RD829" s="28"/>
      <c r="RE829" s="28"/>
      <c r="RF829" s="28"/>
      <c r="RG829" s="28"/>
      <c r="RH829" s="28"/>
      <c r="RI829" s="28"/>
      <c r="RJ829" s="28"/>
      <c r="RK829" s="28"/>
      <c r="RL829" s="28"/>
      <c r="RM829" s="28"/>
      <c r="RN829" s="28"/>
      <c r="RO829" s="28"/>
      <c r="RP829" s="28"/>
      <c r="RQ829" s="28"/>
      <c r="RR829" s="28"/>
      <c r="RS829" s="28"/>
      <c r="RT829" s="28"/>
      <c r="RU829" s="28"/>
      <c r="RV829" s="28"/>
      <c r="RW829" s="28"/>
      <c r="RX829" s="28"/>
      <c r="RY829" s="28"/>
      <c r="RZ829" s="28"/>
      <c r="SA829" s="28"/>
      <c r="SB829" s="28"/>
      <c r="SC829" s="28"/>
      <c r="SD829" s="28"/>
      <c r="SE829" s="28"/>
      <c r="SF829" s="28"/>
      <c r="SG829" s="28"/>
      <c r="SH829" s="28"/>
      <c r="SI829" s="28"/>
      <c r="SJ829" s="28"/>
      <c r="SK829" s="28"/>
      <c r="SL829" s="28"/>
      <c r="SM829" s="28"/>
      <c r="SN829" s="28"/>
      <c r="SO829" s="28"/>
      <c r="SP829" s="28"/>
      <c r="SQ829" s="28"/>
      <c r="SR829" s="28"/>
      <c r="SS829" s="28"/>
      <c r="ST829" s="28"/>
      <c r="SU829" s="28"/>
      <c r="SV829" s="28"/>
      <c r="SW829" s="28"/>
      <c r="SX829" s="28"/>
      <c r="SY829" s="28"/>
      <c r="SZ829" s="28"/>
      <c r="TA829" s="28"/>
      <c r="TB829" s="28"/>
      <c r="TC829" s="28"/>
      <c r="TD829" s="28"/>
      <c r="TE829" s="28"/>
      <c r="TF829" s="28"/>
      <c r="TG829" s="28"/>
      <c r="TH829" s="28"/>
      <c r="TI829" s="28"/>
      <c r="TJ829" s="28"/>
      <c r="TK829" s="28"/>
      <c r="TL829" s="28"/>
      <c r="TM829" s="28"/>
      <c r="TN829" s="28"/>
      <c r="TO829" s="28"/>
      <c r="TP829" s="28"/>
      <c r="TQ829" s="28"/>
      <c r="TR829" s="28"/>
      <c r="TS829" s="28"/>
      <c r="TT829" s="28"/>
      <c r="TU829" s="28"/>
      <c r="TV829" s="28"/>
      <c r="TW829" s="28"/>
      <c r="TX829" s="28"/>
      <c r="TY829" s="28"/>
      <c r="TZ829" s="28"/>
      <c r="UA829" s="28"/>
      <c r="UB829" s="28"/>
      <c r="UC829" s="28"/>
      <c r="UD829" s="28"/>
      <c r="UE829" s="28"/>
      <c r="UF829" s="28"/>
      <c r="UG829" s="28"/>
      <c r="UH829" s="28"/>
      <c r="UI829" s="28"/>
      <c r="UJ829" s="28"/>
      <c r="UK829" s="28"/>
      <c r="UL829" s="28"/>
      <c r="UM829" s="28"/>
      <c r="UN829" s="28"/>
      <c r="UO829" s="28"/>
      <c r="UP829" s="28"/>
      <c r="UQ829" s="28"/>
      <c r="UR829" s="28"/>
      <c r="US829" s="28"/>
      <c r="UT829" s="28"/>
      <c r="UU829" s="28"/>
      <c r="UV829" s="28"/>
      <c r="UW829" s="28"/>
      <c r="UX829" s="28"/>
      <c r="UY829" s="28"/>
      <c r="UZ829" s="28"/>
      <c r="VA829" s="28"/>
      <c r="VB829" s="28"/>
      <c r="VC829" s="28"/>
      <c r="VD829" s="28"/>
      <c r="VE829" s="28"/>
      <c r="VF829" s="28"/>
      <c r="VG829" s="28"/>
      <c r="VH829" s="28"/>
      <c r="VI829" s="28"/>
      <c r="VJ829" s="28"/>
      <c r="VK829" s="28"/>
      <c r="VL829" s="28"/>
      <c r="VM829" s="28"/>
      <c r="VN829" s="28"/>
      <c r="VO829" s="28"/>
      <c r="VP829" s="28"/>
      <c r="VQ829" s="28"/>
      <c r="VR829" s="28"/>
      <c r="VS829" s="28"/>
      <c r="VT829" s="28"/>
      <c r="VU829" s="28"/>
      <c r="VV829" s="28"/>
      <c r="VW829" s="28"/>
      <c r="VX829" s="28"/>
      <c r="VY829" s="28"/>
      <c r="VZ829" s="28"/>
      <c r="WA829" s="28"/>
      <c r="WB829" s="28"/>
      <c r="WC829" s="28"/>
      <c r="WD829" s="28"/>
      <c r="WE829" s="28"/>
      <c r="WF829" s="28"/>
      <c r="WG829" s="28"/>
      <c r="WH829" s="28"/>
      <c r="WI829" s="28"/>
      <c r="WJ829" s="28"/>
      <c r="WK829" s="28"/>
      <c r="WL829" s="28"/>
      <c r="WM829" s="28"/>
      <c r="WN829" s="28"/>
      <c r="WO829" s="28"/>
      <c r="WP829" s="28"/>
      <c r="WQ829" s="28"/>
      <c r="WR829" s="28"/>
      <c r="WS829" s="28"/>
      <c r="WT829" s="28"/>
      <c r="WU829" s="28"/>
      <c r="WV829" s="28"/>
      <c r="WW829" s="28"/>
      <c r="WX829" s="28"/>
      <c r="WY829" s="28"/>
      <c r="WZ829" s="28"/>
      <c r="XA829" s="28"/>
      <c r="XB829" s="28"/>
      <c r="XC829" s="28"/>
      <c r="XD829" s="28"/>
      <c r="XE829" s="28"/>
      <c r="XF829" s="28"/>
      <c r="XG829" s="28"/>
      <c r="XH829" s="28"/>
      <c r="XI829" s="28"/>
      <c r="XJ829" s="28"/>
      <c r="XK829" s="28"/>
      <c r="XL829" s="28"/>
      <c r="XM829" s="28"/>
      <c r="XN829" s="28"/>
      <c r="XO829" s="28"/>
      <c r="XP829" s="28"/>
      <c r="XQ829" s="28"/>
      <c r="XR829" s="28"/>
      <c r="XS829" s="28"/>
      <c r="XT829" s="28"/>
      <c r="XU829" s="28"/>
      <c r="XV829" s="28"/>
      <c r="XW829" s="28"/>
      <c r="XX829" s="28"/>
      <c r="XY829" s="28"/>
      <c r="XZ829" s="28"/>
      <c r="YA829" s="28"/>
      <c r="YB829" s="28"/>
      <c r="YC829" s="28"/>
      <c r="YD829" s="28"/>
      <c r="YE829" s="28"/>
      <c r="YF829" s="28"/>
      <c r="YG829" s="28"/>
      <c r="YH829" s="28"/>
      <c r="YI829" s="28"/>
      <c r="YJ829" s="28"/>
      <c r="YK829" s="28"/>
      <c r="YL829" s="28"/>
      <c r="YM829" s="28"/>
      <c r="YN829" s="28"/>
      <c r="YO829" s="28"/>
      <c r="YP829" s="28"/>
      <c r="YQ829" s="28"/>
      <c r="YR829" s="28"/>
      <c r="YS829" s="28"/>
      <c r="YT829" s="28"/>
      <c r="YU829" s="28"/>
      <c r="YV829" s="28"/>
      <c r="YW829" s="28"/>
      <c r="YX829" s="28"/>
      <c r="YY829" s="28"/>
      <c r="YZ829" s="28"/>
      <c r="ZA829" s="28"/>
      <c r="ZB829" s="28"/>
      <c r="ZC829" s="28"/>
      <c r="ZD829" s="28"/>
      <c r="ZE829" s="28"/>
      <c r="ZF829" s="28"/>
      <c r="ZG829" s="28"/>
      <c r="ZH829" s="28"/>
      <c r="ZI829" s="28"/>
      <c r="ZJ829" s="28"/>
      <c r="ZK829" s="28"/>
      <c r="ZL829" s="28"/>
      <c r="ZM829" s="28"/>
      <c r="ZN829" s="28"/>
      <c r="ZO829" s="28"/>
      <c r="ZP829" s="28"/>
      <c r="ZQ829" s="28"/>
      <c r="ZR829" s="28"/>
      <c r="ZS829" s="28"/>
      <c r="ZT829" s="28"/>
      <c r="ZU829" s="28"/>
      <c r="ZV829" s="28"/>
      <c r="ZW829" s="28"/>
      <c r="ZX829" s="28"/>
      <c r="ZY829" s="28"/>
      <c r="ZZ829" s="28"/>
      <c r="AAA829" s="28"/>
      <c r="AAB829" s="28"/>
      <c r="AAC829" s="28"/>
      <c r="AAD829" s="28"/>
      <c r="AAE829" s="28"/>
      <c r="AAF829" s="28"/>
      <c r="AAG829" s="28"/>
      <c r="AAH829" s="28"/>
      <c r="AAI829" s="28"/>
      <c r="AAJ829" s="28"/>
      <c r="AAK829" s="28"/>
      <c r="AAL829" s="28"/>
      <c r="AAM829" s="28"/>
      <c r="AAN829" s="28"/>
      <c r="AAO829" s="28"/>
      <c r="AAP829" s="28"/>
      <c r="AAQ829" s="28"/>
      <c r="AAR829" s="28"/>
      <c r="AAS829" s="28"/>
      <c r="AAT829" s="28"/>
      <c r="AAU829" s="28"/>
      <c r="AAV829" s="28"/>
      <c r="AAW829" s="28"/>
      <c r="AAX829" s="28"/>
      <c r="AAY829" s="28"/>
      <c r="AAZ829" s="28"/>
      <c r="ABA829" s="28"/>
      <c r="ABB829" s="28"/>
      <c r="ABC829" s="28"/>
      <c r="ABD829" s="28"/>
      <c r="ABE829" s="28"/>
      <c r="ABF829" s="28"/>
      <c r="ABG829" s="28"/>
      <c r="ABH829" s="28"/>
      <c r="ABI829" s="28"/>
      <c r="ABJ829" s="28"/>
      <c r="ABK829" s="28"/>
      <c r="ABL829" s="28"/>
      <c r="ABM829" s="28"/>
      <c r="ABN829" s="28"/>
      <c r="ABO829" s="28"/>
      <c r="ABP829" s="28"/>
      <c r="ABQ829" s="28"/>
      <c r="ABR829" s="28"/>
      <c r="ABS829" s="28"/>
      <c r="ABT829" s="28"/>
      <c r="ABU829" s="28"/>
      <c r="ABV829" s="28"/>
      <c r="ABW829" s="28"/>
      <c r="ABX829" s="28"/>
      <c r="ABY829" s="28"/>
      <c r="ABZ829" s="28"/>
      <c r="ACA829" s="28"/>
      <c r="ACB829" s="28"/>
      <c r="ACC829" s="28"/>
      <c r="ACD829" s="28"/>
      <c r="ACE829" s="28"/>
      <c r="ACF829" s="28"/>
      <c r="ACG829" s="28"/>
      <c r="ACH829" s="28"/>
      <c r="ACI829" s="28"/>
      <c r="ACJ829" s="28"/>
      <c r="ACK829" s="28"/>
      <c r="ACL829" s="28"/>
      <c r="ACM829" s="28"/>
      <c r="ACN829" s="28"/>
      <c r="ACO829" s="28"/>
      <c r="ACP829" s="28"/>
      <c r="ACQ829" s="28"/>
      <c r="ACR829" s="28"/>
      <c r="ACS829" s="28"/>
      <c r="ACT829" s="28"/>
      <c r="ACU829" s="28"/>
      <c r="ACV829" s="28"/>
      <c r="ACW829" s="28"/>
      <c r="ACX829" s="28"/>
      <c r="ACY829" s="28"/>
      <c r="ACZ829" s="28"/>
      <c r="ADA829" s="28"/>
      <c r="ADB829" s="28"/>
      <c r="ADC829" s="28"/>
      <c r="ADD829" s="28"/>
      <c r="ADE829" s="28"/>
      <c r="ADF829" s="28"/>
      <c r="ADG829" s="28"/>
      <c r="ADH829" s="28"/>
      <c r="ADI829" s="28"/>
      <c r="ADJ829" s="28"/>
      <c r="ADK829" s="28"/>
      <c r="ADL829" s="28"/>
      <c r="ADM829" s="28"/>
      <c r="ADN829" s="28"/>
      <c r="ADO829" s="28"/>
      <c r="ADP829" s="28"/>
      <c r="ADQ829" s="28"/>
      <c r="ADR829" s="28"/>
      <c r="ADS829" s="28"/>
      <c r="ADT829" s="28"/>
      <c r="ADU829" s="28"/>
      <c r="ADV829" s="28"/>
      <c r="ADW829" s="28"/>
      <c r="ADX829" s="28"/>
      <c r="ADY829" s="28"/>
      <c r="ADZ829" s="28"/>
      <c r="AEA829" s="28"/>
      <c r="AEB829" s="28"/>
      <c r="AEC829" s="28"/>
      <c r="AED829" s="28"/>
      <c r="AEE829" s="28"/>
      <c r="AEF829" s="28"/>
      <c r="AEG829" s="28"/>
      <c r="AEH829" s="28"/>
      <c r="AEI829" s="28"/>
      <c r="AEJ829" s="28"/>
      <c r="AEK829" s="28"/>
      <c r="AEL829" s="28"/>
      <c r="AEM829" s="28"/>
      <c r="AEN829" s="28"/>
      <c r="AEO829" s="28"/>
      <c r="AEP829" s="28"/>
      <c r="AEQ829" s="28"/>
      <c r="AER829" s="28"/>
      <c r="AES829" s="28"/>
      <c r="AET829" s="28"/>
      <c r="AEU829" s="28"/>
      <c r="AEV829" s="28"/>
      <c r="AEW829" s="28"/>
      <c r="AEX829" s="28"/>
      <c r="AEY829" s="28"/>
      <c r="AEZ829" s="28"/>
      <c r="AFA829" s="28"/>
      <c r="AFB829" s="28"/>
      <c r="AFC829" s="28"/>
      <c r="AFD829" s="28"/>
      <c r="AFE829" s="28"/>
      <c r="AFF829" s="28"/>
      <c r="AFG829" s="28"/>
      <c r="AFH829" s="28"/>
      <c r="AFI829" s="28"/>
      <c r="AFJ829" s="28"/>
      <c r="AFK829" s="28"/>
      <c r="AFL829" s="28"/>
      <c r="AFM829" s="28"/>
      <c r="AFN829" s="28"/>
      <c r="AFO829" s="28"/>
      <c r="AFP829" s="28"/>
      <c r="AFQ829" s="28"/>
      <c r="AFR829" s="28"/>
      <c r="AFS829" s="28"/>
      <c r="AFT829" s="28"/>
      <c r="AFU829" s="28"/>
      <c r="AFV829" s="28"/>
      <c r="AFW829" s="28"/>
      <c r="AFX829" s="28"/>
      <c r="AFY829" s="28"/>
      <c r="AFZ829" s="28"/>
      <c r="AGA829" s="28"/>
      <c r="AGB829" s="28"/>
      <c r="AGC829" s="28"/>
      <c r="AGD829" s="28"/>
      <c r="AGE829" s="28"/>
      <c r="AGF829" s="28"/>
      <c r="AGG829" s="28"/>
      <c r="AGH829" s="28"/>
      <c r="AGI829" s="28"/>
      <c r="AGJ829" s="28"/>
      <c r="AGK829" s="28"/>
      <c r="AGL829" s="28"/>
      <c r="AGM829" s="28"/>
      <c r="AGN829" s="28"/>
      <c r="AGO829" s="28"/>
      <c r="AGP829" s="28"/>
      <c r="AGQ829" s="28"/>
      <c r="AGR829" s="28"/>
      <c r="AGS829" s="28"/>
      <c r="AGT829" s="28"/>
      <c r="AGU829" s="28"/>
      <c r="AGV829" s="28"/>
      <c r="AGW829" s="28"/>
      <c r="AGX829" s="28"/>
      <c r="AGY829" s="28"/>
      <c r="AGZ829" s="28"/>
      <c r="AHA829" s="28"/>
      <c r="AHB829" s="28"/>
      <c r="AHC829" s="28"/>
      <c r="AHD829" s="28"/>
      <c r="AHE829" s="28"/>
      <c r="AHF829" s="28"/>
      <c r="AHG829" s="28"/>
      <c r="AHH829" s="28"/>
      <c r="AHI829" s="28"/>
      <c r="AHJ829" s="28"/>
      <c r="AHK829" s="28"/>
      <c r="AHL829" s="28"/>
      <c r="AHM829" s="28"/>
      <c r="AHN829" s="28"/>
      <c r="AHO829" s="28"/>
      <c r="AHP829" s="28"/>
      <c r="AHQ829" s="28"/>
      <c r="AHR829" s="28"/>
      <c r="AHS829" s="28"/>
      <c r="AHT829" s="28"/>
      <c r="AHU829" s="28"/>
      <c r="AHV829" s="28"/>
      <c r="AHW829" s="28"/>
      <c r="AHX829" s="28"/>
      <c r="AHY829" s="28"/>
      <c r="AHZ829" s="28"/>
      <c r="AIA829" s="28"/>
      <c r="AIB829" s="28"/>
      <c r="AIC829" s="28"/>
      <c r="AID829" s="28"/>
      <c r="AIE829" s="28"/>
      <c r="AIF829" s="28"/>
      <c r="AIG829" s="28"/>
      <c r="AIH829" s="28"/>
      <c r="AII829" s="28"/>
      <c r="AIJ829" s="28"/>
      <c r="AIK829" s="28"/>
      <c r="AIL829" s="28"/>
      <c r="AIM829" s="28"/>
      <c r="AIN829" s="28"/>
      <c r="AIO829" s="28"/>
      <c r="AIP829" s="28"/>
      <c r="AIQ829" s="28"/>
      <c r="AIR829" s="28"/>
      <c r="AIS829" s="28"/>
      <c r="AIT829" s="28"/>
      <c r="AIU829" s="28"/>
      <c r="AIV829" s="28"/>
      <c r="AIW829" s="28"/>
      <c r="AIX829" s="28"/>
      <c r="AIY829" s="28"/>
      <c r="AIZ829" s="28"/>
      <c r="AJA829" s="28"/>
      <c r="AJB829" s="28"/>
      <c r="AJC829" s="28"/>
      <c r="AJD829" s="28"/>
      <c r="AJE829" s="28"/>
      <c r="AJF829" s="28"/>
      <c r="AJG829" s="28"/>
      <c r="AJH829" s="28"/>
      <c r="AJI829" s="28"/>
      <c r="AJJ829" s="28"/>
      <c r="AJK829" s="28"/>
      <c r="AJL829" s="28"/>
      <c r="AJM829" s="28"/>
      <c r="AJN829" s="28"/>
      <c r="AJO829" s="28"/>
      <c r="AJP829" s="28"/>
      <c r="AJQ829" s="28"/>
      <c r="AJR829" s="28"/>
      <c r="AJS829" s="28"/>
      <c r="AJT829" s="28"/>
      <c r="AJU829" s="28"/>
      <c r="AJV829" s="28"/>
      <c r="AJW829" s="28"/>
      <c r="AJX829" s="28"/>
      <c r="AJY829" s="28"/>
      <c r="AJZ829" s="28"/>
      <c r="AKA829" s="28"/>
      <c r="AKB829" s="28"/>
      <c r="AKC829" s="28"/>
      <c r="AKD829" s="28"/>
      <c r="AKE829" s="28"/>
      <c r="AKF829" s="28"/>
      <c r="AKG829" s="28"/>
      <c r="AKH829" s="28"/>
      <c r="AKI829" s="28"/>
      <c r="AKJ829" s="28"/>
      <c r="AKK829" s="28"/>
      <c r="AKL829" s="28"/>
      <c r="AKM829" s="28"/>
      <c r="AKN829" s="28"/>
      <c r="AKO829" s="28"/>
      <c r="AKP829" s="28"/>
      <c r="AKQ829" s="28"/>
      <c r="AKR829" s="28"/>
      <c r="AKS829" s="28"/>
      <c r="AKT829" s="28"/>
      <c r="AKU829" s="28"/>
      <c r="AKV829" s="28"/>
      <c r="AKW829" s="28"/>
      <c r="AKX829" s="28"/>
      <c r="AKY829" s="28"/>
      <c r="AKZ829" s="28"/>
      <c r="ALA829" s="28"/>
      <c r="ALB829" s="28"/>
      <c r="ALC829" s="28"/>
      <c r="ALD829" s="28"/>
      <c r="ALE829" s="28"/>
      <c r="ALF829" s="28"/>
      <c r="ALG829" s="28"/>
      <c r="ALH829" s="28"/>
      <c r="ALI829" s="28"/>
      <c r="ALJ829" s="28"/>
      <c r="ALK829" s="28"/>
      <c r="ALL829" s="28"/>
      <c r="ALM829" s="28"/>
      <c r="ALN829" s="28"/>
      <c r="ALO829" s="28"/>
      <c r="ALP829" s="28"/>
      <c r="ALQ829" s="28"/>
      <c r="ALR829" s="28"/>
      <c r="ALS829" s="28"/>
      <c r="ALT829" s="28"/>
      <c r="ALU829" s="28"/>
      <c r="ALV829" s="28"/>
      <c r="ALW829" s="28"/>
      <c r="ALX829" s="28"/>
      <c r="ALY829" s="28"/>
      <c r="ALZ829" s="28"/>
      <c r="AMA829" s="28"/>
      <c r="AMB829" s="28"/>
      <c r="AMC829" s="28"/>
      <c r="AMD829" s="28"/>
      <c r="AME829" s="28"/>
      <c r="AMF829" s="28"/>
      <c r="AMG829" s="28"/>
      <c r="AMH829" s="28"/>
      <c r="AMI829" s="28"/>
      <c r="AMJ829" s="28"/>
      <c r="AMK829" s="28"/>
      <c r="AML829" s="28"/>
      <c r="AMM829" s="28"/>
      <c r="AMN829" s="28"/>
      <c r="AMO829" s="28"/>
      <c r="AMP829" s="28"/>
      <c r="AMQ829" s="28"/>
      <c r="AMR829" s="28"/>
      <c r="AMS829" s="28"/>
      <c r="AMT829" s="28"/>
      <c r="AMU829" s="28"/>
      <c r="AMV829" s="28"/>
      <c r="AMW829" s="28"/>
      <c r="AMX829" s="28"/>
      <c r="AMY829" s="28"/>
      <c r="AMZ829" s="28"/>
      <c r="ANA829" s="28"/>
      <c r="ANB829" s="28"/>
      <c r="ANC829" s="28"/>
      <c r="AND829" s="28"/>
      <c r="ANE829" s="28"/>
      <c r="ANF829" s="28"/>
      <c r="ANG829" s="28"/>
      <c r="ANH829" s="28"/>
      <c r="ANI829" s="28"/>
      <c r="ANJ829" s="28"/>
      <c r="ANK829" s="28"/>
      <c r="ANL829" s="28"/>
      <c r="ANM829" s="28"/>
      <c r="ANN829" s="28"/>
      <c r="ANO829" s="28"/>
      <c r="ANP829" s="28"/>
      <c r="ANQ829" s="28"/>
      <c r="ANR829" s="28"/>
      <c r="ANS829" s="28"/>
      <c r="ANT829" s="28"/>
      <c r="ANU829" s="28"/>
      <c r="ANV829" s="28"/>
      <c r="ANW829" s="28"/>
      <c r="ANX829" s="28"/>
      <c r="ANY829" s="28"/>
      <c r="ANZ829" s="28"/>
      <c r="AOA829" s="28"/>
      <c r="AOB829" s="28"/>
      <c r="AOC829" s="28"/>
      <c r="AOD829" s="28"/>
      <c r="AOE829" s="28"/>
      <c r="AOF829" s="28"/>
      <c r="AOG829" s="28"/>
      <c r="AOH829" s="28"/>
      <c r="AOI829" s="28"/>
      <c r="AOJ829" s="28"/>
      <c r="AOK829" s="28"/>
      <c r="AOL829" s="28"/>
      <c r="AOM829" s="28"/>
      <c r="AON829" s="28"/>
      <c r="AOO829" s="28"/>
      <c r="AOP829" s="28"/>
      <c r="AOQ829" s="28"/>
      <c r="AOR829" s="28"/>
      <c r="AOS829" s="28"/>
      <c r="AOT829" s="28"/>
      <c r="AOU829" s="28"/>
      <c r="AOV829" s="28"/>
      <c r="AOW829" s="28"/>
      <c r="AOX829" s="28"/>
      <c r="AOY829" s="28"/>
      <c r="AOZ829" s="28"/>
      <c r="APA829" s="28"/>
      <c r="APB829" s="28"/>
      <c r="APC829" s="28"/>
      <c r="APD829" s="28"/>
      <c r="APE829" s="28"/>
      <c r="APF829" s="28"/>
      <c r="APG829" s="28"/>
      <c r="APH829" s="28"/>
      <c r="API829" s="28"/>
      <c r="APJ829" s="28"/>
      <c r="APK829" s="28"/>
      <c r="APL829" s="28"/>
      <c r="APM829" s="28"/>
      <c r="APN829" s="28"/>
      <c r="APO829" s="28"/>
      <c r="APP829" s="28"/>
      <c r="APQ829" s="28"/>
      <c r="APR829" s="28"/>
      <c r="APS829" s="28"/>
      <c r="APT829" s="28"/>
      <c r="APU829" s="28"/>
      <c r="APV829" s="28"/>
      <c r="APW829" s="28"/>
      <c r="APX829" s="28"/>
      <c r="APY829" s="28"/>
      <c r="APZ829" s="28"/>
      <c r="AQA829" s="28"/>
      <c r="AQB829" s="28"/>
      <c r="AQC829" s="28"/>
      <c r="AQD829" s="28"/>
      <c r="AQE829" s="28"/>
      <c r="AQF829" s="28"/>
      <c r="AQG829" s="28"/>
      <c r="AQH829" s="28"/>
      <c r="AQI829" s="28"/>
      <c r="AQJ829" s="28"/>
      <c r="AQK829" s="28"/>
      <c r="AQL829" s="28"/>
      <c r="AQM829" s="28"/>
      <c r="AQN829" s="28"/>
      <c r="AQO829" s="28"/>
      <c r="AQP829" s="28"/>
      <c r="AQQ829" s="28"/>
      <c r="AQR829" s="28"/>
      <c r="AQS829" s="28"/>
      <c r="AQT829" s="28"/>
      <c r="AQU829" s="28"/>
      <c r="AQV829" s="28"/>
      <c r="AQW829" s="28"/>
      <c r="AQX829" s="28"/>
      <c r="AQY829" s="28"/>
      <c r="AQZ829" s="28"/>
      <c r="ARA829" s="28"/>
      <c r="ARB829" s="28"/>
      <c r="ARC829" s="28"/>
      <c r="ARD829" s="28"/>
      <c r="ARE829" s="28"/>
      <c r="ARF829" s="28"/>
      <c r="ARG829" s="28"/>
      <c r="ARH829" s="28"/>
      <c r="ARI829" s="28"/>
      <c r="ARJ829" s="28"/>
      <c r="ARK829" s="28"/>
      <c r="ARL829" s="28"/>
      <c r="ARM829" s="28"/>
      <c r="ARN829" s="28"/>
      <c r="ARO829" s="28"/>
      <c r="ARP829" s="28"/>
      <c r="ARQ829" s="28"/>
      <c r="ARR829" s="28"/>
      <c r="ARS829" s="28"/>
      <c r="ART829" s="28"/>
      <c r="ARU829" s="28"/>
      <c r="ARV829" s="28"/>
      <c r="ARW829" s="28"/>
      <c r="ARX829" s="28"/>
      <c r="ARY829" s="28"/>
      <c r="ARZ829" s="28"/>
      <c r="ASA829" s="28"/>
      <c r="ASB829" s="28"/>
      <c r="ASC829" s="28"/>
      <c r="ASD829" s="28"/>
      <c r="ASE829" s="28"/>
      <c r="ASF829" s="28"/>
      <c r="ASG829" s="28"/>
      <c r="ASH829" s="28"/>
      <c r="ASI829" s="28"/>
      <c r="ASJ829" s="28"/>
      <c r="ASK829" s="28"/>
      <c r="ASL829" s="28"/>
      <c r="ASM829" s="28"/>
      <c r="ASN829" s="28"/>
      <c r="ASO829" s="28"/>
      <c r="ASP829" s="28"/>
      <c r="ASQ829" s="28"/>
      <c r="ASR829" s="28"/>
      <c r="ASS829" s="28"/>
      <c r="AST829" s="28"/>
      <c r="ASU829" s="28"/>
      <c r="ASV829" s="28"/>
      <c r="ASW829" s="28"/>
      <c r="ASX829" s="28"/>
      <c r="ASY829" s="28"/>
      <c r="ASZ829" s="28"/>
      <c r="ATA829" s="28"/>
      <c r="ATB829" s="28"/>
      <c r="ATC829" s="28"/>
      <c r="ATD829" s="28"/>
      <c r="ATE829" s="28"/>
      <c r="ATF829" s="28"/>
      <c r="ATG829" s="28"/>
      <c r="ATH829" s="28"/>
      <c r="ATI829" s="28"/>
      <c r="ATJ829" s="28"/>
      <c r="ATK829" s="28"/>
      <c r="ATL829" s="28"/>
      <c r="ATM829" s="28"/>
      <c r="ATN829" s="28"/>
      <c r="ATO829" s="28"/>
      <c r="ATP829" s="28"/>
      <c r="ATQ829" s="28"/>
      <c r="ATR829" s="28"/>
      <c r="ATS829" s="28"/>
      <c r="ATT829" s="28"/>
      <c r="ATU829" s="28"/>
      <c r="ATV829" s="28"/>
      <c r="ATW829" s="28"/>
      <c r="ATX829" s="28"/>
      <c r="ATY829" s="28"/>
      <c r="ATZ829" s="28"/>
      <c r="AUA829" s="28"/>
      <c r="AUB829" s="28"/>
      <c r="AUC829" s="28"/>
      <c r="AUD829" s="28"/>
      <c r="AUE829" s="28"/>
      <c r="AUF829" s="28"/>
      <c r="AUG829" s="28"/>
      <c r="AUH829" s="28"/>
      <c r="AUI829" s="28"/>
      <c r="AUJ829" s="28"/>
      <c r="AUK829" s="28"/>
      <c r="AUL829" s="28"/>
      <c r="AUM829" s="28"/>
      <c r="AUN829" s="28"/>
      <c r="AUO829" s="28"/>
      <c r="AUP829" s="28"/>
      <c r="AUQ829" s="28"/>
      <c r="AUR829" s="28"/>
      <c r="AUS829" s="28"/>
      <c r="AUT829" s="28"/>
      <c r="AUU829" s="28"/>
      <c r="AUV829" s="28"/>
      <c r="AUW829" s="28"/>
      <c r="AUX829" s="28"/>
      <c r="AUY829" s="28"/>
      <c r="AUZ829" s="28"/>
      <c r="AVA829" s="28"/>
      <c r="AVB829" s="28"/>
      <c r="AVC829" s="28"/>
      <c r="AVD829" s="28"/>
      <c r="AVE829" s="28"/>
      <c r="AVF829" s="28"/>
      <c r="AVG829" s="28"/>
      <c r="AVH829" s="28"/>
      <c r="AVI829" s="28"/>
      <c r="AVJ829" s="28"/>
      <c r="AVK829" s="28"/>
      <c r="AVL829" s="28"/>
      <c r="AVM829" s="28"/>
      <c r="AVN829" s="28"/>
      <c r="AVO829" s="28"/>
      <c r="AVP829" s="28"/>
      <c r="AVQ829" s="28"/>
      <c r="AVR829" s="28"/>
      <c r="AVS829" s="28"/>
      <c r="AVT829" s="28"/>
      <c r="AVU829" s="28"/>
      <c r="AVV829" s="28"/>
      <c r="AVW829" s="28"/>
      <c r="AVX829" s="28"/>
      <c r="AVY829" s="28"/>
      <c r="AVZ829" s="28"/>
      <c r="AWA829" s="28"/>
      <c r="AWB829" s="28"/>
      <c r="AWC829" s="28"/>
      <c r="AWD829" s="28"/>
      <c r="AWE829" s="28"/>
      <c r="AWF829" s="28"/>
      <c r="AWG829" s="28"/>
      <c r="AWH829" s="28"/>
      <c r="AWI829" s="28"/>
      <c r="AWJ829" s="28"/>
      <c r="AWK829" s="28"/>
      <c r="AWL829" s="28"/>
      <c r="AWM829" s="28"/>
      <c r="AWN829" s="28"/>
      <c r="AWO829" s="28"/>
      <c r="AWP829" s="28"/>
      <c r="AWQ829" s="28"/>
      <c r="AWR829" s="28"/>
      <c r="AWS829" s="28"/>
      <c r="AWT829" s="28"/>
      <c r="AWU829" s="28"/>
      <c r="AWV829" s="28"/>
      <c r="AWW829" s="28"/>
      <c r="AWX829" s="28"/>
      <c r="AWY829" s="28"/>
      <c r="AWZ829" s="28"/>
      <c r="AXA829" s="28"/>
      <c r="AXB829" s="28"/>
      <c r="AXC829" s="28"/>
      <c r="AXD829" s="28"/>
      <c r="AXE829" s="28"/>
      <c r="AXF829" s="28"/>
      <c r="AXG829" s="28"/>
      <c r="AXH829" s="28"/>
      <c r="AXI829" s="28"/>
      <c r="AXJ829" s="28"/>
      <c r="AXK829" s="28"/>
      <c r="AXL829" s="28"/>
      <c r="AXM829" s="28"/>
      <c r="AXN829" s="28"/>
      <c r="AXO829" s="28"/>
      <c r="AXP829" s="28"/>
      <c r="AXQ829" s="28"/>
      <c r="AXR829" s="28"/>
      <c r="AXS829" s="28"/>
      <c r="AXT829" s="28"/>
      <c r="AXU829" s="28"/>
      <c r="AXV829" s="28"/>
      <c r="AXW829" s="28"/>
      <c r="AXX829" s="28"/>
      <c r="AXY829" s="28"/>
      <c r="AXZ829" s="28"/>
      <c r="AYA829" s="28"/>
      <c r="AYB829" s="28"/>
      <c r="AYC829" s="28"/>
      <c r="AYD829" s="28"/>
      <c r="AYE829" s="28"/>
      <c r="AYF829" s="28"/>
      <c r="AYG829" s="28"/>
      <c r="AYH829" s="28"/>
      <c r="AYI829" s="28"/>
      <c r="AYJ829" s="28"/>
      <c r="AYK829" s="28"/>
      <c r="AYL829" s="28"/>
      <c r="AYM829" s="28"/>
      <c r="AYN829" s="28"/>
      <c r="AYO829" s="28"/>
      <c r="AYP829" s="28"/>
      <c r="AYQ829" s="28"/>
      <c r="AYR829" s="28"/>
      <c r="AYS829" s="28"/>
      <c r="AYT829" s="28"/>
      <c r="AYU829" s="28"/>
      <c r="AYV829" s="28"/>
      <c r="AYW829" s="28"/>
      <c r="AYX829" s="28"/>
      <c r="AYY829" s="28"/>
      <c r="AYZ829" s="28"/>
      <c r="AZA829" s="28"/>
      <c r="AZB829" s="28"/>
      <c r="AZC829" s="28"/>
      <c r="AZD829" s="28"/>
      <c r="AZE829" s="28"/>
      <c r="AZF829" s="28"/>
      <c r="AZG829" s="28"/>
      <c r="AZH829" s="28"/>
      <c r="AZI829" s="28"/>
      <c r="AZJ829" s="28"/>
      <c r="AZK829" s="28"/>
      <c r="AZL829" s="28"/>
      <c r="AZM829" s="28"/>
      <c r="AZN829" s="28"/>
      <c r="AZO829" s="28"/>
      <c r="AZP829" s="28"/>
      <c r="AZQ829" s="28"/>
      <c r="AZR829" s="28"/>
      <c r="AZS829" s="28"/>
      <c r="AZT829" s="28"/>
      <c r="AZU829" s="28"/>
      <c r="AZV829" s="28"/>
      <c r="AZW829" s="28"/>
      <c r="AZX829" s="28"/>
      <c r="AZY829" s="28"/>
      <c r="AZZ829" s="28"/>
      <c r="BAA829" s="28"/>
      <c r="BAB829" s="28"/>
      <c r="BAC829" s="28"/>
      <c r="BAD829" s="28"/>
      <c r="BAE829" s="28"/>
      <c r="BAF829" s="28"/>
      <c r="BAG829" s="28"/>
      <c r="BAH829" s="28"/>
      <c r="BAI829" s="28"/>
      <c r="BAJ829" s="28"/>
      <c r="BAK829" s="28"/>
      <c r="BAL829" s="28"/>
      <c r="BAM829" s="28"/>
      <c r="BAN829" s="28"/>
      <c r="BAO829" s="28"/>
      <c r="BAP829" s="28"/>
      <c r="BAQ829" s="28"/>
      <c r="BAR829" s="28"/>
      <c r="BAS829" s="28"/>
      <c r="BAT829" s="28"/>
      <c r="BAU829" s="28"/>
      <c r="BAV829" s="28"/>
      <c r="BAW829" s="28"/>
      <c r="BAX829" s="28"/>
      <c r="BAY829" s="28"/>
      <c r="BAZ829" s="28"/>
      <c r="BBA829" s="28"/>
      <c r="BBB829" s="28"/>
      <c r="BBC829" s="28"/>
      <c r="BBD829" s="28"/>
      <c r="BBE829" s="28"/>
      <c r="BBF829" s="28"/>
      <c r="BBG829" s="28"/>
      <c r="BBH829" s="28"/>
      <c r="BBI829" s="28"/>
      <c r="BBJ829" s="28"/>
      <c r="BBK829" s="28"/>
      <c r="BBL829" s="28"/>
      <c r="BBM829" s="28"/>
      <c r="BBN829" s="28"/>
      <c r="BBO829" s="28"/>
      <c r="BBP829" s="28"/>
      <c r="BBQ829" s="28"/>
      <c r="BBR829" s="28"/>
      <c r="BBS829" s="28"/>
      <c r="BBT829" s="28"/>
      <c r="BBU829" s="28"/>
      <c r="BBV829" s="28"/>
      <c r="BBW829" s="28"/>
      <c r="BBX829" s="28"/>
      <c r="BBY829" s="28"/>
      <c r="BBZ829" s="28"/>
      <c r="BCA829" s="28"/>
      <c r="BCB829" s="28"/>
      <c r="BCC829" s="28"/>
      <c r="BCD829" s="28"/>
      <c r="BCE829" s="28"/>
      <c r="BCF829" s="28"/>
      <c r="BCG829" s="28"/>
      <c r="BCH829" s="28"/>
      <c r="BCI829" s="28"/>
      <c r="BCJ829" s="28"/>
      <c r="BCK829" s="28"/>
      <c r="BCL829" s="28"/>
      <c r="BCM829" s="28"/>
      <c r="BCN829" s="28"/>
      <c r="BCO829" s="28"/>
      <c r="BCP829" s="28"/>
      <c r="BCQ829" s="28"/>
      <c r="BCR829" s="28"/>
      <c r="BCS829" s="28"/>
      <c r="BCT829" s="28"/>
      <c r="BCU829" s="28"/>
      <c r="BCV829" s="28"/>
      <c r="BCW829" s="28"/>
      <c r="BCX829" s="28"/>
      <c r="BCY829" s="28"/>
      <c r="BCZ829" s="28"/>
      <c r="BDA829" s="28"/>
      <c r="BDB829" s="28"/>
      <c r="BDC829" s="28"/>
      <c r="BDD829" s="28"/>
      <c r="BDE829" s="28"/>
      <c r="BDF829" s="28"/>
      <c r="BDG829" s="28"/>
      <c r="BDH829" s="28"/>
      <c r="BDI829" s="28"/>
      <c r="BDJ829" s="28"/>
      <c r="BDK829" s="28"/>
      <c r="BDL829" s="28"/>
      <c r="BDM829" s="28"/>
      <c r="BDN829" s="28"/>
      <c r="BDO829" s="28"/>
      <c r="BDP829" s="28"/>
      <c r="BDQ829" s="28"/>
      <c r="BDR829" s="28"/>
      <c r="BDS829" s="28"/>
      <c r="BDT829" s="28"/>
      <c r="BDU829" s="28"/>
      <c r="BDV829" s="28"/>
      <c r="BDW829" s="28"/>
      <c r="BDX829" s="28"/>
      <c r="BDY829" s="28"/>
      <c r="BDZ829" s="28"/>
      <c r="BEA829" s="28"/>
      <c r="BEB829" s="28"/>
      <c r="BEC829" s="28"/>
      <c r="BED829" s="28"/>
      <c r="BEE829" s="28"/>
      <c r="BEF829" s="28"/>
      <c r="BEG829" s="28"/>
      <c r="BEH829" s="28"/>
      <c r="BEI829" s="28"/>
      <c r="BEJ829" s="28"/>
      <c r="BEK829" s="28"/>
      <c r="BEL829" s="28"/>
      <c r="BEM829" s="28"/>
      <c r="BEN829" s="28"/>
      <c r="BEO829" s="28"/>
      <c r="BEP829" s="28"/>
      <c r="BEQ829" s="28"/>
      <c r="BER829" s="28"/>
      <c r="BES829" s="28"/>
      <c r="BET829" s="28"/>
      <c r="BEU829" s="28"/>
      <c r="BEV829" s="28"/>
      <c r="BEW829" s="28"/>
      <c r="BEX829" s="28"/>
      <c r="BEY829" s="28"/>
      <c r="BEZ829" s="28"/>
      <c r="BFA829" s="28"/>
      <c r="BFB829" s="28"/>
      <c r="BFC829" s="28"/>
      <c r="BFD829" s="28"/>
      <c r="BFE829" s="28"/>
      <c r="BFF829" s="28"/>
      <c r="BFG829" s="28"/>
      <c r="BFH829" s="28"/>
      <c r="BFI829" s="28"/>
      <c r="BFJ829" s="28"/>
      <c r="BFK829" s="28"/>
      <c r="BFL829" s="28"/>
      <c r="BFM829" s="28"/>
      <c r="BFN829" s="28"/>
      <c r="BFO829" s="28"/>
      <c r="BFP829" s="28"/>
      <c r="BFQ829" s="28"/>
      <c r="BFR829" s="28"/>
      <c r="BFS829" s="28"/>
      <c r="BFT829" s="28"/>
      <c r="BFU829" s="28"/>
      <c r="BFV829" s="28"/>
      <c r="BFW829" s="28"/>
      <c r="BFX829" s="28"/>
      <c r="BFY829" s="28"/>
      <c r="BFZ829" s="28"/>
      <c r="BGA829" s="28"/>
      <c r="BGB829" s="28"/>
      <c r="BGC829" s="28"/>
      <c r="BGD829" s="28"/>
      <c r="BGE829" s="28"/>
      <c r="BGF829" s="28"/>
      <c r="BGG829" s="28"/>
      <c r="BGH829" s="28"/>
      <c r="BGI829" s="28"/>
      <c r="BGJ829" s="28"/>
      <c r="BGK829" s="28"/>
      <c r="BGL829" s="28"/>
      <c r="BGM829" s="28"/>
      <c r="BGN829" s="28"/>
      <c r="BGO829" s="28"/>
      <c r="BGP829" s="28"/>
      <c r="BGQ829" s="28"/>
      <c r="BGR829" s="28"/>
      <c r="BGS829" s="28"/>
      <c r="BGT829" s="28"/>
      <c r="BGU829" s="28"/>
      <c r="BGV829" s="28"/>
      <c r="BGW829" s="28"/>
      <c r="BGX829" s="28"/>
      <c r="BGY829" s="28"/>
      <c r="BGZ829" s="28"/>
      <c r="BHA829" s="28"/>
      <c r="BHB829" s="28"/>
      <c r="BHC829" s="28"/>
      <c r="BHD829" s="28"/>
      <c r="BHE829" s="28"/>
      <c r="BHF829" s="28"/>
      <c r="BHG829" s="28"/>
      <c r="BHH829" s="28"/>
      <c r="BHI829" s="28"/>
      <c r="BHJ829" s="28"/>
      <c r="BHK829" s="28"/>
      <c r="BHL829" s="28"/>
      <c r="BHM829" s="28"/>
      <c r="BHN829" s="28"/>
      <c r="BHO829" s="28"/>
      <c r="BHP829" s="28"/>
      <c r="BHQ829" s="28"/>
      <c r="BHR829" s="28"/>
      <c r="BHS829" s="28"/>
      <c r="BHT829" s="28"/>
      <c r="BHU829" s="28"/>
      <c r="BHV829" s="28"/>
      <c r="BHW829" s="28"/>
      <c r="BHX829" s="28"/>
      <c r="BHY829" s="28"/>
      <c r="BHZ829" s="28"/>
      <c r="BIA829" s="28"/>
      <c r="BIB829" s="28"/>
      <c r="BIC829" s="28"/>
      <c r="BID829" s="28"/>
      <c r="BIE829" s="28"/>
      <c r="BIF829" s="28"/>
      <c r="BIG829" s="28"/>
      <c r="BIH829" s="28"/>
      <c r="BII829" s="28"/>
      <c r="BIJ829" s="28"/>
      <c r="BIK829" s="28"/>
      <c r="BIL829" s="28"/>
      <c r="BIM829" s="28"/>
      <c r="BIN829" s="28"/>
      <c r="BIO829" s="28"/>
      <c r="BIP829" s="28"/>
      <c r="BIQ829" s="28"/>
      <c r="BIR829" s="28"/>
      <c r="BIS829" s="28"/>
      <c r="BIT829" s="28"/>
      <c r="BIU829" s="28"/>
      <c r="BIV829" s="28"/>
      <c r="BIW829" s="28"/>
      <c r="BIX829" s="28"/>
      <c r="BIY829" s="28"/>
      <c r="BIZ829" s="28"/>
      <c r="BJA829" s="28"/>
      <c r="BJB829" s="28"/>
      <c r="BJC829" s="28"/>
      <c r="BJD829" s="28"/>
      <c r="BJE829" s="28"/>
      <c r="BJF829" s="28"/>
      <c r="BJG829" s="28"/>
      <c r="BJH829" s="28"/>
      <c r="BJI829" s="28"/>
      <c r="BJJ829" s="28"/>
      <c r="BJK829" s="28"/>
      <c r="BJL829" s="28"/>
      <c r="BJM829" s="28"/>
      <c r="BJN829" s="28"/>
      <c r="BJO829" s="28"/>
      <c r="BJP829" s="28"/>
      <c r="BJQ829" s="28"/>
      <c r="BJR829" s="28"/>
      <c r="BJS829" s="28"/>
      <c r="BJT829" s="28"/>
      <c r="BJU829" s="28"/>
      <c r="BJV829" s="28"/>
      <c r="BJW829" s="28"/>
      <c r="BJX829" s="28"/>
      <c r="BJY829" s="28"/>
      <c r="BJZ829" s="28"/>
      <c r="BKA829" s="28"/>
      <c r="BKB829" s="28"/>
      <c r="BKC829" s="28"/>
      <c r="BKD829" s="28"/>
      <c r="BKE829" s="28"/>
      <c r="BKF829" s="28"/>
      <c r="BKG829" s="28"/>
      <c r="BKH829" s="28"/>
      <c r="BKI829" s="28"/>
      <c r="BKJ829" s="28"/>
      <c r="BKK829" s="28"/>
      <c r="BKL829" s="28"/>
      <c r="BKM829" s="28"/>
      <c r="BKN829" s="28"/>
      <c r="BKO829" s="28"/>
      <c r="BKP829" s="28"/>
      <c r="BKQ829" s="28"/>
      <c r="BKR829" s="28"/>
      <c r="BKS829" s="28"/>
      <c r="BKT829" s="28"/>
      <c r="BKU829" s="28"/>
      <c r="BKV829" s="28"/>
      <c r="BKW829" s="28"/>
      <c r="BKX829" s="28"/>
      <c r="BKY829" s="28"/>
      <c r="BKZ829" s="28"/>
      <c r="BLA829" s="28"/>
      <c r="BLB829" s="28"/>
      <c r="BLC829" s="28"/>
      <c r="BLD829" s="28"/>
      <c r="BLE829" s="28"/>
      <c r="BLF829" s="28"/>
      <c r="BLG829" s="28"/>
      <c r="BLH829" s="28"/>
      <c r="BLI829" s="28"/>
      <c r="BLJ829" s="28"/>
      <c r="BLK829" s="28"/>
      <c r="BLL829" s="28"/>
      <c r="BLM829" s="28"/>
      <c r="BLN829" s="28"/>
      <c r="BLO829" s="28"/>
      <c r="BLP829" s="28"/>
      <c r="BLQ829" s="28"/>
      <c r="BLR829" s="28"/>
      <c r="BLS829" s="28"/>
      <c r="BLT829" s="28"/>
      <c r="BLU829" s="28"/>
      <c r="BLV829" s="28"/>
      <c r="BLW829" s="28"/>
      <c r="BLX829" s="28"/>
      <c r="BLY829" s="28"/>
      <c r="BLZ829" s="28"/>
      <c r="BMA829" s="28"/>
      <c r="BMB829" s="28"/>
      <c r="BMC829" s="28"/>
      <c r="BMD829" s="28"/>
      <c r="BME829" s="28"/>
      <c r="BMF829" s="28"/>
      <c r="BMG829" s="28"/>
      <c r="BMH829" s="28"/>
      <c r="BMI829" s="28"/>
      <c r="BMJ829" s="28"/>
      <c r="BMK829" s="28"/>
      <c r="BML829" s="28"/>
      <c r="BMM829" s="28"/>
      <c r="BMN829" s="28"/>
      <c r="BMO829" s="28"/>
      <c r="BMP829" s="28"/>
      <c r="BMQ829" s="28"/>
      <c r="BMR829" s="28"/>
      <c r="BMS829" s="28"/>
      <c r="BMT829" s="28"/>
      <c r="BMU829" s="28"/>
      <c r="BMV829" s="28"/>
      <c r="BMW829" s="28"/>
      <c r="BMX829" s="28"/>
      <c r="BMY829" s="28"/>
      <c r="BMZ829" s="28"/>
      <c r="BNA829" s="28"/>
      <c r="BNB829" s="28"/>
      <c r="BNC829" s="28"/>
      <c r="BND829" s="28"/>
      <c r="BNE829" s="28"/>
      <c r="BNF829" s="28"/>
      <c r="BNG829" s="28"/>
      <c r="BNH829" s="28"/>
      <c r="BNI829" s="28"/>
      <c r="BNJ829" s="28"/>
      <c r="BNK829" s="28"/>
      <c r="BNL829" s="28"/>
      <c r="BNM829" s="28"/>
      <c r="BNN829" s="28"/>
      <c r="BNO829" s="28"/>
      <c r="BNP829" s="28"/>
      <c r="BNQ829" s="28"/>
      <c r="BNR829" s="28"/>
      <c r="BNS829" s="28"/>
      <c r="BNT829" s="28"/>
      <c r="BNU829" s="28"/>
      <c r="BNV829" s="28"/>
      <c r="BNW829" s="28"/>
      <c r="BNX829" s="28"/>
      <c r="BNY829" s="28"/>
      <c r="BNZ829" s="28"/>
      <c r="BOA829" s="28"/>
      <c r="BOB829" s="28"/>
      <c r="BOC829" s="28"/>
      <c r="BOD829" s="28"/>
      <c r="BOE829" s="28"/>
      <c r="BOF829" s="28"/>
      <c r="BOG829" s="28"/>
      <c r="BOH829" s="28"/>
      <c r="BOI829" s="28"/>
      <c r="BOJ829" s="28"/>
      <c r="BOK829" s="28"/>
      <c r="BOL829" s="28"/>
      <c r="BOM829" s="28"/>
      <c r="BON829" s="28"/>
      <c r="BOO829" s="28"/>
      <c r="BOP829" s="28"/>
      <c r="BOQ829" s="28"/>
      <c r="BOR829" s="28"/>
      <c r="BOS829" s="28"/>
      <c r="BOT829" s="28"/>
      <c r="BOU829" s="28"/>
      <c r="BOV829" s="28"/>
      <c r="BOW829" s="28"/>
      <c r="BOX829" s="28"/>
      <c r="BOY829" s="28"/>
      <c r="BOZ829" s="28"/>
      <c r="BPA829" s="28"/>
      <c r="BPB829" s="28"/>
      <c r="BPC829" s="28"/>
      <c r="BPD829" s="28"/>
      <c r="BPE829" s="28"/>
      <c r="BPF829" s="28"/>
      <c r="BPG829" s="28"/>
      <c r="BPH829" s="28"/>
      <c r="BPI829" s="28"/>
      <c r="BPJ829" s="28"/>
      <c r="BPK829" s="28"/>
      <c r="BPL829" s="28"/>
      <c r="BPM829" s="28"/>
      <c r="BPN829" s="28"/>
      <c r="BPO829" s="28"/>
      <c r="BPP829" s="28"/>
      <c r="BPQ829" s="28"/>
      <c r="BPR829" s="28"/>
      <c r="BPS829" s="28"/>
      <c r="BPT829" s="28"/>
      <c r="BPU829" s="28"/>
      <c r="BPV829" s="28"/>
      <c r="BPW829" s="28"/>
      <c r="BPX829" s="28"/>
      <c r="BPY829" s="28"/>
      <c r="BPZ829" s="28"/>
      <c r="BQA829" s="28"/>
      <c r="BQB829" s="28"/>
      <c r="BQC829" s="28"/>
      <c r="BQD829" s="28"/>
      <c r="BQE829" s="28"/>
      <c r="BQF829" s="28"/>
      <c r="BQG829" s="28"/>
      <c r="BQH829" s="28"/>
      <c r="BQI829" s="28"/>
      <c r="BQJ829" s="28"/>
      <c r="BQK829" s="28"/>
      <c r="BQL829" s="28"/>
      <c r="BQM829" s="28"/>
      <c r="BQN829" s="28"/>
      <c r="BQO829" s="28"/>
      <c r="BQP829" s="28"/>
      <c r="BQQ829" s="28"/>
      <c r="BQR829" s="28"/>
      <c r="BQS829" s="28"/>
      <c r="BQT829" s="28"/>
      <c r="BQU829" s="28"/>
      <c r="BQV829" s="28"/>
      <c r="BQW829" s="28"/>
      <c r="BQX829" s="28"/>
      <c r="BQY829" s="28"/>
      <c r="BQZ829" s="28"/>
      <c r="BRA829" s="28"/>
      <c r="BRB829" s="28"/>
      <c r="BRC829" s="28"/>
      <c r="BRD829" s="28"/>
      <c r="BRE829" s="28"/>
      <c r="BRF829" s="28"/>
      <c r="BRG829" s="28"/>
      <c r="BRH829" s="28"/>
      <c r="BRI829" s="28"/>
      <c r="BRJ829" s="28"/>
      <c r="BRK829" s="28"/>
      <c r="BRL829" s="28"/>
      <c r="BRM829" s="28"/>
      <c r="BRN829" s="28"/>
      <c r="BRO829" s="28"/>
      <c r="BRP829" s="28"/>
      <c r="BRQ829" s="28"/>
      <c r="BRR829" s="28"/>
      <c r="BRS829" s="28"/>
      <c r="BRT829" s="28"/>
      <c r="BRU829" s="28"/>
      <c r="BRV829" s="28"/>
      <c r="BRW829" s="28"/>
      <c r="BRX829" s="28"/>
      <c r="BRY829" s="28"/>
      <c r="BRZ829" s="28"/>
      <c r="BSA829" s="28"/>
      <c r="BSB829" s="28"/>
      <c r="BSC829" s="28"/>
      <c r="BSD829" s="28"/>
      <c r="BSE829" s="28"/>
      <c r="BSF829" s="28"/>
      <c r="BSG829" s="28"/>
      <c r="BSH829" s="28"/>
      <c r="BSI829" s="28"/>
      <c r="BSJ829" s="28"/>
      <c r="BSK829" s="28"/>
      <c r="BSL829" s="28"/>
      <c r="BSM829" s="28"/>
      <c r="BSN829" s="28"/>
      <c r="BSO829" s="28"/>
      <c r="BSP829" s="28"/>
      <c r="BSQ829" s="28"/>
      <c r="BSR829" s="28"/>
      <c r="BSS829" s="28"/>
      <c r="BST829" s="28"/>
      <c r="BSU829" s="28"/>
      <c r="BSV829" s="28"/>
      <c r="BSW829" s="28"/>
      <c r="BSX829" s="28"/>
      <c r="BSY829" s="28"/>
      <c r="BSZ829" s="28"/>
      <c r="BTA829" s="28"/>
      <c r="BTB829" s="28"/>
      <c r="BTC829" s="28"/>
      <c r="BTD829" s="28"/>
      <c r="BTE829" s="28"/>
      <c r="BTF829" s="28"/>
      <c r="BTG829" s="28"/>
      <c r="BTH829" s="28"/>
      <c r="BTI829" s="28"/>
      <c r="BTJ829" s="28"/>
      <c r="BTK829" s="28"/>
      <c r="BTL829" s="28"/>
      <c r="BTM829" s="28"/>
      <c r="BTN829" s="28"/>
      <c r="BTO829" s="28"/>
      <c r="BTP829" s="28"/>
      <c r="BTQ829" s="28"/>
      <c r="BTR829" s="28"/>
      <c r="BTS829" s="28"/>
      <c r="BTT829" s="28"/>
      <c r="BTU829" s="28"/>
      <c r="BTV829" s="28"/>
      <c r="BTW829" s="28"/>
      <c r="BTX829" s="28"/>
      <c r="BTY829" s="28"/>
      <c r="BTZ829" s="28"/>
      <c r="BUA829" s="28"/>
      <c r="BUB829" s="28"/>
      <c r="BUC829" s="28"/>
      <c r="BUD829" s="28"/>
      <c r="BUE829" s="28"/>
      <c r="BUF829" s="28"/>
      <c r="BUG829" s="28"/>
      <c r="BUH829" s="28"/>
      <c r="BUI829" s="28"/>
      <c r="BUJ829" s="28"/>
      <c r="BUK829" s="28"/>
      <c r="BUL829" s="28"/>
      <c r="BUM829" s="28"/>
      <c r="BUN829" s="28"/>
      <c r="BUO829" s="28"/>
      <c r="BUP829" s="28"/>
      <c r="BUQ829" s="28"/>
      <c r="BUR829" s="28"/>
      <c r="BUS829" s="28"/>
      <c r="BUT829" s="28"/>
      <c r="BUU829" s="28"/>
      <c r="BUV829" s="28"/>
      <c r="BUW829" s="28"/>
      <c r="BUX829" s="28"/>
      <c r="BUY829" s="28"/>
      <c r="BUZ829" s="28"/>
      <c r="BVA829" s="28"/>
      <c r="BVB829" s="28"/>
      <c r="BVC829" s="28"/>
      <c r="BVD829" s="28"/>
      <c r="BVE829" s="28"/>
      <c r="BVF829" s="28"/>
      <c r="BVG829" s="28"/>
      <c r="BVH829" s="28"/>
      <c r="BVI829" s="28"/>
      <c r="BVJ829" s="28"/>
      <c r="BVK829" s="28"/>
      <c r="BVL829" s="28"/>
      <c r="BVM829" s="28"/>
      <c r="BVN829" s="28"/>
      <c r="BVO829" s="28"/>
      <c r="BVP829" s="28"/>
      <c r="BVQ829" s="28"/>
      <c r="BVR829" s="28"/>
      <c r="BVS829" s="28"/>
      <c r="BVT829" s="28"/>
      <c r="BVU829" s="28"/>
      <c r="BVV829" s="28"/>
      <c r="BVW829" s="28"/>
      <c r="BVX829" s="28"/>
      <c r="BVY829" s="28"/>
      <c r="BVZ829" s="28"/>
      <c r="BWA829" s="28"/>
      <c r="BWB829" s="28"/>
      <c r="BWC829" s="28"/>
      <c r="BWD829" s="28"/>
      <c r="BWE829" s="28"/>
      <c r="BWF829" s="28"/>
      <c r="BWG829" s="28"/>
      <c r="BWH829" s="28"/>
      <c r="BWI829" s="28"/>
      <c r="BWJ829" s="28"/>
      <c r="BWK829" s="28"/>
      <c r="BWL829" s="28"/>
      <c r="BWM829" s="28"/>
      <c r="BWN829" s="28"/>
      <c r="BWO829" s="28"/>
      <c r="BWP829" s="28"/>
      <c r="BWQ829" s="28"/>
      <c r="BWR829" s="28"/>
      <c r="BWS829" s="28"/>
      <c r="BWT829" s="28"/>
      <c r="BWU829" s="28"/>
      <c r="BWV829" s="28"/>
      <c r="BWW829" s="28"/>
      <c r="BWX829" s="28"/>
      <c r="BWY829" s="28"/>
      <c r="BWZ829" s="28"/>
      <c r="BXA829" s="28"/>
      <c r="BXB829" s="28"/>
      <c r="BXC829" s="28"/>
      <c r="BXD829" s="28"/>
      <c r="BXE829" s="28"/>
      <c r="BXF829" s="28"/>
      <c r="BXG829" s="28"/>
      <c r="BXH829" s="28"/>
      <c r="BXI829" s="28"/>
      <c r="BXJ829" s="28"/>
      <c r="BXK829" s="28"/>
      <c r="BXL829" s="28"/>
      <c r="BXM829" s="28"/>
      <c r="BXN829" s="28"/>
      <c r="BXO829" s="28"/>
      <c r="BXP829" s="28"/>
      <c r="BXQ829" s="28"/>
      <c r="BXR829" s="28"/>
      <c r="BXS829" s="28"/>
      <c r="BXT829" s="28"/>
      <c r="BXU829" s="28"/>
      <c r="BXV829" s="28"/>
      <c r="BXW829" s="28"/>
      <c r="BXX829" s="28"/>
      <c r="BXY829" s="28"/>
      <c r="BXZ829" s="28"/>
      <c r="BYA829" s="28"/>
      <c r="BYB829" s="28"/>
      <c r="BYC829" s="28"/>
      <c r="BYD829" s="28"/>
      <c r="BYE829" s="28"/>
      <c r="BYF829" s="28"/>
      <c r="BYG829" s="28"/>
      <c r="BYH829" s="28"/>
      <c r="BYI829" s="28"/>
      <c r="BYJ829" s="28"/>
      <c r="BYK829" s="28"/>
      <c r="BYL829" s="28"/>
      <c r="BYM829" s="28"/>
      <c r="BYN829" s="28"/>
      <c r="BYO829" s="28"/>
      <c r="BYP829" s="28"/>
      <c r="BYQ829" s="28"/>
      <c r="BYR829" s="28"/>
      <c r="BYS829" s="28"/>
      <c r="BYT829" s="28"/>
      <c r="BYU829" s="28"/>
      <c r="BYV829" s="28"/>
      <c r="BYW829" s="28"/>
      <c r="BYX829" s="28"/>
      <c r="BYY829" s="28"/>
      <c r="BYZ829" s="28"/>
      <c r="BZA829" s="28"/>
      <c r="BZB829" s="28"/>
      <c r="BZC829" s="28"/>
      <c r="BZD829" s="28"/>
      <c r="BZE829" s="28"/>
      <c r="BZF829" s="28"/>
      <c r="BZG829" s="28"/>
      <c r="BZH829" s="28"/>
      <c r="BZI829" s="28"/>
      <c r="BZJ829" s="28"/>
      <c r="BZK829" s="28"/>
      <c r="BZL829" s="28"/>
      <c r="BZM829" s="28"/>
      <c r="BZN829" s="28"/>
      <c r="BZO829" s="28"/>
      <c r="BZP829" s="28"/>
      <c r="BZQ829" s="28"/>
      <c r="BZR829" s="28"/>
      <c r="BZS829" s="28"/>
      <c r="BZT829" s="28"/>
      <c r="BZU829" s="28"/>
      <c r="BZV829" s="28"/>
      <c r="BZW829" s="28"/>
      <c r="BZX829" s="28"/>
      <c r="BZY829" s="28"/>
      <c r="BZZ829" s="28"/>
      <c r="CAA829" s="28"/>
      <c r="CAB829" s="28"/>
      <c r="CAC829" s="28"/>
      <c r="CAD829" s="28"/>
      <c r="CAE829" s="28"/>
      <c r="CAF829" s="28"/>
      <c r="CAG829" s="28"/>
      <c r="CAH829" s="28"/>
      <c r="CAI829" s="28"/>
      <c r="CAJ829" s="28"/>
      <c r="CAK829" s="28"/>
      <c r="CAL829" s="28"/>
      <c r="CAM829" s="28"/>
      <c r="CAN829" s="28"/>
      <c r="CAO829" s="28"/>
      <c r="CAP829" s="28"/>
      <c r="CAQ829" s="28"/>
      <c r="CAR829" s="28"/>
      <c r="CAS829" s="28"/>
      <c r="CAT829" s="28"/>
      <c r="CAU829" s="28"/>
      <c r="CAV829" s="28"/>
      <c r="CAW829" s="28"/>
      <c r="CAX829" s="28"/>
      <c r="CAY829" s="28"/>
      <c r="CAZ829" s="28"/>
      <c r="CBA829" s="28"/>
      <c r="CBB829" s="28"/>
      <c r="CBC829" s="28"/>
      <c r="CBD829" s="28"/>
      <c r="CBE829" s="28"/>
      <c r="CBF829" s="28"/>
      <c r="CBG829" s="28"/>
      <c r="CBH829" s="28"/>
      <c r="CBI829" s="28"/>
      <c r="CBJ829" s="28"/>
      <c r="CBK829" s="28"/>
      <c r="CBL829" s="28"/>
      <c r="CBM829" s="28"/>
      <c r="CBN829" s="28"/>
      <c r="CBO829" s="28"/>
      <c r="CBP829" s="28"/>
      <c r="CBQ829" s="28"/>
      <c r="CBR829" s="28"/>
      <c r="CBS829" s="28"/>
      <c r="CBT829" s="28"/>
      <c r="CBU829" s="28"/>
      <c r="CBV829" s="28"/>
      <c r="CBW829" s="28"/>
      <c r="CBX829" s="28"/>
      <c r="CBY829" s="28"/>
      <c r="CBZ829" s="28"/>
      <c r="CCA829" s="28"/>
      <c r="CCB829" s="28"/>
      <c r="CCC829" s="28"/>
      <c r="CCD829" s="28"/>
      <c r="CCE829" s="28"/>
      <c r="CCF829" s="28"/>
      <c r="CCG829" s="28"/>
      <c r="CCH829" s="28"/>
      <c r="CCI829" s="28"/>
      <c r="CCJ829" s="28"/>
      <c r="CCK829" s="28"/>
      <c r="CCL829" s="28"/>
      <c r="CCM829" s="28"/>
      <c r="CCN829" s="28"/>
      <c r="CCO829" s="28"/>
      <c r="CCP829" s="28"/>
      <c r="CCQ829" s="28"/>
      <c r="CCR829" s="28"/>
      <c r="CCS829" s="28"/>
      <c r="CCT829" s="28"/>
      <c r="CCU829" s="28"/>
      <c r="CCV829" s="28"/>
      <c r="CCW829" s="28"/>
      <c r="CCX829" s="28"/>
      <c r="CCY829" s="28"/>
      <c r="CCZ829" s="28"/>
      <c r="CDA829" s="28"/>
      <c r="CDB829" s="28"/>
      <c r="CDC829" s="28"/>
      <c r="CDD829" s="28"/>
      <c r="CDE829" s="28"/>
      <c r="CDF829" s="28"/>
      <c r="CDG829" s="28"/>
      <c r="CDH829" s="28"/>
      <c r="CDI829" s="28"/>
      <c r="CDJ829" s="28"/>
      <c r="CDK829" s="28"/>
      <c r="CDL829" s="28"/>
      <c r="CDM829" s="28"/>
      <c r="CDN829" s="28"/>
      <c r="CDO829" s="28"/>
      <c r="CDP829" s="28"/>
      <c r="CDQ829" s="28"/>
      <c r="CDR829" s="28"/>
      <c r="CDS829" s="28"/>
      <c r="CDT829" s="28"/>
      <c r="CDU829" s="28"/>
      <c r="CDV829" s="28"/>
      <c r="CDW829" s="28"/>
      <c r="CDX829" s="28"/>
      <c r="CDY829" s="28"/>
      <c r="CDZ829" s="28"/>
      <c r="CEA829" s="28"/>
      <c r="CEB829" s="28"/>
      <c r="CEC829" s="28"/>
      <c r="CED829" s="28"/>
      <c r="CEE829" s="28"/>
      <c r="CEF829" s="28"/>
      <c r="CEG829" s="28"/>
      <c r="CEH829" s="28"/>
      <c r="CEI829" s="28"/>
      <c r="CEJ829" s="28"/>
      <c r="CEK829" s="28"/>
      <c r="CEL829" s="28"/>
      <c r="CEM829" s="28"/>
      <c r="CEN829" s="28"/>
      <c r="CEO829" s="28"/>
      <c r="CEP829" s="28"/>
      <c r="CEQ829" s="28"/>
      <c r="CER829" s="28"/>
      <c r="CES829" s="28"/>
      <c r="CET829" s="28"/>
      <c r="CEU829" s="28"/>
      <c r="CEV829" s="28"/>
      <c r="CEW829" s="28"/>
      <c r="CEX829" s="28"/>
      <c r="CEY829" s="28"/>
      <c r="CEZ829" s="28"/>
      <c r="CFA829" s="28"/>
      <c r="CFB829" s="28"/>
      <c r="CFC829" s="28"/>
      <c r="CFD829" s="28"/>
      <c r="CFE829" s="28"/>
      <c r="CFF829" s="28"/>
      <c r="CFG829" s="28"/>
      <c r="CFH829" s="28"/>
      <c r="CFI829" s="28"/>
      <c r="CFJ829" s="28"/>
      <c r="CFK829" s="28"/>
      <c r="CFL829" s="28"/>
      <c r="CFM829" s="28"/>
      <c r="CFN829" s="28"/>
      <c r="CFO829" s="28"/>
      <c r="CFP829" s="28"/>
      <c r="CFQ829" s="28"/>
      <c r="CFR829" s="28"/>
      <c r="CFS829" s="28"/>
      <c r="CFT829" s="28"/>
      <c r="CFU829" s="28"/>
      <c r="CFV829" s="28"/>
      <c r="CFW829" s="28"/>
      <c r="CFX829" s="28"/>
      <c r="CFY829" s="28"/>
      <c r="CFZ829" s="28"/>
      <c r="CGA829" s="28"/>
      <c r="CGB829" s="28"/>
      <c r="CGC829" s="28"/>
      <c r="CGD829" s="28"/>
      <c r="CGE829" s="28"/>
      <c r="CGF829" s="28"/>
      <c r="CGG829" s="28"/>
      <c r="CGH829" s="28"/>
      <c r="CGI829" s="28"/>
      <c r="CGJ829" s="28"/>
      <c r="CGK829" s="28"/>
      <c r="CGL829" s="28"/>
      <c r="CGM829" s="28"/>
      <c r="CGN829" s="28"/>
      <c r="CGO829" s="28"/>
      <c r="CGP829" s="28"/>
      <c r="CGQ829" s="28"/>
      <c r="CGR829" s="28"/>
      <c r="CGS829" s="28"/>
      <c r="CGT829" s="28"/>
      <c r="CGU829" s="28"/>
      <c r="CGV829" s="28"/>
      <c r="CGW829" s="28"/>
      <c r="CGX829" s="28"/>
      <c r="CGY829" s="28"/>
      <c r="CGZ829" s="28"/>
      <c r="CHA829" s="28"/>
      <c r="CHB829" s="28"/>
      <c r="CHC829" s="28"/>
      <c r="CHD829" s="28"/>
      <c r="CHE829" s="28"/>
      <c r="CHF829" s="28"/>
      <c r="CHG829" s="28"/>
      <c r="CHH829" s="28"/>
      <c r="CHI829" s="28"/>
      <c r="CHJ829" s="28"/>
      <c r="CHK829" s="28"/>
      <c r="CHL829" s="28"/>
      <c r="CHM829" s="28"/>
      <c r="CHN829" s="28"/>
      <c r="CHO829" s="28"/>
      <c r="CHP829" s="28"/>
      <c r="CHQ829" s="28"/>
      <c r="CHR829" s="28"/>
      <c r="CHS829" s="28"/>
      <c r="CHT829" s="28"/>
      <c r="CHU829" s="28"/>
      <c r="CHV829" s="28"/>
      <c r="CHW829" s="28"/>
      <c r="CHX829" s="28"/>
      <c r="CHY829" s="28"/>
      <c r="CHZ829" s="28"/>
      <c r="CIA829" s="28"/>
      <c r="CIB829" s="28"/>
      <c r="CIC829" s="28"/>
      <c r="CID829" s="28"/>
      <c r="CIE829" s="28"/>
      <c r="CIF829" s="28"/>
      <c r="CIG829" s="28"/>
      <c r="CIH829" s="28"/>
      <c r="CII829" s="28"/>
      <c r="CIJ829" s="28"/>
      <c r="CIK829" s="28"/>
      <c r="CIL829" s="28"/>
      <c r="CIM829" s="28"/>
      <c r="CIN829" s="28"/>
      <c r="CIO829" s="28"/>
      <c r="CIP829" s="28"/>
      <c r="CIQ829" s="28"/>
      <c r="CIR829" s="28"/>
      <c r="CIS829" s="28"/>
      <c r="CIT829" s="28"/>
      <c r="CIU829" s="28"/>
      <c r="CIV829" s="28"/>
      <c r="CIW829" s="28"/>
      <c r="CIX829" s="28"/>
      <c r="CIY829" s="28"/>
      <c r="CIZ829" s="28"/>
      <c r="CJA829" s="28"/>
      <c r="CJB829" s="28"/>
      <c r="CJC829" s="28"/>
      <c r="CJD829" s="28"/>
      <c r="CJE829" s="28"/>
      <c r="CJF829" s="28"/>
      <c r="CJG829" s="28"/>
      <c r="CJH829" s="28"/>
      <c r="CJI829" s="28"/>
      <c r="CJJ829" s="28"/>
      <c r="CJK829" s="28"/>
      <c r="CJL829" s="28"/>
      <c r="CJM829" s="28"/>
      <c r="CJN829" s="28"/>
      <c r="CJO829" s="28"/>
      <c r="CJP829" s="28"/>
      <c r="CJQ829" s="28"/>
      <c r="CJR829" s="28"/>
      <c r="CJS829" s="28"/>
      <c r="CJT829" s="28"/>
      <c r="CJU829" s="28"/>
      <c r="CJV829" s="28"/>
      <c r="CJW829" s="28"/>
      <c r="CJX829" s="28"/>
      <c r="CJY829" s="28"/>
      <c r="CJZ829" s="28"/>
      <c r="CKA829" s="28"/>
      <c r="CKB829" s="28"/>
      <c r="CKC829" s="28"/>
      <c r="CKD829" s="28"/>
      <c r="CKE829" s="28"/>
      <c r="CKF829" s="28"/>
      <c r="CKG829" s="28"/>
      <c r="CKH829" s="28"/>
      <c r="CKI829" s="28"/>
      <c r="CKJ829" s="28"/>
      <c r="CKK829" s="28"/>
      <c r="CKL829" s="28"/>
      <c r="CKM829" s="28"/>
      <c r="CKN829" s="28"/>
      <c r="CKO829" s="28"/>
      <c r="CKP829" s="28"/>
      <c r="CKQ829" s="28"/>
      <c r="CKR829" s="28"/>
      <c r="CKS829" s="28"/>
      <c r="CKT829" s="28"/>
      <c r="CKU829" s="28"/>
      <c r="CKV829" s="28"/>
      <c r="CKW829" s="28"/>
      <c r="CKX829" s="28"/>
      <c r="CKY829" s="28"/>
      <c r="CKZ829" s="28"/>
      <c r="CLA829" s="28"/>
      <c r="CLB829" s="28"/>
      <c r="CLC829" s="28"/>
      <c r="CLD829" s="28"/>
      <c r="CLE829" s="28"/>
      <c r="CLF829" s="28"/>
      <c r="CLG829" s="28"/>
      <c r="CLH829" s="28"/>
      <c r="CLI829" s="28"/>
      <c r="CLJ829" s="28"/>
      <c r="CLK829" s="28"/>
      <c r="CLL829" s="28"/>
      <c r="CLM829" s="28"/>
      <c r="CLN829" s="28"/>
      <c r="CLO829" s="28"/>
      <c r="CLP829" s="28"/>
      <c r="CLQ829" s="28"/>
      <c r="CLR829" s="28"/>
      <c r="CLS829" s="28"/>
      <c r="CLT829" s="28"/>
      <c r="CLU829" s="28"/>
      <c r="CLV829" s="28"/>
      <c r="CLW829" s="28"/>
      <c r="CLX829" s="28"/>
      <c r="CLY829" s="28"/>
      <c r="CLZ829" s="28"/>
      <c r="CMA829" s="28"/>
      <c r="CMB829" s="28"/>
      <c r="CMC829" s="28"/>
      <c r="CMD829" s="28"/>
      <c r="CME829" s="28"/>
      <c r="CMF829" s="28"/>
      <c r="CMG829" s="28"/>
      <c r="CMH829" s="28"/>
      <c r="CMI829" s="28"/>
      <c r="CMJ829" s="28"/>
      <c r="CMK829" s="28"/>
      <c r="CML829" s="28"/>
      <c r="CMM829" s="28"/>
      <c r="CMN829" s="28"/>
      <c r="CMO829" s="28"/>
      <c r="CMP829" s="28"/>
      <c r="CMQ829" s="28"/>
      <c r="CMR829" s="28"/>
      <c r="CMS829" s="28"/>
      <c r="CMT829" s="28"/>
      <c r="CMU829" s="28"/>
      <c r="CMV829" s="28"/>
      <c r="CMW829" s="28"/>
      <c r="CMX829" s="28"/>
      <c r="CMY829" s="28"/>
      <c r="CMZ829" s="28"/>
      <c r="CNA829" s="28"/>
      <c r="CNB829" s="28"/>
      <c r="CNC829" s="28"/>
      <c r="CND829" s="28"/>
      <c r="CNE829" s="28"/>
      <c r="CNF829" s="28"/>
      <c r="CNG829" s="28"/>
      <c r="CNH829" s="28"/>
      <c r="CNI829" s="28"/>
      <c r="CNJ829" s="28"/>
      <c r="CNK829" s="28"/>
      <c r="CNL829" s="28"/>
      <c r="CNM829" s="28"/>
      <c r="CNN829" s="28"/>
      <c r="CNO829" s="28"/>
      <c r="CNP829" s="28"/>
      <c r="CNQ829" s="28"/>
      <c r="CNR829" s="28"/>
      <c r="CNS829" s="28"/>
      <c r="CNT829" s="28"/>
      <c r="CNU829" s="28"/>
      <c r="CNV829" s="28"/>
      <c r="CNW829" s="28"/>
      <c r="CNX829" s="28"/>
      <c r="CNY829" s="28"/>
      <c r="CNZ829" s="28"/>
      <c r="COA829" s="28"/>
      <c r="COB829" s="28"/>
      <c r="COC829" s="28"/>
      <c r="COD829" s="28"/>
      <c r="COE829" s="28"/>
      <c r="COF829" s="28"/>
      <c r="COG829" s="28"/>
      <c r="COH829" s="28"/>
      <c r="COI829" s="28"/>
      <c r="COJ829" s="28"/>
      <c r="COK829" s="28"/>
      <c r="COL829" s="28"/>
      <c r="COM829" s="28"/>
      <c r="CON829" s="28"/>
      <c r="COO829" s="28"/>
      <c r="COP829" s="28"/>
      <c r="COQ829" s="28"/>
      <c r="COR829" s="28"/>
      <c r="COS829" s="28"/>
      <c r="COT829" s="28"/>
      <c r="COU829" s="28"/>
      <c r="COV829" s="28"/>
      <c r="COW829" s="28"/>
      <c r="COX829" s="28"/>
      <c r="COY829" s="28"/>
      <c r="COZ829" s="28"/>
      <c r="CPA829" s="28"/>
      <c r="CPB829" s="28"/>
      <c r="CPC829" s="28"/>
      <c r="CPD829" s="28"/>
      <c r="CPE829" s="28"/>
      <c r="CPF829" s="28"/>
      <c r="CPG829" s="28"/>
      <c r="CPH829" s="28"/>
      <c r="CPI829" s="28"/>
      <c r="CPJ829" s="28"/>
      <c r="CPK829" s="28"/>
      <c r="CPL829" s="28"/>
      <c r="CPM829" s="28"/>
      <c r="CPN829" s="28"/>
      <c r="CPO829" s="28"/>
      <c r="CPP829" s="28"/>
      <c r="CPQ829" s="28"/>
      <c r="CPR829" s="28"/>
      <c r="CPS829" s="28"/>
      <c r="CPT829" s="28"/>
      <c r="CPU829" s="28"/>
      <c r="CPV829" s="28"/>
      <c r="CPW829" s="28"/>
      <c r="CPX829" s="28"/>
      <c r="CPY829" s="28"/>
      <c r="CPZ829" s="28"/>
      <c r="CQA829" s="28"/>
      <c r="CQB829" s="28"/>
      <c r="CQC829" s="28"/>
      <c r="CQD829" s="28"/>
      <c r="CQE829" s="28"/>
      <c r="CQF829" s="28"/>
      <c r="CQG829" s="28"/>
      <c r="CQH829" s="28"/>
      <c r="CQI829" s="28"/>
      <c r="CQJ829" s="28"/>
      <c r="CQK829" s="28"/>
      <c r="CQL829" s="28"/>
      <c r="CQM829" s="28"/>
      <c r="CQN829" s="28"/>
      <c r="CQO829" s="28"/>
      <c r="CQP829" s="28"/>
      <c r="CQQ829" s="28"/>
      <c r="CQR829" s="28"/>
      <c r="CQS829" s="28"/>
      <c r="CQT829" s="28"/>
      <c r="CQU829" s="28"/>
      <c r="CQV829" s="28"/>
      <c r="CQW829" s="28"/>
      <c r="CQX829" s="28"/>
      <c r="CQY829" s="28"/>
      <c r="CQZ829" s="28"/>
      <c r="CRA829" s="28"/>
      <c r="CRB829" s="28"/>
      <c r="CRC829" s="28"/>
      <c r="CRD829" s="28"/>
      <c r="CRE829" s="28"/>
      <c r="CRF829" s="28"/>
      <c r="CRG829" s="28"/>
      <c r="CRH829" s="28"/>
      <c r="CRI829" s="28"/>
      <c r="CRJ829" s="28"/>
      <c r="CRK829" s="28"/>
      <c r="CRL829" s="28"/>
      <c r="CRM829" s="28"/>
      <c r="CRN829" s="28"/>
      <c r="CRO829" s="28"/>
      <c r="CRP829" s="28"/>
      <c r="CRQ829" s="28"/>
      <c r="CRR829" s="28"/>
      <c r="CRS829" s="28"/>
      <c r="CRT829" s="28"/>
      <c r="CRU829" s="28"/>
      <c r="CRV829" s="28"/>
      <c r="CRW829" s="28"/>
      <c r="CRX829" s="28"/>
      <c r="CRY829" s="28"/>
      <c r="CRZ829" s="28"/>
      <c r="CSA829" s="28"/>
      <c r="CSB829" s="28"/>
      <c r="CSC829" s="28"/>
      <c r="CSD829" s="28"/>
      <c r="CSE829" s="28"/>
      <c r="CSF829" s="28"/>
      <c r="CSG829" s="28"/>
      <c r="CSH829" s="28"/>
      <c r="CSI829" s="28"/>
      <c r="CSJ829" s="28"/>
      <c r="CSK829" s="28"/>
      <c r="CSL829" s="28"/>
      <c r="CSM829" s="28"/>
      <c r="CSN829" s="28"/>
      <c r="CSO829" s="28"/>
      <c r="CSP829" s="28"/>
      <c r="CSQ829" s="28"/>
      <c r="CSR829" s="28"/>
      <c r="CSS829" s="28"/>
      <c r="CST829" s="28"/>
      <c r="CSU829" s="28"/>
      <c r="CSV829" s="28"/>
      <c r="CSW829" s="28"/>
      <c r="CSX829" s="28"/>
      <c r="CSY829" s="28"/>
      <c r="CSZ829" s="28"/>
      <c r="CTA829" s="28"/>
      <c r="CTB829" s="28"/>
      <c r="CTC829" s="28"/>
      <c r="CTD829" s="28"/>
      <c r="CTE829" s="28"/>
      <c r="CTF829" s="28"/>
      <c r="CTG829" s="28"/>
      <c r="CTH829" s="28"/>
      <c r="CTI829" s="28"/>
      <c r="CTJ829" s="28"/>
      <c r="CTK829" s="28"/>
      <c r="CTL829" s="28"/>
      <c r="CTM829" s="28"/>
      <c r="CTN829" s="28"/>
      <c r="CTO829" s="28"/>
      <c r="CTP829" s="28"/>
      <c r="CTQ829" s="28"/>
      <c r="CTR829" s="28"/>
      <c r="CTS829" s="28"/>
      <c r="CTT829" s="28"/>
      <c r="CTU829" s="28"/>
      <c r="CTV829" s="28"/>
      <c r="CTW829" s="28"/>
      <c r="CTX829" s="28"/>
      <c r="CTY829" s="28"/>
      <c r="CTZ829" s="28"/>
      <c r="CUA829" s="28"/>
      <c r="CUB829" s="28"/>
      <c r="CUC829" s="28"/>
      <c r="CUD829" s="28"/>
      <c r="CUE829" s="28"/>
      <c r="CUF829" s="28"/>
      <c r="CUG829" s="28"/>
      <c r="CUH829" s="28"/>
      <c r="CUI829" s="28"/>
      <c r="CUJ829" s="28"/>
      <c r="CUK829" s="28"/>
      <c r="CUL829" s="28"/>
      <c r="CUM829" s="28"/>
      <c r="CUN829" s="28"/>
      <c r="CUO829" s="28"/>
      <c r="CUP829" s="28"/>
      <c r="CUQ829" s="28"/>
      <c r="CUR829" s="28"/>
      <c r="CUS829" s="28"/>
      <c r="CUT829" s="28"/>
      <c r="CUU829" s="28"/>
      <c r="CUV829" s="28"/>
      <c r="CUW829" s="28"/>
      <c r="CUX829" s="28"/>
      <c r="CUY829" s="28"/>
      <c r="CUZ829" s="28"/>
      <c r="CVA829" s="28"/>
      <c r="CVB829" s="28"/>
      <c r="CVC829" s="28"/>
      <c r="CVD829" s="28"/>
      <c r="CVE829" s="28"/>
      <c r="CVF829" s="28"/>
      <c r="CVG829" s="28"/>
      <c r="CVH829" s="28"/>
      <c r="CVI829" s="28"/>
      <c r="CVJ829" s="28"/>
      <c r="CVK829" s="28"/>
      <c r="CVL829" s="28"/>
      <c r="CVM829" s="28"/>
      <c r="CVN829" s="28"/>
      <c r="CVO829" s="28"/>
      <c r="CVP829" s="28"/>
      <c r="CVQ829" s="28"/>
      <c r="CVR829" s="28"/>
      <c r="CVS829" s="28"/>
      <c r="CVT829" s="28"/>
      <c r="CVU829" s="28"/>
      <c r="CVV829" s="28"/>
      <c r="CVW829" s="28"/>
      <c r="CVX829" s="28"/>
      <c r="CVY829" s="28"/>
      <c r="CVZ829" s="28"/>
      <c r="CWA829" s="28"/>
      <c r="CWB829" s="28"/>
      <c r="CWC829" s="28"/>
      <c r="CWD829" s="28"/>
      <c r="CWE829" s="28"/>
      <c r="CWF829" s="28"/>
      <c r="CWG829" s="28"/>
      <c r="CWH829" s="28"/>
      <c r="CWI829" s="28"/>
      <c r="CWJ829" s="28"/>
      <c r="CWK829" s="28"/>
      <c r="CWL829" s="28"/>
      <c r="CWM829" s="28"/>
      <c r="CWN829" s="28"/>
      <c r="CWO829" s="28"/>
      <c r="CWP829" s="28"/>
      <c r="CWQ829" s="28"/>
      <c r="CWR829" s="28"/>
      <c r="CWS829" s="28"/>
      <c r="CWT829" s="28"/>
      <c r="CWU829" s="28"/>
      <c r="CWV829" s="28"/>
      <c r="CWW829" s="28"/>
      <c r="CWX829" s="28"/>
      <c r="CWY829" s="28"/>
      <c r="CWZ829" s="28"/>
      <c r="CXA829" s="28"/>
      <c r="CXB829" s="28"/>
      <c r="CXC829" s="28"/>
      <c r="CXD829" s="28"/>
      <c r="CXE829" s="28"/>
      <c r="CXF829" s="28"/>
      <c r="CXG829" s="28"/>
      <c r="CXH829" s="28"/>
      <c r="CXI829" s="28"/>
      <c r="CXJ829" s="28"/>
      <c r="CXK829" s="28"/>
      <c r="CXL829" s="28"/>
      <c r="CXM829" s="28"/>
      <c r="CXN829" s="28"/>
      <c r="CXO829" s="28"/>
      <c r="CXP829" s="28"/>
      <c r="CXQ829" s="28"/>
      <c r="CXR829" s="28"/>
      <c r="CXS829" s="28"/>
      <c r="CXT829" s="28"/>
      <c r="CXU829" s="28"/>
      <c r="CXV829" s="28"/>
      <c r="CXW829" s="28"/>
      <c r="CXX829" s="28"/>
      <c r="CXY829" s="28"/>
      <c r="CXZ829" s="28"/>
      <c r="CYA829" s="28"/>
      <c r="CYB829" s="28"/>
      <c r="CYC829" s="28"/>
      <c r="CYD829" s="28"/>
      <c r="CYE829" s="28"/>
      <c r="CYF829" s="28"/>
      <c r="CYG829" s="28"/>
      <c r="CYH829" s="28"/>
      <c r="CYI829" s="28"/>
      <c r="CYJ829" s="28"/>
      <c r="CYK829" s="28"/>
      <c r="CYL829" s="28"/>
      <c r="CYM829" s="28"/>
      <c r="CYN829" s="28"/>
      <c r="CYO829" s="28"/>
      <c r="CYP829" s="28"/>
      <c r="CYQ829" s="28"/>
      <c r="CYR829" s="28"/>
      <c r="CYS829" s="28"/>
      <c r="CYT829" s="28"/>
      <c r="CYU829" s="28"/>
      <c r="CYV829" s="28"/>
      <c r="CYW829" s="28"/>
      <c r="CYX829" s="28"/>
      <c r="CYY829" s="28"/>
      <c r="CYZ829" s="28"/>
      <c r="CZA829" s="28"/>
      <c r="CZB829" s="28"/>
      <c r="CZC829" s="28"/>
      <c r="CZD829" s="28"/>
      <c r="CZE829" s="28"/>
      <c r="CZF829" s="28"/>
      <c r="CZG829" s="28"/>
      <c r="CZH829" s="28"/>
      <c r="CZI829" s="28"/>
      <c r="CZJ829" s="28"/>
      <c r="CZK829" s="28"/>
      <c r="CZL829" s="28"/>
      <c r="CZM829" s="28"/>
      <c r="CZN829" s="28"/>
      <c r="CZO829" s="28"/>
      <c r="CZP829" s="28"/>
      <c r="CZQ829" s="28"/>
      <c r="CZR829" s="28"/>
      <c r="CZS829" s="28"/>
      <c r="CZT829" s="28"/>
      <c r="CZU829" s="28"/>
      <c r="CZV829" s="28"/>
      <c r="CZW829" s="28"/>
      <c r="CZX829" s="28"/>
      <c r="CZY829" s="28"/>
      <c r="CZZ829" s="28"/>
      <c r="DAA829" s="28"/>
      <c r="DAB829" s="28"/>
      <c r="DAC829" s="28"/>
      <c r="DAD829" s="28"/>
      <c r="DAE829" s="28"/>
      <c r="DAF829" s="28"/>
      <c r="DAG829" s="28"/>
      <c r="DAH829" s="28"/>
      <c r="DAI829" s="28"/>
      <c r="DAJ829" s="28"/>
      <c r="DAK829" s="28"/>
      <c r="DAL829" s="28"/>
      <c r="DAM829" s="28"/>
      <c r="DAN829" s="28"/>
      <c r="DAO829" s="28"/>
      <c r="DAP829" s="28"/>
      <c r="DAQ829" s="28"/>
      <c r="DAR829" s="28"/>
      <c r="DAS829" s="28"/>
      <c r="DAT829" s="28"/>
      <c r="DAU829" s="28"/>
      <c r="DAV829" s="28"/>
      <c r="DAW829" s="28"/>
      <c r="DAX829" s="28"/>
      <c r="DAY829" s="28"/>
      <c r="DAZ829" s="28"/>
      <c r="DBA829" s="28"/>
      <c r="DBB829" s="28"/>
      <c r="DBC829" s="28"/>
      <c r="DBD829" s="28"/>
      <c r="DBE829" s="28"/>
      <c r="DBF829" s="28"/>
      <c r="DBG829" s="28"/>
      <c r="DBH829" s="28"/>
      <c r="DBI829" s="28"/>
      <c r="DBJ829" s="28"/>
      <c r="DBK829" s="28"/>
      <c r="DBL829" s="28"/>
      <c r="DBM829" s="28"/>
      <c r="DBN829" s="28"/>
      <c r="DBO829" s="28"/>
      <c r="DBP829" s="28"/>
      <c r="DBQ829" s="28"/>
      <c r="DBR829" s="28"/>
      <c r="DBS829" s="28"/>
      <c r="DBT829" s="28"/>
      <c r="DBU829" s="28"/>
      <c r="DBV829" s="28"/>
      <c r="DBW829" s="28"/>
      <c r="DBX829" s="28"/>
      <c r="DBY829" s="28"/>
      <c r="DBZ829" s="28"/>
      <c r="DCA829" s="28"/>
      <c r="DCB829" s="28"/>
      <c r="DCC829" s="28"/>
      <c r="DCD829" s="28"/>
      <c r="DCE829" s="28"/>
      <c r="DCF829" s="28"/>
      <c r="DCG829" s="28"/>
      <c r="DCH829" s="28"/>
      <c r="DCI829" s="28"/>
      <c r="DCJ829" s="28"/>
      <c r="DCK829" s="28"/>
      <c r="DCL829" s="28"/>
      <c r="DCM829" s="28"/>
      <c r="DCN829" s="28"/>
      <c r="DCO829" s="28"/>
      <c r="DCP829" s="28"/>
      <c r="DCQ829" s="28"/>
      <c r="DCR829" s="28"/>
      <c r="DCS829" s="28"/>
      <c r="DCT829" s="28"/>
      <c r="DCU829" s="28"/>
      <c r="DCV829" s="28"/>
      <c r="DCW829" s="28"/>
      <c r="DCX829" s="28"/>
      <c r="DCY829" s="28"/>
      <c r="DCZ829" s="28"/>
      <c r="DDA829" s="28"/>
      <c r="DDB829" s="28"/>
      <c r="DDC829" s="28"/>
      <c r="DDD829" s="28"/>
      <c r="DDE829" s="28"/>
      <c r="DDF829" s="28"/>
      <c r="DDG829" s="28"/>
      <c r="DDH829" s="28"/>
      <c r="DDI829" s="28"/>
      <c r="DDJ829" s="28"/>
      <c r="DDK829" s="28"/>
      <c r="DDL829" s="28"/>
      <c r="DDM829" s="28"/>
      <c r="DDN829" s="28"/>
      <c r="DDO829" s="28"/>
      <c r="DDP829" s="28"/>
      <c r="DDQ829" s="28"/>
      <c r="DDR829" s="28"/>
      <c r="DDS829" s="28"/>
      <c r="DDT829" s="28"/>
      <c r="DDU829" s="28"/>
      <c r="DDV829" s="28"/>
      <c r="DDW829" s="28"/>
      <c r="DDX829" s="28"/>
      <c r="DDY829" s="28"/>
      <c r="DDZ829" s="28"/>
      <c r="DEA829" s="28"/>
      <c r="DEB829" s="28"/>
      <c r="DEC829" s="28"/>
      <c r="DED829" s="28"/>
      <c r="DEE829" s="28"/>
      <c r="DEF829" s="28"/>
      <c r="DEG829" s="28"/>
      <c r="DEH829" s="28"/>
      <c r="DEI829" s="28"/>
      <c r="DEJ829" s="28"/>
      <c r="DEK829" s="28"/>
      <c r="DEL829" s="28"/>
      <c r="DEM829" s="28"/>
      <c r="DEN829" s="28"/>
      <c r="DEO829" s="28"/>
      <c r="DEP829" s="28"/>
      <c r="DEQ829" s="28"/>
      <c r="DER829" s="28"/>
      <c r="DES829" s="28"/>
      <c r="DET829" s="28"/>
      <c r="DEU829" s="28"/>
      <c r="DEV829" s="28"/>
      <c r="DEW829" s="28"/>
      <c r="DEX829" s="28"/>
      <c r="DEY829" s="28"/>
      <c r="DEZ829" s="28"/>
      <c r="DFA829" s="28"/>
      <c r="DFB829" s="28"/>
      <c r="DFC829" s="28"/>
      <c r="DFD829" s="28"/>
      <c r="DFE829" s="28"/>
      <c r="DFF829" s="28"/>
      <c r="DFG829" s="28"/>
      <c r="DFH829" s="28"/>
      <c r="DFI829" s="28"/>
      <c r="DFJ829" s="28"/>
      <c r="DFK829" s="28"/>
      <c r="DFL829" s="28"/>
      <c r="DFM829" s="28"/>
      <c r="DFN829" s="28"/>
      <c r="DFO829" s="28"/>
      <c r="DFP829" s="28"/>
      <c r="DFQ829" s="28"/>
      <c r="DFR829" s="28"/>
      <c r="DFS829" s="28"/>
      <c r="DFT829" s="28"/>
      <c r="DFU829" s="28"/>
      <c r="DFV829" s="28"/>
      <c r="DFW829" s="28"/>
      <c r="DFX829" s="28"/>
      <c r="DFY829" s="28"/>
      <c r="DFZ829" s="28"/>
      <c r="DGA829" s="28"/>
      <c r="DGB829" s="28"/>
      <c r="DGC829" s="28"/>
      <c r="DGD829" s="28"/>
      <c r="DGE829" s="28"/>
      <c r="DGF829" s="28"/>
      <c r="DGG829" s="28"/>
      <c r="DGH829" s="28"/>
      <c r="DGI829" s="28"/>
      <c r="DGJ829" s="28"/>
      <c r="DGK829" s="28"/>
      <c r="DGL829" s="28"/>
      <c r="DGM829" s="28"/>
      <c r="DGN829" s="28"/>
      <c r="DGO829" s="28"/>
      <c r="DGP829" s="28"/>
      <c r="DGQ829" s="28"/>
      <c r="DGR829" s="28"/>
      <c r="DGS829" s="28"/>
      <c r="DGT829" s="28"/>
      <c r="DGU829" s="28"/>
      <c r="DGV829" s="28"/>
      <c r="DGW829" s="28"/>
      <c r="DGX829" s="28"/>
      <c r="DGY829" s="28"/>
      <c r="DGZ829" s="28"/>
      <c r="DHA829" s="28"/>
      <c r="DHB829" s="28"/>
      <c r="DHC829" s="28"/>
      <c r="DHD829" s="28"/>
      <c r="DHE829" s="28"/>
      <c r="DHF829" s="28"/>
      <c r="DHG829" s="28"/>
      <c r="DHH829" s="28"/>
      <c r="DHI829" s="28"/>
      <c r="DHJ829" s="28"/>
      <c r="DHK829" s="28"/>
      <c r="DHL829" s="28"/>
      <c r="DHM829" s="28"/>
      <c r="DHN829" s="28"/>
      <c r="DHO829" s="28"/>
      <c r="DHP829" s="28"/>
      <c r="DHQ829" s="28"/>
      <c r="DHR829" s="28"/>
      <c r="DHS829" s="28"/>
      <c r="DHT829" s="28"/>
      <c r="DHU829" s="28"/>
      <c r="DHV829" s="28"/>
      <c r="DHW829" s="28"/>
      <c r="DHX829" s="28"/>
      <c r="DHY829" s="28"/>
      <c r="DHZ829" s="28"/>
      <c r="DIA829" s="28"/>
      <c r="DIB829" s="28"/>
      <c r="DIC829" s="28"/>
      <c r="DID829" s="28"/>
      <c r="DIE829" s="28"/>
      <c r="DIF829" s="28"/>
      <c r="DIG829" s="28"/>
      <c r="DIH829" s="28"/>
      <c r="DII829" s="28"/>
      <c r="DIJ829" s="28"/>
      <c r="DIK829" s="28"/>
      <c r="DIL829" s="28"/>
      <c r="DIM829" s="28"/>
      <c r="DIN829" s="28"/>
      <c r="DIO829" s="28"/>
      <c r="DIP829" s="28"/>
      <c r="DIQ829" s="28"/>
      <c r="DIR829" s="28"/>
      <c r="DIS829" s="28"/>
      <c r="DIT829" s="28"/>
      <c r="DIU829" s="28"/>
      <c r="DIV829" s="28"/>
      <c r="DIW829" s="28"/>
      <c r="DIX829" s="28"/>
      <c r="DIY829" s="28"/>
      <c r="DIZ829" s="28"/>
      <c r="DJA829" s="28"/>
      <c r="DJB829" s="28"/>
      <c r="DJC829" s="28"/>
      <c r="DJD829" s="28"/>
      <c r="DJE829" s="28"/>
      <c r="DJF829" s="28"/>
      <c r="DJG829" s="28"/>
      <c r="DJH829" s="28"/>
      <c r="DJI829" s="28"/>
      <c r="DJJ829" s="28"/>
      <c r="DJK829" s="28"/>
      <c r="DJL829" s="28"/>
      <c r="DJM829" s="28"/>
      <c r="DJN829" s="28"/>
      <c r="DJO829" s="28"/>
      <c r="DJP829" s="28"/>
      <c r="DJQ829" s="28"/>
      <c r="DJR829" s="28"/>
      <c r="DJS829" s="28"/>
      <c r="DJT829" s="28"/>
      <c r="DJU829" s="28"/>
      <c r="DJV829" s="28"/>
      <c r="DJW829" s="28"/>
      <c r="DJX829" s="28"/>
      <c r="DJY829" s="28"/>
      <c r="DJZ829" s="28"/>
      <c r="DKA829" s="28"/>
      <c r="DKB829" s="28"/>
      <c r="DKC829" s="28"/>
      <c r="DKD829" s="28"/>
      <c r="DKE829" s="28"/>
      <c r="DKF829" s="28"/>
      <c r="DKG829" s="28"/>
      <c r="DKH829" s="28"/>
      <c r="DKI829" s="28"/>
      <c r="DKJ829" s="28"/>
      <c r="DKK829" s="28"/>
      <c r="DKL829" s="28"/>
      <c r="DKM829" s="28"/>
      <c r="DKN829" s="28"/>
      <c r="DKO829" s="28"/>
      <c r="DKP829" s="28"/>
      <c r="DKQ829" s="28"/>
      <c r="DKR829" s="28"/>
      <c r="DKS829" s="28"/>
      <c r="DKT829" s="28"/>
      <c r="DKU829" s="28"/>
      <c r="DKV829" s="28"/>
      <c r="DKW829" s="28"/>
      <c r="DKX829" s="28"/>
      <c r="DKY829" s="28"/>
      <c r="DKZ829" s="28"/>
      <c r="DLA829" s="28"/>
      <c r="DLB829" s="28"/>
      <c r="DLC829" s="28"/>
      <c r="DLD829" s="28"/>
      <c r="DLE829" s="28"/>
      <c r="DLF829" s="28"/>
      <c r="DLG829" s="28"/>
      <c r="DLH829" s="28"/>
      <c r="DLI829" s="28"/>
      <c r="DLJ829" s="28"/>
      <c r="DLK829" s="28"/>
      <c r="DLL829" s="28"/>
      <c r="DLM829" s="28"/>
      <c r="DLN829" s="28"/>
      <c r="DLO829" s="28"/>
      <c r="DLP829" s="28"/>
      <c r="DLQ829" s="28"/>
      <c r="DLR829" s="28"/>
      <c r="DLS829" s="28"/>
      <c r="DLT829" s="28"/>
      <c r="DLU829" s="28"/>
      <c r="DLV829" s="28"/>
      <c r="DLW829" s="28"/>
      <c r="DLX829" s="28"/>
      <c r="DLY829" s="28"/>
      <c r="DLZ829" s="28"/>
      <c r="DMA829" s="28"/>
      <c r="DMB829" s="28"/>
      <c r="DMC829" s="28"/>
      <c r="DMD829" s="28"/>
      <c r="DME829" s="28"/>
      <c r="DMF829" s="28"/>
      <c r="DMG829" s="28"/>
      <c r="DMH829" s="28"/>
      <c r="DMI829" s="28"/>
      <c r="DMJ829" s="28"/>
      <c r="DMK829" s="28"/>
      <c r="DML829" s="28"/>
      <c r="DMM829" s="28"/>
      <c r="DMN829" s="28"/>
      <c r="DMO829" s="28"/>
      <c r="DMP829" s="28"/>
      <c r="DMQ829" s="28"/>
      <c r="DMR829" s="28"/>
      <c r="DMS829" s="28"/>
      <c r="DMT829" s="28"/>
      <c r="DMU829" s="28"/>
      <c r="DMV829" s="28"/>
      <c r="DMW829" s="28"/>
      <c r="DMX829" s="28"/>
      <c r="DMY829" s="28"/>
      <c r="DMZ829" s="28"/>
      <c r="DNA829" s="28"/>
      <c r="DNB829" s="28"/>
      <c r="DNC829" s="28"/>
      <c r="DND829" s="28"/>
      <c r="DNE829" s="28"/>
      <c r="DNF829" s="28"/>
      <c r="DNG829" s="28"/>
      <c r="DNH829" s="28"/>
      <c r="DNI829" s="28"/>
      <c r="DNJ829" s="28"/>
      <c r="DNK829" s="28"/>
      <c r="DNL829" s="28"/>
      <c r="DNM829" s="28"/>
      <c r="DNN829" s="28"/>
      <c r="DNO829" s="28"/>
      <c r="DNP829" s="28"/>
      <c r="DNQ829" s="28"/>
      <c r="DNR829" s="28"/>
      <c r="DNS829" s="28"/>
      <c r="DNT829" s="28"/>
      <c r="DNU829" s="28"/>
      <c r="DNV829" s="28"/>
      <c r="DNW829" s="28"/>
      <c r="DNX829" s="28"/>
      <c r="DNY829" s="28"/>
      <c r="DNZ829" s="28"/>
      <c r="DOA829" s="28"/>
      <c r="DOB829" s="28"/>
      <c r="DOC829" s="28"/>
      <c r="DOD829" s="28"/>
      <c r="DOE829" s="28"/>
      <c r="DOF829" s="28"/>
      <c r="DOG829" s="28"/>
      <c r="DOH829" s="28"/>
      <c r="DOI829" s="28"/>
      <c r="DOJ829" s="28"/>
      <c r="DOK829" s="28"/>
      <c r="DOL829" s="28"/>
      <c r="DOM829" s="28"/>
      <c r="DON829" s="28"/>
      <c r="DOO829" s="28"/>
      <c r="DOP829" s="28"/>
      <c r="DOQ829" s="28"/>
      <c r="DOR829" s="28"/>
      <c r="DOS829" s="28"/>
      <c r="DOT829" s="28"/>
      <c r="DOU829" s="28"/>
      <c r="DOV829" s="28"/>
      <c r="DOW829" s="28"/>
      <c r="DOX829" s="28"/>
      <c r="DOY829" s="28"/>
      <c r="DOZ829" s="28"/>
      <c r="DPA829" s="28"/>
      <c r="DPB829" s="28"/>
      <c r="DPC829" s="28"/>
      <c r="DPD829" s="28"/>
      <c r="DPE829" s="28"/>
      <c r="DPF829" s="28"/>
      <c r="DPG829" s="28"/>
      <c r="DPH829" s="28"/>
      <c r="DPI829" s="28"/>
      <c r="DPJ829" s="28"/>
      <c r="DPK829" s="28"/>
      <c r="DPL829" s="28"/>
      <c r="DPM829" s="28"/>
      <c r="DPN829" s="28"/>
      <c r="DPO829" s="28"/>
      <c r="DPP829" s="28"/>
      <c r="DPQ829" s="28"/>
      <c r="DPR829" s="28"/>
      <c r="DPS829" s="28"/>
      <c r="DPT829" s="28"/>
      <c r="DPU829" s="28"/>
      <c r="DPV829" s="28"/>
      <c r="DPW829" s="28"/>
      <c r="DPX829" s="28"/>
      <c r="DPY829" s="28"/>
      <c r="DPZ829" s="28"/>
      <c r="DQA829" s="28"/>
      <c r="DQB829" s="28"/>
      <c r="DQC829" s="28"/>
      <c r="DQD829" s="28"/>
      <c r="DQE829" s="28"/>
      <c r="DQF829" s="28"/>
      <c r="DQG829" s="28"/>
      <c r="DQH829" s="28"/>
      <c r="DQI829" s="28"/>
      <c r="DQJ829" s="28"/>
      <c r="DQK829" s="28"/>
      <c r="DQL829" s="28"/>
      <c r="DQM829" s="28"/>
      <c r="DQN829" s="28"/>
      <c r="DQO829" s="28"/>
      <c r="DQP829" s="28"/>
      <c r="DQQ829" s="28"/>
      <c r="DQR829" s="28"/>
      <c r="DQS829" s="28"/>
      <c r="DQT829" s="28"/>
      <c r="DQU829" s="28"/>
      <c r="DQV829" s="28"/>
      <c r="DQW829" s="28"/>
      <c r="DQX829" s="28"/>
      <c r="DQY829" s="28"/>
      <c r="DQZ829" s="28"/>
      <c r="DRA829" s="28"/>
      <c r="DRB829" s="28"/>
      <c r="DRC829" s="28"/>
      <c r="DRD829" s="28"/>
      <c r="DRE829" s="28"/>
      <c r="DRF829" s="28"/>
      <c r="DRG829" s="28"/>
      <c r="DRH829" s="28"/>
      <c r="DRI829" s="28"/>
      <c r="DRJ829" s="28"/>
      <c r="DRK829" s="28"/>
      <c r="DRL829" s="28"/>
      <c r="DRM829" s="28"/>
      <c r="DRN829" s="28"/>
      <c r="DRO829" s="28"/>
      <c r="DRP829" s="28"/>
      <c r="DRQ829" s="28"/>
      <c r="DRR829" s="28"/>
      <c r="DRS829" s="28"/>
      <c r="DRT829" s="28"/>
      <c r="DRU829" s="28"/>
      <c r="DRV829" s="28"/>
      <c r="DRW829" s="28"/>
      <c r="DRX829" s="28"/>
      <c r="DRY829" s="28"/>
      <c r="DRZ829" s="28"/>
      <c r="DSA829" s="28"/>
      <c r="DSB829" s="28"/>
      <c r="DSC829" s="28"/>
      <c r="DSD829" s="28"/>
      <c r="DSE829" s="28"/>
      <c r="DSF829" s="28"/>
      <c r="DSG829" s="28"/>
      <c r="DSH829" s="28"/>
      <c r="DSI829" s="28"/>
      <c r="DSJ829" s="28"/>
      <c r="DSK829" s="28"/>
      <c r="DSL829" s="28"/>
      <c r="DSM829" s="28"/>
      <c r="DSN829" s="28"/>
      <c r="DSO829" s="28"/>
      <c r="DSP829" s="28"/>
      <c r="DSQ829" s="28"/>
      <c r="DSR829" s="28"/>
      <c r="DSS829" s="28"/>
      <c r="DST829" s="28"/>
      <c r="DSU829" s="28"/>
      <c r="DSV829" s="28"/>
      <c r="DSW829" s="28"/>
      <c r="DSX829" s="28"/>
      <c r="DSY829" s="28"/>
      <c r="DSZ829" s="28"/>
      <c r="DTA829" s="28"/>
      <c r="DTB829" s="28"/>
      <c r="DTC829" s="28"/>
      <c r="DTD829" s="28"/>
      <c r="DTE829" s="28"/>
      <c r="DTF829" s="28"/>
      <c r="DTG829" s="28"/>
      <c r="DTH829" s="28"/>
      <c r="DTI829" s="28"/>
      <c r="DTJ829" s="28"/>
      <c r="DTK829" s="28"/>
      <c r="DTL829" s="28"/>
      <c r="DTM829" s="28"/>
      <c r="DTN829" s="28"/>
      <c r="DTO829" s="28"/>
      <c r="DTP829" s="28"/>
      <c r="DTQ829" s="28"/>
      <c r="DTR829" s="28"/>
      <c r="DTS829" s="28"/>
      <c r="DTT829" s="28"/>
      <c r="DTU829" s="28"/>
      <c r="DTV829" s="28"/>
      <c r="DTW829" s="28"/>
      <c r="DTX829" s="28"/>
      <c r="DTY829" s="28"/>
      <c r="DTZ829" s="28"/>
      <c r="DUA829" s="28"/>
      <c r="DUB829" s="28"/>
      <c r="DUC829" s="28"/>
      <c r="DUD829" s="28"/>
      <c r="DUE829" s="28"/>
      <c r="DUF829" s="28"/>
      <c r="DUG829" s="28"/>
      <c r="DUH829" s="28"/>
      <c r="DUI829" s="28"/>
      <c r="DUJ829" s="28"/>
      <c r="DUK829" s="28"/>
      <c r="DUL829" s="28"/>
      <c r="DUM829" s="28"/>
      <c r="DUN829" s="28"/>
      <c r="DUO829" s="28"/>
      <c r="DUP829" s="28"/>
      <c r="DUQ829" s="28"/>
      <c r="DUR829" s="28"/>
      <c r="DUS829" s="28"/>
      <c r="DUT829" s="28"/>
      <c r="DUU829" s="28"/>
      <c r="DUV829" s="28"/>
      <c r="DUW829" s="28"/>
      <c r="DUX829" s="28"/>
      <c r="DUY829" s="28"/>
      <c r="DUZ829" s="28"/>
      <c r="DVA829" s="28"/>
      <c r="DVB829" s="28"/>
      <c r="DVC829" s="28"/>
      <c r="DVD829" s="28"/>
      <c r="DVE829" s="28"/>
      <c r="DVF829" s="28"/>
      <c r="DVG829" s="28"/>
      <c r="DVH829" s="28"/>
      <c r="DVI829" s="28"/>
      <c r="DVJ829" s="28"/>
      <c r="DVK829" s="28"/>
      <c r="DVL829" s="28"/>
      <c r="DVM829" s="28"/>
      <c r="DVN829" s="28"/>
      <c r="DVO829" s="28"/>
      <c r="DVP829" s="28"/>
      <c r="DVQ829" s="28"/>
      <c r="DVR829" s="28"/>
      <c r="DVS829" s="28"/>
      <c r="DVT829" s="28"/>
      <c r="DVU829" s="28"/>
      <c r="DVV829" s="28"/>
      <c r="DVW829" s="28"/>
      <c r="DVX829" s="28"/>
      <c r="DVY829" s="28"/>
      <c r="DVZ829" s="28"/>
      <c r="DWA829" s="28"/>
      <c r="DWB829" s="28"/>
      <c r="DWC829" s="28"/>
      <c r="DWD829" s="28"/>
      <c r="DWE829" s="28"/>
      <c r="DWF829" s="28"/>
      <c r="DWG829" s="28"/>
      <c r="DWH829" s="28"/>
      <c r="DWI829" s="28"/>
      <c r="DWJ829" s="28"/>
      <c r="DWK829" s="28"/>
      <c r="DWL829" s="28"/>
      <c r="DWM829" s="28"/>
      <c r="DWN829" s="28"/>
      <c r="DWO829" s="28"/>
      <c r="DWP829" s="28"/>
      <c r="DWQ829" s="28"/>
      <c r="DWR829" s="28"/>
      <c r="DWS829" s="28"/>
      <c r="DWT829" s="28"/>
      <c r="DWU829" s="28"/>
      <c r="DWV829" s="28"/>
      <c r="DWW829" s="28"/>
      <c r="DWX829" s="28"/>
      <c r="DWY829" s="28"/>
      <c r="DWZ829" s="28"/>
      <c r="DXA829" s="28"/>
      <c r="DXB829" s="28"/>
      <c r="DXC829" s="28"/>
      <c r="DXD829" s="28"/>
      <c r="DXE829" s="28"/>
      <c r="DXF829" s="28"/>
      <c r="DXG829" s="28"/>
      <c r="DXH829" s="28"/>
      <c r="DXI829" s="28"/>
      <c r="DXJ829" s="28"/>
      <c r="DXK829" s="28"/>
      <c r="DXL829" s="28"/>
      <c r="DXM829" s="28"/>
      <c r="DXN829" s="28"/>
      <c r="DXO829" s="28"/>
      <c r="DXP829" s="28"/>
      <c r="DXQ829" s="28"/>
      <c r="DXR829" s="28"/>
      <c r="DXS829" s="28"/>
      <c r="DXT829" s="28"/>
      <c r="DXU829" s="28"/>
      <c r="DXV829" s="28"/>
      <c r="DXW829" s="28"/>
      <c r="DXX829" s="28"/>
      <c r="DXY829" s="28"/>
      <c r="DXZ829" s="28"/>
      <c r="DYA829" s="28"/>
      <c r="DYB829" s="28"/>
      <c r="DYC829" s="28"/>
      <c r="DYD829" s="28"/>
      <c r="DYE829" s="28"/>
      <c r="DYF829" s="28"/>
      <c r="DYG829" s="28"/>
      <c r="DYH829" s="28"/>
      <c r="DYI829" s="28"/>
      <c r="DYJ829" s="28"/>
      <c r="DYK829" s="28"/>
      <c r="DYL829" s="28"/>
      <c r="DYM829" s="28"/>
      <c r="DYN829" s="28"/>
      <c r="DYO829" s="28"/>
      <c r="DYP829" s="28"/>
      <c r="DYQ829" s="28"/>
      <c r="DYR829" s="28"/>
      <c r="DYS829" s="28"/>
      <c r="DYT829" s="28"/>
      <c r="DYU829" s="28"/>
      <c r="DYV829" s="28"/>
      <c r="DYW829" s="28"/>
      <c r="DYX829" s="28"/>
      <c r="DYY829" s="28"/>
      <c r="DYZ829" s="28"/>
      <c r="DZA829" s="28"/>
      <c r="DZB829" s="28"/>
      <c r="DZC829" s="28"/>
      <c r="DZD829" s="28"/>
      <c r="DZE829" s="28"/>
      <c r="DZF829" s="28"/>
      <c r="DZG829" s="28"/>
      <c r="DZH829" s="28"/>
      <c r="DZI829" s="28"/>
      <c r="DZJ829" s="28"/>
      <c r="DZK829" s="28"/>
      <c r="DZL829" s="28"/>
      <c r="DZM829" s="28"/>
      <c r="DZN829" s="28"/>
      <c r="DZO829" s="28"/>
      <c r="DZP829" s="28"/>
      <c r="DZQ829" s="28"/>
      <c r="DZR829" s="28"/>
      <c r="DZS829" s="28"/>
      <c r="DZT829" s="28"/>
      <c r="DZU829" s="28"/>
      <c r="DZV829" s="28"/>
      <c r="DZW829" s="28"/>
      <c r="DZX829" s="28"/>
      <c r="DZY829" s="28"/>
      <c r="DZZ829" s="28"/>
      <c r="EAA829" s="28"/>
      <c r="EAB829" s="28"/>
      <c r="EAC829" s="28"/>
      <c r="EAD829" s="28"/>
      <c r="EAE829" s="28"/>
      <c r="EAF829" s="28"/>
      <c r="EAG829" s="28"/>
      <c r="EAH829" s="28"/>
      <c r="EAI829" s="28"/>
      <c r="EAJ829" s="28"/>
      <c r="EAK829" s="28"/>
      <c r="EAL829" s="28"/>
      <c r="EAM829" s="28"/>
      <c r="EAN829" s="28"/>
      <c r="EAO829" s="28"/>
      <c r="EAP829" s="28"/>
      <c r="EAQ829" s="28"/>
      <c r="EAR829" s="28"/>
      <c r="EAS829" s="28"/>
      <c r="EAT829" s="28"/>
      <c r="EAU829" s="28"/>
      <c r="EAV829" s="28"/>
      <c r="EAW829" s="28"/>
      <c r="EAX829" s="28"/>
      <c r="EAY829" s="28"/>
      <c r="EAZ829" s="28"/>
      <c r="EBA829" s="28"/>
      <c r="EBB829" s="28"/>
      <c r="EBC829" s="28"/>
      <c r="EBD829" s="28"/>
      <c r="EBE829" s="28"/>
      <c r="EBF829" s="28"/>
      <c r="EBG829" s="28"/>
      <c r="EBH829" s="28"/>
      <c r="EBI829" s="28"/>
      <c r="EBJ829" s="28"/>
      <c r="EBK829" s="28"/>
      <c r="EBL829" s="28"/>
      <c r="EBM829" s="28"/>
      <c r="EBN829" s="28"/>
      <c r="EBO829" s="28"/>
      <c r="EBP829" s="28"/>
      <c r="EBQ829" s="28"/>
      <c r="EBR829" s="28"/>
      <c r="EBS829" s="28"/>
      <c r="EBT829" s="28"/>
      <c r="EBU829" s="28"/>
      <c r="EBV829" s="28"/>
      <c r="EBW829" s="28"/>
      <c r="EBX829" s="28"/>
      <c r="EBY829" s="28"/>
      <c r="EBZ829" s="28"/>
      <c r="ECA829" s="28"/>
      <c r="ECB829" s="28"/>
      <c r="ECC829" s="28"/>
      <c r="ECD829" s="28"/>
      <c r="ECE829" s="28"/>
      <c r="ECF829" s="28"/>
      <c r="ECG829" s="28"/>
      <c r="ECH829" s="28"/>
      <c r="ECI829" s="28"/>
      <c r="ECJ829" s="28"/>
      <c r="ECK829" s="28"/>
      <c r="ECL829" s="28"/>
      <c r="ECM829" s="28"/>
      <c r="ECN829" s="28"/>
      <c r="ECO829" s="28"/>
      <c r="ECP829" s="28"/>
      <c r="ECQ829" s="28"/>
      <c r="ECR829" s="28"/>
      <c r="ECS829" s="28"/>
      <c r="ECT829" s="28"/>
      <c r="ECU829" s="28"/>
      <c r="ECV829" s="28"/>
      <c r="ECW829" s="28"/>
      <c r="ECX829" s="28"/>
      <c r="ECY829" s="28"/>
      <c r="ECZ829" s="28"/>
      <c r="EDA829" s="28"/>
      <c r="EDB829" s="28"/>
      <c r="EDC829" s="28"/>
      <c r="EDD829" s="28"/>
      <c r="EDE829" s="28"/>
      <c r="EDF829" s="28"/>
      <c r="EDG829" s="28"/>
      <c r="EDH829" s="28"/>
      <c r="EDI829" s="28"/>
      <c r="EDJ829" s="28"/>
      <c r="EDK829" s="28"/>
      <c r="EDL829" s="28"/>
      <c r="EDM829" s="28"/>
      <c r="EDN829" s="28"/>
      <c r="EDO829" s="28"/>
      <c r="EDP829" s="28"/>
      <c r="EDQ829" s="28"/>
      <c r="EDR829" s="28"/>
      <c r="EDS829" s="28"/>
      <c r="EDT829" s="28"/>
      <c r="EDU829" s="28"/>
      <c r="EDV829" s="28"/>
      <c r="EDW829" s="28"/>
      <c r="EDX829" s="28"/>
      <c r="EDY829" s="28"/>
      <c r="EDZ829" s="28"/>
      <c r="EEA829" s="28"/>
      <c r="EEB829" s="28"/>
      <c r="EEC829" s="28"/>
      <c r="EED829" s="28"/>
      <c r="EEE829" s="28"/>
      <c r="EEF829" s="28"/>
      <c r="EEG829" s="28"/>
      <c r="EEH829" s="28"/>
      <c r="EEI829" s="28"/>
      <c r="EEJ829" s="28"/>
      <c r="EEK829" s="28"/>
      <c r="EEL829" s="28"/>
      <c r="EEM829" s="28"/>
      <c r="EEN829" s="28"/>
      <c r="EEO829" s="28"/>
      <c r="EEP829" s="28"/>
      <c r="EEQ829" s="28"/>
      <c r="EER829" s="28"/>
      <c r="EES829" s="28"/>
      <c r="EET829" s="28"/>
      <c r="EEU829" s="28"/>
      <c r="EEV829" s="28"/>
      <c r="EEW829" s="28"/>
      <c r="EEX829" s="28"/>
      <c r="EEY829" s="28"/>
      <c r="EEZ829" s="28"/>
      <c r="EFA829" s="28"/>
      <c r="EFB829" s="28"/>
      <c r="EFC829" s="28"/>
      <c r="EFD829" s="28"/>
      <c r="EFE829" s="28"/>
      <c r="EFF829" s="28"/>
      <c r="EFG829" s="28"/>
      <c r="EFH829" s="28"/>
      <c r="EFI829" s="28"/>
      <c r="EFJ829" s="28"/>
      <c r="EFK829" s="28"/>
      <c r="EFL829" s="28"/>
      <c r="EFM829" s="28"/>
      <c r="EFN829" s="28"/>
      <c r="EFO829" s="28"/>
      <c r="EFP829" s="28"/>
      <c r="EFQ829" s="28"/>
      <c r="EFR829" s="28"/>
      <c r="EFS829" s="28"/>
      <c r="EFT829" s="28"/>
      <c r="EFU829" s="28"/>
      <c r="EFV829" s="28"/>
      <c r="EFW829" s="28"/>
      <c r="EFX829" s="28"/>
      <c r="EFY829" s="28"/>
      <c r="EFZ829" s="28"/>
      <c r="EGA829" s="28"/>
      <c r="EGB829" s="28"/>
      <c r="EGC829" s="28"/>
      <c r="EGD829" s="28"/>
      <c r="EGE829" s="28"/>
      <c r="EGF829" s="28"/>
      <c r="EGG829" s="28"/>
      <c r="EGH829" s="28"/>
      <c r="EGI829" s="28"/>
      <c r="EGJ829" s="28"/>
      <c r="EGK829" s="28"/>
      <c r="EGL829" s="28"/>
      <c r="EGM829" s="28"/>
      <c r="EGN829" s="28"/>
      <c r="EGO829" s="28"/>
      <c r="EGP829" s="28"/>
      <c r="EGQ829" s="28"/>
      <c r="EGR829" s="28"/>
      <c r="EGS829" s="28"/>
      <c r="EGT829" s="28"/>
      <c r="EGU829" s="28"/>
      <c r="EGV829" s="28"/>
      <c r="EGW829" s="28"/>
      <c r="EGX829" s="28"/>
      <c r="EGY829" s="28"/>
      <c r="EGZ829" s="28"/>
      <c r="EHA829" s="28"/>
      <c r="EHB829" s="28"/>
      <c r="EHC829" s="28"/>
      <c r="EHD829" s="28"/>
      <c r="EHE829" s="28"/>
      <c r="EHF829" s="28"/>
      <c r="EHG829" s="28"/>
      <c r="EHH829" s="28"/>
      <c r="EHI829" s="28"/>
      <c r="EHJ829" s="28"/>
      <c r="EHK829" s="28"/>
      <c r="EHL829" s="28"/>
      <c r="EHM829" s="28"/>
      <c r="EHN829" s="28"/>
      <c r="EHO829" s="28"/>
      <c r="EHP829" s="28"/>
      <c r="EHQ829" s="28"/>
      <c r="EHR829" s="28"/>
      <c r="EHS829" s="28"/>
      <c r="EHT829" s="28"/>
      <c r="EHU829" s="28"/>
      <c r="EHV829" s="28"/>
      <c r="EHW829" s="28"/>
      <c r="EHX829" s="28"/>
      <c r="EHY829" s="28"/>
      <c r="EHZ829" s="28"/>
      <c r="EIA829" s="28"/>
      <c r="EIB829" s="28"/>
      <c r="EIC829" s="28"/>
      <c r="EID829" s="28"/>
      <c r="EIE829" s="28"/>
      <c r="EIF829" s="28"/>
      <c r="EIG829" s="28"/>
      <c r="EIH829" s="28"/>
      <c r="EII829" s="28"/>
      <c r="EIJ829" s="28"/>
      <c r="EIK829" s="28"/>
      <c r="EIL829" s="28"/>
      <c r="EIM829" s="28"/>
      <c r="EIN829" s="28"/>
      <c r="EIO829" s="28"/>
      <c r="EIP829" s="28"/>
      <c r="EIQ829" s="28"/>
      <c r="EIR829" s="28"/>
      <c r="EIS829" s="28"/>
      <c r="EIT829" s="28"/>
      <c r="EIU829" s="28"/>
      <c r="EIV829" s="28"/>
      <c r="EIW829" s="28"/>
      <c r="EIX829" s="28"/>
      <c r="EIY829" s="28"/>
      <c r="EIZ829" s="28"/>
      <c r="EJA829" s="28"/>
      <c r="EJB829" s="28"/>
      <c r="EJC829" s="28"/>
      <c r="EJD829" s="28"/>
      <c r="EJE829" s="28"/>
      <c r="EJF829" s="28"/>
      <c r="EJG829" s="28"/>
      <c r="EJH829" s="28"/>
      <c r="EJI829" s="28"/>
      <c r="EJJ829" s="28"/>
      <c r="EJK829" s="28"/>
      <c r="EJL829" s="28"/>
      <c r="EJM829" s="28"/>
      <c r="EJN829" s="28"/>
      <c r="EJO829" s="28"/>
      <c r="EJP829" s="28"/>
      <c r="EJQ829" s="28"/>
      <c r="EJR829" s="28"/>
      <c r="EJS829" s="28"/>
      <c r="EJT829" s="28"/>
      <c r="EJU829" s="28"/>
      <c r="EJV829" s="28"/>
      <c r="EJW829" s="28"/>
      <c r="EJX829" s="28"/>
      <c r="EJY829" s="28"/>
      <c r="EJZ829" s="28"/>
      <c r="EKA829" s="28"/>
      <c r="EKB829" s="28"/>
      <c r="EKC829" s="28"/>
      <c r="EKD829" s="28"/>
      <c r="EKE829" s="28"/>
      <c r="EKF829" s="28"/>
      <c r="EKG829" s="28"/>
      <c r="EKH829" s="28"/>
      <c r="EKI829" s="28"/>
      <c r="EKJ829" s="28"/>
      <c r="EKK829" s="28"/>
      <c r="EKL829" s="28"/>
      <c r="EKM829" s="28"/>
      <c r="EKN829" s="28"/>
      <c r="EKO829" s="28"/>
      <c r="EKP829" s="28"/>
      <c r="EKQ829" s="28"/>
      <c r="EKR829" s="28"/>
      <c r="EKS829" s="28"/>
      <c r="EKT829" s="28"/>
      <c r="EKU829" s="28"/>
      <c r="EKV829" s="28"/>
      <c r="EKW829" s="28"/>
      <c r="EKX829" s="28"/>
      <c r="EKY829" s="28"/>
      <c r="EKZ829" s="28"/>
      <c r="ELA829" s="28"/>
      <c r="ELB829" s="28"/>
      <c r="ELC829" s="28"/>
      <c r="ELD829" s="28"/>
      <c r="ELE829" s="28"/>
      <c r="ELF829" s="28"/>
      <c r="ELG829" s="28"/>
      <c r="ELH829" s="28"/>
      <c r="ELI829" s="28"/>
      <c r="ELJ829" s="28"/>
      <c r="ELK829" s="28"/>
      <c r="ELL829" s="28"/>
      <c r="ELM829" s="28"/>
      <c r="ELN829" s="28"/>
      <c r="ELO829" s="28"/>
      <c r="ELP829" s="28"/>
      <c r="ELQ829" s="28"/>
      <c r="ELR829" s="28"/>
      <c r="ELS829" s="28"/>
      <c r="ELT829" s="28"/>
      <c r="ELU829" s="28"/>
      <c r="ELV829" s="28"/>
      <c r="ELW829" s="28"/>
      <c r="ELX829" s="28"/>
      <c r="ELY829" s="28"/>
      <c r="ELZ829" s="28"/>
      <c r="EMA829" s="28"/>
      <c r="EMB829" s="28"/>
      <c r="EMC829" s="28"/>
      <c r="EMD829" s="28"/>
      <c r="EME829" s="28"/>
      <c r="EMF829" s="28"/>
      <c r="EMG829" s="28"/>
      <c r="EMH829" s="28"/>
      <c r="EMI829" s="28"/>
      <c r="EMJ829" s="28"/>
      <c r="EMK829" s="28"/>
      <c r="EML829" s="28"/>
      <c r="EMM829" s="28"/>
      <c r="EMN829" s="28"/>
      <c r="EMO829" s="28"/>
      <c r="EMP829" s="28"/>
      <c r="EMQ829" s="28"/>
      <c r="EMR829" s="28"/>
      <c r="EMS829" s="28"/>
      <c r="EMT829" s="28"/>
      <c r="EMU829" s="28"/>
      <c r="EMV829" s="28"/>
      <c r="EMW829" s="28"/>
      <c r="EMX829" s="28"/>
      <c r="EMY829" s="28"/>
      <c r="EMZ829" s="28"/>
      <c r="ENA829" s="28"/>
      <c r="ENB829" s="28"/>
      <c r="ENC829" s="28"/>
      <c r="END829" s="28"/>
      <c r="ENE829" s="28"/>
      <c r="ENF829" s="28"/>
      <c r="ENG829" s="28"/>
      <c r="ENH829" s="28"/>
      <c r="ENI829" s="28"/>
      <c r="ENJ829" s="28"/>
      <c r="ENK829" s="28"/>
      <c r="ENL829" s="28"/>
      <c r="ENM829" s="28"/>
      <c r="ENN829" s="28"/>
      <c r="ENO829" s="28"/>
      <c r="ENP829" s="28"/>
      <c r="ENQ829" s="28"/>
      <c r="ENR829" s="28"/>
      <c r="ENS829" s="28"/>
      <c r="ENT829" s="28"/>
      <c r="ENU829" s="28"/>
      <c r="ENV829" s="28"/>
      <c r="ENW829" s="28"/>
      <c r="ENX829" s="28"/>
      <c r="ENY829" s="28"/>
      <c r="ENZ829" s="28"/>
      <c r="EOA829" s="28"/>
      <c r="EOB829" s="28"/>
      <c r="EOC829" s="28"/>
      <c r="EOD829" s="28"/>
      <c r="EOE829" s="28"/>
      <c r="EOF829" s="28"/>
      <c r="EOG829" s="28"/>
      <c r="EOH829" s="28"/>
      <c r="EOI829" s="28"/>
      <c r="EOJ829" s="28"/>
      <c r="EOK829" s="28"/>
      <c r="EOL829" s="28"/>
      <c r="EOM829" s="28"/>
      <c r="EON829" s="28"/>
      <c r="EOO829" s="28"/>
      <c r="EOP829" s="28"/>
      <c r="EOQ829" s="28"/>
      <c r="EOR829" s="28"/>
      <c r="EOS829" s="28"/>
      <c r="EOT829" s="28"/>
      <c r="EOU829" s="28"/>
      <c r="EOV829" s="28"/>
      <c r="EOW829" s="28"/>
      <c r="EOX829" s="28"/>
      <c r="EOY829" s="28"/>
      <c r="EOZ829" s="28"/>
      <c r="EPA829" s="28"/>
      <c r="EPB829" s="28"/>
      <c r="EPC829" s="28"/>
      <c r="EPD829" s="28"/>
      <c r="EPE829" s="28"/>
      <c r="EPF829" s="28"/>
      <c r="EPG829" s="28"/>
      <c r="EPH829" s="28"/>
      <c r="EPI829" s="28"/>
      <c r="EPJ829" s="28"/>
      <c r="EPK829" s="28"/>
      <c r="EPL829" s="28"/>
      <c r="EPM829" s="28"/>
      <c r="EPN829" s="28"/>
      <c r="EPO829" s="28"/>
      <c r="EPP829" s="28"/>
      <c r="EPQ829" s="28"/>
      <c r="EPR829" s="28"/>
      <c r="EPS829" s="28"/>
      <c r="EPT829" s="28"/>
      <c r="EPU829" s="28"/>
      <c r="EPV829" s="28"/>
      <c r="EPW829" s="28"/>
      <c r="EPX829" s="28"/>
      <c r="EPY829" s="28"/>
      <c r="EPZ829" s="28"/>
      <c r="EQA829" s="28"/>
      <c r="EQB829" s="28"/>
      <c r="EQC829" s="28"/>
      <c r="EQD829" s="28"/>
      <c r="EQE829" s="28"/>
      <c r="EQF829" s="28"/>
      <c r="EQG829" s="28"/>
      <c r="EQH829" s="28"/>
      <c r="EQI829" s="28"/>
      <c r="EQJ829" s="28"/>
      <c r="EQK829" s="28"/>
      <c r="EQL829" s="28"/>
      <c r="EQM829" s="28"/>
      <c r="EQN829" s="28"/>
      <c r="EQO829" s="28"/>
      <c r="EQP829" s="28"/>
      <c r="EQQ829" s="28"/>
      <c r="EQR829" s="28"/>
      <c r="EQS829" s="28"/>
      <c r="EQT829" s="28"/>
      <c r="EQU829" s="28"/>
      <c r="EQV829" s="28"/>
      <c r="EQW829" s="28"/>
      <c r="EQX829" s="28"/>
      <c r="EQY829" s="28"/>
      <c r="EQZ829" s="28"/>
      <c r="ERA829" s="28"/>
      <c r="ERB829" s="28"/>
      <c r="ERC829" s="28"/>
      <c r="ERD829" s="28"/>
      <c r="ERE829" s="28"/>
      <c r="ERF829" s="28"/>
      <c r="ERG829" s="28"/>
      <c r="ERH829" s="28"/>
      <c r="ERI829" s="28"/>
      <c r="ERJ829" s="28"/>
      <c r="ERK829" s="28"/>
      <c r="ERL829" s="28"/>
      <c r="ERM829" s="28"/>
      <c r="ERN829" s="28"/>
      <c r="ERO829" s="28"/>
      <c r="ERP829" s="28"/>
      <c r="ERQ829" s="28"/>
      <c r="ERR829" s="28"/>
      <c r="ERS829" s="28"/>
      <c r="ERT829" s="28"/>
      <c r="ERU829" s="28"/>
      <c r="ERV829" s="28"/>
      <c r="ERW829" s="28"/>
      <c r="ERX829" s="28"/>
      <c r="ERY829" s="28"/>
      <c r="ERZ829" s="28"/>
      <c r="ESA829" s="28"/>
      <c r="ESB829" s="28"/>
      <c r="ESC829" s="28"/>
      <c r="ESD829" s="28"/>
      <c r="ESE829" s="28"/>
      <c r="ESF829" s="28"/>
      <c r="ESG829" s="28"/>
      <c r="ESH829" s="28"/>
      <c r="ESI829" s="28"/>
      <c r="ESJ829" s="28"/>
      <c r="ESK829" s="28"/>
      <c r="ESL829" s="28"/>
      <c r="ESM829" s="28"/>
      <c r="ESN829" s="28"/>
      <c r="ESO829" s="28"/>
      <c r="ESP829" s="28"/>
      <c r="ESQ829" s="28"/>
      <c r="ESR829" s="28"/>
      <c r="ESS829" s="28"/>
      <c r="EST829" s="28"/>
      <c r="ESU829" s="28"/>
      <c r="ESV829" s="28"/>
      <c r="ESW829" s="28"/>
      <c r="ESX829" s="28"/>
      <c r="ESY829" s="28"/>
      <c r="ESZ829" s="28"/>
      <c r="ETA829" s="28"/>
      <c r="ETB829" s="28"/>
      <c r="ETC829" s="28"/>
      <c r="ETD829" s="28"/>
      <c r="ETE829" s="28"/>
      <c r="ETF829" s="28"/>
      <c r="ETG829" s="28"/>
      <c r="ETH829" s="28"/>
      <c r="ETI829" s="28"/>
      <c r="ETJ829" s="28"/>
      <c r="ETK829" s="28"/>
      <c r="ETL829" s="28"/>
      <c r="ETM829" s="28"/>
      <c r="ETN829" s="28"/>
      <c r="ETO829" s="28"/>
      <c r="ETP829" s="28"/>
      <c r="ETQ829" s="28"/>
      <c r="ETR829" s="28"/>
      <c r="ETS829" s="28"/>
      <c r="ETT829" s="28"/>
      <c r="ETU829" s="28"/>
      <c r="ETV829" s="28"/>
      <c r="ETW829" s="28"/>
      <c r="ETX829" s="28"/>
      <c r="ETY829" s="28"/>
      <c r="ETZ829" s="28"/>
      <c r="EUA829" s="28"/>
      <c r="EUB829" s="28"/>
      <c r="EUC829" s="28"/>
      <c r="EUD829" s="28"/>
      <c r="EUE829" s="28"/>
      <c r="EUF829" s="28"/>
      <c r="EUG829" s="28"/>
      <c r="EUH829" s="28"/>
      <c r="EUI829" s="28"/>
      <c r="EUJ829" s="28"/>
      <c r="EUK829" s="28"/>
      <c r="EUL829" s="28"/>
      <c r="EUM829" s="28"/>
      <c r="EUN829" s="28"/>
      <c r="EUO829" s="28"/>
      <c r="EUP829" s="28"/>
      <c r="EUQ829" s="28"/>
      <c r="EUR829" s="28"/>
      <c r="EUS829" s="28"/>
      <c r="EUT829" s="28"/>
      <c r="EUU829" s="28"/>
      <c r="EUV829" s="28"/>
      <c r="EUW829" s="28"/>
      <c r="EUX829" s="28"/>
      <c r="EUY829" s="28"/>
      <c r="EUZ829" s="28"/>
      <c r="EVA829" s="28"/>
      <c r="EVB829" s="28"/>
      <c r="EVC829" s="28"/>
      <c r="EVD829" s="28"/>
      <c r="EVE829" s="28"/>
      <c r="EVF829" s="28"/>
      <c r="EVG829" s="28"/>
      <c r="EVH829" s="28"/>
      <c r="EVI829" s="28"/>
      <c r="EVJ829" s="28"/>
      <c r="EVK829" s="28"/>
      <c r="EVL829" s="28"/>
      <c r="EVM829" s="28"/>
      <c r="EVN829" s="28"/>
      <c r="EVO829" s="28"/>
      <c r="EVP829" s="28"/>
      <c r="EVQ829" s="28"/>
      <c r="EVR829" s="28"/>
      <c r="EVS829" s="28"/>
      <c r="EVT829" s="28"/>
      <c r="EVU829" s="28"/>
      <c r="EVV829" s="28"/>
      <c r="EVW829" s="28"/>
      <c r="EVX829" s="28"/>
      <c r="EVY829" s="28"/>
      <c r="EVZ829" s="28"/>
      <c r="EWA829" s="28"/>
      <c r="EWB829" s="28"/>
      <c r="EWC829" s="28"/>
      <c r="EWD829" s="28"/>
      <c r="EWE829" s="28"/>
      <c r="EWF829" s="28"/>
      <c r="EWG829" s="28"/>
      <c r="EWH829" s="28"/>
      <c r="EWI829" s="28"/>
      <c r="EWJ829" s="28"/>
      <c r="EWK829" s="28"/>
      <c r="EWL829" s="28"/>
      <c r="EWM829" s="28"/>
      <c r="EWN829" s="28"/>
      <c r="EWO829" s="28"/>
      <c r="EWP829" s="28"/>
      <c r="EWQ829" s="28"/>
      <c r="EWR829" s="28"/>
      <c r="EWS829" s="28"/>
      <c r="EWT829" s="28"/>
      <c r="EWU829" s="28"/>
      <c r="EWV829" s="28"/>
      <c r="EWW829" s="28"/>
      <c r="EWX829" s="28"/>
      <c r="EWY829" s="28"/>
      <c r="EWZ829" s="28"/>
      <c r="EXA829" s="28"/>
      <c r="EXB829" s="28"/>
      <c r="EXC829" s="28"/>
      <c r="EXD829" s="28"/>
      <c r="EXE829" s="28"/>
      <c r="EXF829" s="28"/>
      <c r="EXG829" s="28"/>
      <c r="EXH829" s="28"/>
      <c r="EXI829" s="28"/>
      <c r="EXJ829" s="28"/>
      <c r="EXK829" s="28"/>
      <c r="EXL829" s="28"/>
      <c r="EXM829" s="28"/>
      <c r="EXN829" s="28"/>
      <c r="EXO829" s="28"/>
      <c r="EXP829" s="28"/>
      <c r="EXQ829" s="28"/>
      <c r="EXR829" s="28"/>
      <c r="EXS829" s="28"/>
      <c r="EXT829" s="28"/>
      <c r="EXU829" s="28"/>
      <c r="EXV829" s="28"/>
      <c r="EXW829" s="28"/>
      <c r="EXX829" s="28"/>
      <c r="EXY829" s="28"/>
      <c r="EXZ829" s="28"/>
      <c r="EYA829" s="28"/>
      <c r="EYB829" s="28"/>
      <c r="EYC829" s="28"/>
      <c r="EYD829" s="28"/>
      <c r="EYE829" s="28"/>
      <c r="EYF829" s="28"/>
      <c r="EYG829" s="28"/>
      <c r="EYH829" s="28"/>
      <c r="EYI829" s="28"/>
      <c r="EYJ829" s="28"/>
      <c r="EYK829" s="28"/>
      <c r="EYL829" s="28"/>
      <c r="EYM829" s="28"/>
      <c r="EYN829" s="28"/>
      <c r="EYO829" s="28"/>
      <c r="EYP829" s="28"/>
      <c r="EYQ829" s="28"/>
      <c r="EYR829" s="28"/>
      <c r="EYS829" s="28"/>
      <c r="EYT829" s="28"/>
      <c r="EYU829" s="28"/>
      <c r="EYV829" s="28"/>
      <c r="EYW829" s="28"/>
      <c r="EYX829" s="28"/>
      <c r="EYY829" s="28"/>
      <c r="EYZ829" s="28"/>
      <c r="EZA829" s="28"/>
      <c r="EZB829" s="28"/>
      <c r="EZC829" s="28"/>
      <c r="EZD829" s="28"/>
      <c r="EZE829" s="28"/>
      <c r="EZF829" s="28"/>
      <c r="EZG829" s="28"/>
      <c r="EZH829" s="28"/>
      <c r="EZI829" s="28"/>
      <c r="EZJ829" s="28"/>
      <c r="EZK829" s="28"/>
      <c r="EZL829" s="28"/>
      <c r="EZM829" s="28"/>
      <c r="EZN829" s="28"/>
      <c r="EZO829" s="28"/>
      <c r="EZP829" s="28"/>
      <c r="EZQ829" s="28"/>
      <c r="EZR829" s="28"/>
      <c r="EZS829" s="28"/>
      <c r="EZT829" s="28"/>
      <c r="EZU829" s="28"/>
      <c r="EZV829" s="28"/>
      <c r="EZW829" s="28"/>
      <c r="EZX829" s="28"/>
      <c r="EZY829" s="28"/>
      <c r="EZZ829" s="28"/>
      <c r="FAA829" s="28"/>
      <c r="FAB829" s="28"/>
      <c r="FAC829" s="28"/>
      <c r="FAD829" s="28"/>
      <c r="FAE829" s="28"/>
      <c r="FAF829" s="28"/>
      <c r="FAG829" s="28"/>
      <c r="FAH829" s="28"/>
      <c r="FAI829" s="28"/>
      <c r="FAJ829" s="28"/>
      <c r="FAK829" s="28"/>
      <c r="FAL829" s="28"/>
      <c r="FAM829" s="28"/>
      <c r="FAN829" s="28"/>
      <c r="FAO829" s="28"/>
      <c r="FAP829" s="28"/>
      <c r="FAQ829" s="28"/>
      <c r="FAR829" s="28"/>
      <c r="FAS829" s="28"/>
      <c r="FAT829" s="28"/>
      <c r="FAU829" s="28"/>
      <c r="FAV829" s="28"/>
      <c r="FAW829" s="28"/>
      <c r="FAX829" s="28"/>
      <c r="FAY829" s="28"/>
      <c r="FAZ829" s="28"/>
      <c r="FBA829" s="28"/>
      <c r="FBB829" s="28"/>
      <c r="FBC829" s="28"/>
      <c r="FBD829" s="28"/>
      <c r="FBE829" s="28"/>
      <c r="FBF829" s="28"/>
      <c r="FBG829" s="28"/>
      <c r="FBH829" s="28"/>
      <c r="FBI829" s="28"/>
      <c r="FBJ829" s="28"/>
      <c r="FBK829" s="28"/>
      <c r="FBL829" s="28"/>
      <c r="FBM829" s="28"/>
      <c r="FBN829" s="28"/>
      <c r="FBO829" s="28"/>
      <c r="FBP829" s="28"/>
      <c r="FBQ829" s="28"/>
      <c r="FBR829" s="28"/>
      <c r="FBS829" s="28"/>
      <c r="FBT829" s="28"/>
      <c r="FBU829" s="28"/>
      <c r="FBV829" s="28"/>
      <c r="FBW829" s="28"/>
      <c r="FBX829" s="28"/>
      <c r="FBY829" s="28"/>
      <c r="FBZ829" s="28"/>
      <c r="FCA829" s="28"/>
      <c r="FCB829" s="28"/>
      <c r="FCC829" s="28"/>
      <c r="FCD829" s="28"/>
      <c r="FCE829" s="28"/>
      <c r="FCF829" s="28"/>
      <c r="FCG829" s="28"/>
      <c r="FCH829" s="28"/>
      <c r="FCI829" s="28"/>
      <c r="FCJ829" s="28"/>
      <c r="FCK829" s="28"/>
      <c r="FCL829" s="28"/>
      <c r="FCM829" s="28"/>
      <c r="FCN829" s="28"/>
      <c r="FCO829" s="28"/>
      <c r="FCP829" s="28"/>
      <c r="FCQ829" s="28"/>
      <c r="FCR829" s="28"/>
      <c r="FCS829" s="28"/>
      <c r="FCT829" s="28"/>
      <c r="FCU829" s="28"/>
      <c r="FCV829" s="28"/>
      <c r="FCW829" s="28"/>
      <c r="FCX829" s="28"/>
      <c r="FCY829" s="28"/>
      <c r="FCZ829" s="28"/>
      <c r="FDA829" s="28"/>
      <c r="FDB829" s="28"/>
      <c r="FDC829" s="28"/>
      <c r="FDD829" s="28"/>
      <c r="FDE829" s="28"/>
      <c r="FDF829" s="28"/>
      <c r="FDG829" s="28"/>
      <c r="FDH829" s="28"/>
      <c r="FDI829" s="28"/>
      <c r="FDJ829" s="28"/>
      <c r="FDK829" s="28"/>
      <c r="FDL829" s="28"/>
      <c r="FDM829" s="28"/>
      <c r="FDN829" s="28"/>
      <c r="FDO829" s="28"/>
      <c r="FDP829" s="28"/>
      <c r="FDQ829" s="28"/>
      <c r="FDR829" s="28"/>
      <c r="FDS829" s="28"/>
      <c r="FDT829" s="28"/>
      <c r="FDU829" s="28"/>
      <c r="FDV829" s="28"/>
      <c r="FDW829" s="28"/>
      <c r="FDX829" s="28"/>
      <c r="FDY829" s="28"/>
      <c r="FDZ829" s="28"/>
      <c r="FEA829" s="28"/>
      <c r="FEB829" s="28"/>
      <c r="FEC829" s="28"/>
      <c r="FED829" s="28"/>
      <c r="FEE829" s="28"/>
      <c r="FEF829" s="28"/>
      <c r="FEG829" s="28"/>
      <c r="FEH829" s="28"/>
      <c r="FEI829" s="28"/>
      <c r="FEJ829" s="28"/>
      <c r="FEK829" s="28"/>
      <c r="FEL829" s="28"/>
      <c r="FEM829" s="28"/>
      <c r="FEN829" s="28"/>
      <c r="FEO829" s="28"/>
      <c r="FEP829" s="28"/>
      <c r="FEQ829" s="28"/>
      <c r="FER829" s="28"/>
      <c r="FES829" s="28"/>
      <c r="FET829" s="28"/>
      <c r="FEU829" s="28"/>
      <c r="FEV829" s="28"/>
      <c r="FEW829" s="28"/>
      <c r="FEX829" s="28"/>
      <c r="FEY829" s="28"/>
      <c r="FEZ829" s="28"/>
      <c r="FFA829" s="28"/>
      <c r="FFB829" s="28"/>
      <c r="FFC829" s="28"/>
      <c r="FFD829" s="28"/>
      <c r="FFE829" s="28"/>
      <c r="FFF829" s="28"/>
      <c r="FFG829" s="28"/>
      <c r="FFH829" s="28"/>
      <c r="FFI829" s="28"/>
      <c r="FFJ829" s="28"/>
      <c r="FFK829" s="28"/>
      <c r="FFL829" s="28"/>
      <c r="FFM829" s="28"/>
      <c r="FFN829" s="28"/>
      <c r="FFO829" s="28"/>
      <c r="FFP829" s="28"/>
      <c r="FFQ829" s="28"/>
      <c r="FFR829" s="28"/>
      <c r="FFS829" s="28"/>
      <c r="FFT829" s="28"/>
      <c r="FFU829" s="28"/>
      <c r="FFV829" s="28"/>
      <c r="FFW829" s="28"/>
      <c r="FFX829" s="28"/>
      <c r="FFY829" s="28"/>
      <c r="FFZ829" s="28"/>
      <c r="FGA829" s="28"/>
      <c r="FGB829" s="28"/>
      <c r="FGC829" s="28"/>
      <c r="FGD829" s="28"/>
      <c r="FGE829" s="28"/>
      <c r="FGF829" s="28"/>
      <c r="FGG829" s="28"/>
      <c r="FGH829" s="28"/>
      <c r="FGI829" s="28"/>
      <c r="FGJ829" s="28"/>
      <c r="FGK829" s="28"/>
      <c r="FGL829" s="28"/>
      <c r="FGM829" s="28"/>
      <c r="FGN829" s="28"/>
      <c r="FGO829" s="28"/>
      <c r="FGP829" s="28"/>
      <c r="FGQ829" s="28"/>
      <c r="FGR829" s="28"/>
      <c r="FGS829" s="28"/>
      <c r="FGT829" s="28"/>
      <c r="FGU829" s="28"/>
      <c r="FGV829" s="28"/>
      <c r="FGW829" s="28"/>
      <c r="FGX829" s="28"/>
      <c r="FGY829" s="28"/>
      <c r="FGZ829" s="28"/>
      <c r="FHA829" s="28"/>
      <c r="FHB829" s="28"/>
      <c r="FHC829" s="28"/>
      <c r="FHD829" s="28"/>
      <c r="FHE829" s="28"/>
      <c r="FHF829" s="28"/>
      <c r="FHG829" s="28"/>
      <c r="FHH829" s="28"/>
      <c r="FHI829" s="28"/>
      <c r="FHJ829" s="28"/>
      <c r="FHK829" s="28"/>
      <c r="FHL829" s="28"/>
      <c r="FHM829" s="28"/>
      <c r="FHN829" s="28"/>
      <c r="FHO829" s="28"/>
      <c r="FHP829" s="28"/>
      <c r="FHQ829" s="28"/>
      <c r="FHR829" s="28"/>
      <c r="FHS829" s="28"/>
      <c r="FHT829" s="28"/>
      <c r="FHU829" s="28"/>
      <c r="FHV829" s="28"/>
      <c r="FHW829" s="28"/>
      <c r="FHX829" s="28"/>
      <c r="FHY829" s="28"/>
      <c r="FHZ829" s="28"/>
      <c r="FIA829" s="28"/>
      <c r="FIB829" s="28"/>
      <c r="FIC829" s="28"/>
      <c r="FID829" s="28"/>
      <c r="FIE829" s="28"/>
      <c r="FIF829" s="28"/>
      <c r="FIG829" s="28"/>
      <c r="FIH829" s="28"/>
      <c r="FII829" s="28"/>
      <c r="FIJ829" s="28"/>
      <c r="FIK829" s="28"/>
      <c r="FIL829" s="28"/>
      <c r="FIM829" s="28"/>
      <c r="FIN829" s="28"/>
      <c r="FIO829" s="28"/>
      <c r="FIP829" s="28"/>
      <c r="FIQ829" s="28"/>
      <c r="FIR829" s="28"/>
      <c r="FIS829" s="28"/>
      <c r="FIT829" s="28"/>
      <c r="FIU829" s="28"/>
      <c r="FIV829" s="28"/>
      <c r="FIW829" s="28"/>
      <c r="FIX829" s="28"/>
      <c r="FIY829" s="28"/>
      <c r="FIZ829" s="28"/>
      <c r="FJA829" s="28"/>
      <c r="FJB829" s="28"/>
      <c r="FJC829" s="28"/>
      <c r="FJD829" s="28"/>
      <c r="FJE829" s="28"/>
      <c r="FJF829" s="28"/>
      <c r="FJG829" s="28"/>
      <c r="FJH829" s="28"/>
      <c r="FJI829" s="28"/>
      <c r="FJJ829" s="28"/>
      <c r="FJK829" s="28"/>
      <c r="FJL829" s="28"/>
      <c r="FJM829" s="28"/>
      <c r="FJN829" s="28"/>
      <c r="FJO829" s="28"/>
      <c r="FJP829" s="28"/>
      <c r="FJQ829" s="28"/>
      <c r="FJR829" s="28"/>
      <c r="FJS829" s="28"/>
      <c r="FJT829" s="28"/>
      <c r="FJU829" s="28"/>
      <c r="FJV829" s="28"/>
      <c r="FJW829" s="28"/>
      <c r="FJX829" s="28"/>
      <c r="FJY829" s="28"/>
      <c r="FJZ829" s="28"/>
      <c r="FKA829" s="28"/>
      <c r="FKB829" s="28"/>
      <c r="FKC829" s="28"/>
      <c r="FKD829" s="28"/>
      <c r="FKE829" s="28"/>
      <c r="FKF829" s="28"/>
      <c r="FKG829" s="28"/>
      <c r="FKH829" s="28"/>
      <c r="FKI829" s="28"/>
      <c r="FKJ829" s="28"/>
      <c r="FKK829" s="28"/>
      <c r="FKL829" s="28"/>
      <c r="FKM829" s="28"/>
      <c r="FKN829" s="28"/>
      <c r="FKO829" s="28"/>
      <c r="FKP829" s="28"/>
      <c r="FKQ829" s="28"/>
      <c r="FKR829" s="28"/>
      <c r="FKS829" s="28"/>
      <c r="FKT829" s="28"/>
      <c r="FKU829" s="28"/>
      <c r="FKV829" s="28"/>
      <c r="FKW829" s="28"/>
      <c r="FKX829" s="28"/>
      <c r="FKY829" s="28"/>
      <c r="FKZ829" s="28"/>
      <c r="FLA829" s="28"/>
      <c r="FLB829" s="28"/>
      <c r="FLC829" s="28"/>
      <c r="FLD829" s="28"/>
      <c r="FLE829" s="28"/>
      <c r="FLF829" s="28"/>
      <c r="FLG829" s="28"/>
      <c r="FLH829" s="28"/>
      <c r="FLI829" s="28"/>
      <c r="FLJ829" s="28"/>
      <c r="FLK829" s="28"/>
      <c r="FLL829" s="28"/>
      <c r="FLM829" s="28"/>
      <c r="FLN829" s="28"/>
      <c r="FLO829" s="28"/>
      <c r="FLP829" s="28"/>
      <c r="FLQ829" s="28"/>
      <c r="FLR829" s="28"/>
      <c r="FLS829" s="28"/>
      <c r="FLT829" s="28"/>
      <c r="FLU829" s="28"/>
      <c r="FLV829" s="28"/>
      <c r="FLW829" s="28"/>
      <c r="FLX829" s="28"/>
      <c r="FLY829" s="28"/>
      <c r="FLZ829" s="28"/>
      <c r="FMA829" s="28"/>
      <c r="FMB829" s="28"/>
      <c r="FMC829" s="28"/>
      <c r="FMD829" s="28"/>
      <c r="FME829" s="28"/>
      <c r="FMF829" s="28"/>
      <c r="FMG829" s="28"/>
      <c r="FMH829" s="28"/>
      <c r="FMI829" s="28"/>
      <c r="FMJ829" s="28"/>
      <c r="FMK829" s="28"/>
      <c r="FML829" s="28"/>
      <c r="FMM829" s="28"/>
      <c r="FMN829" s="28"/>
      <c r="FMO829" s="28"/>
      <c r="FMP829" s="28"/>
      <c r="FMQ829" s="28"/>
      <c r="FMR829" s="28"/>
      <c r="FMS829" s="28"/>
      <c r="FMT829" s="28"/>
      <c r="FMU829" s="28"/>
      <c r="FMV829" s="28"/>
      <c r="FMW829" s="28"/>
      <c r="FMX829" s="28"/>
      <c r="FMY829" s="28"/>
      <c r="FMZ829" s="28"/>
      <c r="FNA829" s="28"/>
      <c r="FNB829" s="28"/>
      <c r="FNC829" s="28"/>
      <c r="FND829" s="28"/>
      <c r="FNE829" s="28"/>
      <c r="FNF829" s="28"/>
      <c r="FNG829" s="28"/>
      <c r="FNH829" s="28"/>
      <c r="FNI829" s="28"/>
      <c r="FNJ829" s="28"/>
      <c r="FNK829" s="28"/>
      <c r="FNL829" s="28"/>
      <c r="FNM829" s="28"/>
      <c r="FNN829" s="28"/>
      <c r="FNO829" s="28"/>
      <c r="FNP829" s="28"/>
      <c r="FNQ829" s="28"/>
      <c r="FNR829" s="28"/>
      <c r="FNS829" s="28"/>
      <c r="FNT829" s="28"/>
      <c r="FNU829" s="28"/>
      <c r="FNV829" s="28"/>
      <c r="FNW829" s="28"/>
      <c r="FNX829" s="28"/>
      <c r="FNY829" s="28"/>
      <c r="FNZ829" s="28"/>
      <c r="FOA829" s="28"/>
      <c r="FOB829" s="28"/>
      <c r="FOC829" s="28"/>
      <c r="FOD829" s="28"/>
      <c r="FOE829" s="28"/>
      <c r="FOF829" s="28"/>
      <c r="FOG829" s="28"/>
      <c r="FOH829" s="28"/>
      <c r="FOI829" s="28"/>
      <c r="FOJ829" s="28"/>
      <c r="FOK829" s="28"/>
      <c r="FOL829" s="28"/>
      <c r="FOM829" s="28"/>
      <c r="FON829" s="28"/>
      <c r="FOO829" s="28"/>
      <c r="FOP829" s="28"/>
      <c r="FOQ829" s="28"/>
      <c r="FOR829" s="28"/>
      <c r="FOS829" s="28"/>
      <c r="FOT829" s="28"/>
      <c r="FOU829" s="28"/>
      <c r="FOV829" s="28"/>
      <c r="FOW829" s="28"/>
      <c r="FOX829" s="28"/>
      <c r="FOY829" s="28"/>
      <c r="FOZ829" s="28"/>
      <c r="FPA829" s="28"/>
      <c r="FPB829" s="28"/>
      <c r="FPC829" s="28"/>
      <c r="FPD829" s="28"/>
      <c r="FPE829" s="28"/>
      <c r="FPF829" s="28"/>
      <c r="FPG829" s="28"/>
      <c r="FPH829" s="28"/>
      <c r="FPI829" s="28"/>
      <c r="FPJ829" s="28"/>
      <c r="FPK829" s="28"/>
      <c r="FPL829" s="28"/>
      <c r="FPM829" s="28"/>
      <c r="FPN829" s="28"/>
      <c r="FPO829" s="28"/>
      <c r="FPP829" s="28"/>
      <c r="FPQ829" s="28"/>
      <c r="FPR829" s="28"/>
      <c r="FPS829" s="28"/>
      <c r="FPT829" s="28"/>
      <c r="FPU829" s="28"/>
      <c r="FPV829" s="28"/>
      <c r="FPW829" s="28"/>
      <c r="FPX829" s="28"/>
      <c r="FPY829" s="28"/>
      <c r="FPZ829" s="28"/>
      <c r="FQA829" s="28"/>
      <c r="FQB829" s="28"/>
      <c r="FQC829" s="28"/>
      <c r="FQD829" s="28"/>
      <c r="FQE829" s="28"/>
      <c r="FQF829" s="28"/>
      <c r="FQG829" s="28"/>
      <c r="FQH829" s="28"/>
      <c r="FQI829" s="28"/>
      <c r="FQJ829" s="28"/>
      <c r="FQK829" s="28"/>
      <c r="FQL829" s="28"/>
      <c r="FQM829" s="28"/>
      <c r="FQN829" s="28"/>
      <c r="FQO829" s="28"/>
      <c r="FQP829" s="28"/>
      <c r="FQQ829" s="28"/>
      <c r="FQR829" s="28"/>
      <c r="FQS829" s="28"/>
      <c r="FQT829" s="28"/>
      <c r="FQU829" s="28"/>
      <c r="FQV829" s="28"/>
      <c r="FQW829" s="28"/>
      <c r="FQX829" s="28"/>
      <c r="FQY829" s="28"/>
      <c r="FQZ829" s="28"/>
      <c r="FRA829" s="28"/>
      <c r="FRB829" s="28"/>
      <c r="FRC829" s="28"/>
      <c r="FRD829" s="28"/>
      <c r="FRE829" s="28"/>
      <c r="FRF829" s="28"/>
      <c r="FRG829" s="28"/>
      <c r="FRH829" s="28"/>
      <c r="FRI829" s="28"/>
      <c r="FRJ829" s="28"/>
      <c r="FRK829" s="28"/>
      <c r="FRL829" s="28"/>
      <c r="FRM829" s="28"/>
      <c r="FRN829" s="28"/>
      <c r="FRO829" s="28"/>
      <c r="FRP829" s="28"/>
      <c r="FRQ829" s="28"/>
      <c r="FRR829" s="28"/>
      <c r="FRS829" s="28"/>
      <c r="FRT829" s="28"/>
      <c r="FRU829" s="28"/>
      <c r="FRV829" s="28"/>
      <c r="FRW829" s="28"/>
      <c r="FRX829" s="28"/>
      <c r="FRY829" s="28"/>
      <c r="FRZ829" s="28"/>
      <c r="FSA829" s="28"/>
      <c r="FSB829" s="28"/>
      <c r="FSC829" s="28"/>
      <c r="FSD829" s="28"/>
      <c r="FSE829" s="28"/>
      <c r="FSF829" s="28"/>
      <c r="FSG829" s="28"/>
      <c r="FSH829" s="28"/>
      <c r="FSI829" s="28"/>
      <c r="FSJ829" s="28"/>
      <c r="FSK829" s="28"/>
      <c r="FSL829" s="28"/>
      <c r="FSM829" s="28"/>
      <c r="FSN829" s="28"/>
      <c r="FSO829" s="28"/>
      <c r="FSP829" s="28"/>
      <c r="FSQ829" s="28"/>
      <c r="FSR829" s="28"/>
      <c r="FSS829" s="28"/>
      <c r="FST829" s="28"/>
      <c r="FSU829" s="28"/>
      <c r="FSV829" s="28"/>
      <c r="FSW829" s="28"/>
      <c r="FSX829" s="28"/>
      <c r="FSY829" s="28"/>
      <c r="FSZ829" s="28"/>
      <c r="FTA829" s="28"/>
      <c r="FTB829" s="28"/>
      <c r="FTC829" s="28"/>
      <c r="FTD829" s="28"/>
      <c r="FTE829" s="28"/>
      <c r="FTF829" s="28"/>
      <c r="FTG829" s="28"/>
      <c r="FTH829" s="28"/>
      <c r="FTI829" s="28"/>
      <c r="FTJ829" s="28"/>
      <c r="FTK829" s="28"/>
      <c r="FTL829" s="28"/>
      <c r="FTM829" s="28"/>
      <c r="FTN829" s="28"/>
      <c r="FTO829" s="28"/>
      <c r="FTP829" s="28"/>
      <c r="FTQ829" s="28"/>
      <c r="FTR829" s="28"/>
      <c r="FTS829" s="28"/>
      <c r="FTT829" s="28"/>
      <c r="FTU829" s="28"/>
      <c r="FTV829" s="28"/>
      <c r="FTW829" s="28"/>
      <c r="FTX829" s="28"/>
      <c r="FTY829" s="28"/>
      <c r="FTZ829" s="28"/>
      <c r="FUA829" s="28"/>
      <c r="FUB829" s="28"/>
      <c r="FUC829" s="28"/>
      <c r="FUD829" s="28"/>
      <c r="FUE829" s="28"/>
      <c r="FUF829" s="28"/>
      <c r="FUG829" s="28"/>
      <c r="FUH829" s="28"/>
      <c r="FUI829" s="28"/>
      <c r="FUJ829" s="28"/>
      <c r="FUK829" s="28"/>
      <c r="FUL829" s="28"/>
      <c r="FUM829" s="28"/>
      <c r="FUN829" s="28"/>
      <c r="FUO829" s="28"/>
      <c r="FUP829" s="28"/>
      <c r="FUQ829" s="28"/>
      <c r="FUR829" s="28"/>
      <c r="FUS829" s="28"/>
      <c r="FUT829" s="28"/>
      <c r="FUU829" s="28"/>
      <c r="FUV829" s="28"/>
      <c r="FUW829" s="28"/>
      <c r="FUX829" s="28"/>
      <c r="FUY829" s="28"/>
      <c r="FUZ829" s="28"/>
      <c r="FVA829" s="28"/>
      <c r="FVB829" s="28"/>
      <c r="FVC829" s="28"/>
      <c r="FVD829" s="28"/>
      <c r="FVE829" s="28"/>
      <c r="FVF829" s="28"/>
      <c r="FVG829" s="28"/>
      <c r="FVH829" s="28"/>
      <c r="FVI829" s="28"/>
      <c r="FVJ829" s="28"/>
      <c r="FVK829" s="28"/>
      <c r="FVL829" s="28"/>
      <c r="FVM829" s="28"/>
      <c r="FVN829" s="28"/>
      <c r="FVO829" s="28"/>
      <c r="FVP829" s="28"/>
      <c r="FVQ829" s="28"/>
      <c r="FVR829" s="28"/>
      <c r="FVS829" s="28"/>
      <c r="FVT829" s="28"/>
      <c r="FVU829" s="28"/>
      <c r="FVV829" s="28"/>
      <c r="FVW829" s="28"/>
      <c r="FVX829" s="28"/>
      <c r="FVY829" s="28"/>
      <c r="FVZ829" s="28"/>
      <c r="FWA829" s="28"/>
      <c r="FWB829" s="28"/>
      <c r="FWC829" s="28"/>
      <c r="FWD829" s="28"/>
      <c r="FWE829" s="28"/>
      <c r="FWF829" s="28"/>
      <c r="FWG829" s="28"/>
      <c r="FWH829" s="28"/>
      <c r="FWI829" s="28"/>
      <c r="FWJ829" s="28"/>
      <c r="FWK829" s="28"/>
      <c r="FWL829" s="28"/>
      <c r="FWM829" s="28"/>
      <c r="FWN829" s="28"/>
      <c r="FWO829" s="28"/>
      <c r="FWP829" s="28"/>
      <c r="FWQ829" s="28"/>
      <c r="FWR829" s="28"/>
      <c r="FWS829" s="28"/>
      <c r="FWT829" s="28"/>
      <c r="FWU829" s="28"/>
      <c r="FWV829" s="28"/>
      <c r="FWW829" s="28"/>
      <c r="FWX829" s="28"/>
      <c r="FWY829" s="28"/>
      <c r="FWZ829" s="28"/>
      <c r="FXA829" s="28"/>
      <c r="FXB829" s="28"/>
      <c r="FXC829" s="28"/>
      <c r="FXD829" s="28"/>
      <c r="FXE829" s="28"/>
      <c r="FXF829" s="28"/>
      <c r="FXG829" s="28"/>
      <c r="FXH829" s="28"/>
      <c r="FXI829" s="28"/>
      <c r="FXJ829" s="28"/>
      <c r="FXK829" s="28"/>
      <c r="FXL829" s="28"/>
      <c r="FXM829" s="28"/>
      <c r="FXN829" s="28"/>
      <c r="FXO829" s="28"/>
      <c r="FXP829" s="28"/>
      <c r="FXQ829" s="28"/>
      <c r="FXR829" s="28"/>
      <c r="FXS829" s="28"/>
      <c r="FXT829" s="28"/>
      <c r="FXU829" s="28"/>
      <c r="FXV829" s="28"/>
      <c r="FXW829" s="28"/>
      <c r="FXX829" s="28"/>
      <c r="FXY829" s="28"/>
      <c r="FXZ829" s="28"/>
      <c r="FYA829" s="28"/>
      <c r="FYB829" s="28"/>
      <c r="FYC829" s="28"/>
      <c r="FYD829" s="28"/>
      <c r="FYE829" s="28"/>
      <c r="FYF829" s="28"/>
      <c r="FYG829" s="28"/>
      <c r="FYH829" s="28"/>
      <c r="FYI829" s="28"/>
      <c r="FYJ829" s="28"/>
      <c r="FYK829" s="28"/>
      <c r="FYL829" s="28"/>
      <c r="FYM829" s="28"/>
      <c r="FYN829" s="28"/>
      <c r="FYO829" s="28"/>
      <c r="FYP829" s="28"/>
      <c r="FYQ829" s="28"/>
      <c r="FYR829" s="28"/>
      <c r="FYS829" s="28"/>
      <c r="FYT829" s="28"/>
      <c r="FYU829" s="28"/>
      <c r="FYV829" s="28"/>
      <c r="FYW829" s="28"/>
      <c r="FYX829" s="28"/>
      <c r="FYY829" s="28"/>
      <c r="FYZ829" s="28"/>
      <c r="FZA829" s="28"/>
      <c r="FZB829" s="28"/>
      <c r="FZC829" s="28"/>
      <c r="FZD829" s="28"/>
      <c r="FZE829" s="28"/>
      <c r="FZF829" s="28"/>
      <c r="FZG829" s="28"/>
      <c r="FZH829" s="28"/>
      <c r="FZI829" s="28"/>
      <c r="FZJ829" s="28"/>
      <c r="FZK829" s="28"/>
      <c r="FZL829" s="28"/>
      <c r="FZM829" s="28"/>
      <c r="FZN829" s="28"/>
      <c r="FZO829" s="28"/>
      <c r="FZP829" s="28"/>
      <c r="FZQ829" s="28"/>
      <c r="FZR829" s="28"/>
      <c r="FZS829" s="28"/>
      <c r="FZT829" s="28"/>
      <c r="FZU829" s="28"/>
      <c r="FZV829" s="28"/>
      <c r="FZW829" s="28"/>
      <c r="FZX829" s="28"/>
      <c r="FZY829" s="28"/>
      <c r="FZZ829" s="28"/>
      <c r="GAA829" s="28"/>
      <c r="GAB829" s="28"/>
      <c r="GAC829" s="28"/>
      <c r="GAD829" s="28"/>
      <c r="GAE829" s="28"/>
      <c r="GAF829" s="28"/>
      <c r="GAG829" s="28"/>
      <c r="GAH829" s="28"/>
      <c r="GAI829" s="28"/>
      <c r="GAJ829" s="28"/>
      <c r="GAK829" s="28"/>
      <c r="GAL829" s="28"/>
      <c r="GAM829" s="28"/>
      <c r="GAN829" s="28"/>
      <c r="GAO829" s="28"/>
      <c r="GAP829" s="28"/>
      <c r="GAQ829" s="28"/>
      <c r="GAR829" s="28"/>
      <c r="GAS829" s="28"/>
      <c r="GAT829" s="28"/>
      <c r="GAU829" s="28"/>
      <c r="GAV829" s="28"/>
      <c r="GAW829" s="28"/>
      <c r="GAX829" s="28"/>
      <c r="GAY829" s="28"/>
      <c r="GAZ829" s="28"/>
      <c r="GBA829" s="28"/>
      <c r="GBB829" s="28"/>
      <c r="GBC829" s="28"/>
      <c r="GBD829" s="28"/>
      <c r="GBE829" s="28"/>
      <c r="GBF829" s="28"/>
      <c r="GBG829" s="28"/>
      <c r="GBH829" s="28"/>
      <c r="GBI829" s="28"/>
      <c r="GBJ829" s="28"/>
      <c r="GBK829" s="28"/>
      <c r="GBL829" s="28"/>
      <c r="GBM829" s="28"/>
      <c r="GBN829" s="28"/>
      <c r="GBO829" s="28"/>
      <c r="GBP829" s="28"/>
      <c r="GBQ829" s="28"/>
      <c r="GBR829" s="28"/>
      <c r="GBS829" s="28"/>
      <c r="GBT829" s="28"/>
      <c r="GBU829" s="28"/>
      <c r="GBV829" s="28"/>
      <c r="GBW829" s="28"/>
      <c r="GBX829" s="28"/>
      <c r="GBY829" s="28"/>
      <c r="GBZ829" s="28"/>
      <c r="GCA829" s="28"/>
      <c r="GCB829" s="28"/>
      <c r="GCC829" s="28"/>
      <c r="GCD829" s="28"/>
      <c r="GCE829" s="28"/>
      <c r="GCF829" s="28"/>
      <c r="GCG829" s="28"/>
      <c r="GCH829" s="28"/>
      <c r="GCI829" s="28"/>
      <c r="GCJ829" s="28"/>
      <c r="GCK829" s="28"/>
      <c r="GCL829" s="28"/>
      <c r="GCM829" s="28"/>
      <c r="GCN829" s="28"/>
      <c r="GCO829" s="28"/>
      <c r="GCP829" s="28"/>
      <c r="GCQ829" s="28"/>
      <c r="GCR829" s="28"/>
      <c r="GCS829" s="28"/>
      <c r="GCT829" s="28"/>
      <c r="GCU829" s="28"/>
      <c r="GCV829" s="28"/>
      <c r="GCW829" s="28"/>
      <c r="GCX829" s="28"/>
      <c r="GCY829" s="28"/>
      <c r="GCZ829" s="28"/>
      <c r="GDA829" s="28"/>
      <c r="GDB829" s="28"/>
      <c r="GDC829" s="28"/>
      <c r="GDD829" s="28"/>
      <c r="GDE829" s="28"/>
      <c r="GDF829" s="28"/>
      <c r="GDG829" s="28"/>
      <c r="GDH829" s="28"/>
      <c r="GDI829" s="28"/>
      <c r="GDJ829" s="28"/>
      <c r="GDK829" s="28"/>
      <c r="GDL829" s="28"/>
      <c r="GDM829" s="28"/>
      <c r="GDN829" s="28"/>
      <c r="GDO829" s="28"/>
      <c r="GDP829" s="28"/>
      <c r="GDQ829" s="28"/>
      <c r="GDR829" s="28"/>
      <c r="GDS829" s="28"/>
      <c r="GDT829" s="28"/>
      <c r="GDU829" s="28"/>
      <c r="GDV829" s="28"/>
      <c r="GDW829" s="28"/>
      <c r="GDX829" s="28"/>
      <c r="GDY829" s="28"/>
      <c r="GDZ829" s="28"/>
      <c r="GEA829" s="28"/>
      <c r="GEB829" s="28"/>
      <c r="GEC829" s="28"/>
      <c r="GED829" s="28"/>
      <c r="GEE829" s="28"/>
      <c r="GEF829" s="28"/>
      <c r="GEG829" s="28"/>
      <c r="GEH829" s="28"/>
      <c r="GEI829" s="28"/>
      <c r="GEJ829" s="28"/>
      <c r="GEK829" s="28"/>
      <c r="GEL829" s="28"/>
      <c r="GEM829" s="28"/>
      <c r="GEN829" s="28"/>
      <c r="GEO829" s="28"/>
      <c r="GEP829" s="28"/>
      <c r="GEQ829" s="28"/>
      <c r="GER829" s="28"/>
      <c r="GES829" s="28"/>
      <c r="GET829" s="28"/>
      <c r="GEU829" s="28"/>
      <c r="GEV829" s="28"/>
      <c r="GEW829" s="28"/>
      <c r="GEX829" s="28"/>
      <c r="GEY829" s="28"/>
      <c r="GEZ829" s="28"/>
      <c r="GFA829" s="28"/>
      <c r="GFB829" s="28"/>
      <c r="GFC829" s="28"/>
      <c r="GFD829" s="28"/>
      <c r="GFE829" s="28"/>
      <c r="GFF829" s="28"/>
      <c r="GFG829" s="28"/>
      <c r="GFH829" s="28"/>
      <c r="GFI829" s="28"/>
      <c r="GFJ829" s="28"/>
      <c r="GFK829" s="28"/>
      <c r="GFL829" s="28"/>
      <c r="GFM829" s="28"/>
      <c r="GFN829" s="28"/>
      <c r="GFO829" s="28"/>
      <c r="GFP829" s="28"/>
      <c r="GFQ829" s="28"/>
      <c r="GFR829" s="28"/>
      <c r="GFS829" s="28"/>
      <c r="GFT829" s="28"/>
      <c r="GFU829" s="28"/>
      <c r="GFV829" s="28"/>
      <c r="GFW829" s="28"/>
      <c r="GFX829" s="28"/>
      <c r="GFY829" s="28"/>
      <c r="GFZ829" s="28"/>
      <c r="GGA829" s="28"/>
      <c r="GGB829" s="28"/>
      <c r="GGC829" s="28"/>
      <c r="GGD829" s="28"/>
      <c r="GGE829" s="28"/>
      <c r="GGF829" s="28"/>
      <c r="GGG829" s="28"/>
      <c r="GGH829" s="28"/>
      <c r="GGI829" s="28"/>
      <c r="GGJ829" s="28"/>
      <c r="GGK829" s="28"/>
      <c r="GGL829" s="28"/>
      <c r="GGM829" s="28"/>
      <c r="GGN829" s="28"/>
      <c r="GGO829" s="28"/>
      <c r="GGP829" s="28"/>
      <c r="GGQ829" s="28"/>
      <c r="GGR829" s="28"/>
      <c r="GGS829" s="28"/>
      <c r="GGT829" s="28"/>
      <c r="GGU829" s="28"/>
      <c r="GGV829" s="28"/>
      <c r="GGW829" s="28"/>
      <c r="GGX829" s="28"/>
      <c r="GGY829" s="28"/>
      <c r="GGZ829" s="28"/>
      <c r="GHA829" s="28"/>
      <c r="GHB829" s="28"/>
      <c r="GHC829" s="28"/>
      <c r="GHD829" s="28"/>
      <c r="GHE829" s="28"/>
      <c r="GHF829" s="28"/>
      <c r="GHG829" s="28"/>
      <c r="GHH829" s="28"/>
      <c r="GHI829" s="28"/>
      <c r="GHJ829" s="28"/>
      <c r="GHK829" s="28"/>
      <c r="GHL829" s="28"/>
      <c r="GHM829" s="28"/>
      <c r="GHN829" s="28"/>
      <c r="GHO829" s="28"/>
      <c r="GHP829" s="28"/>
      <c r="GHQ829" s="28"/>
      <c r="GHR829" s="28"/>
      <c r="GHS829" s="28"/>
      <c r="GHT829" s="28"/>
      <c r="GHU829" s="28"/>
      <c r="GHV829" s="28"/>
      <c r="GHW829" s="28"/>
      <c r="GHX829" s="28"/>
      <c r="GHY829" s="28"/>
      <c r="GHZ829" s="28"/>
      <c r="GIA829" s="28"/>
      <c r="GIB829" s="28"/>
      <c r="GIC829" s="28"/>
      <c r="GID829" s="28"/>
      <c r="GIE829" s="28"/>
      <c r="GIF829" s="28"/>
      <c r="GIG829" s="28"/>
      <c r="GIH829" s="28"/>
      <c r="GII829" s="28"/>
      <c r="GIJ829" s="28"/>
      <c r="GIK829" s="28"/>
      <c r="GIL829" s="28"/>
      <c r="GIM829" s="28"/>
      <c r="GIN829" s="28"/>
      <c r="GIO829" s="28"/>
      <c r="GIP829" s="28"/>
      <c r="GIQ829" s="28"/>
      <c r="GIR829" s="28"/>
      <c r="GIS829" s="28"/>
      <c r="GIT829" s="28"/>
      <c r="GIU829" s="28"/>
      <c r="GIV829" s="28"/>
      <c r="GIW829" s="28"/>
      <c r="GIX829" s="28"/>
      <c r="GIY829" s="28"/>
      <c r="GIZ829" s="28"/>
      <c r="GJA829" s="28"/>
      <c r="GJB829" s="28"/>
      <c r="GJC829" s="28"/>
      <c r="GJD829" s="28"/>
      <c r="GJE829" s="28"/>
      <c r="GJF829" s="28"/>
      <c r="GJG829" s="28"/>
      <c r="GJH829" s="28"/>
      <c r="GJI829" s="28"/>
      <c r="GJJ829" s="28"/>
      <c r="GJK829" s="28"/>
      <c r="GJL829" s="28"/>
      <c r="GJM829" s="28"/>
      <c r="GJN829" s="28"/>
      <c r="GJO829" s="28"/>
      <c r="GJP829" s="28"/>
      <c r="GJQ829" s="28"/>
      <c r="GJR829" s="28"/>
      <c r="GJS829" s="28"/>
      <c r="GJT829" s="28"/>
      <c r="GJU829" s="28"/>
      <c r="GJV829" s="28"/>
      <c r="GJW829" s="28"/>
      <c r="GJX829" s="28"/>
      <c r="GJY829" s="28"/>
      <c r="GJZ829" s="28"/>
      <c r="GKA829" s="28"/>
      <c r="GKB829" s="28"/>
      <c r="GKC829" s="28"/>
      <c r="GKD829" s="28"/>
      <c r="GKE829" s="28"/>
      <c r="GKF829" s="28"/>
      <c r="GKG829" s="28"/>
      <c r="GKH829" s="28"/>
      <c r="GKI829" s="28"/>
      <c r="GKJ829" s="28"/>
      <c r="GKK829" s="28"/>
      <c r="GKL829" s="28"/>
      <c r="GKM829" s="28"/>
      <c r="GKN829" s="28"/>
      <c r="GKO829" s="28"/>
      <c r="GKP829" s="28"/>
      <c r="GKQ829" s="28"/>
      <c r="GKR829" s="28"/>
      <c r="GKS829" s="28"/>
      <c r="GKT829" s="28"/>
      <c r="GKU829" s="28"/>
      <c r="GKV829" s="28"/>
      <c r="GKW829" s="28"/>
      <c r="GKX829" s="28"/>
      <c r="GKY829" s="28"/>
      <c r="GKZ829" s="28"/>
      <c r="GLA829" s="28"/>
      <c r="GLB829" s="28"/>
      <c r="GLC829" s="28"/>
      <c r="GLD829" s="28"/>
      <c r="GLE829" s="28"/>
      <c r="GLF829" s="28"/>
      <c r="GLG829" s="28"/>
      <c r="GLH829" s="28"/>
      <c r="GLI829" s="28"/>
      <c r="GLJ829" s="28"/>
      <c r="GLK829" s="28"/>
      <c r="GLL829" s="28"/>
      <c r="GLM829" s="28"/>
      <c r="GLN829" s="28"/>
      <c r="GLO829" s="28"/>
      <c r="GLP829" s="28"/>
      <c r="GLQ829" s="28"/>
      <c r="GLR829" s="28"/>
      <c r="GLS829" s="28"/>
      <c r="GLT829" s="28"/>
      <c r="GLU829" s="28"/>
      <c r="GLV829" s="28"/>
      <c r="GLW829" s="28"/>
      <c r="GLX829" s="28"/>
      <c r="GLY829" s="28"/>
      <c r="GLZ829" s="28"/>
      <c r="GMA829" s="28"/>
      <c r="GMB829" s="28"/>
      <c r="GMC829" s="28"/>
      <c r="GMD829" s="28"/>
      <c r="GME829" s="28"/>
      <c r="GMF829" s="28"/>
      <c r="GMG829" s="28"/>
      <c r="GMH829" s="28"/>
      <c r="GMI829" s="28"/>
      <c r="GMJ829" s="28"/>
      <c r="GMK829" s="28"/>
      <c r="GML829" s="28"/>
      <c r="GMM829" s="28"/>
      <c r="GMN829" s="28"/>
      <c r="GMO829" s="28"/>
      <c r="GMP829" s="28"/>
      <c r="GMQ829" s="28"/>
      <c r="GMR829" s="28"/>
      <c r="GMS829" s="28"/>
      <c r="GMT829" s="28"/>
      <c r="GMU829" s="28"/>
      <c r="GMV829" s="28"/>
      <c r="GMW829" s="28"/>
      <c r="GMX829" s="28"/>
      <c r="GMY829" s="28"/>
      <c r="GMZ829" s="28"/>
      <c r="GNA829" s="28"/>
      <c r="GNB829" s="28"/>
      <c r="GNC829" s="28"/>
      <c r="GND829" s="28"/>
      <c r="GNE829" s="28"/>
      <c r="GNF829" s="28"/>
      <c r="GNG829" s="28"/>
      <c r="GNH829" s="28"/>
      <c r="GNI829" s="28"/>
      <c r="GNJ829" s="28"/>
      <c r="GNK829" s="28"/>
      <c r="GNL829" s="28"/>
      <c r="GNM829" s="28"/>
      <c r="GNN829" s="28"/>
      <c r="GNO829" s="28"/>
      <c r="GNP829" s="28"/>
      <c r="GNQ829" s="28"/>
      <c r="GNR829" s="28"/>
      <c r="GNS829" s="28"/>
      <c r="GNT829" s="28"/>
      <c r="GNU829" s="28"/>
      <c r="GNV829" s="28"/>
      <c r="GNW829" s="28"/>
      <c r="GNX829" s="28"/>
      <c r="GNY829" s="28"/>
      <c r="GNZ829" s="28"/>
      <c r="GOA829" s="28"/>
      <c r="GOB829" s="28"/>
      <c r="GOC829" s="28"/>
      <c r="GOD829" s="28"/>
      <c r="GOE829" s="28"/>
      <c r="GOF829" s="28"/>
      <c r="GOG829" s="28"/>
      <c r="GOH829" s="28"/>
      <c r="GOI829" s="28"/>
      <c r="GOJ829" s="28"/>
      <c r="GOK829" s="28"/>
      <c r="GOL829" s="28"/>
      <c r="GOM829" s="28"/>
      <c r="GON829" s="28"/>
      <c r="GOO829" s="28"/>
      <c r="GOP829" s="28"/>
      <c r="GOQ829" s="28"/>
      <c r="GOR829" s="28"/>
      <c r="GOS829" s="28"/>
      <c r="GOT829" s="28"/>
      <c r="GOU829" s="28"/>
      <c r="GOV829" s="28"/>
      <c r="GOW829" s="28"/>
      <c r="GOX829" s="28"/>
      <c r="GOY829" s="28"/>
      <c r="GOZ829" s="28"/>
      <c r="GPA829" s="28"/>
      <c r="GPB829" s="28"/>
      <c r="GPC829" s="28"/>
      <c r="GPD829" s="28"/>
      <c r="GPE829" s="28"/>
      <c r="GPF829" s="28"/>
      <c r="GPG829" s="28"/>
      <c r="GPH829" s="28"/>
      <c r="GPI829" s="28"/>
      <c r="GPJ829" s="28"/>
      <c r="GPK829" s="28"/>
      <c r="GPL829" s="28"/>
      <c r="GPM829" s="28"/>
      <c r="GPN829" s="28"/>
      <c r="GPO829" s="28"/>
      <c r="GPP829" s="28"/>
      <c r="GPQ829" s="28"/>
      <c r="GPR829" s="28"/>
      <c r="GPS829" s="28"/>
      <c r="GPT829" s="28"/>
      <c r="GPU829" s="28"/>
      <c r="GPV829" s="28"/>
      <c r="GPW829" s="28"/>
      <c r="GPX829" s="28"/>
      <c r="GPY829" s="28"/>
      <c r="GPZ829" s="28"/>
      <c r="GQA829" s="28"/>
      <c r="GQB829" s="28"/>
      <c r="GQC829" s="28"/>
      <c r="GQD829" s="28"/>
      <c r="GQE829" s="28"/>
      <c r="GQF829" s="28"/>
      <c r="GQG829" s="28"/>
      <c r="GQH829" s="28"/>
      <c r="GQI829" s="28"/>
      <c r="GQJ829" s="28"/>
      <c r="GQK829" s="28"/>
      <c r="GQL829" s="28"/>
      <c r="GQM829" s="28"/>
      <c r="GQN829" s="28"/>
      <c r="GQO829" s="28"/>
      <c r="GQP829" s="28"/>
      <c r="GQQ829" s="28"/>
      <c r="GQR829" s="28"/>
      <c r="GQS829" s="28"/>
      <c r="GQT829" s="28"/>
      <c r="GQU829" s="28"/>
      <c r="GQV829" s="28"/>
      <c r="GQW829" s="28"/>
      <c r="GQX829" s="28"/>
      <c r="GQY829" s="28"/>
      <c r="GQZ829" s="28"/>
      <c r="GRA829" s="28"/>
      <c r="GRB829" s="28"/>
      <c r="GRC829" s="28"/>
      <c r="GRD829" s="28"/>
      <c r="GRE829" s="28"/>
      <c r="GRF829" s="28"/>
      <c r="GRG829" s="28"/>
      <c r="GRH829" s="28"/>
      <c r="GRI829" s="28"/>
      <c r="GRJ829" s="28"/>
      <c r="GRK829" s="28"/>
      <c r="GRL829" s="28"/>
      <c r="GRM829" s="28"/>
      <c r="GRN829" s="28"/>
      <c r="GRO829" s="28"/>
      <c r="GRP829" s="28"/>
      <c r="GRQ829" s="28"/>
      <c r="GRR829" s="28"/>
      <c r="GRS829" s="28"/>
      <c r="GRT829" s="28"/>
      <c r="GRU829" s="28"/>
      <c r="GRV829" s="28"/>
      <c r="GRW829" s="28"/>
      <c r="GRX829" s="28"/>
      <c r="GRY829" s="28"/>
      <c r="GRZ829" s="28"/>
      <c r="GSA829" s="28"/>
      <c r="GSB829" s="28"/>
      <c r="GSC829" s="28"/>
      <c r="GSD829" s="28"/>
      <c r="GSE829" s="28"/>
      <c r="GSF829" s="28"/>
      <c r="GSG829" s="28"/>
      <c r="GSH829" s="28"/>
      <c r="GSI829" s="28"/>
      <c r="GSJ829" s="28"/>
      <c r="GSK829" s="28"/>
      <c r="GSL829" s="28"/>
      <c r="GSM829" s="28"/>
      <c r="GSN829" s="28"/>
      <c r="GSO829" s="28"/>
      <c r="GSP829" s="28"/>
      <c r="GSQ829" s="28"/>
      <c r="GSR829" s="28"/>
      <c r="GSS829" s="28"/>
      <c r="GST829" s="28"/>
      <c r="GSU829" s="28"/>
      <c r="GSV829" s="28"/>
      <c r="GSW829" s="28"/>
      <c r="GSX829" s="28"/>
      <c r="GSY829" s="28"/>
      <c r="GSZ829" s="28"/>
      <c r="GTA829" s="28"/>
      <c r="GTB829" s="28"/>
      <c r="GTC829" s="28"/>
      <c r="GTD829" s="28"/>
      <c r="GTE829" s="28"/>
      <c r="GTF829" s="28"/>
      <c r="GTG829" s="28"/>
      <c r="GTH829" s="28"/>
      <c r="GTI829" s="28"/>
      <c r="GTJ829" s="28"/>
      <c r="GTK829" s="28"/>
      <c r="GTL829" s="28"/>
      <c r="GTM829" s="28"/>
      <c r="GTN829" s="28"/>
      <c r="GTO829" s="28"/>
      <c r="GTP829" s="28"/>
      <c r="GTQ829" s="28"/>
      <c r="GTR829" s="28"/>
      <c r="GTS829" s="28"/>
      <c r="GTT829" s="28"/>
      <c r="GTU829" s="28"/>
      <c r="GTV829" s="28"/>
      <c r="GTW829" s="28"/>
      <c r="GTX829" s="28"/>
      <c r="GTY829" s="28"/>
      <c r="GTZ829" s="28"/>
      <c r="GUA829" s="28"/>
      <c r="GUB829" s="28"/>
      <c r="GUC829" s="28"/>
      <c r="GUD829" s="28"/>
      <c r="GUE829" s="28"/>
      <c r="GUF829" s="28"/>
      <c r="GUG829" s="28"/>
      <c r="GUH829" s="28"/>
      <c r="GUI829" s="28"/>
      <c r="GUJ829" s="28"/>
      <c r="GUK829" s="28"/>
      <c r="GUL829" s="28"/>
      <c r="GUM829" s="28"/>
      <c r="GUN829" s="28"/>
      <c r="GUO829" s="28"/>
      <c r="GUP829" s="28"/>
      <c r="GUQ829" s="28"/>
      <c r="GUR829" s="28"/>
      <c r="GUS829" s="28"/>
      <c r="GUT829" s="28"/>
      <c r="GUU829" s="28"/>
      <c r="GUV829" s="28"/>
      <c r="GUW829" s="28"/>
      <c r="GUX829" s="28"/>
      <c r="GUY829" s="28"/>
      <c r="GUZ829" s="28"/>
      <c r="GVA829" s="28"/>
      <c r="GVB829" s="28"/>
      <c r="GVC829" s="28"/>
      <c r="GVD829" s="28"/>
      <c r="GVE829" s="28"/>
      <c r="GVF829" s="28"/>
      <c r="GVG829" s="28"/>
      <c r="GVH829" s="28"/>
      <c r="GVI829" s="28"/>
      <c r="GVJ829" s="28"/>
      <c r="GVK829" s="28"/>
      <c r="GVL829" s="28"/>
      <c r="GVM829" s="28"/>
      <c r="GVN829" s="28"/>
      <c r="GVO829" s="28"/>
      <c r="GVP829" s="28"/>
      <c r="GVQ829" s="28"/>
      <c r="GVR829" s="28"/>
      <c r="GVS829" s="28"/>
      <c r="GVT829" s="28"/>
      <c r="GVU829" s="28"/>
      <c r="GVV829" s="28"/>
      <c r="GVW829" s="28"/>
      <c r="GVX829" s="28"/>
      <c r="GVY829" s="28"/>
      <c r="GVZ829" s="28"/>
      <c r="GWA829" s="28"/>
      <c r="GWB829" s="28"/>
      <c r="GWC829" s="28"/>
      <c r="GWD829" s="28"/>
      <c r="GWE829" s="28"/>
      <c r="GWF829" s="28"/>
      <c r="GWG829" s="28"/>
      <c r="GWH829" s="28"/>
      <c r="GWI829" s="28"/>
      <c r="GWJ829" s="28"/>
      <c r="GWK829" s="28"/>
      <c r="GWL829" s="28"/>
      <c r="GWM829" s="28"/>
      <c r="GWN829" s="28"/>
      <c r="GWO829" s="28"/>
      <c r="GWP829" s="28"/>
      <c r="GWQ829" s="28"/>
      <c r="GWR829" s="28"/>
      <c r="GWS829" s="28"/>
      <c r="GWT829" s="28"/>
      <c r="GWU829" s="28"/>
      <c r="GWV829" s="28"/>
      <c r="GWW829" s="28"/>
      <c r="GWX829" s="28"/>
      <c r="GWY829" s="28"/>
      <c r="GWZ829" s="28"/>
      <c r="GXA829" s="28"/>
      <c r="GXB829" s="28"/>
      <c r="GXC829" s="28"/>
      <c r="GXD829" s="28"/>
      <c r="GXE829" s="28"/>
      <c r="GXF829" s="28"/>
      <c r="GXG829" s="28"/>
      <c r="GXH829" s="28"/>
      <c r="GXI829" s="28"/>
      <c r="GXJ829" s="28"/>
      <c r="GXK829" s="28"/>
      <c r="GXL829" s="28"/>
      <c r="GXM829" s="28"/>
      <c r="GXN829" s="28"/>
      <c r="GXO829" s="28"/>
      <c r="GXP829" s="28"/>
      <c r="GXQ829" s="28"/>
      <c r="GXR829" s="28"/>
      <c r="GXS829" s="28"/>
      <c r="GXT829" s="28"/>
      <c r="GXU829" s="28"/>
      <c r="GXV829" s="28"/>
      <c r="GXW829" s="28"/>
      <c r="GXX829" s="28"/>
      <c r="GXY829" s="28"/>
      <c r="GXZ829" s="28"/>
      <c r="GYA829" s="28"/>
      <c r="GYB829" s="28"/>
      <c r="GYC829" s="28"/>
      <c r="GYD829" s="28"/>
      <c r="GYE829" s="28"/>
      <c r="GYF829" s="28"/>
      <c r="GYG829" s="28"/>
      <c r="GYH829" s="28"/>
      <c r="GYI829" s="28"/>
      <c r="GYJ829" s="28"/>
      <c r="GYK829" s="28"/>
      <c r="GYL829" s="28"/>
      <c r="GYM829" s="28"/>
      <c r="GYN829" s="28"/>
      <c r="GYO829" s="28"/>
      <c r="GYP829" s="28"/>
      <c r="GYQ829" s="28"/>
      <c r="GYR829" s="28"/>
      <c r="GYS829" s="28"/>
      <c r="GYT829" s="28"/>
      <c r="GYU829" s="28"/>
      <c r="GYV829" s="28"/>
      <c r="GYW829" s="28"/>
      <c r="GYX829" s="28"/>
      <c r="GYY829" s="28"/>
      <c r="GYZ829" s="28"/>
      <c r="GZA829" s="28"/>
      <c r="GZB829" s="28"/>
      <c r="GZC829" s="28"/>
      <c r="GZD829" s="28"/>
      <c r="GZE829" s="28"/>
      <c r="GZF829" s="28"/>
      <c r="GZG829" s="28"/>
      <c r="GZH829" s="28"/>
      <c r="GZI829" s="28"/>
      <c r="GZJ829" s="28"/>
      <c r="GZK829" s="28"/>
      <c r="GZL829" s="28"/>
      <c r="GZM829" s="28"/>
      <c r="GZN829" s="28"/>
      <c r="GZO829" s="28"/>
      <c r="GZP829" s="28"/>
      <c r="GZQ829" s="28"/>
      <c r="GZR829" s="28"/>
      <c r="GZS829" s="28"/>
      <c r="GZT829" s="28"/>
      <c r="GZU829" s="28"/>
      <c r="GZV829" s="28"/>
      <c r="GZW829" s="28"/>
      <c r="GZX829" s="28"/>
      <c r="GZY829" s="28"/>
      <c r="GZZ829" s="28"/>
      <c r="HAA829" s="28"/>
      <c r="HAB829" s="28"/>
      <c r="HAC829" s="28"/>
      <c r="HAD829" s="28"/>
      <c r="HAE829" s="28"/>
      <c r="HAF829" s="28"/>
      <c r="HAG829" s="28"/>
      <c r="HAH829" s="28"/>
      <c r="HAI829" s="28"/>
      <c r="HAJ829" s="28"/>
      <c r="HAK829" s="28"/>
      <c r="HAL829" s="28"/>
      <c r="HAM829" s="28"/>
      <c r="HAN829" s="28"/>
      <c r="HAO829" s="28"/>
      <c r="HAP829" s="28"/>
      <c r="HAQ829" s="28"/>
      <c r="HAR829" s="28"/>
      <c r="HAS829" s="28"/>
      <c r="HAT829" s="28"/>
      <c r="HAU829" s="28"/>
      <c r="HAV829" s="28"/>
      <c r="HAW829" s="28"/>
      <c r="HAX829" s="28"/>
      <c r="HAY829" s="28"/>
      <c r="HAZ829" s="28"/>
      <c r="HBA829" s="28"/>
      <c r="HBB829" s="28"/>
      <c r="HBC829" s="28"/>
      <c r="HBD829" s="28"/>
      <c r="HBE829" s="28"/>
      <c r="HBF829" s="28"/>
      <c r="HBG829" s="28"/>
      <c r="HBH829" s="28"/>
      <c r="HBI829" s="28"/>
      <c r="HBJ829" s="28"/>
      <c r="HBK829" s="28"/>
      <c r="HBL829" s="28"/>
      <c r="HBM829" s="28"/>
      <c r="HBN829" s="28"/>
      <c r="HBO829" s="28"/>
      <c r="HBP829" s="28"/>
      <c r="HBQ829" s="28"/>
      <c r="HBR829" s="28"/>
      <c r="HBS829" s="28"/>
      <c r="HBT829" s="28"/>
      <c r="HBU829" s="28"/>
      <c r="HBV829" s="28"/>
      <c r="HBW829" s="28"/>
      <c r="HBX829" s="28"/>
      <c r="HBY829" s="28"/>
      <c r="HBZ829" s="28"/>
      <c r="HCA829" s="28"/>
      <c r="HCB829" s="28"/>
      <c r="HCC829" s="28"/>
      <c r="HCD829" s="28"/>
      <c r="HCE829" s="28"/>
      <c r="HCF829" s="28"/>
      <c r="HCG829" s="28"/>
      <c r="HCH829" s="28"/>
      <c r="HCI829" s="28"/>
      <c r="HCJ829" s="28"/>
      <c r="HCK829" s="28"/>
      <c r="HCL829" s="28"/>
      <c r="HCM829" s="28"/>
      <c r="HCN829" s="28"/>
      <c r="HCO829" s="28"/>
      <c r="HCP829" s="28"/>
      <c r="HCQ829" s="28"/>
      <c r="HCR829" s="28"/>
      <c r="HCS829" s="28"/>
      <c r="HCT829" s="28"/>
      <c r="HCU829" s="28"/>
      <c r="HCV829" s="28"/>
      <c r="HCW829" s="28"/>
      <c r="HCX829" s="28"/>
      <c r="HCY829" s="28"/>
      <c r="HCZ829" s="28"/>
      <c r="HDA829" s="28"/>
      <c r="HDB829" s="28"/>
      <c r="HDC829" s="28"/>
      <c r="HDD829" s="28"/>
      <c r="HDE829" s="28"/>
      <c r="HDF829" s="28"/>
      <c r="HDG829" s="28"/>
      <c r="HDH829" s="28"/>
      <c r="HDI829" s="28"/>
      <c r="HDJ829" s="28"/>
      <c r="HDK829" s="28"/>
      <c r="HDL829" s="28"/>
      <c r="HDM829" s="28"/>
      <c r="HDN829" s="28"/>
      <c r="HDO829" s="28"/>
      <c r="HDP829" s="28"/>
      <c r="HDQ829" s="28"/>
      <c r="HDR829" s="28"/>
      <c r="HDS829" s="28"/>
      <c r="HDT829" s="28"/>
      <c r="HDU829" s="28"/>
      <c r="HDV829" s="28"/>
      <c r="HDW829" s="28"/>
      <c r="HDX829" s="28"/>
      <c r="HDY829" s="28"/>
      <c r="HDZ829" s="28"/>
      <c r="HEA829" s="28"/>
      <c r="HEB829" s="28"/>
      <c r="HEC829" s="28"/>
      <c r="HED829" s="28"/>
      <c r="HEE829" s="28"/>
      <c r="HEF829" s="28"/>
      <c r="HEG829" s="28"/>
      <c r="HEH829" s="28"/>
      <c r="HEI829" s="28"/>
      <c r="HEJ829" s="28"/>
      <c r="HEK829" s="28"/>
      <c r="HEL829" s="28"/>
      <c r="HEM829" s="28"/>
      <c r="HEN829" s="28"/>
      <c r="HEO829" s="28"/>
      <c r="HEP829" s="28"/>
      <c r="HEQ829" s="28"/>
      <c r="HER829" s="28"/>
      <c r="HES829" s="28"/>
      <c r="HET829" s="28"/>
      <c r="HEU829" s="28"/>
      <c r="HEV829" s="28"/>
      <c r="HEW829" s="28"/>
      <c r="HEX829" s="28"/>
      <c r="HEY829" s="28"/>
      <c r="HEZ829" s="28"/>
      <c r="HFA829" s="28"/>
      <c r="HFB829" s="28"/>
      <c r="HFC829" s="28"/>
      <c r="HFD829" s="28"/>
      <c r="HFE829" s="28"/>
      <c r="HFF829" s="28"/>
      <c r="HFG829" s="28"/>
      <c r="HFH829" s="28"/>
      <c r="HFI829" s="28"/>
      <c r="HFJ829" s="28"/>
      <c r="HFK829" s="28"/>
      <c r="HFL829" s="28"/>
      <c r="HFM829" s="28"/>
      <c r="HFN829" s="28"/>
      <c r="HFO829" s="28"/>
      <c r="HFP829" s="28"/>
      <c r="HFQ829" s="28"/>
      <c r="HFR829" s="28"/>
      <c r="HFS829" s="28"/>
      <c r="HFT829" s="28"/>
      <c r="HFU829" s="28"/>
      <c r="HFV829" s="28"/>
      <c r="HFW829" s="28"/>
      <c r="HFX829" s="28"/>
      <c r="HFY829" s="28"/>
      <c r="HFZ829" s="28"/>
      <c r="HGA829" s="28"/>
      <c r="HGB829" s="28"/>
      <c r="HGC829" s="28"/>
      <c r="HGD829" s="28"/>
      <c r="HGE829" s="28"/>
      <c r="HGF829" s="28"/>
      <c r="HGG829" s="28"/>
      <c r="HGH829" s="28"/>
      <c r="HGI829" s="28"/>
      <c r="HGJ829" s="28"/>
      <c r="HGK829" s="28"/>
      <c r="HGL829" s="28"/>
      <c r="HGM829" s="28"/>
      <c r="HGN829" s="28"/>
      <c r="HGO829" s="28"/>
      <c r="HGP829" s="28"/>
      <c r="HGQ829" s="28"/>
      <c r="HGR829" s="28"/>
      <c r="HGS829" s="28"/>
      <c r="HGT829" s="28"/>
      <c r="HGU829" s="28"/>
      <c r="HGV829" s="28"/>
      <c r="HGW829" s="28"/>
      <c r="HGX829" s="28"/>
      <c r="HGY829" s="28"/>
      <c r="HGZ829" s="28"/>
      <c r="HHA829" s="28"/>
      <c r="HHB829" s="28"/>
      <c r="HHC829" s="28"/>
      <c r="HHD829" s="28"/>
      <c r="HHE829" s="28"/>
      <c r="HHF829" s="28"/>
      <c r="HHG829" s="28"/>
      <c r="HHH829" s="28"/>
      <c r="HHI829" s="28"/>
      <c r="HHJ829" s="28"/>
      <c r="HHK829" s="28"/>
      <c r="HHL829" s="28"/>
      <c r="HHM829" s="28"/>
      <c r="HHN829" s="28"/>
      <c r="HHO829" s="28"/>
      <c r="HHP829" s="28"/>
      <c r="HHQ829" s="28"/>
      <c r="HHR829" s="28"/>
      <c r="HHS829" s="28"/>
      <c r="HHT829" s="28"/>
      <c r="HHU829" s="28"/>
      <c r="HHV829" s="28"/>
      <c r="HHW829" s="28"/>
      <c r="HHX829" s="28"/>
      <c r="HHY829" s="28"/>
      <c r="HHZ829" s="28"/>
      <c r="HIA829" s="28"/>
      <c r="HIB829" s="28"/>
      <c r="HIC829" s="28"/>
      <c r="HID829" s="28"/>
      <c r="HIE829" s="28"/>
      <c r="HIF829" s="28"/>
      <c r="HIG829" s="28"/>
      <c r="HIH829" s="28"/>
      <c r="HII829" s="28"/>
      <c r="HIJ829" s="28"/>
      <c r="HIK829" s="28"/>
      <c r="HIL829" s="28"/>
      <c r="HIM829" s="28"/>
      <c r="HIN829" s="28"/>
      <c r="HIO829" s="28"/>
      <c r="HIP829" s="28"/>
      <c r="HIQ829" s="28"/>
      <c r="HIR829" s="28"/>
      <c r="HIS829" s="28"/>
      <c r="HIT829" s="28"/>
      <c r="HIU829" s="28"/>
      <c r="HIV829" s="28"/>
      <c r="HIW829" s="28"/>
      <c r="HIX829" s="28"/>
      <c r="HIY829" s="28"/>
      <c r="HIZ829" s="28"/>
      <c r="HJA829" s="28"/>
      <c r="HJB829" s="28"/>
      <c r="HJC829" s="28"/>
      <c r="HJD829" s="28"/>
      <c r="HJE829" s="28"/>
      <c r="HJF829" s="28"/>
      <c r="HJG829" s="28"/>
      <c r="HJH829" s="28"/>
      <c r="HJI829" s="28"/>
      <c r="HJJ829" s="28"/>
      <c r="HJK829" s="28"/>
      <c r="HJL829" s="28"/>
      <c r="HJM829" s="28"/>
      <c r="HJN829" s="28"/>
      <c r="HJO829" s="28"/>
      <c r="HJP829" s="28"/>
      <c r="HJQ829" s="28"/>
      <c r="HJR829" s="28"/>
      <c r="HJS829" s="28"/>
      <c r="HJT829" s="28"/>
      <c r="HJU829" s="28"/>
      <c r="HJV829" s="28"/>
      <c r="HJW829" s="28"/>
      <c r="HJX829" s="28"/>
      <c r="HJY829" s="28"/>
      <c r="HJZ829" s="28"/>
      <c r="HKA829" s="28"/>
      <c r="HKB829" s="28"/>
      <c r="HKC829" s="28"/>
      <c r="HKD829" s="28"/>
      <c r="HKE829" s="28"/>
      <c r="HKF829" s="28"/>
      <c r="HKG829" s="28"/>
      <c r="HKH829" s="28"/>
      <c r="HKI829" s="28"/>
      <c r="HKJ829" s="28"/>
      <c r="HKK829" s="28"/>
      <c r="HKL829" s="28"/>
      <c r="HKM829" s="28"/>
      <c r="HKN829" s="28"/>
      <c r="HKO829" s="28"/>
      <c r="HKP829" s="28"/>
      <c r="HKQ829" s="28"/>
      <c r="HKR829" s="28"/>
      <c r="HKS829" s="28"/>
      <c r="HKT829" s="28"/>
      <c r="HKU829" s="28"/>
      <c r="HKV829" s="28"/>
      <c r="HKW829" s="28"/>
      <c r="HKX829" s="28"/>
      <c r="HKY829" s="28"/>
      <c r="HKZ829" s="28"/>
      <c r="HLA829" s="28"/>
      <c r="HLB829" s="28"/>
      <c r="HLC829" s="28"/>
      <c r="HLD829" s="28"/>
      <c r="HLE829" s="28"/>
      <c r="HLF829" s="28"/>
      <c r="HLG829" s="28"/>
      <c r="HLH829" s="28"/>
      <c r="HLI829" s="28"/>
      <c r="HLJ829" s="28"/>
      <c r="HLK829" s="28"/>
      <c r="HLL829" s="28"/>
      <c r="HLM829" s="28"/>
      <c r="HLN829" s="28"/>
      <c r="HLO829" s="28"/>
      <c r="HLP829" s="28"/>
      <c r="HLQ829" s="28"/>
      <c r="HLR829" s="28"/>
      <c r="HLS829" s="28"/>
      <c r="HLT829" s="28"/>
      <c r="HLU829" s="28"/>
      <c r="HLV829" s="28"/>
      <c r="HLW829" s="28"/>
      <c r="HLX829" s="28"/>
      <c r="HLY829" s="28"/>
      <c r="HLZ829" s="28"/>
      <c r="HMA829" s="28"/>
      <c r="HMB829" s="28"/>
      <c r="HMC829" s="28"/>
      <c r="HMD829" s="28"/>
      <c r="HME829" s="28"/>
      <c r="HMF829" s="28"/>
      <c r="HMG829" s="28"/>
      <c r="HMH829" s="28"/>
      <c r="HMI829" s="28"/>
      <c r="HMJ829" s="28"/>
      <c r="HMK829" s="28"/>
      <c r="HML829" s="28"/>
      <c r="HMM829" s="28"/>
      <c r="HMN829" s="28"/>
      <c r="HMO829" s="28"/>
      <c r="HMP829" s="28"/>
      <c r="HMQ829" s="28"/>
      <c r="HMR829" s="28"/>
      <c r="HMS829" s="28"/>
      <c r="HMT829" s="28"/>
      <c r="HMU829" s="28"/>
      <c r="HMV829" s="28"/>
      <c r="HMW829" s="28"/>
      <c r="HMX829" s="28"/>
      <c r="HMY829" s="28"/>
      <c r="HMZ829" s="28"/>
      <c r="HNA829" s="28"/>
      <c r="HNB829" s="28"/>
      <c r="HNC829" s="28"/>
      <c r="HND829" s="28"/>
      <c r="HNE829" s="28"/>
      <c r="HNF829" s="28"/>
      <c r="HNG829" s="28"/>
      <c r="HNH829" s="28"/>
      <c r="HNI829" s="28"/>
      <c r="HNJ829" s="28"/>
      <c r="HNK829" s="28"/>
      <c r="HNL829" s="28"/>
      <c r="HNM829" s="28"/>
      <c r="HNN829" s="28"/>
      <c r="HNO829" s="28"/>
      <c r="HNP829" s="28"/>
      <c r="HNQ829" s="28"/>
      <c r="HNR829" s="28"/>
      <c r="HNS829" s="28"/>
      <c r="HNT829" s="28"/>
      <c r="HNU829" s="28"/>
      <c r="HNV829" s="28"/>
      <c r="HNW829" s="28"/>
      <c r="HNX829" s="28"/>
      <c r="HNY829" s="28"/>
      <c r="HNZ829" s="28"/>
      <c r="HOA829" s="28"/>
      <c r="HOB829" s="28"/>
      <c r="HOC829" s="28"/>
      <c r="HOD829" s="28"/>
      <c r="HOE829" s="28"/>
      <c r="HOF829" s="28"/>
      <c r="HOG829" s="28"/>
      <c r="HOH829" s="28"/>
      <c r="HOI829" s="28"/>
      <c r="HOJ829" s="28"/>
      <c r="HOK829" s="28"/>
      <c r="HOL829" s="28"/>
      <c r="HOM829" s="28"/>
      <c r="HON829" s="28"/>
      <c r="HOO829" s="28"/>
      <c r="HOP829" s="28"/>
      <c r="HOQ829" s="28"/>
      <c r="HOR829" s="28"/>
      <c r="HOS829" s="28"/>
      <c r="HOT829" s="28"/>
      <c r="HOU829" s="28"/>
      <c r="HOV829" s="28"/>
      <c r="HOW829" s="28"/>
      <c r="HOX829" s="28"/>
      <c r="HOY829" s="28"/>
      <c r="HOZ829" s="28"/>
      <c r="HPA829" s="28"/>
      <c r="HPB829" s="28"/>
      <c r="HPC829" s="28"/>
      <c r="HPD829" s="28"/>
      <c r="HPE829" s="28"/>
      <c r="HPF829" s="28"/>
      <c r="HPG829" s="28"/>
      <c r="HPH829" s="28"/>
      <c r="HPI829" s="28"/>
      <c r="HPJ829" s="28"/>
      <c r="HPK829" s="28"/>
      <c r="HPL829" s="28"/>
      <c r="HPM829" s="28"/>
      <c r="HPN829" s="28"/>
      <c r="HPO829" s="28"/>
      <c r="HPP829" s="28"/>
      <c r="HPQ829" s="28"/>
      <c r="HPR829" s="28"/>
      <c r="HPS829" s="28"/>
      <c r="HPT829" s="28"/>
      <c r="HPU829" s="28"/>
      <c r="HPV829" s="28"/>
      <c r="HPW829" s="28"/>
      <c r="HPX829" s="28"/>
      <c r="HPY829" s="28"/>
      <c r="HPZ829" s="28"/>
      <c r="HQA829" s="28"/>
      <c r="HQB829" s="28"/>
      <c r="HQC829" s="28"/>
      <c r="HQD829" s="28"/>
      <c r="HQE829" s="28"/>
      <c r="HQF829" s="28"/>
      <c r="HQG829" s="28"/>
      <c r="HQH829" s="28"/>
      <c r="HQI829" s="28"/>
      <c r="HQJ829" s="28"/>
      <c r="HQK829" s="28"/>
      <c r="HQL829" s="28"/>
      <c r="HQM829" s="28"/>
      <c r="HQN829" s="28"/>
      <c r="HQO829" s="28"/>
      <c r="HQP829" s="28"/>
      <c r="HQQ829" s="28"/>
      <c r="HQR829" s="28"/>
      <c r="HQS829" s="28"/>
      <c r="HQT829" s="28"/>
      <c r="HQU829" s="28"/>
      <c r="HQV829" s="28"/>
      <c r="HQW829" s="28"/>
      <c r="HQX829" s="28"/>
      <c r="HQY829" s="28"/>
      <c r="HQZ829" s="28"/>
      <c r="HRA829" s="28"/>
      <c r="HRB829" s="28"/>
      <c r="HRC829" s="28"/>
      <c r="HRD829" s="28"/>
      <c r="HRE829" s="28"/>
      <c r="HRF829" s="28"/>
      <c r="HRG829" s="28"/>
      <c r="HRH829" s="28"/>
      <c r="HRI829" s="28"/>
      <c r="HRJ829" s="28"/>
      <c r="HRK829" s="28"/>
      <c r="HRL829" s="28"/>
      <c r="HRM829" s="28"/>
      <c r="HRN829" s="28"/>
      <c r="HRO829" s="28"/>
      <c r="HRP829" s="28"/>
      <c r="HRQ829" s="28"/>
      <c r="HRR829" s="28"/>
      <c r="HRS829" s="28"/>
      <c r="HRT829" s="28"/>
      <c r="HRU829" s="28"/>
      <c r="HRV829" s="28"/>
      <c r="HRW829" s="28"/>
      <c r="HRX829" s="28"/>
      <c r="HRY829" s="28"/>
      <c r="HRZ829" s="28"/>
      <c r="HSA829" s="28"/>
      <c r="HSB829" s="28"/>
      <c r="HSC829" s="28"/>
      <c r="HSD829" s="28"/>
      <c r="HSE829" s="28"/>
      <c r="HSF829" s="28"/>
      <c r="HSG829" s="28"/>
      <c r="HSH829" s="28"/>
      <c r="HSI829" s="28"/>
      <c r="HSJ829" s="28"/>
      <c r="HSK829" s="28"/>
      <c r="HSL829" s="28"/>
      <c r="HSM829" s="28"/>
      <c r="HSN829" s="28"/>
      <c r="HSO829" s="28"/>
      <c r="HSP829" s="28"/>
      <c r="HSQ829" s="28"/>
      <c r="HSR829" s="28"/>
      <c r="HSS829" s="28"/>
      <c r="HST829" s="28"/>
      <c r="HSU829" s="28"/>
      <c r="HSV829" s="28"/>
      <c r="HSW829" s="28"/>
      <c r="HSX829" s="28"/>
      <c r="HSY829" s="28"/>
      <c r="HSZ829" s="28"/>
      <c r="HTA829" s="28"/>
      <c r="HTB829" s="28"/>
      <c r="HTC829" s="28"/>
      <c r="HTD829" s="28"/>
      <c r="HTE829" s="28"/>
      <c r="HTF829" s="28"/>
      <c r="HTG829" s="28"/>
      <c r="HTH829" s="28"/>
      <c r="HTI829" s="28"/>
      <c r="HTJ829" s="28"/>
      <c r="HTK829" s="28"/>
      <c r="HTL829" s="28"/>
      <c r="HTM829" s="28"/>
      <c r="HTN829" s="28"/>
      <c r="HTO829" s="28"/>
      <c r="HTP829" s="28"/>
      <c r="HTQ829" s="28"/>
      <c r="HTR829" s="28"/>
      <c r="HTS829" s="28"/>
      <c r="HTT829" s="28"/>
      <c r="HTU829" s="28"/>
      <c r="HTV829" s="28"/>
      <c r="HTW829" s="28"/>
      <c r="HTX829" s="28"/>
      <c r="HTY829" s="28"/>
      <c r="HTZ829" s="28"/>
      <c r="HUA829" s="28"/>
      <c r="HUB829" s="28"/>
      <c r="HUC829" s="28"/>
      <c r="HUD829" s="28"/>
      <c r="HUE829" s="28"/>
      <c r="HUF829" s="28"/>
      <c r="HUG829" s="28"/>
      <c r="HUH829" s="28"/>
      <c r="HUI829" s="28"/>
      <c r="HUJ829" s="28"/>
      <c r="HUK829" s="28"/>
      <c r="HUL829" s="28"/>
      <c r="HUM829" s="28"/>
      <c r="HUN829" s="28"/>
      <c r="HUO829" s="28"/>
      <c r="HUP829" s="28"/>
      <c r="HUQ829" s="28"/>
      <c r="HUR829" s="28"/>
      <c r="HUS829" s="28"/>
      <c r="HUT829" s="28"/>
      <c r="HUU829" s="28"/>
      <c r="HUV829" s="28"/>
      <c r="HUW829" s="28"/>
      <c r="HUX829" s="28"/>
      <c r="HUY829" s="28"/>
      <c r="HUZ829" s="28"/>
      <c r="HVA829" s="28"/>
      <c r="HVB829" s="28"/>
      <c r="HVC829" s="28"/>
      <c r="HVD829" s="28"/>
      <c r="HVE829" s="28"/>
      <c r="HVF829" s="28"/>
      <c r="HVG829" s="28"/>
      <c r="HVH829" s="28"/>
      <c r="HVI829" s="28"/>
      <c r="HVJ829" s="28"/>
      <c r="HVK829" s="28"/>
      <c r="HVL829" s="28"/>
      <c r="HVM829" s="28"/>
      <c r="HVN829" s="28"/>
      <c r="HVO829" s="28"/>
      <c r="HVP829" s="28"/>
      <c r="HVQ829" s="28"/>
      <c r="HVR829" s="28"/>
      <c r="HVS829" s="28"/>
      <c r="HVT829" s="28"/>
      <c r="HVU829" s="28"/>
      <c r="HVV829" s="28"/>
      <c r="HVW829" s="28"/>
      <c r="HVX829" s="28"/>
      <c r="HVY829" s="28"/>
      <c r="HVZ829" s="28"/>
      <c r="HWA829" s="28"/>
      <c r="HWB829" s="28"/>
      <c r="HWC829" s="28"/>
      <c r="HWD829" s="28"/>
      <c r="HWE829" s="28"/>
      <c r="HWF829" s="28"/>
      <c r="HWG829" s="28"/>
      <c r="HWH829" s="28"/>
      <c r="HWI829" s="28"/>
      <c r="HWJ829" s="28"/>
      <c r="HWK829" s="28"/>
      <c r="HWL829" s="28"/>
      <c r="HWM829" s="28"/>
      <c r="HWN829" s="28"/>
      <c r="HWO829" s="28"/>
      <c r="HWP829" s="28"/>
      <c r="HWQ829" s="28"/>
      <c r="HWR829" s="28"/>
      <c r="HWS829" s="28"/>
      <c r="HWT829" s="28"/>
      <c r="HWU829" s="28"/>
      <c r="HWV829" s="28"/>
      <c r="HWW829" s="28"/>
      <c r="HWX829" s="28"/>
      <c r="HWY829" s="28"/>
      <c r="HWZ829" s="28"/>
      <c r="HXA829" s="28"/>
      <c r="HXB829" s="28"/>
      <c r="HXC829" s="28"/>
      <c r="HXD829" s="28"/>
      <c r="HXE829" s="28"/>
      <c r="HXF829" s="28"/>
      <c r="HXG829" s="28"/>
      <c r="HXH829" s="28"/>
      <c r="HXI829" s="28"/>
      <c r="HXJ829" s="28"/>
      <c r="HXK829" s="28"/>
      <c r="HXL829" s="28"/>
      <c r="HXM829" s="28"/>
      <c r="HXN829" s="28"/>
      <c r="HXO829" s="28"/>
      <c r="HXP829" s="28"/>
      <c r="HXQ829" s="28"/>
      <c r="HXR829" s="28"/>
      <c r="HXS829" s="28"/>
      <c r="HXT829" s="28"/>
      <c r="HXU829" s="28"/>
      <c r="HXV829" s="28"/>
      <c r="HXW829" s="28"/>
      <c r="HXX829" s="28"/>
      <c r="HXY829" s="28"/>
      <c r="HXZ829" s="28"/>
      <c r="HYA829" s="28"/>
      <c r="HYB829" s="28"/>
      <c r="HYC829" s="28"/>
      <c r="HYD829" s="28"/>
      <c r="HYE829" s="28"/>
      <c r="HYF829" s="28"/>
      <c r="HYG829" s="28"/>
      <c r="HYH829" s="28"/>
      <c r="HYI829" s="28"/>
      <c r="HYJ829" s="28"/>
      <c r="HYK829" s="28"/>
      <c r="HYL829" s="28"/>
      <c r="HYM829" s="28"/>
      <c r="HYN829" s="28"/>
      <c r="HYO829" s="28"/>
      <c r="HYP829" s="28"/>
      <c r="HYQ829" s="28"/>
      <c r="HYR829" s="28"/>
      <c r="HYS829" s="28"/>
      <c r="HYT829" s="28"/>
      <c r="HYU829" s="28"/>
      <c r="HYV829" s="28"/>
      <c r="HYW829" s="28"/>
      <c r="HYX829" s="28"/>
      <c r="HYY829" s="28"/>
      <c r="HYZ829" s="28"/>
      <c r="HZA829" s="28"/>
      <c r="HZB829" s="28"/>
      <c r="HZC829" s="28"/>
      <c r="HZD829" s="28"/>
      <c r="HZE829" s="28"/>
      <c r="HZF829" s="28"/>
      <c r="HZG829" s="28"/>
      <c r="HZH829" s="28"/>
      <c r="HZI829" s="28"/>
      <c r="HZJ829" s="28"/>
      <c r="HZK829" s="28"/>
      <c r="HZL829" s="28"/>
      <c r="HZM829" s="28"/>
      <c r="HZN829" s="28"/>
      <c r="HZO829" s="28"/>
      <c r="HZP829" s="28"/>
      <c r="HZQ829" s="28"/>
      <c r="HZR829" s="28"/>
      <c r="HZS829" s="28"/>
      <c r="HZT829" s="28"/>
      <c r="HZU829" s="28"/>
      <c r="HZV829" s="28"/>
      <c r="HZW829" s="28"/>
      <c r="HZX829" s="28"/>
      <c r="HZY829" s="28"/>
      <c r="HZZ829" s="28"/>
      <c r="IAA829" s="28"/>
      <c r="IAB829" s="28"/>
      <c r="IAC829" s="28"/>
      <c r="IAD829" s="28"/>
      <c r="IAE829" s="28"/>
      <c r="IAF829" s="28"/>
      <c r="IAG829" s="28"/>
      <c r="IAH829" s="28"/>
      <c r="IAI829" s="28"/>
      <c r="IAJ829" s="28"/>
      <c r="IAK829" s="28"/>
      <c r="IAL829" s="28"/>
      <c r="IAM829" s="28"/>
      <c r="IAN829" s="28"/>
      <c r="IAO829" s="28"/>
      <c r="IAP829" s="28"/>
      <c r="IAQ829" s="28"/>
      <c r="IAR829" s="28"/>
      <c r="IAS829" s="28"/>
      <c r="IAT829" s="28"/>
      <c r="IAU829" s="28"/>
      <c r="IAV829" s="28"/>
      <c r="IAW829" s="28"/>
      <c r="IAX829" s="28"/>
      <c r="IAY829" s="28"/>
      <c r="IAZ829" s="28"/>
      <c r="IBA829" s="28"/>
      <c r="IBB829" s="28"/>
      <c r="IBC829" s="28"/>
      <c r="IBD829" s="28"/>
      <c r="IBE829" s="28"/>
      <c r="IBF829" s="28"/>
      <c r="IBG829" s="28"/>
      <c r="IBH829" s="28"/>
      <c r="IBI829" s="28"/>
      <c r="IBJ829" s="28"/>
      <c r="IBK829" s="28"/>
      <c r="IBL829" s="28"/>
      <c r="IBM829" s="28"/>
      <c r="IBN829" s="28"/>
      <c r="IBO829" s="28"/>
      <c r="IBP829" s="28"/>
      <c r="IBQ829" s="28"/>
      <c r="IBR829" s="28"/>
      <c r="IBS829" s="28"/>
      <c r="IBT829" s="28"/>
      <c r="IBU829" s="28"/>
      <c r="IBV829" s="28"/>
      <c r="IBW829" s="28"/>
      <c r="IBX829" s="28"/>
      <c r="IBY829" s="28"/>
      <c r="IBZ829" s="28"/>
      <c r="ICA829" s="28"/>
      <c r="ICB829" s="28"/>
      <c r="ICC829" s="28"/>
      <c r="ICD829" s="28"/>
      <c r="ICE829" s="28"/>
      <c r="ICF829" s="28"/>
      <c r="ICG829" s="28"/>
      <c r="ICH829" s="28"/>
      <c r="ICI829" s="28"/>
      <c r="ICJ829" s="28"/>
      <c r="ICK829" s="28"/>
      <c r="ICL829" s="28"/>
      <c r="ICM829" s="28"/>
      <c r="ICN829" s="28"/>
      <c r="ICO829" s="28"/>
      <c r="ICP829" s="28"/>
      <c r="ICQ829" s="28"/>
      <c r="ICR829" s="28"/>
      <c r="ICS829" s="28"/>
      <c r="ICT829" s="28"/>
      <c r="ICU829" s="28"/>
      <c r="ICV829" s="28"/>
      <c r="ICW829" s="28"/>
      <c r="ICX829" s="28"/>
      <c r="ICY829" s="28"/>
      <c r="ICZ829" s="28"/>
      <c r="IDA829" s="28"/>
      <c r="IDB829" s="28"/>
      <c r="IDC829" s="28"/>
      <c r="IDD829" s="28"/>
      <c r="IDE829" s="28"/>
      <c r="IDF829" s="28"/>
      <c r="IDG829" s="28"/>
      <c r="IDH829" s="28"/>
      <c r="IDI829" s="28"/>
      <c r="IDJ829" s="28"/>
      <c r="IDK829" s="28"/>
      <c r="IDL829" s="28"/>
      <c r="IDM829" s="28"/>
      <c r="IDN829" s="28"/>
      <c r="IDO829" s="28"/>
      <c r="IDP829" s="28"/>
      <c r="IDQ829" s="28"/>
      <c r="IDR829" s="28"/>
      <c r="IDS829" s="28"/>
      <c r="IDT829" s="28"/>
      <c r="IDU829" s="28"/>
      <c r="IDV829" s="28"/>
      <c r="IDW829" s="28"/>
      <c r="IDX829" s="28"/>
      <c r="IDY829" s="28"/>
      <c r="IDZ829" s="28"/>
      <c r="IEA829" s="28"/>
      <c r="IEB829" s="28"/>
      <c r="IEC829" s="28"/>
      <c r="IED829" s="28"/>
      <c r="IEE829" s="28"/>
      <c r="IEF829" s="28"/>
      <c r="IEG829" s="28"/>
      <c r="IEH829" s="28"/>
      <c r="IEI829" s="28"/>
      <c r="IEJ829" s="28"/>
      <c r="IEK829" s="28"/>
      <c r="IEL829" s="28"/>
      <c r="IEM829" s="28"/>
      <c r="IEN829" s="28"/>
      <c r="IEO829" s="28"/>
      <c r="IEP829" s="28"/>
      <c r="IEQ829" s="28"/>
      <c r="IER829" s="28"/>
      <c r="IES829" s="28"/>
      <c r="IET829" s="28"/>
      <c r="IEU829" s="28"/>
      <c r="IEV829" s="28"/>
      <c r="IEW829" s="28"/>
      <c r="IEX829" s="28"/>
      <c r="IEY829" s="28"/>
      <c r="IEZ829" s="28"/>
      <c r="IFA829" s="28"/>
      <c r="IFB829" s="28"/>
      <c r="IFC829" s="28"/>
      <c r="IFD829" s="28"/>
      <c r="IFE829" s="28"/>
      <c r="IFF829" s="28"/>
      <c r="IFG829" s="28"/>
      <c r="IFH829" s="28"/>
      <c r="IFI829" s="28"/>
      <c r="IFJ829" s="28"/>
      <c r="IFK829" s="28"/>
      <c r="IFL829" s="28"/>
      <c r="IFM829" s="28"/>
      <c r="IFN829" s="28"/>
      <c r="IFO829" s="28"/>
      <c r="IFP829" s="28"/>
      <c r="IFQ829" s="28"/>
      <c r="IFR829" s="28"/>
      <c r="IFS829" s="28"/>
      <c r="IFT829" s="28"/>
      <c r="IFU829" s="28"/>
      <c r="IFV829" s="28"/>
      <c r="IFW829" s="28"/>
      <c r="IFX829" s="28"/>
      <c r="IFY829" s="28"/>
      <c r="IFZ829" s="28"/>
      <c r="IGA829" s="28"/>
      <c r="IGB829" s="28"/>
      <c r="IGC829" s="28"/>
      <c r="IGD829" s="28"/>
      <c r="IGE829" s="28"/>
      <c r="IGF829" s="28"/>
      <c r="IGG829" s="28"/>
      <c r="IGH829" s="28"/>
      <c r="IGI829" s="28"/>
      <c r="IGJ829" s="28"/>
      <c r="IGK829" s="28"/>
      <c r="IGL829" s="28"/>
      <c r="IGM829" s="28"/>
      <c r="IGN829" s="28"/>
      <c r="IGO829" s="28"/>
      <c r="IGP829" s="28"/>
      <c r="IGQ829" s="28"/>
      <c r="IGR829" s="28"/>
      <c r="IGS829" s="28"/>
      <c r="IGT829" s="28"/>
      <c r="IGU829" s="28"/>
      <c r="IGV829" s="28"/>
      <c r="IGW829" s="28"/>
      <c r="IGX829" s="28"/>
      <c r="IGY829" s="28"/>
      <c r="IGZ829" s="28"/>
      <c r="IHA829" s="28"/>
      <c r="IHB829" s="28"/>
      <c r="IHC829" s="28"/>
      <c r="IHD829" s="28"/>
      <c r="IHE829" s="28"/>
      <c r="IHF829" s="28"/>
      <c r="IHG829" s="28"/>
      <c r="IHH829" s="28"/>
      <c r="IHI829" s="28"/>
      <c r="IHJ829" s="28"/>
      <c r="IHK829" s="28"/>
      <c r="IHL829" s="28"/>
      <c r="IHM829" s="28"/>
      <c r="IHN829" s="28"/>
      <c r="IHO829" s="28"/>
      <c r="IHP829" s="28"/>
      <c r="IHQ829" s="28"/>
      <c r="IHR829" s="28"/>
      <c r="IHS829" s="28"/>
      <c r="IHT829" s="28"/>
      <c r="IHU829" s="28"/>
      <c r="IHV829" s="28"/>
      <c r="IHW829" s="28"/>
      <c r="IHX829" s="28"/>
      <c r="IHY829" s="28"/>
      <c r="IHZ829" s="28"/>
      <c r="IIA829" s="28"/>
      <c r="IIB829" s="28"/>
      <c r="IIC829" s="28"/>
      <c r="IID829" s="28"/>
      <c r="IIE829" s="28"/>
      <c r="IIF829" s="28"/>
      <c r="IIG829" s="28"/>
      <c r="IIH829" s="28"/>
      <c r="III829" s="28"/>
      <c r="IIJ829" s="28"/>
      <c r="IIK829" s="28"/>
      <c r="IIL829" s="28"/>
      <c r="IIM829" s="28"/>
      <c r="IIN829" s="28"/>
      <c r="IIO829" s="28"/>
      <c r="IIP829" s="28"/>
      <c r="IIQ829" s="28"/>
      <c r="IIR829" s="28"/>
      <c r="IIS829" s="28"/>
      <c r="IIT829" s="28"/>
      <c r="IIU829" s="28"/>
      <c r="IIV829" s="28"/>
      <c r="IIW829" s="28"/>
      <c r="IIX829" s="28"/>
      <c r="IIY829" s="28"/>
      <c r="IIZ829" s="28"/>
      <c r="IJA829" s="28"/>
      <c r="IJB829" s="28"/>
      <c r="IJC829" s="28"/>
      <c r="IJD829" s="28"/>
      <c r="IJE829" s="28"/>
      <c r="IJF829" s="28"/>
      <c r="IJG829" s="28"/>
      <c r="IJH829" s="28"/>
      <c r="IJI829" s="28"/>
      <c r="IJJ829" s="28"/>
      <c r="IJK829" s="28"/>
      <c r="IJL829" s="28"/>
      <c r="IJM829" s="28"/>
      <c r="IJN829" s="28"/>
      <c r="IJO829" s="28"/>
      <c r="IJP829" s="28"/>
      <c r="IJQ829" s="28"/>
      <c r="IJR829" s="28"/>
      <c r="IJS829" s="28"/>
      <c r="IJT829" s="28"/>
      <c r="IJU829" s="28"/>
      <c r="IJV829" s="28"/>
      <c r="IJW829" s="28"/>
      <c r="IJX829" s="28"/>
      <c r="IJY829" s="28"/>
      <c r="IJZ829" s="28"/>
      <c r="IKA829" s="28"/>
      <c r="IKB829" s="28"/>
      <c r="IKC829" s="28"/>
      <c r="IKD829" s="28"/>
      <c r="IKE829" s="28"/>
      <c r="IKF829" s="28"/>
      <c r="IKG829" s="28"/>
      <c r="IKH829" s="28"/>
      <c r="IKI829" s="28"/>
      <c r="IKJ829" s="28"/>
      <c r="IKK829" s="28"/>
      <c r="IKL829" s="28"/>
      <c r="IKM829" s="28"/>
      <c r="IKN829" s="28"/>
      <c r="IKO829" s="28"/>
      <c r="IKP829" s="28"/>
      <c r="IKQ829" s="28"/>
      <c r="IKR829" s="28"/>
      <c r="IKS829" s="28"/>
      <c r="IKT829" s="28"/>
      <c r="IKU829" s="28"/>
      <c r="IKV829" s="28"/>
      <c r="IKW829" s="28"/>
      <c r="IKX829" s="28"/>
      <c r="IKY829" s="28"/>
      <c r="IKZ829" s="28"/>
      <c r="ILA829" s="28"/>
      <c r="ILB829" s="28"/>
      <c r="ILC829" s="28"/>
      <c r="ILD829" s="28"/>
      <c r="ILE829" s="28"/>
      <c r="ILF829" s="28"/>
      <c r="ILG829" s="28"/>
      <c r="ILH829" s="28"/>
      <c r="ILI829" s="28"/>
      <c r="ILJ829" s="28"/>
      <c r="ILK829" s="28"/>
      <c r="ILL829" s="28"/>
      <c r="ILM829" s="28"/>
      <c r="ILN829" s="28"/>
      <c r="ILO829" s="28"/>
      <c r="ILP829" s="28"/>
      <c r="ILQ829" s="28"/>
      <c r="ILR829" s="28"/>
      <c r="ILS829" s="28"/>
      <c r="ILT829" s="28"/>
      <c r="ILU829" s="28"/>
      <c r="ILV829" s="28"/>
      <c r="ILW829" s="28"/>
      <c r="ILX829" s="28"/>
      <c r="ILY829" s="28"/>
      <c r="ILZ829" s="28"/>
      <c r="IMA829" s="28"/>
      <c r="IMB829" s="28"/>
      <c r="IMC829" s="28"/>
      <c r="IMD829" s="28"/>
      <c r="IME829" s="28"/>
      <c r="IMF829" s="28"/>
      <c r="IMG829" s="28"/>
      <c r="IMH829" s="28"/>
      <c r="IMI829" s="28"/>
      <c r="IMJ829" s="28"/>
      <c r="IMK829" s="28"/>
      <c r="IML829" s="28"/>
      <c r="IMM829" s="28"/>
      <c r="IMN829" s="28"/>
      <c r="IMO829" s="28"/>
      <c r="IMP829" s="28"/>
      <c r="IMQ829" s="28"/>
      <c r="IMR829" s="28"/>
      <c r="IMS829" s="28"/>
      <c r="IMT829" s="28"/>
      <c r="IMU829" s="28"/>
      <c r="IMV829" s="28"/>
      <c r="IMW829" s="28"/>
      <c r="IMX829" s="28"/>
      <c r="IMY829" s="28"/>
      <c r="IMZ829" s="28"/>
      <c r="INA829" s="28"/>
      <c r="INB829" s="28"/>
      <c r="INC829" s="28"/>
      <c r="IND829" s="28"/>
      <c r="INE829" s="28"/>
      <c r="INF829" s="28"/>
      <c r="ING829" s="28"/>
      <c r="INH829" s="28"/>
      <c r="INI829" s="28"/>
      <c r="INJ829" s="28"/>
      <c r="INK829" s="28"/>
      <c r="INL829" s="28"/>
      <c r="INM829" s="28"/>
      <c r="INN829" s="28"/>
      <c r="INO829" s="28"/>
      <c r="INP829" s="28"/>
      <c r="INQ829" s="28"/>
      <c r="INR829" s="28"/>
      <c r="INS829" s="28"/>
      <c r="INT829" s="28"/>
      <c r="INU829" s="28"/>
      <c r="INV829" s="28"/>
      <c r="INW829" s="28"/>
      <c r="INX829" s="28"/>
      <c r="INY829" s="28"/>
      <c r="INZ829" s="28"/>
      <c r="IOA829" s="28"/>
      <c r="IOB829" s="28"/>
      <c r="IOC829" s="28"/>
      <c r="IOD829" s="28"/>
      <c r="IOE829" s="28"/>
      <c r="IOF829" s="28"/>
      <c r="IOG829" s="28"/>
      <c r="IOH829" s="28"/>
      <c r="IOI829" s="28"/>
      <c r="IOJ829" s="28"/>
      <c r="IOK829" s="28"/>
      <c r="IOL829" s="28"/>
      <c r="IOM829" s="28"/>
      <c r="ION829" s="28"/>
      <c r="IOO829" s="28"/>
      <c r="IOP829" s="28"/>
      <c r="IOQ829" s="28"/>
      <c r="IOR829" s="28"/>
      <c r="IOS829" s="28"/>
      <c r="IOT829" s="28"/>
      <c r="IOU829" s="28"/>
      <c r="IOV829" s="28"/>
      <c r="IOW829" s="28"/>
      <c r="IOX829" s="28"/>
      <c r="IOY829" s="28"/>
      <c r="IOZ829" s="28"/>
      <c r="IPA829" s="28"/>
      <c r="IPB829" s="28"/>
      <c r="IPC829" s="28"/>
      <c r="IPD829" s="28"/>
      <c r="IPE829" s="28"/>
      <c r="IPF829" s="28"/>
      <c r="IPG829" s="28"/>
      <c r="IPH829" s="28"/>
      <c r="IPI829" s="28"/>
      <c r="IPJ829" s="28"/>
      <c r="IPK829" s="28"/>
      <c r="IPL829" s="28"/>
      <c r="IPM829" s="28"/>
      <c r="IPN829" s="28"/>
      <c r="IPO829" s="28"/>
      <c r="IPP829" s="28"/>
      <c r="IPQ829" s="28"/>
      <c r="IPR829" s="28"/>
      <c r="IPS829" s="28"/>
      <c r="IPT829" s="28"/>
      <c r="IPU829" s="28"/>
      <c r="IPV829" s="28"/>
      <c r="IPW829" s="28"/>
      <c r="IPX829" s="28"/>
      <c r="IPY829" s="28"/>
      <c r="IPZ829" s="28"/>
      <c r="IQA829" s="28"/>
      <c r="IQB829" s="28"/>
      <c r="IQC829" s="28"/>
      <c r="IQD829" s="28"/>
      <c r="IQE829" s="28"/>
      <c r="IQF829" s="28"/>
      <c r="IQG829" s="28"/>
      <c r="IQH829" s="28"/>
      <c r="IQI829" s="28"/>
      <c r="IQJ829" s="28"/>
      <c r="IQK829" s="28"/>
      <c r="IQL829" s="28"/>
      <c r="IQM829" s="28"/>
      <c r="IQN829" s="28"/>
      <c r="IQO829" s="28"/>
      <c r="IQP829" s="28"/>
      <c r="IQQ829" s="28"/>
      <c r="IQR829" s="28"/>
      <c r="IQS829" s="28"/>
      <c r="IQT829" s="28"/>
      <c r="IQU829" s="28"/>
      <c r="IQV829" s="28"/>
      <c r="IQW829" s="28"/>
      <c r="IQX829" s="28"/>
      <c r="IQY829" s="28"/>
      <c r="IQZ829" s="28"/>
      <c r="IRA829" s="28"/>
      <c r="IRB829" s="28"/>
      <c r="IRC829" s="28"/>
      <c r="IRD829" s="28"/>
      <c r="IRE829" s="28"/>
      <c r="IRF829" s="28"/>
      <c r="IRG829" s="28"/>
      <c r="IRH829" s="28"/>
      <c r="IRI829" s="28"/>
      <c r="IRJ829" s="28"/>
      <c r="IRK829" s="28"/>
      <c r="IRL829" s="28"/>
      <c r="IRM829" s="28"/>
      <c r="IRN829" s="28"/>
      <c r="IRO829" s="28"/>
      <c r="IRP829" s="28"/>
      <c r="IRQ829" s="28"/>
      <c r="IRR829" s="28"/>
      <c r="IRS829" s="28"/>
      <c r="IRT829" s="28"/>
      <c r="IRU829" s="28"/>
      <c r="IRV829" s="28"/>
      <c r="IRW829" s="28"/>
      <c r="IRX829" s="28"/>
      <c r="IRY829" s="28"/>
      <c r="IRZ829" s="28"/>
      <c r="ISA829" s="28"/>
      <c r="ISB829" s="28"/>
      <c r="ISC829" s="28"/>
      <c r="ISD829" s="28"/>
      <c r="ISE829" s="28"/>
      <c r="ISF829" s="28"/>
      <c r="ISG829" s="28"/>
      <c r="ISH829" s="28"/>
      <c r="ISI829" s="28"/>
      <c r="ISJ829" s="28"/>
      <c r="ISK829" s="28"/>
      <c r="ISL829" s="28"/>
      <c r="ISM829" s="28"/>
      <c r="ISN829" s="28"/>
      <c r="ISO829" s="28"/>
      <c r="ISP829" s="28"/>
      <c r="ISQ829" s="28"/>
      <c r="ISR829" s="28"/>
      <c r="ISS829" s="28"/>
      <c r="IST829" s="28"/>
      <c r="ISU829" s="28"/>
      <c r="ISV829" s="28"/>
      <c r="ISW829" s="28"/>
      <c r="ISX829" s="28"/>
      <c r="ISY829" s="28"/>
      <c r="ISZ829" s="28"/>
      <c r="ITA829" s="28"/>
      <c r="ITB829" s="28"/>
      <c r="ITC829" s="28"/>
      <c r="ITD829" s="28"/>
      <c r="ITE829" s="28"/>
      <c r="ITF829" s="28"/>
      <c r="ITG829" s="28"/>
      <c r="ITH829" s="28"/>
      <c r="ITI829" s="28"/>
      <c r="ITJ829" s="28"/>
      <c r="ITK829" s="28"/>
      <c r="ITL829" s="28"/>
      <c r="ITM829" s="28"/>
      <c r="ITN829" s="28"/>
      <c r="ITO829" s="28"/>
      <c r="ITP829" s="28"/>
      <c r="ITQ829" s="28"/>
      <c r="ITR829" s="28"/>
      <c r="ITS829" s="28"/>
      <c r="ITT829" s="28"/>
      <c r="ITU829" s="28"/>
      <c r="ITV829" s="28"/>
      <c r="ITW829" s="28"/>
      <c r="ITX829" s="28"/>
      <c r="ITY829" s="28"/>
      <c r="ITZ829" s="28"/>
      <c r="IUA829" s="28"/>
      <c r="IUB829" s="28"/>
      <c r="IUC829" s="28"/>
      <c r="IUD829" s="28"/>
      <c r="IUE829" s="28"/>
      <c r="IUF829" s="28"/>
      <c r="IUG829" s="28"/>
      <c r="IUH829" s="28"/>
      <c r="IUI829" s="28"/>
      <c r="IUJ829" s="28"/>
      <c r="IUK829" s="28"/>
      <c r="IUL829" s="28"/>
      <c r="IUM829" s="28"/>
      <c r="IUN829" s="28"/>
      <c r="IUO829" s="28"/>
      <c r="IUP829" s="28"/>
      <c r="IUQ829" s="28"/>
      <c r="IUR829" s="28"/>
      <c r="IUS829" s="28"/>
      <c r="IUT829" s="28"/>
      <c r="IUU829" s="28"/>
      <c r="IUV829" s="28"/>
      <c r="IUW829" s="28"/>
      <c r="IUX829" s="28"/>
      <c r="IUY829" s="28"/>
      <c r="IUZ829" s="28"/>
      <c r="IVA829" s="28"/>
      <c r="IVB829" s="28"/>
      <c r="IVC829" s="28"/>
      <c r="IVD829" s="28"/>
      <c r="IVE829" s="28"/>
      <c r="IVF829" s="28"/>
      <c r="IVG829" s="28"/>
      <c r="IVH829" s="28"/>
      <c r="IVI829" s="28"/>
      <c r="IVJ829" s="28"/>
      <c r="IVK829" s="28"/>
      <c r="IVL829" s="28"/>
      <c r="IVM829" s="28"/>
      <c r="IVN829" s="28"/>
      <c r="IVO829" s="28"/>
      <c r="IVP829" s="28"/>
      <c r="IVQ829" s="28"/>
      <c r="IVR829" s="28"/>
      <c r="IVS829" s="28"/>
      <c r="IVT829" s="28"/>
      <c r="IVU829" s="28"/>
      <c r="IVV829" s="28"/>
      <c r="IVW829" s="28"/>
      <c r="IVX829" s="28"/>
      <c r="IVY829" s="28"/>
      <c r="IVZ829" s="28"/>
      <c r="IWA829" s="28"/>
      <c r="IWB829" s="28"/>
      <c r="IWC829" s="28"/>
      <c r="IWD829" s="28"/>
      <c r="IWE829" s="28"/>
      <c r="IWF829" s="28"/>
      <c r="IWG829" s="28"/>
      <c r="IWH829" s="28"/>
      <c r="IWI829" s="28"/>
      <c r="IWJ829" s="28"/>
      <c r="IWK829" s="28"/>
      <c r="IWL829" s="28"/>
      <c r="IWM829" s="28"/>
      <c r="IWN829" s="28"/>
      <c r="IWO829" s="28"/>
      <c r="IWP829" s="28"/>
      <c r="IWQ829" s="28"/>
      <c r="IWR829" s="28"/>
      <c r="IWS829" s="28"/>
      <c r="IWT829" s="28"/>
      <c r="IWU829" s="28"/>
      <c r="IWV829" s="28"/>
      <c r="IWW829" s="28"/>
      <c r="IWX829" s="28"/>
      <c r="IWY829" s="28"/>
      <c r="IWZ829" s="28"/>
      <c r="IXA829" s="28"/>
      <c r="IXB829" s="28"/>
      <c r="IXC829" s="28"/>
      <c r="IXD829" s="28"/>
      <c r="IXE829" s="28"/>
      <c r="IXF829" s="28"/>
      <c r="IXG829" s="28"/>
      <c r="IXH829" s="28"/>
      <c r="IXI829" s="28"/>
      <c r="IXJ829" s="28"/>
      <c r="IXK829" s="28"/>
      <c r="IXL829" s="28"/>
      <c r="IXM829" s="28"/>
      <c r="IXN829" s="28"/>
      <c r="IXO829" s="28"/>
      <c r="IXP829" s="28"/>
      <c r="IXQ829" s="28"/>
      <c r="IXR829" s="28"/>
      <c r="IXS829" s="28"/>
      <c r="IXT829" s="28"/>
      <c r="IXU829" s="28"/>
      <c r="IXV829" s="28"/>
      <c r="IXW829" s="28"/>
      <c r="IXX829" s="28"/>
      <c r="IXY829" s="28"/>
      <c r="IXZ829" s="28"/>
      <c r="IYA829" s="28"/>
      <c r="IYB829" s="28"/>
      <c r="IYC829" s="28"/>
      <c r="IYD829" s="28"/>
      <c r="IYE829" s="28"/>
      <c r="IYF829" s="28"/>
      <c r="IYG829" s="28"/>
      <c r="IYH829" s="28"/>
      <c r="IYI829" s="28"/>
      <c r="IYJ829" s="28"/>
      <c r="IYK829" s="28"/>
      <c r="IYL829" s="28"/>
      <c r="IYM829" s="28"/>
      <c r="IYN829" s="28"/>
      <c r="IYO829" s="28"/>
      <c r="IYP829" s="28"/>
      <c r="IYQ829" s="28"/>
      <c r="IYR829" s="28"/>
      <c r="IYS829" s="28"/>
      <c r="IYT829" s="28"/>
      <c r="IYU829" s="28"/>
      <c r="IYV829" s="28"/>
      <c r="IYW829" s="28"/>
      <c r="IYX829" s="28"/>
      <c r="IYY829" s="28"/>
      <c r="IYZ829" s="28"/>
      <c r="IZA829" s="28"/>
      <c r="IZB829" s="28"/>
      <c r="IZC829" s="28"/>
      <c r="IZD829" s="28"/>
      <c r="IZE829" s="28"/>
      <c r="IZF829" s="28"/>
      <c r="IZG829" s="28"/>
      <c r="IZH829" s="28"/>
      <c r="IZI829" s="28"/>
      <c r="IZJ829" s="28"/>
      <c r="IZK829" s="28"/>
      <c r="IZL829" s="28"/>
      <c r="IZM829" s="28"/>
      <c r="IZN829" s="28"/>
      <c r="IZO829" s="28"/>
      <c r="IZP829" s="28"/>
      <c r="IZQ829" s="28"/>
      <c r="IZR829" s="28"/>
      <c r="IZS829" s="28"/>
      <c r="IZT829" s="28"/>
      <c r="IZU829" s="28"/>
      <c r="IZV829" s="28"/>
      <c r="IZW829" s="28"/>
      <c r="IZX829" s="28"/>
      <c r="IZY829" s="28"/>
      <c r="IZZ829" s="28"/>
      <c r="JAA829" s="28"/>
      <c r="JAB829" s="28"/>
      <c r="JAC829" s="28"/>
      <c r="JAD829" s="28"/>
      <c r="JAE829" s="28"/>
      <c r="JAF829" s="28"/>
      <c r="JAG829" s="28"/>
      <c r="JAH829" s="28"/>
      <c r="JAI829" s="28"/>
      <c r="JAJ829" s="28"/>
      <c r="JAK829" s="28"/>
      <c r="JAL829" s="28"/>
      <c r="JAM829" s="28"/>
      <c r="JAN829" s="28"/>
      <c r="JAO829" s="28"/>
      <c r="JAP829" s="28"/>
      <c r="JAQ829" s="28"/>
      <c r="JAR829" s="28"/>
      <c r="JAS829" s="28"/>
      <c r="JAT829" s="28"/>
      <c r="JAU829" s="28"/>
      <c r="JAV829" s="28"/>
      <c r="JAW829" s="28"/>
      <c r="JAX829" s="28"/>
      <c r="JAY829" s="28"/>
      <c r="JAZ829" s="28"/>
      <c r="JBA829" s="28"/>
      <c r="JBB829" s="28"/>
      <c r="JBC829" s="28"/>
      <c r="JBD829" s="28"/>
      <c r="JBE829" s="28"/>
      <c r="JBF829" s="28"/>
      <c r="JBG829" s="28"/>
      <c r="JBH829" s="28"/>
      <c r="JBI829" s="28"/>
      <c r="JBJ829" s="28"/>
      <c r="JBK829" s="28"/>
      <c r="JBL829" s="28"/>
      <c r="JBM829" s="28"/>
      <c r="JBN829" s="28"/>
      <c r="JBO829" s="28"/>
      <c r="JBP829" s="28"/>
      <c r="JBQ829" s="28"/>
      <c r="JBR829" s="28"/>
      <c r="JBS829" s="28"/>
      <c r="JBT829" s="28"/>
      <c r="JBU829" s="28"/>
      <c r="JBV829" s="28"/>
      <c r="JBW829" s="28"/>
      <c r="JBX829" s="28"/>
      <c r="JBY829" s="28"/>
      <c r="JBZ829" s="28"/>
      <c r="JCA829" s="28"/>
      <c r="JCB829" s="28"/>
      <c r="JCC829" s="28"/>
      <c r="JCD829" s="28"/>
      <c r="JCE829" s="28"/>
      <c r="JCF829" s="28"/>
      <c r="JCG829" s="28"/>
      <c r="JCH829" s="28"/>
      <c r="JCI829" s="28"/>
      <c r="JCJ829" s="28"/>
      <c r="JCK829" s="28"/>
      <c r="JCL829" s="28"/>
      <c r="JCM829" s="28"/>
      <c r="JCN829" s="28"/>
      <c r="JCO829" s="28"/>
      <c r="JCP829" s="28"/>
      <c r="JCQ829" s="28"/>
      <c r="JCR829" s="28"/>
      <c r="JCS829" s="28"/>
      <c r="JCT829" s="28"/>
      <c r="JCU829" s="28"/>
      <c r="JCV829" s="28"/>
      <c r="JCW829" s="28"/>
      <c r="JCX829" s="28"/>
      <c r="JCY829" s="28"/>
      <c r="JCZ829" s="28"/>
      <c r="JDA829" s="28"/>
      <c r="JDB829" s="28"/>
      <c r="JDC829" s="28"/>
      <c r="JDD829" s="28"/>
      <c r="JDE829" s="28"/>
      <c r="JDF829" s="28"/>
      <c r="JDG829" s="28"/>
      <c r="JDH829" s="28"/>
      <c r="JDI829" s="28"/>
      <c r="JDJ829" s="28"/>
      <c r="JDK829" s="28"/>
      <c r="JDL829" s="28"/>
      <c r="JDM829" s="28"/>
      <c r="JDN829" s="28"/>
      <c r="JDO829" s="28"/>
      <c r="JDP829" s="28"/>
      <c r="JDQ829" s="28"/>
      <c r="JDR829" s="28"/>
      <c r="JDS829" s="28"/>
      <c r="JDT829" s="28"/>
      <c r="JDU829" s="28"/>
      <c r="JDV829" s="28"/>
      <c r="JDW829" s="28"/>
      <c r="JDX829" s="28"/>
      <c r="JDY829" s="28"/>
      <c r="JDZ829" s="28"/>
      <c r="JEA829" s="28"/>
      <c r="JEB829" s="28"/>
      <c r="JEC829" s="28"/>
      <c r="JED829" s="28"/>
      <c r="JEE829" s="28"/>
      <c r="JEF829" s="28"/>
      <c r="JEG829" s="28"/>
      <c r="JEH829" s="28"/>
      <c r="JEI829" s="28"/>
      <c r="JEJ829" s="28"/>
      <c r="JEK829" s="28"/>
      <c r="JEL829" s="28"/>
      <c r="JEM829" s="28"/>
      <c r="JEN829" s="28"/>
      <c r="JEO829" s="28"/>
      <c r="JEP829" s="28"/>
      <c r="JEQ829" s="28"/>
      <c r="JER829" s="28"/>
      <c r="JES829" s="28"/>
      <c r="JET829" s="28"/>
      <c r="JEU829" s="28"/>
      <c r="JEV829" s="28"/>
      <c r="JEW829" s="28"/>
      <c r="JEX829" s="28"/>
      <c r="JEY829" s="28"/>
      <c r="JEZ829" s="28"/>
      <c r="JFA829" s="28"/>
      <c r="JFB829" s="28"/>
      <c r="JFC829" s="28"/>
      <c r="JFD829" s="28"/>
      <c r="JFE829" s="28"/>
      <c r="JFF829" s="28"/>
      <c r="JFG829" s="28"/>
      <c r="JFH829" s="28"/>
      <c r="JFI829" s="28"/>
      <c r="JFJ829" s="28"/>
      <c r="JFK829" s="28"/>
      <c r="JFL829" s="28"/>
      <c r="JFM829" s="28"/>
      <c r="JFN829" s="28"/>
      <c r="JFO829" s="28"/>
      <c r="JFP829" s="28"/>
      <c r="JFQ829" s="28"/>
      <c r="JFR829" s="28"/>
      <c r="JFS829" s="28"/>
      <c r="JFT829" s="28"/>
      <c r="JFU829" s="28"/>
      <c r="JFV829" s="28"/>
      <c r="JFW829" s="28"/>
      <c r="JFX829" s="28"/>
      <c r="JFY829" s="28"/>
      <c r="JFZ829" s="28"/>
      <c r="JGA829" s="28"/>
      <c r="JGB829" s="28"/>
      <c r="JGC829" s="28"/>
      <c r="JGD829" s="28"/>
      <c r="JGE829" s="28"/>
      <c r="JGF829" s="28"/>
      <c r="JGG829" s="28"/>
      <c r="JGH829" s="28"/>
      <c r="JGI829" s="28"/>
      <c r="JGJ829" s="28"/>
      <c r="JGK829" s="28"/>
      <c r="JGL829" s="28"/>
      <c r="JGM829" s="28"/>
      <c r="JGN829" s="28"/>
      <c r="JGO829" s="28"/>
      <c r="JGP829" s="28"/>
      <c r="JGQ829" s="28"/>
      <c r="JGR829" s="28"/>
      <c r="JGS829" s="28"/>
      <c r="JGT829" s="28"/>
      <c r="JGU829" s="28"/>
      <c r="JGV829" s="28"/>
      <c r="JGW829" s="28"/>
      <c r="JGX829" s="28"/>
      <c r="JGY829" s="28"/>
      <c r="JGZ829" s="28"/>
      <c r="JHA829" s="28"/>
      <c r="JHB829" s="28"/>
      <c r="JHC829" s="28"/>
      <c r="JHD829" s="28"/>
      <c r="JHE829" s="28"/>
      <c r="JHF829" s="28"/>
      <c r="JHG829" s="28"/>
      <c r="JHH829" s="28"/>
      <c r="JHI829" s="28"/>
      <c r="JHJ829" s="28"/>
      <c r="JHK829" s="28"/>
      <c r="JHL829" s="28"/>
      <c r="JHM829" s="28"/>
      <c r="JHN829" s="28"/>
      <c r="JHO829" s="28"/>
      <c r="JHP829" s="28"/>
      <c r="JHQ829" s="28"/>
      <c r="JHR829" s="28"/>
      <c r="JHS829" s="28"/>
      <c r="JHT829" s="28"/>
      <c r="JHU829" s="28"/>
      <c r="JHV829" s="28"/>
      <c r="JHW829" s="28"/>
      <c r="JHX829" s="28"/>
      <c r="JHY829" s="28"/>
      <c r="JHZ829" s="28"/>
      <c r="JIA829" s="28"/>
      <c r="JIB829" s="28"/>
      <c r="JIC829" s="28"/>
      <c r="JID829" s="28"/>
      <c r="JIE829" s="28"/>
      <c r="JIF829" s="28"/>
      <c r="JIG829" s="28"/>
      <c r="JIH829" s="28"/>
      <c r="JII829" s="28"/>
      <c r="JIJ829" s="28"/>
      <c r="JIK829" s="28"/>
      <c r="JIL829" s="28"/>
      <c r="JIM829" s="28"/>
      <c r="JIN829" s="28"/>
      <c r="JIO829" s="28"/>
      <c r="JIP829" s="28"/>
      <c r="JIQ829" s="28"/>
      <c r="JIR829" s="28"/>
      <c r="JIS829" s="28"/>
      <c r="JIT829" s="28"/>
      <c r="JIU829" s="28"/>
      <c r="JIV829" s="28"/>
      <c r="JIW829" s="28"/>
      <c r="JIX829" s="28"/>
      <c r="JIY829" s="28"/>
      <c r="JIZ829" s="28"/>
      <c r="JJA829" s="28"/>
      <c r="JJB829" s="28"/>
      <c r="JJC829" s="28"/>
      <c r="JJD829" s="28"/>
      <c r="JJE829" s="28"/>
      <c r="JJF829" s="28"/>
      <c r="JJG829" s="28"/>
      <c r="JJH829" s="28"/>
      <c r="JJI829" s="28"/>
      <c r="JJJ829" s="28"/>
      <c r="JJK829" s="28"/>
      <c r="JJL829" s="28"/>
      <c r="JJM829" s="28"/>
      <c r="JJN829" s="28"/>
      <c r="JJO829" s="28"/>
      <c r="JJP829" s="28"/>
      <c r="JJQ829" s="28"/>
      <c r="JJR829" s="28"/>
      <c r="JJS829" s="28"/>
      <c r="JJT829" s="28"/>
      <c r="JJU829" s="28"/>
      <c r="JJV829" s="28"/>
      <c r="JJW829" s="28"/>
      <c r="JJX829" s="28"/>
      <c r="JJY829" s="28"/>
      <c r="JJZ829" s="28"/>
      <c r="JKA829" s="28"/>
      <c r="JKB829" s="28"/>
      <c r="JKC829" s="28"/>
      <c r="JKD829" s="28"/>
      <c r="JKE829" s="28"/>
      <c r="JKF829" s="28"/>
      <c r="JKG829" s="28"/>
      <c r="JKH829" s="28"/>
      <c r="JKI829" s="28"/>
      <c r="JKJ829" s="28"/>
      <c r="JKK829" s="28"/>
      <c r="JKL829" s="28"/>
      <c r="JKM829" s="28"/>
      <c r="JKN829" s="28"/>
      <c r="JKO829" s="28"/>
      <c r="JKP829" s="28"/>
      <c r="JKQ829" s="28"/>
      <c r="JKR829" s="28"/>
      <c r="JKS829" s="28"/>
      <c r="JKT829" s="28"/>
      <c r="JKU829" s="28"/>
      <c r="JKV829" s="28"/>
      <c r="JKW829" s="28"/>
      <c r="JKX829" s="28"/>
      <c r="JKY829" s="28"/>
      <c r="JKZ829" s="28"/>
      <c r="JLA829" s="28"/>
      <c r="JLB829" s="28"/>
      <c r="JLC829" s="28"/>
      <c r="JLD829" s="28"/>
      <c r="JLE829" s="28"/>
      <c r="JLF829" s="28"/>
      <c r="JLG829" s="28"/>
      <c r="JLH829" s="28"/>
      <c r="JLI829" s="28"/>
      <c r="JLJ829" s="28"/>
      <c r="JLK829" s="28"/>
      <c r="JLL829" s="28"/>
      <c r="JLM829" s="28"/>
      <c r="JLN829" s="28"/>
      <c r="JLO829" s="28"/>
      <c r="JLP829" s="28"/>
      <c r="JLQ829" s="28"/>
      <c r="JLR829" s="28"/>
      <c r="JLS829" s="28"/>
      <c r="JLT829" s="28"/>
      <c r="JLU829" s="28"/>
      <c r="JLV829" s="28"/>
      <c r="JLW829" s="28"/>
      <c r="JLX829" s="28"/>
      <c r="JLY829" s="28"/>
      <c r="JLZ829" s="28"/>
      <c r="JMA829" s="28"/>
      <c r="JMB829" s="28"/>
      <c r="JMC829" s="28"/>
      <c r="JMD829" s="28"/>
      <c r="JME829" s="28"/>
      <c r="JMF829" s="28"/>
      <c r="JMG829" s="28"/>
      <c r="JMH829" s="28"/>
      <c r="JMI829" s="28"/>
      <c r="JMJ829" s="28"/>
      <c r="JMK829" s="28"/>
      <c r="JML829" s="28"/>
      <c r="JMM829" s="28"/>
      <c r="JMN829" s="28"/>
      <c r="JMO829" s="28"/>
      <c r="JMP829" s="28"/>
      <c r="JMQ829" s="28"/>
      <c r="JMR829" s="28"/>
      <c r="JMS829" s="28"/>
      <c r="JMT829" s="28"/>
      <c r="JMU829" s="28"/>
      <c r="JMV829" s="28"/>
      <c r="JMW829" s="28"/>
      <c r="JMX829" s="28"/>
      <c r="JMY829" s="28"/>
      <c r="JMZ829" s="28"/>
      <c r="JNA829" s="28"/>
      <c r="JNB829" s="28"/>
      <c r="JNC829" s="28"/>
      <c r="JND829" s="28"/>
      <c r="JNE829" s="28"/>
      <c r="JNF829" s="28"/>
      <c r="JNG829" s="28"/>
      <c r="JNH829" s="28"/>
      <c r="JNI829" s="28"/>
      <c r="JNJ829" s="28"/>
      <c r="JNK829" s="28"/>
      <c r="JNL829" s="28"/>
      <c r="JNM829" s="28"/>
      <c r="JNN829" s="28"/>
      <c r="JNO829" s="28"/>
      <c r="JNP829" s="28"/>
      <c r="JNQ829" s="28"/>
      <c r="JNR829" s="28"/>
      <c r="JNS829" s="28"/>
      <c r="JNT829" s="28"/>
      <c r="JNU829" s="28"/>
      <c r="JNV829" s="28"/>
      <c r="JNW829" s="28"/>
      <c r="JNX829" s="28"/>
      <c r="JNY829" s="28"/>
      <c r="JNZ829" s="28"/>
      <c r="JOA829" s="28"/>
      <c r="JOB829" s="28"/>
      <c r="JOC829" s="28"/>
      <c r="JOD829" s="28"/>
      <c r="JOE829" s="28"/>
      <c r="JOF829" s="28"/>
      <c r="JOG829" s="28"/>
      <c r="JOH829" s="28"/>
      <c r="JOI829" s="28"/>
      <c r="JOJ829" s="28"/>
      <c r="JOK829" s="28"/>
      <c r="JOL829" s="28"/>
      <c r="JOM829" s="28"/>
      <c r="JON829" s="28"/>
      <c r="JOO829" s="28"/>
      <c r="JOP829" s="28"/>
      <c r="JOQ829" s="28"/>
      <c r="JOR829" s="28"/>
      <c r="JOS829" s="28"/>
      <c r="JOT829" s="28"/>
      <c r="JOU829" s="28"/>
      <c r="JOV829" s="28"/>
      <c r="JOW829" s="28"/>
      <c r="JOX829" s="28"/>
      <c r="JOY829" s="28"/>
      <c r="JOZ829" s="28"/>
      <c r="JPA829" s="28"/>
      <c r="JPB829" s="28"/>
      <c r="JPC829" s="28"/>
      <c r="JPD829" s="28"/>
      <c r="JPE829" s="28"/>
      <c r="JPF829" s="28"/>
      <c r="JPG829" s="28"/>
      <c r="JPH829" s="28"/>
      <c r="JPI829" s="28"/>
      <c r="JPJ829" s="28"/>
      <c r="JPK829" s="28"/>
      <c r="JPL829" s="28"/>
      <c r="JPM829" s="28"/>
      <c r="JPN829" s="28"/>
      <c r="JPO829" s="28"/>
      <c r="JPP829" s="28"/>
      <c r="JPQ829" s="28"/>
      <c r="JPR829" s="28"/>
      <c r="JPS829" s="28"/>
      <c r="JPT829" s="28"/>
      <c r="JPU829" s="28"/>
      <c r="JPV829" s="28"/>
      <c r="JPW829" s="28"/>
      <c r="JPX829" s="28"/>
      <c r="JPY829" s="28"/>
      <c r="JPZ829" s="28"/>
      <c r="JQA829" s="28"/>
      <c r="JQB829" s="28"/>
      <c r="JQC829" s="28"/>
      <c r="JQD829" s="28"/>
      <c r="JQE829" s="28"/>
      <c r="JQF829" s="28"/>
      <c r="JQG829" s="28"/>
      <c r="JQH829" s="28"/>
      <c r="JQI829" s="28"/>
      <c r="JQJ829" s="28"/>
      <c r="JQK829" s="28"/>
      <c r="JQL829" s="28"/>
      <c r="JQM829" s="28"/>
      <c r="JQN829" s="28"/>
      <c r="JQO829" s="28"/>
      <c r="JQP829" s="28"/>
      <c r="JQQ829" s="28"/>
      <c r="JQR829" s="28"/>
      <c r="JQS829" s="28"/>
      <c r="JQT829" s="28"/>
      <c r="JQU829" s="28"/>
      <c r="JQV829" s="28"/>
      <c r="JQW829" s="28"/>
      <c r="JQX829" s="28"/>
      <c r="JQY829" s="28"/>
      <c r="JQZ829" s="28"/>
      <c r="JRA829" s="28"/>
      <c r="JRB829" s="28"/>
      <c r="JRC829" s="28"/>
      <c r="JRD829" s="28"/>
      <c r="JRE829" s="28"/>
      <c r="JRF829" s="28"/>
      <c r="JRG829" s="28"/>
      <c r="JRH829" s="28"/>
      <c r="JRI829" s="28"/>
      <c r="JRJ829" s="28"/>
      <c r="JRK829" s="28"/>
      <c r="JRL829" s="28"/>
      <c r="JRM829" s="28"/>
      <c r="JRN829" s="28"/>
      <c r="JRO829" s="28"/>
      <c r="JRP829" s="28"/>
      <c r="JRQ829" s="28"/>
      <c r="JRR829" s="28"/>
      <c r="JRS829" s="28"/>
      <c r="JRT829" s="28"/>
      <c r="JRU829" s="28"/>
      <c r="JRV829" s="28"/>
      <c r="JRW829" s="28"/>
      <c r="JRX829" s="28"/>
      <c r="JRY829" s="28"/>
      <c r="JRZ829" s="28"/>
      <c r="JSA829" s="28"/>
      <c r="JSB829" s="28"/>
      <c r="JSC829" s="28"/>
      <c r="JSD829" s="28"/>
      <c r="JSE829" s="28"/>
      <c r="JSF829" s="28"/>
      <c r="JSG829" s="28"/>
      <c r="JSH829" s="28"/>
      <c r="JSI829" s="28"/>
      <c r="JSJ829" s="28"/>
      <c r="JSK829" s="28"/>
      <c r="JSL829" s="28"/>
      <c r="JSM829" s="28"/>
      <c r="JSN829" s="28"/>
      <c r="JSO829" s="28"/>
      <c r="JSP829" s="28"/>
      <c r="JSQ829" s="28"/>
      <c r="JSR829" s="28"/>
      <c r="JSS829" s="28"/>
      <c r="JST829" s="28"/>
      <c r="JSU829" s="28"/>
      <c r="JSV829" s="28"/>
      <c r="JSW829" s="28"/>
      <c r="JSX829" s="28"/>
      <c r="JSY829" s="28"/>
      <c r="JSZ829" s="28"/>
      <c r="JTA829" s="28"/>
      <c r="JTB829" s="28"/>
      <c r="JTC829" s="28"/>
      <c r="JTD829" s="28"/>
      <c r="JTE829" s="28"/>
      <c r="JTF829" s="28"/>
      <c r="JTG829" s="28"/>
      <c r="JTH829" s="28"/>
      <c r="JTI829" s="28"/>
      <c r="JTJ829" s="28"/>
      <c r="JTK829" s="28"/>
      <c r="JTL829" s="28"/>
      <c r="JTM829" s="28"/>
      <c r="JTN829" s="28"/>
      <c r="JTO829" s="28"/>
      <c r="JTP829" s="28"/>
      <c r="JTQ829" s="28"/>
      <c r="JTR829" s="28"/>
      <c r="JTS829" s="28"/>
      <c r="JTT829" s="28"/>
      <c r="JTU829" s="28"/>
      <c r="JTV829" s="28"/>
      <c r="JTW829" s="28"/>
      <c r="JTX829" s="28"/>
      <c r="JTY829" s="28"/>
      <c r="JTZ829" s="28"/>
      <c r="JUA829" s="28"/>
      <c r="JUB829" s="28"/>
      <c r="JUC829" s="28"/>
      <c r="JUD829" s="28"/>
      <c r="JUE829" s="28"/>
      <c r="JUF829" s="28"/>
      <c r="JUG829" s="28"/>
      <c r="JUH829" s="28"/>
      <c r="JUI829" s="28"/>
      <c r="JUJ829" s="28"/>
      <c r="JUK829" s="28"/>
      <c r="JUL829" s="28"/>
      <c r="JUM829" s="28"/>
      <c r="JUN829" s="28"/>
      <c r="JUO829" s="28"/>
      <c r="JUP829" s="28"/>
      <c r="JUQ829" s="28"/>
      <c r="JUR829" s="28"/>
      <c r="JUS829" s="28"/>
      <c r="JUT829" s="28"/>
      <c r="JUU829" s="28"/>
      <c r="JUV829" s="28"/>
      <c r="JUW829" s="28"/>
      <c r="JUX829" s="28"/>
      <c r="JUY829" s="28"/>
      <c r="JUZ829" s="28"/>
      <c r="JVA829" s="28"/>
      <c r="JVB829" s="28"/>
      <c r="JVC829" s="28"/>
      <c r="JVD829" s="28"/>
      <c r="JVE829" s="28"/>
      <c r="JVF829" s="28"/>
      <c r="JVG829" s="28"/>
      <c r="JVH829" s="28"/>
      <c r="JVI829" s="28"/>
      <c r="JVJ829" s="28"/>
      <c r="JVK829" s="28"/>
      <c r="JVL829" s="28"/>
      <c r="JVM829" s="28"/>
      <c r="JVN829" s="28"/>
      <c r="JVO829" s="28"/>
      <c r="JVP829" s="28"/>
      <c r="JVQ829" s="28"/>
      <c r="JVR829" s="28"/>
      <c r="JVS829" s="28"/>
      <c r="JVT829" s="28"/>
      <c r="JVU829" s="28"/>
      <c r="JVV829" s="28"/>
      <c r="JVW829" s="28"/>
      <c r="JVX829" s="28"/>
      <c r="JVY829" s="28"/>
      <c r="JVZ829" s="28"/>
      <c r="JWA829" s="28"/>
      <c r="JWB829" s="28"/>
      <c r="JWC829" s="28"/>
      <c r="JWD829" s="28"/>
      <c r="JWE829" s="28"/>
      <c r="JWF829" s="28"/>
      <c r="JWG829" s="28"/>
      <c r="JWH829" s="28"/>
      <c r="JWI829" s="28"/>
      <c r="JWJ829" s="28"/>
      <c r="JWK829" s="28"/>
      <c r="JWL829" s="28"/>
      <c r="JWM829" s="28"/>
      <c r="JWN829" s="28"/>
      <c r="JWO829" s="28"/>
      <c r="JWP829" s="28"/>
      <c r="JWQ829" s="28"/>
      <c r="JWR829" s="28"/>
      <c r="JWS829" s="28"/>
      <c r="JWT829" s="28"/>
      <c r="JWU829" s="28"/>
      <c r="JWV829" s="28"/>
      <c r="JWW829" s="28"/>
      <c r="JWX829" s="28"/>
      <c r="JWY829" s="28"/>
      <c r="JWZ829" s="28"/>
      <c r="JXA829" s="28"/>
      <c r="JXB829" s="28"/>
      <c r="JXC829" s="28"/>
      <c r="JXD829" s="28"/>
      <c r="JXE829" s="28"/>
      <c r="JXF829" s="28"/>
      <c r="JXG829" s="28"/>
      <c r="JXH829" s="28"/>
      <c r="JXI829" s="28"/>
      <c r="JXJ829" s="28"/>
      <c r="JXK829" s="28"/>
      <c r="JXL829" s="28"/>
      <c r="JXM829" s="28"/>
      <c r="JXN829" s="28"/>
      <c r="JXO829" s="28"/>
      <c r="JXP829" s="28"/>
      <c r="JXQ829" s="28"/>
      <c r="JXR829" s="28"/>
      <c r="JXS829" s="28"/>
      <c r="JXT829" s="28"/>
      <c r="JXU829" s="28"/>
      <c r="JXV829" s="28"/>
      <c r="JXW829" s="28"/>
      <c r="JXX829" s="28"/>
      <c r="JXY829" s="28"/>
      <c r="JXZ829" s="28"/>
      <c r="JYA829" s="28"/>
      <c r="JYB829" s="28"/>
      <c r="JYC829" s="28"/>
      <c r="JYD829" s="28"/>
      <c r="JYE829" s="28"/>
      <c r="JYF829" s="28"/>
      <c r="JYG829" s="28"/>
      <c r="JYH829" s="28"/>
      <c r="JYI829" s="28"/>
      <c r="JYJ829" s="28"/>
      <c r="JYK829" s="28"/>
      <c r="JYL829" s="28"/>
      <c r="JYM829" s="28"/>
      <c r="JYN829" s="28"/>
      <c r="JYO829" s="28"/>
      <c r="JYP829" s="28"/>
      <c r="JYQ829" s="28"/>
      <c r="JYR829" s="28"/>
      <c r="JYS829" s="28"/>
      <c r="JYT829" s="28"/>
      <c r="JYU829" s="28"/>
      <c r="JYV829" s="28"/>
      <c r="JYW829" s="28"/>
      <c r="JYX829" s="28"/>
      <c r="JYY829" s="28"/>
      <c r="JYZ829" s="28"/>
      <c r="JZA829" s="28"/>
      <c r="JZB829" s="28"/>
      <c r="JZC829" s="28"/>
      <c r="JZD829" s="28"/>
      <c r="JZE829" s="28"/>
      <c r="JZF829" s="28"/>
      <c r="JZG829" s="28"/>
      <c r="JZH829" s="28"/>
      <c r="JZI829" s="28"/>
      <c r="JZJ829" s="28"/>
      <c r="JZK829" s="28"/>
      <c r="JZL829" s="28"/>
      <c r="JZM829" s="28"/>
      <c r="JZN829" s="28"/>
      <c r="JZO829" s="28"/>
      <c r="JZP829" s="28"/>
      <c r="JZQ829" s="28"/>
      <c r="JZR829" s="28"/>
      <c r="JZS829" s="28"/>
      <c r="JZT829" s="28"/>
      <c r="JZU829" s="28"/>
      <c r="JZV829" s="28"/>
      <c r="JZW829" s="28"/>
      <c r="JZX829" s="28"/>
      <c r="JZY829" s="28"/>
      <c r="JZZ829" s="28"/>
      <c r="KAA829" s="28"/>
      <c r="KAB829" s="28"/>
      <c r="KAC829" s="28"/>
      <c r="KAD829" s="28"/>
      <c r="KAE829" s="28"/>
      <c r="KAF829" s="28"/>
      <c r="KAG829" s="28"/>
      <c r="KAH829" s="28"/>
      <c r="KAI829" s="28"/>
      <c r="KAJ829" s="28"/>
      <c r="KAK829" s="28"/>
      <c r="KAL829" s="28"/>
      <c r="KAM829" s="28"/>
      <c r="KAN829" s="28"/>
      <c r="KAO829" s="28"/>
      <c r="KAP829" s="28"/>
      <c r="KAQ829" s="28"/>
      <c r="KAR829" s="28"/>
      <c r="KAS829" s="28"/>
      <c r="KAT829" s="28"/>
      <c r="KAU829" s="28"/>
      <c r="KAV829" s="28"/>
      <c r="KAW829" s="28"/>
      <c r="KAX829" s="28"/>
      <c r="KAY829" s="28"/>
      <c r="KAZ829" s="28"/>
      <c r="KBA829" s="28"/>
      <c r="KBB829" s="28"/>
      <c r="KBC829" s="28"/>
      <c r="KBD829" s="28"/>
      <c r="KBE829" s="28"/>
      <c r="KBF829" s="28"/>
      <c r="KBG829" s="28"/>
      <c r="KBH829" s="28"/>
      <c r="KBI829" s="28"/>
      <c r="KBJ829" s="28"/>
      <c r="KBK829" s="28"/>
      <c r="KBL829" s="28"/>
      <c r="KBM829" s="28"/>
      <c r="KBN829" s="28"/>
      <c r="KBO829" s="28"/>
      <c r="KBP829" s="28"/>
      <c r="KBQ829" s="28"/>
      <c r="KBR829" s="28"/>
      <c r="KBS829" s="28"/>
      <c r="KBT829" s="28"/>
      <c r="KBU829" s="28"/>
      <c r="KBV829" s="28"/>
      <c r="KBW829" s="28"/>
      <c r="KBX829" s="28"/>
      <c r="KBY829" s="28"/>
      <c r="KBZ829" s="28"/>
      <c r="KCA829" s="28"/>
      <c r="KCB829" s="28"/>
      <c r="KCC829" s="28"/>
      <c r="KCD829" s="28"/>
      <c r="KCE829" s="28"/>
      <c r="KCF829" s="28"/>
      <c r="KCG829" s="28"/>
      <c r="KCH829" s="28"/>
      <c r="KCI829" s="28"/>
      <c r="KCJ829" s="28"/>
      <c r="KCK829" s="28"/>
      <c r="KCL829" s="28"/>
      <c r="KCM829" s="28"/>
      <c r="KCN829" s="28"/>
      <c r="KCO829" s="28"/>
      <c r="KCP829" s="28"/>
      <c r="KCQ829" s="28"/>
      <c r="KCR829" s="28"/>
      <c r="KCS829" s="28"/>
      <c r="KCT829" s="28"/>
      <c r="KCU829" s="28"/>
      <c r="KCV829" s="28"/>
      <c r="KCW829" s="28"/>
      <c r="KCX829" s="28"/>
      <c r="KCY829" s="28"/>
      <c r="KCZ829" s="28"/>
      <c r="KDA829" s="28"/>
      <c r="KDB829" s="28"/>
      <c r="KDC829" s="28"/>
      <c r="KDD829" s="28"/>
      <c r="KDE829" s="28"/>
      <c r="KDF829" s="28"/>
      <c r="KDG829" s="28"/>
      <c r="KDH829" s="28"/>
      <c r="KDI829" s="28"/>
      <c r="KDJ829" s="28"/>
      <c r="KDK829" s="28"/>
      <c r="KDL829" s="28"/>
      <c r="KDM829" s="28"/>
      <c r="KDN829" s="28"/>
      <c r="KDO829" s="28"/>
      <c r="KDP829" s="28"/>
      <c r="KDQ829" s="28"/>
      <c r="KDR829" s="28"/>
      <c r="KDS829" s="28"/>
      <c r="KDT829" s="28"/>
      <c r="KDU829" s="28"/>
      <c r="KDV829" s="28"/>
      <c r="KDW829" s="28"/>
      <c r="KDX829" s="28"/>
      <c r="KDY829" s="28"/>
      <c r="KDZ829" s="28"/>
      <c r="KEA829" s="28"/>
      <c r="KEB829" s="28"/>
      <c r="KEC829" s="28"/>
      <c r="KED829" s="28"/>
      <c r="KEE829" s="28"/>
      <c r="KEF829" s="28"/>
      <c r="KEG829" s="28"/>
      <c r="KEH829" s="28"/>
      <c r="KEI829" s="28"/>
      <c r="KEJ829" s="28"/>
      <c r="KEK829" s="28"/>
      <c r="KEL829" s="28"/>
      <c r="KEM829" s="28"/>
      <c r="KEN829" s="28"/>
      <c r="KEO829" s="28"/>
      <c r="KEP829" s="28"/>
      <c r="KEQ829" s="28"/>
      <c r="KER829" s="28"/>
      <c r="KES829" s="28"/>
      <c r="KET829" s="28"/>
      <c r="KEU829" s="28"/>
      <c r="KEV829" s="28"/>
      <c r="KEW829" s="28"/>
      <c r="KEX829" s="28"/>
      <c r="KEY829" s="28"/>
      <c r="KEZ829" s="28"/>
      <c r="KFA829" s="28"/>
      <c r="KFB829" s="28"/>
      <c r="KFC829" s="28"/>
      <c r="KFD829" s="28"/>
      <c r="KFE829" s="28"/>
      <c r="KFF829" s="28"/>
      <c r="KFG829" s="28"/>
      <c r="KFH829" s="28"/>
      <c r="KFI829" s="28"/>
      <c r="KFJ829" s="28"/>
      <c r="KFK829" s="28"/>
      <c r="KFL829" s="28"/>
      <c r="KFM829" s="28"/>
      <c r="KFN829" s="28"/>
      <c r="KFO829" s="28"/>
      <c r="KFP829" s="28"/>
      <c r="KFQ829" s="28"/>
      <c r="KFR829" s="28"/>
      <c r="KFS829" s="28"/>
      <c r="KFT829" s="28"/>
      <c r="KFU829" s="28"/>
      <c r="KFV829" s="28"/>
      <c r="KFW829" s="28"/>
      <c r="KFX829" s="28"/>
      <c r="KFY829" s="28"/>
      <c r="KFZ829" s="28"/>
      <c r="KGA829" s="28"/>
      <c r="KGB829" s="28"/>
      <c r="KGC829" s="28"/>
      <c r="KGD829" s="28"/>
      <c r="KGE829" s="28"/>
      <c r="KGF829" s="28"/>
      <c r="KGG829" s="28"/>
      <c r="KGH829" s="28"/>
      <c r="KGI829" s="28"/>
      <c r="KGJ829" s="28"/>
      <c r="KGK829" s="28"/>
      <c r="KGL829" s="28"/>
      <c r="KGM829" s="28"/>
      <c r="KGN829" s="28"/>
      <c r="KGO829" s="28"/>
      <c r="KGP829" s="28"/>
      <c r="KGQ829" s="28"/>
      <c r="KGR829" s="28"/>
      <c r="KGS829" s="28"/>
      <c r="KGT829" s="28"/>
      <c r="KGU829" s="28"/>
      <c r="KGV829" s="28"/>
      <c r="KGW829" s="28"/>
      <c r="KGX829" s="28"/>
      <c r="KGY829" s="28"/>
      <c r="KGZ829" s="28"/>
      <c r="KHA829" s="28"/>
      <c r="KHB829" s="28"/>
      <c r="KHC829" s="28"/>
      <c r="KHD829" s="28"/>
      <c r="KHE829" s="28"/>
      <c r="KHF829" s="28"/>
      <c r="KHG829" s="28"/>
      <c r="KHH829" s="28"/>
      <c r="KHI829" s="28"/>
      <c r="KHJ829" s="28"/>
      <c r="KHK829" s="28"/>
      <c r="KHL829" s="28"/>
      <c r="KHM829" s="28"/>
      <c r="KHN829" s="28"/>
      <c r="KHO829" s="28"/>
      <c r="KHP829" s="28"/>
      <c r="KHQ829" s="28"/>
      <c r="KHR829" s="28"/>
      <c r="KHS829" s="28"/>
      <c r="KHT829" s="28"/>
      <c r="KHU829" s="28"/>
      <c r="KHV829" s="28"/>
      <c r="KHW829" s="28"/>
      <c r="KHX829" s="28"/>
      <c r="KHY829" s="28"/>
      <c r="KHZ829" s="28"/>
      <c r="KIA829" s="28"/>
      <c r="KIB829" s="28"/>
      <c r="KIC829" s="28"/>
      <c r="KID829" s="28"/>
      <c r="KIE829" s="28"/>
      <c r="KIF829" s="28"/>
      <c r="KIG829" s="28"/>
      <c r="KIH829" s="28"/>
      <c r="KII829" s="28"/>
      <c r="KIJ829" s="28"/>
      <c r="KIK829" s="28"/>
      <c r="KIL829" s="28"/>
      <c r="KIM829" s="28"/>
      <c r="KIN829" s="28"/>
      <c r="KIO829" s="28"/>
      <c r="KIP829" s="28"/>
      <c r="KIQ829" s="28"/>
      <c r="KIR829" s="28"/>
      <c r="KIS829" s="28"/>
      <c r="KIT829" s="28"/>
      <c r="KIU829" s="28"/>
      <c r="KIV829" s="28"/>
      <c r="KIW829" s="28"/>
      <c r="KIX829" s="28"/>
      <c r="KIY829" s="28"/>
      <c r="KIZ829" s="28"/>
      <c r="KJA829" s="28"/>
      <c r="KJB829" s="28"/>
      <c r="KJC829" s="28"/>
      <c r="KJD829" s="28"/>
      <c r="KJE829" s="28"/>
      <c r="KJF829" s="28"/>
      <c r="KJG829" s="28"/>
      <c r="KJH829" s="28"/>
      <c r="KJI829" s="28"/>
      <c r="KJJ829" s="28"/>
      <c r="KJK829" s="28"/>
      <c r="KJL829" s="28"/>
      <c r="KJM829" s="28"/>
      <c r="KJN829" s="28"/>
      <c r="KJO829" s="28"/>
      <c r="KJP829" s="28"/>
      <c r="KJQ829" s="28"/>
      <c r="KJR829" s="28"/>
      <c r="KJS829" s="28"/>
      <c r="KJT829" s="28"/>
      <c r="KJU829" s="28"/>
      <c r="KJV829" s="28"/>
      <c r="KJW829" s="28"/>
      <c r="KJX829" s="28"/>
      <c r="KJY829" s="28"/>
      <c r="KJZ829" s="28"/>
      <c r="KKA829" s="28"/>
      <c r="KKB829" s="28"/>
      <c r="KKC829" s="28"/>
      <c r="KKD829" s="28"/>
      <c r="KKE829" s="28"/>
      <c r="KKF829" s="28"/>
      <c r="KKG829" s="28"/>
      <c r="KKH829" s="28"/>
      <c r="KKI829" s="28"/>
      <c r="KKJ829" s="28"/>
      <c r="KKK829" s="28"/>
      <c r="KKL829" s="28"/>
      <c r="KKM829" s="28"/>
      <c r="KKN829" s="28"/>
      <c r="KKO829" s="28"/>
      <c r="KKP829" s="28"/>
      <c r="KKQ829" s="28"/>
      <c r="KKR829" s="28"/>
      <c r="KKS829" s="28"/>
      <c r="KKT829" s="28"/>
      <c r="KKU829" s="28"/>
      <c r="KKV829" s="28"/>
      <c r="KKW829" s="28"/>
      <c r="KKX829" s="28"/>
      <c r="KKY829" s="28"/>
      <c r="KKZ829" s="28"/>
      <c r="KLA829" s="28"/>
      <c r="KLB829" s="28"/>
      <c r="KLC829" s="28"/>
      <c r="KLD829" s="28"/>
      <c r="KLE829" s="28"/>
      <c r="KLF829" s="28"/>
      <c r="KLG829" s="28"/>
      <c r="KLH829" s="28"/>
      <c r="KLI829" s="28"/>
      <c r="KLJ829" s="28"/>
      <c r="KLK829" s="28"/>
      <c r="KLL829" s="28"/>
      <c r="KLM829" s="28"/>
      <c r="KLN829" s="28"/>
      <c r="KLO829" s="28"/>
      <c r="KLP829" s="28"/>
      <c r="KLQ829" s="28"/>
      <c r="KLR829" s="28"/>
      <c r="KLS829" s="28"/>
      <c r="KLT829" s="28"/>
      <c r="KLU829" s="28"/>
      <c r="KLV829" s="28"/>
      <c r="KLW829" s="28"/>
      <c r="KLX829" s="28"/>
      <c r="KLY829" s="28"/>
      <c r="KLZ829" s="28"/>
      <c r="KMA829" s="28"/>
      <c r="KMB829" s="28"/>
      <c r="KMC829" s="28"/>
      <c r="KMD829" s="28"/>
      <c r="KME829" s="28"/>
      <c r="KMF829" s="28"/>
      <c r="KMG829" s="28"/>
      <c r="KMH829" s="28"/>
      <c r="KMI829" s="28"/>
      <c r="KMJ829" s="28"/>
      <c r="KMK829" s="28"/>
      <c r="KML829" s="28"/>
      <c r="KMM829" s="28"/>
      <c r="KMN829" s="28"/>
      <c r="KMO829" s="28"/>
      <c r="KMP829" s="28"/>
      <c r="KMQ829" s="28"/>
      <c r="KMR829" s="28"/>
      <c r="KMS829" s="28"/>
      <c r="KMT829" s="28"/>
      <c r="KMU829" s="28"/>
      <c r="KMV829" s="28"/>
      <c r="KMW829" s="28"/>
      <c r="KMX829" s="28"/>
      <c r="KMY829" s="28"/>
      <c r="KMZ829" s="28"/>
      <c r="KNA829" s="28"/>
      <c r="KNB829" s="28"/>
      <c r="KNC829" s="28"/>
      <c r="KND829" s="28"/>
      <c r="KNE829" s="28"/>
      <c r="KNF829" s="28"/>
      <c r="KNG829" s="28"/>
      <c r="KNH829" s="28"/>
      <c r="KNI829" s="28"/>
      <c r="KNJ829" s="28"/>
      <c r="KNK829" s="28"/>
      <c r="KNL829" s="28"/>
      <c r="KNM829" s="28"/>
      <c r="KNN829" s="28"/>
      <c r="KNO829" s="28"/>
      <c r="KNP829" s="28"/>
      <c r="KNQ829" s="28"/>
      <c r="KNR829" s="28"/>
      <c r="KNS829" s="28"/>
      <c r="KNT829" s="28"/>
      <c r="KNU829" s="28"/>
      <c r="KNV829" s="28"/>
      <c r="KNW829" s="28"/>
      <c r="KNX829" s="28"/>
      <c r="KNY829" s="28"/>
      <c r="KNZ829" s="28"/>
      <c r="KOA829" s="28"/>
      <c r="KOB829" s="28"/>
      <c r="KOC829" s="28"/>
      <c r="KOD829" s="28"/>
      <c r="KOE829" s="28"/>
      <c r="KOF829" s="28"/>
      <c r="KOG829" s="28"/>
      <c r="KOH829" s="28"/>
      <c r="KOI829" s="28"/>
      <c r="KOJ829" s="28"/>
      <c r="KOK829" s="28"/>
      <c r="KOL829" s="28"/>
      <c r="KOM829" s="28"/>
      <c r="KON829" s="28"/>
      <c r="KOO829" s="28"/>
      <c r="KOP829" s="28"/>
      <c r="KOQ829" s="28"/>
      <c r="KOR829" s="28"/>
      <c r="KOS829" s="28"/>
      <c r="KOT829" s="28"/>
      <c r="KOU829" s="28"/>
      <c r="KOV829" s="28"/>
      <c r="KOW829" s="28"/>
      <c r="KOX829" s="28"/>
      <c r="KOY829" s="28"/>
      <c r="KOZ829" s="28"/>
      <c r="KPA829" s="28"/>
      <c r="KPB829" s="28"/>
      <c r="KPC829" s="28"/>
      <c r="KPD829" s="28"/>
      <c r="KPE829" s="28"/>
      <c r="KPF829" s="28"/>
      <c r="KPG829" s="28"/>
      <c r="KPH829" s="28"/>
      <c r="KPI829" s="28"/>
      <c r="KPJ829" s="28"/>
      <c r="KPK829" s="28"/>
      <c r="KPL829" s="28"/>
      <c r="KPM829" s="28"/>
      <c r="KPN829" s="28"/>
      <c r="KPO829" s="28"/>
      <c r="KPP829" s="28"/>
      <c r="KPQ829" s="28"/>
      <c r="KPR829" s="28"/>
      <c r="KPS829" s="28"/>
      <c r="KPT829" s="28"/>
      <c r="KPU829" s="28"/>
      <c r="KPV829" s="28"/>
      <c r="KPW829" s="28"/>
      <c r="KPX829" s="28"/>
      <c r="KPY829" s="28"/>
      <c r="KPZ829" s="28"/>
      <c r="KQA829" s="28"/>
      <c r="KQB829" s="28"/>
      <c r="KQC829" s="28"/>
      <c r="KQD829" s="28"/>
      <c r="KQE829" s="28"/>
      <c r="KQF829" s="28"/>
      <c r="KQG829" s="28"/>
      <c r="KQH829" s="28"/>
      <c r="KQI829" s="28"/>
      <c r="KQJ829" s="28"/>
      <c r="KQK829" s="28"/>
      <c r="KQL829" s="28"/>
      <c r="KQM829" s="28"/>
      <c r="KQN829" s="28"/>
      <c r="KQO829" s="28"/>
      <c r="KQP829" s="28"/>
      <c r="KQQ829" s="28"/>
      <c r="KQR829" s="28"/>
      <c r="KQS829" s="28"/>
      <c r="KQT829" s="28"/>
      <c r="KQU829" s="28"/>
      <c r="KQV829" s="28"/>
      <c r="KQW829" s="28"/>
      <c r="KQX829" s="28"/>
      <c r="KQY829" s="28"/>
      <c r="KQZ829" s="28"/>
      <c r="KRA829" s="28"/>
      <c r="KRB829" s="28"/>
      <c r="KRC829" s="28"/>
      <c r="KRD829" s="28"/>
      <c r="KRE829" s="28"/>
      <c r="KRF829" s="28"/>
      <c r="KRG829" s="28"/>
      <c r="KRH829" s="28"/>
      <c r="KRI829" s="28"/>
      <c r="KRJ829" s="28"/>
      <c r="KRK829" s="28"/>
      <c r="KRL829" s="28"/>
      <c r="KRM829" s="28"/>
      <c r="KRN829" s="28"/>
      <c r="KRO829" s="28"/>
      <c r="KRP829" s="28"/>
      <c r="KRQ829" s="28"/>
      <c r="KRR829" s="28"/>
      <c r="KRS829" s="28"/>
      <c r="KRT829" s="28"/>
      <c r="KRU829" s="28"/>
      <c r="KRV829" s="28"/>
      <c r="KRW829" s="28"/>
      <c r="KRX829" s="28"/>
      <c r="KRY829" s="28"/>
      <c r="KRZ829" s="28"/>
      <c r="KSA829" s="28"/>
      <c r="KSB829" s="28"/>
      <c r="KSC829" s="28"/>
      <c r="KSD829" s="28"/>
      <c r="KSE829" s="28"/>
      <c r="KSF829" s="28"/>
      <c r="KSG829" s="28"/>
      <c r="KSH829" s="28"/>
      <c r="KSI829" s="28"/>
      <c r="KSJ829" s="28"/>
      <c r="KSK829" s="28"/>
      <c r="KSL829" s="28"/>
      <c r="KSM829" s="28"/>
      <c r="KSN829" s="28"/>
      <c r="KSO829" s="28"/>
      <c r="KSP829" s="28"/>
      <c r="KSQ829" s="28"/>
      <c r="KSR829" s="28"/>
      <c r="KSS829" s="28"/>
      <c r="KST829" s="28"/>
      <c r="KSU829" s="28"/>
      <c r="KSV829" s="28"/>
      <c r="KSW829" s="28"/>
      <c r="KSX829" s="28"/>
      <c r="KSY829" s="28"/>
      <c r="KSZ829" s="28"/>
      <c r="KTA829" s="28"/>
      <c r="KTB829" s="28"/>
      <c r="KTC829" s="28"/>
      <c r="KTD829" s="28"/>
      <c r="KTE829" s="28"/>
      <c r="KTF829" s="28"/>
      <c r="KTG829" s="28"/>
      <c r="KTH829" s="28"/>
      <c r="KTI829" s="28"/>
      <c r="KTJ829" s="28"/>
      <c r="KTK829" s="28"/>
      <c r="KTL829" s="28"/>
      <c r="KTM829" s="28"/>
      <c r="KTN829" s="28"/>
      <c r="KTO829" s="28"/>
      <c r="KTP829" s="28"/>
      <c r="KTQ829" s="28"/>
      <c r="KTR829" s="28"/>
      <c r="KTS829" s="28"/>
      <c r="KTT829" s="28"/>
      <c r="KTU829" s="28"/>
      <c r="KTV829" s="28"/>
      <c r="KTW829" s="28"/>
      <c r="KTX829" s="28"/>
      <c r="KTY829" s="28"/>
      <c r="KTZ829" s="28"/>
      <c r="KUA829" s="28"/>
      <c r="KUB829" s="28"/>
      <c r="KUC829" s="28"/>
      <c r="KUD829" s="28"/>
      <c r="KUE829" s="28"/>
      <c r="KUF829" s="28"/>
      <c r="KUG829" s="28"/>
      <c r="KUH829" s="28"/>
      <c r="KUI829" s="28"/>
      <c r="KUJ829" s="28"/>
      <c r="KUK829" s="28"/>
      <c r="KUL829" s="28"/>
      <c r="KUM829" s="28"/>
      <c r="KUN829" s="28"/>
      <c r="KUO829" s="28"/>
      <c r="KUP829" s="28"/>
      <c r="KUQ829" s="28"/>
      <c r="KUR829" s="28"/>
      <c r="KUS829" s="28"/>
      <c r="KUT829" s="28"/>
      <c r="KUU829" s="28"/>
      <c r="KUV829" s="28"/>
      <c r="KUW829" s="28"/>
      <c r="KUX829" s="28"/>
      <c r="KUY829" s="28"/>
      <c r="KUZ829" s="28"/>
      <c r="KVA829" s="28"/>
      <c r="KVB829" s="28"/>
      <c r="KVC829" s="28"/>
      <c r="KVD829" s="28"/>
      <c r="KVE829" s="28"/>
      <c r="KVF829" s="28"/>
      <c r="KVG829" s="28"/>
      <c r="KVH829" s="28"/>
      <c r="KVI829" s="28"/>
      <c r="KVJ829" s="28"/>
      <c r="KVK829" s="28"/>
      <c r="KVL829" s="28"/>
      <c r="KVM829" s="28"/>
      <c r="KVN829" s="28"/>
      <c r="KVO829" s="28"/>
      <c r="KVP829" s="28"/>
      <c r="KVQ829" s="28"/>
      <c r="KVR829" s="28"/>
      <c r="KVS829" s="28"/>
      <c r="KVT829" s="28"/>
      <c r="KVU829" s="28"/>
      <c r="KVV829" s="28"/>
      <c r="KVW829" s="28"/>
      <c r="KVX829" s="28"/>
      <c r="KVY829" s="28"/>
      <c r="KVZ829" s="28"/>
      <c r="KWA829" s="28"/>
      <c r="KWB829" s="28"/>
      <c r="KWC829" s="28"/>
      <c r="KWD829" s="28"/>
      <c r="KWE829" s="28"/>
      <c r="KWF829" s="28"/>
      <c r="KWG829" s="28"/>
      <c r="KWH829" s="28"/>
      <c r="KWI829" s="28"/>
      <c r="KWJ829" s="28"/>
      <c r="KWK829" s="28"/>
      <c r="KWL829" s="28"/>
      <c r="KWM829" s="28"/>
      <c r="KWN829" s="28"/>
      <c r="KWO829" s="28"/>
      <c r="KWP829" s="28"/>
      <c r="KWQ829" s="28"/>
      <c r="KWR829" s="28"/>
      <c r="KWS829" s="28"/>
      <c r="KWT829" s="28"/>
      <c r="KWU829" s="28"/>
      <c r="KWV829" s="28"/>
      <c r="KWW829" s="28"/>
      <c r="KWX829" s="28"/>
      <c r="KWY829" s="28"/>
      <c r="KWZ829" s="28"/>
      <c r="KXA829" s="28"/>
      <c r="KXB829" s="28"/>
      <c r="KXC829" s="28"/>
      <c r="KXD829" s="28"/>
      <c r="KXE829" s="28"/>
      <c r="KXF829" s="28"/>
      <c r="KXG829" s="28"/>
      <c r="KXH829" s="28"/>
      <c r="KXI829" s="28"/>
      <c r="KXJ829" s="28"/>
      <c r="KXK829" s="28"/>
      <c r="KXL829" s="28"/>
      <c r="KXM829" s="28"/>
      <c r="KXN829" s="28"/>
      <c r="KXO829" s="28"/>
      <c r="KXP829" s="28"/>
      <c r="KXQ829" s="28"/>
      <c r="KXR829" s="28"/>
      <c r="KXS829" s="28"/>
      <c r="KXT829" s="28"/>
      <c r="KXU829" s="28"/>
      <c r="KXV829" s="28"/>
      <c r="KXW829" s="28"/>
      <c r="KXX829" s="28"/>
      <c r="KXY829" s="28"/>
      <c r="KXZ829" s="28"/>
      <c r="KYA829" s="28"/>
      <c r="KYB829" s="28"/>
      <c r="KYC829" s="28"/>
      <c r="KYD829" s="28"/>
      <c r="KYE829" s="28"/>
      <c r="KYF829" s="28"/>
      <c r="KYG829" s="28"/>
      <c r="KYH829" s="28"/>
      <c r="KYI829" s="28"/>
      <c r="KYJ829" s="28"/>
      <c r="KYK829" s="28"/>
      <c r="KYL829" s="28"/>
      <c r="KYM829" s="28"/>
      <c r="KYN829" s="28"/>
      <c r="KYO829" s="28"/>
      <c r="KYP829" s="28"/>
      <c r="KYQ829" s="28"/>
      <c r="KYR829" s="28"/>
      <c r="KYS829" s="28"/>
      <c r="KYT829" s="28"/>
      <c r="KYU829" s="28"/>
      <c r="KYV829" s="28"/>
      <c r="KYW829" s="28"/>
      <c r="KYX829" s="28"/>
      <c r="KYY829" s="28"/>
      <c r="KYZ829" s="28"/>
      <c r="KZA829" s="28"/>
      <c r="KZB829" s="28"/>
      <c r="KZC829" s="28"/>
      <c r="KZD829" s="28"/>
      <c r="KZE829" s="28"/>
      <c r="KZF829" s="28"/>
      <c r="KZG829" s="28"/>
      <c r="KZH829" s="28"/>
      <c r="KZI829" s="28"/>
      <c r="KZJ829" s="28"/>
      <c r="KZK829" s="28"/>
      <c r="KZL829" s="28"/>
      <c r="KZM829" s="28"/>
      <c r="KZN829" s="28"/>
      <c r="KZO829" s="28"/>
      <c r="KZP829" s="28"/>
      <c r="KZQ829" s="28"/>
      <c r="KZR829" s="28"/>
      <c r="KZS829" s="28"/>
      <c r="KZT829" s="28"/>
      <c r="KZU829" s="28"/>
      <c r="KZV829" s="28"/>
      <c r="KZW829" s="28"/>
      <c r="KZX829" s="28"/>
      <c r="KZY829" s="28"/>
      <c r="KZZ829" s="28"/>
      <c r="LAA829" s="28"/>
      <c r="LAB829" s="28"/>
      <c r="LAC829" s="28"/>
      <c r="LAD829" s="28"/>
      <c r="LAE829" s="28"/>
      <c r="LAF829" s="28"/>
      <c r="LAG829" s="28"/>
      <c r="LAH829" s="28"/>
      <c r="LAI829" s="28"/>
      <c r="LAJ829" s="28"/>
      <c r="LAK829" s="28"/>
      <c r="LAL829" s="28"/>
      <c r="LAM829" s="28"/>
      <c r="LAN829" s="28"/>
      <c r="LAO829" s="28"/>
      <c r="LAP829" s="28"/>
      <c r="LAQ829" s="28"/>
      <c r="LAR829" s="28"/>
      <c r="LAS829" s="28"/>
      <c r="LAT829" s="28"/>
      <c r="LAU829" s="28"/>
      <c r="LAV829" s="28"/>
      <c r="LAW829" s="28"/>
      <c r="LAX829" s="28"/>
      <c r="LAY829" s="28"/>
      <c r="LAZ829" s="28"/>
      <c r="LBA829" s="28"/>
      <c r="LBB829" s="28"/>
      <c r="LBC829" s="28"/>
      <c r="LBD829" s="28"/>
      <c r="LBE829" s="28"/>
      <c r="LBF829" s="28"/>
      <c r="LBG829" s="28"/>
      <c r="LBH829" s="28"/>
      <c r="LBI829" s="28"/>
      <c r="LBJ829" s="28"/>
      <c r="LBK829" s="28"/>
      <c r="LBL829" s="28"/>
      <c r="LBM829" s="28"/>
      <c r="LBN829" s="28"/>
      <c r="LBO829" s="28"/>
      <c r="LBP829" s="28"/>
      <c r="LBQ829" s="28"/>
      <c r="LBR829" s="28"/>
      <c r="LBS829" s="28"/>
      <c r="LBT829" s="28"/>
      <c r="LBU829" s="28"/>
      <c r="LBV829" s="28"/>
      <c r="LBW829" s="28"/>
      <c r="LBX829" s="28"/>
      <c r="LBY829" s="28"/>
      <c r="LBZ829" s="28"/>
      <c r="LCA829" s="28"/>
      <c r="LCB829" s="28"/>
      <c r="LCC829" s="28"/>
      <c r="LCD829" s="28"/>
      <c r="LCE829" s="28"/>
      <c r="LCF829" s="28"/>
      <c r="LCG829" s="28"/>
      <c r="LCH829" s="28"/>
      <c r="LCI829" s="28"/>
      <c r="LCJ829" s="28"/>
      <c r="LCK829" s="28"/>
      <c r="LCL829" s="28"/>
      <c r="LCM829" s="28"/>
      <c r="LCN829" s="28"/>
      <c r="LCO829" s="28"/>
      <c r="LCP829" s="28"/>
      <c r="LCQ829" s="28"/>
      <c r="LCR829" s="28"/>
      <c r="LCS829" s="28"/>
      <c r="LCT829" s="28"/>
      <c r="LCU829" s="28"/>
      <c r="LCV829" s="28"/>
      <c r="LCW829" s="28"/>
      <c r="LCX829" s="28"/>
      <c r="LCY829" s="28"/>
      <c r="LCZ829" s="28"/>
      <c r="LDA829" s="28"/>
      <c r="LDB829" s="28"/>
      <c r="LDC829" s="28"/>
      <c r="LDD829" s="28"/>
      <c r="LDE829" s="28"/>
      <c r="LDF829" s="28"/>
      <c r="LDG829" s="28"/>
      <c r="LDH829" s="28"/>
      <c r="LDI829" s="28"/>
      <c r="LDJ829" s="28"/>
      <c r="LDK829" s="28"/>
      <c r="LDL829" s="28"/>
      <c r="LDM829" s="28"/>
      <c r="LDN829" s="28"/>
      <c r="LDO829" s="28"/>
      <c r="LDP829" s="28"/>
      <c r="LDQ829" s="28"/>
      <c r="LDR829" s="28"/>
      <c r="LDS829" s="28"/>
      <c r="LDT829" s="28"/>
      <c r="LDU829" s="28"/>
      <c r="LDV829" s="28"/>
      <c r="LDW829" s="28"/>
      <c r="LDX829" s="28"/>
      <c r="LDY829" s="28"/>
      <c r="LDZ829" s="28"/>
      <c r="LEA829" s="28"/>
      <c r="LEB829" s="28"/>
      <c r="LEC829" s="28"/>
      <c r="LED829" s="28"/>
      <c r="LEE829" s="28"/>
      <c r="LEF829" s="28"/>
      <c r="LEG829" s="28"/>
      <c r="LEH829" s="28"/>
      <c r="LEI829" s="28"/>
      <c r="LEJ829" s="28"/>
      <c r="LEK829" s="28"/>
      <c r="LEL829" s="28"/>
      <c r="LEM829" s="28"/>
      <c r="LEN829" s="28"/>
      <c r="LEO829" s="28"/>
      <c r="LEP829" s="28"/>
      <c r="LEQ829" s="28"/>
      <c r="LER829" s="28"/>
      <c r="LES829" s="28"/>
      <c r="LET829" s="28"/>
      <c r="LEU829" s="28"/>
      <c r="LEV829" s="28"/>
      <c r="LEW829" s="28"/>
      <c r="LEX829" s="28"/>
      <c r="LEY829" s="28"/>
      <c r="LEZ829" s="28"/>
      <c r="LFA829" s="28"/>
      <c r="LFB829" s="28"/>
      <c r="LFC829" s="28"/>
      <c r="LFD829" s="28"/>
      <c r="LFE829" s="28"/>
      <c r="LFF829" s="28"/>
      <c r="LFG829" s="28"/>
      <c r="LFH829" s="28"/>
      <c r="LFI829" s="28"/>
      <c r="LFJ829" s="28"/>
      <c r="LFK829" s="28"/>
      <c r="LFL829" s="28"/>
      <c r="LFM829" s="28"/>
      <c r="LFN829" s="28"/>
      <c r="LFO829" s="28"/>
      <c r="LFP829" s="28"/>
      <c r="LFQ829" s="28"/>
      <c r="LFR829" s="28"/>
      <c r="LFS829" s="28"/>
      <c r="LFT829" s="28"/>
      <c r="LFU829" s="28"/>
      <c r="LFV829" s="28"/>
      <c r="LFW829" s="28"/>
      <c r="LFX829" s="28"/>
      <c r="LFY829" s="28"/>
      <c r="LFZ829" s="28"/>
      <c r="LGA829" s="28"/>
      <c r="LGB829" s="28"/>
      <c r="LGC829" s="28"/>
      <c r="LGD829" s="28"/>
      <c r="LGE829" s="28"/>
      <c r="LGF829" s="28"/>
      <c r="LGG829" s="28"/>
      <c r="LGH829" s="28"/>
      <c r="LGI829" s="28"/>
      <c r="LGJ829" s="28"/>
      <c r="LGK829" s="28"/>
      <c r="LGL829" s="28"/>
      <c r="LGM829" s="28"/>
      <c r="LGN829" s="28"/>
      <c r="LGO829" s="28"/>
      <c r="LGP829" s="28"/>
      <c r="LGQ829" s="28"/>
      <c r="LGR829" s="28"/>
      <c r="LGS829" s="28"/>
      <c r="LGT829" s="28"/>
      <c r="LGU829" s="28"/>
      <c r="LGV829" s="28"/>
      <c r="LGW829" s="28"/>
      <c r="LGX829" s="28"/>
      <c r="LGY829" s="28"/>
      <c r="LGZ829" s="28"/>
      <c r="LHA829" s="28"/>
      <c r="LHB829" s="28"/>
      <c r="LHC829" s="28"/>
      <c r="LHD829" s="28"/>
      <c r="LHE829" s="28"/>
      <c r="LHF829" s="28"/>
      <c r="LHG829" s="28"/>
      <c r="LHH829" s="28"/>
      <c r="LHI829" s="28"/>
      <c r="LHJ829" s="28"/>
      <c r="LHK829" s="28"/>
      <c r="LHL829" s="28"/>
      <c r="LHM829" s="28"/>
      <c r="LHN829" s="28"/>
      <c r="LHO829" s="28"/>
      <c r="LHP829" s="28"/>
      <c r="LHQ829" s="28"/>
      <c r="LHR829" s="28"/>
      <c r="LHS829" s="28"/>
      <c r="LHT829" s="28"/>
      <c r="LHU829" s="28"/>
      <c r="LHV829" s="28"/>
      <c r="LHW829" s="28"/>
      <c r="LHX829" s="28"/>
      <c r="LHY829" s="28"/>
      <c r="LHZ829" s="28"/>
      <c r="LIA829" s="28"/>
      <c r="LIB829" s="28"/>
      <c r="LIC829" s="28"/>
      <c r="LID829" s="28"/>
      <c r="LIE829" s="28"/>
      <c r="LIF829" s="28"/>
      <c r="LIG829" s="28"/>
      <c r="LIH829" s="28"/>
      <c r="LII829" s="28"/>
      <c r="LIJ829" s="28"/>
      <c r="LIK829" s="28"/>
      <c r="LIL829" s="28"/>
      <c r="LIM829" s="28"/>
      <c r="LIN829" s="28"/>
      <c r="LIO829" s="28"/>
      <c r="LIP829" s="28"/>
      <c r="LIQ829" s="28"/>
      <c r="LIR829" s="28"/>
      <c r="LIS829" s="28"/>
      <c r="LIT829" s="28"/>
      <c r="LIU829" s="28"/>
      <c r="LIV829" s="28"/>
      <c r="LIW829" s="28"/>
      <c r="LIX829" s="28"/>
      <c r="LIY829" s="28"/>
      <c r="LIZ829" s="28"/>
      <c r="LJA829" s="28"/>
      <c r="LJB829" s="28"/>
      <c r="LJC829" s="28"/>
      <c r="LJD829" s="28"/>
      <c r="LJE829" s="28"/>
      <c r="LJF829" s="28"/>
      <c r="LJG829" s="28"/>
      <c r="LJH829" s="28"/>
      <c r="LJI829" s="28"/>
      <c r="LJJ829" s="28"/>
      <c r="LJK829" s="28"/>
      <c r="LJL829" s="28"/>
      <c r="LJM829" s="28"/>
      <c r="LJN829" s="28"/>
      <c r="LJO829" s="28"/>
      <c r="LJP829" s="28"/>
      <c r="LJQ829" s="28"/>
      <c r="LJR829" s="28"/>
      <c r="LJS829" s="28"/>
      <c r="LJT829" s="28"/>
      <c r="LJU829" s="28"/>
      <c r="LJV829" s="28"/>
      <c r="LJW829" s="28"/>
      <c r="LJX829" s="28"/>
      <c r="LJY829" s="28"/>
      <c r="LJZ829" s="28"/>
      <c r="LKA829" s="28"/>
      <c r="LKB829" s="28"/>
      <c r="LKC829" s="28"/>
      <c r="LKD829" s="28"/>
      <c r="LKE829" s="28"/>
      <c r="LKF829" s="28"/>
      <c r="LKG829" s="28"/>
      <c r="LKH829" s="28"/>
      <c r="LKI829" s="28"/>
      <c r="LKJ829" s="28"/>
      <c r="LKK829" s="28"/>
      <c r="LKL829" s="28"/>
      <c r="LKM829" s="28"/>
      <c r="LKN829" s="28"/>
      <c r="LKO829" s="28"/>
      <c r="LKP829" s="28"/>
      <c r="LKQ829" s="28"/>
      <c r="LKR829" s="28"/>
      <c r="LKS829" s="28"/>
      <c r="LKT829" s="28"/>
      <c r="LKU829" s="28"/>
      <c r="LKV829" s="28"/>
      <c r="LKW829" s="28"/>
      <c r="LKX829" s="28"/>
      <c r="LKY829" s="28"/>
      <c r="LKZ829" s="28"/>
      <c r="LLA829" s="28"/>
      <c r="LLB829" s="28"/>
      <c r="LLC829" s="28"/>
      <c r="LLD829" s="28"/>
      <c r="LLE829" s="28"/>
      <c r="LLF829" s="28"/>
      <c r="LLG829" s="28"/>
      <c r="LLH829" s="28"/>
      <c r="LLI829" s="28"/>
      <c r="LLJ829" s="28"/>
      <c r="LLK829" s="28"/>
      <c r="LLL829" s="28"/>
      <c r="LLM829" s="28"/>
      <c r="LLN829" s="28"/>
      <c r="LLO829" s="28"/>
      <c r="LLP829" s="28"/>
      <c r="LLQ829" s="28"/>
      <c r="LLR829" s="28"/>
      <c r="LLS829" s="28"/>
      <c r="LLT829" s="28"/>
      <c r="LLU829" s="28"/>
      <c r="LLV829" s="28"/>
      <c r="LLW829" s="28"/>
      <c r="LLX829" s="28"/>
      <c r="LLY829" s="28"/>
      <c r="LLZ829" s="28"/>
      <c r="LMA829" s="28"/>
      <c r="LMB829" s="28"/>
      <c r="LMC829" s="28"/>
      <c r="LMD829" s="28"/>
      <c r="LME829" s="28"/>
      <c r="LMF829" s="28"/>
      <c r="LMG829" s="28"/>
      <c r="LMH829" s="28"/>
      <c r="LMI829" s="28"/>
      <c r="LMJ829" s="28"/>
      <c r="LMK829" s="28"/>
      <c r="LML829" s="28"/>
      <c r="LMM829" s="28"/>
      <c r="LMN829" s="28"/>
      <c r="LMO829" s="28"/>
      <c r="LMP829" s="28"/>
      <c r="LMQ829" s="28"/>
      <c r="LMR829" s="28"/>
      <c r="LMS829" s="28"/>
      <c r="LMT829" s="28"/>
      <c r="LMU829" s="28"/>
      <c r="LMV829" s="28"/>
      <c r="LMW829" s="28"/>
      <c r="LMX829" s="28"/>
      <c r="LMY829" s="28"/>
      <c r="LMZ829" s="28"/>
      <c r="LNA829" s="28"/>
      <c r="LNB829" s="28"/>
      <c r="LNC829" s="28"/>
      <c r="LND829" s="28"/>
      <c r="LNE829" s="28"/>
      <c r="LNF829" s="28"/>
      <c r="LNG829" s="28"/>
      <c r="LNH829" s="28"/>
      <c r="LNI829" s="28"/>
      <c r="LNJ829" s="28"/>
      <c r="LNK829" s="28"/>
      <c r="LNL829" s="28"/>
      <c r="LNM829" s="28"/>
      <c r="LNN829" s="28"/>
      <c r="LNO829" s="28"/>
      <c r="LNP829" s="28"/>
      <c r="LNQ829" s="28"/>
      <c r="LNR829" s="28"/>
      <c r="LNS829" s="28"/>
      <c r="LNT829" s="28"/>
      <c r="LNU829" s="28"/>
      <c r="LNV829" s="28"/>
      <c r="LNW829" s="28"/>
      <c r="LNX829" s="28"/>
      <c r="LNY829" s="28"/>
      <c r="LNZ829" s="28"/>
      <c r="LOA829" s="28"/>
      <c r="LOB829" s="28"/>
      <c r="LOC829" s="28"/>
      <c r="LOD829" s="28"/>
      <c r="LOE829" s="28"/>
      <c r="LOF829" s="28"/>
      <c r="LOG829" s="28"/>
      <c r="LOH829" s="28"/>
      <c r="LOI829" s="28"/>
      <c r="LOJ829" s="28"/>
      <c r="LOK829" s="28"/>
      <c r="LOL829" s="28"/>
      <c r="LOM829" s="28"/>
      <c r="LON829" s="28"/>
      <c r="LOO829" s="28"/>
      <c r="LOP829" s="28"/>
      <c r="LOQ829" s="28"/>
      <c r="LOR829" s="28"/>
      <c r="LOS829" s="28"/>
      <c r="LOT829" s="28"/>
      <c r="LOU829" s="28"/>
      <c r="LOV829" s="28"/>
      <c r="LOW829" s="28"/>
      <c r="LOX829" s="28"/>
      <c r="LOY829" s="28"/>
      <c r="LOZ829" s="28"/>
      <c r="LPA829" s="28"/>
      <c r="LPB829" s="28"/>
      <c r="LPC829" s="28"/>
      <c r="LPD829" s="28"/>
      <c r="LPE829" s="28"/>
      <c r="LPF829" s="28"/>
      <c r="LPG829" s="28"/>
      <c r="LPH829" s="28"/>
      <c r="LPI829" s="28"/>
      <c r="LPJ829" s="28"/>
      <c r="LPK829" s="28"/>
      <c r="LPL829" s="28"/>
      <c r="LPM829" s="28"/>
      <c r="LPN829" s="28"/>
      <c r="LPO829" s="28"/>
      <c r="LPP829" s="28"/>
      <c r="LPQ829" s="28"/>
      <c r="LPR829" s="28"/>
      <c r="LPS829" s="28"/>
      <c r="LPT829" s="28"/>
      <c r="LPU829" s="28"/>
      <c r="LPV829" s="28"/>
      <c r="LPW829" s="28"/>
      <c r="LPX829" s="28"/>
      <c r="LPY829" s="28"/>
      <c r="LPZ829" s="28"/>
      <c r="LQA829" s="28"/>
      <c r="LQB829" s="28"/>
      <c r="LQC829" s="28"/>
      <c r="LQD829" s="28"/>
      <c r="LQE829" s="28"/>
      <c r="LQF829" s="28"/>
      <c r="LQG829" s="28"/>
      <c r="LQH829" s="28"/>
      <c r="LQI829" s="28"/>
      <c r="LQJ829" s="28"/>
      <c r="LQK829" s="28"/>
      <c r="LQL829" s="28"/>
      <c r="LQM829" s="28"/>
      <c r="LQN829" s="28"/>
      <c r="LQO829" s="28"/>
      <c r="LQP829" s="28"/>
      <c r="LQQ829" s="28"/>
      <c r="LQR829" s="28"/>
      <c r="LQS829" s="28"/>
      <c r="LQT829" s="28"/>
      <c r="LQU829" s="28"/>
      <c r="LQV829" s="28"/>
      <c r="LQW829" s="28"/>
      <c r="LQX829" s="28"/>
      <c r="LQY829" s="28"/>
      <c r="LQZ829" s="28"/>
      <c r="LRA829" s="28"/>
      <c r="LRB829" s="28"/>
      <c r="LRC829" s="28"/>
      <c r="LRD829" s="28"/>
      <c r="LRE829" s="28"/>
      <c r="LRF829" s="28"/>
      <c r="LRG829" s="28"/>
      <c r="LRH829" s="28"/>
      <c r="LRI829" s="28"/>
      <c r="LRJ829" s="28"/>
      <c r="LRK829" s="28"/>
      <c r="LRL829" s="28"/>
      <c r="LRM829" s="28"/>
      <c r="LRN829" s="28"/>
      <c r="LRO829" s="28"/>
      <c r="LRP829" s="28"/>
      <c r="LRQ829" s="28"/>
      <c r="LRR829" s="28"/>
      <c r="LRS829" s="28"/>
      <c r="LRT829" s="28"/>
      <c r="LRU829" s="28"/>
      <c r="LRV829" s="28"/>
      <c r="LRW829" s="28"/>
      <c r="LRX829" s="28"/>
      <c r="LRY829" s="28"/>
      <c r="LRZ829" s="28"/>
      <c r="LSA829" s="28"/>
      <c r="LSB829" s="28"/>
      <c r="LSC829" s="28"/>
      <c r="LSD829" s="28"/>
      <c r="LSE829" s="28"/>
      <c r="LSF829" s="28"/>
      <c r="LSG829" s="28"/>
      <c r="LSH829" s="28"/>
      <c r="LSI829" s="28"/>
      <c r="LSJ829" s="28"/>
      <c r="LSK829" s="28"/>
      <c r="LSL829" s="28"/>
      <c r="LSM829" s="28"/>
      <c r="LSN829" s="28"/>
      <c r="LSO829" s="28"/>
      <c r="LSP829" s="28"/>
      <c r="LSQ829" s="28"/>
      <c r="LSR829" s="28"/>
      <c r="LSS829" s="28"/>
      <c r="LST829" s="28"/>
      <c r="LSU829" s="28"/>
      <c r="LSV829" s="28"/>
      <c r="LSW829" s="28"/>
      <c r="LSX829" s="28"/>
      <c r="LSY829" s="28"/>
      <c r="LSZ829" s="28"/>
      <c r="LTA829" s="28"/>
      <c r="LTB829" s="28"/>
      <c r="LTC829" s="28"/>
      <c r="LTD829" s="28"/>
      <c r="LTE829" s="28"/>
      <c r="LTF829" s="28"/>
      <c r="LTG829" s="28"/>
      <c r="LTH829" s="28"/>
      <c r="LTI829" s="28"/>
      <c r="LTJ829" s="28"/>
      <c r="LTK829" s="28"/>
      <c r="LTL829" s="28"/>
      <c r="LTM829" s="28"/>
      <c r="LTN829" s="28"/>
      <c r="LTO829" s="28"/>
      <c r="LTP829" s="28"/>
      <c r="LTQ829" s="28"/>
      <c r="LTR829" s="28"/>
      <c r="LTS829" s="28"/>
      <c r="LTT829" s="28"/>
      <c r="LTU829" s="28"/>
      <c r="LTV829" s="28"/>
      <c r="LTW829" s="28"/>
      <c r="LTX829" s="28"/>
      <c r="LTY829" s="28"/>
      <c r="LTZ829" s="28"/>
      <c r="LUA829" s="28"/>
      <c r="LUB829" s="28"/>
      <c r="LUC829" s="28"/>
      <c r="LUD829" s="28"/>
      <c r="LUE829" s="28"/>
      <c r="LUF829" s="28"/>
      <c r="LUG829" s="28"/>
      <c r="LUH829" s="28"/>
      <c r="LUI829" s="28"/>
      <c r="LUJ829" s="28"/>
      <c r="LUK829" s="28"/>
      <c r="LUL829" s="28"/>
      <c r="LUM829" s="28"/>
      <c r="LUN829" s="28"/>
      <c r="LUO829" s="28"/>
      <c r="LUP829" s="28"/>
      <c r="LUQ829" s="28"/>
      <c r="LUR829" s="28"/>
      <c r="LUS829" s="28"/>
      <c r="LUT829" s="28"/>
      <c r="LUU829" s="28"/>
      <c r="LUV829" s="28"/>
      <c r="LUW829" s="28"/>
      <c r="LUX829" s="28"/>
      <c r="LUY829" s="28"/>
      <c r="LUZ829" s="28"/>
      <c r="LVA829" s="28"/>
      <c r="LVB829" s="28"/>
      <c r="LVC829" s="28"/>
      <c r="LVD829" s="28"/>
      <c r="LVE829" s="28"/>
      <c r="LVF829" s="28"/>
      <c r="LVG829" s="28"/>
      <c r="LVH829" s="28"/>
      <c r="LVI829" s="28"/>
      <c r="LVJ829" s="28"/>
      <c r="LVK829" s="28"/>
      <c r="LVL829" s="28"/>
      <c r="LVM829" s="28"/>
      <c r="LVN829" s="28"/>
      <c r="LVO829" s="28"/>
      <c r="LVP829" s="28"/>
      <c r="LVQ829" s="28"/>
      <c r="LVR829" s="28"/>
      <c r="LVS829" s="28"/>
      <c r="LVT829" s="28"/>
      <c r="LVU829" s="28"/>
      <c r="LVV829" s="28"/>
      <c r="LVW829" s="28"/>
      <c r="LVX829" s="28"/>
      <c r="LVY829" s="28"/>
      <c r="LVZ829" s="28"/>
      <c r="LWA829" s="28"/>
      <c r="LWB829" s="28"/>
      <c r="LWC829" s="28"/>
      <c r="LWD829" s="28"/>
      <c r="LWE829" s="28"/>
      <c r="LWF829" s="28"/>
      <c r="LWG829" s="28"/>
      <c r="LWH829" s="28"/>
      <c r="LWI829" s="28"/>
      <c r="LWJ829" s="28"/>
      <c r="LWK829" s="28"/>
      <c r="LWL829" s="28"/>
      <c r="LWM829" s="28"/>
      <c r="LWN829" s="28"/>
      <c r="LWO829" s="28"/>
      <c r="LWP829" s="28"/>
      <c r="LWQ829" s="28"/>
      <c r="LWR829" s="28"/>
      <c r="LWS829" s="28"/>
      <c r="LWT829" s="28"/>
      <c r="LWU829" s="28"/>
      <c r="LWV829" s="28"/>
      <c r="LWW829" s="28"/>
      <c r="LWX829" s="28"/>
      <c r="LWY829" s="28"/>
      <c r="LWZ829" s="28"/>
      <c r="LXA829" s="28"/>
      <c r="LXB829" s="28"/>
      <c r="LXC829" s="28"/>
      <c r="LXD829" s="28"/>
      <c r="LXE829" s="28"/>
      <c r="LXF829" s="28"/>
      <c r="LXG829" s="28"/>
      <c r="LXH829" s="28"/>
      <c r="LXI829" s="28"/>
      <c r="LXJ829" s="28"/>
      <c r="LXK829" s="28"/>
      <c r="LXL829" s="28"/>
      <c r="LXM829" s="28"/>
      <c r="LXN829" s="28"/>
      <c r="LXO829" s="28"/>
      <c r="LXP829" s="28"/>
      <c r="LXQ829" s="28"/>
      <c r="LXR829" s="28"/>
      <c r="LXS829" s="28"/>
      <c r="LXT829" s="28"/>
      <c r="LXU829" s="28"/>
      <c r="LXV829" s="28"/>
      <c r="LXW829" s="28"/>
      <c r="LXX829" s="28"/>
      <c r="LXY829" s="28"/>
      <c r="LXZ829" s="28"/>
      <c r="LYA829" s="28"/>
      <c r="LYB829" s="28"/>
      <c r="LYC829" s="28"/>
      <c r="LYD829" s="28"/>
      <c r="LYE829" s="28"/>
      <c r="LYF829" s="28"/>
      <c r="LYG829" s="28"/>
      <c r="LYH829" s="28"/>
      <c r="LYI829" s="28"/>
      <c r="LYJ829" s="28"/>
      <c r="LYK829" s="28"/>
      <c r="LYL829" s="28"/>
      <c r="LYM829" s="28"/>
      <c r="LYN829" s="28"/>
      <c r="LYO829" s="28"/>
      <c r="LYP829" s="28"/>
      <c r="LYQ829" s="28"/>
      <c r="LYR829" s="28"/>
      <c r="LYS829" s="28"/>
      <c r="LYT829" s="28"/>
      <c r="LYU829" s="28"/>
      <c r="LYV829" s="28"/>
      <c r="LYW829" s="28"/>
      <c r="LYX829" s="28"/>
      <c r="LYY829" s="28"/>
      <c r="LYZ829" s="28"/>
      <c r="LZA829" s="28"/>
      <c r="LZB829" s="28"/>
      <c r="LZC829" s="28"/>
      <c r="LZD829" s="28"/>
      <c r="LZE829" s="28"/>
      <c r="LZF829" s="28"/>
      <c r="LZG829" s="28"/>
      <c r="LZH829" s="28"/>
      <c r="LZI829" s="28"/>
      <c r="LZJ829" s="28"/>
      <c r="LZK829" s="28"/>
      <c r="LZL829" s="28"/>
      <c r="LZM829" s="28"/>
      <c r="LZN829" s="28"/>
      <c r="LZO829" s="28"/>
      <c r="LZP829" s="28"/>
      <c r="LZQ829" s="28"/>
      <c r="LZR829" s="28"/>
      <c r="LZS829" s="28"/>
      <c r="LZT829" s="28"/>
      <c r="LZU829" s="28"/>
      <c r="LZV829" s="28"/>
      <c r="LZW829" s="28"/>
      <c r="LZX829" s="28"/>
      <c r="LZY829" s="28"/>
      <c r="LZZ829" s="28"/>
      <c r="MAA829" s="28"/>
      <c r="MAB829" s="28"/>
      <c r="MAC829" s="28"/>
      <c r="MAD829" s="28"/>
      <c r="MAE829" s="28"/>
      <c r="MAF829" s="28"/>
      <c r="MAG829" s="28"/>
      <c r="MAH829" s="28"/>
      <c r="MAI829" s="28"/>
      <c r="MAJ829" s="28"/>
      <c r="MAK829" s="28"/>
      <c r="MAL829" s="28"/>
      <c r="MAM829" s="28"/>
      <c r="MAN829" s="28"/>
      <c r="MAO829" s="28"/>
      <c r="MAP829" s="28"/>
      <c r="MAQ829" s="28"/>
      <c r="MAR829" s="28"/>
      <c r="MAS829" s="28"/>
      <c r="MAT829" s="28"/>
      <c r="MAU829" s="28"/>
      <c r="MAV829" s="28"/>
      <c r="MAW829" s="28"/>
      <c r="MAX829" s="28"/>
      <c r="MAY829" s="28"/>
      <c r="MAZ829" s="28"/>
      <c r="MBA829" s="28"/>
      <c r="MBB829" s="28"/>
      <c r="MBC829" s="28"/>
      <c r="MBD829" s="28"/>
      <c r="MBE829" s="28"/>
      <c r="MBF829" s="28"/>
      <c r="MBG829" s="28"/>
      <c r="MBH829" s="28"/>
      <c r="MBI829" s="28"/>
      <c r="MBJ829" s="28"/>
      <c r="MBK829" s="28"/>
      <c r="MBL829" s="28"/>
      <c r="MBM829" s="28"/>
      <c r="MBN829" s="28"/>
      <c r="MBO829" s="28"/>
      <c r="MBP829" s="28"/>
      <c r="MBQ829" s="28"/>
      <c r="MBR829" s="28"/>
      <c r="MBS829" s="28"/>
      <c r="MBT829" s="28"/>
      <c r="MBU829" s="28"/>
      <c r="MBV829" s="28"/>
      <c r="MBW829" s="28"/>
      <c r="MBX829" s="28"/>
      <c r="MBY829" s="28"/>
      <c r="MBZ829" s="28"/>
      <c r="MCA829" s="28"/>
      <c r="MCB829" s="28"/>
      <c r="MCC829" s="28"/>
      <c r="MCD829" s="28"/>
      <c r="MCE829" s="28"/>
      <c r="MCF829" s="28"/>
      <c r="MCG829" s="28"/>
      <c r="MCH829" s="28"/>
      <c r="MCI829" s="28"/>
      <c r="MCJ829" s="28"/>
      <c r="MCK829" s="28"/>
      <c r="MCL829" s="28"/>
      <c r="MCM829" s="28"/>
      <c r="MCN829" s="28"/>
      <c r="MCO829" s="28"/>
      <c r="MCP829" s="28"/>
      <c r="MCQ829" s="28"/>
      <c r="MCR829" s="28"/>
      <c r="MCS829" s="28"/>
      <c r="MCT829" s="28"/>
      <c r="MCU829" s="28"/>
      <c r="MCV829" s="28"/>
      <c r="MCW829" s="28"/>
      <c r="MCX829" s="28"/>
      <c r="MCY829" s="28"/>
      <c r="MCZ829" s="28"/>
      <c r="MDA829" s="28"/>
      <c r="MDB829" s="28"/>
      <c r="MDC829" s="28"/>
      <c r="MDD829" s="28"/>
      <c r="MDE829" s="28"/>
      <c r="MDF829" s="28"/>
      <c r="MDG829" s="28"/>
      <c r="MDH829" s="28"/>
      <c r="MDI829" s="28"/>
      <c r="MDJ829" s="28"/>
      <c r="MDK829" s="28"/>
      <c r="MDL829" s="28"/>
      <c r="MDM829" s="28"/>
      <c r="MDN829" s="28"/>
      <c r="MDO829" s="28"/>
      <c r="MDP829" s="28"/>
      <c r="MDQ829" s="28"/>
      <c r="MDR829" s="28"/>
      <c r="MDS829" s="28"/>
      <c r="MDT829" s="28"/>
      <c r="MDU829" s="28"/>
      <c r="MDV829" s="28"/>
      <c r="MDW829" s="28"/>
      <c r="MDX829" s="28"/>
      <c r="MDY829" s="28"/>
      <c r="MDZ829" s="28"/>
      <c r="MEA829" s="28"/>
      <c r="MEB829" s="28"/>
      <c r="MEC829" s="28"/>
      <c r="MED829" s="28"/>
      <c r="MEE829" s="28"/>
      <c r="MEF829" s="28"/>
      <c r="MEG829" s="28"/>
      <c r="MEH829" s="28"/>
      <c r="MEI829" s="28"/>
      <c r="MEJ829" s="28"/>
      <c r="MEK829" s="28"/>
      <c r="MEL829" s="28"/>
      <c r="MEM829" s="28"/>
      <c r="MEN829" s="28"/>
      <c r="MEO829" s="28"/>
      <c r="MEP829" s="28"/>
      <c r="MEQ829" s="28"/>
      <c r="MER829" s="28"/>
      <c r="MES829" s="28"/>
      <c r="MET829" s="28"/>
      <c r="MEU829" s="28"/>
      <c r="MEV829" s="28"/>
      <c r="MEW829" s="28"/>
      <c r="MEX829" s="28"/>
      <c r="MEY829" s="28"/>
      <c r="MEZ829" s="28"/>
      <c r="MFA829" s="28"/>
      <c r="MFB829" s="28"/>
      <c r="MFC829" s="28"/>
      <c r="MFD829" s="28"/>
      <c r="MFE829" s="28"/>
      <c r="MFF829" s="28"/>
      <c r="MFG829" s="28"/>
      <c r="MFH829" s="28"/>
      <c r="MFI829" s="28"/>
      <c r="MFJ829" s="28"/>
      <c r="MFK829" s="28"/>
      <c r="MFL829" s="28"/>
      <c r="MFM829" s="28"/>
      <c r="MFN829" s="28"/>
      <c r="MFO829" s="28"/>
      <c r="MFP829" s="28"/>
      <c r="MFQ829" s="28"/>
      <c r="MFR829" s="28"/>
      <c r="MFS829" s="28"/>
      <c r="MFT829" s="28"/>
      <c r="MFU829" s="28"/>
      <c r="MFV829" s="28"/>
      <c r="MFW829" s="28"/>
      <c r="MFX829" s="28"/>
      <c r="MFY829" s="28"/>
      <c r="MFZ829" s="28"/>
      <c r="MGA829" s="28"/>
      <c r="MGB829" s="28"/>
      <c r="MGC829" s="28"/>
      <c r="MGD829" s="28"/>
      <c r="MGE829" s="28"/>
      <c r="MGF829" s="28"/>
      <c r="MGG829" s="28"/>
      <c r="MGH829" s="28"/>
      <c r="MGI829" s="28"/>
      <c r="MGJ829" s="28"/>
      <c r="MGK829" s="28"/>
      <c r="MGL829" s="28"/>
      <c r="MGM829" s="28"/>
      <c r="MGN829" s="28"/>
      <c r="MGO829" s="28"/>
      <c r="MGP829" s="28"/>
      <c r="MGQ829" s="28"/>
      <c r="MGR829" s="28"/>
      <c r="MGS829" s="28"/>
      <c r="MGT829" s="28"/>
      <c r="MGU829" s="28"/>
      <c r="MGV829" s="28"/>
      <c r="MGW829" s="28"/>
      <c r="MGX829" s="28"/>
      <c r="MGY829" s="28"/>
      <c r="MGZ829" s="28"/>
      <c r="MHA829" s="28"/>
      <c r="MHB829" s="28"/>
      <c r="MHC829" s="28"/>
      <c r="MHD829" s="28"/>
      <c r="MHE829" s="28"/>
      <c r="MHF829" s="28"/>
      <c r="MHG829" s="28"/>
      <c r="MHH829" s="28"/>
      <c r="MHI829" s="28"/>
      <c r="MHJ829" s="28"/>
      <c r="MHK829" s="28"/>
      <c r="MHL829" s="28"/>
      <c r="MHM829" s="28"/>
      <c r="MHN829" s="28"/>
      <c r="MHO829" s="28"/>
      <c r="MHP829" s="28"/>
      <c r="MHQ829" s="28"/>
      <c r="MHR829" s="28"/>
      <c r="MHS829" s="28"/>
      <c r="MHT829" s="28"/>
      <c r="MHU829" s="28"/>
      <c r="MHV829" s="28"/>
      <c r="MHW829" s="28"/>
      <c r="MHX829" s="28"/>
      <c r="MHY829" s="28"/>
      <c r="MHZ829" s="28"/>
      <c r="MIA829" s="28"/>
      <c r="MIB829" s="28"/>
      <c r="MIC829" s="28"/>
      <c r="MID829" s="28"/>
      <c r="MIE829" s="28"/>
      <c r="MIF829" s="28"/>
      <c r="MIG829" s="28"/>
      <c r="MIH829" s="28"/>
      <c r="MII829" s="28"/>
      <c r="MIJ829" s="28"/>
      <c r="MIK829" s="28"/>
      <c r="MIL829" s="28"/>
      <c r="MIM829" s="28"/>
      <c r="MIN829" s="28"/>
      <c r="MIO829" s="28"/>
      <c r="MIP829" s="28"/>
      <c r="MIQ829" s="28"/>
      <c r="MIR829" s="28"/>
      <c r="MIS829" s="28"/>
      <c r="MIT829" s="28"/>
      <c r="MIU829" s="28"/>
      <c r="MIV829" s="28"/>
      <c r="MIW829" s="28"/>
      <c r="MIX829" s="28"/>
      <c r="MIY829" s="28"/>
      <c r="MIZ829" s="28"/>
      <c r="MJA829" s="28"/>
      <c r="MJB829" s="28"/>
      <c r="MJC829" s="28"/>
      <c r="MJD829" s="28"/>
      <c r="MJE829" s="28"/>
      <c r="MJF829" s="28"/>
      <c r="MJG829" s="28"/>
      <c r="MJH829" s="28"/>
      <c r="MJI829" s="28"/>
      <c r="MJJ829" s="28"/>
      <c r="MJK829" s="28"/>
      <c r="MJL829" s="28"/>
      <c r="MJM829" s="28"/>
      <c r="MJN829" s="28"/>
      <c r="MJO829" s="28"/>
      <c r="MJP829" s="28"/>
      <c r="MJQ829" s="28"/>
      <c r="MJR829" s="28"/>
      <c r="MJS829" s="28"/>
      <c r="MJT829" s="28"/>
      <c r="MJU829" s="28"/>
      <c r="MJV829" s="28"/>
      <c r="MJW829" s="28"/>
      <c r="MJX829" s="28"/>
      <c r="MJY829" s="28"/>
      <c r="MJZ829" s="28"/>
      <c r="MKA829" s="28"/>
      <c r="MKB829" s="28"/>
      <c r="MKC829" s="28"/>
      <c r="MKD829" s="28"/>
      <c r="MKE829" s="28"/>
      <c r="MKF829" s="28"/>
      <c r="MKG829" s="28"/>
      <c r="MKH829" s="28"/>
      <c r="MKI829" s="28"/>
      <c r="MKJ829" s="28"/>
      <c r="MKK829" s="28"/>
      <c r="MKL829" s="28"/>
      <c r="MKM829" s="28"/>
      <c r="MKN829" s="28"/>
      <c r="MKO829" s="28"/>
      <c r="MKP829" s="28"/>
      <c r="MKQ829" s="28"/>
      <c r="MKR829" s="28"/>
      <c r="MKS829" s="28"/>
      <c r="MKT829" s="28"/>
      <c r="MKU829" s="28"/>
      <c r="MKV829" s="28"/>
      <c r="MKW829" s="28"/>
      <c r="MKX829" s="28"/>
      <c r="MKY829" s="28"/>
      <c r="MKZ829" s="28"/>
      <c r="MLA829" s="28"/>
      <c r="MLB829" s="28"/>
      <c r="MLC829" s="28"/>
      <c r="MLD829" s="28"/>
      <c r="MLE829" s="28"/>
      <c r="MLF829" s="28"/>
      <c r="MLG829" s="28"/>
      <c r="MLH829" s="28"/>
      <c r="MLI829" s="28"/>
      <c r="MLJ829" s="28"/>
      <c r="MLK829" s="28"/>
      <c r="MLL829" s="28"/>
      <c r="MLM829" s="28"/>
      <c r="MLN829" s="28"/>
      <c r="MLO829" s="28"/>
      <c r="MLP829" s="28"/>
      <c r="MLQ829" s="28"/>
      <c r="MLR829" s="28"/>
      <c r="MLS829" s="28"/>
      <c r="MLT829" s="28"/>
      <c r="MLU829" s="28"/>
      <c r="MLV829" s="28"/>
      <c r="MLW829" s="28"/>
      <c r="MLX829" s="28"/>
      <c r="MLY829" s="28"/>
      <c r="MLZ829" s="28"/>
      <c r="MMA829" s="28"/>
      <c r="MMB829" s="28"/>
      <c r="MMC829" s="28"/>
      <c r="MMD829" s="28"/>
      <c r="MME829" s="28"/>
      <c r="MMF829" s="28"/>
      <c r="MMG829" s="28"/>
      <c r="MMH829" s="28"/>
      <c r="MMI829" s="28"/>
      <c r="MMJ829" s="28"/>
      <c r="MMK829" s="28"/>
      <c r="MML829" s="28"/>
      <c r="MMM829" s="28"/>
      <c r="MMN829" s="28"/>
      <c r="MMO829" s="28"/>
      <c r="MMP829" s="28"/>
      <c r="MMQ829" s="28"/>
      <c r="MMR829" s="28"/>
      <c r="MMS829" s="28"/>
      <c r="MMT829" s="28"/>
      <c r="MMU829" s="28"/>
      <c r="MMV829" s="28"/>
      <c r="MMW829" s="28"/>
      <c r="MMX829" s="28"/>
      <c r="MMY829" s="28"/>
      <c r="MMZ829" s="28"/>
      <c r="MNA829" s="28"/>
      <c r="MNB829" s="28"/>
      <c r="MNC829" s="28"/>
      <c r="MND829" s="28"/>
      <c r="MNE829" s="28"/>
      <c r="MNF829" s="28"/>
      <c r="MNG829" s="28"/>
      <c r="MNH829" s="28"/>
      <c r="MNI829" s="28"/>
      <c r="MNJ829" s="28"/>
      <c r="MNK829" s="28"/>
      <c r="MNL829" s="28"/>
      <c r="MNM829" s="28"/>
      <c r="MNN829" s="28"/>
      <c r="MNO829" s="28"/>
      <c r="MNP829" s="28"/>
      <c r="MNQ829" s="28"/>
      <c r="MNR829" s="28"/>
      <c r="MNS829" s="28"/>
      <c r="MNT829" s="28"/>
      <c r="MNU829" s="28"/>
      <c r="MNV829" s="28"/>
      <c r="MNW829" s="28"/>
      <c r="MNX829" s="28"/>
      <c r="MNY829" s="28"/>
      <c r="MNZ829" s="28"/>
      <c r="MOA829" s="28"/>
      <c r="MOB829" s="28"/>
      <c r="MOC829" s="28"/>
      <c r="MOD829" s="28"/>
      <c r="MOE829" s="28"/>
      <c r="MOF829" s="28"/>
      <c r="MOG829" s="28"/>
      <c r="MOH829" s="28"/>
      <c r="MOI829" s="28"/>
      <c r="MOJ829" s="28"/>
      <c r="MOK829" s="28"/>
      <c r="MOL829" s="28"/>
      <c r="MOM829" s="28"/>
      <c r="MON829" s="28"/>
      <c r="MOO829" s="28"/>
      <c r="MOP829" s="28"/>
      <c r="MOQ829" s="28"/>
      <c r="MOR829" s="28"/>
      <c r="MOS829" s="28"/>
      <c r="MOT829" s="28"/>
      <c r="MOU829" s="28"/>
      <c r="MOV829" s="28"/>
      <c r="MOW829" s="28"/>
      <c r="MOX829" s="28"/>
      <c r="MOY829" s="28"/>
      <c r="MOZ829" s="28"/>
      <c r="MPA829" s="28"/>
      <c r="MPB829" s="28"/>
      <c r="MPC829" s="28"/>
      <c r="MPD829" s="28"/>
      <c r="MPE829" s="28"/>
      <c r="MPF829" s="28"/>
      <c r="MPG829" s="28"/>
      <c r="MPH829" s="28"/>
      <c r="MPI829" s="28"/>
      <c r="MPJ829" s="28"/>
      <c r="MPK829" s="28"/>
      <c r="MPL829" s="28"/>
      <c r="MPM829" s="28"/>
      <c r="MPN829" s="28"/>
      <c r="MPO829" s="28"/>
      <c r="MPP829" s="28"/>
      <c r="MPQ829" s="28"/>
      <c r="MPR829" s="28"/>
      <c r="MPS829" s="28"/>
      <c r="MPT829" s="28"/>
      <c r="MPU829" s="28"/>
      <c r="MPV829" s="28"/>
      <c r="MPW829" s="28"/>
      <c r="MPX829" s="28"/>
      <c r="MPY829" s="28"/>
      <c r="MPZ829" s="28"/>
      <c r="MQA829" s="28"/>
      <c r="MQB829" s="28"/>
      <c r="MQC829" s="28"/>
      <c r="MQD829" s="28"/>
      <c r="MQE829" s="28"/>
      <c r="MQF829" s="28"/>
      <c r="MQG829" s="28"/>
      <c r="MQH829" s="28"/>
      <c r="MQI829" s="28"/>
      <c r="MQJ829" s="28"/>
      <c r="MQK829" s="28"/>
      <c r="MQL829" s="28"/>
      <c r="MQM829" s="28"/>
      <c r="MQN829" s="28"/>
      <c r="MQO829" s="28"/>
      <c r="MQP829" s="28"/>
      <c r="MQQ829" s="28"/>
      <c r="MQR829" s="28"/>
      <c r="MQS829" s="28"/>
      <c r="MQT829" s="28"/>
      <c r="MQU829" s="28"/>
      <c r="MQV829" s="28"/>
      <c r="MQW829" s="28"/>
      <c r="MQX829" s="28"/>
      <c r="MQY829" s="28"/>
      <c r="MQZ829" s="28"/>
      <c r="MRA829" s="28"/>
      <c r="MRB829" s="28"/>
      <c r="MRC829" s="28"/>
      <c r="MRD829" s="28"/>
      <c r="MRE829" s="28"/>
      <c r="MRF829" s="28"/>
      <c r="MRG829" s="28"/>
      <c r="MRH829" s="28"/>
      <c r="MRI829" s="28"/>
      <c r="MRJ829" s="28"/>
      <c r="MRK829" s="28"/>
      <c r="MRL829" s="28"/>
      <c r="MRM829" s="28"/>
      <c r="MRN829" s="28"/>
      <c r="MRO829" s="28"/>
      <c r="MRP829" s="28"/>
      <c r="MRQ829" s="28"/>
      <c r="MRR829" s="28"/>
      <c r="MRS829" s="28"/>
      <c r="MRT829" s="28"/>
      <c r="MRU829" s="28"/>
      <c r="MRV829" s="28"/>
      <c r="MRW829" s="28"/>
      <c r="MRX829" s="28"/>
      <c r="MRY829" s="28"/>
      <c r="MRZ829" s="28"/>
      <c r="MSA829" s="28"/>
      <c r="MSB829" s="28"/>
      <c r="MSC829" s="28"/>
      <c r="MSD829" s="28"/>
      <c r="MSE829" s="28"/>
      <c r="MSF829" s="28"/>
      <c r="MSG829" s="28"/>
      <c r="MSH829" s="28"/>
      <c r="MSI829" s="28"/>
      <c r="MSJ829" s="28"/>
      <c r="MSK829" s="28"/>
      <c r="MSL829" s="28"/>
      <c r="MSM829" s="28"/>
      <c r="MSN829" s="28"/>
      <c r="MSO829" s="28"/>
      <c r="MSP829" s="28"/>
      <c r="MSQ829" s="28"/>
      <c r="MSR829" s="28"/>
      <c r="MSS829" s="28"/>
      <c r="MST829" s="28"/>
      <c r="MSU829" s="28"/>
      <c r="MSV829" s="28"/>
      <c r="MSW829" s="28"/>
      <c r="MSX829" s="28"/>
      <c r="MSY829" s="28"/>
      <c r="MSZ829" s="28"/>
      <c r="MTA829" s="28"/>
      <c r="MTB829" s="28"/>
      <c r="MTC829" s="28"/>
      <c r="MTD829" s="28"/>
      <c r="MTE829" s="28"/>
      <c r="MTF829" s="28"/>
      <c r="MTG829" s="28"/>
      <c r="MTH829" s="28"/>
      <c r="MTI829" s="28"/>
      <c r="MTJ829" s="28"/>
      <c r="MTK829" s="28"/>
      <c r="MTL829" s="28"/>
      <c r="MTM829" s="28"/>
      <c r="MTN829" s="28"/>
      <c r="MTO829" s="28"/>
      <c r="MTP829" s="28"/>
      <c r="MTQ829" s="28"/>
      <c r="MTR829" s="28"/>
      <c r="MTS829" s="28"/>
      <c r="MTT829" s="28"/>
      <c r="MTU829" s="28"/>
      <c r="MTV829" s="28"/>
      <c r="MTW829" s="28"/>
      <c r="MTX829" s="28"/>
      <c r="MTY829" s="28"/>
      <c r="MTZ829" s="28"/>
      <c r="MUA829" s="28"/>
      <c r="MUB829" s="28"/>
      <c r="MUC829" s="28"/>
      <c r="MUD829" s="28"/>
      <c r="MUE829" s="28"/>
      <c r="MUF829" s="28"/>
      <c r="MUG829" s="28"/>
      <c r="MUH829" s="28"/>
      <c r="MUI829" s="28"/>
      <c r="MUJ829" s="28"/>
      <c r="MUK829" s="28"/>
      <c r="MUL829" s="28"/>
      <c r="MUM829" s="28"/>
      <c r="MUN829" s="28"/>
      <c r="MUO829" s="28"/>
      <c r="MUP829" s="28"/>
      <c r="MUQ829" s="28"/>
      <c r="MUR829" s="28"/>
      <c r="MUS829" s="28"/>
      <c r="MUT829" s="28"/>
      <c r="MUU829" s="28"/>
      <c r="MUV829" s="28"/>
      <c r="MUW829" s="28"/>
      <c r="MUX829" s="28"/>
      <c r="MUY829" s="28"/>
      <c r="MUZ829" s="28"/>
      <c r="MVA829" s="28"/>
      <c r="MVB829" s="28"/>
      <c r="MVC829" s="28"/>
      <c r="MVD829" s="28"/>
      <c r="MVE829" s="28"/>
      <c r="MVF829" s="28"/>
      <c r="MVG829" s="28"/>
      <c r="MVH829" s="28"/>
      <c r="MVI829" s="28"/>
      <c r="MVJ829" s="28"/>
      <c r="MVK829" s="28"/>
      <c r="MVL829" s="28"/>
      <c r="MVM829" s="28"/>
      <c r="MVN829" s="28"/>
      <c r="MVO829" s="28"/>
      <c r="MVP829" s="28"/>
      <c r="MVQ829" s="28"/>
      <c r="MVR829" s="28"/>
      <c r="MVS829" s="28"/>
      <c r="MVT829" s="28"/>
      <c r="MVU829" s="28"/>
      <c r="MVV829" s="28"/>
      <c r="MVW829" s="28"/>
      <c r="MVX829" s="28"/>
      <c r="MVY829" s="28"/>
      <c r="MVZ829" s="28"/>
      <c r="MWA829" s="28"/>
      <c r="MWB829" s="28"/>
      <c r="MWC829" s="28"/>
      <c r="MWD829" s="28"/>
      <c r="MWE829" s="28"/>
      <c r="MWF829" s="28"/>
      <c r="MWG829" s="28"/>
      <c r="MWH829" s="28"/>
      <c r="MWI829" s="28"/>
      <c r="MWJ829" s="28"/>
      <c r="MWK829" s="28"/>
      <c r="MWL829" s="28"/>
      <c r="MWM829" s="28"/>
      <c r="MWN829" s="28"/>
      <c r="MWO829" s="28"/>
      <c r="MWP829" s="28"/>
      <c r="MWQ829" s="28"/>
      <c r="MWR829" s="28"/>
      <c r="MWS829" s="28"/>
      <c r="MWT829" s="28"/>
      <c r="MWU829" s="28"/>
      <c r="MWV829" s="28"/>
      <c r="MWW829" s="28"/>
      <c r="MWX829" s="28"/>
      <c r="MWY829" s="28"/>
      <c r="MWZ829" s="28"/>
      <c r="MXA829" s="28"/>
      <c r="MXB829" s="28"/>
      <c r="MXC829" s="28"/>
      <c r="MXD829" s="28"/>
      <c r="MXE829" s="28"/>
      <c r="MXF829" s="28"/>
      <c r="MXG829" s="28"/>
      <c r="MXH829" s="28"/>
      <c r="MXI829" s="28"/>
      <c r="MXJ829" s="28"/>
      <c r="MXK829" s="28"/>
      <c r="MXL829" s="28"/>
      <c r="MXM829" s="28"/>
      <c r="MXN829" s="28"/>
      <c r="MXO829" s="28"/>
      <c r="MXP829" s="28"/>
      <c r="MXQ829" s="28"/>
      <c r="MXR829" s="28"/>
      <c r="MXS829" s="28"/>
      <c r="MXT829" s="28"/>
      <c r="MXU829" s="28"/>
      <c r="MXV829" s="28"/>
      <c r="MXW829" s="28"/>
      <c r="MXX829" s="28"/>
      <c r="MXY829" s="28"/>
      <c r="MXZ829" s="28"/>
      <c r="MYA829" s="28"/>
      <c r="MYB829" s="28"/>
      <c r="MYC829" s="28"/>
      <c r="MYD829" s="28"/>
      <c r="MYE829" s="28"/>
      <c r="MYF829" s="28"/>
      <c r="MYG829" s="28"/>
      <c r="MYH829" s="28"/>
      <c r="MYI829" s="28"/>
      <c r="MYJ829" s="28"/>
      <c r="MYK829" s="28"/>
      <c r="MYL829" s="28"/>
      <c r="MYM829" s="28"/>
      <c r="MYN829" s="28"/>
      <c r="MYO829" s="28"/>
      <c r="MYP829" s="28"/>
      <c r="MYQ829" s="28"/>
      <c r="MYR829" s="28"/>
      <c r="MYS829" s="28"/>
      <c r="MYT829" s="28"/>
      <c r="MYU829" s="28"/>
      <c r="MYV829" s="28"/>
      <c r="MYW829" s="28"/>
      <c r="MYX829" s="28"/>
      <c r="MYY829" s="28"/>
      <c r="MYZ829" s="28"/>
      <c r="MZA829" s="28"/>
      <c r="MZB829" s="28"/>
      <c r="MZC829" s="28"/>
      <c r="MZD829" s="28"/>
      <c r="MZE829" s="28"/>
      <c r="MZF829" s="28"/>
      <c r="MZG829" s="28"/>
      <c r="MZH829" s="28"/>
      <c r="MZI829" s="28"/>
      <c r="MZJ829" s="28"/>
      <c r="MZK829" s="28"/>
      <c r="MZL829" s="28"/>
      <c r="MZM829" s="28"/>
      <c r="MZN829" s="28"/>
      <c r="MZO829" s="28"/>
      <c r="MZP829" s="28"/>
      <c r="MZQ829" s="28"/>
      <c r="MZR829" s="28"/>
      <c r="MZS829" s="28"/>
      <c r="MZT829" s="28"/>
      <c r="MZU829" s="28"/>
      <c r="MZV829" s="28"/>
      <c r="MZW829" s="28"/>
      <c r="MZX829" s="28"/>
      <c r="MZY829" s="28"/>
      <c r="MZZ829" s="28"/>
      <c r="NAA829" s="28"/>
      <c r="NAB829" s="28"/>
      <c r="NAC829" s="28"/>
      <c r="NAD829" s="28"/>
      <c r="NAE829" s="28"/>
      <c r="NAF829" s="28"/>
      <c r="NAG829" s="28"/>
      <c r="NAH829" s="28"/>
      <c r="NAI829" s="28"/>
      <c r="NAJ829" s="28"/>
      <c r="NAK829" s="28"/>
      <c r="NAL829" s="28"/>
      <c r="NAM829" s="28"/>
      <c r="NAN829" s="28"/>
      <c r="NAO829" s="28"/>
      <c r="NAP829" s="28"/>
      <c r="NAQ829" s="28"/>
      <c r="NAR829" s="28"/>
      <c r="NAS829" s="28"/>
      <c r="NAT829" s="28"/>
      <c r="NAU829" s="28"/>
      <c r="NAV829" s="28"/>
      <c r="NAW829" s="28"/>
      <c r="NAX829" s="28"/>
      <c r="NAY829" s="28"/>
      <c r="NAZ829" s="28"/>
      <c r="NBA829" s="28"/>
      <c r="NBB829" s="28"/>
      <c r="NBC829" s="28"/>
      <c r="NBD829" s="28"/>
      <c r="NBE829" s="28"/>
      <c r="NBF829" s="28"/>
      <c r="NBG829" s="28"/>
      <c r="NBH829" s="28"/>
      <c r="NBI829" s="28"/>
      <c r="NBJ829" s="28"/>
      <c r="NBK829" s="28"/>
      <c r="NBL829" s="28"/>
      <c r="NBM829" s="28"/>
      <c r="NBN829" s="28"/>
      <c r="NBO829" s="28"/>
      <c r="NBP829" s="28"/>
      <c r="NBQ829" s="28"/>
      <c r="NBR829" s="28"/>
      <c r="NBS829" s="28"/>
      <c r="NBT829" s="28"/>
      <c r="NBU829" s="28"/>
      <c r="NBV829" s="28"/>
      <c r="NBW829" s="28"/>
      <c r="NBX829" s="28"/>
      <c r="NBY829" s="28"/>
      <c r="NBZ829" s="28"/>
      <c r="NCA829" s="28"/>
      <c r="NCB829" s="28"/>
      <c r="NCC829" s="28"/>
      <c r="NCD829" s="28"/>
      <c r="NCE829" s="28"/>
      <c r="NCF829" s="28"/>
      <c r="NCG829" s="28"/>
      <c r="NCH829" s="28"/>
      <c r="NCI829" s="28"/>
      <c r="NCJ829" s="28"/>
      <c r="NCK829" s="28"/>
      <c r="NCL829" s="28"/>
      <c r="NCM829" s="28"/>
      <c r="NCN829" s="28"/>
      <c r="NCO829" s="28"/>
      <c r="NCP829" s="28"/>
      <c r="NCQ829" s="28"/>
      <c r="NCR829" s="28"/>
      <c r="NCS829" s="28"/>
      <c r="NCT829" s="28"/>
      <c r="NCU829" s="28"/>
      <c r="NCV829" s="28"/>
      <c r="NCW829" s="28"/>
      <c r="NCX829" s="28"/>
      <c r="NCY829" s="28"/>
      <c r="NCZ829" s="28"/>
      <c r="NDA829" s="28"/>
      <c r="NDB829" s="28"/>
      <c r="NDC829" s="28"/>
      <c r="NDD829" s="28"/>
      <c r="NDE829" s="28"/>
      <c r="NDF829" s="28"/>
      <c r="NDG829" s="28"/>
      <c r="NDH829" s="28"/>
      <c r="NDI829" s="28"/>
      <c r="NDJ829" s="28"/>
      <c r="NDK829" s="28"/>
      <c r="NDL829" s="28"/>
      <c r="NDM829" s="28"/>
      <c r="NDN829" s="28"/>
      <c r="NDO829" s="28"/>
      <c r="NDP829" s="28"/>
      <c r="NDQ829" s="28"/>
      <c r="NDR829" s="28"/>
      <c r="NDS829" s="28"/>
      <c r="NDT829" s="28"/>
      <c r="NDU829" s="28"/>
      <c r="NDV829" s="28"/>
      <c r="NDW829" s="28"/>
      <c r="NDX829" s="28"/>
      <c r="NDY829" s="28"/>
      <c r="NDZ829" s="28"/>
      <c r="NEA829" s="28"/>
      <c r="NEB829" s="28"/>
      <c r="NEC829" s="28"/>
      <c r="NED829" s="28"/>
      <c r="NEE829" s="28"/>
      <c r="NEF829" s="28"/>
      <c r="NEG829" s="28"/>
      <c r="NEH829" s="28"/>
      <c r="NEI829" s="28"/>
      <c r="NEJ829" s="28"/>
      <c r="NEK829" s="28"/>
      <c r="NEL829" s="28"/>
      <c r="NEM829" s="28"/>
      <c r="NEN829" s="28"/>
      <c r="NEO829" s="28"/>
      <c r="NEP829" s="28"/>
      <c r="NEQ829" s="28"/>
      <c r="NER829" s="28"/>
      <c r="NES829" s="28"/>
      <c r="NET829" s="28"/>
      <c r="NEU829" s="28"/>
      <c r="NEV829" s="28"/>
      <c r="NEW829" s="28"/>
      <c r="NEX829" s="28"/>
      <c r="NEY829" s="28"/>
      <c r="NEZ829" s="28"/>
      <c r="NFA829" s="28"/>
      <c r="NFB829" s="28"/>
      <c r="NFC829" s="28"/>
      <c r="NFD829" s="28"/>
      <c r="NFE829" s="28"/>
      <c r="NFF829" s="28"/>
      <c r="NFG829" s="28"/>
      <c r="NFH829" s="28"/>
      <c r="NFI829" s="28"/>
      <c r="NFJ829" s="28"/>
      <c r="NFK829" s="28"/>
      <c r="NFL829" s="28"/>
      <c r="NFM829" s="28"/>
      <c r="NFN829" s="28"/>
      <c r="NFO829" s="28"/>
      <c r="NFP829" s="28"/>
      <c r="NFQ829" s="28"/>
      <c r="NFR829" s="28"/>
      <c r="NFS829" s="28"/>
      <c r="NFT829" s="28"/>
      <c r="NFU829" s="28"/>
      <c r="NFV829" s="28"/>
      <c r="NFW829" s="28"/>
      <c r="NFX829" s="28"/>
      <c r="NFY829" s="28"/>
      <c r="NFZ829" s="28"/>
      <c r="NGA829" s="28"/>
      <c r="NGB829" s="28"/>
      <c r="NGC829" s="28"/>
      <c r="NGD829" s="28"/>
      <c r="NGE829" s="28"/>
      <c r="NGF829" s="28"/>
      <c r="NGG829" s="28"/>
      <c r="NGH829" s="28"/>
      <c r="NGI829" s="28"/>
      <c r="NGJ829" s="28"/>
      <c r="NGK829" s="28"/>
      <c r="NGL829" s="28"/>
      <c r="NGM829" s="28"/>
      <c r="NGN829" s="28"/>
      <c r="NGO829" s="28"/>
      <c r="NGP829" s="28"/>
      <c r="NGQ829" s="28"/>
      <c r="NGR829" s="28"/>
      <c r="NGS829" s="28"/>
      <c r="NGT829" s="28"/>
      <c r="NGU829" s="28"/>
      <c r="NGV829" s="28"/>
      <c r="NGW829" s="28"/>
      <c r="NGX829" s="28"/>
      <c r="NGY829" s="28"/>
      <c r="NGZ829" s="28"/>
      <c r="NHA829" s="28"/>
      <c r="NHB829" s="28"/>
      <c r="NHC829" s="28"/>
      <c r="NHD829" s="28"/>
      <c r="NHE829" s="28"/>
      <c r="NHF829" s="28"/>
      <c r="NHG829" s="28"/>
      <c r="NHH829" s="28"/>
      <c r="NHI829" s="28"/>
      <c r="NHJ829" s="28"/>
      <c r="NHK829" s="28"/>
      <c r="NHL829" s="28"/>
      <c r="NHM829" s="28"/>
      <c r="NHN829" s="28"/>
      <c r="NHO829" s="28"/>
      <c r="NHP829" s="28"/>
      <c r="NHQ829" s="28"/>
      <c r="NHR829" s="28"/>
      <c r="NHS829" s="28"/>
      <c r="NHT829" s="28"/>
      <c r="NHU829" s="28"/>
      <c r="NHV829" s="28"/>
      <c r="NHW829" s="28"/>
      <c r="NHX829" s="28"/>
      <c r="NHY829" s="28"/>
      <c r="NHZ829" s="28"/>
      <c r="NIA829" s="28"/>
      <c r="NIB829" s="28"/>
      <c r="NIC829" s="28"/>
      <c r="NID829" s="28"/>
      <c r="NIE829" s="28"/>
      <c r="NIF829" s="28"/>
      <c r="NIG829" s="28"/>
      <c r="NIH829" s="28"/>
      <c r="NII829" s="28"/>
      <c r="NIJ829" s="28"/>
      <c r="NIK829" s="28"/>
      <c r="NIL829" s="28"/>
      <c r="NIM829" s="28"/>
      <c r="NIN829" s="28"/>
      <c r="NIO829" s="28"/>
      <c r="NIP829" s="28"/>
      <c r="NIQ829" s="28"/>
      <c r="NIR829" s="28"/>
      <c r="NIS829" s="28"/>
      <c r="NIT829" s="28"/>
      <c r="NIU829" s="28"/>
      <c r="NIV829" s="28"/>
      <c r="NIW829" s="28"/>
      <c r="NIX829" s="28"/>
      <c r="NIY829" s="28"/>
      <c r="NIZ829" s="28"/>
      <c r="NJA829" s="28"/>
      <c r="NJB829" s="28"/>
      <c r="NJC829" s="28"/>
      <c r="NJD829" s="28"/>
      <c r="NJE829" s="28"/>
      <c r="NJF829" s="28"/>
      <c r="NJG829" s="28"/>
      <c r="NJH829" s="28"/>
      <c r="NJI829" s="28"/>
      <c r="NJJ829" s="28"/>
      <c r="NJK829" s="28"/>
      <c r="NJL829" s="28"/>
      <c r="NJM829" s="28"/>
      <c r="NJN829" s="28"/>
      <c r="NJO829" s="28"/>
      <c r="NJP829" s="28"/>
      <c r="NJQ829" s="28"/>
      <c r="NJR829" s="28"/>
      <c r="NJS829" s="28"/>
      <c r="NJT829" s="28"/>
      <c r="NJU829" s="28"/>
      <c r="NJV829" s="28"/>
      <c r="NJW829" s="28"/>
      <c r="NJX829" s="28"/>
      <c r="NJY829" s="28"/>
      <c r="NJZ829" s="28"/>
      <c r="NKA829" s="28"/>
      <c r="NKB829" s="28"/>
      <c r="NKC829" s="28"/>
      <c r="NKD829" s="28"/>
      <c r="NKE829" s="28"/>
      <c r="NKF829" s="28"/>
      <c r="NKG829" s="28"/>
      <c r="NKH829" s="28"/>
      <c r="NKI829" s="28"/>
      <c r="NKJ829" s="28"/>
      <c r="NKK829" s="28"/>
      <c r="NKL829" s="28"/>
      <c r="NKM829" s="28"/>
      <c r="NKN829" s="28"/>
      <c r="NKO829" s="28"/>
      <c r="NKP829" s="28"/>
      <c r="NKQ829" s="28"/>
      <c r="NKR829" s="28"/>
      <c r="NKS829" s="28"/>
      <c r="NKT829" s="28"/>
      <c r="NKU829" s="28"/>
      <c r="NKV829" s="28"/>
      <c r="NKW829" s="28"/>
      <c r="NKX829" s="28"/>
      <c r="NKY829" s="28"/>
      <c r="NKZ829" s="28"/>
      <c r="NLA829" s="28"/>
      <c r="NLB829" s="28"/>
      <c r="NLC829" s="28"/>
      <c r="NLD829" s="28"/>
      <c r="NLE829" s="28"/>
      <c r="NLF829" s="28"/>
      <c r="NLG829" s="28"/>
      <c r="NLH829" s="28"/>
      <c r="NLI829" s="28"/>
      <c r="NLJ829" s="28"/>
      <c r="NLK829" s="28"/>
      <c r="NLL829" s="28"/>
      <c r="NLM829" s="28"/>
      <c r="NLN829" s="28"/>
      <c r="NLO829" s="28"/>
      <c r="NLP829" s="28"/>
      <c r="NLQ829" s="28"/>
      <c r="NLR829" s="28"/>
      <c r="NLS829" s="28"/>
      <c r="NLT829" s="28"/>
      <c r="NLU829" s="28"/>
      <c r="NLV829" s="28"/>
      <c r="NLW829" s="28"/>
      <c r="NLX829" s="28"/>
      <c r="NLY829" s="28"/>
      <c r="NLZ829" s="28"/>
      <c r="NMA829" s="28"/>
      <c r="NMB829" s="28"/>
      <c r="NMC829" s="28"/>
      <c r="NMD829" s="28"/>
      <c r="NME829" s="28"/>
      <c r="NMF829" s="28"/>
      <c r="NMG829" s="28"/>
      <c r="NMH829" s="28"/>
      <c r="NMI829" s="28"/>
      <c r="NMJ829" s="28"/>
      <c r="NMK829" s="28"/>
      <c r="NML829" s="28"/>
      <c r="NMM829" s="28"/>
      <c r="NMN829" s="28"/>
      <c r="NMO829" s="28"/>
      <c r="NMP829" s="28"/>
      <c r="NMQ829" s="28"/>
      <c r="NMR829" s="28"/>
      <c r="NMS829" s="28"/>
      <c r="NMT829" s="28"/>
      <c r="NMU829" s="28"/>
      <c r="NMV829" s="28"/>
      <c r="NMW829" s="28"/>
      <c r="NMX829" s="28"/>
      <c r="NMY829" s="28"/>
      <c r="NMZ829" s="28"/>
      <c r="NNA829" s="28"/>
      <c r="NNB829" s="28"/>
      <c r="NNC829" s="28"/>
      <c r="NND829" s="28"/>
      <c r="NNE829" s="28"/>
      <c r="NNF829" s="28"/>
      <c r="NNG829" s="28"/>
      <c r="NNH829" s="28"/>
      <c r="NNI829" s="28"/>
      <c r="NNJ829" s="28"/>
      <c r="NNK829" s="28"/>
      <c r="NNL829" s="28"/>
      <c r="NNM829" s="28"/>
      <c r="NNN829" s="28"/>
      <c r="NNO829" s="28"/>
      <c r="NNP829" s="28"/>
      <c r="NNQ829" s="28"/>
      <c r="NNR829" s="28"/>
      <c r="NNS829" s="28"/>
      <c r="NNT829" s="28"/>
      <c r="NNU829" s="28"/>
      <c r="NNV829" s="28"/>
      <c r="NNW829" s="28"/>
      <c r="NNX829" s="28"/>
      <c r="NNY829" s="28"/>
      <c r="NNZ829" s="28"/>
      <c r="NOA829" s="28"/>
      <c r="NOB829" s="28"/>
      <c r="NOC829" s="28"/>
      <c r="NOD829" s="28"/>
      <c r="NOE829" s="28"/>
      <c r="NOF829" s="28"/>
      <c r="NOG829" s="28"/>
      <c r="NOH829" s="28"/>
      <c r="NOI829" s="28"/>
      <c r="NOJ829" s="28"/>
      <c r="NOK829" s="28"/>
      <c r="NOL829" s="28"/>
      <c r="NOM829" s="28"/>
      <c r="NON829" s="28"/>
      <c r="NOO829" s="28"/>
      <c r="NOP829" s="28"/>
      <c r="NOQ829" s="28"/>
      <c r="NOR829" s="28"/>
      <c r="NOS829" s="28"/>
      <c r="NOT829" s="28"/>
      <c r="NOU829" s="28"/>
      <c r="NOV829" s="28"/>
      <c r="NOW829" s="28"/>
      <c r="NOX829" s="28"/>
      <c r="NOY829" s="28"/>
      <c r="NOZ829" s="28"/>
      <c r="NPA829" s="28"/>
      <c r="NPB829" s="28"/>
      <c r="NPC829" s="28"/>
      <c r="NPD829" s="28"/>
      <c r="NPE829" s="28"/>
      <c r="NPF829" s="28"/>
      <c r="NPG829" s="28"/>
      <c r="NPH829" s="28"/>
      <c r="NPI829" s="28"/>
      <c r="NPJ829" s="28"/>
      <c r="NPK829" s="28"/>
      <c r="NPL829" s="28"/>
      <c r="NPM829" s="28"/>
      <c r="NPN829" s="28"/>
      <c r="NPO829" s="28"/>
      <c r="NPP829" s="28"/>
      <c r="NPQ829" s="28"/>
      <c r="NPR829" s="28"/>
      <c r="NPS829" s="28"/>
      <c r="NPT829" s="28"/>
      <c r="NPU829" s="28"/>
      <c r="NPV829" s="28"/>
      <c r="NPW829" s="28"/>
      <c r="NPX829" s="28"/>
      <c r="NPY829" s="28"/>
      <c r="NPZ829" s="28"/>
      <c r="NQA829" s="28"/>
      <c r="NQB829" s="28"/>
      <c r="NQC829" s="28"/>
      <c r="NQD829" s="28"/>
      <c r="NQE829" s="28"/>
      <c r="NQF829" s="28"/>
      <c r="NQG829" s="28"/>
      <c r="NQH829" s="28"/>
      <c r="NQI829" s="28"/>
      <c r="NQJ829" s="28"/>
      <c r="NQK829" s="28"/>
      <c r="NQL829" s="28"/>
      <c r="NQM829" s="28"/>
      <c r="NQN829" s="28"/>
      <c r="NQO829" s="28"/>
      <c r="NQP829" s="28"/>
      <c r="NQQ829" s="28"/>
      <c r="NQR829" s="28"/>
      <c r="NQS829" s="28"/>
      <c r="NQT829" s="28"/>
      <c r="NQU829" s="28"/>
      <c r="NQV829" s="28"/>
      <c r="NQW829" s="28"/>
      <c r="NQX829" s="28"/>
      <c r="NQY829" s="28"/>
      <c r="NQZ829" s="28"/>
      <c r="NRA829" s="28"/>
      <c r="NRB829" s="28"/>
      <c r="NRC829" s="28"/>
      <c r="NRD829" s="28"/>
      <c r="NRE829" s="28"/>
      <c r="NRF829" s="28"/>
      <c r="NRG829" s="28"/>
      <c r="NRH829" s="28"/>
      <c r="NRI829" s="28"/>
      <c r="NRJ829" s="28"/>
      <c r="NRK829" s="28"/>
      <c r="NRL829" s="28"/>
      <c r="NRM829" s="28"/>
      <c r="NRN829" s="28"/>
      <c r="NRO829" s="28"/>
      <c r="NRP829" s="28"/>
      <c r="NRQ829" s="28"/>
      <c r="NRR829" s="28"/>
      <c r="NRS829" s="28"/>
      <c r="NRT829" s="28"/>
      <c r="NRU829" s="28"/>
      <c r="NRV829" s="28"/>
      <c r="NRW829" s="28"/>
      <c r="NRX829" s="28"/>
      <c r="NRY829" s="28"/>
      <c r="NRZ829" s="28"/>
      <c r="NSA829" s="28"/>
      <c r="NSB829" s="28"/>
      <c r="NSC829" s="28"/>
      <c r="NSD829" s="28"/>
      <c r="NSE829" s="28"/>
      <c r="NSF829" s="28"/>
      <c r="NSG829" s="28"/>
      <c r="NSH829" s="28"/>
      <c r="NSI829" s="28"/>
      <c r="NSJ829" s="28"/>
      <c r="NSK829" s="28"/>
      <c r="NSL829" s="28"/>
      <c r="NSM829" s="28"/>
      <c r="NSN829" s="28"/>
      <c r="NSO829" s="28"/>
      <c r="NSP829" s="28"/>
      <c r="NSQ829" s="28"/>
      <c r="NSR829" s="28"/>
      <c r="NSS829" s="28"/>
      <c r="NST829" s="28"/>
      <c r="NSU829" s="28"/>
      <c r="NSV829" s="28"/>
      <c r="NSW829" s="28"/>
      <c r="NSX829" s="28"/>
      <c r="NSY829" s="28"/>
      <c r="NSZ829" s="28"/>
      <c r="NTA829" s="28"/>
      <c r="NTB829" s="28"/>
      <c r="NTC829" s="28"/>
      <c r="NTD829" s="28"/>
      <c r="NTE829" s="28"/>
      <c r="NTF829" s="28"/>
      <c r="NTG829" s="28"/>
      <c r="NTH829" s="28"/>
      <c r="NTI829" s="28"/>
      <c r="NTJ829" s="28"/>
      <c r="NTK829" s="28"/>
      <c r="NTL829" s="28"/>
      <c r="NTM829" s="28"/>
      <c r="NTN829" s="28"/>
      <c r="NTO829" s="28"/>
      <c r="NTP829" s="28"/>
      <c r="NTQ829" s="28"/>
      <c r="NTR829" s="28"/>
      <c r="NTS829" s="28"/>
      <c r="NTT829" s="28"/>
      <c r="NTU829" s="28"/>
      <c r="NTV829" s="28"/>
      <c r="NTW829" s="28"/>
      <c r="NTX829" s="28"/>
      <c r="NTY829" s="28"/>
      <c r="NTZ829" s="28"/>
      <c r="NUA829" s="28"/>
      <c r="NUB829" s="28"/>
      <c r="NUC829" s="28"/>
      <c r="NUD829" s="28"/>
      <c r="NUE829" s="28"/>
      <c r="NUF829" s="28"/>
      <c r="NUG829" s="28"/>
      <c r="NUH829" s="28"/>
      <c r="NUI829" s="28"/>
      <c r="NUJ829" s="28"/>
      <c r="NUK829" s="28"/>
      <c r="NUL829" s="28"/>
      <c r="NUM829" s="28"/>
      <c r="NUN829" s="28"/>
      <c r="NUO829" s="28"/>
      <c r="NUP829" s="28"/>
      <c r="NUQ829" s="28"/>
      <c r="NUR829" s="28"/>
      <c r="NUS829" s="28"/>
      <c r="NUT829" s="28"/>
      <c r="NUU829" s="28"/>
      <c r="NUV829" s="28"/>
      <c r="NUW829" s="28"/>
      <c r="NUX829" s="28"/>
      <c r="NUY829" s="28"/>
      <c r="NUZ829" s="28"/>
      <c r="NVA829" s="28"/>
      <c r="NVB829" s="28"/>
      <c r="NVC829" s="28"/>
      <c r="NVD829" s="28"/>
      <c r="NVE829" s="28"/>
      <c r="NVF829" s="28"/>
      <c r="NVG829" s="28"/>
      <c r="NVH829" s="28"/>
      <c r="NVI829" s="28"/>
      <c r="NVJ829" s="28"/>
      <c r="NVK829" s="28"/>
      <c r="NVL829" s="28"/>
      <c r="NVM829" s="28"/>
      <c r="NVN829" s="28"/>
      <c r="NVO829" s="28"/>
      <c r="NVP829" s="28"/>
      <c r="NVQ829" s="28"/>
      <c r="NVR829" s="28"/>
      <c r="NVS829" s="28"/>
      <c r="NVT829" s="28"/>
      <c r="NVU829" s="28"/>
      <c r="NVV829" s="28"/>
      <c r="NVW829" s="28"/>
      <c r="NVX829" s="28"/>
      <c r="NVY829" s="28"/>
      <c r="NVZ829" s="28"/>
      <c r="NWA829" s="28"/>
      <c r="NWB829" s="28"/>
      <c r="NWC829" s="28"/>
      <c r="NWD829" s="28"/>
      <c r="NWE829" s="28"/>
      <c r="NWF829" s="28"/>
      <c r="NWG829" s="28"/>
      <c r="NWH829" s="28"/>
      <c r="NWI829" s="28"/>
      <c r="NWJ829" s="28"/>
      <c r="NWK829" s="28"/>
      <c r="NWL829" s="28"/>
      <c r="NWM829" s="28"/>
      <c r="NWN829" s="28"/>
      <c r="NWO829" s="28"/>
      <c r="NWP829" s="28"/>
      <c r="NWQ829" s="28"/>
      <c r="NWR829" s="28"/>
      <c r="NWS829" s="28"/>
      <c r="NWT829" s="28"/>
      <c r="NWU829" s="28"/>
      <c r="NWV829" s="28"/>
      <c r="NWW829" s="28"/>
      <c r="NWX829" s="28"/>
      <c r="NWY829" s="28"/>
      <c r="NWZ829" s="28"/>
      <c r="NXA829" s="28"/>
      <c r="NXB829" s="28"/>
      <c r="NXC829" s="28"/>
      <c r="NXD829" s="28"/>
      <c r="NXE829" s="28"/>
      <c r="NXF829" s="28"/>
      <c r="NXG829" s="28"/>
      <c r="NXH829" s="28"/>
      <c r="NXI829" s="28"/>
      <c r="NXJ829" s="28"/>
      <c r="NXK829" s="28"/>
      <c r="NXL829" s="28"/>
      <c r="NXM829" s="28"/>
      <c r="NXN829" s="28"/>
      <c r="NXO829" s="28"/>
      <c r="NXP829" s="28"/>
      <c r="NXQ829" s="28"/>
      <c r="NXR829" s="28"/>
      <c r="NXS829" s="28"/>
      <c r="NXT829" s="28"/>
      <c r="NXU829" s="28"/>
      <c r="NXV829" s="28"/>
      <c r="NXW829" s="28"/>
      <c r="NXX829" s="28"/>
      <c r="NXY829" s="28"/>
      <c r="NXZ829" s="28"/>
      <c r="NYA829" s="28"/>
      <c r="NYB829" s="28"/>
      <c r="NYC829" s="28"/>
      <c r="NYD829" s="28"/>
      <c r="NYE829" s="28"/>
      <c r="NYF829" s="28"/>
      <c r="NYG829" s="28"/>
      <c r="NYH829" s="28"/>
      <c r="NYI829" s="28"/>
      <c r="NYJ829" s="28"/>
      <c r="NYK829" s="28"/>
      <c r="NYL829" s="28"/>
      <c r="NYM829" s="28"/>
      <c r="NYN829" s="28"/>
      <c r="NYO829" s="28"/>
      <c r="NYP829" s="28"/>
      <c r="NYQ829" s="28"/>
      <c r="NYR829" s="28"/>
      <c r="NYS829" s="28"/>
      <c r="NYT829" s="28"/>
      <c r="NYU829" s="28"/>
      <c r="NYV829" s="28"/>
      <c r="NYW829" s="28"/>
      <c r="NYX829" s="28"/>
      <c r="NYY829" s="28"/>
      <c r="NYZ829" s="28"/>
      <c r="NZA829" s="28"/>
      <c r="NZB829" s="28"/>
      <c r="NZC829" s="28"/>
      <c r="NZD829" s="28"/>
      <c r="NZE829" s="28"/>
      <c r="NZF829" s="28"/>
      <c r="NZG829" s="28"/>
      <c r="NZH829" s="28"/>
      <c r="NZI829" s="28"/>
      <c r="NZJ829" s="28"/>
      <c r="NZK829" s="28"/>
      <c r="NZL829" s="28"/>
      <c r="NZM829" s="28"/>
      <c r="NZN829" s="28"/>
      <c r="NZO829" s="28"/>
      <c r="NZP829" s="28"/>
      <c r="NZQ829" s="28"/>
      <c r="NZR829" s="28"/>
      <c r="NZS829" s="28"/>
      <c r="NZT829" s="28"/>
      <c r="NZU829" s="28"/>
      <c r="NZV829" s="28"/>
      <c r="NZW829" s="28"/>
      <c r="NZX829" s="28"/>
      <c r="NZY829" s="28"/>
      <c r="NZZ829" s="28"/>
      <c r="OAA829" s="28"/>
      <c r="OAB829" s="28"/>
      <c r="OAC829" s="28"/>
      <c r="OAD829" s="28"/>
      <c r="OAE829" s="28"/>
      <c r="OAF829" s="28"/>
      <c r="OAG829" s="28"/>
      <c r="OAH829" s="28"/>
      <c r="OAI829" s="28"/>
      <c r="OAJ829" s="28"/>
      <c r="OAK829" s="28"/>
      <c r="OAL829" s="28"/>
      <c r="OAM829" s="28"/>
      <c r="OAN829" s="28"/>
      <c r="OAO829" s="28"/>
      <c r="OAP829" s="28"/>
      <c r="OAQ829" s="28"/>
      <c r="OAR829" s="28"/>
      <c r="OAS829" s="28"/>
      <c r="OAT829" s="28"/>
      <c r="OAU829" s="28"/>
      <c r="OAV829" s="28"/>
      <c r="OAW829" s="28"/>
      <c r="OAX829" s="28"/>
      <c r="OAY829" s="28"/>
      <c r="OAZ829" s="28"/>
      <c r="OBA829" s="28"/>
      <c r="OBB829" s="28"/>
      <c r="OBC829" s="28"/>
      <c r="OBD829" s="28"/>
      <c r="OBE829" s="28"/>
      <c r="OBF829" s="28"/>
      <c r="OBG829" s="28"/>
      <c r="OBH829" s="28"/>
      <c r="OBI829" s="28"/>
      <c r="OBJ829" s="28"/>
      <c r="OBK829" s="28"/>
      <c r="OBL829" s="28"/>
      <c r="OBM829" s="28"/>
      <c r="OBN829" s="28"/>
      <c r="OBO829" s="28"/>
      <c r="OBP829" s="28"/>
      <c r="OBQ829" s="28"/>
      <c r="OBR829" s="28"/>
      <c r="OBS829" s="28"/>
      <c r="OBT829" s="28"/>
      <c r="OBU829" s="28"/>
      <c r="OBV829" s="28"/>
      <c r="OBW829" s="28"/>
      <c r="OBX829" s="28"/>
      <c r="OBY829" s="28"/>
      <c r="OBZ829" s="28"/>
      <c r="OCA829" s="28"/>
      <c r="OCB829" s="28"/>
      <c r="OCC829" s="28"/>
      <c r="OCD829" s="28"/>
      <c r="OCE829" s="28"/>
      <c r="OCF829" s="28"/>
      <c r="OCG829" s="28"/>
      <c r="OCH829" s="28"/>
      <c r="OCI829" s="28"/>
      <c r="OCJ829" s="28"/>
      <c r="OCK829" s="28"/>
      <c r="OCL829" s="28"/>
      <c r="OCM829" s="28"/>
      <c r="OCN829" s="28"/>
      <c r="OCO829" s="28"/>
      <c r="OCP829" s="28"/>
      <c r="OCQ829" s="28"/>
      <c r="OCR829" s="28"/>
      <c r="OCS829" s="28"/>
      <c r="OCT829" s="28"/>
      <c r="OCU829" s="28"/>
      <c r="OCV829" s="28"/>
      <c r="OCW829" s="28"/>
      <c r="OCX829" s="28"/>
      <c r="OCY829" s="28"/>
      <c r="OCZ829" s="28"/>
      <c r="ODA829" s="28"/>
      <c r="ODB829" s="28"/>
      <c r="ODC829" s="28"/>
      <c r="ODD829" s="28"/>
      <c r="ODE829" s="28"/>
      <c r="ODF829" s="28"/>
      <c r="ODG829" s="28"/>
      <c r="ODH829" s="28"/>
      <c r="ODI829" s="28"/>
      <c r="ODJ829" s="28"/>
      <c r="ODK829" s="28"/>
      <c r="ODL829" s="28"/>
      <c r="ODM829" s="28"/>
      <c r="ODN829" s="28"/>
      <c r="ODO829" s="28"/>
      <c r="ODP829" s="28"/>
      <c r="ODQ829" s="28"/>
      <c r="ODR829" s="28"/>
      <c r="ODS829" s="28"/>
      <c r="ODT829" s="28"/>
      <c r="ODU829" s="28"/>
      <c r="ODV829" s="28"/>
      <c r="ODW829" s="28"/>
      <c r="ODX829" s="28"/>
      <c r="ODY829" s="28"/>
      <c r="ODZ829" s="28"/>
      <c r="OEA829" s="28"/>
      <c r="OEB829" s="28"/>
      <c r="OEC829" s="28"/>
      <c r="OED829" s="28"/>
      <c r="OEE829" s="28"/>
      <c r="OEF829" s="28"/>
      <c r="OEG829" s="28"/>
      <c r="OEH829" s="28"/>
      <c r="OEI829" s="28"/>
      <c r="OEJ829" s="28"/>
      <c r="OEK829" s="28"/>
      <c r="OEL829" s="28"/>
      <c r="OEM829" s="28"/>
      <c r="OEN829" s="28"/>
      <c r="OEO829" s="28"/>
      <c r="OEP829" s="28"/>
      <c r="OEQ829" s="28"/>
      <c r="OER829" s="28"/>
      <c r="OES829" s="28"/>
      <c r="OET829" s="28"/>
      <c r="OEU829" s="28"/>
      <c r="OEV829" s="28"/>
      <c r="OEW829" s="28"/>
      <c r="OEX829" s="28"/>
      <c r="OEY829" s="28"/>
      <c r="OEZ829" s="28"/>
      <c r="OFA829" s="28"/>
      <c r="OFB829" s="28"/>
      <c r="OFC829" s="28"/>
      <c r="OFD829" s="28"/>
      <c r="OFE829" s="28"/>
      <c r="OFF829" s="28"/>
      <c r="OFG829" s="28"/>
      <c r="OFH829" s="28"/>
      <c r="OFI829" s="28"/>
      <c r="OFJ829" s="28"/>
      <c r="OFK829" s="28"/>
      <c r="OFL829" s="28"/>
      <c r="OFM829" s="28"/>
      <c r="OFN829" s="28"/>
      <c r="OFO829" s="28"/>
      <c r="OFP829" s="28"/>
      <c r="OFQ829" s="28"/>
      <c r="OFR829" s="28"/>
      <c r="OFS829" s="28"/>
      <c r="OFT829" s="28"/>
      <c r="OFU829" s="28"/>
      <c r="OFV829" s="28"/>
      <c r="OFW829" s="28"/>
      <c r="OFX829" s="28"/>
      <c r="OFY829" s="28"/>
      <c r="OFZ829" s="28"/>
      <c r="OGA829" s="28"/>
      <c r="OGB829" s="28"/>
      <c r="OGC829" s="28"/>
      <c r="OGD829" s="28"/>
      <c r="OGE829" s="28"/>
      <c r="OGF829" s="28"/>
      <c r="OGG829" s="28"/>
      <c r="OGH829" s="28"/>
      <c r="OGI829" s="28"/>
      <c r="OGJ829" s="28"/>
      <c r="OGK829" s="28"/>
      <c r="OGL829" s="28"/>
      <c r="OGM829" s="28"/>
      <c r="OGN829" s="28"/>
      <c r="OGO829" s="28"/>
      <c r="OGP829" s="28"/>
      <c r="OGQ829" s="28"/>
      <c r="OGR829" s="28"/>
      <c r="OGS829" s="28"/>
      <c r="OGT829" s="28"/>
      <c r="OGU829" s="28"/>
      <c r="OGV829" s="28"/>
      <c r="OGW829" s="28"/>
      <c r="OGX829" s="28"/>
      <c r="OGY829" s="28"/>
      <c r="OGZ829" s="28"/>
      <c r="OHA829" s="28"/>
      <c r="OHB829" s="28"/>
      <c r="OHC829" s="28"/>
      <c r="OHD829" s="28"/>
      <c r="OHE829" s="28"/>
      <c r="OHF829" s="28"/>
      <c r="OHG829" s="28"/>
      <c r="OHH829" s="28"/>
      <c r="OHI829" s="28"/>
      <c r="OHJ829" s="28"/>
      <c r="OHK829" s="28"/>
      <c r="OHL829" s="28"/>
      <c r="OHM829" s="28"/>
      <c r="OHN829" s="28"/>
      <c r="OHO829" s="28"/>
      <c r="OHP829" s="28"/>
      <c r="OHQ829" s="28"/>
      <c r="OHR829" s="28"/>
      <c r="OHS829" s="28"/>
      <c r="OHT829" s="28"/>
      <c r="OHU829" s="28"/>
      <c r="OHV829" s="28"/>
      <c r="OHW829" s="28"/>
      <c r="OHX829" s="28"/>
      <c r="OHY829" s="28"/>
      <c r="OHZ829" s="28"/>
      <c r="OIA829" s="28"/>
      <c r="OIB829" s="28"/>
      <c r="OIC829" s="28"/>
      <c r="OID829" s="28"/>
      <c r="OIE829" s="28"/>
      <c r="OIF829" s="28"/>
      <c r="OIG829" s="28"/>
      <c r="OIH829" s="28"/>
      <c r="OII829" s="28"/>
      <c r="OIJ829" s="28"/>
      <c r="OIK829" s="28"/>
      <c r="OIL829" s="28"/>
      <c r="OIM829" s="28"/>
      <c r="OIN829" s="28"/>
      <c r="OIO829" s="28"/>
      <c r="OIP829" s="28"/>
      <c r="OIQ829" s="28"/>
      <c r="OIR829" s="28"/>
      <c r="OIS829" s="28"/>
      <c r="OIT829" s="28"/>
      <c r="OIU829" s="28"/>
      <c r="OIV829" s="28"/>
      <c r="OIW829" s="28"/>
      <c r="OIX829" s="28"/>
      <c r="OIY829" s="28"/>
      <c r="OIZ829" s="28"/>
      <c r="OJA829" s="28"/>
      <c r="OJB829" s="28"/>
      <c r="OJC829" s="28"/>
      <c r="OJD829" s="28"/>
      <c r="OJE829" s="28"/>
      <c r="OJF829" s="28"/>
      <c r="OJG829" s="28"/>
      <c r="OJH829" s="28"/>
      <c r="OJI829" s="28"/>
      <c r="OJJ829" s="28"/>
      <c r="OJK829" s="28"/>
      <c r="OJL829" s="28"/>
      <c r="OJM829" s="28"/>
      <c r="OJN829" s="28"/>
      <c r="OJO829" s="28"/>
      <c r="OJP829" s="28"/>
      <c r="OJQ829" s="28"/>
      <c r="OJR829" s="28"/>
      <c r="OJS829" s="28"/>
      <c r="OJT829" s="28"/>
      <c r="OJU829" s="28"/>
      <c r="OJV829" s="28"/>
      <c r="OJW829" s="28"/>
      <c r="OJX829" s="28"/>
      <c r="OJY829" s="28"/>
      <c r="OJZ829" s="28"/>
      <c r="OKA829" s="28"/>
      <c r="OKB829" s="28"/>
      <c r="OKC829" s="28"/>
      <c r="OKD829" s="28"/>
      <c r="OKE829" s="28"/>
      <c r="OKF829" s="28"/>
      <c r="OKG829" s="28"/>
      <c r="OKH829" s="28"/>
      <c r="OKI829" s="28"/>
      <c r="OKJ829" s="28"/>
      <c r="OKK829" s="28"/>
      <c r="OKL829" s="28"/>
      <c r="OKM829" s="28"/>
      <c r="OKN829" s="28"/>
      <c r="OKO829" s="28"/>
      <c r="OKP829" s="28"/>
      <c r="OKQ829" s="28"/>
      <c r="OKR829" s="28"/>
      <c r="OKS829" s="28"/>
      <c r="OKT829" s="28"/>
      <c r="OKU829" s="28"/>
      <c r="OKV829" s="28"/>
      <c r="OKW829" s="28"/>
      <c r="OKX829" s="28"/>
      <c r="OKY829" s="28"/>
      <c r="OKZ829" s="28"/>
      <c r="OLA829" s="28"/>
      <c r="OLB829" s="28"/>
      <c r="OLC829" s="28"/>
      <c r="OLD829" s="28"/>
      <c r="OLE829" s="28"/>
      <c r="OLF829" s="28"/>
      <c r="OLG829" s="28"/>
      <c r="OLH829" s="28"/>
      <c r="OLI829" s="28"/>
      <c r="OLJ829" s="28"/>
      <c r="OLK829" s="28"/>
      <c r="OLL829" s="28"/>
      <c r="OLM829" s="28"/>
      <c r="OLN829" s="28"/>
      <c r="OLO829" s="28"/>
      <c r="OLP829" s="28"/>
      <c r="OLQ829" s="28"/>
      <c r="OLR829" s="28"/>
      <c r="OLS829" s="28"/>
      <c r="OLT829" s="28"/>
      <c r="OLU829" s="28"/>
      <c r="OLV829" s="28"/>
      <c r="OLW829" s="28"/>
      <c r="OLX829" s="28"/>
      <c r="OLY829" s="28"/>
      <c r="OLZ829" s="28"/>
      <c r="OMA829" s="28"/>
      <c r="OMB829" s="28"/>
      <c r="OMC829" s="28"/>
      <c r="OMD829" s="28"/>
      <c r="OME829" s="28"/>
      <c r="OMF829" s="28"/>
      <c r="OMG829" s="28"/>
      <c r="OMH829" s="28"/>
      <c r="OMI829" s="28"/>
      <c r="OMJ829" s="28"/>
      <c r="OMK829" s="28"/>
      <c r="OML829" s="28"/>
      <c r="OMM829" s="28"/>
      <c r="OMN829" s="28"/>
      <c r="OMO829" s="28"/>
      <c r="OMP829" s="28"/>
      <c r="OMQ829" s="28"/>
      <c r="OMR829" s="28"/>
      <c r="OMS829" s="28"/>
      <c r="OMT829" s="28"/>
      <c r="OMU829" s="28"/>
      <c r="OMV829" s="28"/>
      <c r="OMW829" s="28"/>
      <c r="OMX829" s="28"/>
      <c r="OMY829" s="28"/>
      <c r="OMZ829" s="28"/>
      <c r="ONA829" s="28"/>
      <c r="ONB829" s="28"/>
      <c r="ONC829" s="28"/>
      <c r="OND829" s="28"/>
      <c r="ONE829" s="28"/>
      <c r="ONF829" s="28"/>
      <c r="ONG829" s="28"/>
      <c r="ONH829" s="28"/>
      <c r="ONI829" s="28"/>
      <c r="ONJ829" s="28"/>
      <c r="ONK829" s="28"/>
      <c r="ONL829" s="28"/>
      <c r="ONM829" s="28"/>
      <c r="ONN829" s="28"/>
      <c r="ONO829" s="28"/>
      <c r="ONP829" s="28"/>
      <c r="ONQ829" s="28"/>
      <c r="ONR829" s="28"/>
      <c r="ONS829" s="28"/>
      <c r="ONT829" s="28"/>
      <c r="ONU829" s="28"/>
      <c r="ONV829" s="28"/>
      <c r="ONW829" s="28"/>
      <c r="ONX829" s="28"/>
      <c r="ONY829" s="28"/>
      <c r="ONZ829" s="28"/>
      <c r="OOA829" s="28"/>
      <c r="OOB829" s="28"/>
      <c r="OOC829" s="28"/>
      <c r="OOD829" s="28"/>
      <c r="OOE829" s="28"/>
      <c r="OOF829" s="28"/>
      <c r="OOG829" s="28"/>
      <c r="OOH829" s="28"/>
      <c r="OOI829" s="28"/>
      <c r="OOJ829" s="28"/>
      <c r="OOK829" s="28"/>
      <c r="OOL829" s="28"/>
      <c r="OOM829" s="28"/>
      <c r="OON829" s="28"/>
      <c r="OOO829" s="28"/>
      <c r="OOP829" s="28"/>
      <c r="OOQ829" s="28"/>
      <c r="OOR829" s="28"/>
      <c r="OOS829" s="28"/>
      <c r="OOT829" s="28"/>
      <c r="OOU829" s="28"/>
      <c r="OOV829" s="28"/>
      <c r="OOW829" s="28"/>
      <c r="OOX829" s="28"/>
      <c r="OOY829" s="28"/>
      <c r="OOZ829" s="28"/>
      <c r="OPA829" s="28"/>
      <c r="OPB829" s="28"/>
      <c r="OPC829" s="28"/>
      <c r="OPD829" s="28"/>
      <c r="OPE829" s="28"/>
      <c r="OPF829" s="28"/>
      <c r="OPG829" s="28"/>
      <c r="OPH829" s="28"/>
      <c r="OPI829" s="28"/>
      <c r="OPJ829" s="28"/>
      <c r="OPK829" s="28"/>
      <c r="OPL829" s="28"/>
      <c r="OPM829" s="28"/>
      <c r="OPN829" s="28"/>
      <c r="OPO829" s="28"/>
      <c r="OPP829" s="28"/>
      <c r="OPQ829" s="28"/>
      <c r="OPR829" s="28"/>
      <c r="OPS829" s="28"/>
      <c r="OPT829" s="28"/>
      <c r="OPU829" s="28"/>
      <c r="OPV829" s="28"/>
      <c r="OPW829" s="28"/>
      <c r="OPX829" s="28"/>
      <c r="OPY829" s="28"/>
      <c r="OPZ829" s="28"/>
      <c r="OQA829" s="28"/>
      <c r="OQB829" s="28"/>
      <c r="OQC829" s="28"/>
      <c r="OQD829" s="28"/>
      <c r="OQE829" s="28"/>
      <c r="OQF829" s="28"/>
      <c r="OQG829" s="28"/>
      <c r="OQH829" s="28"/>
      <c r="OQI829" s="28"/>
      <c r="OQJ829" s="28"/>
      <c r="OQK829" s="28"/>
      <c r="OQL829" s="28"/>
      <c r="OQM829" s="28"/>
      <c r="OQN829" s="28"/>
      <c r="OQO829" s="28"/>
      <c r="OQP829" s="28"/>
      <c r="OQQ829" s="28"/>
      <c r="OQR829" s="28"/>
      <c r="OQS829" s="28"/>
      <c r="OQT829" s="28"/>
      <c r="OQU829" s="28"/>
      <c r="OQV829" s="28"/>
      <c r="OQW829" s="28"/>
      <c r="OQX829" s="28"/>
      <c r="OQY829" s="28"/>
      <c r="OQZ829" s="28"/>
      <c r="ORA829" s="28"/>
      <c r="ORB829" s="28"/>
      <c r="ORC829" s="28"/>
      <c r="ORD829" s="28"/>
      <c r="ORE829" s="28"/>
      <c r="ORF829" s="28"/>
      <c r="ORG829" s="28"/>
      <c r="ORH829" s="28"/>
      <c r="ORI829" s="28"/>
      <c r="ORJ829" s="28"/>
      <c r="ORK829" s="28"/>
      <c r="ORL829" s="28"/>
      <c r="ORM829" s="28"/>
      <c r="ORN829" s="28"/>
      <c r="ORO829" s="28"/>
      <c r="ORP829" s="28"/>
      <c r="ORQ829" s="28"/>
      <c r="ORR829" s="28"/>
      <c r="ORS829" s="28"/>
      <c r="ORT829" s="28"/>
      <c r="ORU829" s="28"/>
      <c r="ORV829" s="28"/>
      <c r="ORW829" s="28"/>
      <c r="ORX829" s="28"/>
      <c r="ORY829" s="28"/>
      <c r="ORZ829" s="28"/>
      <c r="OSA829" s="28"/>
      <c r="OSB829" s="28"/>
      <c r="OSC829" s="28"/>
      <c r="OSD829" s="28"/>
      <c r="OSE829" s="28"/>
      <c r="OSF829" s="28"/>
      <c r="OSG829" s="28"/>
      <c r="OSH829" s="28"/>
      <c r="OSI829" s="28"/>
      <c r="OSJ829" s="28"/>
      <c r="OSK829" s="28"/>
      <c r="OSL829" s="28"/>
      <c r="OSM829" s="28"/>
      <c r="OSN829" s="28"/>
      <c r="OSO829" s="28"/>
      <c r="OSP829" s="28"/>
      <c r="OSQ829" s="28"/>
      <c r="OSR829" s="28"/>
      <c r="OSS829" s="28"/>
      <c r="OST829" s="28"/>
      <c r="OSU829" s="28"/>
      <c r="OSV829" s="28"/>
      <c r="OSW829" s="28"/>
      <c r="OSX829" s="28"/>
      <c r="OSY829" s="28"/>
      <c r="OSZ829" s="28"/>
      <c r="OTA829" s="28"/>
      <c r="OTB829" s="28"/>
      <c r="OTC829" s="28"/>
      <c r="OTD829" s="28"/>
      <c r="OTE829" s="28"/>
      <c r="OTF829" s="28"/>
      <c r="OTG829" s="28"/>
      <c r="OTH829" s="28"/>
      <c r="OTI829" s="28"/>
      <c r="OTJ829" s="28"/>
      <c r="OTK829" s="28"/>
      <c r="OTL829" s="28"/>
      <c r="OTM829" s="28"/>
      <c r="OTN829" s="28"/>
      <c r="OTO829" s="28"/>
      <c r="OTP829" s="28"/>
      <c r="OTQ829" s="28"/>
      <c r="OTR829" s="28"/>
      <c r="OTS829" s="28"/>
      <c r="OTT829" s="28"/>
      <c r="OTU829" s="28"/>
      <c r="OTV829" s="28"/>
      <c r="OTW829" s="28"/>
      <c r="OTX829" s="28"/>
      <c r="OTY829" s="28"/>
      <c r="OTZ829" s="28"/>
      <c r="OUA829" s="28"/>
      <c r="OUB829" s="28"/>
      <c r="OUC829" s="28"/>
      <c r="OUD829" s="28"/>
      <c r="OUE829" s="28"/>
      <c r="OUF829" s="28"/>
      <c r="OUG829" s="28"/>
      <c r="OUH829" s="28"/>
      <c r="OUI829" s="28"/>
      <c r="OUJ829" s="28"/>
      <c r="OUK829" s="28"/>
      <c r="OUL829" s="28"/>
      <c r="OUM829" s="28"/>
      <c r="OUN829" s="28"/>
      <c r="OUO829" s="28"/>
      <c r="OUP829" s="28"/>
      <c r="OUQ829" s="28"/>
      <c r="OUR829" s="28"/>
      <c r="OUS829" s="28"/>
      <c r="OUT829" s="28"/>
      <c r="OUU829" s="28"/>
      <c r="OUV829" s="28"/>
      <c r="OUW829" s="28"/>
      <c r="OUX829" s="28"/>
      <c r="OUY829" s="28"/>
      <c r="OUZ829" s="28"/>
      <c r="OVA829" s="28"/>
      <c r="OVB829" s="28"/>
      <c r="OVC829" s="28"/>
      <c r="OVD829" s="28"/>
      <c r="OVE829" s="28"/>
      <c r="OVF829" s="28"/>
      <c r="OVG829" s="28"/>
      <c r="OVH829" s="28"/>
      <c r="OVI829" s="28"/>
      <c r="OVJ829" s="28"/>
      <c r="OVK829" s="28"/>
      <c r="OVL829" s="28"/>
      <c r="OVM829" s="28"/>
      <c r="OVN829" s="28"/>
      <c r="OVO829" s="28"/>
      <c r="OVP829" s="28"/>
      <c r="OVQ829" s="28"/>
      <c r="OVR829" s="28"/>
      <c r="OVS829" s="28"/>
      <c r="OVT829" s="28"/>
      <c r="OVU829" s="28"/>
      <c r="OVV829" s="28"/>
      <c r="OVW829" s="28"/>
      <c r="OVX829" s="28"/>
      <c r="OVY829" s="28"/>
      <c r="OVZ829" s="28"/>
      <c r="OWA829" s="28"/>
      <c r="OWB829" s="28"/>
      <c r="OWC829" s="28"/>
      <c r="OWD829" s="28"/>
      <c r="OWE829" s="28"/>
      <c r="OWF829" s="28"/>
      <c r="OWG829" s="28"/>
      <c r="OWH829" s="28"/>
      <c r="OWI829" s="28"/>
      <c r="OWJ829" s="28"/>
      <c r="OWK829" s="28"/>
      <c r="OWL829" s="28"/>
      <c r="OWM829" s="28"/>
      <c r="OWN829" s="28"/>
      <c r="OWO829" s="28"/>
      <c r="OWP829" s="28"/>
      <c r="OWQ829" s="28"/>
      <c r="OWR829" s="28"/>
      <c r="OWS829" s="28"/>
      <c r="OWT829" s="28"/>
      <c r="OWU829" s="28"/>
      <c r="OWV829" s="28"/>
      <c r="OWW829" s="28"/>
      <c r="OWX829" s="28"/>
      <c r="OWY829" s="28"/>
      <c r="OWZ829" s="28"/>
      <c r="OXA829" s="28"/>
      <c r="OXB829" s="28"/>
      <c r="OXC829" s="28"/>
      <c r="OXD829" s="28"/>
      <c r="OXE829" s="28"/>
      <c r="OXF829" s="28"/>
      <c r="OXG829" s="28"/>
      <c r="OXH829" s="28"/>
      <c r="OXI829" s="28"/>
      <c r="OXJ829" s="28"/>
      <c r="OXK829" s="28"/>
      <c r="OXL829" s="28"/>
      <c r="OXM829" s="28"/>
      <c r="OXN829" s="28"/>
      <c r="OXO829" s="28"/>
      <c r="OXP829" s="28"/>
      <c r="OXQ829" s="28"/>
      <c r="OXR829" s="28"/>
      <c r="OXS829" s="28"/>
      <c r="OXT829" s="28"/>
      <c r="OXU829" s="28"/>
      <c r="OXV829" s="28"/>
      <c r="OXW829" s="28"/>
      <c r="OXX829" s="28"/>
      <c r="OXY829" s="28"/>
      <c r="OXZ829" s="28"/>
      <c r="OYA829" s="28"/>
      <c r="OYB829" s="28"/>
      <c r="OYC829" s="28"/>
      <c r="OYD829" s="28"/>
      <c r="OYE829" s="28"/>
      <c r="OYF829" s="28"/>
      <c r="OYG829" s="28"/>
      <c r="OYH829" s="28"/>
      <c r="OYI829" s="28"/>
      <c r="OYJ829" s="28"/>
      <c r="OYK829" s="28"/>
      <c r="OYL829" s="28"/>
      <c r="OYM829" s="28"/>
      <c r="OYN829" s="28"/>
      <c r="OYO829" s="28"/>
      <c r="OYP829" s="28"/>
      <c r="OYQ829" s="28"/>
      <c r="OYR829" s="28"/>
      <c r="OYS829" s="28"/>
      <c r="OYT829" s="28"/>
      <c r="OYU829" s="28"/>
      <c r="OYV829" s="28"/>
      <c r="OYW829" s="28"/>
      <c r="OYX829" s="28"/>
      <c r="OYY829" s="28"/>
      <c r="OYZ829" s="28"/>
      <c r="OZA829" s="28"/>
      <c r="OZB829" s="28"/>
      <c r="OZC829" s="28"/>
      <c r="OZD829" s="28"/>
      <c r="OZE829" s="28"/>
      <c r="OZF829" s="28"/>
      <c r="OZG829" s="28"/>
      <c r="OZH829" s="28"/>
      <c r="OZI829" s="28"/>
      <c r="OZJ829" s="28"/>
      <c r="OZK829" s="28"/>
      <c r="OZL829" s="28"/>
      <c r="OZM829" s="28"/>
      <c r="OZN829" s="28"/>
      <c r="OZO829" s="28"/>
      <c r="OZP829" s="28"/>
      <c r="OZQ829" s="28"/>
      <c r="OZR829" s="28"/>
      <c r="OZS829" s="28"/>
      <c r="OZT829" s="28"/>
      <c r="OZU829" s="28"/>
      <c r="OZV829" s="28"/>
      <c r="OZW829" s="28"/>
      <c r="OZX829" s="28"/>
      <c r="OZY829" s="28"/>
      <c r="OZZ829" s="28"/>
      <c r="PAA829" s="28"/>
      <c r="PAB829" s="28"/>
      <c r="PAC829" s="28"/>
      <c r="PAD829" s="28"/>
      <c r="PAE829" s="28"/>
      <c r="PAF829" s="28"/>
      <c r="PAG829" s="28"/>
      <c r="PAH829" s="28"/>
      <c r="PAI829" s="28"/>
      <c r="PAJ829" s="28"/>
      <c r="PAK829" s="28"/>
      <c r="PAL829" s="28"/>
      <c r="PAM829" s="28"/>
      <c r="PAN829" s="28"/>
      <c r="PAO829" s="28"/>
      <c r="PAP829" s="28"/>
      <c r="PAQ829" s="28"/>
      <c r="PAR829" s="28"/>
      <c r="PAS829" s="28"/>
      <c r="PAT829" s="28"/>
      <c r="PAU829" s="28"/>
      <c r="PAV829" s="28"/>
      <c r="PAW829" s="28"/>
      <c r="PAX829" s="28"/>
      <c r="PAY829" s="28"/>
      <c r="PAZ829" s="28"/>
      <c r="PBA829" s="28"/>
      <c r="PBB829" s="28"/>
      <c r="PBC829" s="28"/>
      <c r="PBD829" s="28"/>
      <c r="PBE829" s="28"/>
      <c r="PBF829" s="28"/>
      <c r="PBG829" s="28"/>
      <c r="PBH829" s="28"/>
      <c r="PBI829" s="28"/>
      <c r="PBJ829" s="28"/>
      <c r="PBK829" s="28"/>
      <c r="PBL829" s="28"/>
      <c r="PBM829" s="28"/>
      <c r="PBN829" s="28"/>
      <c r="PBO829" s="28"/>
      <c r="PBP829" s="28"/>
      <c r="PBQ829" s="28"/>
      <c r="PBR829" s="28"/>
      <c r="PBS829" s="28"/>
      <c r="PBT829" s="28"/>
      <c r="PBU829" s="28"/>
      <c r="PBV829" s="28"/>
      <c r="PBW829" s="28"/>
      <c r="PBX829" s="28"/>
      <c r="PBY829" s="28"/>
      <c r="PBZ829" s="28"/>
      <c r="PCA829" s="28"/>
      <c r="PCB829" s="28"/>
      <c r="PCC829" s="28"/>
      <c r="PCD829" s="28"/>
      <c r="PCE829" s="28"/>
      <c r="PCF829" s="28"/>
      <c r="PCG829" s="28"/>
      <c r="PCH829" s="28"/>
      <c r="PCI829" s="28"/>
      <c r="PCJ829" s="28"/>
      <c r="PCK829" s="28"/>
      <c r="PCL829" s="28"/>
      <c r="PCM829" s="28"/>
      <c r="PCN829" s="28"/>
      <c r="PCO829" s="28"/>
      <c r="PCP829" s="28"/>
      <c r="PCQ829" s="28"/>
      <c r="PCR829" s="28"/>
      <c r="PCS829" s="28"/>
      <c r="PCT829" s="28"/>
      <c r="PCU829" s="28"/>
      <c r="PCV829" s="28"/>
      <c r="PCW829" s="28"/>
      <c r="PCX829" s="28"/>
      <c r="PCY829" s="28"/>
      <c r="PCZ829" s="28"/>
      <c r="PDA829" s="28"/>
      <c r="PDB829" s="28"/>
      <c r="PDC829" s="28"/>
      <c r="PDD829" s="28"/>
      <c r="PDE829" s="28"/>
      <c r="PDF829" s="28"/>
      <c r="PDG829" s="28"/>
      <c r="PDH829" s="28"/>
      <c r="PDI829" s="28"/>
      <c r="PDJ829" s="28"/>
      <c r="PDK829" s="28"/>
      <c r="PDL829" s="28"/>
      <c r="PDM829" s="28"/>
      <c r="PDN829" s="28"/>
      <c r="PDO829" s="28"/>
      <c r="PDP829" s="28"/>
      <c r="PDQ829" s="28"/>
      <c r="PDR829" s="28"/>
      <c r="PDS829" s="28"/>
      <c r="PDT829" s="28"/>
      <c r="PDU829" s="28"/>
      <c r="PDV829" s="28"/>
      <c r="PDW829" s="28"/>
      <c r="PDX829" s="28"/>
      <c r="PDY829" s="28"/>
      <c r="PDZ829" s="28"/>
      <c r="PEA829" s="28"/>
      <c r="PEB829" s="28"/>
      <c r="PEC829" s="28"/>
      <c r="PED829" s="28"/>
      <c r="PEE829" s="28"/>
      <c r="PEF829" s="28"/>
      <c r="PEG829" s="28"/>
      <c r="PEH829" s="28"/>
      <c r="PEI829" s="28"/>
      <c r="PEJ829" s="28"/>
      <c r="PEK829" s="28"/>
      <c r="PEL829" s="28"/>
      <c r="PEM829" s="28"/>
      <c r="PEN829" s="28"/>
      <c r="PEO829" s="28"/>
      <c r="PEP829" s="28"/>
      <c r="PEQ829" s="28"/>
      <c r="PER829" s="28"/>
      <c r="PES829" s="28"/>
      <c r="PET829" s="28"/>
      <c r="PEU829" s="28"/>
      <c r="PEV829" s="28"/>
      <c r="PEW829" s="28"/>
      <c r="PEX829" s="28"/>
      <c r="PEY829" s="28"/>
      <c r="PEZ829" s="28"/>
      <c r="PFA829" s="28"/>
      <c r="PFB829" s="28"/>
      <c r="PFC829" s="28"/>
      <c r="PFD829" s="28"/>
      <c r="PFE829" s="28"/>
      <c r="PFF829" s="28"/>
      <c r="PFG829" s="28"/>
      <c r="PFH829" s="28"/>
      <c r="PFI829" s="28"/>
      <c r="PFJ829" s="28"/>
      <c r="PFK829" s="28"/>
      <c r="PFL829" s="28"/>
      <c r="PFM829" s="28"/>
      <c r="PFN829" s="28"/>
      <c r="PFO829" s="28"/>
      <c r="PFP829" s="28"/>
      <c r="PFQ829" s="28"/>
      <c r="PFR829" s="28"/>
      <c r="PFS829" s="28"/>
      <c r="PFT829" s="28"/>
      <c r="PFU829" s="28"/>
      <c r="PFV829" s="28"/>
      <c r="PFW829" s="28"/>
      <c r="PFX829" s="28"/>
      <c r="PFY829" s="28"/>
      <c r="PFZ829" s="28"/>
      <c r="PGA829" s="28"/>
      <c r="PGB829" s="28"/>
      <c r="PGC829" s="28"/>
      <c r="PGD829" s="28"/>
      <c r="PGE829" s="28"/>
      <c r="PGF829" s="28"/>
      <c r="PGG829" s="28"/>
      <c r="PGH829" s="28"/>
      <c r="PGI829" s="28"/>
      <c r="PGJ829" s="28"/>
      <c r="PGK829" s="28"/>
      <c r="PGL829" s="28"/>
      <c r="PGM829" s="28"/>
      <c r="PGN829" s="28"/>
      <c r="PGO829" s="28"/>
      <c r="PGP829" s="28"/>
      <c r="PGQ829" s="28"/>
      <c r="PGR829" s="28"/>
      <c r="PGS829" s="28"/>
      <c r="PGT829" s="28"/>
      <c r="PGU829" s="28"/>
      <c r="PGV829" s="28"/>
      <c r="PGW829" s="28"/>
      <c r="PGX829" s="28"/>
      <c r="PGY829" s="28"/>
      <c r="PGZ829" s="28"/>
      <c r="PHA829" s="28"/>
      <c r="PHB829" s="28"/>
      <c r="PHC829" s="28"/>
      <c r="PHD829" s="28"/>
      <c r="PHE829" s="28"/>
      <c r="PHF829" s="28"/>
      <c r="PHG829" s="28"/>
      <c r="PHH829" s="28"/>
      <c r="PHI829" s="28"/>
      <c r="PHJ829" s="28"/>
      <c r="PHK829" s="28"/>
      <c r="PHL829" s="28"/>
      <c r="PHM829" s="28"/>
      <c r="PHN829" s="28"/>
      <c r="PHO829" s="28"/>
      <c r="PHP829" s="28"/>
      <c r="PHQ829" s="28"/>
      <c r="PHR829" s="28"/>
      <c r="PHS829" s="28"/>
      <c r="PHT829" s="28"/>
      <c r="PHU829" s="28"/>
      <c r="PHV829" s="28"/>
      <c r="PHW829" s="28"/>
      <c r="PHX829" s="28"/>
      <c r="PHY829" s="28"/>
      <c r="PHZ829" s="28"/>
      <c r="PIA829" s="28"/>
      <c r="PIB829" s="28"/>
      <c r="PIC829" s="28"/>
      <c r="PID829" s="28"/>
      <c r="PIE829" s="28"/>
      <c r="PIF829" s="28"/>
      <c r="PIG829" s="28"/>
      <c r="PIH829" s="28"/>
      <c r="PII829" s="28"/>
      <c r="PIJ829" s="28"/>
      <c r="PIK829" s="28"/>
      <c r="PIL829" s="28"/>
      <c r="PIM829" s="28"/>
      <c r="PIN829" s="28"/>
      <c r="PIO829" s="28"/>
      <c r="PIP829" s="28"/>
      <c r="PIQ829" s="28"/>
      <c r="PIR829" s="28"/>
      <c r="PIS829" s="28"/>
      <c r="PIT829" s="28"/>
      <c r="PIU829" s="28"/>
      <c r="PIV829" s="28"/>
      <c r="PIW829" s="28"/>
      <c r="PIX829" s="28"/>
      <c r="PIY829" s="28"/>
      <c r="PIZ829" s="28"/>
      <c r="PJA829" s="28"/>
      <c r="PJB829" s="28"/>
      <c r="PJC829" s="28"/>
      <c r="PJD829" s="28"/>
      <c r="PJE829" s="28"/>
      <c r="PJF829" s="28"/>
      <c r="PJG829" s="28"/>
      <c r="PJH829" s="28"/>
      <c r="PJI829" s="28"/>
      <c r="PJJ829" s="28"/>
      <c r="PJK829" s="28"/>
      <c r="PJL829" s="28"/>
      <c r="PJM829" s="28"/>
      <c r="PJN829" s="28"/>
      <c r="PJO829" s="28"/>
      <c r="PJP829" s="28"/>
      <c r="PJQ829" s="28"/>
      <c r="PJR829" s="28"/>
      <c r="PJS829" s="28"/>
      <c r="PJT829" s="28"/>
      <c r="PJU829" s="28"/>
      <c r="PJV829" s="28"/>
      <c r="PJW829" s="28"/>
      <c r="PJX829" s="28"/>
      <c r="PJY829" s="28"/>
      <c r="PJZ829" s="28"/>
      <c r="PKA829" s="28"/>
      <c r="PKB829" s="28"/>
      <c r="PKC829" s="28"/>
      <c r="PKD829" s="28"/>
      <c r="PKE829" s="28"/>
      <c r="PKF829" s="28"/>
      <c r="PKG829" s="28"/>
      <c r="PKH829" s="28"/>
      <c r="PKI829" s="28"/>
      <c r="PKJ829" s="28"/>
      <c r="PKK829" s="28"/>
      <c r="PKL829" s="28"/>
      <c r="PKM829" s="28"/>
      <c r="PKN829" s="28"/>
      <c r="PKO829" s="28"/>
      <c r="PKP829" s="28"/>
      <c r="PKQ829" s="28"/>
      <c r="PKR829" s="28"/>
      <c r="PKS829" s="28"/>
      <c r="PKT829" s="28"/>
      <c r="PKU829" s="28"/>
      <c r="PKV829" s="28"/>
      <c r="PKW829" s="28"/>
      <c r="PKX829" s="28"/>
      <c r="PKY829" s="28"/>
      <c r="PKZ829" s="28"/>
      <c r="PLA829" s="28"/>
      <c r="PLB829" s="28"/>
      <c r="PLC829" s="28"/>
      <c r="PLD829" s="28"/>
      <c r="PLE829" s="28"/>
      <c r="PLF829" s="28"/>
      <c r="PLG829" s="28"/>
      <c r="PLH829" s="28"/>
      <c r="PLI829" s="28"/>
      <c r="PLJ829" s="28"/>
      <c r="PLK829" s="28"/>
      <c r="PLL829" s="28"/>
      <c r="PLM829" s="28"/>
      <c r="PLN829" s="28"/>
      <c r="PLO829" s="28"/>
      <c r="PLP829" s="28"/>
      <c r="PLQ829" s="28"/>
      <c r="PLR829" s="28"/>
      <c r="PLS829" s="28"/>
      <c r="PLT829" s="28"/>
      <c r="PLU829" s="28"/>
      <c r="PLV829" s="28"/>
      <c r="PLW829" s="28"/>
      <c r="PLX829" s="28"/>
      <c r="PLY829" s="28"/>
      <c r="PLZ829" s="28"/>
      <c r="PMA829" s="28"/>
      <c r="PMB829" s="28"/>
      <c r="PMC829" s="28"/>
      <c r="PMD829" s="28"/>
      <c r="PME829" s="28"/>
      <c r="PMF829" s="28"/>
      <c r="PMG829" s="28"/>
      <c r="PMH829" s="28"/>
      <c r="PMI829" s="28"/>
      <c r="PMJ829" s="28"/>
      <c r="PMK829" s="28"/>
      <c r="PML829" s="28"/>
      <c r="PMM829" s="28"/>
      <c r="PMN829" s="28"/>
      <c r="PMO829" s="28"/>
      <c r="PMP829" s="28"/>
      <c r="PMQ829" s="28"/>
      <c r="PMR829" s="28"/>
      <c r="PMS829" s="28"/>
      <c r="PMT829" s="28"/>
      <c r="PMU829" s="28"/>
      <c r="PMV829" s="28"/>
      <c r="PMW829" s="28"/>
      <c r="PMX829" s="28"/>
      <c r="PMY829" s="28"/>
      <c r="PMZ829" s="28"/>
      <c r="PNA829" s="28"/>
      <c r="PNB829" s="28"/>
      <c r="PNC829" s="28"/>
      <c r="PND829" s="28"/>
      <c r="PNE829" s="28"/>
      <c r="PNF829" s="28"/>
      <c r="PNG829" s="28"/>
      <c r="PNH829" s="28"/>
      <c r="PNI829" s="28"/>
      <c r="PNJ829" s="28"/>
      <c r="PNK829" s="28"/>
      <c r="PNL829" s="28"/>
      <c r="PNM829" s="28"/>
      <c r="PNN829" s="28"/>
      <c r="PNO829" s="28"/>
      <c r="PNP829" s="28"/>
      <c r="PNQ829" s="28"/>
      <c r="PNR829" s="28"/>
      <c r="PNS829" s="28"/>
      <c r="PNT829" s="28"/>
      <c r="PNU829" s="28"/>
      <c r="PNV829" s="28"/>
      <c r="PNW829" s="28"/>
      <c r="PNX829" s="28"/>
      <c r="PNY829" s="28"/>
      <c r="PNZ829" s="28"/>
      <c r="POA829" s="28"/>
      <c r="POB829" s="28"/>
      <c r="POC829" s="28"/>
      <c r="POD829" s="28"/>
      <c r="POE829" s="28"/>
      <c r="POF829" s="28"/>
      <c r="POG829" s="28"/>
      <c r="POH829" s="28"/>
      <c r="POI829" s="28"/>
      <c r="POJ829" s="28"/>
      <c r="POK829" s="28"/>
      <c r="POL829" s="28"/>
      <c r="POM829" s="28"/>
      <c r="PON829" s="28"/>
      <c r="POO829" s="28"/>
      <c r="POP829" s="28"/>
      <c r="POQ829" s="28"/>
      <c r="POR829" s="28"/>
      <c r="POS829" s="28"/>
      <c r="POT829" s="28"/>
      <c r="POU829" s="28"/>
      <c r="POV829" s="28"/>
      <c r="POW829" s="28"/>
      <c r="POX829" s="28"/>
      <c r="POY829" s="28"/>
      <c r="POZ829" s="28"/>
      <c r="PPA829" s="28"/>
      <c r="PPB829" s="28"/>
      <c r="PPC829" s="28"/>
      <c r="PPD829" s="28"/>
      <c r="PPE829" s="28"/>
      <c r="PPF829" s="28"/>
      <c r="PPG829" s="28"/>
      <c r="PPH829" s="28"/>
      <c r="PPI829" s="28"/>
      <c r="PPJ829" s="28"/>
      <c r="PPK829" s="28"/>
      <c r="PPL829" s="28"/>
      <c r="PPM829" s="28"/>
      <c r="PPN829" s="28"/>
      <c r="PPO829" s="28"/>
      <c r="PPP829" s="28"/>
      <c r="PPQ829" s="28"/>
      <c r="PPR829" s="28"/>
      <c r="PPS829" s="28"/>
      <c r="PPT829" s="28"/>
      <c r="PPU829" s="28"/>
      <c r="PPV829" s="28"/>
      <c r="PPW829" s="28"/>
      <c r="PPX829" s="28"/>
      <c r="PPY829" s="28"/>
      <c r="PPZ829" s="28"/>
      <c r="PQA829" s="28"/>
      <c r="PQB829" s="28"/>
      <c r="PQC829" s="28"/>
      <c r="PQD829" s="28"/>
      <c r="PQE829" s="28"/>
      <c r="PQF829" s="28"/>
      <c r="PQG829" s="28"/>
      <c r="PQH829" s="28"/>
      <c r="PQI829" s="28"/>
      <c r="PQJ829" s="28"/>
      <c r="PQK829" s="28"/>
      <c r="PQL829" s="28"/>
      <c r="PQM829" s="28"/>
      <c r="PQN829" s="28"/>
      <c r="PQO829" s="28"/>
      <c r="PQP829" s="28"/>
      <c r="PQQ829" s="28"/>
      <c r="PQR829" s="28"/>
      <c r="PQS829" s="28"/>
      <c r="PQT829" s="28"/>
      <c r="PQU829" s="28"/>
      <c r="PQV829" s="28"/>
      <c r="PQW829" s="28"/>
      <c r="PQX829" s="28"/>
      <c r="PQY829" s="28"/>
      <c r="PQZ829" s="28"/>
      <c r="PRA829" s="28"/>
      <c r="PRB829" s="28"/>
      <c r="PRC829" s="28"/>
      <c r="PRD829" s="28"/>
      <c r="PRE829" s="28"/>
      <c r="PRF829" s="28"/>
      <c r="PRG829" s="28"/>
      <c r="PRH829" s="28"/>
      <c r="PRI829" s="28"/>
      <c r="PRJ829" s="28"/>
      <c r="PRK829" s="28"/>
      <c r="PRL829" s="28"/>
      <c r="PRM829" s="28"/>
      <c r="PRN829" s="28"/>
      <c r="PRO829" s="28"/>
      <c r="PRP829" s="28"/>
      <c r="PRQ829" s="28"/>
      <c r="PRR829" s="28"/>
      <c r="PRS829" s="28"/>
      <c r="PRT829" s="28"/>
      <c r="PRU829" s="28"/>
      <c r="PRV829" s="28"/>
      <c r="PRW829" s="28"/>
      <c r="PRX829" s="28"/>
      <c r="PRY829" s="28"/>
      <c r="PRZ829" s="28"/>
      <c r="PSA829" s="28"/>
      <c r="PSB829" s="28"/>
      <c r="PSC829" s="28"/>
      <c r="PSD829" s="28"/>
      <c r="PSE829" s="28"/>
      <c r="PSF829" s="28"/>
      <c r="PSG829" s="28"/>
      <c r="PSH829" s="28"/>
      <c r="PSI829" s="28"/>
      <c r="PSJ829" s="28"/>
      <c r="PSK829" s="28"/>
      <c r="PSL829" s="28"/>
      <c r="PSM829" s="28"/>
      <c r="PSN829" s="28"/>
      <c r="PSO829" s="28"/>
      <c r="PSP829" s="28"/>
      <c r="PSQ829" s="28"/>
      <c r="PSR829" s="28"/>
      <c r="PSS829" s="28"/>
      <c r="PST829" s="28"/>
      <c r="PSU829" s="28"/>
      <c r="PSV829" s="28"/>
      <c r="PSW829" s="28"/>
      <c r="PSX829" s="28"/>
      <c r="PSY829" s="28"/>
      <c r="PSZ829" s="28"/>
      <c r="PTA829" s="28"/>
      <c r="PTB829" s="28"/>
      <c r="PTC829" s="28"/>
      <c r="PTD829" s="28"/>
      <c r="PTE829" s="28"/>
      <c r="PTF829" s="28"/>
      <c r="PTG829" s="28"/>
      <c r="PTH829" s="28"/>
      <c r="PTI829" s="28"/>
      <c r="PTJ829" s="28"/>
      <c r="PTK829" s="28"/>
      <c r="PTL829" s="28"/>
      <c r="PTM829" s="28"/>
      <c r="PTN829" s="28"/>
      <c r="PTO829" s="28"/>
      <c r="PTP829" s="28"/>
      <c r="PTQ829" s="28"/>
      <c r="PTR829" s="28"/>
      <c r="PTS829" s="28"/>
      <c r="PTT829" s="28"/>
      <c r="PTU829" s="28"/>
      <c r="PTV829" s="28"/>
      <c r="PTW829" s="28"/>
      <c r="PTX829" s="28"/>
      <c r="PTY829" s="28"/>
      <c r="PTZ829" s="28"/>
      <c r="PUA829" s="28"/>
      <c r="PUB829" s="28"/>
      <c r="PUC829" s="28"/>
      <c r="PUD829" s="28"/>
      <c r="PUE829" s="28"/>
      <c r="PUF829" s="28"/>
      <c r="PUG829" s="28"/>
      <c r="PUH829" s="28"/>
      <c r="PUI829" s="28"/>
      <c r="PUJ829" s="28"/>
      <c r="PUK829" s="28"/>
      <c r="PUL829" s="28"/>
      <c r="PUM829" s="28"/>
      <c r="PUN829" s="28"/>
      <c r="PUO829" s="28"/>
      <c r="PUP829" s="28"/>
      <c r="PUQ829" s="28"/>
      <c r="PUR829" s="28"/>
      <c r="PUS829" s="28"/>
      <c r="PUT829" s="28"/>
      <c r="PUU829" s="28"/>
      <c r="PUV829" s="28"/>
      <c r="PUW829" s="28"/>
      <c r="PUX829" s="28"/>
      <c r="PUY829" s="28"/>
      <c r="PUZ829" s="28"/>
      <c r="PVA829" s="28"/>
      <c r="PVB829" s="28"/>
      <c r="PVC829" s="28"/>
      <c r="PVD829" s="28"/>
      <c r="PVE829" s="28"/>
      <c r="PVF829" s="28"/>
      <c r="PVG829" s="28"/>
      <c r="PVH829" s="28"/>
      <c r="PVI829" s="28"/>
      <c r="PVJ829" s="28"/>
      <c r="PVK829" s="28"/>
      <c r="PVL829" s="28"/>
      <c r="PVM829" s="28"/>
      <c r="PVN829" s="28"/>
      <c r="PVO829" s="28"/>
      <c r="PVP829" s="28"/>
      <c r="PVQ829" s="28"/>
      <c r="PVR829" s="28"/>
      <c r="PVS829" s="28"/>
      <c r="PVT829" s="28"/>
      <c r="PVU829" s="28"/>
      <c r="PVV829" s="28"/>
      <c r="PVW829" s="28"/>
      <c r="PVX829" s="28"/>
      <c r="PVY829" s="28"/>
      <c r="PVZ829" s="28"/>
      <c r="PWA829" s="28"/>
      <c r="PWB829" s="28"/>
      <c r="PWC829" s="28"/>
      <c r="PWD829" s="28"/>
      <c r="PWE829" s="28"/>
      <c r="PWF829" s="28"/>
      <c r="PWG829" s="28"/>
      <c r="PWH829" s="28"/>
      <c r="PWI829" s="28"/>
      <c r="PWJ829" s="28"/>
      <c r="PWK829" s="28"/>
      <c r="PWL829" s="28"/>
      <c r="PWM829" s="28"/>
      <c r="PWN829" s="28"/>
      <c r="PWO829" s="28"/>
      <c r="PWP829" s="28"/>
      <c r="PWQ829" s="28"/>
      <c r="PWR829" s="28"/>
      <c r="PWS829" s="28"/>
      <c r="PWT829" s="28"/>
      <c r="PWU829" s="28"/>
      <c r="PWV829" s="28"/>
      <c r="PWW829" s="28"/>
      <c r="PWX829" s="28"/>
      <c r="PWY829" s="28"/>
      <c r="PWZ829" s="28"/>
      <c r="PXA829" s="28"/>
      <c r="PXB829" s="28"/>
      <c r="PXC829" s="28"/>
      <c r="PXD829" s="28"/>
      <c r="PXE829" s="28"/>
      <c r="PXF829" s="28"/>
      <c r="PXG829" s="28"/>
      <c r="PXH829" s="28"/>
      <c r="PXI829" s="28"/>
      <c r="PXJ829" s="28"/>
      <c r="PXK829" s="28"/>
      <c r="PXL829" s="28"/>
      <c r="PXM829" s="28"/>
      <c r="PXN829" s="28"/>
      <c r="PXO829" s="28"/>
      <c r="PXP829" s="28"/>
      <c r="PXQ829" s="28"/>
      <c r="PXR829" s="28"/>
      <c r="PXS829" s="28"/>
      <c r="PXT829" s="28"/>
      <c r="PXU829" s="28"/>
      <c r="PXV829" s="28"/>
      <c r="PXW829" s="28"/>
      <c r="PXX829" s="28"/>
      <c r="PXY829" s="28"/>
      <c r="PXZ829" s="28"/>
      <c r="PYA829" s="28"/>
      <c r="PYB829" s="28"/>
      <c r="PYC829" s="28"/>
      <c r="PYD829" s="28"/>
      <c r="PYE829" s="28"/>
      <c r="PYF829" s="28"/>
      <c r="PYG829" s="28"/>
      <c r="PYH829" s="28"/>
      <c r="PYI829" s="28"/>
      <c r="PYJ829" s="28"/>
      <c r="PYK829" s="28"/>
      <c r="PYL829" s="28"/>
      <c r="PYM829" s="28"/>
      <c r="PYN829" s="28"/>
      <c r="PYO829" s="28"/>
      <c r="PYP829" s="28"/>
      <c r="PYQ829" s="28"/>
      <c r="PYR829" s="28"/>
      <c r="PYS829" s="28"/>
      <c r="PYT829" s="28"/>
      <c r="PYU829" s="28"/>
      <c r="PYV829" s="28"/>
      <c r="PYW829" s="28"/>
      <c r="PYX829" s="28"/>
      <c r="PYY829" s="28"/>
      <c r="PYZ829" s="28"/>
      <c r="PZA829" s="28"/>
      <c r="PZB829" s="28"/>
      <c r="PZC829" s="28"/>
      <c r="PZD829" s="28"/>
      <c r="PZE829" s="28"/>
      <c r="PZF829" s="28"/>
      <c r="PZG829" s="28"/>
      <c r="PZH829" s="28"/>
      <c r="PZI829" s="28"/>
      <c r="PZJ829" s="28"/>
      <c r="PZK829" s="28"/>
      <c r="PZL829" s="28"/>
      <c r="PZM829" s="28"/>
      <c r="PZN829" s="28"/>
      <c r="PZO829" s="28"/>
      <c r="PZP829" s="28"/>
      <c r="PZQ829" s="28"/>
      <c r="PZR829" s="28"/>
      <c r="PZS829" s="28"/>
      <c r="PZT829" s="28"/>
      <c r="PZU829" s="28"/>
      <c r="PZV829" s="28"/>
      <c r="PZW829" s="28"/>
      <c r="PZX829" s="28"/>
      <c r="PZY829" s="28"/>
      <c r="PZZ829" s="28"/>
      <c r="QAA829" s="28"/>
      <c r="QAB829" s="28"/>
      <c r="QAC829" s="28"/>
      <c r="QAD829" s="28"/>
      <c r="QAE829" s="28"/>
      <c r="QAF829" s="28"/>
      <c r="QAG829" s="28"/>
      <c r="QAH829" s="28"/>
      <c r="QAI829" s="28"/>
      <c r="QAJ829" s="28"/>
      <c r="QAK829" s="28"/>
      <c r="QAL829" s="28"/>
      <c r="QAM829" s="28"/>
      <c r="QAN829" s="28"/>
      <c r="QAO829" s="28"/>
      <c r="QAP829" s="28"/>
      <c r="QAQ829" s="28"/>
      <c r="QAR829" s="28"/>
      <c r="QAS829" s="28"/>
      <c r="QAT829" s="28"/>
      <c r="QAU829" s="28"/>
      <c r="QAV829" s="28"/>
      <c r="QAW829" s="28"/>
      <c r="QAX829" s="28"/>
      <c r="QAY829" s="28"/>
      <c r="QAZ829" s="28"/>
      <c r="QBA829" s="28"/>
      <c r="QBB829" s="28"/>
      <c r="QBC829" s="28"/>
      <c r="QBD829" s="28"/>
      <c r="QBE829" s="28"/>
      <c r="QBF829" s="28"/>
      <c r="QBG829" s="28"/>
      <c r="QBH829" s="28"/>
      <c r="QBI829" s="28"/>
      <c r="QBJ829" s="28"/>
      <c r="QBK829" s="28"/>
      <c r="QBL829" s="28"/>
      <c r="QBM829" s="28"/>
      <c r="QBN829" s="28"/>
      <c r="QBO829" s="28"/>
      <c r="QBP829" s="28"/>
      <c r="QBQ829" s="28"/>
      <c r="QBR829" s="28"/>
      <c r="QBS829" s="28"/>
      <c r="QBT829" s="28"/>
      <c r="QBU829" s="28"/>
      <c r="QBV829" s="28"/>
      <c r="QBW829" s="28"/>
      <c r="QBX829" s="28"/>
      <c r="QBY829" s="28"/>
      <c r="QBZ829" s="28"/>
      <c r="QCA829" s="28"/>
      <c r="QCB829" s="28"/>
      <c r="QCC829" s="28"/>
      <c r="QCD829" s="28"/>
      <c r="QCE829" s="28"/>
      <c r="QCF829" s="28"/>
      <c r="QCG829" s="28"/>
      <c r="QCH829" s="28"/>
      <c r="QCI829" s="28"/>
      <c r="QCJ829" s="28"/>
      <c r="QCK829" s="28"/>
      <c r="QCL829" s="28"/>
      <c r="QCM829" s="28"/>
      <c r="QCN829" s="28"/>
      <c r="QCO829" s="28"/>
      <c r="QCP829" s="28"/>
      <c r="QCQ829" s="28"/>
      <c r="QCR829" s="28"/>
      <c r="QCS829" s="28"/>
      <c r="QCT829" s="28"/>
      <c r="QCU829" s="28"/>
      <c r="QCV829" s="28"/>
      <c r="QCW829" s="28"/>
      <c r="QCX829" s="28"/>
      <c r="QCY829" s="28"/>
      <c r="QCZ829" s="28"/>
      <c r="QDA829" s="28"/>
      <c r="QDB829" s="28"/>
      <c r="QDC829" s="28"/>
      <c r="QDD829" s="28"/>
      <c r="QDE829" s="28"/>
      <c r="QDF829" s="28"/>
      <c r="QDG829" s="28"/>
      <c r="QDH829" s="28"/>
      <c r="QDI829" s="28"/>
      <c r="QDJ829" s="28"/>
      <c r="QDK829" s="28"/>
      <c r="QDL829" s="28"/>
      <c r="QDM829" s="28"/>
      <c r="QDN829" s="28"/>
      <c r="QDO829" s="28"/>
      <c r="QDP829" s="28"/>
      <c r="QDQ829" s="28"/>
      <c r="QDR829" s="28"/>
      <c r="QDS829" s="28"/>
      <c r="QDT829" s="28"/>
      <c r="QDU829" s="28"/>
      <c r="QDV829" s="28"/>
      <c r="QDW829" s="28"/>
      <c r="QDX829" s="28"/>
      <c r="QDY829" s="28"/>
      <c r="QDZ829" s="28"/>
      <c r="QEA829" s="28"/>
      <c r="QEB829" s="28"/>
      <c r="QEC829" s="28"/>
      <c r="QED829" s="28"/>
      <c r="QEE829" s="28"/>
      <c r="QEF829" s="28"/>
      <c r="QEG829" s="28"/>
      <c r="QEH829" s="28"/>
      <c r="QEI829" s="28"/>
      <c r="QEJ829" s="28"/>
      <c r="QEK829" s="28"/>
      <c r="QEL829" s="28"/>
      <c r="QEM829" s="28"/>
      <c r="QEN829" s="28"/>
      <c r="QEO829" s="28"/>
      <c r="QEP829" s="28"/>
      <c r="QEQ829" s="28"/>
      <c r="QER829" s="28"/>
      <c r="QES829" s="28"/>
      <c r="QET829" s="28"/>
      <c r="QEU829" s="28"/>
      <c r="QEV829" s="28"/>
      <c r="QEW829" s="28"/>
      <c r="QEX829" s="28"/>
      <c r="QEY829" s="28"/>
      <c r="QEZ829" s="28"/>
      <c r="QFA829" s="28"/>
      <c r="QFB829" s="28"/>
      <c r="QFC829" s="28"/>
      <c r="QFD829" s="28"/>
      <c r="QFE829" s="28"/>
      <c r="QFF829" s="28"/>
      <c r="QFG829" s="28"/>
      <c r="QFH829" s="28"/>
      <c r="QFI829" s="28"/>
      <c r="QFJ829" s="28"/>
      <c r="QFK829" s="28"/>
      <c r="QFL829" s="28"/>
      <c r="QFM829" s="28"/>
      <c r="QFN829" s="28"/>
      <c r="QFO829" s="28"/>
      <c r="QFP829" s="28"/>
      <c r="QFQ829" s="28"/>
      <c r="QFR829" s="28"/>
      <c r="QFS829" s="28"/>
      <c r="QFT829" s="28"/>
      <c r="QFU829" s="28"/>
      <c r="QFV829" s="28"/>
      <c r="QFW829" s="28"/>
      <c r="QFX829" s="28"/>
      <c r="QFY829" s="28"/>
      <c r="QFZ829" s="28"/>
      <c r="QGA829" s="28"/>
      <c r="QGB829" s="28"/>
      <c r="QGC829" s="28"/>
      <c r="QGD829" s="28"/>
      <c r="QGE829" s="28"/>
      <c r="QGF829" s="28"/>
      <c r="QGG829" s="28"/>
      <c r="QGH829" s="28"/>
      <c r="QGI829" s="28"/>
      <c r="QGJ829" s="28"/>
      <c r="QGK829" s="28"/>
      <c r="QGL829" s="28"/>
      <c r="QGM829" s="28"/>
      <c r="QGN829" s="28"/>
      <c r="QGO829" s="28"/>
      <c r="QGP829" s="28"/>
      <c r="QGQ829" s="28"/>
      <c r="QGR829" s="28"/>
      <c r="QGS829" s="28"/>
      <c r="QGT829" s="28"/>
      <c r="QGU829" s="28"/>
      <c r="QGV829" s="28"/>
      <c r="QGW829" s="28"/>
      <c r="QGX829" s="28"/>
      <c r="QGY829" s="28"/>
      <c r="QGZ829" s="28"/>
      <c r="QHA829" s="28"/>
      <c r="QHB829" s="28"/>
      <c r="QHC829" s="28"/>
      <c r="QHD829" s="28"/>
      <c r="QHE829" s="28"/>
      <c r="QHF829" s="28"/>
      <c r="QHG829" s="28"/>
      <c r="QHH829" s="28"/>
      <c r="QHI829" s="28"/>
      <c r="QHJ829" s="28"/>
      <c r="QHK829" s="28"/>
      <c r="QHL829" s="28"/>
      <c r="QHM829" s="28"/>
      <c r="QHN829" s="28"/>
      <c r="QHO829" s="28"/>
      <c r="QHP829" s="28"/>
      <c r="QHQ829" s="28"/>
      <c r="QHR829" s="28"/>
      <c r="QHS829" s="28"/>
      <c r="QHT829" s="28"/>
      <c r="QHU829" s="28"/>
      <c r="QHV829" s="28"/>
      <c r="QHW829" s="28"/>
      <c r="QHX829" s="28"/>
      <c r="QHY829" s="28"/>
      <c r="QHZ829" s="28"/>
      <c r="QIA829" s="28"/>
      <c r="QIB829" s="28"/>
      <c r="QIC829" s="28"/>
      <c r="QID829" s="28"/>
      <c r="QIE829" s="28"/>
      <c r="QIF829" s="28"/>
      <c r="QIG829" s="28"/>
      <c r="QIH829" s="28"/>
      <c r="QII829" s="28"/>
      <c r="QIJ829" s="28"/>
      <c r="QIK829" s="28"/>
      <c r="QIL829" s="28"/>
      <c r="QIM829" s="28"/>
      <c r="QIN829" s="28"/>
      <c r="QIO829" s="28"/>
      <c r="QIP829" s="28"/>
      <c r="QIQ829" s="28"/>
      <c r="QIR829" s="28"/>
      <c r="QIS829" s="28"/>
      <c r="QIT829" s="28"/>
      <c r="QIU829" s="28"/>
      <c r="QIV829" s="28"/>
      <c r="QIW829" s="28"/>
      <c r="QIX829" s="28"/>
      <c r="QIY829" s="28"/>
      <c r="QIZ829" s="28"/>
      <c r="QJA829" s="28"/>
      <c r="QJB829" s="28"/>
      <c r="QJC829" s="28"/>
      <c r="QJD829" s="28"/>
      <c r="QJE829" s="28"/>
      <c r="QJF829" s="28"/>
      <c r="QJG829" s="28"/>
      <c r="QJH829" s="28"/>
      <c r="QJI829" s="28"/>
      <c r="QJJ829" s="28"/>
      <c r="QJK829" s="28"/>
      <c r="QJL829" s="28"/>
      <c r="QJM829" s="28"/>
      <c r="QJN829" s="28"/>
      <c r="QJO829" s="28"/>
      <c r="QJP829" s="28"/>
      <c r="QJQ829" s="28"/>
      <c r="QJR829" s="28"/>
      <c r="QJS829" s="28"/>
      <c r="QJT829" s="28"/>
      <c r="QJU829" s="28"/>
      <c r="QJV829" s="28"/>
      <c r="QJW829" s="28"/>
      <c r="QJX829" s="28"/>
      <c r="QJY829" s="28"/>
      <c r="QJZ829" s="28"/>
      <c r="QKA829" s="28"/>
      <c r="QKB829" s="28"/>
      <c r="QKC829" s="28"/>
      <c r="QKD829" s="28"/>
      <c r="QKE829" s="28"/>
      <c r="QKF829" s="28"/>
      <c r="QKG829" s="28"/>
      <c r="QKH829" s="28"/>
      <c r="QKI829" s="28"/>
      <c r="QKJ829" s="28"/>
      <c r="QKK829" s="28"/>
      <c r="QKL829" s="28"/>
      <c r="QKM829" s="28"/>
      <c r="QKN829" s="28"/>
      <c r="QKO829" s="28"/>
      <c r="QKP829" s="28"/>
      <c r="QKQ829" s="28"/>
      <c r="QKR829" s="28"/>
      <c r="QKS829" s="28"/>
      <c r="QKT829" s="28"/>
      <c r="QKU829" s="28"/>
      <c r="QKV829" s="28"/>
      <c r="QKW829" s="28"/>
      <c r="QKX829" s="28"/>
      <c r="QKY829" s="28"/>
      <c r="QKZ829" s="28"/>
      <c r="QLA829" s="28"/>
      <c r="QLB829" s="28"/>
      <c r="QLC829" s="28"/>
      <c r="QLD829" s="28"/>
      <c r="QLE829" s="28"/>
      <c r="QLF829" s="28"/>
      <c r="QLG829" s="28"/>
      <c r="QLH829" s="28"/>
      <c r="QLI829" s="28"/>
      <c r="QLJ829" s="28"/>
      <c r="QLK829" s="28"/>
      <c r="QLL829" s="28"/>
      <c r="QLM829" s="28"/>
      <c r="QLN829" s="28"/>
      <c r="QLO829" s="28"/>
      <c r="QLP829" s="28"/>
      <c r="QLQ829" s="28"/>
      <c r="QLR829" s="28"/>
      <c r="QLS829" s="28"/>
      <c r="QLT829" s="28"/>
      <c r="QLU829" s="28"/>
      <c r="QLV829" s="28"/>
      <c r="QLW829" s="28"/>
      <c r="QLX829" s="28"/>
      <c r="QLY829" s="28"/>
      <c r="QLZ829" s="28"/>
      <c r="QMA829" s="28"/>
      <c r="QMB829" s="28"/>
      <c r="QMC829" s="28"/>
      <c r="QMD829" s="28"/>
      <c r="QME829" s="28"/>
      <c r="QMF829" s="28"/>
      <c r="QMG829" s="28"/>
      <c r="QMH829" s="28"/>
      <c r="QMI829" s="28"/>
      <c r="QMJ829" s="28"/>
      <c r="QMK829" s="28"/>
      <c r="QML829" s="28"/>
      <c r="QMM829" s="28"/>
      <c r="QMN829" s="28"/>
      <c r="QMO829" s="28"/>
      <c r="QMP829" s="28"/>
      <c r="QMQ829" s="28"/>
      <c r="QMR829" s="28"/>
      <c r="QMS829" s="28"/>
      <c r="QMT829" s="28"/>
      <c r="QMU829" s="28"/>
      <c r="QMV829" s="28"/>
      <c r="QMW829" s="28"/>
      <c r="QMX829" s="28"/>
      <c r="QMY829" s="28"/>
      <c r="QMZ829" s="28"/>
      <c r="QNA829" s="28"/>
      <c r="QNB829" s="28"/>
      <c r="QNC829" s="28"/>
      <c r="QND829" s="28"/>
      <c r="QNE829" s="28"/>
      <c r="QNF829" s="28"/>
      <c r="QNG829" s="28"/>
      <c r="QNH829" s="28"/>
      <c r="QNI829" s="28"/>
      <c r="QNJ829" s="28"/>
      <c r="QNK829" s="28"/>
      <c r="QNL829" s="28"/>
      <c r="QNM829" s="28"/>
      <c r="QNN829" s="28"/>
      <c r="QNO829" s="28"/>
      <c r="QNP829" s="28"/>
      <c r="QNQ829" s="28"/>
      <c r="QNR829" s="28"/>
      <c r="QNS829" s="28"/>
      <c r="QNT829" s="28"/>
      <c r="QNU829" s="28"/>
      <c r="QNV829" s="28"/>
      <c r="QNW829" s="28"/>
      <c r="QNX829" s="28"/>
      <c r="QNY829" s="28"/>
      <c r="QNZ829" s="28"/>
      <c r="QOA829" s="28"/>
      <c r="QOB829" s="28"/>
      <c r="QOC829" s="28"/>
      <c r="QOD829" s="28"/>
      <c r="QOE829" s="28"/>
      <c r="QOF829" s="28"/>
      <c r="QOG829" s="28"/>
      <c r="QOH829" s="28"/>
      <c r="QOI829" s="28"/>
      <c r="QOJ829" s="28"/>
      <c r="QOK829" s="28"/>
      <c r="QOL829" s="28"/>
      <c r="QOM829" s="28"/>
      <c r="QON829" s="28"/>
      <c r="QOO829" s="28"/>
      <c r="QOP829" s="28"/>
      <c r="QOQ829" s="28"/>
      <c r="QOR829" s="28"/>
      <c r="QOS829" s="28"/>
      <c r="QOT829" s="28"/>
      <c r="QOU829" s="28"/>
      <c r="QOV829" s="28"/>
      <c r="QOW829" s="28"/>
      <c r="QOX829" s="28"/>
      <c r="QOY829" s="28"/>
      <c r="QOZ829" s="28"/>
      <c r="QPA829" s="28"/>
      <c r="QPB829" s="28"/>
      <c r="QPC829" s="28"/>
      <c r="QPD829" s="28"/>
      <c r="QPE829" s="28"/>
      <c r="QPF829" s="28"/>
      <c r="QPG829" s="28"/>
      <c r="QPH829" s="28"/>
      <c r="QPI829" s="28"/>
      <c r="QPJ829" s="28"/>
      <c r="QPK829" s="28"/>
      <c r="QPL829" s="28"/>
      <c r="QPM829" s="28"/>
      <c r="QPN829" s="28"/>
      <c r="QPO829" s="28"/>
      <c r="QPP829" s="28"/>
      <c r="QPQ829" s="28"/>
      <c r="QPR829" s="28"/>
      <c r="QPS829" s="28"/>
      <c r="QPT829" s="28"/>
      <c r="QPU829" s="28"/>
      <c r="QPV829" s="28"/>
      <c r="QPW829" s="28"/>
      <c r="QPX829" s="28"/>
      <c r="QPY829" s="28"/>
      <c r="QPZ829" s="28"/>
      <c r="QQA829" s="28"/>
      <c r="QQB829" s="28"/>
      <c r="QQC829" s="28"/>
      <c r="QQD829" s="28"/>
      <c r="QQE829" s="28"/>
      <c r="QQF829" s="28"/>
      <c r="QQG829" s="28"/>
      <c r="QQH829" s="28"/>
      <c r="QQI829" s="28"/>
      <c r="QQJ829" s="28"/>
      <c r="QQK829" s="28"/>
      <c r="QQL829" s="28"/>
      <c r="QQM829" s="28"/>
      <c r="QQN829" s="28"/>
      <c r="QQO829" s="28"/>
      <c r="QQP829" s="28"/>
      <c r="QQQ829" s="28"/>
      <c r="QQR829" s="28"/>
      <c r="QQS829" s="28"/>
      <c r="QQT829" s="28"/>
      <c r="QQU829" s="28"/>
      <c r="QQV829" s="28"/>
      <c r="QQW829" s="28"/>
      <c r="QQX829" s="28"/>
      <c r="QQY829" s="28"/>
      <c r="QQZ829" s="28"/>
      <c r="QRA829" s="28"/>
      <c r="QRB829" s="28"/>
      <c r="QRC829" s="28"/>
      <c r="QRD829" s="28"/>
      <c r="QRE829" s="28"/>
      <c r="QRF829" s="28"/>
      <c r="QRG829" s="28"/>
      <c r="QRH829" s="28"/>
      <c r="QRI829" s="28"/>
      <c r="QRJ829" s="28"/>
      <c r="QRK829" s="28"/>
      <c r="QRL829" s="28"/>
      <c r="QRM829" s="28"/>
      <c r="QRN829" s="28"/>
      <c r="QRO829" s="28"/>
      <c r="QRP829" s="28"/>
      <c r="QRQ829" s="28"/>
      <c r="QRR829" s="28"/>
      <c r="QRS829" s="28"/>
      <c r="QRT829" s="28"/>
      <c r="QRU829" s="28"/>
      <c r="QRV829" s="28"/>
      <c r="QRW829" s="28"/>
      <c r="QRX829" s="28"/>
      <c r="QRY829" s="28"/>
      <c r="QRZ829" s="28"/>
      <c r="QSA829" s="28"/>
      <c r="QSB829" s="28"/>
      <c r="QSC829" s="28"/>
      <c r="QSD829" s="28"/>
      <c r="QSE829" s="28"/>
      <c r="QSF829" s="28"/>
      <c r="QSG829" s="28"/>
      <c r="QSH829" s="28"/>
      <c r="QSI829" s="28"/>
      <c r="QSJ829" s="28"/>
      <c r="QSK829" s="28"/>
      <c r="QSL829" s="28"/>
      <c r="QSM829" s="28"/>
      <c r="QSN829" s="28"/>
      <c r="QSO829" s="28"/>
      <c r="QSP829" s="28"/>
      <c r="QSQ829" s="28"/>
      <c r="QSR829" s="28"/>
      <c r="QSS829" s="28"/>
      <c r="QST829" s="28"/>
      <c r="QSU829" s="28"/>
      <c r="QSV829" s="28"/>
      <c r="QSW829" s="28"/>
      <c r="QSX829" s="28"/>
      <c r="QSY829" s="28"/>
      <c r="QSZ829" s="28"/>
      <c r="QTA829" s="28"/>
      <c r="QTB829" s="28"/>
      <c r="QTC829" s="28"/>
      <c r="QTD829" s="28"/>
      <c r="QTE829" s="28"/>
      <c r="QTF829" s="28"/>
      <c r="QTG829" s="28"/>
      <c r="QTH829" s="28"/>
      <c r="QTI829" s="28"/>
      <c r="QTJ829" s="28"/>
      <c r="QTK829" s="28"/>
      <c r="QTL829" s="28"/>
      <c r="QTM829" s="28"/>
      <c r="QTN829" s="28"/>
      <c r="QTO829" s="28"/>
      <c r="QTP829" s="28"/>
      <c r="QTQ829" s="28"/>
      <c r="QTR829" s="28"/>
      <c r="QTS829" s="28"/>
      <c r="QTT829" s="28"/>
      <c r="QTU829" s="28"/>
      <c r="QTV829" s="28"/>
      <c r="QTW829" s="28"/>
      <c r="QTX829" s="28"/>
      <c r="QTY829" s="28"/>
      <c r="QTZ829" s="28"/>
      <c r="QUA829" s="28"/>
      <c r="QUB829" s="28"/>
      <c r="QUC829" s="28"/>
      <c r="QUD829" s="28"/>
      <c r="QUE829" s="28"/>
      <c r="QUF829" s="28"/>
      <c r="QUG829" s="28"/>
      <c r="QUH829" s="28"/>
      <c r="QUI829" s="28"/>
      <c r="QUJ829" s="28"/>
      <c r="QUK829" s="28"/>
      <c r="QUL829" s="28"/>
      <c r="QUM829" s="28"/>
      <c r="QUN829" s="28"/>
      <c r="QUO829" s="28"/>
      <c r="QUP829" s="28"/>
      <c r="QUQ829" s="28"/>
      <c r="QUR829" s="28"/>
      <c r="QUS829" s="28"/>
      <c r="QUT829" s="28"/>
      <c r="QUU829" s="28"/>
      <c r="QUV829" s="28"/>
      <c r="QUW829" s="28"/>
      <c r="QUX829" s="28"/>
      <c r="QUY829" s="28"/>
      <c r="QUZ829" s="28"/>
      <c r="QVA829" s="28"/>
      <c r="QVB829" s="28"/>
      <c r="QVC829" s="28"/>
      <c r="QVD829" s="28"/>
      <c r="QVE829" s="28"/>
      <c r="QVF829" s="28"/>
      <c r="QVG829" s="28"/>
      <c r="QVH829" s="28"/>
      <c r="QVI829" s="28"/>
      <c r="QVJ829" s="28"/>
      <c r="QVK829" s="28"/>
      <c r="QVL829" s="28"/>
      <c r="QVM829" s="28"/>
      <c r="QVN829" s="28"/>
      <c r="QVO829" s="28"/>
      <c r="QVP829" s="28"/>
      <c r="QVQ829" s="28"/>
      <c r="QVR829" s="28"/>
      <c r="QVS829" s="28"/>
      <c r="QVT829" s="28"/>
      <c r="QVU829" s="28"/>
      <c r="QVV829" s="28"/>
      <c r="QVW829" s="28"/>
      <c r="QVX829" s="28"/>
      <c r="QVY829" s="28"/>
      <c r="QVZ829" s="28"/>
      <c r="QWA829" s="28"/>
      <c r="QWB829" s="28"/>
      <c r="QWC829" s="28"/>
      <c r="QWD829" s="28"/>
      <c r="QWE829" s="28"/>
      <c r="QWF829" s="28"/>
      <c r="QWG829" s="28"/>
      <c r="QWH829" s="28"/>
      <c r="QWI829" s="28"/>
      <c r="QWJ829" s="28"/>
      <c r="QWK829" s="28"/>
      <c r="QWL829" s="28"/>
      <c r="QWM829" s="28"/>
      <c r="QWN829" s="28"/>
      <c r="QWO829" s="28"/>
      <c r="QWP829" s="28"/>
      <c r="QWQ829" s="28"/>
      <c r="QWR829" s="28"/>
      <c r="QWS829" s="28"/>
      <c r="QWT829" s="28"/>
      <c r="QWU829" s="28"/>
      <c r="QWV829" s="28"/>
      <c r="QWW829" s="28"/>
      <c r="QWX829" s="28"/>
      <c r="QWY829" s="28"/>
      <c r="QWZ829" s="28"/>
      <c r="QXA829" s="28"/>
      <c r="QXB829" s="28"/>
      <c r="QXC829" s="28"/>
      <c r="QXD829" s="28"/>
      <c r="QXE829" s="28"/>
      <c r="QXF829" s="28"/>
      <c r="QXG829" s="28"/>
      <c r="QXH829" s="28"/>
      <c r="QXI829" s="28"/>
      <c r="QXJ829" s="28"/>
      <c r="QXK829" s="28"/>
      <c r="QXL829" s="28"/>
      <c r="QXM829" s="28"/>
      <c r="QXN829" s="28"/>
      <c r="QXO829" s="28"/>
      <c r="QXP829" s="28"/>
      <c r="QXQ829" s="28"/>
      <c r="QXR829" s="28"/>
      <c r="QXS829" s="28"/>
      <c r="QXT829" s="28"/>
      <c r="QXU829" s="28"/>
      <c r="QXV829" s="28"/>
      <c r="QXW829" s="28"/>
      <c r="QXX829" s="28"/>
      <c r="QXY829" s="28"/>
      <c r="QXZ829" s="28"/>
      <c r="QYA829" s="28"/>
      <c r="QYB829" s="28"/>
      <c r="QYC829" s="28"/>
      <c r="QYD829" s="28"/>
      <c r="QYE829" s="28"/>
      <c r="QYF829" s="28"/>
      <c r="QYG829" s="28"/>
      <c r="QYH829" s="28"/>
      <c r="QYI829" s="28"/>
      <c r="QYJ829" s="28"/>
      <c r="QYK829" s="28"/>
      <c r="QYL829" s="28"/>
      <c r="QYM829" s="28"/>
      <c r="QYN829" s="28"/>
      <c r="QYO829" s="28"/>
      <c r="QYP829" s="28"/>
      <c r="QYQ829" s="28"/>
      <c r="QYR829" s="28"/>
      <c r="QYS829" s="28"/>
      <c r="QYT829" s="28"/>
      <c r="QYU829" s="28"/>
      <c r="QYV829" s="28"/>
      <c r="QYW829" s="28"/>
      <c r="QYX829" s="28"/>
      <c r="QYY829" s="28"/>
      <c r="QYZ829" s="28"/>
      <c r="QZA829" s="28"/>
      <c r="QZB829" s="28"/>
      <c r="QZC829" s="28"/>
      <c r="QZD829" s="28"/>
      <c r="QZE829" s="28"/>
      <c r="QZF829" s="28"/>
      <c r="QZG829" s="28"/>
      <c r="QZH829" s="28"/>
      <c r="QZI829" s="28"/>
      <c r="QZJ829" s="28"/>
      <c r="QZK829" s="28"/>
      <c r="QZL829" s="28"/>
      <c r="QZM829" s="28"/>
      <c r="QZN829" s="28"/>
      <c r="QZO829" s="28"/>
      <c r="QZP829" s="28"/>
      <c r="QZQ829" s="28"/>
      <c r="QZR829" s="28"/>
      <c r="QZS829" s="28"/>
      <c r="QZT829" s="28"/>
      <c r="QZU829" s="28"/>
      <c r="QZV829" s="28"/>
      <c r="QZW829" s="28"/>
      <c r="QZX829" s="28"/>
      <c r="QZY829" s="28"/>
      <c r="QZZ829" s="28"/>
      <c r="RAA829" s="28"/>
      <c r="RAB829" s="28"/>
      <c r="RAC829" s="28"/>
      <c r="RAD829" s="28"/>
      <c r="RAE829" s="28"/>
      <c r="RAF829" s="28"/>
      <c r="RAG829" s="28"/>
      <c r="RAH829" s="28"/>
      <c r="RAI829" s="28"/>
      <c r="RAJ829" s="28"/>
      <c r="RAK829" s="28"/>
      <c r="RAL829" s="28"/>
      <c r="RAM829" s="28"/>
      <c r="RAN829" s="28"/>
      <c r="RAO829" s="28"/>
      <c r="RAP829" s="28"/>
      <c r="RAQ829" s="28"/>
      <c r="RAR829" s="28"/>
      <c r="RAS829" s="28"/>
      <c r="RAT829" s="28"/>
      <c r="RAU829" s="28"/>
      <c r="RAV829" s="28"/>
      <c r="RAW829" s="28"/>
      <c r="RAX829" s="28"/>
      <c r="RAY829" s="28"/>
      <c r="RAZ829" s="28"/>
      <c r="RBA829" s="28"/>
      <c r="RBB829" s="28"/>
      <c r="RBC829" s="28"/>
      <c r="RBD829" s="28"/>
      <c r="RBE829" s="28"/>
      <c r="RBF829" s="28"/>
      <c r="RBG829" s="28"/>
      <c r="RBH829" s="28"/>
      <c r="RBI829" s="28"/>
      <c r="RBJ829" s="28"/>
      <c r="RBK829" s="28"/>
      <c r="RBL829" s="28"/>
      <c r="RBM829" s="28"/>
      <c r="RBN829" s="28"/>
      <c r="RBO829" s="28"/>
      <c r="RBP829" s="28"/>
      <c r="RBQ829" s="28"/>
      <c r="RBR829" s="28"/>
      <c r="RBS829" s="28"/>
      <c r="RBT829" s="28"/>
      <c r="RBU829" s="28"/>
      <c r="RBV829" s="28"/>
      <c r="RBW829" s="28"/>
      <c r="RBX829" s="28"/>
      <c r="RBY829" s="28"/>
      <c r="RBZ829" s="28"/>
      <c r="RCA829" s="28"/>
      <c r="RCB829" s="28"/>
      <c r="RCC829" s="28"/>
      <c r="RCD829" s="28"/>
      <c r="RCE829" s="28"/>
      <c r="RCF829" s="28"/>
      <c r="RCG829" s="28"/>
      <c r="RCH829" s="28"/>
      <c r="RCI829" s="28"/>
      <c r="RCJ829" s="28"/>
      <c r="RCK829" s="28"/>
      <c r="RCL829" s="28"/>
      <c r="RCM829" s="28"/>
      <c r="RCN829" s="28"/>
      <c r="RCO829" s="28"/>
      <c r="RCP829" s="28"/>
      <c r="RCQ829" s="28"/>
      <c r="RCR829" s="28"/>
      <c r="RCS829" s="28"/>
      <c r="RCT829" s="28"/>
      <c r="RCU829" s="28"/>
      <c r="RCV829" s="28"/>
      <c r="RCW829" s="28"/>
      <c r="RCX829" s="28"/>
      <c r="RCY829" s="28"/>
      <c r="RCZ829" s="28"/>
      <c r="RDA829" s="28"/>
      <c r="RDB829" s="28"/>
      <c r="RDC829" s="28"/>
      <c r="RDD829" s="28"/>
      <c r="RDE829" s="28"/>
      <c r="RDF829" s="28"/>
      <c r="RDG829" s="28"/>
      <c r="RDH829" s="28"/>
      <c r="RDI829" s="28"/>
      <c r="RDJ829" s="28"/>
      <c r="RDK829" s="28"/>
      <c r="RDL829" s="28"/>
      <c r="RDM829" s="28"/>
      <c r="RDN829" s="28"/>
      <c r="RDO829" s="28"/>
      <c r="RDP829" s="28"/>
      <c r="RDQ829" s="28"/>
      <c r="RDR829" s="28"/>
      <c r="RDS829" s="28"/>
      <c r="RDT829" s="28"/>
      <c r="RDU829" s="28"/>
      <c r="RDV829" s="28"/>
      <c r="RDW829" s="28"/>
      <c r="RDX829" s="28"/>
      <c r="RDY829" s="28"/>
      <c r="RDZ829" s="28"/>
      <c r="REA829" s="28"/>
      <c r="REB829" s="28"/>
      <c r="REC829" s="28"/>
      <c r="RED829" s="28"/>
      <c r="REE829" s="28"/>
      <c r="REF829" s="28"/>
      <c r="REG829" s="28"/>
      <c r="REH829" s="28"/>
      <c r="REI829" s="28"/>
      <c r="REJ829" s="28"/>
      <c r="REK829" s="28"/>
      <c r="REL829" s="28"/>
      <c r="REM829" s="28"/>
      <c r="REN829" s="28"/>
      <c r="REO829" s="28"/>
      <c r="REP829" s="28"/>
      <c r="REQ829" s="28"/>
      <c r="RER829" s="28"/>
      <c r="RES829" s="28"/>
      <c r="RET829" s="28"/>
      <c r="REU829" s="28"/>
      <c r="REV829" s="28"/>
      <c r="REW829" s="28"/>
      <c r="REX829" s="28"/>
      <c r="REY829" s="28"/>
      <c r="REZ829" s="28"/>
      <c r="RFA829" s="28"/>
      <c r="RFB829" s="28"/>
      <c r="RFC829" s="28"/>
      <c r="RFD829" s="28"/>
      <c r="RFE829" s="28"/>
      <c r="RFF829" s="28"/>
      <c r="RFG829" s="28"/>
      <c r="RFH829" s="28"/>
      <c r="RFI829" s="28"/>
      <c r="RFJ829" s="28"/>
      <c r="RFK829" s="28"/>
      <c r="RFL829" s="28"/>
      <c r="RFM829" s="28"/>
      <c r="RFN829" s="28"/>
      <c r="RFO829" s="28"/>
      <c r="RFP829" s="28"/>
      <c r="RFQ829" s="28"/>
      <c r="RFR829" s="28"/>
      <c r="RFS829" s="28"/>
      <c r="RFT829" s="28"/>
      <c r="RFU829" s="28"/>
      <c r="RFV829" s="28"/>
      <c r="RFW829" s="28"/>
      <c r="RFX829" s="28"/>
      <c r="RFY829" s="28"/>
      <c r="RFZ829" s="28"/>
      <c r="RGA829" s="28"/>
      <c r="RGB829" s="28"/>
      <c r="RGC829" s="28"/>
      <c r="RGD829" s="28"/>
      <c r="RGE829" s="28"/>
      <c r="RGF829" s="28"/>
      <c r="RGG829" s="28"/>
      <c r="RGH829" s="28"/>
      <c r="RGI829" s="28"/>
      <c r="RGJ829" s="28"/>
      <c r="RGK829" s="28"/>
      <c r="RGL829" s="28"/>
      <c r="RGM829" s="28"/>
      <c r="RGN829" s="28"/>
      <c r="RGO829" s="28"/>
      <c r="RGP829" s="28"/>
      <c r="RGQ829" s="28"/>
      <c r="RGR829" s="28"/>
      <c r="RGS829" s="28"/>
      <c r="RGT829" s="28"/>
      <c r="RGU829" s="28"/>
      <c r="RGV829" s="28"/>
      <c r="RGW829" s="28"/>
      <c r="RGX829" s="28"/>
      <c r="RGY829" s="28"/>
      <c r="RGZ829" s="28"/>
      <c r="RHA829" s="28"/>
      <c r="RHB829" s="28"/>
      <c r="RHC829" s="28"/>
      <c r="RHD829" s="28"/>
      <c r="RHE829" s="28"/>
      <c r="RHF829" s="28"/>
      <c r="RHG829" s="28"/>
      <c r="RHH829" s="28"/>
      <c r="RHI829" s="28"/>
      <c r="RHJ829" s="28"/>
      <c r="RHK829" s="28"/>
      <c r="RHL829" s="28"/>
      <c r="RHM829" s="28"/>
      <c r="RHN829" s="28"/>
      <c r="RHO829" s="28"/>
      <c r="RHP829" s="28"/>
      <c r="RHQ829" s="28"/>
      <c r="RHR829" s="28"/>
      <c r="RHS829" s="28"/>
      <c r="RHT829" s="28"/>
      <c r="RHU829" s="28"/>
      <c r="RHV829" s="28"/>
      <c r="RHW829" s="28"/>
      <c r="RHX829" s="28"/>
      <c r="RHY829" s="28"/>
      <c r="RHZ829" s="28"/>
      <c r="RIA829" s="28"/>
      <c r="RIB829" s="28"/>
      <c r="RIC829" s="28"/>
      <c r="RID829" s="28"/>
      <c r="RIE829" s="28"/>
      <c r="RIF829" s="28"/>
      <c r="RIG829" s="28"/>
      <c r="RIH829" s="28"/>
      <c r="RII829" s="28"/>
      <c r="RIJ829" s="28"/>
      <c r="RIK829" s="28"/>
      <c r="RIL829" s="28"/>
      <c r="RIM829" s="28"/>
      <c r="RIN829" s="28"/>
      <c r="RIO829" s="28"/>
      <c r="RIP829" s="28"/>
      <c r="RIQ829" s="28"/>
      <c r="RIR829" s="28"/>
      <c r="RIS829" s="28"/>
      <c r="RIT829" s="28"/>
      <c r="RIU829" s="28"/>
      <c r="RIV829" s="28"/>
      <c r="RIW829" s="28"/>
      <c r="RIX829" s="28"/>
      <c r="RIY829" s="28"/>
      <c r="RIZ829" s="28"/>
      <c r="RJA829" s="28"/>
      <c r="RJB829" s="28"/>
      <c r="RJC829" s="28"/>
      <c r="RJD829" s="28"/>
      <c r="RJE829" s="28"/>
      <c r="RJF829" s="28"/>
      <c r="RJG829" s="28"/>
      <c r="RJH829" s="28"/>
      <c r="RJI829" s="28"/>
      <c r="RJJ829" s="28"/>
      <c r="RJK829" s="28"/>
      <c r="RJL829" s="28"/>
      <c r="RJM829" s="28"/>
      <c r="RJN829" s="28"/>
      <c r="RJO829" s="28"/>
      <c r="RJP829" s="28"/>
      <c r="RJQ829" s="28"/>
      <c r="RJR829" s="28"/>
      <c r="RJS829" s="28"/>
      <c r="RJT829" s="28"/>
      <c r="RJU829" s="28"/>
      <c r="RJV829" s="28"/>
      <c r="RJW829" s="28"/>
      <c r="RJX829" s="28"/>
      <c r="RJY829" s="28"/>
      <c r="RJZ829" s="28"/>
      <c r="RKA829" s="28"/>
      <c r="RKB829" s="28"/>
      <c r="RKC829" s="28"/>
      <c r="RKD829" s="28"/>
      <c r="RKE829" s="28"/>
      <c r="RKF829" s="28"/>
      <c r="RKG829" s="28"/>
      <c r="RKH829" s="28"/>
      <c r="RKI829" s="28"/>
      <c r="RKJ829" s="28"/>
      <c r="RKK829" s="28"/>
      <c r="RKL829" s="28"/>
      <c r="RKM829" s="28"/>
      <c r="RKN829" s="28"/>
      <c r="RKO829" s="28"/>
      <c r="RKP829" s="28"/>
      <c r="RKQ829" s="28"/>
      <c r="RKR829" s="28"/>
      <c r="RKS829" s="28"/>
      <c r="RKT829" s="28"/>
      <c r="RKU829" s="28"/>
      <c r="RKV829" s="28"/>
      <c r="RKW829" s="28"/>
      <c r="RKX829" s="28"/>
      <c r="RKY829" s="28"/>
      <c r="RKZ829" s="28"/>
      <c r="RLA829" s="28"/>
      <c r="RLB829" s="28"/>
      <c r="RLC829" s="28"/>
      <c r="RLD829" s="28"/>
      <c r="RLE829" s="28"/>
      <c r="RLF829" s="28"/>
      <c r="RLG829" s="28"/>
      <c r="RLH829" s="28"/>
      <c r="RLI829" s="28"/>
      <c r="RLJ829" s="28"/>
      <c r="RLK829" s="28"/>
      <c r="RLL829" s="28"/>
      <c r="RLM829" s="28"/>
      <c r="RLN829" s="28"/>
      <c r="RLO829" s="28"/>
      <c r="RLP829" s="28"/>
      <c r="RLQ829" s="28"/>
      <c r="RLR829" s="28"/>
      <c r="RLS829" s="28"/>
      <c r="RLT829" s="28"/>
      <c r="RLU829" s="28"/>
      <c r="RLV829" s="28"/>
      <c r="RLW829" s="28"/>
      <c r="RLX829" s="28"/>
      <c r="RLY829" s="28"/>
      <c r="RLZ829" s="28"/>
      <c r="RMA829" s="28"/>
      <c r="RMB829" s="28"/>
      <c r="RMC829" s="28"/>
      <c r="RMD829" s="28"/>
      <c r="RME829" s="28"/>
      <c r="RMF829" s="28"/>
      <c r="RMG829" s="28"/>
      <c r="RMH829" s="28"/>
      <c r="RMI829" s="28"/>
      <c r="RMJ829" s="28"/>
      <c r="RMK829" s="28"/>
      <c r="RML829" s="28"/>
      <c r="RMM829" s="28"/>
      <c r="RMN829" s="28"/>
      <c r="RMO829" s="28"/>
      <c r="RMP829" s="28"/>
      <c r="RMQ829" s="28"/>
      <c r="RMR829" s="28"/>
      <c r="RMS829" s="28"/>
      <c r="RMT829" s="28"/>
      <c r="RMU829" s="28"/>
      <c r="RMV829" s="28"/>
      <c r="RMW829" s="28"/>
      <c r="RMX829" s="28"/>
      <c r="RMY829" s="28"/>
      <c r="RMZ829" s="28"/>
      <c r="RNA829" s="28"/>
      <c r="RNB829" s="28"/>
      <c r="RNC829" s="28"/>
      <c r="RND829" s="28"/>
      <c r="RNE829" s="28"/>
      <c r="RNF829" s="28"/>
      <c r="RNG829" s="28"/>
      <c r="RNH829" s="28"/>
      <c r="RNI829" s="28"/>
      <c r="RNJ829" s="28"/>
      <c r="RNK829" s="28"/>
      <c r="RNL829" s="28"/>
      <c r="RNM829" s="28"/>
      <c r="RNN829" s="28"/>
      <c r="RNO829" s="28"/>
      <c r="RNP829" s="28"/>
      <c r="RNQ829" s="28"/>
      <c r="RNR829" s="28"/>
      <c r="RNS829" s="28"/>
      <c r="RNT829" s="28"/>
      <c r="RNU829" s="28"/>
      <c r="RNV829" s="28"/>
      <c r="RNW829" s="28"/>
      <c r="RNX829" s="28"/>
      <c r="RNY829" s="28"/>
      <c r="RNZ829" s="28"/>
      <c r="ROA829" s="28"/>
      <c r="ROB829" s="28"/>
      <c r="ROC829" s="28"/>
      <c r="ROD829" s="28"/>
      <c r="ROE829" s="28"/>
      <c r="ROF829" s="28"/>
      <c r="ROG829" s="28"/>
      <c r="ROH829" s="28"/>
      <c r="ROI829" s="28"/>
      <c r="ROJ829" s="28"/>
      <c r="ROK829" s="28"/>
      <c r="ROL829" s="28"/>
      <c r="ROM829" s="28"/>
      <c r="RON829" s="28"/>
      <c r="ROO829" s="28"/>
      <c r="ROP829" s="28"/>
      <c r="ROQ829" s="28"/>
      <c r="ROR829" s="28"/>
      <c r="ROS829" s="28"/>
      <c r="ROT829" s="28"/>
      <c r="ROU829" s="28"/>
      <c r="ROV829" s="28"/>
      <c r="ROW829" s="28"/>
      <c r="ROX829" s="28"/>
      <c r="ROY829" s="28"/>
      <c r="ROZ829" s="28"/>
      <c r="RPA829" s="28"/>
      <c r="RPB829" s="28"/>
      <c r="RPC829" s="28"/>
      <c r="RPD829" s="28"/>
      <c r="RPE829" s="28"/>
      <c r="RPF829" s="28"/>
      <c r="RPG829" s="28"/>
      <c r="RPH829" s="28"/>
      <c r="RPI829" s="28"/>
      <c r="RPJ829" s="28"/>
      <c r="RPK829" s="28"/>
      <c r="RPL829" s="28"/>
      <c r="RPM829" s="28"/>
      <c r="RPN829" s="28"/>
      <c r="RPO829" s="28"/>
      <c r="RPP829" s="28"/>
      <c r="RPQ829" s="28"/>
      <c r="RPR829" s="28"/>
      <c r="RPS829" s="28"/>
      <c r="RPT829" s="28"/>
      <c r="RPU829" s="28"/>
      <c r="RPV829" s="28"/>
      <c r="RPW829" s="28"/>
      <c r="RPX829" s="28"/>
      <c r="RPY829" s="28"/>
      <c r="RPZ829" s="28"/>
      <c r="RQA829" s="28"/>
      <c r="RQB829" s="28"/>
      <c r="RQC829" s="28"/>
      <c r="RQD829" s="28"/>
      <c r="RQE829" s="28"/>
      <c r="RQF829" s="28"/>
      <c r="RQG829" s="28"/>
      <c r="RQH829" s="28"/>
      <c r="RQI829" s="28"/>
      <c r="RQJ829" s="28"/>
      <c r="RQK829" s="28"/>
      <c r="RQL829" s="28"/>
      <c r="RQM829" s="28"/>
      <c r="RQN829" s="28"/>
      <c r="RQO829" s="28"/>
      <c r="RQP829" s="28"/>
      <c r="RQQ829" s="28"/>
      <c r="RQR829" s="28"/>
      <c r="RQS829" s="28"/>
      <c r="RQT829" s="28"/>
      <c r="RQU829" s="28"/>
      <c r="RQV829" s="28"/>
      <c r="RQW829" s="28"/>
      <c r="RQX829" s="28"/>
      <c r="RQY829" s="28"/>
      <c r="RQZ829" s="28"/>
      <c r="RRA829" s="28"/>
      <c r="RRB829" s="28"/>
      <c r="RRC829" s="28"/>
      <c r="RRD829" s="28"/>
      <c r="RRE829" s="28"/>
      <c r="RRF829" s="28"/>
      <c r="RRG829" s="28"/>
      <c r="RRH829" s="28"/>
      <c r="RRI829" s="28"/>
      <c r="RRJ829" s="28"/>
      <c r="RRK829" s="28"/>
      <c r="RRL829" s="28"/>
      <c r="RRM829" s="28"/>
      <c r="RRN829" s="28"/>
      <c r="RRO829" s="28"/>
      <c r="RRP829" s="28"/>
      <c r="RRQ829" s="28"/>
      <c r="RRR829" s="28"/>
      <c r="RRS829" s="28"/>
      <c r="RRT829" s="28"/>
      <c r="RRU829" s="28"/>
      <c r="RRV829" s="28"/>
      <c r="RRW829" s="28"/>
      <c r="RRX829" s="28"/>
      <c r="RRY829" s="28"/>
      <c r="RRZ829" s="28"/>
      <c r="RSA829" s="28"/>
      <c r="RSB829" s="28"/>
      <c r="RSC829" s="28"/>
      <c r="RSD829" s="28"/>
      <c r="RSE829" s="28"/>
      <c r="RSF829" s="28"/>
      <c r="RSG829" s="28"/>
      <c r="RSH829" s="28"/>
      <c r="RSI829" s="28"/>
      <c r="RSJ829" s="28"/>
      <c r="RSK829" s="28"/>
      <c r="RSL829" s="28"/>
      <c r="RSM829" s="28"/>
      <c r="RSN829" s="28"/>
      <c r="RSO829" s="28"/>
      <c r="RSP829" s="28"/>
      <c r="RSQ829" s="28"/>
      <c r="RSR829" s="28"/>
      <c r="RSS829" s="28"/>
      <c r="RST829" s="28"/>
      <c r="RSU829" s="28"/>
      <c r="RSV829" s="28"/>
      <c r="RSW829" s="28"/>
      <c r="RSX829" s="28"/>
      <c r="RSY829" s="28"/>
      <c r="RSZ829" s="28"/>
      <c r="RTA829" s="28"/>
      <c r="RTB829" s="28"/>
      <c r="RTC829" s="28"/>
      <c r="RTD829" s="28"/>
      <c r="RTE829" s="28"/>
      <c r="RTF829" s="28"/>
      <c r="RTG829" s="28"/>
      <c r="RTH829" s="28"/>
      <c r="RTI829" s="28"/>
      <c r="RTJ829" s="28"/>
      <c r="RTK829" s="28"/>
      <c r="RTL829" s="28"/>
      <c r="RTM829" s="28"/>
      <c r="RTN829" s="28"/>
      <c r="RTO829" s="28"/>
      <c r="RTP829" s="28"/>
      <c r="RTQ829" s="28"/>
      <c r="RTR829" s="28"/>
      <c r="RTS829" s="28"/>
      <c r="RTT829" s="28"/>
      <c r="RTU829" s="28"/>
      <c r="RTV829" s="28"/>
      <c r="RTW829" s="28"/>
      <c r="RTX829" s="28"/>
      <c r="RTY829" s="28"/>
      <c r="RTZ829" s="28"/>
      <c r="RUA829" s="28"/>
      <c r="RUB829" s="28"/>
      <c r="RUC829" s="28"/>
      <c r="RUD829" s="28"/>
      <c r="RUE829" s="28"/>
      <c r="RUF829" s="28"/>
      <c r="RUG829" s="28"/>
      <c r="RUH829" s="28"/>
      <c r="RUI829" s="28"/>
      <c r="RUJ829" s="28"/>
      <c r="RUK829" s="28"/>
      <c r="RUL829" s="28"/>
      <c r="RUM829" s="28"/>
      <c r="RUN829" s="28"/>
      <c r="RUO829" s="28"/>
      <c r="RUP829" s="28"/>
      <c r="RUQ829" s="28"/>
      <c r="RUR829" s="28"/>
      <c r="RUS829" s="28"/>
      <c r="RUT829" s="28"/>
      <c r="RUU829" s="28"/>
      <c r="RUV829" s="28"/>
      <c r="RUW829" s="28"/>
      <c r="RUX829" s="28"/>
      <c r="RUY829" s="28"/>
      <c r="RUZ829" s="28"/>
      <c r="RVA829" s="28"/>
      <c r="RVB829" s="28"/>
      <c r="RVC829" s="28"/>
      <c r="RVD829" s="28"/>
      <c r="RVE829" s="28"/>
      <c r="RVF829" s="28"/>
      <c r="RVG829" s="28"/>
      <c r="RVH829" s="28"/>
      <c r="RVI829" s="28"/>
      <c r="RVJ829" s="28"/>
      <c r="RVK829" s="28"/>
      <c r="RVL829" s="28"/>
      <c r="RVM829" s="28"/>
      <c r="RVN829" s="28"/>
      <c r="RVO829" s="28"/>
      <c r="RVP829" s="28"/>
      <c r="RVQ829" s="28"/>
      <c r="RVR829" s="28"/>
      <c r="RVS829" s="28"/>
      <c r="RVT829" s="28"/>
      <c r="RVU829" s="28"/>
      <c r="RVV829" s="28"/>
      <c r="RVW829" s="28"/>
      <c r="RVX829" s="28"/>
      <c r="RVY829" s="28"/>
      <c r="RVZ829" s="28"/>
      <c r="RWA829" s="28"/>
      <c r="RWB829" s="28"/>
      <c r="RWC829" s="28"/>
      <c r="RWD829" s="28"/>
      <c r="RWE829" s="28"/>
      <c r="RWF829" s="28"/>
      <c r="RWG829" s="28"/>
      <c r="RWH829" s="28"/>
      <c r="RWI829" s="28"/>
      <c r="RWJ829" s="28"/>
      <c r="RWK829" s="28"/>
      <c r="RWL829" s="28"/>
      <c r="RWM829" s="28"/>
      <c r="RWN829" s="28"/>
      <c r="RWO829" s="28"/>
      <c r="RWP829" s="28"/>
      <c r="RWQ829" s="28"/>
      <c r="RWR829" s="28"/>
      <c r="RWS829" s="28"/>
      <c r="RWT829" s="28"/>
      <c r="RWU829" s="28"/>
      <c r="RWV829" s="28"/>
      <c r="RWW829" s="28"/>
      <c r="RWX829" s="28"/>
      <c r="RWY829" s="28"/>
      <c r="RWZ829" s="28"/>
      <c r="RXA829" s="28"/>
      <c r="RXB829" s="28"/>
      <c r="RXC829" s="28"/>
      <c r="RXD829" s="28"/>
      <c r="RXE829" s="28"/>
      <c r="RXF829" s="28"/>
      <c r="RXG829" s="28"/>
      <c r="RXH829" s="28"/>
      <c r="RXI829" s="28"/>
      <c r="RXJ829" s="28"/>
      <c r="RXK829" s="28"/>
      <c r="RXL829" s="28"/>
      <c r="RXM829" s="28"/>
      <c r="RXN829" s="28"/>
      <c r="RXO829" s="28"/>
      <c r="RXP829" s="28"/>
      <c r="RXQ829" s="28"/>
      <c r="RXR829" s="28"/>
      <c r="RXS829" s="28"/>
      <c r="RXT829" s="28"/>
      <c r="RXU829" s="28"/>
      <c r="RXV829" s="28"/>
      <c r="RXW829" s="28"/>
      <c r="RXX829" s="28"/>
      <c r="RXY829" s="28"/>
      <c r="RXZ829" s="28"/>
      <c r="RYA829" s="28"/>
      <c r="RYB829" s="28"/>
      <c r="RYC829" s="28"/>
      <c r="RYD829" s="28"/>
      <c r="RYE829" s="28"/>
      <c r="RYF829" s="28"/>
      <c r="RYG829" s="28"/>
      <c r="RYH829" s="28"/>
      <c r="RYI829" s="28"/>
      <c r="RYJ829" s="28"/>
      <c r="RYK829" s="28"/>
      <c r="RYL829" s="28"/>
      <c r="RYM829" s="28"/>
      <c r="RYN829" s="28"/>
      <c r="RYO829" s="28"/>
      <c r="RYP829" s="28"/>
      <c r="RYQ829" s="28"/>
      <c r="RYR829" s="28"/>
      <c r="RYS829" s="28"/>
      <c r="RYT829" s="28"/>
      <c r="RYU829" s="28"/>
      <c r="RYV829" s="28"/>
      <c r="RYW829" s="28"/>
      <c r="RYX829" s="28"/>
      <c r="RYY829" s="28"/>
      <c r="RYZ829" s="28"/>
      <c r="RZA829" s="28"/>
      <c r="RZB829" s="28"/>
      <c r="RZC829" s="28"/>
      <c r="RZD829" s="28"/>
      <c r="RZE829" s="28"/>
      <c r="RZF829" s="28"/>
      <c r="RZG829" s="28"/>
      <c r="RZH829" s="28"/>
      <c r="RZI829" s="28"/>
      <c r="RZJ829" s="28"/>
      <c r="RZK829" s="28"/>
      <c r="RZL829" s="28"/>
      <c r="RZM829" s="28"/>
      <c r="RZN829" s="28"/>
      <c r="RZO829" s="28"/>
      <c r="RZP829" s="28"/>
      <c r="RZQ829" s="28"/>
      <c r="RZR829" s="28"/>
      <c r="RZS829" s="28"/>
      <c r="RZT829" s="28"/>
      <c r="RZU829" s="28"/>
      <c r="RZV829" s="28"/>
      <c r="RZW829" s="28"/>
      <c r="RZX829" s="28"/>
      <c r="RZY829" s="28"/>
      <c r="RZZ829" s="28"/>
      <c r="SAA829" s="28"/>
      <c r="SAB829" s="28"/>
      <c r="SAC829" s="28"/>
      <c r="SAD829" s="28"/>
      <c r="SAE829" s="28"/>
      <c r="SAF829" s="28"/>
      <c r="SAG829" s="28"/>
      <c r="SAH829" s="28"/>
      <c r="SAI829" s="28"/>
      <c r="SAJ829" s="28"/>
      <c r="SAK829" s="28"/>
      <c r="SAL829" s="28"/>
      <c r="SAM829" s="28"/>
      <c r="SAN829" s="28"/>
      <c r="SAO829" s="28"/>
      <c r="SAP829" s="28"/>
      <c r="SAQ829" s="28"/>
      <c r="SAR829" s="28"/>
      <c r="SAS829" s="28"/>
      <c r="SAT829" s="28"/>
      <c r="SAU829" s="28"/>
      <c r="SAV829" s="28"/>
      <c r="SAW829" s="28"/>
      <c r="SAX829" s="28"/>
      <c r="SAY829" s="28"/>
      <c r="SAZ829" s="28"/>
      <c r="SBA829" s="28"/>
      <c r="SBB829" s="28"/>
      <c r="SBC829" s="28"/>
      <c r="SBD829" s="28"/>
      <c r="SBE829" s="28"/>
      <c r="SBF829" s="28"/>
      <c r="SBG829" s="28"/>
      <c r="SBH829" s="28"/>
      <c r="SBI829" s="28"/>
      <c r="SBJ829" s="28"/>
      <c r="SBK829" s="28"/>
      <c r="SBL829" s="28"/>
      <c r="SBM829" s="28"/>
      <c r="SBN829" s="28"/>
      <c r="SBO829" s="28"/>
      <c r="SBP829" s="28"/>
      <c r="SBQ829" s="28"/>
      <c r="SBR829" s="28"/>
      <c r="SBS829" s="28"/>
      <c r="SBT829" s="28"/>
      <c r="SBU829" s="28"/>
      <c r="SBV829" s="28"/>
      <c r="SBW829" s="28"/>
      <c r="SBX829" s="28"/>
      <c r="SBY829" s="28"/>
      <c r="SBZ829" s="28"/>
      <c r="SCA829" s="28"/>
      <c r="SCB829" s="28"/>
      <c r="SCC829" s="28"/>
      <c r="SCD829" s="28"/>
      <c r="SCE829" s="28"/>
      <c r="SCF829" s="28"/>
      <c r="SCG829" s="28"/>
      <c r="SCH829" s="28"/>
      <c r="SCI829" s="28"/>
      <c r="SCJ829" s="28"/>
      <c r="SCK829" s="28"/>
      <c r="SCL829" s="28"/>
      <c r="SCM829" s="28"/>
      <c r="SCN829" s="28"/>
      <c r="SCO829" s="28"/>
      <c r="SCP829" s="28"/>
      <c r="SCQ829" s="28"/>
      <c r="SCR829" s="28"/>
      <c r="SCS829" s="28"/>
      <c r="SCT829" s="28"/>
      <c r="SCU829" s="28"/>
      <c r="SCV829" s="28"/>
      <c r="SCW829" s="28"/>
      <c r="SCX829" s="28"/>
      <c r="SCY829" s="28"/>
      <c r="SCZ829" s="28"/>
      <c r="SDA829" s="28"/>
      <c r="SDB829" s="28"/>
      <c r="SDC829" s="28"/>
      <c r="SDD829" s="28"/>
      <c r="SDE829" s="28"/>
      <c r="SDF829" s="28"/>
      <c r="SDG829" s="28"/>
      <c r="SDH829" s="28"/>
      <c r="SDI829" s="28"/>
      <c r="SDJ829" s="28"/>
      <c r="SDK829" s="28"/>
      <c r="SDL829" s="28"/>
      <c r="SDM829" s="28"/>
      <c r="SDN829" s="28"/>
      <c r="SDO829" s="28"/>
      <c r="SDP829" s="28"/>
      <c r="SDQ829" s="28"/>
      <c r="SDR829" s="28"/>
      <c r="SDS829" s="28"/>
      <c r="SDT829" s="28"/>
      <c r="SDU829" s="28"/>
      <c r="SDV829" s="28"/>
      <c r="SDW829" s="28"/>
      <c r="SDX829" s="28"/>
      <c r="SDY829" s="28"/>
      <c r="SDZ829" s="28"/>
      <c r="SEA829" s="28"/>
      <c r="SEB829" s="28"/>
      <c r="SEC829" s="28"/>
      <c r="SED829" s="28"/>
      <c r="SEE829" s="28"/>
      <c r="SEF829" s="28"/>
      <c r="SEG829" s="28"/>
      <c r="SEH829" s="28"/>
      <c r="SEI829" s="28"/>
      <c r="SEJ829" s="28"/>
      <c r="SEK829" s="28"/>
      <c r="SEL829" s="28"/>
      <c r="SEM829" s="28"/>
      <c r="SEN829" s="28"/>
      <c r="SEO829" s="28"/>
      <c r="SEP829" s="28"/>
      <c r="SEQ829" s="28"/>
      <c r="SER829" s="28"/>
      <c r="SES829" s="28"/>
      <c r="SET829" s="28"/>
      <c r="SEU829" s="28"/>
      <c r="SEV829" s="28"/>
      <c r="SEW829" s="28"/>
      <c r="SEX829" s="28"/>
      <c r="SEY829" s="28"/>
      <c r="SEZ829" s="28"/>
      <c r="SFA829" s="28"/>
      <c r="SFB829" s="28"/>
      <c r="SFC829" s="28"/>
      <c r="SFD829" s="28"/>
      <c r="SFE829" s="28"/>
      <c r="SFF829" s="28"/>
      <c r="SFG829" s="28"/>
      <c r="SFH829" s="28"/>
      <c r="SFI829" s="28"/>
      <c r="SFJ829" s="28"/>
      <c r="SFK829" s="28"/>
      <c r="SFL829" s="28"/>
      <c r="SFM829" s="28"/>
      <c r="SFN829" s="28"/>
      <c r="SFO829" s="28"/>
      <c r="SFP829" s="28"/>
      <c r="SFQ829" s="28"/>
      <c r="SFR829" s="28"/>
      <c r="SFS829" s="28"/>
      <c r="SFT829" s="28"/>
      <c r="SFU829" s="28"/>
      <c r="SFV829" s="28"/>
      <c r="SFW829" s="28"/>
      <c r="SFX829" s="28"/>
      <c r="SFY829" s="28"/>
      <c r="SFZ829" s="28"/>
      <c r="SGA829" s="28"/>
      <c r="SGB829" s="28"/>
      <c r="SGC829" s="28"/>
      <c r="SGD829" s="28"/>
      <c r="SGE829" s="28"/>
      <c r="SGF829" s="28"/>
      <c r="SGG829" s="28"/>
      <c r="SGH829" s="28"/>
      <c r="SGI829" s="28"/>
      <c r="SGJ829" s="28"/>
      <c r="SGK829" s="28"/>
      <c r="SGL829" s="28"/>
      <c r="SGM829" s="28"/>
      <c r="SGN829" s="28"/>
      <c r="SGO829" s="28"/>
      <c r="SGP829" s="28"/>
      <c r="SGQ829" s="28"/>
      <c r="SGR829" s="28"/>
      <c r="SGS829" s="28"/>
      <c r="SGT829" s="28"/>
      <c r="SGU829" s="28"/>
      <c r="SGV829" s="28"/>
      <c r="SGW829" s="28"/>
      <c r="SGX829" s="28"/>
      <c r="SGY829" s="28"/>
      <c r="SGZ829" s="28"/>
      <c r="SHA829" s="28"/>
      <c r="SHB829" s="28"/>
      <c r="SHC829" s="28"/>
      <c r="SHD829" s="28"/>
      <c r="SHE829" s="28"/>
      <c r="SHF829" s="28"/>
      <c r="SHG829" s="28"/>
      <c r="SHH829" s="28"/>
      <c r="SHI829" s="28"/>
      <c r="SHJ829" s="28"/>
      <c r="SHK829" s="28"/>
      <c r="SHL829" s="28"/>
      <c r="SHM829" s="28"/>
      <c r="SHN829" s="28"/>
      <c r="SHO829" s="28"/>
      <c r="SHP829" s="28"/>
      <c r="SHQ829" s="28"/>
      <c r="SHR829" s="28"/>
      <c r="SHS829" s="28"/>
      <c r="SHT829" s="28"/>
      <c r="SHU829" s="28"/>
      <c r="SHV829" s="28"/>
      <c r="SHW829" s="28"/>
      <c r="SHX829" s="28"/>
      <c r="SHY829" s="28"/>
      <c r="SHZ829" s="28"/>
      <c r="SIA829" s="28"/>
      <c r="SIB829" s="28"/>
      <c r="SIC829" s="28"/>
      <c r="SID829" s="28"/>
      <c r="SIE829" s="28"/>
      <c r="SIF829" s="28"/>
      <c r="SIG829" s="28"/>
      <c r="SIH829" s="28"/>
      <c r="SII829" s="28"/>
      <c r="SIJ829" s="28"/>
      <c r="SIK829" s="28"/>
      <c r="SIL829" s="28"/>
      <c r="SIM829" s="28"/>
      <c r="SIN829" s="28"/>
      <c r="SIO829" s="28"/>
      <c r="SIP829" s="28"/>
      <c r="SIQ829" s="28"/>
      <c r="SIR829" s="28"/>
      <c r="SIS829" s="28"/>
      <c r="SIT829" s="28"/>
      <c r="SIU829" s="28"/>
      <c r="SIV829" s="28"/>
      <c r="SIW829" s="28"/>
      <c r="SIX829" s="28"/>
      <c r="SIY829" s="28"/>
      <c r="SIZ829" s="28"/>
      <c r="SJA829" s="28"/>
      <c r="SJB829" s="28"/>
      <c r="SJC829" s="28"/>
      <c r="SJD829" s="28"/>
      <c r="SJE829" s="28"/>
      <c r="SJF829" s="28"/>
      <c r="SJG829" s="28"/>
      <c r="SJH829" s="28"/>
      <c r="SJI829" s="28"/>
      <c r="SJJ829" s="28"/>
      <c r="SJK829" s="28"/>
      <c r="SJL829" s="28"/>
      <c r="SJM829" s="28"/>
      <c r="SJN829" s="28"/>
      <c r="SJO829" s="28"/>
      <c r="SJP829" s="28"/>
      <c r="SJQ829" s="28"/>
      <c r="SJR829" s="28"/>
      <c r="SJS829" s="28"/>
      <c r="SJT829" s="28"/>
      <c r="SJU829" s="28"/>
      <c r="SJV829" s="28"/>
      <c r="SJW829" s="28"/>
      <c r="SJX829" s="28"/>
      <c r="SJY829" s="28"/>
      <c r="SJZ829" s="28"/>
      <c r="SKA829" s="28"/>
      <c r="SKB829" s="28"/>
      <c r="SKC829" s="28"/>
      <c r="SKD829" s="28"/>
      <c r="SKE829" s="28"/>
      <c r="SKF829" s="28"/>
      <c r="SKG829" s="28"/>
      <c r="SKH829" s="28"/>
      <c r="SKI829" s="28"/>
      <c r="SKJ829" s="28"/>
      <c r="SKK829" s="28"/>
      <c r="SKL829" s="28"/>
      <c r="SKM829" s="28"/>
      <c r="SKN829" s="28"/>
      <c r="SKO829" s="28"/>
      <c r="SKP829" s="28"/>
      <c r="SKQ829" s="28"/>
      <c r="SKR829" s="28"/>
      <c r="SKS829" s="28"/>
      <c r="SKT829" s="28"/>
      <c r="SKU829" s="28"/>
      <c r="SKV829" s="28"/>
      <c r="SKW829" s="28"/>
      <c r="SKX829" s="28"/>
      <c r="SKY829" s="28"/>
      <c r="SKZ829" s="28"/>
      <c r="SLA829" s="28"/>
      <c r="SLB829" s="28"/>
      <c r="SLC829" s="28"/>
      <c r="SLD829" s="28"/>
      <c r="SLE829" s="28"/>
      <c r="SLF829" s="28"/>
      <c r="SLG829" s="28"/>
      <c r="SLH829" s="28"/>
      <c r="SLI829" s="28"/>
      <c r="SLJ829" s="28"/>
      <c r="SLK829" s="28"/>
      <c r="SLL829" s="28"/>
      <c r="SLM829" s="28"/>
      <c r="SLN829" s="28"/>
      <c r="SLO829" s="28"/>
      <c r="SLP829" s="28"/>
      <c r="SLQ829" s="28"/>
      <c r="SLR829" s="28"/>
      <c r="SLS829" s="28"/>
      <c r="SLT829" s="28"/>
      <c r="SLU829" s="28"/>
      <c r="SLV829" s="28"/>
      <c r="SLW829" s="28"/>
      <c r="SLX829" s="28"/>
      <c r="SLY829" s="28"/>
      <c r="SLZ829" s="28"/>
      <c r="SMA829" s="28"/>
      <c r="SMB829" s="28"/>
      <c r="SMC829" s="28"/>
      <c r="SMD829" s="28"/>
      <c r="SME829" s="28"/>
      <c r="SMF829" s="28"/>
      <c r="SMG829" s="28"/>
      <c r="SMH829" s="28"/>
      <c r="SMI829" s="28"/>
      <c r="SMJ829" s="28"/>
      <c r="SMK829" s="28"/>
      <c r="SML829" s="28"/>
      <c r="SMM829" s="28"/>
      <c r="SMN829" s="28"/>
      <c r="SMO829" s="28"/>
      <c r="SMP829" s="28"/>
      <c r="SMQ829" s="28"/>
      <c r="SMR829" s="28"/>
      <c r="SMS829" s="28"/>
      <c r="SMT829" s="28"/>
      <c r="SMU829" s="28"/>
      <c r="SMV829" s="28"/>
      <c r="SMW829" s="28"/>
      <c r="SMX829" s="28"/>
      <c r="SMY829" s="28"/>
      <c r="SMZ829" s="28"/>
      <c r="SNA829" s="28"/>
      <c r="SNB829" s="28"/>
      <c r="SNC829" s="28"/>
      <c r="SND829" s="28"/>
      <c r="SNE829" s="28"/>
      <c r="SNF829" s="28"/>
      <c r="SNG829" s="28"/>
      <c r="SNH829" s="28"/>
      <c r="SNI829" s="28"/>
      <c r="SNJ829" s="28"/>
      <c r="SNK829" s="28"/>
      <c r="SNL829" s="28"/>
      <c r="SNM829" s="28"/>
      <c r="SNN829" s="28"/>
      <c r="SNO829" s="28"/>
      <c r="SNP829" s="28"/>
      <c r="SNQ829" s="28"/>
      <c r="SNR829" s="28"/>
      <c r="SNS829" s="28"/>
      <c r="SNT829" s="28"/>
      <c r="SNU829" s="28"/>
      <c r="SNV829" s="28"/>
      <c r="SNW829" s="28"/>
      <c r="SNX829" s="28"/>
      <c r="SNY829" s="28"/>
      <c r="SNZ829" s="28"/>
      <c r="SOA829" s="28"/>
      <c r="SOB829" s="28"/>
      <c r="SOC829" s="28"/>
      <c r="SOD829" s="28"/>
      <c r="SOE829" s="28"/>
      <c r="SOF829" s="28"/>
      <c r="SOG829" s="28"/>
      <c r="SOH829" s="28"/>
      <c r="SOI829" s="28"/>
      <c r="SOJ829" s="28"/>
      <c r="SOK829" s="28"/>
      <c r="SOL829" s="28"/>
      <c r="SOM829" s="28"/>
      <c r="SON829" s="28"/>
      <c r="SOO829" s="28"/>
      <c r="SOP829" s="28"/>
      <c r="SOQ829" s="28"/>
      <c r="SOR829" s="28"/>
      <c r="SOS829" s="28"/>
      <c r="SOT829" s="28"/>
      <c r="SOU829" s="28"/>
      <c r="SOV829" s="28"/>
      <c r="SOW829" s="28"/>
      <c r="SOX829" s="28"/>
      <c r="SOY829" s="28"/>
      <c r="SOZ829" s="28"/>
      <c r="SPA829" s="28"/>
      <c r="SPB829" s="28"/>
      <c r="SPC829" s="28"/>
      <c r="SPD829" s="28"/>
      <c r="SPE829" s="28"/>
      <c r="SPF829" s="28"/>
      <c r="SPG829" s="28"/>
      <c r="SPH829" s="28"/>
      <c r="SPI829" s="28"/>
      <c r="SPJ829" s="28"/>
      <c r="SPK829" s="28"/>
      <c r="SPL829" s="28"/>
      <c r="SPM829" s="28"/>
      <c r="SPN829" s="28"/>
      <c r="SPO829" s="28"/>
      <c r="SPP829" s="28"/>
      <c r="SPQ829" s="28"/>
      <c r="SPR829" s="28"/>
      <c r="SPS829" s="28"/>
      <c r="SPT829" s="28"/>
      <c r="SPU829" s="28"/>
      <c r="SPV829" s="28"/>
      <c r="SPW829" s="28"/>
      <c r="SPX829" s="28"/>
      <c r="SPY829" s="28"/>
      <c r="SPZ829" s="28"/>
      <c r="SQA829" s="28"/>
      <c r="SQB829" s="28"/>
      <c r="SQC829" s="28"/>
      <c r="SQD829" s="28"/>
      <c r="SQE829" s="28"/>
      <c r="SQF829" s="28"/>
      <c r="SQG829" s="28"/>
      <c r="SQH829" s="28"/>
      <c r="SQI829" s="28"/>
      <c r="SQJ829" s="28"/>
      <c r="SQK829" s="28"/>
      <c r="SQL829" s="28"/>
      <c r="SQM829" s="28"/>
      <c r="SQN829" s="28"/>
      <c r="SQO829" s="28"/>
      <c r="SQP829" s="28"/>
      <c r="SQQ829" s="28"/>
      <c r="SQR829" s="28"/>
      <c r="SQS829" s="28"/>
      <c r="SQT829" s="28"/>
      <c r="SQU829" s="28"/>
      <c r="SQV829" s="28"/>
      <c r="SQW829" s="28"/>
      <c r="SQX829" s="28"/>
      <c r="SQY829" s="28"/>
      <c r="SQZ829" s="28"/>
      <c r="SRA829" s="28"/>
      <c r="SRB829" s="28"/>
      <c r="SRC829" s="28"/>
      <c r="SRD829" s="28"/>
      <c r="SRE829" s="28"/>
      <c r="SRF829" s="28"/>
      <c r="SRG829" s="28"/>
      <c r="SRH829" s="28"/>
      <c r="SRI829" s="28"/>
      <c r="SRJ829" s="28"/>
      <c r="SRK829" s="28"/>
      <c r="SRL829" s="28"/>
      <c r="SRM829" s="28"/>
      <c r="SRN829" s="28"/>
      <c r="SRO829" s="28"/>
      <c r="SRP829" s="28"/>
      <c r="SRQ829" s="28"/>
      <c r="SRR829" s="28"/>
      <c r="SRS829" s="28"/>
      <c r="SRT829" s="28"/>
      <c r="SRU829" s="28"/>
      <c r="SRV829" s="28"/>
      <c r="SRW829" s="28"/>
      <c r="SRX829" s="28"/>
      <c r="SRY829" s="28"/>
      <c r="SRZ829" s="28"/>
      <c r="SSA829" s="28"/>
      <c r="SSB829" s="28"/>
      <c r="SSC829" s="28"/>
      <c r="SSD829" s="28"/>
      <c r="SSE829" s="28"/>
      <c r="SSF829" s="28"/>
      <c r="SSG829" s="28"/>
      <c r="SSH829" s="28"/>
      <c r="SSI829" s="28"/>
      <c r="SSJ829" s="28"/>
      <c r="SSK829" s="28"/>
      <c r="SSL829" s="28"/>
      <c r="SSM829" s="28"/>
      <c r="SSN829" s="28"/>
      <c r="SSO829" s="28"/>
      <c r="SSP829" s="28"/>
      <c r="SSQ829" s="28"/>
      <c r="SSR829" s="28"/>
      <c r="SSS829" s="28"/>
      <c r="SST829" s="28"/>
      <c r="SSU829" s="28"/>
      <c r="SSV829" s="28"/>
      <c r="SSW829" s="28"/>
      <c r="SSX829" s="28"/>
      <c r="SSY829" s="28"/>
      <c r="SSZ829" s="28"/>
      <c r="STA829" s="28"/>
      <c r="STB829" s="28"/>
      <c r="STC829" s="28"/>
      <c r="STD829" s="28"/>
      <c r="STE829" s="28"/>
      <c r="STF829" s="28"/>
      <c r="STG829" s="28"/>
      <c r="STH829" s="28"/>
      <c r="STI829" s="28"/>
      <c r="STJ829" s="28"/>
      <c r="STK829" s="28"/>
      <c r="STL829" s="28"/>
      <c r="STM829" s="28"/>
      <c r="STN829" s="28"/>
      <c r="STO829" s="28"/>
      <c r="STP829" s="28"/>
      <c r="STQ829" s="28"/>
      <c r="STR829" s="28"/>
      <c r="STS829" s="28"/>
      <c r="STT829" s="28"/>
      <c r="STU829" s="28"/>
      <c r="STV829" s="28"/>
      <c r="STW829" s="28"/>
      <c r="STX829" s="28"/>
      <c r="STY829" s="28"/>
      <c r="STZ829" s="28"/>
      <c r="SUA829" s="28"/>
      <c r="SUB829" s="28"/>
      <c r="SUC829" s="28"/>
      <c r="SUD829" s="28"/>
      <c r="SUE829" s="28"/>
      <c r="SUF829" s="28"/>
      <c r="SUG829" s="28"/>
      <c r="SUH829" s="28"/>
      <c r="SUI829" s="28"/>
      <c r="SUJ829" s="28"/>
      <c r="SUK829" s="28"/>
      <c r="SUL829" s="28"/>
      <c r="SUM829" s="28"/>
      <c r="SUN829" s="28"/>
      <c r="SUO829" s="28"/>
      <c r="SUP829" s="28"/>
      <c r="SUQ829" s="28"/>
      <c r="SUR829" s="28"/>
      <c r="SUS829" s="28"/>
      <c r="SUT829" s="28"/>
      <c r="SUU829" s="28"/>
      <c r="SUV829" s="28"/>
      <c r="SUW829" s="28"/>
      <c r="SUX829" s="28"/>
      <c r="SUY829" s="28"/>
      <c r="SUZ829" s="28"/>
      <c r="SVA829" s="28"/>
      <c r="SVB829" s="28"/>
      <c r="SVC829" s="28"/>
      <c r="SVD829" s="28"/>
      <c r="SVE829" s="28"/>
      <c r="SVF829" s="28"/>
      <c r="SVG829" s="28"/>
      <c r="SVH829" s="28"/>
      <c r="SVI829" s="28"/>
      <c r="SVJ829" s="28"/>
      <c r="SVK829" s="28"/>
      <c r="SVL829" s="28"/>
      <c r="SVM829" s="28"/>
      <c r="SVN829" s="28"/>
      <c r="SVO829" s="28"/>
      <c r="SVP829" s="28"/>
      <c r="SVQ829" s="28"/>
      <c r="SVR829" s="28"/>
      <c r="SVS829" s="28"/>
      <c r="SVT829" s="28"/>
      <c r="SVU829" s="28"/>
      <c r="SVV829" s="28"/>
      <c r="SVW829" s="28"/>
      <c r="SVX829" s="28"/>
      <c r="SVY829" s="28"/>
      <c r="SVZ829" s="28"/>
      <c r="SWA829" s="28"/>
      <c r="SWB829" s="28"/>
      <c r="SWC829" s="28"/>
      <c r="SWD829" s="28"/>
      <c r="SWE829" s="28"/>
      <c r="SWF829" s="28"/>
      <c r="SWG829" s="28"/>
      <c r="SWH829" s="28"/>
      <c r="SWI829" s="28"/>
      <c r="SWJ829" s="28"/>
      <c r="SWK829" s="28"/>
      <c r="SWL829" s="28"/>
      <c r="SWM829" s="28"/>
      <c r="SWN829" s="28"/>
      <c r="SWO829" s="28"/>
      <c r="SWP829" s="28"/>
      <c r="SWQ829" s="28"/>
      <c r="SWR829" s="28"/>
      <c r="SWS829" s="28"/>
      <c r="SWT829" s="28"/>
      <c r="SWU829" s="28"/>
      <c r="SWV829" s="28"/>
      <c r="SWW829" s="28"/>
      <c r="SWX829" s="28"/>
      <c r="SWY829" s="28"/>
      <c r="SWZ829" s="28"/>
      <c r="SXA829" s="28"/>
      <c r="SXB829" s="28"/>
      <c r="SXC829" s="28"/>
      <c r="SXD829" s="28"/>
      <c r="SXE829" s="28"/>
      <c r="SXF829" s="28"/>
      <c r="SXG829" s="28"/>
      <c r="SXH829" s="28"/>
      <c r="SXI829" s="28"/>
      <c r="SXJ829" s="28"/>
      <c r="SXK829" s="28"/>
      <c r="SXL829" s="28"/>
      <c r="SXM829" s="28"/>
      <c r="SXN829" s="28"/>
      <c r="SXO829" s="28"/>
      <c r="SXP829" s="28"/>
      <c r="SXQ829" s="28"/>
      <c r="SXR829" s="28"/>
      <c r="SXS829" s="28"/>
      <c r="SXT829" s="28"/>
      <c r="SXU829" s="28"/>
      <c r="SXV829" s="28"/>
      <c r="SXW829" s="28"/>
      <c r="SXX829" s="28"/>
      <c r="SXY829" s="28"/>
      <c r="SXZ829" s="28"/>
      <c r="SYA829" s="28"/>
      <c r="SYB829" s="28"/>
      <c r="SYC829" s="28"/>
      <c r="SYD829" s="28"/>
      <c r="SYE829" s="28"/>
      <c r="SYF829" s="28"/>
      <c r="SYG829" s="28"/>
      <c r="SYH829" s="28"/>
      <c r="SYI829" s="28"/>
      <c r="SYJ829" s="28"/>
      <c r="SYK829" s="28"/>
      <c r="SYL829" s="28"/>
      <c r="SYM829" s="28"/>
      <c r="SYN829" s="28"/>
      <c r="SYO829" s="28"/>
      <c r="SYP829" s="28"/>
      <c r="SYQ829" s="28"/>
      <c r="SYR829" s="28"/>
      <c r="SYS829" s="28"/>
      <c r="SYT829" s="28"/>
      <c r="SYU829" s="28"/>
      <c r="SYV829" s="28"/>
      <c r="SYW829" s="28"/>
      <c r="SYX829" s="28"/>
      <c r="SYY829" s="28"/>
      <c r="SYZ829" s="28"/>
      <c r="SZA829" s="28"/>
      <c r="SZB829" s="28"/>
      <c r="SZC829" s="28"/>
      <c r="SZD829" s="28"/>
      <c r="SZE829" s="28"/>
      <c r="SZF829" s="28"/>
      <c r="SZG829" s="28"/>
      <c r="SZH829" s="28"/>
      <c r="SZI829" s="28"/>
      <c r="SZJ829" s="28"/>
      <c r="SZK829" s="28"/>
      <c r="SZL829" s="28"/>
      <c r="SZM829" s="28"/>
      <c r="SZN829" s="28"/>
      <c r="SZO829" s="28"/>
      <c r="SZP829" s="28"/>
      <c r="SZQ829" s="28"/>
      <c r="SZR829" s="28"/>
      <c r="SZS829" s="28"/>
      <c r="SZT829" s="28"/>
      <c r="SZU829" s="28"/>
      <c r="SZV829" s="28"/>
      <c r="SZW829" s="28"/>
      <c r="SZX829" s="28"/>
      <c r="SZY829" s="28"/>
      <c r="SZZ829" s="28"/>
      <c r="TAA829" s="28"/>
      <c r="TAB829" s="28"/>
      <c r="TAC829" s="28"/>
      <c r="TAD829" s="28"/>
      <c r="TAE829" s="28"/>
      <c r="TAF829" s="28"/>
      <c r="TAG829" s="28"/>
      <c r="TAH829" s="28"/>
      <c r="TAI829" s="28"/>
      <c r="TAJ829" s="28"/>
      <c r="TAK829" s="28"/>
      <c r="TAL829" s="28"/>
      <c r="TAM829" s="28"/>
      <c r="TAN829" s="28"/>
      <c r="TAO829" s="28"/>
      <c r="TAP829" s="28"/>
      <c r="TAQ829" s="28"/>
      <c r="TAR829" s="28"/>
      <c r="TAS829" s="28"/>
      <c r="TAT829" s="28"/>
      <c r="TAU829" s="28"/>
      <c r="TAV829" s="28"/>
      <c r="TAW829" s="28"/>
      <c r="TAX829" s="28"/>
      <c r="TAY829" s="28"/>
      <c r="TAZ829" s="28"/>
      <c r="TBA829" s="28"/>
      <c r="TBB829" s="28"/>
      <c r="TBC829" s="28"/>
      <c r="TBD829" s="28"/>
      <c r="TBE829" s="28"/>
      <c r="TBF829" s="28"/>
      <c r="TBG829" s="28"/>
      <c r="TBH829" s="28"/>
      <c r="TBI829" s="28"/>
      <c r="TBJ829" s="28"/>
      <c r="TBK829" s="28"/>
      <c r="TBL829" s="28"/>
      <c r="TBM829" s="28"/>
      <c r="TBN829" s="28"/>
      <c r="TBO829" s="28"/>
      <c r="TBP829" s="28"/>
      <c r="TBQ829" s="28"/>
      <c r="TBR829" s="28"/>
      <c r="TBS829" s="28"/>
      <c r="TBT829" s="28"/>
      <c r="TBU829" s="28"/>
      <c r="TBV829" s="28"/>
      <c r="TBW829" s="28"/>
      <c r="TBX829" s="28"/>
      <c r="TBY829" s="28"/>
      <c r="TBZ829" s="28"/>
      <c r="TCA829" s="28"/>
      <c r="TCB829" s="28"/>
      <c r="TCC829" s="28"/>
      <c r="TCD829" s="28"/>
      <c r="TCE829" s="28"/>
      <c r="TCF829" s="28"/>
      <c r="TCG829" s="28"/>
      <c r="TCH829" s="28"/>
      <c r="TCI829" s="28"/>
      <c r="TCJ829" s="28"/>
      <c r="TCK829" s="28"/>
      <c r="TCL829" s="28"/>
      <c r="TCM829" s="28"/>
      <c r="TCN829" s="28"/>
      <c r="TCO829" s="28"/>
      <c r="TCP829" s="28"/>
      <c r="TCQ829" s="28"/>
      <c r="TCR829" s="28"/>
      <c r="TCS829" s="28"/>
      <c r="TCT829" s="28"/>
      <c r="TCU829" s="28"/>
      <c r="TCV829" s="28"/>
      <c r="TCW829" s="28"/>
      <c r="TCX829" s="28"/>
      <c r="TCY829" s="28"/>
      <c r="TCZ829" s="28"/>
      <c r="TDA829" s="28"/>
      <c r="TDB829" s="28"/>
      <c r="TDC829" s="28"/>
      <c r="TDD829" s="28"/>
      <c r="TDE829" s="28"/>
      <c r="TDF829" s="28"/>
      <c r="TDG829" s="28"/>
      <c r="TDH829" s="28"/>
      <c r="TDI829" s="28"/>
      <c r="TDJ829" s="28"/>
      <c r="TDK829" s="28"/>
      <c r="TDL829" s="28"/>
      <c r="TDM829" s="28"/>
      <c r="TDN829" s="28"/>
      <c r="TDO829" s="28"/>
      <c r="TDP829" s="28"/>
      <c r="TDQ829" s="28"/>
      <c r="TDR829" s="28"/>
      <c r="TDS829" s="28"/>
      <c r="TDT829" s="28"/>
      <c r="TDU829" s="28"/>
      <c r="TDV829" s="28"/>
      <c r="TDW829" s="28"/>
      <c r="TDX829" s="28"/>
      <c r="TDY829" s="28"/>
      <c r="TDZ829" s="28"/>
      <c r="TEA829" s="28"/>
      <c r="TEB829" s="28"/>
      <c r="TEC829" s="28"/>
      <c r="TED829" s="28"/>
      <c r="TEE829" s="28"/>
      <c r="TEF829" s="28"/>
      <c r="TEG829" s="28"/>
      <c r="TEH829" s="28"/>
      <c r="TEI829" s="28"/>
      <c r="TEJ829" s="28"/>
      <c r="TEK829" s="28"/>
      <c r="TEL829" s="28"/>
      <c r="TEM829" s="28"/>
      <c r="TEN829" s="28"/>
      <c r="TEO829" s="28"/>
      <c r="TEP829" s="28"/>
      <c r="TEQ829" s="28"/>
      <c r="TER829" s="28"/>
      <c r="TES829" s="28"/>
      <c r="TET829" s="28"/>
      <c r="TEU829" s="28"/>
      <c r="TEV829" s="28"/>
      <c r="TEW829" s="28"/>
      <c r="TEX829" s="28"/>
      <c r="TEY829" s="28"/>
      <c r="TEZ829" s="28"/>
      <c r="TFA829" s="28"/>
      <c r="TFB829" s="28"/>
      <c r="TFC829" s="28"/>
      <c r="TFD829" s="28"/>
      <c r="TFE829" s="28"/>
      <c r="TFF829" s="28"/>
      <c r="TFG829" s="28"/>
      <c r="TFH829" s="28"/>
      <c r="TFI829" s="28"/>
      <c r="TFJ829" s="28"/>
      <c r="TFK829" s="28"/>
      <c r="TFL829" s="28"/>
      <c r="TFM829" s="28"/>
      <c r="TFN829" s="28"/>
      <c r="TFO829" s="28"/>
      <c r="TFP829" s="28"/>
      <c r="TFQ829" s="28"/>
      <c r="TFR829" s="28"/>
      <c r="TFS829" s="28"/>
      <c r="TFT829" s="28"/>
      <c r="TFU829" s="28"/>
      <c r="TFV829" s="28"/>
      <c r="TFW829" s="28"/>
      <c r="TFX829" s="28"/>
      <c r="TFY829" s="28"/>
      <c r="TFZ829" s="28"/>
      <c r="TGA829" s="28"/>
      <c r="TGB829" s="28"/>
      <c r="TGC829" s="28"/>
      <c r="TGD829" s="28"/>
      <c r="TGE829" s="28"/>
      <c r="TGF829" s="28"/>
      <c r="TGG829" s="28"/>
      <c r="TGH829" s="28"/>
      <c r="TGI829" s="28"/>
      <c r="TGJ829" s="28"/>
      <c r="TGK829" s="28"/>
      <c r="TGL829" s="28"/>
      <c r="TGM829" s="28"/>
      <c r="TGN829" s="28"/>
      <c r="TGO829" s="28"/>
      <c r="TGP829" s="28"/>
      <c r="TGQ829" s="28"/>
      <c r="TGR829" s="28"/>
      <c r="TGS829" s="28"/>
      <c r="TGT829" s="28"/>
      <c r="TGU829" s="28"/>
      <c r="TGV829" s="28"/>
      <c r="TGW829" s="28"/>
      <c r="TGX829" s="28"/>
      <c r="TGY829" s="28"/>
      <c r="TGZ829" s="28"/>
      <c r="THA829" s="28"/>
      <c r="THB829" s="28"/>
      <c r="THC829" s="28"/>
      <c r="THD829" s="28"/>
      <c r="THE829" s="28"/>
      <c r="THF829" s="28"/>
      <c r="THG829" s="28"/>
      <c r="THH829" s="28"/>
      <c r="THI829" s="28"/>
      <c r="THJ829" s="28"/>
      <c r="THK829" s="28"/>
      <c r="THL829" s="28"/>
      <c r="THM829" s="28"/>
      <c r="THN829" s="28"/>
      <c r="THO829" s="28"/>
      <c r="THP829" s="28"/>
      <c r="THQ829" s="28"/>
      <c r="THR829" s="28"/>
      <c r="THS829" s="28"/>
      <c r="THT829" s="28"/>
      <c r="THU829" s="28"/>
      <c r="THV829" s="28"/>
      <c r="THW829" s="28"/>
      <c r="THX829" s="28"/>
      <c r="THY829" s="28"/>
      <c r="THZ829" s="28"/>
      <c r="TIA829" s="28"/>
      <c r="TIB829" s="28"/>
      <c r="TIC829" s="28"/>
      <c r="TID829" s="28"/>
      <c r="TIE829" s="28"/>
      <c r="TIF829" s="28"/>
      <c r="TIG829" s="28"/>
      <c r="TIH829" s="28"/>
      <c r="TII829" s="28"/>
      <c r="TIJ829" s="28"/>
      <c r="TIK829" s="28"/>
      <c r="TIL829" s="28"/>
      <c r="TIM829" s="28"/>
      <c r="TIN829" s="28"/>
      <c r="TIO829" s="28"/>
      <c r="TIP829" s="28"/>
      <c r="TIQ829" s="28"/>
      <c r="TIR829" s="28"/>
      <c r="TIS829" s="28"/>
      <c r="TIT829" s="28"/>
      <c r="TIU829" s="28"/>
      <c r="TIV829" s="28"/>
      <c r="TIW829" s="28"/>
      <c r="TIX829" s="28"/>
      <c r="TIY829" s="28"/>
      <c r="TIZ829" s="28"/>
      <c r="TJA829" s="28"/>
      <c r="TJB829" s="28"/>
      <c r="TJC829" s="28"/>
      <c r="TJD829" s="28"/>
      <c r="TJE829" s="28"/>
      <c r="TJF829" s="28"/>
      <c r="TJG829" s="28"/>
      <c r="TJH829" s="28"/>
      <c r="TJI829" s="28"/>
      <c r="TJJ829" s="28"/>
      <c r="TJK829" s="28"/>
      <c r="TJL829" s="28"/>
      <c r="TJM829" s="28"/>
      <c r="TJN829" s="28"/>
      <c r="TJO829" s="28"/>
      <c r="TJP829" s="28"/>
      <c r="TJQ829" s="28"/>
      <c r="TJR829" s="28"/>
      <c r="TJS829" s="28"/>
      <c r="TJT829" s="28"/>
      <c r="TJU829" s="28"/>
      <c r="TJV829" s="28"/>
      <c r="TJW829" s="28"/>
      <c r="TJX829" s="28"/>
      <c r="TJY829" s="28"/>
      <c r="TJZ829" s="28"/>
      <c r="TKA829" s="28"/>
      <c r="TKB829" s="28"/>
      <c r="TKC829" s="28"/>
      <c r="TKD829" s="28"/>
      <c r="TKE829" s="28"/>
      <c r="TKF829" s="28"/>
      <c r="TKG829" s="28"/>
      <c r="TKH829" s="28"/>
      <c r="TKI829" s="28"/>
      <c r="TKJ829" s="28"/>
      <c r="TKK829" s="28"/>
      <c r="TKL829" s="28"/>
      <c r="TKM829" s="28"/>
      <c r="TKN829" s="28"/>
      <c r="TKO829" s="28"/>
      <c r="TKP829" s="28"/>
      <c r="TKQ829" s="28"/>
      <c r="TKR829" s="28"/>
      <c r="TKS829" s="28"/>
      <c r="TKT829" s="28"/>
      <c r="TKU829" s="28"/>
      <c r="TKV829" s="28"/>
      <c r="TKW829" s="28"/>
      <c r="TKX829" s="28"/>
      <c r="TKY829" s="28"/>
      <c r="TKZ829" s="28"/>
      <c r="TLA829" s="28"/>
      <c r="TLB829" s="28"/>
      <c r="TLC829" s="28"/>
      <c r="TLD829" s="28"/>
      <c r="TLE829" s="28"/>
      <c r="TLF829" s="28"/>
      <c r="TLG829" s="28"/>
      <c r="TLH829" s="28"/>
      <c r="TLI829" s="28"/>
      <c r="TLJ829" s="28"/>
      <c r="TLK829" s="28"/>
      <c r="TLL829" s="28"/>
      <c r="TLM829" s="28"/>
      <c r="TLN829" s="28"/>
      <c r="TLO829" s="28"/>
      <c r="TLP829" s="28"/>
      <c r="TLQ829" s="28"/>
      <c r="TLR829" s="28"/>
      <c r="TLS829" s="28"/>
      <c r="TLT829" s="28"/>
      <c r="TLU829" s="28"/>
      <c r="TLV829" s="28"/>
      <c r="TLW829" s="28"/>
      <c r="TLX829" s="28"/>
      <c r="TLY829" s="28"/>
      <c r="TLZ829" s="28"/>
      <c r="TMA829" s="28"/>
      <c r="TMB829" s="28"/>
      <c r="TMC829" s="28"/>
      <c r="TMD829" s="28"/>
      <c r="TME829" s="28"/>
      <c r="TMF829" s="28"/>
      <c r="TMG829" s="28"/>
      <c r="TMH829" s="28"/>
      <c r="TMI829" s="28"/>
      <c r="TMJ829" s="28"/>
      <c r="TMK829" s="28"/>
      <c r="TML829" s="28"/>
      <c r="TMM829" s="28"/>
      <c r="TMN829" s="28"/>
      <c r="TMO829" s="28"/>
      <c r="TMP829" s="28"/>
      <c r="TMQ829" s="28"/>
      <c r="TMR829" s="28"/>
      <c r="TMS829" s="28"/>
      <c r="TMT829" s="28"/>
      <c r="TMU829" s="28"/>
      <c r="TMV829" s="28"/>
      <c r="TMW829" s="28"/>
      <c r="TMX829" s="28"/>
      <c r="TMY829" s="28"/>
      <c r="TMZ829" s="28"/>
      <c r="TNA829" s="28"/>
      <c r="TNB829" s="28"/>
      <c r="TNC829" s="28"/>
      <c r="TND829" s="28"/>
      <c r="TNE829" s="28"/>
      <c r="TNF829" s="28"/>
      <c r="TNG829" s="28"/>
      <c r="TNH829" s="28"/>
      <c r="TNI829" s="28"/>
      <c r="TNJ829" s="28"/>
      <c r="TNK829" s="28"/>
      <c r="TNL829" s="28"/>
      <c r="TNM829" s="28"/>
      <c r="TNN829" s="28"/>
      <c r="TNO829" s="28"/>
      <c r="TNP829" s="28"/>
      <c r="TNQ829" s="28"/>
      <c r="TNR829" s="28"/>
      <c r="TNS829" s="28"/>
      <c r="TNT829" s="28"/>
      <c r="TNU829" s="28"/>
      <c r="TNV829" s="28"/>
      <c r="TNW829" s="28"/>
      <c r="TNX829" s="28"/>
      <c r="TNY829" s="28"/>
      <c r="TNZ829" s="28"/>
      <c r="TOA829" s="28"/>
      <c r="TOB829" s="28"/>
      <c r="TOC829" s="28"/>
      <c r="TOD829" s="28"/>
      <c r="TOE829" s="28"/>
      <c r="TOF829" s="28"/>
      <c r="TOG829" s="28"/>
      <c r="TOH829" s="28"/>
      <c r="TOI829" s="28"/>
      <c r="TOJ829" s="28"/>
      <c r="TOK829" s="28"/>
      <c r="TOL829" s="28"/>
      <c r="TOM829" s="28"/>
      <c r="TON829" s="28"/>
      <c r="TOO829" s="28"/>
      <c r="TOP829" s="28"/>
      <c r="TOQ829" s="28"/>
      <c r="TOR829" s="28"/>
      <c r="TOS829" s="28"/>
      <c r="TOT829" s="28"/>
      <c r="TOU829" s="28"/>
      <c r="TOV829" s="28"/>
      <c r="TOW829" s="28"/>
      <c r="TOX829" s="28"/>
      <c r="TOY829" s="28"/>
      <c r="TOZ829" s="28"/>
      <c r="TPA829" s="28"/>
      <c r="TPB829" s="28"/>
      <c r="TPC829" s="28"/>
      <c r="TPD829" s="28"/>
      <c r="TPE829" s="28"/>
      <c r="TPF829" s="28"/>
      <c r="TPG829" s="28"/>
      <c r="TPH829" s="28"/>
      <c r="TPI829" s="28"/>
      <c r="TPJ829" s="28"/>
      <c r="TPK829" s="28"/>
      <c r="TPL829" s="28"/>
      <c r="TPM829" s="28"/>
      <c r="TPN829" s="28"/>
      <c r="TPO829" s="28"/>
      <c r="TPP829" s="28"/>
      <c r="TPQ829" s="28"/>
      <c r="TPR829" s="28"/>
      <c r="TPS829" s="28"/>
      <c r="TPT829" s="28"/>
      <c r="TPU829" s="28"/>
      <c r="TPV829" s="28"/>
      <c r="TPW829" s="28"/>
      <c r="TPX829" s="28"/>
      <c r="TPY829" s="28"/>
      <c r="TPZ829" s="28"/>
      <c r="TQA829" s="28"/>
      <c r="TQB829" s="28"/>
      <c r="TQC829" s="28"/>
      <c r="TQD829" s="28"/>
      <c r="TQE829" s="28"/>
      <c r="TQF829" s="28"/>
      <c r="TQG829" s="28"/>
      <c r="TQH829" s="28"/>
      <c r="TQI829" s="28"/>
      <c r="TQJ829" s="28"/>
      <c r="TQK829" s="28"/>
      <c r="TQL829" s="28"/>
      <c r="TQM829" s="28"/>
      <c r="TQN829" s="28"/>
      <c r="TQO829" s="28"/>
      <c r="TQP829" s="28"/>
      <c r="TQQ829" s="28"/>
      <c r="TQR829" s="28"/>
      <c r="TQS829" s="28"/>
      <c r="TQT829" s="28"/>
      <c r="TQU829" s="28"/>
      <c r="TQV829" s="28"/>
      <c r="TQW829" s="28"/>
      <c r="TQX829" s="28"/>
      <c r="TQY829" s="28"/>
      <c r="TQZ829" s="28"/>
      <c r="TRA829" s="28"/>
      <c r="TRB829" s="28"/>
      <c r="TRC829" s="28"/>
      <c r="TRD829" s="28"/>
      <c r="TRE829" s="28"/>
      <c r="TRF829" s="28"/>
      <c r="TRG829" s="28"/>
      <c r="TRH829" s="28"/>
      <c r="TRI829" s="28"/>
      <c r="TRJ829" s="28"/>
      <c r="TRK829" s="28"/>
      <c r="TRL829" s="28"/>
      <c r="TRM829" s="28"/>
      <c r="TRN829" s="28"/>
      <c r="TRO829" s="28"/>
      <c r="TRP829" s="28"/>
      <c r="TRQ829" s="28"/>
      <c r="TRR829" s="28"/>
      <c r="TRS829" s="28"/>
      <c r="TRT829" s="28"/>
      <c r="TRU829" s="28"/>
      <c r="TRV829" s="28"/>
      <c r="TRW829" s="28"/>
      <c r="TRX829" s="28"/>
      <c r="TRY829" s="28"/>
      <c r="TRZ829" s="28"/>
      <c r="TSA829" s="28"/>
      <c r="TSB829" s="28"/>
      <c r="TSC829" s="28"/>
      <c r="TSD829" s="28"/>
      <c r="TSE829" s="28"/>
      <c r="TSF829" s="28"/>
      <c r="TSG829" s="28"/>
      <c r="TSH829" s="28"/>
      <c r="TSI829" s="28"/>
      <c r="TSJ829" s="28"/>
      <c r="TSK829" s="28"/>
      <c r="TSL829" s="28"/>
      <c r="TSM829" s="28"/>
      <c r="TSN829" s="28"/>
      <c r="TSO829" s="28"/>
      <c r="TSP829" s="28"/>
      <c r="TSQ829" s="28"/>
      <c r="TSR829" s="28"/>
      <c r="TSS829" s="28"/>
      <c r="TST829" s="28"/>
      <c r="TSU829" s="28"/>
      <c r="TSV829" s="28"/>
      <c r="TSW829" s="28"/>
      <c r="TSX829" s="28"/>
      <c r="TSY829" s="28"/>
      <c r="TSZ829" s="28"/>
      <c r="TTA829" s="28"/>
      <c r="TTB829" s="28"/>
      <c r="TTC829" s="28"/>
      <c r="TTD829" s="28"/>
      <c r="TTE829" s="28"/>
      <c r="TTF829" s="28"/>
      <c r="TTG829" s="28"/>
      <c r="TTH829" s="28"/>
      <c r="TTI829" s="28"/>
      <c r="TTJ829" s="28"/>
      <c r="TTK829" s="28"/>
      <c r="TTL829" s="28"/>
      <c r="TTM829" s="28"/>
      <c r="TTN829" s="28"/>
      <c r="TTO829" s="28"/>
      <c r="TTP829" s="28"/>
      <c r="TTQ829" s="28"/>
      <c r="TTR829" s="28"/>
      <c r="TTS829" s="28"/>
      <c r="TTT829" s="28"/>
      <c r="TTU829" s="28"/>
      <c r="TTV829" s="28"/>
      <c r="TTW829" s="28"/>
      <c r="TTX829" s="28"/>
      <c r="TTY829" s="28"/>
      <c r="TTZ829" s="28"/>
      <c r="TUA829" s="28"/>
      <c r="TUB829" s="28"/>
      <c r="TUC829" s="28"/>
      <c r="TUD829" s="28"/>
      <c r="TUE829" s="28"/>
      <c r="TUF829" s="28"/>
      <c r="TUG829" s="28"/>
      <c r="TUH829" s="28"/>
      <c r="TUI829" s="28"/>
      <c r="TUJ829" s="28"/>
      <c r="TUK829" s="28"/>
      <c r="TUL829" s="28"/>
      <c r="TUM829" s="28"/>
      <c r="TUN829" s="28"/>
      <c r="TUO829" s="28"/>
      <c r="TUP829" s="28"/>
      <c r="TUQ829" s="28"/>
      <c r="TUR829" s="28"/>
      <c r="TUS829" s="28"/>
      <c r="TUT829" s="28"/>
      <c r="TUU829" s="28"/>
      <c r="TUV829" s="28"/>
      <c r="TUW829" s="28"/>
      <c r="TUX829" s="28"/>
      <c r="TUY829" s="28"/>
      <c r="TUZ829" s="28"/>
      <c r="TVA829" s="28"/>
      <c r="TVB829" s="28"/>
      <c r="TVC829" s="28"/>
      <c r="TVD829" s="28"/>
      <c r="TVE829" s="28"/>
      <c r="TVF829" s="28"/>
      <c r="TVG829" s="28"/>
      <c r="TVH829" s="28"/>
      <c r="TVI829" s="28"/>
      <c r="TVJ829" s="28"/>
      <c r="TVK829" s="28"/>
      <c r="TVL829" s="28"/>
      <c r="TVM829" s="28"/>
      <c r="TVN829" s="28"/>
      <c r="TVO829" s="28"/>
      <c r="TVP829" s="28"/>
      <c r="TVQ829" s="28"/>
      <c r="TVR829" s="28"/>
      <c r="TVS829" s="28"/>
      <c r="TVT829" s="28"/>
      <c r="TVU829" s="28"/>
      <c r="TVV829" s="28"/>
      <c r="TVW829" s="28"/>
      <c r="TVX829" s="28"/>
      <c r="TVY829" s="28"/>
      <c r="TVZ829" s="28"/>
      <c r="TWA829" s="28"/>
      <c r="TWB829" s="28"/>
      <c r="TWC829" s="28"/>
      <c r="TWD829" s="28"/>
      <c r="TWE829" s="28"/>
      <c r="TWF829" s="28"/>
      <c r="TWG829" s="28"/>
      <c r="TWH829" s="28"/>
      <c r="TWI829" s="28"/>
      <c r="TWJ829" s="28"/>
      <c r="TWK829" s="28"/>
      <c r="TWL829" s="28"/>
      <c r="TWM829" s="28"/>
      <c r="TWN829" s="28"/>
      <c r="TWO829" s="28"/>
      <c r="TWP829" s="28"/>
      <c r="TWQ829" s="28"/>
      <c r="TWR829" s="28"/>
      <c r="TWS829" s="28"/>
      <c r="TWT829" s="28"/>
      <c r="TWU829" s="28"/>
      <c r="TWV829" s="28"/>
      <c r="TWW829" s="28"/>
      <c r="TWX829" s="28"/>
      <c r="TWY829" s="28"/>
      <c r="TWZ829" s="28"/>
      <c r="TXA829" s="28"/>
      <c r="TXB829" s="28"/>
      <c r="TXC829" s="28"/>
      <c r="TXD829" s="28"/>
      <c r="TXE829" s="28"/>
      <c r="TXF829" s="28"/>
      <c r="TXG829" s="28"/>
      <c r="TXH829" s="28"/>
      <c r="TXI829" s="28"/>
      <c r="TXJ829" s="28"/>
      <c r="TXK829" s="28"/>
      <c r="TXL829" s="28"/>
      <c r="TXM829" s="28"/>
      <c r="TXN829" s="28"/>
      <c r="TXO829" s="28"/>
      <c r="TXP829" s="28"/>
      <c r="TXQ829" s="28"/>
      <c r="TXR829" s="28"/>
      <c r="TXS829" s="28"/>
      <c r="TXT829" s="28"/>
      <c r="TXU829" s="28"/>
      <c r="TXV829" s="28"/>
      <c r="TXW829" s="28"/>
      <c r="TXX829" s="28"/>
      <c r="TXY829" s="28"/>
      <c r="TXZ829" s="28"/>
      <c r="TYA829" s="28"/>
      <c r="TYB829" s="28"/>
      <c r="TYC829" s="28"/>
      <c r="TYD829" s="28"/>
      <c r="TYE829" s="28"/>
      <c r="TYF829" s="28"/>
      <c r="TYG829" s="28"/>
      <c r="TYH829" s="28"/>
      <c r="TYI829" s="28"/>
      <c r="TYJ829" s="28"/>
      <c r="TYK829" s="28"/>
      <c r="TYL829" s="28"/>
      <c r="TYM829" s="28"/>
      <c r="TYN829" s="28"/>
      <c r="TYO829" s="28"/>
      <c r="TYP829" s="28"/>
      <c r="TYQ829" s="28"/>
      <c r="TYR829" s="28"/>
      <c r="TYS829" s="28"/>
      <c r="TYT829" s="28"/>
      <c r="TYU829" s="28"/>
      <c r="TYV829" s="28"/>
      <c r="TYW829" s="28"/>
      <c r="TYX829" s="28"/>
      <c r="TYY829" s="28"/>
      <c r="TYZ829" s="28"/>
      <c r="TZA829" s="28"/>
      <c r="TZB829" s="28"/>
      <c r="TZC829" s="28"/>
      <c r="TZD829" s="28"/>
      <c r="TZE829" s="28"/>
      <c r="TZF829" s="28"/>
      <c r="TZG829" s="28"/>
      <c r="TZH829" s="28"/>
      <c r="TZI829" s="28"/>
      <c r="TZJ829" s="28"/>
      <c r="TZK829" s="28"/>
      <c r="TZL829" s="28"/>
      <c r="TZM829" s="28"/>
      <c r="TZN829" s="28"/>
      <c r="TZO829" s="28"/>
      <c r="TZP829" s="28"/>
      <c r="TZQ829" s="28"/>
      <c r="TZR829" s="28"/>
      <c r="TZS829" s="28"/>
      <c r="TZT829" s="28"/>
      <c r="TZU829" s="28"/>
      <c r="TZV829" s="28"/>
      <c r="TZW829" s="28"/>
      <c r="TZX829" s="28"/>
      <c r="TZY829" s="28"/>
      <c r="TZZ829" s="28"/>
      <c r="UAA829" s="28"/>
      <c r="UAB829" s="28"/>
      <c r="UAC829" s="28"/>
      <c r="UAD829" s="28"/>
      <c r="UAE829" s="28"/>
      <c r="UAF829" s="28"/>
      <c r="UAG829" s="28"/>
      <c r="UAH829" s="28"/>
      <c r="UAI829" s="28"/>
      <c r="UAJ829" s="28"/>
      <c r="UAK829" s="28"/>
      <c r="UAL829" s="28"/>
      <c r="UAM829" s="28"/>
      <c r="UAN829" s="28"/>
      <c r="UAO829" s="28"/>
      <c r="UAP829" s="28"/>
      <c r="UAQ829" s="28"/>
      <c r="UAR829" s="28"/>
      <c r="UAS829" s="28"/>
      <c r="UAT829" s="28"/>
      <c r="UAU829" s="28"/>
      <c r="UAV829" s="28"/>
      <c r="UAW829" s="28"/>
      <c r="UAX829" s="28"/>
      <c r="UAY829" s="28"/>
      <c r="UAZ829" s="28"/>
      <c r="UBA829" s="28"/>
      <c r="UBB829" s="28"/>
      <c r="UBC829" s="28"/>
      <c r="UBD829" s="28"/>
      <c r="UBE829" s="28"/>
      <c r="UBF829" s="28"/>
      <c r="UBG829" s="28"/>
      <c r="UBH829" s="28"/>
      <c r="UBI829" s="28"/>
      <c r="UBJ829" s="28"/>
      <c r="UBK829" s="28"/>
      <c r="UBL829" s="28"/>
      <c r="UBM829" s="28"/>
      <c r="UBN829" s="28"/>
      <c r="UBO829" s="28"/>
      <c r="UBP829" s="28"/>
      <c r="UBQ829" s="28"/>
      <c r="UBR829" s="28"/>
      <c r="UBS829" s="28"/>
      <c r="UBT829" s="28"/>
      <c r="UBU829" s="28"/>
      <c r="UBV829" s="28"/>
      <c r="UBW829" s="28"/>
      <c r="UBX829" s="28"/>
      <c r="UBY829" s="28"/>
      <c r="UBZ829" s="28"/>
      <c r="UCA829" s="28"/>
      <c r="UCB829" s="28"/>
      <c r="UCC829" s="28"/>
      <c r="UCD829" s="28"/>
      <c r="UCE829" s="28"/>
      <c r="UCF829" s="28"/>
      <c r="UCG829" s="28"/>
      <c r="UCH829" s="28"/>
      <c r="UCI829" s="28"/>
      <c r="UCJ829" s="28"/>
      <c r="UCK829" s="28"/>
      <c r="UCL829" s="28"/>
      <c r="UCM829" s="28"/>
      <c r="UCN829" s="28"/>
      <c r="UCO829" s="28"/>
      <c r="UCP829" s="28"/>
      <c r="UCQ829" s="28"/>
      <c r="UCR829" s="28"/>
      <c r="UCS829" s="28"/>
      <c r="UCT829" s="28"/>
      <c r="UCU829" s="28"/>
      <c r="UCV829" s="28"/>
      <c r="UCW829" s="28"/>
      <c r="UCX829" s="28"/>
      <c r="UCY829" s="28"/>
      <c r="UCZ829" s="28"/>
      <c r="UDA829" s="28"/>
      <c r="UDB829" s="28"/>
      <c r="UDC829" s="28"/>
      <c r="UDD829" s="28"/>
      <c r="UDE829" s="28"/>
      <c r="UDF829" s="28"/>
      <c r="UDG829" s="28"/>
      <c r="UDH829" s="28"/>
      <c r="UDI829" s="28"/>
      <c r="UDJ829" s="28"/>
      <c r="UDK829" s="28"/>
      <c r="UDL829" s="28"/>
      <c r="UDM829" s="28"/>
      <c r="UDN829" s="28"/>
      <c r="UDO829" s="28"/>
      <c r="UDP829" s="28"/>
      <c r="UDQ829" s="28"/>
      <c r="UDR829" s="28"/>
      <c r="UDS829" s="28"/>
      <c r="UDT829" s="28"/>
      <c r="UDU829" s="28"/>
      <c r="UDV829" s="28"/>
      <c r="UDW829" s="28"/>
      <c r="UDX829" s="28"/>
      <c r="UDY829" s="28"/>
      <c r="UDZ829" s="28"/>
      <c r="UEA829" s="28"/>
      <c r="UEB829" s="28"/>
      <c r="UEC829" s="28"/>
      <c r="UED829" s="28"/>
      <c r="UEE829" s="28"/>
      <c r="UEF829" s="28"/>
      <c r="UEG829" s="28"/>
      <c r="UEH829" s="28"/>
      <c r="UEI829" s="28"/>
      <c r="UEJ829" s="28"/>
      <c r="UEK829" s="28"/>
      <c r="UEL829" s="28"/>
      <c r="UEM829" s="28"/>
      <c r="UEN829" s="28"/>
      <c r="UEO829" s="28"/>
      <c r="UEP829" s="28"/>
      <c r="UEQ829" s="28"/>
      <c r="UER829" s="28"/>
      <c r="UES829" s="28"/>
      <c r="UET829" s="28"/>
      <c r="UEU829" s="28"/>
      <c r="UEV829" s="28"/>
      <c r="UEW829" s="28"/>
      <c r="UEX829" s="28"/>
      <c r="UEY829" s="28"/>
      <c r="UEZ829" s="28"/>
      <c r="UFA829" s="28"/>
      <c r="UFB829" s="28"/>
      <c r="UFC829" s="28"/>
      <c r="UFD829" s="28"/>
      <c r="UFE829" s="28"/>
      <c r="UFF829" s="28"/>
      <c r="UFG829" s="28"/>
      <c r="UFH829" s="28"/>
      <c r="UFI829" s="28"/>
      <c r="UFJ829" s="28"/>
      <c r="UFK829" s="28"/>
      <c r="UFL829" s="28"/>
      <c r="UFM829" s="28"/>
      <c r="UFN829" s="28"/>
      <c r="UFO829" s="28"/>
      <c r="UFP829" s="28"/>
      <c r="UFQ829" s="28"/>
      <c r="UFR829" s="28"/>
      <c r="UFS829" s="28"/>
      <c r="UFT829" s="28"/>
      <c r="UFU829" s="28"/>
      <c r="UFV829" s="28"/>
      <c r="UFW829" s="28"/>
      <c r="UFX829" s="28"/>
      <c r="UFY829" s="28"/>
      <c r="UFZ829" s="28"/>
      <c r="UGA829" s="28"/>
      <c r="UGB829" s="28"/>
      <c r="UGC829" s="28"/>
      <c r="UGD829" s="28"/>
      <c r="UGE829" s="28"/>
      <c r="UGF829" s="28"/>
      <c r="UGG829" s="28"/>
      <c r="UGH829" s="28"/>
      <c r="UGI829" s="28"/>
      <c r="UGJ829" s="28"/>
      <c r="UGK829" s="28"/>
      <c r="UGL829" s="28"/>
      <c r="UGM829" s="28"/>
      <c r="UGN829" s="28"/>
      <c r="UGO829" s="28"/>
      <c r="UGP829" s="28"/>
      <c r="UGQ829" s="28"/>
      <c r="UGR829" s="28"/>
      <c r="UGS829" s="28"/>
      <c r="UGT829" s="28"/>
      <c r="UGU829" s="28"/>
      <c r="UGV829" s="28"/>
      <c r="UGW829" s="28"/>
      <c r="UGX829" s="28"/>
      <c r="UGY829" s="28"/>
      <c r="UGZ829" s="28"/>
      <c r="UHA829" s="28"/>
      <c r="UHB829" s="28"/>
      <c r="UHC829" s="28"/>
      <c r="UHD829" s="28"/>
      <c r="UHE829" s="28"/>
      <c r="UHF829" s="28"/>
      <c r="UHG829" s="28"/>
      <c r="UHH829" s="28"/>
      <c r="UHI829" s="28"/>
      <c r="UHJ829" s="28"/>
      <c r="UHK829" s="28"/>
      <c r="UHL829" s="28"/>
      <c r="UHM829" s="28"/>
      <c r="UHN829" s="28"/>
      <c r="UHO829" s="28"/>
      <c r="UHP829" s="28"/>
      <c r="UHQ829" s="28"/>
      <c r="UHR829" s="28"/>
      <c r="UHS829" s="28"/>
      <c r="UHT829" s="28"/>
      <c r="UHU829" s="28"/>
      <c r="UHV829" s="28"/>
      <c r="UHW829" s="28"/>
      <c r="UHX829" s="28"/>
      <c r="UHY829" s="28"/>
      <c r="UHZ829" s="28"/>
      <c r="UIA829" s="28"/>
      <c r="UIB829" s="28"/>
      <c r="UIC829" s="28"/>
      <c r="UID829" s="28"/>
      <c r="UIE829" s="28"/>
      <c r="UIF829" s="28"/>
      <c r="UIG829" s="28"/>
      <c r="UIH829" s="28"/>
      <c r="UII829" s="28"/>
      <c r="UIJ829" s="28"/>
      <c r="UIK829" s="28"/>
      <c r="UIL829" s="28"/>
      <c r="UIM829" s="28"/>
      <c r="UIN829" s="28"/>
      <c r="UIO829" s="28"/>
      <c r="UIP829" s="28"/>
      <c r="UIQ829" s="28"/>
      <c r="UIR829" s="28"/>
      <c r="UIS829" s="28"/>
      <c r="UIT829" s="28"/>
      <c r="UIU829" s="28"/>
      <c r="UIV829" s="28"/>
      <c r="UIW829" s="28"/>
      <c r="UIX829" s="28"/>
      <c r="UIY829" s="28"/>
      <c r="UIZ829" s="28"/>
      <c r="UJA829" s="28"/>
      <c r="UJB829" s="28"/>
      <c r="UJC829" s="28"/>
      <c r="UJD829" s="28"/>
      <c r="UJE829" s="28"/>
      <c r="UJF829" s="28"/>
      <c r="UJG829" s="28"/>
      <c r="UJH829" s="28"/>
      <c r="UJI829" s="28"/>
      <c r="UJJ829" s="28"/>
      <c r="UJK829" s="28"/>
      <c r="UJL829" s="28"/>
      <c r="UJM829" s="28"/>
      <c r="UJN829" s="28"/>
      <c r="UJO829" s="28"/>
      <c r="UJP829" s="28"/>
      <c r="UJQ829" s="28"/>
      <c r="UJR829" s="28"/>
      <c r="UJS829" s="28"/>
      <c r="UJT829" s="28"/>
      <c r="UJU829" s="28"/>
      <c r="UJV829" s="28"/>
      <c r="UJW829" s="28"/>
      <c r="UJX829" s="28"/>
      <c r="UJY829" s="28"/>
      <c r="UJZ829" s="28"/>
      <c r="UKA829" s="28"/>
      <c r="UKB829" s="28"/>
      <c r="UKC829" s="28"/>
      <c r="UKD829" s="28"/>
      <c r="UKE829" s="28"/>
      <c r="UKF829" s="28"/>
      <c r="UKG829" s="28"/>
      <c r="UKH829" s="28"/>
      <c r="UKI829" s="28"/>
      <c r="UKJ829" s="28"/>
      <c r="UKK829" s="28"/>
      <c r="UKL829" s="28"/>
      <c r="UKM829" s="28"/>
      <c r="UKN829" s="28"/>
      <c r="UKO829" s="28"/>
      <c r="UKP829" s="28"/>
      <c r="UKQ829" s="28"/>
      <c r="UKR829" s="28"/>
      <c r="UKS829" s="28"/>
      <c r="UKT829" s="28"/>
      <c r="UKU829" s="28"/>
      <c r="UKV829" s="28"/>
      <c r="UKW829" s="28"/>
      <c r="UKX829" s="28"/>
      <c r="UKY829" s="28"/>
      <c r="UKZ829" s="28"/>
      <c r="ULA829" s="28"/>
      <c r="ULB829" s="28"/>
      <c r="ULC829" s="28"/>
      <c r="ULD829" s="28"/>
      <c r="ULE829" s="28"/>
      <c r="ULF829" s="28"/>
      <c r="ULG829" s="28"/>
      <c r="ULH829" s="28"/>
      <c r="ULI829" s="28"/>
      <c r="ULJ829" s="28"/>
      <c r="ULK829" s="28"/>
      <c r="ULL829" s="28"/>
      <c r="ULM829" s="28"/>
      <c r="ULN829" s="28"/>
      <c r="ULO829" s="28"/>
      <c r="ULP829" s="28"/>
      <c r="ULQ829" s="28"/>
      <c r="ULR829" s="28"/>
      <c r="ULS829" s="28"/>
      <c r="ULT829" s="28"/>
      <c r="ULU829" s="28"/>
      <c r="ULV829" s="28"/>
      <c r="ULW829" s="28"/>
      <c r="ULX829" s="28"/>
      <c r="ULY829" s="28"/>
      <c r="ULZ829" s="28"/>
      <c r="UMA829" s="28"/>
      <c r="UMB829" s="28"/>
      <c r="UMC829" s="28"/>
      <c r="UMD829" s="28"/>
      <c r="UME829" s="28"/>
      <c r="UMF829" s="28"/>
      <c r="UMG829" s="28"/>
      <c r="UMH829" s="28"/>
      <c r="UMI829" s="28"/>
      <c r="UMJ829" s="28"/>
      <c r="UMK829" s="28"/>
      <c r="UML829" s="28"/>
      <c r="UMM829" s="28"/>
      <c r="UMN829" s="28"/>
      <c r="UMO829" s="28"/>
      <c r="UMP829" s="28"/>
      <c r="UMQ829" s="28"/>
      <c r="UMR829" s="28"/>
      <c r="UMS829" s="28"/>
      <c r="UMT829" s="28"/>
      <c r="UMU829" s="28"/>
      <c r="UMV829" s="28"/>
      <c r="UMW829" s="28"/>
      <c r="UMX829" s="28"/>
      <c r="UMY829" s="28"/>
      <c r="UMZ829" s="28"/>
      <c r="UNA829" s="28"/>
      <c r="UNB829" s="28"/>
      <c r="UNC829" s="28"/>
      <c r="UND829" s="28"/>
      <c r="UNE829" s="28"/>
      <c r="UNF829" s="28"/>
      <c r="UNG829" s="28"/>
      <c r="UNH829" s="28"/>
      <c r="UNI829" s="28"/>
      <c r="UNJ829" s="28"/>
      <c r="UNK829" s="28"/>
      <c r="UNL829" s="28"/>
      <c r="UNM829" s="28"/>
      <c r="UNN829" s="28"/>
      <c r="UNO829" s="28"/>
      <c r="UNP829" s="28"/>
      <c r="UNQ829" s="28"/>
      <c r="UNR829" s="28"/>
      <c r="UNS829" s="28"/>
      <c r="UNT829" s="28"/>
      <c r="UNU829" s="28"/>
      <c r="UNV829" s="28"/>
      <c r="UNW829" s="28"/>
      <c r="UNX829" s="28"/>
      <c r="UNY829" s="28"/>
      <c r="UNZ829" s="28"/>
      <c r="UOA829" s="28"/>
      <c r="UOB829" s="28"/>
      <c r="UOC829" s="28"/>
      <c r="UOD829" s="28"/>
      <c r="UOE829" s="28"/>
      <c r="UOF829" s="28"/>
      <c r="UOG829" s="28"/>
      <c r="UOH829" s="28"/>
      <c r="UOI829" s="28"/>
      <c r="UOJ829" s="28"/>
      <c r="UOK829" s="28"/>
      <c r="UOL829" s="28"/>
      <c r="UOM829" s="28"/>
      <c r="UON829" s="28"/>
      <c r="UOO829" s="28"/>
      <c r="UOP829" s="28"/>
      <c r="UOQ829" s="28"/>
      <c r="UOR829" s="28"/>
      <c r="UOS829" s="28"/>
      <c r="UOT829" s="28"/>
      <c r="UOU829" s="28"/>
      <c r="UOV829" s="28"/>
      <c r="UOW829" s="28"/>
      <c r="UOX829" s="28"/>
      <c r="UOY829" s="28"/>
      <c r="UOZ829" s="28"/>
      <c r="UPA829" s="28"/>
      <c r="UPB829" s="28"/>
      <c r="UPC829" s="28"/>
      <c r="UPD829" s="28"/>
      <c r="UPE829" s="28"/>
      <c r="UPF829" s="28"/>
      <c r="UPG829" s="28"/>
      <c r="UPH829" s="28"/>
      <c r="UPI829" s="28"/>
      <c r="UPJ829" s="28"/>
      <c r="UPK829" s="28"/>
      <c r="UPL829" s="28"/>
      <c r="UPM829" s="28"/>
      <c r="UPN829" s="28"/>
      <c r="UPO829" s="28"/>
      <c r="UPP829" s="28"/>
      <c r="UPQ829" s="28"/>
      <c r="UPR829" s="28"/>
      <c r="UPS829" s="28"/>
      <c r="UPT829" s="28"/>
      <c r="UPU829" s="28"/>
      <c r="UPV829" s="28"/>
      <c r="UPW829" s="28"/>
      <c r="UPX829" s="28"/>
      <c r="UPY829" s="28"/>
      <c r="UPZ829" s="28"/>
      <c r="UQA829" s="28"/>
      <c r="UQB829" s="28"/>
      <c r="UQC829" s="28"/>
      <c r="UQD829" s="28"/>
      <c r="UQE829" s="28"/>
      <c r="UQF829" s="28"/>
      <c r="UQG829" s="28"/>
      <c r="UQH829" s="28"/>
      <c r="UQI829" s="28"/>
      <c r="UQJ829" s="28"/>
      <c r="UQK829" s="28"/>
      <c r="UQL829" s="28"/>
      <c r="UQM829" s="28"/>
      <c r="UQN829" s="28"/>
      <c r="UQO829" s="28"/>
      <c r="UQP829" s="28"/>
      <c r="UQQ829" s="28"/>
      <c r="UQR829" s="28"/>
      <c r="UQS829" s="28"/>
      <c r="UQT829" s="28"/>
      <c r="UQU829" s="28"/>
      <c r="UQV829" s="28"/>
      <c r="UQW829" s="28"/>
      <c r="UQX829" s="28"/>
      <c r="UQY829" s="28"/>
      <c r="UQZ829" s="28"/>
      <c r="URA829" s="28"/>
      <c r="URB829" s="28"/>
      <c r="URC829" s="28"/>
      <c r="URD829" s="28"/>
      <c r="URE829" s="28"/>
      <c r="URF829" s="28"/>
      <c r="URG829" s="28"/>
      <c r="URH829" s="28"/>
      <c r="URI829" s="28"/>
      <c r="URJ829" s="28"/>
      <c r="URK829" s="28"/>
      <c r="URL829" s="28"/>
      <c r="URM829" s="28"/>
      <c r="URN829" s="28"/>
      <c r="URO829" s="28"/>
      <c r="URP829" s="28"/>
      <c r="URQ829" s="28"/>
      <c r="URR829" s="28"/>
      <c r="URS829" s="28"/>
      <c r="URT829" s="28"/>
      <c r="URU829" s="28"/>
      <c r="URV829" s="28"/>
      <c r="URW829" s="28"/>
      <c r="URX829" s="28"/>
      <c r="URY829" s="28"/>
      <c r="URZ829" s="28"/>
      <c r="USA829" s="28"/>
      <c r="USB829" s="28"/>
      <c r="USC829" s="28"/>
      <c r="USD829" s="28"/>
      <c r="USE829" s="28"/>
      <c r="USF829" s="28"/>
      <c r="USG829" s="28"/>
      <c r="USH829" s="28"/>
      <c r="USI829" s="28"/>
      <c r="USJ829" s="28"/>
      <c r="USK829" s="28"/>
      <c r="USL829" s="28"/>
      <c r="USM829" s="28"/>
      <c r="USN829" s="28"/>
      <c r="USO829" s="28"/>
      <c r="USP829" s="28"/>
      <c r="USQ829" s="28"/>
      <c r="USR829" s="28"/>
      <c r="USS829" s="28"/>
      <c r="UST829" s="28"/>
      <c r="USU829" s="28"/>
      <c r="USV829" s="28"/>
      <c r="USW829" s="28"/>
      <c r="USX829" s="28"/>
      <c r="USY829" s="28"/>
      <c r="USZ829" s="28"/>
      <c r="UTA829" s="28"/>
      <c r="UTB829" s="28"/>
      <c r="UTC829" s="28"/>
      <c r="UTD829" s="28"/>
      <c r="UTE829" s="28"/>
      <c r="UTF829" s="28"/>
      <c r="UTG829" s="28"/>
      <c r="UTH829" s="28"/>
      <c r="UTI829" s="28"/>
      <c r="UTJ829" s="28"/>
      <c r="UTK829" s="28"/>
      <c r="UTL829" s="28"/>
      <c r="UTM829" s="28"/>
      <c r="UTN829" s="28"/>
      <c r="UTO829" s="28"/>
      <c r="UTP829" s="28"/>
      <c r="UTQ829" s="28"/>
      <c r="UTR829" s="28"/>
      <c r="UTS829" s="28"/>
      <c r="UTT829" s="28"/>
      <c r="UTU829" s="28"/>
      <c r="UTV829" s="28"/>
      <c r="UTW829" s="28"/>
      <c r="UTX829" s="28"/>
      <c r="UTY829" s="28"/>
      <c r="UTZ829" s="28"/>
      <c r="UUA829" s="28"/>
      <c r="UUB829" s="28"/>
      <c r="UUC829" s="28"/>
      <c r="UUD829" s="28"/>
      <c r="UUE829" s="28"/>
      <c r="UUF829" s="28"/>
      <c r="UUG829" s="28"/>
      <c r="UUH829" s="28"/>
      <c r="UUI829" s="28"/>
      <c r="UUJ829" s="28"/>
      <c r="UUK829" s="28"/>
      <c r="UUL829" s="28"/>
      <c r="UUM829" s="28"/>
      <c r="UUN829" s="28"/>
      <c r="UUO829" s="28"/>
      <c r="UUP829" s="28"/>
      <c r="UUQ829" s="28"/>
      <c r="UUR829" s="28"/>
      <c r="UUS829" s="28"/>
      <c r="UUT829" s="28"/>
      <c r="UUU829" s="28"/>
      <c r="UUV829" s="28"/>
      <c r="UUW829" s="28"/>
      <c r="UUX829" s="28"/>
      <c r="UUY829" s="28"/>
      <c r="UUZ829" s="28"/>
      <c r="UVA829" s="28"/>
      <c r="UVB829" s="28"/>
      <c r="UVC829" s="28"/>
      <c r="UVD829" s="28"/>
      <c r="UVE829" s="28"/>
      <c r="UVF829" s="28"/>
      <c r="UVG829" s="28"/>
      <c r="UVH829" s="28"/>
      <c r="UVI829" s="28"/>
      <c r="UVJ829" s="28"/>
      <c r="UVK829" s="28"/>
      <c r="UVL829" s="28"/>
      <c r="UVM829" s="28"/>
      <c r="UVN829" s="28"/>
      <c r="UVO829" s="28"/>
      <c r="UVP829" s="28"/>
      <c r="UVQ829" s="28"/>
      <c r="UVR829" s="28"/>
      <c r="UVS829" s="28"/>
      <c r="UVT829" s="28"/>
      <c r="UVU829" s="28"/>
      <c r="UVV829" s="28"/>
      <c r="UVW829" s="28"/>
      <c r="UVX829" s="28"/>
      <c r="UVY829" s="28"/>
      <c r="UVZ829" s="28"/>
      <c r="UWA829" s="28"/>
      <c r="UWB829" s="28"/>
      <c r="UWC829" s="28"/>
      <c r="UWD829" s="28"/>
      <c r="UWE829" s="28"/>
      <c r="UWF829" s="28"/>
      <c r="UWG829" s="28"/>
      <c r="UWH829" s="28"/>
      <c r="UWI829" s="28"/>
      <c r="UWJ829" s="28"/>
      <c r="UWK829" s="28"/>
      <c r="UWL829" s="28"/>
      <c r="UWM829" s="28"/>
      <c r="UWN829" s="28"/>
      <c r="UWO829" s="28"/>
      <c r="UWP829" s="28"/>
      <c r="UWQ829" s="28"/>
      <c r="UWR829" s="28"/>
      <c r="UWS829" s="28"/>
      <c r="UWT829" s="28"/>
      <c r="UWU829" s="28"/>
      <c r="UWV829" s="28"/>
      <c r="UWW829" s="28"/>
      <c r="UWX829" s="28"/>
      <c r="UWY829" s="28"/>
      <c r="UWZ829" s="28"/>
      <c r="UXA829" s="28"/>
      <c r="UXB829" s="28"/>
      <c r="UXC829" s="28"/>
      <c r="UXD829" s="28"/>
      <c r="UXE829" s="28"/>
      <c r="UXF829" s="28"/>
      <c r="UXG829" s="28"/>
      <c r="UXH829" s="28"/>
      <c r="UXI829" s="28"/>
      <c r="UXJ829" s="28"/>
      <c r="UXK829" s="28"/>
      <c r="UXL829" s="28"/>
      <c r="UXM829" s="28"/>
      <c r="UXN829" s="28"/>
      <c r="UXO829" s="28"/>
      <c r="UXP829" s="28"/>
      <c r="UXQ829" s="28"/>
      <c r="UXR829" s="28"/>
      <c r="UXS829" s="28"/>
      <c r="UXT829" s="28"/>
      <c r="UXU829" s="28"/>
      <c r="UXV829" s="28"/>
      <c r="UXW829" s="28"/>
      <c r="UXX829" s="28"/>
      <c r="UXY829" s="28"/>
      <c r="UXZ829" s="28"/>
      <c r="UYA829" s="28"/>
      <c r="UYB829" s="28"/>
      <c r="UYC829" s="28"/>
      <c r="UYD829" s="28"/>
      <c r="UYE829" s="28"/>
      <c r="UYF829" s="28"/>
      <c r="UYG829" s="28"/>
      <c r="UYH829" s="28"/>
      <c r="UYI829" s="28"/>
      <c r="UYJ829" s="28"/>
      <c r="UYK829" s="28"/>
      <c r="UYL829" s="28"/>
      <c r="UYM829" s="28"/>
      <c r="UYN829" s="28"/>
      <c r="UYO829" s="28"/>
      <c r="UYP829" s="28"/>
      <c r="UYQ829" s="28"/>
      <c r="UYR829" s="28"/>
      <c r="UYS829" s="28"/>
      <c r="UYT829" s="28"/>
      <c r="UYU829" s="28"/>
      <c r="UYV829" s="28"/>
      <c r="UYW829" s="28"/>
      <c r="UYX829" s="28"/>
      <c r="UYY829" s="28"/>
      <c r="UYZ829" s="28"/>
      <c r="UZA829" s="28"/>
      <c r="UZB829" s="28"/>
      <c r="UZC829" s="28"/>
      <c r="UZD829" s="28"/>
      <c r="UZE829" s="28"/>
      <c r="UZF829" s="28"/>
      <c r="UZG829" s="28"/>
      <c r="UZH829" s="28"/>
      <c r="UZI829" s="28"/>
      <c r="UZJ829" s="28"/>
      <c r="UZK829" s="28"/>
      <c r="UZL829" s="28"/>
      <c r="UZM829" s="28"/>
      <c r="UZN829" s="28"/>
      <c r="UZO829" s="28"/>
      <c r="UZP829" s="28"/>
      <c r="UZQ829" s="28"/>
      <c r="UZR829" s="28"/>
      <c r="UZS829" s="28"/>
      <c r="UZT829" s="28"/>
      <c r="UZU829" s="28"/>
      <c r="UZV829" s="28"/>
      <c r="UZW829" s="28"/>
      <c r="UZX829" s="28"/>
      <c r="UZY829" s="28"/>
      <c r="UZZ829" s="28"/>
      <c r="VAA829" s="28"/>
      <c r="VAB829" s="28"/>
      <c r="VAC829" s="28"/>
      <c r="VAD829" s="28"/>
      <c r="VAE829" s="28"/>
      <c r="VAF829" s="28"/>
      <c r="VAG829" s="28"/>
      <c r="VAH829" s="28"/>
      <c r="VAI829" s="28"/>
      <c r="VAJ829" s="28"/>
      <c r="VAK829" s="28"/>
      <c r="VAL829" s="28"/>
      <c r="VAM829" s="28"/>
      <c r="VAN829" s="28"/>
      <c r="VAO829" s="28"/>
      <c r="VAP829" s="28"/>
      <c r="VAQ829" s="28"/>
      <c r="VAR829" s="28"/>
      <c r="VAS829" s="28"/>
      <c r="VAT829" s="28"/>
      <c r="VAU829" s="28"/>
      <c r="VAV829" s="28"/>
      <c r="VAW829" s="28"/>
      <c r="VAX829" s="28"/>
      <c r="VAY829" s="28"/>
      <c r="VAZ829" s="28"/>
      <c r="VBA829" s="28"/>
      <c r="VBB829" s="28"/>
      <c r="VBC829" s="28"/>
      <c r="VBD829" s="28"/>
      <c r="VBE829" s="28"/>
      <c r="VBF829" s="28"/>
      <c r="VBG829" s="28"/>
      <c r="VBH829" s="28"/>
      <c r="VBI829" s="28"/>
      <c r="VBJ829" s="28"/>
      <c r="VBK829" s="28"/>
      <c r="VBL829" s="28"/>
      <c r="VBM829" s="28"/>
      <c r="VBN829" s="28"/>
      <c r="VBO829" s="28"/>
      <c r="VBP829" s="28"/>
      <c r="VBQ829" s="28"/>
      <c r="VBR829" s="28"/>
      <c r="VBS829" s="28"/>
      <c r="VBT829" s="28"/>
      <c r="VBU829" s="28"/>
      <c r="VBV829" s="28"/>
      <c r="VBW829" s="28"/>
      <c r="VBX829" s="28"/>
      <c r="VBY829" s="28"/>
      <c r="VBZ829" s="28"/>
      <c r="VCA829" s="28"/>
      <c r="VCB829" s="28"/>
      <c r="VCC829" s="28"/>
      <c r="VCD829" s="28"/>
      <c r="VCE829" s="28"/>
      <c r="VCF829" s="28"/>
      <c r="VCG829" s="28"/>
      <c r="VCH829" s="28"/>
      <c r="VCI829" s="28"/>
      <c r="VCJ829" s="28"/>
      <c r="VCK829" s="28"/>
      <c r="VCL829" s="28"/>
      <c r="VCM829" s="28"/>
      <c r="VCN829" s="28"/>
      <c r="VCO829" s="28"/>
      <c r="VCP829" s="28"/>
      <c r="VCQ829" s="28"/>
      <c r="VCR829" s="28"/>
      <c r="VCS829" s="28"/>
      <c r="VCT829" s="28"/>
      <c r="VCU829" s="28"/>
      <c r="VCV829" s="28"/>
      <c r="VCW829" s="28"/>
      <c r="VCX829" s="28"/>
      <c r="VCY829" s="28"/>
      <c r="VCZ829" s="28"/>
      <c r="VDA829" s="28"/>
      <c r="VDB829" s="28"/>
      <c r="VDC829" s="28"/>
      <c r="VDD829" s="28"/>
      <c r="VDE829" s="28"/>
      <c r="VDF829" s="28"/>
      <c r="VDG829" s="28"/>
      <c r="VDH829" s="28"/>
      <c r="VDI829" s="28"/>
      <c r="VDJ829" s="28"/>
      <c r="VDK829" s="28"/>
      <c r="VDL829" s="28"/>
      <c r="VDM829" s="28"/>
      <c r="VDN829" s="28"/>
      <c r="VDO829" s="28"/>
      <c r="VDP829" s="28"/>
      <c r="VDQ829" s="28"/>
      <c r="VDR829" s="28"/>
      <c r="VDS829" s="28"/>
      <c r="VDT829" s="28"/>
      <c r="VDU829" s="28"/>
      <c r="VDV829" s="28"/>
      <c r="VDW829" s="28"/>
      <c r="VDX829" s="28"/>
      <c r="VDY829" s="28"/>
      <c r="VDZ829" s="28"/>
      <c r="VEA829" s="28"/>
      <c r="VEB829" s="28"/>
      <c r="VEC829" s="28"/>
      <c r="VED829" s="28"/>
      <c r="VEE829" s="28"/>
      <c r="VEF829" s="28"/>
      <c r="VEG829" s="28"/>
      <c r="VEH829" s="28"/>
      <c r="VEI829" s="28"/>
      <c r="VEJ829" s="28"/>
      <c r="VEK829" s="28"/>
      <c r="VEL829" s="28"/>
      <c r="VEM829" s="28"/>
      <c r="VEN829" s="28"/>
      <c r="VEO829" s="28"/>
      <c r="VEP829" s="28"/>
      <c r="VEQ829" s="28"/>
      <c r="VER829" s="28"/>
      <c r="VES829" s="28"/>
      <c r="VET829" s="28"/>
      <c r="VEU829" s="28"/>
      <c r="VEV829" s="28"/>
      <c r="VEW829" s="28"/>
      <c r="VEX829" s="28"/>
      <c r="VEY829" s="28"/>
      <c r="VEZ829" s="28"/>
      <c r="VFA829" s="28"/>
      <c r="VFB829" s="28"/>
      <c r="VFC829" s="28"/>
      <c r="VFD829" s="28"/>
      <c r="VFE829" s="28"/>
      <c r="VFF829" s="28"/>
      <c r="VFG829" s="28"/>
      <c r="VFH829" s="28"/>
      <c r="VFI829" s="28"/>
      <c r="VFJ829" s="28"/>
      <c r="VFK829" s="28"/>
      <c r="VFL829" s="28"/>
      <c r="VFM829" s="28"/>
      <c r="VFN829" s="28"/>
      <c r="VFO829" s="28"/>
      <c r="VFP829" s="28"/>
      <c r="VFQ829" s="28"/>
      <c r="VFR829" s="28"/>
      <c r="VFS829" s="28"/>
      <c r="VFT829" s="28"/>
      <c r="VFU829" s="28"/>
      <c r="VFV829" s="28"/>
      <c r="VFW829" s="28"/>
      <c r="VFX829" s="28"/>
      <c r="VFY829" s="28"/>
      <c r="VFZ829" s="28"/>
      <c r="VGA829" s="28"/>
      <c r="VGB829" s="28"/>
      <c r="VGC829" s="28"/>
      <c r="VGD829" s="28"/>
      <c r="VGE829" s="28"/>
      <c r="VGF829" s="28"/>
      <c r="VGG829" s="28"/>
      <c r="VGH829" s="28"/>
      <c r="VGI829" s="28"/>
      <c r="VGJ829" s="28"/>
      <c r="VGK829" s="28"/>
      <c r="VGL829" s="28"/>
      <c r="VGM829" s="28"/>
      <c r="VGN829" s="28"/>
      <c r="VGO829" s="28"/>
      <c r="VGP829" s="28"/>
      <c r="VGQ829" s="28"/>
      <c r="VGR829" s="28"/>
      <c r="VGS829" s="28"/>
      <c r="VGT829" s="28"/>
      <c r="VGU829" s="28"/>
      <c r="VGV829" s="28"/>
      <c r="VGW829" s="28"/>
      <c r="VGX829" s="28"/>
      <c r="VGY829" s="28"/>
      <c r="VGZ829" s="28"/>
      <c r="VHA829" s="28"/>
      <c r="VHB829" s="28"/>
      <c r="VHC829" s="28"/>
      <c r="VHD829" s="28"/>
      <c r="VHE829" s="28"/>
      <c r="VHF829" s="28"/>
      <c r="VHG829" s="28"/>
      <c r="VHH829" s="28"/>
      <c r="VHI829" s="28"/>
      <c r="VHJ829" s="28"/>
      <c r="VHK829" s="28"/>
      <c r="VHL829" s="28"/>
      <c r="VHM829" s="28"/>
      <c r="VHN829" s="28"/>
      <c r="VHO829" s="28"/>
      <c r="VHP829" s="28"/>
      <c r="VHQ829" s="28"/>
      <c r="VHR829" s="28"/>
      <c r="VHS829" s="28"/>
      <c r="VHT829" s="28"/>
      <c r="VHU829" s="28"/>
      <c r="VHV829" s="28"/>
      <c r="VHW829" s="28"/>
      <c r="VHX829" s="28"/>
      <c r="VHY829" s="28"/>
      <c r="VHZ829" s="28"/>
      <c r="VIA829" s="28"/>
      <c r="VIB829" s="28"/>
      <c r="VIC829" s="28"/>
      <c r="VID829" s="28"/>
      <c r="VIE829" s="28"/>
      <c r="VIF829" s="28"/>
      <c r="VIG829" s="28"/>
      <c r="VIH829" s="28"/>
      <c r="VII829" s="28"/>
      <c r="VIJ829" s="28"/>
      <c r="VIK829" s="28"/>
      <c r="VIL829" s="28"/>
      <c r="VIM829" s="28"/>
      <c r="VIN829" s="28"/>
      <c r="VIO829" s="28"/>
      <c r="VIP829" s="28"/>
      <c r="VIQ829" s="28"/>
      <c r="VIR829" s="28"/>
      <c r="VIS829" s="28"/>
      <c r="VIT829" s="28"/>
      <c r="VIU829" s="28"/>
      <c r="VIV829" s="28"/>
      <c r="VIW829" s="28"/>
      <c r="VIX829" s="28"/>
      <c r="VIY829" s="28"/>
      <c r="VIZ829" s="28"/>
      <c r="VJA829" s="28"/>
      <c r="VJB829" s="28"/>
      <c r="VJC829" s="28"/>
      <c r="VJD829" s="28"/>
      <c r="VJE829" s="28"/>
      <c r="VJF829" s="28"/>
      <c r="VJG829" s="28"/>
      <c r="VJH829" s="28"/>
      <c r="VJI829" s="28"/>
      <c r="VJJ829" s="28"/>
      <c r="VJK829" s="28"/>
      <c r="VJL829" s="28"/>
      <c r="VJM829" s="28"/>
      <c r="VJN829" s="28"/>
      <c r="VJO829" s="28"/>
      <c r="VJP829" s="28"/>
      <c r="VJQ829" s="28"/>
      <c r="VJR829" s="28"/>
      <c r="VJS829" s="28"/>
      <c r="VJT829" s="28"/>
      <c r="VJU829" s="28"/>
      <c r="VJV829" s="28"/>
      <c r="VJW829" s="28"/>
      <c r="VJX829" s="28"/>
      <c r="VJY829" s="28"/>
      <c r="VJZ829" s="28"/>
      <c r="VKA829" s="28"/>
      <c r="VKB829" s="28"/>
      <c r="VKC829" s="28"/>
      <c r="VKD829" s="28"/>
      <c r="VKE829" s="28"/>
      <c r="VKF829" s="28"/>
      <c r="VKG829" s="28"/>
      <c r="VKH829" s="28"/>
      <c r="VKI829" s="28"/>
      <c r="VKJ829" s="28"/>
      <c r="VKK829" s="28"/>
      <c r="VKL829" s="28"/>
      <c r="VKM829" s="28"/>
      <c r="VKN829" s="28"/>
      <c r="VKO829" s="28"/>
      <c r="VKP829" s="28"/>
      <c r="VKQ829" s="28"/>
      <c r="VKR829" s="28"/>
      <c r="VKS829" s="28"/>
      <c r="VKT829" s="28"/>
      <c r="VKU829" s="28"/>
      <c r="VKV829" s="28"/>
      <c r="VKW829" s="28"/>
      <c r="VKX829" s="28"/>
      <c r="VKY829" s="28"/>
      <c r="VKZ829" s="28"/>
      <c r="VLA829" s="28"/>
      <c r="VLB829" s="28"/>
      <c r="VLC829" s="28"/>
      <c r="VLD829" s="28"/>
      <c r="VLE829" s="28"/>
      <c r="VLF829" s="28"/>
      <c r="VLG829" s="28"/>
      <c r="VLH829" s="28"/>
      <c r="VLI829" s="28"/>
      <c r="VLJ829" s="28"/>
      <c r="VLK829" s="28"/>
      <c r="VLL829" s="28"/>
      <c r="VLM829" s="28"/>
      <c r="VLN829" s="28"/>
      <c r="VLO829" s="28"/>
      <c r="VLP829" s="28"/>
      <c r="VLQ829" s="28"/>
      <c r="VLR829" s="28"/>
      <c r="VLS829" s="28"/>
      <c r="VLT829" s="28"/>
      <c r="VLU829" s="28"/>
      <c r="VLV829" s="28"/>
      <c r="VLW829" s="28"/>
      <c r="VLX829" s="28"/>
      <c r="VLY829" s="28"/>
      <c r="VLZ829" s="28"/>
      <c r="VMA829" s="28"/>
      <c r="VMB829" s="28"/>
      <c r="VMC829" s="28"/>
      <c r="VMD829" s="28"/>
      <c r="VME829" s="28"/>
      <c r="VMF829" s="28"/>
      <c r="VMG829" s="28"/>
      <c r="VMH829" s="28"/>
      <c r="VMI829" s="28"/>
      <c r="VMJ829" s="28"/>
      <c r="VMK829" s="28"/>
      <c r="VML829" s="28"/>
      <c r="VMM829" s="28"/>
      <c r="VMN829" s="28"/>
      <c r="VMO829" s="28"/>
      <c r="VMP829" s="28"/>
      <c r="VMQ829" s="28"/>
      <c r="VMR829" s="28"/>
      <c r="VMS829" s="28"/>
      <c r="VMT829" s="28"/>
      <c r="VMU829" s="28"/>
      <c r="VMV829" s="28"/>
      <c r="VMW829" s="28"/>
      <c r="VMX829" s="28"/>
      <c r="VMY829" s="28"/>
      <c r="VMZ829" s="28"/>
      <c r="VNA829" s="28"/>
      <c r="VNB829" s="28"/>
      <c r="VNC829" s="28"/>
      <c r="VND829" s="28"/>
      <c r="VNE829" s="28"/>
      <c r="VNF829" s="28"/>
      <c r="VNG829" s="28"/>
      <c r="VNH829" s="28"/>
      <c r="VNI829" s="28"/>
      <c r="VNJ829" s="28"/>
      <c r="VNK829" s="28"/>
      <c r="VNL829" s="28"/>
      <c r="VNM829" s="28"/>
      <c r="VNN829" s="28"/>
      <c r="VNO829" s="28"/>
      <c r="VNP829" s="28"/>
      <c r="VNQ829" s="28"/>
      <c r="VNR829" s="28"/>
      <c r="VNS829" s="28"/>
      <c r="VNT829" s="28"/>
      <c r="VNU829" s="28"/>
      <c r="VNV829" s="28"/>
      <c r="VNW829" s="28"/>
      <c r="VNX829" s="28"/>
      <c r="VNY829" s="28"/>
      <c r="VNZ829" s="28"/>
      <c r="VOA829" s="28"/>
      <c r="VOB829" s="28"/>
      <c r="VOC829" s="28"/>
      <c r="VOD829" s="28"/>
      <c r="VOE829" s="28"/>
      <c r="VOF829" s="28"/>
      <c r="VOG829" s="28"/>
      <c r="VOH829" s="28"/>
      <c r="VOI829" s="28"/>
      <c r="VOJ829" s="28"/>
      <c r="VOK829" s="28"/>
      <c r="VOL829" s="28"/>
      <c r="VOM829" s="28"/>
      <c r="VON829" s="28"/>
      <c r="VOO829" s="28"/>
      <c r="VOP829" s="28"/>
      <c r="VOQ829" s="28"/>
      <c r="VOR829" s="28"/>
      <c r="VOS829" s="28"/>
      <c r="VOT829" s="28"/>
      <c r="VOU829" s="28"/>
      <c r="VOV829" s="28"/>
      <c r="VOW829" s="28"/>
      <c r="VOX829" s="28"/>
      <c r="VOY829" s="28"/>
      <c r="VOZ829" s="28"/>
      <c r="VPA829" s="28"/>
      <c r="VPB829" s="28"/>
      <c r="VPC829" s="28"/>
      <c r="VPD829" s="28"/>
      <c r="VPE829" s="28"/>
      <c r="VPF829" s="28"/>
      <c r="VPG829" s="28"/>
      <c r="VPH829" s="28"/>
      <c r="VPI829" s="28"/>
      <c r="VPJ829" s="28"/>
      <c r="VPK829" s="28"/>
      <c r="VPL829" s="28"/>
      <c r="VPM829" s="28"/>
      <c r="VPN829" s="28"/>
      <c r="VPO829" s="28"/>
      <c r="VPP829" s="28"/>
      <c r="VPQ829" s="28"/>
      <c r="VPR829" s="28"/>
      <c r="VPS829" s="28"/>
      <c r="VPT829" s="28"/>
      <c r="VPU829" s="28"/>
      <c r="VPV829" s="28"/>
      <c r="VPW829" s="28"/>
      <c r="VPX829" s="28"/>
      <c r="VPY829" s="28"/>
      <c r="VPZ829" s="28"/>
      <c r="VQA829" s="28"/>
      <c r="VQB829" s="28"/>
      <c r="VQC829" s="28"/>
      <c r="VQD829" s="28"/>
      <c r="VQE829" s="28"/>
      <c r="VQF829" s="28"/>
      <c r="VQG829" s="28"/>
      <c r="VQH829" s="28"/>
      <c r="VQI829" s="28"/>
      <c r="VQJ829" s="28"/>
      <c r="VQK829" s="28"/>
      <c r="VQL829" s="28"/>
      <c r="VQM829" s="28"/>
      <c r="VQN829" s="28"/>
      <c r="VQO829" s="28"/>
      <c r="VQP829" s="28"/>
      <c r="VQQ829" s="28"/>
      <c r="VQR829" s="28"/>
      <c r="VQS829" s="28"/>
      <c r="VQT829" s="28"/>
      <c r="VQU829" s="28"/>
      <c r="VQV829" s="28"/>
      <c r="VQW829" s="28"/>
      <c r="VQX829" s="28"/>
      <c r="VQY829" s="28"/>
      <c r="VQZ829" s="28"/>
      <c r="VRA829" s="28"/>
      <c r="VRB829" s="28"/>
      <c r="VRC829" s="28"/>
      <c r="VRD829" s="28"/>
      <c r="VRE829" s="28"/>
      <c r="VRF829" s="28"/>
      <c r="VRG829" s="28"/>
      <c r="VRH829" s="28"/>
      <c r="VRI829" s="28"/>
      <c r="VRJ829" s="28"/>
      <c r="VRK829" s="28"/>
      <c r="VRL829" s="28"/>
      <c r="VRM829" s="28"/>
      <c r="VRN829" s="28"/>
      <c r="VRO829" s="28"/>
      <c r="VRP829" s="28"/>
      <c r="VRQ829" s="28"/>
      <c r="VRR829" s="28"/>
      <c r="VRS829" s="28"/>
      <c r="VRT829" s="28"/>
      <c r="VRU829" s="28"/>
      <c r="VRV829" s="28"/>
      <c r="VRW829" s="28"/>
      <c r="VRX829" s="28"/>
      <c r="VRY829" s="28"/>
      <c r="VRZ829" s="28"/>
      <c r="VSA829" s="28"/>
      <c r="VSB829" s="28"/>
      <c r="VSC829" s="28"/>
      <c r="VSD829" s="28"/>
      <c r="VSE829" s="28"/>
      <c r="VSF829" s="28"/>
      <c r="VSG829" s="28"/>
      <c r="VSH829" s="28"/>
      <c r="VSI829" s="28"/>
      <c r="VSJ829" s="28"/>
      <c r="VSK829" s="28"/>
      <c r="VSL829" s="28"/>
      <c r="VSM829" s="28"/>
      <c r="VSN829" s="28"/>
      <c r="VSO829" s="28"/>
      <c r="VSP829" s="28"/>
      <c r="VSQ829" s="28"/>
      <c r="VSR829" s="28"/>
      <c r="VSS829" s="28"/>
      <c r="VST829" s="28"/>
      <c r="VSU829" s="28"/>
      <c r="VSV829" s="28"/>
      <c r="VSW829" s="28"/>
      <c r="VSX829" s="28"/>
      <c r="VSY829" s="28"/>
      <c r="VSZ829" s="28"/>
      <c r="VTA829" s="28"/>
      <c r="VTB829" s="28"/>
      <c r="VTC829" s="28"/>
      <c r="VTD829" s="28"/>
      <c r="VTE829" s="28"/>
      <c r="VTF829" s="28"/>
      <c r="VTG829" s="28"/>
      <c r="VTH829" s="28"/>
      <c r="VTI829" s="28"/>
      <c r="VTJ829" s="28"/>
      <c r="VTK829" s="28"/>
      <c r="VTL829" s="28"/>
      <c r="VTM829" s="28"/>
      <c r="VTN829" s="28"/>
      <c r="VTO829" s="28"/>
      <c r="VTP829" s="28"/>
      <c r="VTQ829" s="28"/>
      <c r="VTR829" s="28"/>
      <c r="VTS829" s="28"/>
      <c r="VTT829" s="28"/>
      <c r="VTU829" s="28"/>
      <c r="VTV829" s="28"/>
      <c r="VTW829" s="28"/>
      <c r="VTX829" s="28"/>
      <c r="VTY829" s="28"/>
      <c r="VTZ829" s="28"/>
      <c r="VUA829" s="28"/>
      <c r="VUB829" s="28"/>
      <c r="VUC829" s="28"/>
      <c r="VUD829" s="28"/>
      <c r="VUE829" s="28"/>
      <c r="VUF829" s="28"/>
      <c r="VUG829" s="28"/>
      <c r="VUH829" s="28"/>
      <c r="VUI829" s="28"/>
      <c r="VUJ829" s="28"/>
      <c r="VUK829" s="28"/>
      <c r="VUL829" s="28"/>
      <c r="VUM829" s="28"/>
      <c r="VUN829" s="28"/>
      <c r="VUO829" s="28"/>
      <c r="VUP829" s="28"/>
      <c r="VUQ829" s="28"/>
      <c r="VUR829" s="28"/>
      <c r="VUS829" s="28"/>
      <c r="VUT829" s="28"/>
      <c r="VUU829" s="28"/>
      <c r="VUV829" s="28"/>
      <c r="VUW829" s="28"/>
      <c r="VUX829" s="28"/>
      <c r="VUY829" s="28"/>
      <c r="VUZ829" s="28"/>
      <c r="VVA829" s="28"/>
      <c r="VVB829" s="28"/>
      <c r="VVC829" s="28"/>
      <c r="VVD829" s="28"/>
      <c r="VVE829" s="28"/>
      <c r="VVF829" s="28"/>
      <c r="VVG829" s="28"/>
      <c r="VVH829" s="28"/>
      <c r="VVI829" s="28"/>
      <c r="VVJ829" s="28"/>
      <c r="VVK829" s="28"/>
      <c r="VVL829" s="28"/>
      <c r="VVM829" s="28"/>
      <c r="VVN829" s="28"/>
      <c r="VVO829" s="28"/>
      <c r="VVP829" s="28"/>
      <c r="VVQ829" s="28"/>
      <c r="VVR829" s="28"/>
      <c r="VVS829" s="28"/>
      <c r="VVT829" s="28"/>
      <c r="VVU829" s="28"/>
      <c r="VVV829" s="28"/>
      <c r="VVW829" s="28"/>
      <c r="VVX829" s="28"/>
      <c r="VVY829" s="28"/>
      <c r="VVZ829" s="28"/>
      <c r="VWA829" s="28"/>
      <c r="VWB829" s="28"/>
      <c r="VWC829" s="28"/>
      <c r="VWD829" s="28"/>
      <c r="VWE829" s="28"/>
      <c r="VWF829" s="28"/>
      <c r="VWG829" s="28"/>
      <c r="VWH829" s="28"/>
      <c r="VWI829" s="28"/>
      <c r="VWJ829" s="28"/>
      <c r="VWK829" s="28"/>
      <c r="VWL829" s="28"/>
      <c r="VWM829" s="28"/>
      <c r="VWN829" s="28"/>
      <c r="VWO829" s="28"/>
      <c r="VWP829" s="28"/>
      <c r="VWQ829" s="28"/>
      <c r="VWR829" s="28"/>
      <c r="VWS829" s="28"/>
      <c r="VWT829" s="28"/>
      <c r="VWU829" s="28"/>
      <c r="VWV829" s="28"/>
      <c r="VWW829" s="28"/>
      <c r="VWX829" s="28"/>
      <c r="VWY829" s="28"/>
      <c r="VWZ829" s="28"/>
      <c r="VXA829" s="28"/>
      <c r="VXB829" s="28"/>
      <c r="VXC829" s="28"/>
      <c r="VXD829" s="28"/>
      <c r="VXE829" s="28"/>
      <c r="VXF829" s="28"/>
      <c r="VXG829" s="28"/>
      <c r="VXH829" s="28"/>
      <c r="VXI829" s="28"/>
      <c r="VXJ829" s="28"/>
      <c r="VXK829" s="28"/>
      <c r="VXL829" s="28"/>
      <c r="VXM829" s="28"/>
      <c r="VXN829" s="28"/>
      <c r="VXO829" s="28"/>
      <c r="VXP829" s="28"/>
      <c r="VXQ829" s="28"/>
      <c r="VXR829" s="28"/>
      <c r="VXS829" s="28"/>
      <c r="VXT829" s="28"/>
      <c r="VXU829" s="28"/>
      <c r="VXV829" s="28"/>
      <c r="VXW829" s="28"/>
      <c r="VXX829" s="28"/>
      <c r="VXY829" s="28"/>
      <c r="VXZ829" s="28"/>
      <c r="VYA829" s="28"/>
      <c r="VYB829" s="28"/>
      <c r="VYC829" s="28"/>
      <c r="VYD829" s="28"/>
      <c r="VYE829" s="28"/>
      <c r="VYF829" s="28"/>
      <c r="VYG829" s="28"/>
      <c r="VYH829" s="28"/>
      <c r="VYI829" s="28"/>
      <c r="VYJ829" s="28"/>
      <c r="VYK829" s="28"/>
      <c r="VYL829" s="28"/>
      <c r="VYM829" s="28"/>
      <c r="VYN829" s="28"/>
      <c r="VYO829" s="28"/>
      <c r="VYP829" s="28"/>
      <c r="VYQ829" s="28"/>
      <c r="VYR829" s="28"/>
      <c r="VYS829" s="28"/>
      <c r="VYT829" s="28"/>
      <c r="VYU829" s="28"/>
      <c r="VYV829" s="28"/>
      <c r="VYW829" s="28"/>
      <c r="VYX829" s="28"/>
      <c r="VYY829" s="28"/>
      <c r="VYZ829" s="28"/>
      <c r="VZA829" s="28"/>
      <c r="VZB829" s="28"/>
      <c r="VZC829" s="28"/>
      <c r="VZD829" s="28"/>
      <c r="VZE829" s="28"/>
      <c r="VZF829" s="28"/>
      <c r="VZG829" s="28"/>
      <c r="VZH829" s="28"/>
      <c r="VZI829" s="28"/>
      <c r="VZJ829" s="28"/>
      <c r="VZK829" s="28"/>
      <c r="VZL829" s="28"/>
      <c r="VZM829" s="28"/>
      <c r="VZN829" s="28"/>
      <c r="VZO829" s="28"/>
      <c r="VZP829" s="28"/>
      <c r="VZQ829" s="28"/>
      <c r="VZR829" s="28"/>
      <c r="VZS829" s="28"/>
      <c r="VZT829" s="28"/>
      <c r="VZU829" s="28"/>
      <c r="VZV829" s="28"/>
      <c r="VZW829" s="28"/>
      <c r="VZX829" s="28"/>
      <c r="VZY829" s="28"/>
      <c r="VZZ829" s="28"/>
      <c r="WAA829" s="28"/>
      <c r="WAB829" s="28"/>
      <c r="WAC829" s="28"/>
      <c r="WAD829" s="28"/>
      <c r="WAE829" s="28"/>
      <c r="WAF829" s="28"/>
      <c r="WAG829" s="28"/>
      <c r="WAH829" s="28"/>
      <c r="WAI829" s="28"/>
      <c r="WAJ829" s="28"/>
      <c r="WAK829" s="28"/>
      <c r="WAL829" s="28"/>
      <c r="WAM829" s="28"/>
      <c r="WAN829" s="28"/>
      <c r="WAO829" s="28"/>
      <c r="WAP829" s="28"/>
      <c r="WAQ829" s="28"/>
      <c r="WAR829" s="28"/>
      <c r="WAS829" s="28"/>
      <c r="WAT829" s="28"/>
      <c r="WAU829" s="28"/>
      <c r="WAV829" s="28"/>
      <c r="WAW829" s="28"/>
      <c r="WAX829" s="28"/>
      <c r="WAY829" s="28"/>
      <c r="WAZ829" s="28"/>
      <c r="WBA829" s="28"/>
      <c r="WBB829" s="28"/>
      <c r="WBC829" s="28"/>
      <c r="WBD829" s="28"/>
      <c r="WBE829" s="28"/>
      <c r="WBF829" s="28"/>
      <c r="WBG829" s="28"/>
      <c r="WBH829" s="28"/>
      <c r="WBI829" s="28"/>
      <c r="WBJ829" s="28"/>
      <c r="WBK829" s="28"/>
      <c r="WBL829" s="28"/>
      <c r="WBM829" s="28"/>
      <c r="WBN829" s="28"/>
      <c r="WBO829" s="28"/>
      <c r="WBP829" s="28"/>
      <c r="WBQ829" s="28"/>
      <c r="WBR829" s="28"/>
      <c r="WBS829" s="28"/>
      <c r="WBT829" s="28"/>
      <c r="WBU829" s="28"/>
      <c r="WBV829" s="28"/>
      <c r="WBW829" s="28"/>
      <c r="WBX829" s="28"/>
      <c r="WBY829" s="28"/>
      <c r="WBZ829" s="28"/>
      <c r="WCA829" s="28"/>
      <c r="WCB829" s="28"/>
      <c r="WCC829" s="28"/>
      <c r="WCD829" s="28"/>
      <c r="WCE829" s="28"/>
      <c r="WCF829" s="28"/>
      <c r="WCG829" s="28"/>
      <c r="WCH829" s="28"/>
      <c r="WCI829" s="28"/>
      <c r="WCJ829" s="28"/>
      <c r="WCK829" s="28"/>
      <c r="WCL829" s="28"/>
      <c r="WCM829" s="28"/>
      <c r="WCN829" s="28"/>
      <c r="WCO829" s="28"/>
      <c r="WCP829" s="28"/>
      <c r="WCQ829" s="28"/>
      <c r="WCR829" s="28"/>
      <c r="WCS829" s="28"/>
      <c r="WCT829" s="28"/>
      <c r="WCU829" s="28"/>
      <c r="WCV829" s="28"/>
      <c r="WCW829" s="28"/>
      <c r="WCX829" s="28"/>
      <c r="WCY829" s="28"/>
      <c r="WCZ829" s="28"/>
      <c r="WDA829" s="28"/>
      <c r="WDB829" s="28"/>
      <c r="WDC829" s="28"/>
      <c r="WDD829" s="28"/>
      <c r="WDE829" s="28"/>
      <c r="WDF829" s="28"/>
      <c r="WDG829" s="28"/>
      <c r="WDH829" s="28"/>
      <c r="WDI829" s="28"/>
      <c r="WDJ829" s="28"/>
      <c r="WDK829" s="28"/>
      <c r="WDL829" s="28"/>
      <c r="WDM829" s="28"/>
      <c r="WDN829" s="28"/>
      <c r="WDO829" s="28"/>
      <c r="WDP829" s="28"/>
      <c r="WDQ829" s="28"/>
      <c r="WDR829" s="28"/>
      <c r="WDS829" s="28"/>
      <c r="WDT829" s="28"/>
      <c r="WDU829" s="28"/>
      <c r="WDV829" s="28"/>
      <c r="WDW829" s="28"/>
      <c r="WDX829" s="28"/>
      <c r="WDY829" s="28"/>
      <c r="WDZ829" s="28"/>
      <c r="WEA829" s="28"/>
      <c r="WEB829" s="28"/>
      <c r="WEC829" s="28"/>
      <c r="WED829" s="28"/>
      <c r="WEE829" s="28"/>
      <c r="WEF829" s="28"/>
      <c r="WEG829" s="28"/>
      <c r="WEH829" s="28"/>
      <c r="WEI829" s="28"/>
      <c r="WEJ829" s="28"/>
      <c r="WEK829" s="28"/>
      <c r="WEL829" s="28"/>
      <c r="WEM829" s="28"/>
      <c r="WEN829" s="28"/>
      <c r="WEO829" s="28"/>
      <c r="WEP829" s="28"/>
      <c r="WEQ829" s="28"/>
      <c r="WER829" s="28"/>
      <c r="WES829" s="28"/>
      <c r="WET829" s="28"/>
      <c r="WEU829" s="28"/>
      <c r="WEV829" s="28"/>
      <c r="WEW829" s="28"/>
      <c r="WEX829" s="28"/>
      <c r="WEY829" s="28"/>
      <c r="WEZ829" s="28"/>
      <c r="WFA829" s="28"/>
      <c r="WFB829" s="28"/>
      <c r="WFC829" s="28"/>
      <c r="WFD829" s="28"/>
      <c r="WFE829" s="28"/>
      <c r="WFF829" s="28"/>
      <c r="WFG829" s="28"/>
      <c r="WFH829" s="28"/>
      <c r="WFI829" s="28"/>
      <c r="WFJ829" s="28"/>
      <c r="WFK829" s="28"/>
      <c r="WFL829" s="28"/>
      <c r="WFM829" s="28"/>
      <c r="WFN829" s="28"/>
      <c r="WFO829" s="28"/>
      <c r="WFP829" s="28"/>
      <c r="WFQ829" s="28"/>
      <c r="WFR829" s="28"/>
      <c r="WFS829" s="28"/>
      <c r="WFT829" s="28"/>
      <c r="WFU829" s="28"/>
      <c r="WFV829" s="28"/>
      <c r="WFW829" s="28"/>
      <c r="WFX829" s="28"/>
      <c r="WFY829" s="28"/>
      <c r="WFZ829" s="28"/>
      <c r="WGA829" s="28"/>
      <c r="WGB829" s="28"/>
      <c r="WGC829" s="28"/>
      <c r="WGD829" s="28"/>
      <c r="WGE829" s="28"/>
      <c r="WGF829" s="28"/>
      <c r="WGG829" s="28"/>
      <c r="WGH829" s="28"/>
      <c r="WGI829" s="28"/>
      <c r="WGJ829" s="28"/>
      <c r="WGK829" s="28"/>
      <c r="WGL829" s="28"/>
      <c r="WGM829" s="28"/>
      <c r="WGN829" s="28"/>
      <c r="WGO829" s="28"/>
      <c r="WGP829" s="28"/>
      <c r="WGQ829" s="28"/>
      <c r="WGR829" s="28"/>
      <c r="WGS829" s="28"/>
      <c r="WGT829" s="28"/>
      <c r="WGU829" s="28"/>
      <c r="WGV829" s="28"/>
      <c r="WGW829" s="28"/>
      <c r="WGX829" s="28"/>
      <c r="WGY829" s="28"/>
      <c r="WGZ829" s="28"/>
      <c r="WHA829" s="28"/>
      <c r="WHB829" s="28"/>
      <c r="WHC829" s="28"/>
      <c r="WHD829" s="28"/>
      <c r="WHE829" s="28"/>
      <c r="WHF829" s="28"/>
      <c r="WHG829" s="28"/>
      <c r="WHH829" s="28"/>
      <c r="WHI829" s="28"/>
      <c r="WHJ829" s="28"/>
      <c r="WHK829" s="28"/>
      <c r="WHL829" s="28"/>
      <c r="WHM829" s="28"/>
      <c r="WHN829" s="28"/>
      <c r="WHO829" s="28"/>
      <c r="WHP829" s="28"/>
      <c r="WHQ829" s="28"/>
      <c r="WHR829" s="28"/>
      <c r="WHS829" s="28"/>
      <c r="WHT829" s="28"/>
      <c r="WHU829" s="28"/>
      <c r="WHV829" s="28"/>
      <c r="WHW829" s="28"/>
      <c r="WHX829" s="28"/>
      <c r="WHY829" s="28"/>
      <c r="WHZ829" s="28"/>
      <c r="WIA829" s="28"/>
      <c r="WIB829" s="28"/>
      <c r="WIC829" s="28"/>
      <c r="WID829" s="28"/>
      <c r="WIE829" s="28"/>
      <c r="WIF829" s="28"/>
      <c r="WIG829" s="28"/>
      <c r="WIH829" s="28"/>
      <c r="WII829" s="28"/>
      <c r="WIJ829" s="28"/>
      <c r="WIK829" s="28"/>
      <c r="WIL829" s="28"/>
      <c r="WIM829" s="28"/>
      <c r="WIN829" s="28"/>
      <c r="WIO829" s="28"/>
      <c r="WIP829" s="28"/>
      <c r="WIQ829" s="28"/>
      <c r="WIR829" s="28"/>
      <c r="WIS829" s="28"/>
      <c r="WIT829" s="28"/>
      <c r="WIU829" s="28"/>
      <c r="WIV829" s="28"/>
      <c r="WIW829" s="28"/>
      <c r="WIX829" s="28"/>
      <c r="WIY829" s="28"/>
      <c r="WIZ829" s="28"/>
      <c r="WJA829" s="28"/>
      <c r="WJB829" s="28"/>
      <c r="WJC829" s="28"/>
      <c r="WJD829" s="28"/>
      <c r="WJE829" s="28"/>
      <c r="WJF829" s="28"/>
      <c r="WJG829" s="28"/>
      <c r="WJH829" s="28"/>
      <c r="WJI829" s="28"/>
      <c r="WJJ829" s="28"/>
      <c r="WJK829" s="28"/>
      <c r="WJL829" s="28"/>
      <c r="WJM829" s="28"/>
      <c r="WJN829" s="28"/>
      <c r="WJO829" s="28"/>
      <c r="WJP829" s="28"/>
      <c r="WJQ829" s="28"/>
      <c r="WJR829" s="28"/>
      <c r="WJS829" s="28"/>
      <c r="WJT829" s="28"/>
      <c r="WJU829" s="28"/>
      <c r="WJV829" s="28"/>
      <c r="WJW829" s="28"/>
      <c r="WJX829" s="28"/>
      <c r="WJY829" s="28"/>
      <c r="WJZ829" s="28"/>
      <c r="WKA829" s="28"/>
      <c r="WKB829" s="28"/>
      <c r="WKC829" s="28"/>
      <c r="WKD829" s="28"/>
      <c r="WKE829" s="28"/>
      <c r="WKF829" s="28"/>
      <c r="WKG829" s="28"/>
      <c r="WKH829" s="28"/>
      <c r="WKI829" s="28"/>
      <c r="WKJ829" s="28"/>
      <c r="WKK829" s="28"/>
      <c r="WKL829" s="28"/>
      <c r="WKM829" s="28"/>
      <c r="WKN829" s="28"/>
      <c r="WKO829" s="28"/>
      <c r="WKP829" s="28"/>
      <c r="WKQ829" s="28"/>
      <c r="WKR829" s="28"/>
      <c r="WKS829" s="28"/>
      <c r="WKT829" s="28"/>
      <c r="WKU829" s="28"/>
      <c r="WKV829" s="28"/>
      <c r="WKW829" s="28"/>
      <c r="WKX829" s="28"/>
      <c r="WKY829" s="28"/>
      <c r="WKZ829" s="28"/>
      <c r="WLA829" s="28"/>
      <c r="WLB829" s="28"/>
      <c r="WLC829" s="28"/>
      <c r="WLD829" s="28"/>
      <c r="WLE829" s="28"/>
      <c r="WLF829" s="28"/>
      <c r="WLG829" s="28"/>
      <c r="WLH829" s="28"/>
      <c r="WLI829" s="28"/>
      <c r="WLJ829" s="28"/>
      <c r="WLK829" s="28"/>
      <c r="WLL829" s="28"/>
      <c r="WLM829" s="28"/>
      <c r="WLN829" s="28"/>
      <c r="WLO829" s="28"/>
      <c r="WLP829" s="28"/>
      <c r="WLQ829" s="28"/>
      <c r="WLR829" s="28"/>
      <c r="WLS829" s="28"/>
      <c r="WLT829" s="28"/>
      <c r="WLU829" s="28"/>
      <c r="WLV829" s="28"/>
      <c r="WLW829" s="28"/>
      <c r="WLX829" s="28"/>
      <c r="WLY829" s="28"/>
      <c r="WLZ829" s="28"/>
      <c r="WMA829" s="28"/>
      <c r="WMB829" s="28"/>
      <c r="WMC829" s="28"/>
      <c r="WMD829" s="28"/>
      <c r="WME829" s="28"/>
      <c r="WMF829" s="28"/>
      <c r="WMG829" s="28"/>
      <c r="WMH829" s="28"/>
      <c r="WMI829" s="28"/>
      <c r="WMJ829" s="28"/>
      <c r="WMK829" s="28"/>
      <c r="WML829" s="28"/>
      <c r="WMM829" s="28"/>
      <c r="WMN829" s="28"/>
      <c r="WMO829" s="28"/>
      <c r="WMP829" s="28"/>
      <c r="WMQ829" s="28"/>
      <c r="WMR829" s="28"/>
      <c r="WMS829" s="28"/>
      <c r="WMT829" s="28"/>
      <c r="WMU829" s="28"/>
      <c r="WMV829" s="28"/>
      <c r="WMW829" s="28"/>
      <c r="WMX829" s="28"/>
      <c r="WMY829" s="28"/>
      <c r="WMZ829" s="28"/>
      <c r="WNA829" s="28"/>
      <c r="WNB829" s="28"/>
      <c r="WNC829" s="28"/>
      <c r="WND829" s="28"/>
      <c r="WNE829" s="28"/>
      <c r="WNF829" s="28"/>
      <c r="WNG829" s="28"/>
      <c r="WNH829" s="28"/>
      <c r="WNI829" s="28"/>
      <c r="WNJ829" s="28"/>
      <c r="WNK829" s="28"/>
      <c r="WNL829" s="28"/>
      <c r="WNM829" s="28"/>
      <c r="WNN829" s="28"/>
      <c r="WNO829" s="28"/>
      <c r="WNP829" s="28"/>
      <c r="WNQ829" s="28"/>
      <c r="WNR829" s="28"/>
      <c r="WNS829" s="28"/>
      <c r="WNT829" s="28"/>
      <c r="WNU829" s="28"/>
      <c r="WNV829" s="28"/>
      <c r="WNW829" s="28"/>
      <c r="WNX829" s="28"/>
      <c r="WNY829" s="28"/>
      <c r="WNZ829" s="28"/>
      <c r="WOA829" s="28"/>
      <c r="WOB829" s="28"/>
      <c r="WOC829" s="28"/>
      <c r="WOD829" s="28"/>
      <c r="WOE829" s="28"/>
      <c r="WOF829" s="28"/>
      <c r="WOG829" s="28"/>
      <c r="WOH829" s="28"/>
      <c r="WOI829" s="28"/>
      <c r="WOJ829" s="28"/>
      <c r="WOK829" s="28"/>
      <c r="WOL829" s="28"/>
      <c r="WOM829" s="28"/>
      <c r="WON829" s="28"/>
      <c r="WOO829" s="28"/>
      <c r="WOP829" s="28"/>
      <c r="WOQ829" s="28"/>
      <c r="WOR829" s="28"/>
      <c r="WOS829" s="28"/>
      <c r="WOT829" s="28"/>
      <c r="WOU829" s="28"/>
      <c r="WOV829" s="28"/>
      <c r="WOW829" s="28"/>
      <c r="WOX829" s="28"/>
      <c r="WOY829" s="28"/>
      <c r="WOZ829" s="28"/>
      <c r="WPA829" s="28"/>
      <c r="WPB829" s="28"/>
      <c r="WPC829" s="28"/>
      <c r="WPD829" s="28"/>
      <c r="WPE829" s="28"/>
      <c r="WPF829" s="28"/>
      <c r="WPG829" s="28"/>
      <c r="WPH829" s="28"/>
      <c r="WPI829" s="28"/>
      <c r="WPJ829" s="28"/>
      <c r="WPK829" s="28"/>
      <c r="WPL829" s="28"/>
      <c r="WPM829" s="28"/>
      <c r="WPN829" s="28"/>
      <c r="WPO829" s="28"/>
      <c r="WPP829" s="28"/>
      <c r="WPQ829" s="28"/>
      <c r="WPR829" s="28"/>
      <c r="WPS829" s="28"/>
      <c r="WPT829" s="28"/>
      <c r="WPU829" s="28"/>
      <c r="WPV829" s="28"/>
      <c r="WPW829" s="28"/>
      <c r="WPX829" s="28"/>
      <c r="WPY829" s="28"/>
      <c r="WPZ829" s="28"/>
      <c r="WQA829" s="28"/>
      <c r="WQB829" s="28"/>
      <c r="WQC829" s="28"/>
      <c r="WQD829" s="28"/>
      <c r="WQE829" s="28"/>
      <c r="WQF829" s="28"/>
      <c r="WQG829" s="28"/>
      <c r="WQH829" s="28"/>
      <c r="WQI829" s="28"/>
      <c r="WQJ829" s="28"/>
      <c r="WQK829" s="28"/>
      <c r="WQL829" s="28"/>
      <c r="WQM829" s="28"/>
      <c r="WQN829" s="28"/>
      <c r="WQO829" s="28"/>
      <c r="WQP829" s="28"/>
      <c r="WQQ829" s="28"/>
      <c r="WQR829" s="28"/>
      <c r="WQS829" s="28"/>
      <c r="WQT829" s="28"/>
      <c r="WQU829" s="28"/>
      <c r="WQV829" s="28"/>
      <c r="WQW829" s="28"/>
      <c r="WQX829" s="28"/>
      <c r="WQY829" s="28"/>
      <c r="WQZ829" s="28"/>
      <c r="WRA829" s="28"/>
      <c r="WRB829" s="28"/>
      <c r="WRC829" s="28"/>
      <c r="WRD829" s="28"/>
      <c r="WRE829" s="28"/>
      <c r="WRF829" s="28"/>
      <c r="WRG829" s="28"/>
      <c r="WRH829" s="28"/>
      <c r="WRI829" s="28"/>
      <c r="WRJ829" s="28"/>
      <c r="WRK829" s="28"/>
      <c r="WRL829" s="28"/>
      <c r="WRM829" s="28"/>
      <c r="WRN829" s="28"/>
      <c r="WRO829" s="28"/>
      <c r="WRP829" s="28"/>
      <c r="WRQ829" s="28"/>
      <c r="WRR829" s="28"/>
      <c r="WRS829" s="28"/>
      <c r="WRT829" s="28"/>
      <c r="WRU829" s="28"/>
      <c r="WRV829" s="28"/>
      <c r="WRW829" s="28"/>
      <c r="WRX829" s="28"/>
      <c r="WRY829" s="28"/>
      <c r="WRZ829" s="28"/>
      <c r="WSA829" s="28"/>
      <c r="WSB829" s="28"/>
      <c r="WSC829" s="28"/>
      <c r="WSD829" s="28"/>
      <c r="WSE829" s="28"/>
      <c r="WSF829" s="28"/>
      <c r="WSG829" s="28"/>
      <c r="WSH829" s="28"/>
      <c r="WSI829" s="28"/>
      <c r="WSJ829" s="28"/>
      <c r="WSK829" s="28"/>
      <c r="WSL829" s="28"/>
      <c r="WSM829" s="28"/>
      <c r="WSN829" s="28"/>
      <c r="WSO829" s="28"/>
      <c r="WSP829" s="28"/>
      <c r="WSQ829" s="28"/>
      <c r="WSR829" s="28"/>
      <c r="WSS829" s="28"/>
      <c r="WST829" s="28"/>
      <c r="WSU829" s="28"/>
      <c r="WSV829" s="28"/>
      <c r="WSW829" s="28"/>
      <c r="WSX829" s="28"/>
      <c r="WSY829" s="28"/>
      <c r="WSZ829" s="28"/>
      <c r="WTA829" s="28"/>
      <c r="WTB829" s="28"/>
      <c r="WTC829" s="28"/>
      <c r="WTD829" s="28"/>
      <c r="WTE829" s="28"/>
      <c r="WTF829" s="28"/>
      <c r="WTG829" s="28"/>
      <c r="WTH829" s="28"/>
      <c r="WTI829" s="28"/>
      <c r="WTJ829" s="28"/>
      <c r="WTK829" s="28"/>
      <c r="WTL829" s="28"/>
      <c r="WTM829" s="28"/>
      <c r="WTN829" s="28"/>
      <c r="WTO829" s="28"/>
      <c r="WTP829" s="28"/>
      <c r="WTQ829" s="28"/>
      <c r="WTR829" s="28"/>
      <c r="WTS829" s="28"/>
      <c r="WTT829" s="28"/>
      <c r="WTU829" s="28"/>
      <c r="WTV829" s="28"/>
      <c r="WTW829" s="28"/>
      <c r="WTX829" s="28"/>
      <c r="WTY829" s="28"/>
      <c r="WTZ829" s="28"/>
      <c r="WUA829" s="28"/>
      <c r="WUB829" s="28"/>
      <c r="WUC829" s="28"/>
      <c r="WUD829" s="28"/>
      <c r="WUE829" s="28"/>
      <c r="WUF829" s="28"/>
      <c r="WUG829" s="28"/>
      <c r="WUH829" s="28"/>
      <c r="WUI829" s="28"/>
      <c r="WUJ829" s="28"/>
      <c r="WUK829" s="28"/>
      <c r="WUL829" s="28"/>
      <c r="WUM829" s="28"/>
      <c r="WUN829" s="28"/>
      <c r="WUO829" s="28"/>
      <c r="WUP829" s="28"/>
      <c r="WUQ829" s="28"/>
      <c r="WUR829" s="28"/>
      <c r="WUS829" s="28"/>
      <c r="WUT829" s="28"/>
      <c r="WUU829" s="28"/>
      <c r="WUV829" s="28"/>
      <c r="WUW829" s="28"/>
      <c r="WUX829" s="28"/>
      <c r="WUY829" s="28"/>
      <c r="WUZ829" s="28"/>
      <c r="WVA829" s="28"/>
      <c r="WVB829" s="28"/>
      <c r="WVC829" s="28"/>
      <c r="WVD829" s="28"/>
      <c r="WVE829" s="28"/>
      <c r="WVF829" s="28"/>
      <c r="WVG829" s="28"/>
      <c r="WVH829" s="28"/>
      <c r="WVI829" s="28"/>
      <c r="WVJ829" s="28"/>
      <c r="WVK829" s="28"/>
      <c r="WVL829" s="28"/>
      <c r="WVM829" s="28"/>
      <c r="WVN829" s="28"/>
      <c r="WVO829" s="28"/>
      <c r="WVP829" s="28"/>
      <c r="WVQ829" s="28"/>
      <c r="WVR829" s="28"/>
      <c r="WVS829" s="28"/>
      <c r="WVT829" s="28"/>
      <c r="WVU829" s="28"/>
      <c r="WVV829" s="28"/>
      <c r="WVW829" s="28"/>
      <c r="WVX829" s="28"/>
      <c r="WVY829" s="28"/>
      <c r="WVZ829" s="28"/>
      <c r="WWA829" s="28"/>
      <c r="WWB829" s="28"/>
      <c r="WWC829" s="28"/>
      <c r="WWD829" s="28"/>
      <c r="WWE829" s="28"/>
      <c r="WWF829" s="28"/>
      <c r="WWG829" s="28"/>
      <c r="WWH829" s="28"/>
      <c r="WWI829" s="28"/>
      <c r="WWJ829" s="28"/>
      <c r="WWK829" s="28"/>
      <c r="WWL829" s="28"/>
      <c r="WWM829" s="28"/>
      <c r="WWN829" s="28"/>
      <c r="WWO829" s="28"/>
      <c r="WWP829" s="28"/>
      <c r="WWQ829" s="28"/>
      <c r="WWR829" s="28"/>
      <c r="WWS829" s="28"/>
      <c r="WWT829" s="28"/>
      <c r="WWU829" s="28"/>
      <c r="WWV829" s="28"/>
      <c r="WWW829" s="28"/>
      <c r="WWX829" s="28"/>
      <c r="WWY829" s="28"/>
      <c r="WWZ829" s="28"/>
      <c r="WXA829" s="28"/>
      <c r="WXB829" s="28"/>
      <c r="WXC829" s="28"/>
      <c r="WXD829" s="28"/>
      <c r="WXE829" s="28"/>
      <c r="WXF829" s="28"/>
      <c r="WXG829" s="28"/>
      <c r="WXH829" s="28"/>
      <c r="WXI829" s="28"/>
      <c r="WXJ829" s="28"/>
      <c r="WXK829" s="28"/>
      <c r="WXL829" s="28"/>
      <c r="WXM829" s="28"/>
      <c r="WXN829" s="28"/>
      <c r="WXO829" s="28"/>
      <c r="WXP829" s="28"/>
      <c r="WXQ829" s="28"/>
      <c r="WXR829" s="28"/>
      <c r="WXS829" s="28"/>
      <c r="WXT829" s="28"/>
      <c r="WXU829" s="28"/>
      <c r="WXV829" s="28"/>
      <c r="WXW829" s="28"/>
      <c r="WXX829" s="28"/>
      <c r="WXY829" s="28"/>
      <c r="WXZ829" s="28"/>
      <c r="WYA829" s="28"/>
      <c r="WYB829" s="28"/>
      <c r="WYC829" s="28"/>
      <c r="WYD829" s="28"/>
      <c r="WYE829" s="28"/>
      <c r="WYF829" s="28"/>
      <c r="WYG829" s="28"/>
      <c r="WYH829" s="28"/>
      <c r="WYI829" s="28"/>
      <c r="WYJ829" s="28"/>
      <c r="WYK829" s="28"/>
      <c r="WYL829" s="28"/>
      <c r="WYM829" s="28"/>
      <c r="WYN829" s="28"/>
      <c r="WYO829" s="28"/>
      <c r="WYP829" s="28"/>
      <c r="WYQ829" s="28"/>
      <c r="WYR829" s="28"/>
      <c r="WYS829" s="28"/>
      <c r="WYT829" s="28"/>
      <c r="WYU829" s="28"/>
      <c r="WYV829" s="28"/>
      <c r="WYW829" s="28"/>
      <c r="WYX829" s="28"/>
      <c r="WYY829" s="28"/>
      <c r="WYZ829" s="28"/>
      <c r="WZA829" s="28"/>
      <c r="WZB829" s="28"/>
      <c r="WZC829" s="28"/>
      <c r="WZD829" s="28"/>
      <c r="WZE829" s="28"/>
      <c r="WZF829" s="28"/>
      <c r="WZG829" s="28"/>
      <c r="WZH829" s="28"/>
      <c r="WZI829" s="28"/>
      <c r="WZJ829" s="28"/>
      <c r="WZK829" s="28"/>
      <c r="WZL829" s="28"/>
      <c r="WZM829" s="28"/>
      <c r="WZN829" s="28"/>
      <c r="WZO829" s="28"/>
      <c r="WZP829" s="28"/>
      <c r="WZQ829" s="28"/>
      <c r="WZR829" s="28"/>
      <c r="WZS829" s="28"/>
      <c r="WZT829" s="28"/>
      <c r="WZU829" s="28"/>
      <c r="WZV829" s="28"/>
      <c r="WZW829" s="28"/>
      <c r="WZX829" s="28"/>
      <c r="WZY829" s="28"/>
      <c r="WZZ829" s="28"/>
      <c r="XAA829" s="28"/>
      <c r="XAB829" s="28"/>
      <c r="XAC829" s="28"/>
      <c r="XAD829" s="28"/>
      <c r="XAE829" s="28"/>
      <c r="XAF829" s="28"/>
      <c r="XAG829" s="28"/>
      <c r="XAH829" s="28"/>
      <c r="XAI829" s="28"/>
      <c r="XAJ829" s="28"/>
      <c r="XAK829" s="28"/>
      <c r="XAL829" s="28"/>
      <c r="XAM829" s="28"/>
      <c r="XAN829" s="28"/>
      <c r="XAO829" s="28"/>
      <c r="XAP829" s="28"/>
      <c r="XAQ829" s="28"/>
      <c r="XAR829" s="28"/>
      <c r="XAS829" s="28"/>
      <c r="XAT829" s="28"/>
      <c r="XAU829" s="28"/>
      <c r="XAV829" s="28"/>
      <c r="XAW829" s="28"/>
      <c r="XAX829" s="28"/>
      <c r="XAY829" s="28"/>
      <c r="XAZ829" s="28"/>
      <c r="XBA829" s="28"/>
      <c r="XBB829" s="28"/>
      <c r="XBC829" s="28"/>
      <c r="XBD829" s="28"/>
      <c r="XBE829" s="28"/>
      <c r="XBF829" s="28"/>
      <c r="XBG829" s="28"/>
      <c r="XBH829" s="28"/>
      <c r="XBI829" s="28"/>
      <c r="XBJ829" s="28"/>
      <c r="XBK829" s="28"/>
      <c r="XBL829" s="28"/>
      <c r="XBM829" s="28"/>
      <c r="XBN829" s="28"/>
      <c r="XBO829" s="28"/>
      <c r="XBP829" s="28"/>
      <c r="XBQ829" s="28"/>
      <c r="XBR829" s="28"/>
      <c r="XBS829" s="28"/>
      <c r="XBT829" s="28"/>
      <c r="XBU829" s="28"/>
      <c r="XBV829" s="28"/>
      <c r="XBW829" s="28"/>
      <c r="XBX829" s="28"/>
      <c r="XBY829" s="28"/>
      <c r="XBZ829" s="28"/>
      <c r="XCA829" s="28"/>
      <c r="XCB829" s="28"/>
      <c r="XCC829" s="28"/>
      <c r="XCD829" s="28"/>
      <c r="XCE829" s="28"/>
      <c r="XCF829" s="28"/>
      <c r="XCG829" s="28"/>
      <c r="XCH829" s="28"/>
      <c r="XCI829" s="28"/>
      <c r="XCJ829" s="28"/>
      <c r="XCK829" s="28"/>
      <c r="XCL829" s="28"/>
      <c r="XCM829" s="28"/>
      <c r="XCN829" s="28"/>
      <c r="XCO829" s="28"/>
      <c r="XCP829" s="28"/>
      <c r="XCQ829" s="28"/>
      <c r="XCR829" s="28"/>
      <c r="XCS829" s="28"/>
      <c r="XCT829" s="28"/>
      <c r="XCU829" s="28"/>
      <c r="XCV829" s="28"/>
      <c r="XCW829" s="28"/>
      <c r="XCX829" s="28"/>
      <c r="XCY829" s="28"/>
      <c r="XCZ829" s="28"/>
      <c r="XDA829" s="28"/>
      <c r="XDB829" s="28"/>
      <c r="XDC829" s="28"/>
      <c r="XDD829" s="28"/>
      <c r="XDE829" s="28"/>
      <c r="XDF829" s="28"/>
      <c r="XDG829" s="28"/>
      <c r="XDH829" s="28"/>
      <c r="XDI829" s="28"/>
      <c r="XDJ829" s="28"/>
      <c r="XDK829" s="28"/>
      <c r="XDL829" s="28"/>
      <c r="XDM829" s="28"/>
      <c r="XDN829" s="28"/>
      <c r="XDO829" s="28"/>
      <c r="XDP829" s="28"/>
      <c r="XDQ829" s="28"/>
      <c r="XDR829" s="28"/>
      <c r="XDS829" s="28"/>
      <c r="XDT829" s="28"/>
      <c r="XDU829" s="28"/>
      <c r="XDV829" s="28"/>
      <c r="XDW829" s="28"/>
      <c r="XDX829" s="28"/>
      <c r="XDY829" s="28"/>
      <c r="XDZ829" s="28"/>
      <c r="XEA829" s="28"/>
      <c r="XEB829" s="28"/>
      <c r="XEC829" s="28"/>
      <c r="XED829" s="28"/>
      <c r="XEE829" s="28"/>
      <c r="XEF829" s="28"/>
      <c r="XEG829" s="28"/>
      <c r="XEH829" s="28"/>
      <c r="XEI829" s="28"/>
      <c r="XEJ829" s="28"/>
      <c r="XEK829" s="28"/>
      <c r="XEL829" s="28"/>
      <c r="XEM829" s="28"/>
      <c r="XEN829" s="28"/>
      <c r="XEO829" s="28"/>
      <c r="XEP829" s="28"/>
      <c r="XEQ829" s="28"/>
      <c r="XER829" s="28"/>
      <c r="XES829" s="28"/>
      <c r="XET829" s="28"/>
      <c r="XEU829" s="28"/>
      <c r="XEV829" s="28"/>
      <c r="XEW829" s="28"/>
    </row>
    <row r="830" spans="1:16377" ht="22.5" customHeight="1" x14ac:dyDescent="0.25">
      <c r="A830" s="143" t="str">
        <f t="shared" si="244"/>
        <v>777.</v>
      </c>
      <c r="B830" s="155" t="s">
        <v>363</v>
      </c>
      <c r="C830" s="52">
        <v>1961</v>
      </c>
      <c r="D830" s="143" t="s">
        <v>3015</v>
      </c>
      <c r="E830" s="143" t="s">
        <v>3017</v>
      </c>
      <c r="F830" s="52">
        <v>2</v>
      </c>
      <c r="G830" s="52">
        <v>1</v>
      </c>
      <c r="H830" s="4">
        <v>295.60000000000002</v>
      </c>
      <c r="I830" s="145">
        <v>265.3</v>
      </c>
      <c r="J830" s="4">
        <v>265.3</v>
      </c>
      <c r="K830" s="62">
        <v>19</v>
      </c>
      <c r="L830" s="9">
        <f t="shared" si="248"/>
        <v>3633415</v>
      </c>
      <c r="M830" s="9"/>
      <c r="N830" s="9"/>
      <c r="O830" s="9"/>
      <c r="P830" s="145">
        <f t="shared" si="249"/>
        <v>3633415</v>
      </c>
      <c r="Q830" s="9">
        <v>458709</v>
      </c>
      <c r="R830" s="62"/>
      <c r="S830" s="9"/>
      <c r="T830" s="9">
        <v>422</v>
      </c>
      <c r="U830" s="9">
        <f>T830*7523</f>
        <v>3174706</v>
      </c>
      <c r="V830" s="9"/>
      <c r="W830" s="9"/>
      <c r="X830" s="9"/>
      <c r="Y830" s="9"/>
      <c r="Z830" s="9"/>
      <c r="AA830" s="9"/>
      <c r="AB830" s="4"/>
      <c r="AC830" s="4"/>
      <c r="AD830" s="9"/>
      <c r="AE830" s="9"/>
      <c r="AF830" s="35">
        <v>2025</v>
      </c>
      <c r="AG830" s="259"/>
      <c r="AH830" s="29">
        <v>777</v>
      </c>
      <c r="AI830" s="29" t="s">
        <v>155</v>
      </c>
      <c r="AJ830" s="29" t="str">
        <f t="shared" si="247"/>
        <v>777.</v>
      </c>
      <c r="AK830" s="28"/>
      <c r="AL830" s="44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  <c r="IW830" s="28"/>
      <c r="IX830" s="28"/>
      <c r="IY830" s="28"/>
      <c r="IZ830" s="28"/>
      <c r="JA830" s="28"/>
      <c r="JB830" s="28"/>
      <c r="JC830" s="28"/>
      <c r="JD830" s="28"/>
      <c r="JE830" s="28"/>
      <c r="JF830" s="28"/>
      <c r="JG830" s="28"/>
      <c r="JH830" s="28"/>
      <c r="JI830" s="28"/>
      <c r="JJ830" s="28"/>
      <c r="JK830" s="28"/>
      <c r="JL830" s="28"/>
      <c r="JM830" s="28"/>
      <c r="JN830" s="28"/>
      <c r="JO830" s="28"/>
      <c r="JP830" s="28"/>
      <c r="JQ830" s="28"/>
      <c r="JR830" s="28"/>
      <c r="JS830" s="28"/>
      <c r="JT830" s="28"/>
      <c r="JU830" s="28"/>
      <c r="JV830" s="28"/>
      <c r="JW830" s="28"/>
      <c r="JX830" s="28"/>
      <c r="JY830" s="28"/>
      <c r="JZ830" s="28"/>
      <c r="KA830" s="28"/>
      <c r="KB830" s="28"/>
      <c r="KC830" s="28"/>
      <c r="KD830" s="28"/>
      <c r="KE830" s="28"/>
      <c r="KF830" s="28"/>
      <c r="KG830" s="28"/>
      <c r="KH830" s="28"/>
      <c r="KI830" s="28"/>
      <c r="KJ830" s="28"/>
      <c r="KK830" s="28"/>
      <c r="KL830" s="28"/>
      <c r="KM830" s="28"/>
      <c r="KN830" s="28"/>
      <c r="KO830" s="28"/>
      <c r="KP830" s="28"/>
      <c r="KQ830" s="28"/>
      <c r="KR830" s="28"/>
      <c r="KS830" s="28"/>
      <c r="KT830" s="28"/>
      <c r="KU830" s="28"/>
      <c r="KV830" s="28"/>
      <c r="KW830" s="28"/>
      <c r="KX830" s="28"/>
      <c r="KY830" s="28"/>
      <c r="KZ830" s="28"/>
      <c r="LA830" s="28"/>
      <c r="LB830" s="28"/>
      <c r="LC830" s="28"/>
      <c r="LD830" s="28"/>
      <c r="LE830" s="28"/>
      <c r="LF830" s="28"/>
      <c r="LG830" s="28"/>
      <c r="LH830" s="28"/>
      <c r="LI830" s="28"/>
      <c r="LJ830" s="28"/>
      <c r="LK830" s="28"/>
      <c r="LL830" s="28"/>
      <c r="LM830" s="28"/>
      <c r="LN830" s="28"/>
      <c r="LO830" s="28"/>
      <c r="LP830" s="28"/>
      <c r="LQ830" s="28"/>
      <c r="LR830" s="28"/>
      <c r="LS830" s="28"/>
      <c r="LT830" s="28"/>
      <c r="LU830" s="28"/>
      <c r="LV830" s="28"/>
      <c r="LW830" s="28"/>
      <c r="LX830" s="28"/>
      <c r="LY830" s="28"/>
      <c r="LZ830" s="28"/>
      <c r="MA830" s="28"/>
      <c r="MB830" s="28"/>
      <c r="MC830" s="28"/>
      <c r="MD830" s="28"/>
      <c r="ME830" s="28"/>
      <c r="MF830" s="28"/>
      <c r="MG830" s="28"/>
      <c r="MH830" s="28"/>
      <c r="MI830" s="28"/>
      <c r="MJ830" s="28"/>
      <c r="MK830" s="28"/>
      <c r="ML830" s="28"/>
      <c r="MM830" s="28"/>
      <c r="MN830" s="28"/>
      <c r="MO830" s="28"/>
      <c r="MP830" s="28"/>
      <c r="MQ830" s="28"/>
      <c r="MR830" s="28"/>
      <c r="MS830" s="28"/>
      <c r="MT830" s="28"/>
      <c r="MU830" s="28"/>
      <c r="MV830" s="28"/>
      <c r="MW830" s="28"/>
      <c r="MX830" s="28"/>
      <c r="MY830" s="28"/>
      <c r="MZ830" s="28"/>
      <c r="NA830" s="28"/>
      <c r="NB830" s="28"/>
      <c r="NC830" s="28"/>
      <c r="ND830" s="28"/>
      <c r="NE830" s="28"/>
      <c r="NF830" s="28"/>
      <c r="NG830" s="28"/>
      <c r="NH830" s="28"/>
      <c r="NI830" s="28"/>
      <c r="NJ830" s="28"/>
      <c r="NK830" s="28"/>
      <c r="NL830" s="28"/>
      <c r="NM830" s="28"/>
      <c r="NN830" s="28"/>
      <c r="NO830" s="28"/>
      <c r="NP830" s="28"/>
      <c r="NQ830" s="28"/>
      <c r="NR830" s="28"/>
      <c r="NS830" s="28"/>
      <c r="NT830" s="28"/>
      <c r="NU830" s="28"/>
      <c r="NV830" s="28"/>
      <c r="NW830" s="28"/>
      <c r="NX830" s="28"/>
      <c r="NY830" s="28"/>
      <c r="NZ830" s="28"/>
      <c r="OA830" s="28"/>
      <c r="OB830" s="28"/>
      <c r="OC830" s="28"/>
      <c r="OD830" s="28"/>
      <c r="OE830" s="28"/>
      <c r="OF830" s="28"/>
      <c r="OG830" s="28"/>
      <c r="OH830" s="28"/>
      <c r="OI830" s="28"/>
      <c r="OJ830" s="28"/>
      <c r="OK830" s="28"/>
      <c r="OL830" s="28"/>
      <c r="OM830" s="28"/>
      <c r="ON830" s="28"/>
      <c r="OO830" s="28"/>
      <c r="OP830" s="28"/>
      <c r="OQ830" s="28"/>
      <c r="OR830" s="28"/>
      <c r="OS830" s="28"/>
      <c r="OT830" s="28"/>
      <c r="OU830" s="28"/>
      <c r="OV830" s="28"/>
      <c r="OW830" s="28"/>
      <c r="OX830" s="28"/>
      <c r="OY830" s="28"/>
      <c r="OZ830" s="28"/>
      <c r="PA830" s="28"/>
      <c r="PB830" s="28"/>
      <c r="PC830" s="28"/>
      <c r="PD830" s="28"/>
      <c r="PE830" s="28"/>
      <c r="PF830" s="28"/>
      <c r="PG830" s="28"/>
      <c r="PH830" s="28"/>
      <c r="PI830" s="28"/>
      <c r="PJ830" s="28"/>
      <c r="PK830" s="28"/>
      <c r="PL830" s="28"/>
      <c r="PM830" s="28"/>
      <c r="PN830" s="28"/>
      <c r="PO830" s="28"/>
      <c r="PP830" s="28"/>
      <c r="PQ830" s="28"/>
      <c r="PR830" s="28"/>
      <c r="PS830" s="28"/>
      <c r="PT830" s="28"/>
      <c r="PU830" s="28"/>
      <c r="PV830" s="28"/>
      <c r="PW830" s="28"/>
      <c r="PX830" s="28"/>
      <c r="PY830" s="28"/>
      <c r="PZ830" s="28"/>
      <c r="QA830" s="28"/>
      <c r="QB830" s="28"/>
      <c r="QC830" s="28"/>
      <c r="QD830" s="28"/>
      <c r="QE830" s="28"/>
      <c r="QF830" s="28"/>
      <c r="QG830" s="28"/>
      <c r="QH830" s="28"/>
      <c r="QI830" s="28"/>
      <c r="QJ830" s="28"/>
      <c r="QK830" s="28"/>
      <c r="QL830" s="28"/>
      <c r="QM830" s="28"/>
      <c r="QN830" s="28"/>
      <c r="QO830" s="28"/>
      <c r="QP830" s="28"/>
      <c r="QQ830" s="28"/>
      <c r="QR830" s="28"/>
      <c r="QS830" s="28"/>
      <c r="QT830" s="28"/>
      <c r="QU830" s="28"/>
      <c r="QV830" s="28"/>
      <c r="QW830" s="28"/>
      <c r="QX830" s="28"/>
      <c r="QY830" s="28"/>
      <c r="QZ830" s="28"/>
      <c r="RA830" s="28"/>
      <c r="RB830" s="28"/>
      <c r="RC830" s="28"/>
      <c r="RD830" s="28"/>
      <c r="RE830" s="28"/>
      <c r="RF830" s="28"/>
      <c r="RG830" s="28"/>
      <c r="RH830" s="28"/>
      <c r="RI830" s="28"/>
      <c r="RJ830" s="28"/>
      <c r="RK830" s="28"/>
      <c r="RL830" s="28"/>
      <c r="RM830" s="28"/>
      <c r="RN830" s="28"/>
      <c r="RO830" s="28"/>
      <c r="RP830" s="28"/>
      <c r="RQ830" s="28"/>
      <c r="RR830" s="28"/>
      <c r="RS830" s="28"/>
      <c r="RT830" s="28"/>
      <c r="RU830" s="28"/>
      <c r="RV830" s="28"/>
      <c r="RW830" s="28"/>
      <c r="RX830" s="28"/>
      <c r="RY830" s="28"/>
      <c r="RZ830" s="28"/>
      <c r="SA830" s="28"/>
      <c r="SB830" s="28"/>
      <c r="SC830" s="28"/>
      <c r="SD830" s="28"/>
      <c r="SE830" s="28"/>
      <c r="SF830" s="28"/>
      <c r="SG830" s="28"/>
      <c r="SH830" s="28"/>
      <c r="SI830" s="28"/>
      <c r="SJ830" s="28"/>
      <c r="SK830" s="28"/>
      <c r="SL830" s="28"/>
      <c r="SM830" s="28"/>
      <c r="SN830" s="28"/>
      <c r="SO830" s="28"/>
      <c r="SP830" s="28"/>
      <c r="SQ830" s="28"/>
      <c r="SR830" s="28"/>
      <c r="SS830" s="28"/>
      <c r="ST830" s="28"/>
      <c r="SU830" s="28"/>
      <c r="SV830" s="28"/>
      <c r="SW830" s="28"/>
      <c r="SX830" s="28"/>
      <c r="SY830" s="28"/>
      <c r="SZ830" s="28"/>
      <c r="TA830" s="28"/>
      <c r="TB830" s="28"/>
      <c r="TC830" s="28"/>
      <c r="TD830" s="28"/>
      <c r="TE830" s="28"/>
      <c r="TF830" s="28"/>
      <c r="TG830" s="28"/>
      <c r="TH830" s="28"/>
      <c r="TI830" s="28"/>
      <c r="TJ830" s="28"/>
      <c r="TK830" s="28"/>
      <c r="TL830" s="28"/>
      <c r="TM830" s="28"/>
      <c r="TN830" s="28"/>
      <c r="TO830" s="28"/>
      <c r="TP830" s="28"/>
      <c r="TQ830" s="28"/>
      <c r="TR830" s="28"/>
      <c r="TS830" s="28"/>
      <c r="TT830" s="28"/>
      <c r="TU830" s="28"/>
      <c r="TV830" s="28"/>
      <c r="TW830" s="28"/>
      <c r="TX830" s="28"/>
      <c r="TY830" s="28"/>
      <c r="TZ830" s="28"/>
      <c r="UA830" s="28"/>
      <c r="UB830" s="28"/>
      <c r="UC830" s="28"/>
      <c r="UD830" s="28"/>
      <c r="UE830" s="28"/>
      <c r="UF830" s="28"/>
      <c r="UG830" s="28"/>
      <c r="UH830" s="28"/>
      <c r="UI830" s="28"/>
      <c r="UJ830" s="28"/>
      <c r="UK830" s="28"/>
      <c r="UL830" s="28"/>
      <c r="UM830" s="28"/>
      <c r="UN830" s="28"/>
      <c r="UO830" s="28"/>
      <c r="UP830" s="28"/>
      <c r="UQ830" s="28"/>
      <c r="UR830" s="28"/>
      <c r="US830" s="28"/>
      <c r="UT830" s="28"/>
      <c r="UU830" s="28"/>
      <c r="UV830" s="28"/>
      <c r="UW830" s="28"/>
      <c r="UX830" s="28"/>
      <c r="UY830" s="28"/>
      <c r="UZ830" s="28"/>
      <c r="VA830" s="28"/>
      <c r="VB830" s="28"/>
      <c r="VC830" s="28"/>
      <c r="VD830" s="28"/>
      <c r="VE830" s="28"/>
      <c r="VF830" s="28"/>
      <c r="VG830" s="28"/>
      <c r="VH830" s="28"/>
      <c r="VI830" s="28"/>
      <c r="VJ830" s="28"/>
      <c r="VK830" s="28"/>
      <c r="VL830" s="28"/>
      <c r="VM830" s="28"/>
      <c r="VN830" s="28"/>
      <c r="VO830" s="28"/>
      <c r="VP830" s="28"/>
      <c r="VQ830" s="28"/>
      <c r="VR830" s="28"/>
      <c r="VS830" s="28"/>
      <c r="VT830" s="28"/>
      <c r="VU830" s="28"/>
      <c r="VV830" s="28"/>
      <c r="VW830" s="28"/>
      <c r="VX830" s="28"/>
      <c r="VY830" s="28"/>
      <c r="VZ830" s="28"/>
      <c r="WA830" s="28"/>
      <c r="WB830" s="28"/>
      <c r="WC830" s="28"/>
      <c r="WD830" s="28"/>
      <c r="WE830" s="28"/>
      <c r="WF830" s="28"/>
      <c r="WG830" s="28"/>
      <c r="WH830" s="28"/>
      <c r="WI830" s="28"/>
      <c r="WJ830" s="28"/>
      <c r="WK830" s="28"/>
      <c r="WL830" s="28"/>
      <c r="WM830" s="28"/>
      <c r="WN830" s="28"/>
      <c r="WO830" s="28"/>
      <c r="WP830" s="28"/>
      <c r="WQ830" s="28"/>
      <c r="WR830" s="28"/>
      <c r="WS830" s="28"/>
      <c r="WT830" s="28"/>
      <c r="WU830" s="28"/>
      <c r="WV830" s="28"/>
      <c r="WW830" s="28"/>
      <c r="WX830" s="28"/>
      <c r="WY830" s="28"/>
      <c r="WZ830" s="28"/>
      <c r="XA830" s="28"/>
      <c r="XB830" s="28"/>
      <c r="XC830" s="28"/>
      <c r="XD830" s="28"/>
      <c r="XE830" s="28"/>
      <c r="XF830" s="28"/>
      <c r="XG830" s="28"/>
      <c r="XH830" s="28"/>
      <c r="XI830" s="28"/>
      <c r="XJ830" s="28"/>
      <c r="XK830" s="28"/>
      <c r="XL830" s="28"/>
      <c r="XM830" s="28"/>
      <c r="XN830" s="28"/>
      <c r="XO830" s="28"/>
      <c r="XP830" s="28"/>
      <c r="XQ830" s="28"/>
      <c r="XR830" s="28"/>
      <c r="XS830" s="28"/>
      <c r="XT830" s="28"/>
      <c r="XU830" s="28"/>
      <c r="XV830" s="28"/>
      <c r="XW830" s="28"/>
      <c r="XX830" s="28"/>
      <c r="XY830" s="28"/>
      <c r="XZ830" s="28"/>
      <c r="YA830" s="28"/>
      <c r="YB830" s="28"/>
      <c r="YC830" s="28"/>
      <c r="YD830" s="28"/>
      <c r="YE830" s="28"/>
      <c r="YF830" s="28"/>
      <c r="YG830" s="28"/>
      <c r="YH830" s="28"/>
      <c r="YI830" s="28"/>
      <c r="YJ830" s="28"/>
      <c r="YK830" s="28"/>
      <c r="YL830" s="28"/>
      <c r="YM830" s="28"/>
      <c r="YN830" s="28"/>
      <c r="YO830" s="28"/>
      <c r="YP830" s="28"/>
      <c r="YQ830" s="28"/>
      <c r="YR830" s="28"/>
      <c r="YS830" s="28"/>
      <c r="YT830" s="28"/>
      <c r="YU830" s="28"/>
      <c r="YV830" s="28"/>
      <c r="YW830" s="28"/>
      <c r="YX830" s="28"/>
      <c r="YY830" s="28"/>
      <c r="YZ830" s="28"/>
      <c r="ZA830" s="28"/>
      <c r="ZB830" s="28"/>
      <c r="ZC830" s="28"/>
      <c r="ZD830" s="28"/>
      <c r="ZE830" s="28"/>
      <c r="ZF830" s="28"/>
      <c r="ZG830" s="28"/>
      <c r="ZH830" s="28"/>
      <c r="ZI830" s="28"/>
      <c r="ZJ830" s="28"/>
      <c r="ZK830" s="28"/>
      <c r="ZL830" s="28"/>
      <c r="ZM830" s="28"/>
      <c r="ZN830" s="28"/>
      <c r="ZO830" s="28"/>
      <c r="ZP830" s="28"/>
      <c r="ZQ830" s="28"/>
      <c r="ZR830" s="28"/>
      <c r="ZS830" s="28"/>
      <c r="ZT830" s="28"/>
      <c r="ZU830" s="28"/>
      <c r="ZV830" s="28"/>
      <c r="ZW830" s="28"/>
      <c r="ZX830" s="28"/>
      <c r="ZY830" s="28"/>
      <c r="ZZ830" s="28"/>
      <c r="AAA830" s="28"/>
      <c r="AAB830" s="28"/>
      <c r="AAC830" s="28"/>
      <c r="AAD830" s="28"/>
      <c r="AAE830" s="28"/>
      <c r="AAF830" s="28"/>
      <c r="AAG830" s="28"/>
      <c r="AAH830" s="28"/>
      <c r="AAI830" s="28"/>
      <c r="AAJ830" s="28"/>
      <c r="AAK830" s="28"/>
      <c r="AAL830" s="28"/>
      <c r="AAM830" s="28"/>
      <c r="AAN830" s="28"/>
      <c r="AAO830" s="28"/>
      <c r="AAP830" s="28"/>
      <c r="AAQ830" s="28"/>
      <c r="AAR830" s="28"/>
      <c r="AAS830" s="28"/>
      <c r="AAT830" s="28"/>
      <c r="AAU830" s="28"/>
      <c r="AAV830" s="28"/>
      <c r="AAW830" s="28"/>
      <c r="AAX830" s="28"/>
      <c r="AAY830" s="28"/>
      <c r="AAZ830" s="28"/>
      <c r="ABA830" s="28"/>
      <c r="ABB830" s="28"/>
      <c r="ABC830" s="28"/>
      <c r="ABD830" s="28"/>
      <c r="ABE830" s="28"/>
      <c r="ABF830" s="28"/>
      <c r="ABG830" s="28"/>
      <c r="ABH830" s="28"/>
      <c r="ABI830" s="28"/>
      <c r="ABJ830" s="28"/>
      <c r="ABK830" s="28"/>
      <c r="ABL830" s="28"/>
      <c r="ABM830" s="28"/>
      <c r="ABN830" s="28"/>
      <c r="ABO830" s="28"/>
      <c r="ABP830" s="28"/>
      <c r="ABQ830" s="28"/>
      <c r="ABR830" s="28"/>
      <c r="ABS830" s="28"/>
      <c r="ABT830" s="28"/>
      <c r="ABU830" s="28"/>
      <c r="ABV830" s="28"/>
      <c r="ABW830" s="28"/>
      <c r="ABX830" s="28"/>
      <c r="ABY830" s="28"/>
      <c r="ABZ830" s="28"/>
      <c r="ACA830" s="28"/>
      <c r="ACB830" s="28"/>
      <c r="ACC830" s="28"/>
      <c r="ACD830" s="28"/>
      <c r="ACE830" s="28"/>
      <c r="ACF830" s="28"/>
      <c r="ACG830" s="28"/>
      <c r="ACH830" s="28"/>
      <c r="ACI830" s="28"/>
      <c r="ACJ830" s="28"/>
      <c r="ACK830" s="28"/>
      <c r="ACL830" s="28"/>
      <c r="ACM830" s="28"/>
      <c r="ACN830" s="28"/>
      <c r="ACO830" s="28"/>
      <c r="ACP830" s="28"/>
      <c r="ACQ830" s="28"/>
      <c r="ACR830" s="28"/>
      <c r="ACS830" s="28"/>
      <c r="ACT830" s="28"/>
      <c r="ACU830" s="28"/>
      <c r="ACV830" s="28"/>
      <c r="ACW830" s="28"/>
      <c r="ACX830" s="28"/>
      <c r="ACY830" s="28"/>
      <c r="ACZ830" s="28"/>
      <c r="ADA830" s="28"/>
      <c r="ADB830" s="28"/>
      <c r="ADC830" s="28"/>
      <c r="ADD830" s="28"/>
      <c r="ADE830" s="28"/>
      <c r="ADF830" s="28"/>
      <c r="ADG830" s="28"/>
      <c r="ADH830" s="28"/>
      <c r="ADI830" s="28"/>
      <c r="ADJ830" s="28"/>
      <c r="ADK830" s="28"/>
      <c r="ADL830" s="28"/>
      <c r="ADM830" s="28"/>
      <c r="ADN830" s="28"/>
      <c r="ADO830" s="28"/>
      <c r="ADP830" s="28"/>
      <c r="ADQ830" s="28"/>
      <c r="ADR830" s="28"/>
      <c r="ADS830" s="28"/>
      <c r="ADT830" s="28"/>
      <c r="ADU830" s="28"/>
      <c r="ADV830" s="28"/>
      <c r="ADW830" s="28"/>
      <c r="ADX830" s="28"/>
      <c r="ADY830" s="28"/>
      <c r="ADZ830" s="28"/>
      <c r="AEA830" s="28"/>
      <c r="AEB830" s="28"/>
      <c r="AEC830" s="28"/>
      <c r="AED830" s="28"/>
      <c r="AEE830" s="28"/>
      <c r="AEF830" s="28"/>
      <c r="AEG830" s="28"/>
      <c r="AEH830" s="28"/>
      <c r="AEI830" s="28"/>
      <c r="AEJ830" s="28"/>
      <c r="AEK830" s="28"/>
      <c r="AEL830" s="28"/>
      <c r="AEM830" s="28"/>
      <c r="AEN830" s="28"/>
      <c r="AEO830" s="28"/>
      <c r="AEP830" s="28"/>
      <c r="AEQ830" s="28"/>
      <c r="AER830" s="28"/>
      <c r="AES830" s="28"/>
      <c r="AET830" s="28"/>
      <c r="AEU830" s="28"/>
      <c r="AEV830" s="28"/>
      <c r="AEW830" s="28"/>
      <c r="AEX830" s="28"/>
      <c r="AEY830" s="28"/>
      <c r="AEZ830" s="28"/>
      <c r="AFA830" s="28"/>
      <c r="AFB830" s="28"/>
      <c r="AFC830" s="28"/>
      <c r="AFD830" s="28"/>
      <c r="AFE830" s="28"/>
      <c r="AFF830" s="28"/>
      <c r="AFG830" s="28"/>
      <c r="AFH830" s="28"/>
      <c r="AFI830" s="28"/>
      <c r="AFJ830" s="28"/>
      <c r="AFK830" s="28"/>
      <c r="AFL830" s="28"/>
      <c r="AFM830" s="28"/>
      <c r="AFN830" s="28"/>
      <c r="AFO830" s="28"/>
      <c r="AFP830" s="28"/>
      <c r="AFQ830" s="28"/>
      <c r="AFR830" s="28"/>
      <c r="AFS830" s="28"/>
      <c r="AFT830" s="28"/>
      <c r="AFU830" s="28"/>
      <c r="AFV830" s="28"/>
      <c r="AFW830" s="28"/>
      <c r="AFX830" s="28"/>
      <c r="AFY830" s="28"/>
      <c r="AFZ830" s="28"/>
      <c r="AGA830" s="28"/>
      <c r="AGB830" s="28"/>
      <c r="AGC830" s="28"/>
      <c r="AGD830" s="28"/>
      <c r="AGE830" s="28"/>
      <c r="AGF830" s="28"/>
      <c r="AGG830" s="28"/>
      <c r="AGH830" s="28"/>
      <c r="AGI830" s="28"/>
      <c r="AGJ830" s="28"/>
      <c r="AGK830" s="28"/>
      <c r="AGL830" s="28"/>
      <c r="AGM830" s="28"/>
      <c r="AGN830" s="28"/>
      <c r="AGO830" s="28"/>
      <c r="AGP830" s="28"/>
      <c r="AGQ830" s="28"/>
      <c r="AGR830" s="28"/>
      <c r="AGS830" s="28"/>
      <c r="AGT830" s="28"/>
      <c r="AGU830" s="28"/>
      <c r="AGV830" s="28"/>
      <c r="AGW830" s="28"/>
      <c r="AGX830" s="28"/>
      <c r="AGY830" s="28"/>
      <c r="AGZ830" s="28"/>
      <c r="AHA830" s="28"/>
      <c r="AHB830" s="28"/>
      <c r="AHC830" s="28"/>
      <c r="AHD830" s="28"/>
      <c r="AHE830" s="28"/>
      <c r="AHF830" s="28"/>
      <c r="AHG830" s="28"/>
      <c r="AHH830" s="28"/>
      <c r="AHI830" s="28"/>
      <c r="AHJ830" s="28"/>
      <c r="AHK830" s="28"/>
      <c r="AHL830" s="28"/>
      <c r="AHM830" s="28"/>
      <c r="AHN830" s="28"/>
      <c r="AHO830" s="28"/>
      <c r="AHP830" s="28"/>
      <c r="AHQ830" s="28"/>
      <c r="AHR830" s="28"/>
      <c r="AHS830" s="28"/>
      <c r="AHT830" s="28"/>
      <c r="AHU830" s="28"/>
      <c r="AHV830" s="28"/>
      <c r="AHW830" s="28"/>
      <c r="AHX830" s="28"/>
      <c r="AHY830" s="28"/>
      <c r="AHZ830" s="28"/>
      <c r="AIA830" s="28"/>
      <c r="AIB830" s="28"/>
      <c r="AIC830" s="28"/>
      <c r="AID830" s="28"/>
      <c r="AIE830" s="28"/>
      <c r="AIF830" s="28"/>
      <c r="AIG830" s="28"/>
      <c r="AIH830" s="28"/>
      <c r="AII830" s="28"/>
      <c r="AIJ830" s="28"/>
      <c r="AIK830" s="28"/>
      <c r="AIL830" s="28"/>
      <c r="AIM830" s="28"/>
      <c r="AIN830" s="28"/>
      <c r="AIO830" s="28"/>
      <c r="AIP830" s="28"/>
      <c r="AIQ830" s="28"/>
      <c r="AIR830" s="28"/>
      <c r="AIS830" s="28"/>
      <c r="AIT830" s="28"/>
      <c r="AIU830" s="28"/>
      <c r="AIV830" s="28"/>
      <c r="AIW830" s="28"/>
      <c r="AIX830" s="28"/>
      <c r="AIY830" s="28"/>
      <c r="AIZ830" s="28"/>
      <c r="AJA830" s="28"/>
      <c r="AJB830" s="28"/>
      <c r="AJC830" s="28"/>
      <c r="AJD830" s="28"/>
      <c r="AJE830" s="28"/>
      <c r="AJF830" s="28"/>
      <c r="AJG830" s="28"/>
      <c r="AJH830" s="28"/>
      <c r="AJI830" s="28"/>
      <c r="AJJ830" s="28"/>
      <c r="AJK830" s="28"/>
      <c r="AJL830" s="28"/>
      <c r="AJM830" s="28"/>
      <c r="AJN830" s="28"/>
      <c r="AJO830" s="28"/>
      <c r="AJP830" s="28"/>
      <c r="AJQ830" s="28"/>
      <c r="AJR830" s="28"/>
      <c r="AJS830" s="28"/>
      <c r="AJT830" s="28"/>
      <c r="AJU830" s="28"/>
      <c r="AJV830" s="28"/>
      <c r="AJW830" s="28"/>
      <c r="AJX830" s="28"/>
      <c r="AJY830" s="28"/>
      <c r="AJZ830" s="28"/>
      <c r="AKA830" s="28"/>
      <c r="AKB830" s="28"/>
      <c r="AKC830" s="28"/>
      <c r="AKD830" s="28"/>
      <c r="AKE830" s="28"/>
      <c r="AKF830" s="28"/>
      <c r="AKG830" s="28"/>
      <c r="AKH830" s="28"/>
      <c r="AKI830" s="28"/>
      <c r="AKJ830" s="28"/>
      <c r="AKK830" s="28"/>
      <c r="AKL830" s="28"/>
      <c r="AKM830" s="28"/>
      <c r="AKN830" s="28"/>
      <c r="AKO830" s="28"/>
      <c r="AKP830" s="28"/>
      <c r="AKQ830" s="28"/>
      <c r="AKR830" s="28"/>
      <c r="AKS830" s="28"/>
      <c r="AKT830" s="28"/>
      <c r="AKU830" s="28"/>
      <c r="AKV830" s="28"/>
      <c r="AKW830" s="28"/>
      <c r="AKX830" s="28"/>
      <c r="AKY830" s="28"/>
      <c r="AKZ830" s="28"/>
      <c r="ALA830" s="28"/>
      <c r="ALB830" s="28"/>
      <c r="ALC830" s="28"/>
      <c r="ALD830" s="28"/>
      <c r="ALE830" s="28"/>
      <c r="ALF830" s="28"/>
      <c r="ALG830" s="28"/>
      <c r="ALH830" s="28"/>
      <c r="ALI830" s="28"/>
      <c r="ALJ830" s="28"/>
      <c r="ALK830" s="28"/>
      <c r="ALL830" s="28"/>
      <c r="ALM830" s="28"/>
      <c r="ALN830" s="28"/>
      <c r="ALO830" s="28"/>
      <c r="ALP830" s="28"/>
      <c r="ALQ830" s="28"/>
      <c r="ALR830" s="28"/>
      <c r="ALS830" s="28"/>
      <c r="ALT830" s="28"/>
      <c r="ALU830" s="28"/>
      <c r="ALV830" s="28"/>
      <c r="ALW830" s="28"/>
      <c r="ALX830" s="28"/>
      <c r="ALY830" s="28"/>
      <c r="ALZ830" s="28"/>
      <c r="AMA830" s="28"/>
      <c r="AMB830" s="28"/>
      <c r="AMC830" s="28"/>
      <c r="AMD830" s="28"/>
      <c r="AME830" s="28"/>
      <c r="AMF830" s="28"/>
      <c r="AMG830" s="28"/>
      <c r="AMH830" s="28"/>
      <c r="AMI830" s="28"/>
      <c r="AMJ830" s="28"/>
      <c r="AMK830" s="28"/>
      <c r="AML830" s="28"/>
      <c r="AMM830" s="28"/>
      <c r="AMN830" s="28"/>
      <c r="AMO830" s="28"/>
      <c r="AMP830" s="28"/>
      <c r="AMQ830" s="28"/>
      <c r="AMR830" s="28"/>
      <c r="AMS830" s="28"/>
      <c r="AMT830" s="28"/>
      <c r="AMU830" s="28"/>
      <c r="AMV830" s="28"/>
      <c r="AMW830" s="28"/>
      <c r="AMX830" s="28"/>
      <c r="AMY830" s="28"/>
      <c r="AMZ830" s="28"/>
      <c r="ANA830" s="28"/>
      <c r="ANB830" s="28"/>
      <c r="ANC830" s="28"/>
      <c r="AND830" s="28"/>
      <c r="ANE830" s="28"/>
      <c r="ANF830" s="28"/>
      <c r="ANG830" s="28"/>
      <c r="ANH830" s="28"/>
      <c r="ANI830" s="28"/>
      <c r="ANJ830" s="28"/>
      <c r="ANK830" s="28"/>
      <c r="ANL830" s="28"/>
      <c r="ANM830" s="28"/>
      <c r="ANN830" s="28"/>
      <c r="ANO830" s="28"/>
      <c r="ANP830" s="28"/>
      <c r="ANQ830" s="28"/>
      <c r="ANR830" s="28"/>
      <c r="ANS830" s="28"/>
      <c r="ANT830" s="28"/>
      <c r="ANU830" s="28"/>
      <c r="ANV830" s="28"/>
      <c r="ANW830" s="28"/>
      <c r="ANX830" s="28"/>
      <c r="ANY830" s="28"/>
      <c r="ANZ830" s="28"/>
      <c r="AOA830" s="28"/>
      <c r="AOB830" s="28"/>
      <c r="AOC830" s="28"/>
      <c r="AOD830" s="28"/>
      <c r="AOE830" s="28"/>
      <c r="AOF830" s="28"/>
      <c r="AOG830" s="28"/>
      <c r="AOH830" s="28"/>
      <c r="AOI830" s="28"/>
      <c r="AOJ830" s="28"/>
      <c r="AOK830" s="28"/>
      <c r="AOL830" s="28"/>
      <c r="AOM830" s="28"/>
      <c r="AON830" s="28"/>
      <c r="AOO830" s="28"/>
      <c r="AOP830" s="28"/>
      <c r="AOQ830" s="28"/>
      <c r="AOR830" s="28"/>
      <c r="AOS830" s="28"/>
      <c r="AOT830" s="28"/>
      <c r="AOU830" s="28"/>
      <c r="AOV830" s="28"/>
      <c r="AOW830" s="28"/>
      <c r="AOX830" s="28"/>
      <c r="AOY830" s="28"/>
      <c r="AOZ830" s="28"/>
      <c r="APA830" s="28"/>
      <c r="APB830" s="28"/>
      <c r="APC830" s="28"/>
      <c r="APD830" s="28"/>
      <c r="APE830" s="28"/>
      <c r="APF830" s="28"/>
      <c r="APG830" s="28"/>
      <c r="APH830" s="28"/>
      <c r="API830" s="28"/>
      <c r="APJ830" s="28"/>
      <c r="APK830" s="28"/>
      <c r="APL830" s="28"/>
      <c r="APM830" s="28"/>
      <c r="APN830" s="28"/>
      <c r="APO830" s="28"/>
      <c r="APP830" s="28"/>
      <c r="APQ830" s="28"/>
      <c r="APR830" s="28"/>
      <c r="APS830" s="28"/>
      <c r="APT830" s="28"/>
      <c r="APU830" s="28"/>
      <c r="APV830" s="28"/>
      <c r="APW830" s="28"/>
      <c r="APX830" s="28"/>
      <c r="APY830" s="28"/>
      <c r="APZ830" s="28"/>
      <c r="AQA830" s="28"/>
      <c r="AQB830" s="28"/>
      <c r="AQC830" s="28"/>
      <c r="AQD830" s="28"/>
      <c r="AQE830" s="28"/>
      <c r="AQF830" s="28"/>
      <c r="AQG830" s="28"/>
      <c r="AQH830" s="28"/>
      <c r="AQI830" s="28"/>
      <c r="AQJ830" s="28"/>
      <c r="AQK830" s="28"/>
      <c r="AQL830" s="28"/>
      <c r="AQM830" s="28"/>
      <c r="AQN830" s="28"/>
      <c r="AQO830" s="28"/>
      <c r="AQP830" s="28"/>
      <c r="AQQ830" s="28"/>
      <c r="AQR830" s="28"/>
      <c r="AQS830" s="28"/>
      <c r="AQT830" s="28"/>
      <c r="AQU830" s="28"/>
      <c r="AQV830" s="28"/>
      <c r="AQW830" s="28"/>
      <c r="AQX830" s="28"/>
      <c r="AQY830" s="28"/>
      <c r="AQZ830" s="28"/>
      <c r="ARA830" s="28"/>
      <c r="ARB830" s="28"/>
      <c r="ARC830" s="28"/>
      <c r="ARD830" s="28"/>
      <c r="ARE830" s="28"/>
      <c r="ARF830" s="28"/>
      <c r="ARG830" s="28"/>
      <c r="ARH830" s="28"/>
      <c r="ARI830" s="28"/>
      <c r="ARJ830" s="28"/>
      <c r="ARK830" s="28"/>
      <c r="ARL830" s="28"/>
      <c r="ARM830" s="28"/>
      <c r="ARN830" s="28"/>
      <c r="ARO830" s="28"/>
      <c r="ARP830" s="28"/>
      <c r="ARQ830" s="28"/>
      <c r="ARR830" s="28"/>
      <c r="ARS830" s="28"/>
      <c r="ART830" s="28"/>
      <c r="ARU830" s="28"/>
      <c r="ARV830" s="28"/>
      <c r="ARW830" s="28"/>
      <c r="ARX830" s="28"/>
      <c r="ARY830" s="28"/>
      <c r="ARZ830" s="28"/>
      <c r="ASA830" s="28"/>
      <c r="ASB830" s="28"/>
      <c r="ASC830" s="28"/>
      <c r="ASD830" s="28"/>
      <c r="ASE830" s="28"/>
      <c r="ASF830" s="28"/>
      <c r="ASG830" s="28"/>
      <c r="ASH830" s="28"/>
      <c r="ASI830" s="28"/>
      <c r="ASJ830" s="28"/>
      <c r="ASK830" s="28"/>
      <c r="ASL830" s="28"/>
      <c r="ASM830" s="28"/>
      <c r="ASN830" s="28"/>
      <c r="ASO830" s="28"/>
      <c r="ASP830" s="28"/>
      <c r="ASQ830" s="28"/>
      <c r="ASR830" s="28"/>
      <c r="ASS830" s="28"/>
      <c r="AST830" s="28"/>
      <c r="ASU830" s="28"/>
      <c r="ASV830" s="28"/>
      <c r="ASW830" s="28"/>
      <c r="ASX830" s="28"/>
      <c r="ASY830" s="28"/>
      <c r="ASZ830" s="28"/>
      <c r="ATA830" s="28"/>
      <c r="ATB830" s="28"/>
      <c r="ATC830" s="28"/>
      <c r="ATD830" s="28"/>
      <c r="ATE830" s="28"/>
      <c r="ATF830" s="28"/>
      <c r="ATG830" s="28"/>
      <c r="ATH830" s="28"/>
      <c r="ATI830" s="28"/>
      <c r="ATJ830" s="28"/>
      <c r="ATK830" s="28"/>
      <c r="ATL830" s="28"/>
      <c r="ATM830" s="28"/>
      <c r="ATN830" s="28"/>
      <c r="ATO830" s="28"/>
      <c r="ATP830" s="28"/>
      <c r="ATQ830" s="28"/>
      <c r="ATR830" s="28"/>
      <c r="ATS830" s="28"/>
      <c r="ATT830" s="28"/>
      <c r="ATU830" s="28"/>
      <c r="ATV830" s="28"/>
      <c r="ATW830" s="28"/>
      <c r="ATX830" s="28"/>
      <c r="ATY830" s="28"/>
      <c r="ATZ830" s="28"/>
      <c r="AUA830" s="28"/>
      <c r="AUB830" s="28"/>
      <c r="AUC830" s="28"/>
      <c r="AUD830" s="28"/>
      <c r="AUE830" s="28"/>
      <c r="AUF830" s="28"/>
      <c r="AUG830" s="28"/>
      <c r="AUH830" s="28"/>
      <c r="AUI830" s="28"/>
      <c r="AUJ830" s="28"/>
      <c r="AUK830" s="28"/>
      <c r="AUL830" s="28"/>
      <c r="AUM830" s="28"/>
      <c r="AUN830" s="28"/>
      <c r="AUO830" s="28"/>
      <c r="AUP830" s="28"/>
      <c r="AUQ830" s="28"/>
      <c r="AUR830" s="28"/>
      <c r="AUS830" s="28"/>
      <c r="AUT830" s="28"/>
      <c r="AUU830" s="28"/>
      <c r="AUV830" s="28"/>
      <c r="AUW830" s="28"/>
      <c r="AUX830" s="28"/>
      <c r="AUY830" s="28"/>
      <c r="AUZ830" s="28"/>
      <c r="AVA830" s="28"/>
      <c r="AVB830" s="28"/>
      <c r="AVC830" s="28"/>
      <c r="AVD830" s="28"/>
      <c r="AVE830" s="28"/>
      <c r="AVF830" s="28"/>
      <c r="AVG830" s="28"/>
      <c r="AVH830" s="28"/>
      <c r="AVI830" s="28"/>
      <c r="AVJ830" s="28"/>
      <c r="AVK830" s="28"/>
      <c r="AVL830" s="28"/>
      <c r="AVM830" s="28"/>
      <c r="AVN830" s="28"/>
      <c r="AVO830" s="28"/>
      <c r="AVP830" s="28"/>
      <c r="AVQ830" s="28"/>
      <c r="AVR830" s="28"/>
      <c r="AVS830" s="28"/>
      <c r="AVT830" s="28"/>
      <c r="AVU830" s="28"/>
      <c r="AVV830" s="28"/>
      <c r="AVW830" s="28"/>
      <c r="AVX830" s="28"/>
      <c r="AVY830" s="28"/>
      <c r="AVZ830" s="28"/>
      <c r="AWA830" s="28"/>
      <c r="AWB830" s="28"/>
      <c r="AWC830" s="28"/>
      <c r="AWD830" s="28"/>
      <c r="AWE830" s="28"/>
      <c r="AWF830" s="28"/>
      <c r="AWG830" s="28"/>
      <c r="AWH830" s="28"/>
      <c r="AWI830" s="28"/>
      <c r="AWJ830" s="28"/>
      <c r="AWK830" s="28"/>
      <c r="AWL830" s="28"/>
      <c r="AWM830" s="28"/>
      <c r="AWN830" s="28"/>
      <c r="AWO830" s="28"/>
      <c r="AWP830" s="28"/>
      <c r="AWQ830" s="28"/>
      <c r="AWR830" s="28"/>
      <c r="AWS830" s="28"/>
      <c r="AWT830" s="28"/>
      <c r="AWU830" s="28"/>
      <c r="AWV830" s="28"/>
      <c r="AWW830" s="28"/>
      <c r="AWX830" s="28"/>
      <c r="AWY830" s="28"/>
      <c r="AWZ830" s="28"/>
      <c r="AXA830" s="28"/>
      <c r="AXB830" s="28"/>
      <c r="AXC830" s="28"/>
      <c r="AXD830" s="28"/>
      <c r="AXE830" s="28"/>
      <c r="AXF830" s="28"/>
      <c r="AXG830" s="28"/>
      <c r="AXH830" s="28"/>
      <c r="AXI830" s="28"/>
      <c r="AXJ830" s="28"/>
      <c r="AXK830" s="28"/>
      <c r="AXL830" s="28"/>
      <c r="AXM830" s="28"/>
      <c r="AXN830" s="28"/>
      <c r="AXO830" s="28"/>
      <c r="AXP830" s="28"/>
      <c r="AXQ830" s="28"/>
      <c r="AXR830" s="28"/>
      <c r="AXS830" s="28"/>
      <c r="AXT830" s="28"/>
      <c r="AXU830" s="28"/>
      <c r="AXV830" s="28"/>
      <c r="AXW830" s="28"/>
      <c r="AXX830" s="28"/>
      <c r="AXY830" s="28"/>
      <c r="AXZ830" s="28"/>
      <c r="AYA830" s="28"/>
      <c r="AYB830" s="28"/>
      <c r="AYC830" s="28"/>
      <c r="AYD830" s="28"/>
      <c r="AYE830" s="28"/>
      <c r="AYF830" s="28"/>
      <c r="AYG830" s="28"/>
      <c r="AYH830" s="28"/>
      <c r="AYI830" s="28"/>
      <c r="AYJ830" s="28"/>
      <c r="AYK830" s="28"/>
      <c r="AYL830" s="28"/>
      <c r="AYM830" s="28"/>
      <c r="AYN830" s="28"/>
      <c r="AYO830" s="28"/>
      <c r="AYP830" s="28"/>
      <c r="AYQ830" s="28"/>
      <c r="AYR830" s="28"/>
      <c r="AYS830" s="28"/>
      <c r="AYT830" s="28"/>
      <c r="AYU830" s="28"/>
      <c r="AYV830" s="28"/>
      <c r="AYW830" s="28"/>
      <c r="AYX830" s="28"/>
      <c r="AYY830" s="28"/>
      <c r="AYZ830" s="28"/>
      <c r="AZA830" s="28"/>
      <c r="AZB830" s="28"/>
      <c r="AZC830" s="28"/>
      <c r="AZD830" s="28"/>
      <c r="AZE830" s="28"/>
      <c r="AZF830" s="28"/>
      <c r="AZG830" s="28"/>
      <c r="AZH830" s="28"/>
      <c r="AZI830" s="28"/>
      <c r="AZJ830" s="28"/>
      <c r="AZK830" s="28"/>
      <c r="AZL830" s="28"/>
      <c r="AZM830" s="28"/>
      <c r="AZN830" s="28"/>
      <c r="AZO830" s="28"/>
      <c r="AZP830" s="28"/>
      <c r="AZQ830" s="28"/>
      <c r="AZR830" s="28"/>
      <c r="AZS830" s="28"/>
      <c r="AZT830" s="28"/>
      <c r="AZU830" s="28"/>
      <c r="AZV830" s="28"/>
      <c r="AZW830" s="28"/>
      <c r="AZX830" s="28"/>
      <c r="AZY830" s="28"/>
      <c r="AZZ830" s="28"/>
      <c r="BAA830" s="28"/>
      <c r="BAB830" s="28"/>
      <c r="BAC830" s="28"/>
      <c r="BAD830" s="28"/>
      <c r="BAE830" s="28"/>
      <c r="BAF830" s="28"/>
      <c r="BAG830" s="28"/>
      <c r="BAH830" s="28"/>
      <c r="BAI830" s="28"/>
      <c r="BAJ830" s="28"/>
      <c r="BAK830" s="28"/>
      <c r="BAL830" s="28"/>
      <c r="BAM830" s="28"/>
      <c r="BAN830" s="28"/>
      <c r="BAO830" s="28"/>
      <c r="BAP830" s="28"/>
      <c r="BAQ830" s="28"/>
      <c r="BAR830" s="28"/>
      <c r="BAS830" s="28"/>
      <c r="BAT830" s="28"/>
      <c r="BAU830" s="28"/>
      <c r="BAV830" s="28"/>
      <c r="BAW830" s="28"/>
      <c r="BAX830" s="28"/>
      <c r="BAY830" s="28"/>
      <c r="BAZ830" s="28"/>
      <c r="BBA830" s="28"/>
      <c r="BBB830" s="28"/>
      <c r="BBC830" s="28"/>
      <c r="BBD830" s="28"/>
      <c r="BBE830" s="28"/>
      <c r="BBF830" s="28"/>
      <c r="BBG830" s="28"/>
      <c r="BBH830" s="28"/>
      <c r="BBI830" s="28"/>
      <c r="BBJ830" s="28"/>
      <c r="BBK830" s="28"/>
      <c r="BBL830" s="28"/>
      <c r="BBM830" s="28"/>
      <c r="BBN830" s="28"/>
      <c r="BBO830" s="28"/>
      <c r="BBP830" s="28"/>
      <c r="BBQ830" s="28"/>
      <c r="BBR830" s="28"/>
      <c r="BBS830" s="28"/>
      <c r="BBT830" s="28"/>
      <c r="BBU830" s="28"/>
      <c r="BBV830" s="28"/>
      <c r="BBW830" s="28"/>
      <c r="BBX830" s="28"/>
      <c r="BBY830" s="28"/>
      <c r="BBZ830" s="28"/>
      <c r="BCA830" s="28"/>
      <c r="BCB830" s="28"/>
      <c r="BCC830" s="28"/>
      <c r="BCD830" s="28"/>
      <c r="BCE830" s="28"/>
      <c r="BCF830" s="28"/>
      <c r="BCG830" s="28"/>
      <c r="BCH830" s="28"/>
      <c r="BCI830" s="28"/>
      <c r="BCJ830" s="28"/>
      <c r="BCK830" s="28"/>
      <c r="BCL830" s="28"/>
      <c r="BCM830" s="28"/>
      <c r="BCN830" s="28"/>
      <c r="BCO830" s="28"/>
      <c r="BCP830" s="28"/>
      <c r="BCQ830" s="28"/>
      <c r="BCR830" s="28"/>
      <c r="BCS830" s="28"/>
      <c r="BCT830" s="28"/>
      <c r="BCU830" s="28"/>
      <c r="BCV830" s="28"/>
      <c r="BCW830" s="28"/>
      <c r="BCX830" s="28"/>
      <c r="BCY830" s="28"/>
      <c r="BCZ830" s="28"/>
      <c r="BDA830" s="28"/>
      <c r="BDB830" s="28"/>
      <c r="BDC830" s="28"/>
      <c r="BDD830" s="28"/>
      <c r="BDE830" s="28"/>
      <c r="BDF830" s="28"/>
      <c r="BDG830" s="28"/>
      <c r="BDH830" s="28"/>
      <c r="BDI830" s="28"/>
      <c r="BDJ830" s="28"/>
      <c r="BDK830" s="28"/>
      <c r="BDL830" s="28"/>
      <c r="BDM830" s="28"/>
      <c r="BDN830" s="28"/>
      <c r="BDO830" s="28"/>
      <c r="BDP830" s="28"/>
      <c r="BDQ830" s="28"/>
      <c r="BDR830" s="28"/>
      <c r="BDS830" s="28"/>
      <c r="BDT830" s="28"/>
      <c r="BDU830" s="28"/>
      <c r="BDV830" s="28"/>
      <c r="BDW830" s="28"/>
      <c r="BDX830" s="28"/>
      <c r="BDY830" s="28"/>
      <c r="BDZ830" s="28"/>
      <c r="BEA830" s="28"/>
      <c r="BEB830" s="28"/>
      <c r="BEC830" s="28"/>
      <c r="BED830" s="28"/>
      <c r="BEE830" s="28"/>
      <c r="BEF830" s="28"/>
      <c r="BEG830" s="28"/>
      <c r="BEH830" s="28"/>
      <c r="BEI830" s="28"/>
      <c r="BEJ830" s="28"/>
      <c r="BEK830" s="28"/>
      <c r="BEL830" s="28"/>
      <c r="BEM830" s="28"/>
      <c r="BEN830" s="28"/>
      <c r="BEO830" s="28"/>
      <c r="BEP830" s="28"/>
      <c r="BEQ830" s="28"/>
      <c r="BER830" s="28"/>
      <c r="BES830" s="28"/>
      <c r="BET830" s="28"/>
      <c r="BEU830" s="28"/>
      <c r="BEV830" s="28"/>
      <c r="BEW830" s="28"/>
      <c r="BEX830" s="28"/>
      <c r="BEY830" s="28"/>
      <c r="BEZ830" s="28"/>
      <c r="BFA830" s="28"/>
      <c r="BFB830" s="28"/>
      <c r="BFC830" s="28"/>
      <c r="BFD830" s="28"/>
      <c r="BFE830" s="28"/>
      <c r="BFF830" s="28"/>
      <c r="BFG830" s="28"/>
      <c r="BFH830" s="28"/>
      <c r="BFI830" s="28"/>
      <c r="BFJ830" s="28"/>
      <c r="BFK830" s="28"/>
      <c r="BFL830" s="28"/>
      <c r="BFM830" s="28"/>
      <c r="BFN830" s="28"/>
      <c r="BFO830" s="28"/>
      <c r="BFP830" s="28"/>
      <c r="BFQ830" s="28"/>
      <c r="BFR830" s="28"/>
      <c r="BFS830" s="28"/>
      <c r="BFT830" s="28"/>
      <c r="BFU830" s="28"/>
      <c r="BFV830" s="28"/>
      <c r="BFW830" s="28"/>
      <c r="BFX830" s="28"/>
      <c r="BFY830" s="28"/>
      <c r="BFZ830" s="28"/>
      <c r="BGA830" s="28"/>
      <c r="BGB830" s="28"/>
      <c r="BGC830" s="28"/>
      <c r="BGD830" s="28"/>
      <c r="BGE830" s="28"/>
      <c r="BGF830" s="28"/>
      <c r="BGG830" s="28"/>
      <c r="BGH830" s="28"/>
      <c r="BGI830" s="28"/>
      <c r="BGJ830" s="28"/>
      <c r="BGK830" s="28"/>
      <c r="BGL830" s="28"/>
      <c r="BGM830" s="28"/>
      <c r="BGN830" s="28"/>
      <c r="BGO830" s="28"/>
      <c r="BGP830" s="28"/>
      <c r="BGQ830" s="28"/>
      <c r="BGR830" s="28"/>
      <c r="BGS830" s="28"/>
      <c r="BGT830" s="28"/>
      <c r="BGU830" s="28"/>
      <c r="BGV830" s="28"/>
      <c r="BGW830" s="28"/>
      <c r="BGX830" s="28"/>
      <c r="BGY830" s="28"/>
      <c r="BGZ830" s="28"/>
      <c r="BHA830" s="28"/>
      <c r="BHB830" s="28"/>
      <c r="BHC830" s="28"/>
      <c r="BHD830" s="28"/>
      <c r="BHE830" s="28"/>
      <c r="BHF830" s="28"/>
      <c r="BHG830" s="28"/>
      <c r="BHH830" s="28"/>
      <c r="BHI830" s="28"/>
      <c r="BHJ830" s="28"/>
      <c r="BHK830" s="28"/>
      <c r="BHL830" s="28"/>
      <c r="BHM830" s="28"/>
      <c r="BHN830" s="28"/>
      <c r="BHO830" s="28"/>
      <c r="BHP830" s="28"/>
      <c r="BHQ830" s="28"/>
      <c r="BHR830" s="28"/>
      <c r="BHS830" s="28"/>
      <c r="BHT830" s="28"/>
      <c r="BHU830" s="28"/>
      <c r="BHV830" s="28"/>
      <c r="BHW830" s="28"/>
      <c r="BHX830" s="28"/>
      <c r="BHY830" s="28"/>
      <c r="BHZ830" s="28"/>
      <c r="BIA830" s="28"/>
      <c r="BIB830" s="28"/>
      <c r="BIC830" s="28"/>
      <c r="BID830" s="28"/>
      <c r="BIE830" s="28"/>
      <c r="BIF830" s="28"/>
      <c r="BIG830" s="28"/>
      <c r="BIH830" s="28"/>
      <c r="BII830" s="28"/>
      <c r="BIJ830" s="28"/>
      <c r="BIK830" s="28"/>
      <c r="BIL830" s="28"/>
      <c r="BIM830" s="28"/>
      <c r="BIN830" s="28"/>
      <c r="BIO830" s="28"/>
      <c r="BIP830" s="28"/>
      <c r="BIQ830" s="28"/>
      <c r="BIR830" s="28"/>
      <c r="BIS830" s="28"/>
      <c r="BIT830" s="28"/>
      <c r="BIU830" s="28"/>
      <c r="BIV830" s="28"/>
      <c r="BIW830" s="28"/>
      <c r="BIX830" s="28"/>
      <c r="BIY830" s="28"/>
      <c r="BIZ830" s="28"/>
      <c r="BJA830" s="28"/>
      <c r="BJB830" s="28"/>
      <c r="BJC830" s="28"/>
      <c r="BJD830" s="28"/>
      <c r="BJE830" s="28"/>
      <c r="BJF830" s="28"/>
      <c r="BJG830" s="28"/>
      <c r="BJH830" s="28"/>
      <c r="BJI830" s="28"/>
      <c r="BJJ830" s="28"/>
      <c r="BJK830" s="28"/>
      <c r="BJL830" s="28"/>
      <c r="BJM830" s="28"/>
      <c r="BJN830" s="28"/>
      <c r="BJO830" s="28"/>
      <c r="BJP830" s="28"/>
      <c r="BJQ830" s="28"/>
      <c r="BJR830" s="28"/>
      <c r="BJS830" s="28"/>
      <c r="BJT830" s="28"/>
      <c r="BJU830" s="28"/>
      <c r="BJV830" s="28"/>
      <c r="BJW830" s="28"/>
      <c r="BJX830" s="28"/>
      <c r="BJY830" s="28"/>
      <c r="BJZ830" s="28"/>
      <c r="BKA830" s="28"/>
      <c r="BKB830" s="28"/>
      <c r="BKC830" s="28"/>
      <c r="BKD830" s="28"/>
      <c r="BKE830" s="28"/>
      <c r="BKF830" s="28"/>
      <c r="BKG830" s="28"/>
      <c r="BKH830" s="28"/>
      <c r="BKI830" s="28"/>
      <c r="BKJ830" s="28"/>
      <c r="BKK830" s="28"/>
      <c r="BKL830" s="28"/>
      <c r="BKM830" s="28"/>
      <c r="BKN830" s="28"/>
      <c r="BKO830" s="28"/>
      <c r="BKP830" s="28"/>
      <c r="BKQ830" s="28"/>
      <c r="BKR830" s="28"/>
      <c r="BKS830" s="28"/>
      <c r="BKT830" s="28"/>
      <c r="BKU830" s="28"/>
      <c r="BKV830" s="28"/>
      <c r="BKW830" s="28"/>
      <c r="BKX830" s="28"/>
      <c r="BKY830" s="28"/>
      <c r="BKZ830" s="28"/>
      <c r="BLA830" s="28"/>
      <c r="BLB830" s="28"/>
      <c r="BLC830" s="28"/>
      <c r="BLD830" s="28"/>
      <c r="BLE830" s="28"/>
      <c r="BLF830" s="28"/>
      <c r="BLG830" s="28"/>
      <c r="BLH830" s="28"/>
      <c r="BLI830" s="28"/>
      <c r="BLJ830" s="28"/>
      <c r="BLK830" s="28"/>
      <c r="BLL830" s="28"/>
      <c r="BLM830" s="28"/>
      <c r="BLN830" s="28"/>
      <c r="BLO830" s="28"/>
      <c r="BLP830" s="28"/>
      <c r="BLQ830" s="28"/>
      <c r="BLR830" s="28"/>
      <c r="BLS830" s="28"/>
      <c r="BLT830" s="28"/>
      <c r="BLU830" s="28"/>
      <c r="BLV830" s="28"/>
      <c r="BLW830" s="28"/>
      <c r="BLX830" s="28"/>
      <c r="BLY830" s="28"/>
      <c r="BLZ830" s="28"/>
      <c r="BMA830" s="28"/>
      <c r="BMB830" s="28"/>
      <c r="BMC830" s="28"/>
      <c r="BMD830" s="28"/>
      <c r="BME830" s="28"/>
      <c r="BMF830" s="28"/>
      <c r="BMG830" s="28"/>
      <c r="BMH830" s="28"/>
      <c r="BMI830" s="28"/>
      <c r="BMJ830" s="28"/>
      <c r="BMK830" s="28"/>
      <c r="BML830" s="28"/>
      <c r="BMM830" s="28"/>
      <c r="BMN830" s="28"/>
      <c r="BMO830" s="28"/>
      <c r="BMP830" s="28"/>
      <c r="BMQ830" s="28"/>
      <c r="BMR830" s="28"/>
      <c r="BMS830" s="28"/>
      <c r="BMT830" s="28"/>
      <c r="BMU830" s="28"/>
      <c r="BMV830" s="28"/>
      <c r="BMW830" s="28"/>
      <c r="BMX830" s="28"/>
      <c r="BMY830" s="28"/>
      <c r="BMZ830" s="28"/>
      <c r="BNA830" s="28"/>
      <c r="BNB830" s="28"/>
      <c r="BNC830" s="28"/>
      <c r="BND830" s="28"/>
      <c r="BNE830" s="28"/>
      <c r="BNF830" s="28"/>
      <c r="BNG830" s="28"/>
      <c r="BNH830" s="28"/>
      <c r="BNI830" s="28"/>
      <c r="BNJ830" s="28"/>
      <c r="BNK830" s="28"/>
      <c r="BNL830" s="28"/>
      <c r="BNM830" s="28"/>
      <c r="BNN830" s="28"/>
      <c r="BNO830" s="28"/>
      <c r="BNP830" s="28"/>
      <c r="BNQ830" s="28"/>
      <c r="BNR830" s="28"/>
      <c r="BNS830" s="28"/>
      <c r="BNT830" s="28"/>
      <c r="BNU830" s="28"/>
      <c r="BNV830" s="28"/>
      <c r="BNW830" s="28"/>
      <c r="BNX830" s="28"/>
      <c r="BNY830" s="28"/>
      <c r="BNZ830" s="28"/>
      <c r="BOA830" s="28"/>
      <c r="BOB830" s="28"/>
      <c r="BOC830" s="28"/>
      <c r="BOD830" s="28"/>
      <c r="BOE830" s="28"/>
      <c r="BOF830" s="28"/>
      <c r="BOG830" s="28"/>
      <c r="BOH830" s="28"/>
      <c r="BOI830" s="28"/>
      <c r="BOJ830" s="28"/>
      <c r="BOK830" s="28"/>
      <c r="BOL830" s="28"/>
      <c r="BOM830" s="28"/>
      <c r="BON830" s="28"/>
      <c r="BOO830" s="28"/>
      <c r="BOP830" s="28"/>
      <c r="BOQ830" s="28"/>
      <c r="BOR830" s="28"/>
      <c r="BOS830" s="28"/>
      <c r="BOT830" s="28"/>
      <c r="BOU830" s="28"/>
      <c r="BOV830" s="28"/>
      <c r="BOW830" s="28"/>
      <c r="BOX830" s="28"/>
      <c r="BOY830" s="28"/>
      <c r="BOZ830" s="28"/>
      <c r="BPA830" s="28"/>
      <c r="BPB830" s="28"/>
      <c r="BPC830" s="28"/>
      <c r="BPD830" s="28"/>
      <c r="BPE830" s="28"/>
      <c r="BPF830" s="28"/>
      <c r="BPG830" s="28"/>
      <c r="BPH830" s="28"/>
      <c r="BPI830" s="28"/>
      <c r="BPJ830" s="28"/>
      <c r="BPK830" s="28"/>
      <c r="BPL830" s="28"/>
      <c r="BPM830" s="28"/>
      <c r="BPN830" s="28"/>
      <c r="BPO830" s="28"/>
      <c r="BPP830" s="28"/>
      <c r="BPQ830" s="28"/>
      <c r="BPR830" s="28"/>
      <c r="BPS830" s="28"/>
      <c r="BPT830" s="28"/>
      <c r="BPU830" s="28"/>
      <c r="BPV830" s="28"/>
      <c r="BPW830" s="28"/>
      <c r="BPX830" s="28"/>
      <c r="BPY830" s="28"/>
      <c r="BPZ830" s="28"/>
      <c r="BQA830" s="28"/>
      <c r="BQB830" s="28"/>
      <c r="BQC830" s="28"/>
      <c r="BQD830" s="28"/>
      <c r="BQE830" s="28"/>
      <c r="BQF830" s="28"/>
      <c r="BQG830" s="28"/>
      <c r="BQH830" s="28"/>
      <c r="BQI830" s="28"/>
      <c r="BQJ830" s="28"/>
      <c r="BQK830" s="28"/>
      <c r="BQL830" s="28"/>
      <c r="BQM830" s="28"/>
      <c r="BQN830" s="28"/>
      <c r="BQO830" s="28"/>
      <c r="BQP830" s="28"/>
      <c r="BQQ830" s="28"/>
      <c r="BQR830" s="28"/>
      <c r="BQS830" s="28"/>
      <c r="BQT830" s="28"/>
      <c r="BQU830" s="28"/>
      <c r="BQV830" s="28"/>
      <c r="BQW830" s="28"/>
      <c r="BQX830" s="28"/>
      <c r="BQY830" s="28"/>
      <c r="BQZ830" s="28"/>
      <c r="BRA830" s="28"/>
      <c r="BRB830" s="28"/>
      <c r="BRC830" s="28"/>
      <c r="BRD830" s="28"/>
      <c r="BRE830" s="28"/>
      <c r="BRF830" s="28"/>
      <c r="BRG830" s="28"/>
      <c r="BRH830" s="28"/>
      <c r="BRI830" s="28"/>
      <c r="BRJ830" s="28"/>
      <c r="BRK830" s="28"/>
      <c r="BRL830" s="28"/>
      <c r="BRM830" s="28"/>
      <c r="BRN830" s="28"/>
      <c r="BRO830" s="28"/>
      <c r="BRP830" s="28"/>
      <c r="BRQ830" s="28"/>
      <c r="BRR830" s="28"/>
      <c r="BRS830" s="28"/>
      <c r="BRT830" s="28"/>
      <c r="BRU830" s="28"/>
      <c r="BRV830" s="28"/>
      <c r="BRW830" s="28"/>
      <c r="BRX830" s="28"/>
      <c r="BRY830" s="28"/>
      <c r="BRZ830" s="28"/>
      <c r="BSA830" s="28"/>
      <c r="BSB830" s="28"/>
      <c r="BSC830" s="28"/>
      <c r="BSD830" s="28"/>
      <c r="BSE830" s="28"/>
      <c r="BSF830" s="28"/>
      <c r="BSG830" s="28"/>
      <c r="BSH830" s="28"/>
      <c r="BSI830" s="28"/>
      <c r="BSJ830" s="28"/>
      <c r="BSK830" s="28"/>
      <c r="BSL830" s="28"/>
      <c r="BSM830" s="28"/>
      <c r="BSN830" s="28"/>
      <c r="BSO830" s="28"/>
      <c r="BSP830" s="28"/>
      <c r="BSQ830" s="28"/>
      <c r="BSR830" s="28"/>
      <c r="BSS830" s="28"/>
      <c r="BST830" s="28"/>
      <c r="BSU830" s="28"/>
      <c r="BSV830" s="28"/>
      <c r="BSW830" s="28"/>
      <c r="BSX830" s="28"/>
      <c r="BSY830" s="28"/>
      <c r="BSZ830" s="28"/>
      <c r="BTA830" s="28"/>
      <c r="BTB830" s="28"/>
      <c r="BTC830" s="28"/>
      <c r="BTD830" s="28"/>
      <c r="BTE830" s="28"/>
      <c r="BTF830" s="28"/>
      <c r="BTG830" s="28"/>
      <c r="BTH830" s="28"/>
      <c r="BTI830" s="28"/>
      <c r="BTJ830" s="28"/>
      <c r="BTK830" s="28"/>
      <c r="BTL830" s="28"/>
      <c r="BTM830" s="28"/>
      <c r="BTN830" s="28"/>
      <c r="BTO830" s="28"/>
      <c r="BTP830" s="28"/>
      <c r="BTQ830" s="28"/>
      <c r="BTR830" s="28"/>
      <c r="BTS830" s="28"/>
      <c r="BTT830" s="28"/>
      <c r="BTU830" s="28"/>
      <c r="BTV830" s="28"/>
      <c r="BTW830" s="28"/>
      <c r="BTX830" s="28"/>
      <c r="BTY830" s="28"/>
      <c r="BTZ830" s="28"/>
      <c r="BUA830" s="28"/>
      <c r="BUB830" s="28"/>
      <c r="BUC830" s="28"/>
      <c r="BUD830" s="28"/>
      <c r="BUE830" s="28"/>
      <c r="BUF830" s="28"/>
      <c r="BUG830" s="28"/>
      <c r="BUH830" s="28"/>
      <c r="BUI830" s="28"/>
      <c r="BUJ830" s="28"/>
      <c r="BUK830" s="28"/>
      <c r="BUL830" s="28"/>
      <c r="BUM830" s="28"/>
      <c r="BUN830" s="28"/>
      <c r="BUO830" s="28"/>
      <c r="BUP830" s="28"/>
      <c r="BUQ830" s="28"/>
      <c r="BUR830" s="28"/>
      <c r="BUS830" s="28"/>
      <c r="BUT830" s="28"/>
      <c r="BUU830" s="28"/>
      <c r="BUV830" s="28"/>
      <c r="BUW830" s="28"/>
      <c r="BUX830" s="28"/>
      <c r="BUY830" s="28"/>
      <c r="BUZ830" s="28"/>
      <c r="BVA830" s="28"/>
      <c r="BVB830" s="28"/>
      <c r="BVC830" s="28"/>
      <c r="BVD830" s="28"/>
      <c r="BVE830" s="28"/>
      <c r="BVF830" s="28"/>
      <c r="BVG830" s="28"/>
      <c r="BVH830" s="28"/>
      <c r="BVI830" s="28"/>
      <c r="BVJ830" s="28"/>
      <c r="BVK830" s="28"/>
      <c r="BVL830" s="28"/>
      <c r="BVM830" s="28"/>
      <c r="BVN830" s="28"/>
      <c r="BVO830" s="28"/>
      <c r="BVP830" s="28"/>
      <c r="BVQ830" s="28"/>
      <c r="BVR830" s="28"/>
      <c r="BVS830" s="28"/>
      <c r="BVT830" s="28"/>
      <c r="BVU830" s="28"/>
      <c r="BVV830" s="28"/>
      <c r="BVW830" s="28"/>
      <c r="BVX830" s="28"/>
      <c r="BVY830" s="28"/>
      <c r="BVZ830" s="28"/>
      <c r="BWA830" s="28"/>
      <c r="BWB830" s="28"/>
      <c r="BWC830" s="28"/>
      <c r="BWD830" s="28"/>
      <c r="BWE830" s="28"/>
      <c r="BWF830" s="28"/>
      <c r="BWG830" s="28"/>
      <c r="BWH830" s="28"/>
      <c r="BWI830" s="28"/>
      <c r="BWJ830" s="28"/>
      <c r="BWK830" s="28"/>
      <c r="BWL830" s="28"/>
      <c r="BWM830" s="28"/>
      <c r="BWN830" s="28"/>
      <c r="BWO830" s="28"/>
      <c r="BWP830" s="28"/>
      <c r="BWQ830" s="28"/>
      <c r="BWR830" s="28"/>
      <c r="BWS830" s="28"/>
      <c r="BWT830" s="28"/>
      <c r="BWU830" s="28"/>
      <c r="BWV830" s="28"/>
      <c r="BWW830" s="28"/>
      <c r="BWX830" s="28"/>
      <c r="BWY830" s="28"/>
      <c r="BWZ830" s="28"/>
      <c r="BXA830" s="28"/>
      <c r="BXB830" s="28"/>
      <c r="BXC830" s="28"/>
      <c r="BXD830" s="28"/>
      <c r="BXE830" s="28"/>
      <c r="BXF830" s="28"/>
      <c r="BXG830" s="28"/>
      <c r="BXH830" s="28"/>
      <c r="BXI830" s="28"/>
      <c r="BXJ830" s="28"/>
      <c r="BXK830" s="28"/>
      <c r="BXL830" s="28"/>
      <c r="BXM830" s="28"/>
      <c r="BXN830" s="28"/>
      <c r="BXO830" s="28"/>
      <c r="BXP830" s="28"/>
      <c r="BXQ830" s="28"/>
      <c r="BXR830" s="28"/>
      <c r="BXS830" s="28"/>
      <c r="BXT830" s="28"/>
      <c r="BXU830" s="28"/>
      <c r="BXV830" s="28"/>
      <c r="BXW830" s="28"/>
      <c r="BXX830" s="28"/>
      <c r="BXY830" s="28"/>
      <c r="BXZ830" s="28"/>
      <c r="BYA830" s="28"/>
      <c r="BYB830" s="28"/>
      <c r="BYC830" s="28"/>
      <c r="BYD830" s="28"/>
      <c r="BYE830" s="28"/>
      <c r="BYF830" s="28"/>
      <c r="BYG830" s="28"/>
      <c r="BYH830" s="28"/>
      <c r="BYI830" s="28"/>
      <c r="BYJ830" s="28"/>
      <c r="BYK830" s="28"/>
      <c r="BYL830" s="28"/>
      <c r="BYM830" s="28"/>
      <c r="BYN830" s="28"/>
      <c r="BYO830" s="28"/>
      <c r="BYP830" s="28"/>
      <c r="BYQ830" s="28"/>
      <c r="BYR830" s="28"/>
      <c r="BYS830" s="28"/>
      <c r="BYT830" s="28"/>
      <c r="BYU830" s="28"/>
      <c r="BYV830" s="28"/>
      <c r="BYW830" s="28"/>
      <c r="BYX830" s="28"/>
      <c r="BYY830" s="28"/>
      <c r="BYZ830" s="28"/>
      <c r="BZA830" s="28"/>
      <c r="BZB830" s="28"/>
      <c r="BZC830" s="28"/>
      <c r="BZD830" s="28"/>
      <c r="BZE830" s="28"/>
      <c r="BZF830" s="28"/>
      <c r="BZG830" s="28"/>
      <c r="BZH830" s="28"/>
      <c r="BZI830" s="28"/>
      <c r="BZJ830" s="28"/>
      <c r="BZK830" s="28"/>
      <c r="BZL830" s="28"/>
      <c r="BZM830" s="28"/>
      <c r="BZN830" s="28"/>
      <c r="BZO830" s="28"/>
      <c r="BZP830" s="28"/>
      <c r="BZQ830" s="28"/>
      <c r="BZR830" s="28"/>
      <c r="BZS830" s="28"/>
      <c r="BZT830" s="28"/>
      <c r="BZU830" s="28"/>
      <c r="BZV830" s="28"/>
      <c r="BZW830" s="28"/>
      <c r="BZX830" s="28"/>
      <c r="BZY830" s="28"/>
      <c r="BZZ830" s="28"/>
      <c r="CAA830" s="28"/>
      <c r="CAB830" s="28"/>
      <c r="CAC830" s="28"/>
      <c r="CAD830" s="28"/>
      <c r="CAE830" s="28"/>
      <c r="CAF830" s="28"/>
      <c r="CAG830" s="28"/>
      <c r="CAH830" s="28"/>
      <c r="CAI830" s="28"/>
      <c r="CAJ830" s="28"/>
      <c r="CAK830" s="28"/>
      <c r="CAL830" s="28"/>
      <c r="CAM830" s="28"/>
      <c r="CAN830" s="28"/>
      <c r="CAO830" s="28"/>
      <c r="CAP830" s="28"/>
      <c r="CAQ830" s="28"/>
      <c r="CAR830" s="28"/>
      <c r="CAS830" s="28"/>
      <c r="CAT830" s="28"/>
      <c r="CAU830" s="28"/>
      <c r="CAV830" s="28"/>
      <c r="CAW830" s="28"/>
      <c r="CAX830" s="28"/>
      <c r="CAY830" s="28"/>
      <c r="CAZ830" s="28"/>
      <c r="CBA830" s="28"/>
      <c r="CBB830" s="28"/>
      <c r="CBC830" s="28"/>
      <c r="CBD830" s="28"/>
      <c r="CBE830" s="28"/>
      <c r="CBF830" s="28"/>
      <c r="CBG830" s="28"/>
      <c r="CBH830" s="28"/>
      <c r="CBI830" s="28"/>
      <c r="CBJ830" s="28"/>
      <c r="CBK830" s="28"/>
      <c r="CBL830" s="28"/>
      <c r="CBM830" s="28"/>
      <c r="CBN830" s="28"/>
      <c r="CBO830" s="28"/>
      <c r="CBP830" s="28"/>
      <c r="CBQ830" s="28"/>
      <c r="CBR830" s="28"/>
      <c r="CBS830" s="28"/>
      <c r="CBT830" s="28"/>
      <c r="CBU830" s="28"/>
      <c r="CBV830" s="28"/>
      <c r="CBW830" s="28"/>
      <c r="CBX830" s="28"/>
      <c r="CBY830" s="28"/>
      <c r="CBZ830" s="28"/>
      <c r="CCA830" s="28"/>
      <c r="CCB830" s="28"/>
      <c r="CCC830" s="28"/>
      <c r="CCD830" s="28"/>
      <c r="CCE830" s="28"/>
      <c r="CCF830" s="28"/>
      <c r="CCG830" s="28"/>
      <c r="CCH830" s="28"/>
      <c r="CCI830" s="28"/>
      <c r="CCJ830" s="28"/>
      <c r="CCK830" s="28"/>
      <c r="CCL830" s="28"/>
      <c r="CCM830" s="28"/>
      <c r="CCN830" s="28"/>
      <c r="CCO830" s="28"/>
      <c r="CCP830" s="28"/>
      <c r="CCQ830" s="28"/>
      <c r="CCR830" s="28"/>
      <c r="CCS830" s="28"/>
      <c r="CCT830" s="28"/>
      <c r="CCU830" s="28"/>
      <c r="CCV830" s="28"/>
      <c r="CCW830" s="28"/>
      <c r="CCX830" s="28"/>
      <c r="CCY830" s="28"/>
      <c r="CCZ830" s="28"/>
      <c r="CDA830" s="28"/>
      <c r="CDB830" s="28"/>
      <c r="CDC830" s="28"/>
      <c r="CDD830" s="28"/>
      <c r="CDE830" s="28"/>
      <c r="CDF830" s="28"/>
      <c r="CDG830" s="28"/>
      <c r="CDH830" s="28"/>
      <c r="CDI830" s="28"/>
      <c r="CDJ830" s="28"/>
      <c r="CDK830" s="28"/>
      <c r="CDL830" s="28"/>
      <c r="CDM830" s="28"/>
      <c r="CDN830" s="28"/>
      <c r="CDO830" s="28"/>
      <c r="CDP830" s="28"/>
      <c r="CDQ830" s="28"/>
      <c r="CDR830" s="28"/>
      <c r="CDS830" s="28"/>
      <c r="CDT830" s="28"/>
      <c r="CDU830" s="28"/>
      <c r="CDV830" s="28"/>
      <c r="CDW830" s="28"/>
      <c r="CDX830" s="28"/>
      <c r="CDY830" s="28"/>
      <c r="CDZ830" s="28"/>
      <c r="CEA830" s="28"/>
      <c r="CEB830" s="28"/>
      <c r="CEC830" s="28"/>
      <c r="CED830" s="28"/>
      <c r="CEE830" s="28"/>
      <c r="CEF830" s="28"/>
      <c r="CEG830" s="28"/>
      <c r="CEH830" s="28"/>
      <c r="CEI830" s="28"/>
      <c r="CEJ830" s="28"/>
      <c r="CEK830" s="28"/>
      <c r="CEL830" s="28"/>
      <c r="CEM830" s="28"/>
      <c r="CEN830" s="28"/>
      <c r="CEO830" s="28"/>
      <c r="CEP830" s="28"/>
      <c r="CEQ830" s="28"/>
      <c r="CER830" s="28"/>
      <c r="CES830" s="28"/>
      <c r="CET830" s="28"/>
      <c r="CEU830" s="28"/>
      <c r="CEV830" s="28"/>
      <c r="CEW830" s="28"/>
      <c r="CEX830" s="28"/>
      <c r="CEY830" s="28"/>
      <c r="CEZ830" s="28"/>
      <c r="CFA830" s="28"/>
      <c r="CFB830" s="28"/>
      <c r="CFC830" s="28"/>
      <c r="CFD830" s="28"/>
      <c r="CFE830" s="28"/>
      <c r="CFF830" s="28"/>
      <c r="CFG830" s="28"/>
      <c r="CFH830" s="28"/>
      <c r="CFI830" s="28"/>
      <c r="CFJ830" s="28"/>
      <c r="CFK830" s="28"/>
      <c r="CFL830" s="28"/>
      <c r="CFM830" s="28"/>
      <c r="CFN830" s="28"/>
      <c r="CFO830" s="28"/>
      <c r="CFP830" s="28"/>
      <c r="CFQ830" s="28"/>
      <c r="CFR830" s="28"/>
      <c r="CFS830" s="28"/>
      <c r="CFT830" s="28"/>
      <c r="CFU830" s="28"/>
      <c r="CFV830" s="28"/>
      <c r="CFW830" s="28"/>
      <c r="CFX830" s="28"/>
      <c r="CFY830" s="28"/>
      <c r="CFZ830" s="28"/>
      <c r="CGA830" s="28"/>
      <c r="CGB830" s="28"/>
      <c r="CGC830" s="28"/>
      <c r="CGD830" s="28"/>
      <c r="CGE830" s="28"/>
      <c r="CGF830" s="28"/>
      <c r="CGG830" s="28"/>
      <c r="CGH830" s="28"/>
      <c r="CGI830" s="28"/>
      <c r="CGJ830" s="28"/>
      <c r="CGK830" s="28"/>
      <c r="CGL830" s="28"/>
      <c r="CGM830" s="28"/>
      <c r="CGN830" s="28"/>
      <c r="CGO830" s="28"/>
      <c r="CGP830" s="28"/>
      <c r="CGQ830" s="28"/>
      <c r="CGR830" s="28"/>
      <c r="CGS830" s="28"/>
      <c r="CGT830" s="28"/>
      <c r="CGU830" s="28"/>
      <c r="CGV830" s="28"/>
      <c r="CGW830" s="28"/>
      <c r="CGX830" s="28"/>
      <c r="CGY830" s="28"/>
      <c r="CGZ830" s="28"/>
      <c r="CHA830" s="28"/>
      <c r="CHB830" s="28"/>
      <c r="CHC830" s="28"/>
      <c r="CHD830" s="28"/>
      <c r="CHE830" s="28"/>
      <c r="CHF830" s="28"/>
      <c r="CHG830" s="28"/>
      <c r="CHH830" s="28"/>
      <c r="CHI830" s="28"/>
      <c r="CHJ830" s="28"/>
      <c r="CHK830" s="28"/>
      <c r="CHL830" s="28"/>
      <c r="CHM830" s="28"/>
      <c r="CHN830" s="28"/>
      <c r="CHO830" s="28"/>
      <c r="CHP830" s="28"/>
      <c r="CHQ830" s="28"/>
      <c r="CHR830" s="28"/>
      <c r="CHS830" s="28"/>
      <c r="CHT830" s="28"/>
      <c r="CHU830" s="28"/>
      <c r="CHV830" s="28"/>
      <c r="CHW830" s="28"/>
      <c r="CHX830" s="28"/>
      <c r="CHY830" s="28"/>
      <c r="CHZ830" s="28"/>
      <c r="CIA830" s="28"/>
      <c r="CIB830" s="28"/>
      <c r="CIC830" s="28"/>
      <c r="CID830" s="28"/>
      <c r="CIE830" s="28"/>
      <c r="CIF830" s="28"/>
      <c r="CIG830" s="28"/>
      <c r="CIH830" s="28"/>
      <c r="CII830" s="28"/>
      <c r="CIJ830" s="28"/>
      <c r="CIK830" s="28"/>
      <c r="CIL830" s="28"/>
      <c r="CIM830" s="28"/>
      <c r="CIN830" s="28"/>
      <c r="CIO830" s="28"/>
      <c r="CIP830" s="28"/>
      <c r="CIQ830" s="28"/>
      <c r="CIR830" s="28"/>
      <c r="CIS830" s="28"/>
      <c r="CIT830" s="28"/>
      <c r="CIU830" s="28"/>
      <c r="CIV830" s="28"/>
      <c r="CIW830" s="28"/>
      <c r="CIX830" s="28"/>
      <c r="CIY830" s="28"/>
      <c r="CIZ830" s="28"/>
      <c r="CJA830" s="28"/>
      <c r="CJB830" s="28"/>
      <c r="CJC830" s="28"/>
      <c r="CJD830" s="28"/>
      <c r="CJE830" s="28"/>
      <c r="CJF830" s="28"/>
      <c r="CJG830" s="28"/>
      <c r="CJH830" s="28"/>
      <c r="CJI830" s="28"/>
      <c r="CJJ830" s="28"/>
      <c r="CJK830" s="28"/>
      <c r="CJL830" s="28"/>
      <c r="CJM830" s="28"/>
      <c r="CJN830" s="28"/>
      <c r="CJO830" s="28"/>
      <c r="CJP830" s="28"/>
      <c r="CJQ830" s="28"/>
      <c r="CJR830" s="28"/>
      <c r="CJS830" s="28"/>
      <c r="CJT830" s="28"/>
      <c r="CJU830" s="28"/>
      <c r="CJV830" s="28"/>
      <c r="CJW830" s="28"/>
      <c r="CJX830" s="28"/>
      <c r="CJY830" s="28"/>
      <c r="CJZ830" s="28"/>
      <c r="CKA830" s="28"/>
      <c r="CKB830" s="28"/>
      <c r="CKC830" s="28"/>
      <c r="CKD830" s="28"/>
      <c r="CKE830" s="28"/>
      <c r="CKF830" s="28"/>
      <c r="CKG830" s="28"/>
      <c r="CKH830" s="28"/>
      <c r="CKI830" s="28"/>
      <c r="CKJ830" s="28"/>
      <c r="CKK830" s="28"/>
      <c r="CKL830" s="28"/>
      <c r="CKM830" s="28"/>
      <c r="CKN830" s="28"/>
      <c r="CKO830" s="28"/>
      <c r="CKP830" s="28"/>
      <c r="CKQ830" s="28"/>
      <c r="CKR830" s="28"/>
      <c r="CKS830" s="28"/>
      <c r="CKT830" s="28"/>
      <c r="CKU830" s="28"/>
      <c r="CKV830" s="28"/>
      <c r="CKW830" s="28"/>
      <c r="CKX830" s="28"/>
      <c r="CKY830" s="28"/>
      <c r="CKZ830" s="28"/>
      <c r="CLA830" s="28"/>
      <c r="CLB830" s="28"/>
      <c r="CLC830" s="28"/>
      <c r="CLD830" s="28"/>
      <c r="CLE830" s="28"/>
      <c r="CLF830" s="28"/>
      <c r="CLG830" s="28"/>
      <c r="CLH830" s="28"/>
      <c r="CLI830" s="28"/>
      <c r="CLJ830" s="28"/>
      <c r="CLK830" s="28"/>
      <c r="CLL830" s="28"/>
      <c r="CLM830" s="28"/>
      <c r="CLN830" s="28"/>
      <c r="CLO830" s="28"/>
      <c r="CLP830" s="28"/>
      <c r="CLQ830" s="28"/>
      <c r="CLR830" s="28"/>
      <c r="CLS830" s="28"/>
      <c r="CLT830" s="28"/>
      <c r="CLU830" s="28"/>
      <c r="CLV830" s="28"/>
      <c r="CLW830" s="28"/>
      <c r="CLX830" s="28"/>
      <c r="CLY830" s="28"/>
      <c r="CLZ830" s="28"/>
      <c r="CMA830" s="28"/>
      <c r="CMB830" s="28"/>
      <c r="CMC830" s="28"/>
      <c r="CMD830" s="28"/>
      <c r="CME830" s="28"/>
      <c r="CMF830" s="28"/>
      <c r="CMG830" s="28"/>
      <c r="CMH830" s="28"/>
      <c r="CMI830" s="28"/>
      <c r="CMJ830" s="28"/>
      <c r="CMK830" s="28"/>
      <c r="CML830" s="28"/>
      <c r="CMM830" s="28"/>
      <c r="CMN830" s="28"/>
      <c r="CMO830" s="28"/>
      <c r="CMP830" s="28"/>
      <c r="CMQ830" s="28"/>
      <c r="CMR830" s="28"/>
      <c r="CMS830" s="28"/>
      <c r="CMT830" s="28"/>
      <c r="CMU830" s="28"/>
      <c r="CMV830" s="28"/>
      <c r="CMW830" s="28"/>
      <c r="CMX830" s="28"/>
      <c r="CMY830" s="28"/>
      <c r="CMZ830" s="28"/>
      <c r="CNA830" s="28"/>
      <c r="CNB830" s="28"/>
      <c r="CNC830" s="28"/>
      <c r="CND830" s="28"/>
      <c r="CNE830" s="28"/>
      <c r="CNF830" s="28"/>
      <c r="CNG830" s="28"/>
      <c r="CNH830" s="28"/>
      <c r="CNI830" s="28"/>
      <c r="CNJ830" s="28"/>
      <c r="CNK830" s="28"/>
      <c r="CNL830" s="28"/>
      <c r="CNM830" s="28"/>
      <c r="CNN830" s="28"/>
      <c r="CNO830" s="28"/>
      <c r="CNP830" s="28"/>
      <c r="CNQ830" s="28"/>
      <c r="CNR830" s="28"/>
      <c r="CNS830" s="28"/>
      <c r="CNT830" s="28"/>
      <c r="CNU830" s="28"/>
      <c r="CNV830" s="28"/>
      <c r="CNW830" s="28"/>
      <c r="CNX830" s="28"/>
      <c r="CNY830" s="28"/>
      <c r="CNZ830" s="28"/>
      <c r="COA830" s="28"/>
      <c r="COB830" s="28"/>
      <c r="COC830" s="28"/>
      <c r="COD830" s="28"/>
      <c r="COE830" s="28"/>
      <c r="COF830" s="28"/>
      <c r="COG830" s="28"/>
      <c r="COH830" s="28"/>
      <c r="COI830" s="28"/>
      <c r="COJ830" s="28"/>
      <c r="COK830" s="28"/>
      <c r="COL830" s="28"/>
      <c r="COM830" s="28"/>
      <c r="CON830" s="28"/>
      <c r="COO830" s="28"/>
      <c r="COP830" s="28"/>
      <c r="COQ830" s="28"/>
      <c r="COR830" s="28"/>
      <c r="COS830" s="28"/>
      <c r="COT830" s="28"/>
      <c r="COU830" s="28"/>
      <c r="COV830" s="28"/>
      <c r="COW830" s="28"/>
      <c r="COX830" s="28"/>
      <c r="COY830" s="28"/>
      <c r="COZ830" s="28"/>
      <c r="CPA830" s="28"/>
      <c r="CPB830" s="28"/>
      <c r="CPC830" s="28"/>
      <c r="CPD830" s="28"/>
      <c r="CPE830" s="28"/>
      <c r="CPF830" s="28"/>
      <c r="CPG830" s="28"/>
      <c r="CPH830" s="28"/>
      <c r="CPI830" s="28"/>
      <c r="CPJ830" s="28"/>
      <c r="CPK830" s="28"/>
      <c r="CPL830" s="28"/>
      <c r="CPM830" s="28"/>
      <c r="CPN830" s="28"/>
      <c r="CPO830" s="28"/>
      <c r="CPP830" s="28"/>
      <c r="CPQ830" s="28"/>
      <c r="CPR830" s="28"/>
      <c r="CPS830" s="28"/>
      <c r="CPT830" s="28"/>
      <c r="CPU830" s="28"/>
      <c r="CPV830" s="28"/>
      <c r="CPW830" s="28"/>
      <c r="CPX830" s="28"/>
      <c r="CPY830" s="28"/>
      <c r="CPZ830" s="28"/>
      <c r="CQA830" s="28"/>
      <c r="CQB830" s="28"/>
      <c r="CQC830" s="28"/>
      <c r="CQD830" s="28"/>
      <c r="CQE830" s="28"/>
      <c r="CQF830" s="28"/>
      <c r="CQG830" s="28"/>
      <c r="CQH830" s="28"/>
      <c r="CQI830" s="28"/>
      <c r="CQJ830" s="28"/>
      <c r="CQK830" s="28"/>
      <c r="CQL830" s="28"/>
      <c r="CQM830" s="28"/>
      <c r="CQN830" s="28"/>
      <c r="CQO830" s="28"/>
      <c r="CQP830" s="28"/>
      <c r="CQQ830" s="28"/>
      <c r="CQR830" s="28"/>
      <c r="CQS830" s="28"/>
      <c r="CQT830" s="28"/>
      <c r="CQU830" s="28"/>
      <c r="CQV830" s="28"/>
      <c r="CQW830" s="28"/>
      <c r="CQX830" s="28"/>
      <c r="CQY830" s="28"/>
      <c r="CQZ830" s="28"/>
      <c r="CRA830" s="28"/>
      <c r="CRB830" s="28"/>
      <c r="CRC830" s="28"/>
      <c r="CRD830" s="28"/>
      <c r="CRE830" s="28"/>
      <c r="CRF830" s="28"/>
      <c r="CRG830" s="28"/>
      <c r="CRH830" s="28"/>
      <c r="CRI830" s="28"/>
      <c r="CRJ830" s="28"/>
      <c r="CRK830" s="28"/>
      <c r="CRL830" s="28"/>
      <c r="CRM830" s="28"/>
      <c r="CRN830" s="28"/>
      <c r="CRO830" s="28"/>
      <c r="CRP830" s="28"/>
      <c r="CRQ830" s="28"/>
      <c r="CRR830" s="28"/>
      <c r="CRS830" s="28"/>
      <c r="CRT830" s="28"/>
      <c r="CRU830" s="28"/>
      <c r="CRV830" s="28"/>
      <c r="CRW830" s="28"/>
      <c r="CRX830" s="28"/>
      <c r="CRY830" s="28"/>
      <c r="CRZ830" s="28"/>
      <c r="CSA830" s="28"/>
      <c r="CSB830" s="28"/>
      <c r="CSC830" s="28"/>
      <c r="CSD830" s="28"/>
      <c r="CSE830" s="28"/>
      <c r="CSF830" s="28"/>
      <c r="CSG830" s="28"/>
      <c r="CSH830" s="28"/>
      <c r="CSI830" s="28"/>
      <c r="CSJ830" s="28"/>
      <c r="CSK830" s="28"/>
      <c r="CSL830" s="28"/>
      <c r="CSM830" s="28"/>
      <c r="CSN830" s="28"/>
      <c r="CSO830" s="28"/>
      <c r="CSP830" s="28"/>
      <c r="CSQ830" s="28"/>
      <c r="CSR830" s="28"/>
      <c r="CSS830" s="28"/>
      <c r="CST830" s="28"/>
      <c r="CSU830" s="28"/>
      <c r="CSV830" s="28"/>
      <c r="CSW830" s="28"/>
      <c r="CSX830" s="28"/>
      <c r="CSY830" s="28"/>
      <c r="CSZ830" s="28"/>
      <c r="CTA830" s="28"/>
      <c r="CTB830" s="28"/>
      <c r="CTC830" s="28"/>
      <c r="CTD830" s="28"/>
      <c r="CTE830" s="28"/>
      <c r="CTF830" s="28"/>
      <c r="CTG830" s="28"/>
      <c r="CTH830" s="28"/>
      <c r="CTI830" s="28"/>
      <c r="CTJ830" s="28"/>
      <c r="CTK830" s="28"/>
      <c r="CTL830" s="28"/>
      <c r="CTM830" s="28"/>
      <c r="CTN830" s="28"/>
      <c r="CTO830" s="28"/>
      <c r="CTP830" s="28"/>
      <c r="CTQ830" s="28"/>
      <c r="CTR830" s="28"/>
      <c r="CTS830" s="28"/>
      <c r="CTT830" s="28"/>
      <c r="CTU830" s="28"/>
      <c r="CTV830" s="28"/>
      <c r="CTW830" s="28"/>
      <c r="CTX830" s="28"/>
      <c r="CTY830" s="28"/>
      <c r="CTZ830" s="28"/>
      <c r="CUA830" s="28"/>
      <c r="CUB830" s="28"/>
      <c r="CUC830" s="28"/>
      <c r="CUD830" s="28"/>
      <c r="CUE830" s="28"/>
      <c r="CUF830" s="28"/>
      <c r="CUG830" s="28"/>
      <c r="CUH830" s="28"/>
      <c r="CUI830" s="28"/>
      <c r="CUJ830" s="28"/>
      <c r="CUK830" s="28"/>
      <c r="CUL830" s="28"/>
      <c r="CUM830" s="28"/>
      <c r="CUN830" s="28"/>
      <c r="CUO830" s="28"/>
      <c r="CUP830" s="28"/>
      <c r="CUQ830" s="28"/>
      <c r="CUR830" s="28"/>
      <c r="CUS830" s="28"/>
      <c r="CUT830" s="28"/>
      <c r="CUU830" s="28"/>
      <c r="CUV830" s="28"/>
      <c r="CUW830" s="28"/>
      <c r="CUX830" s="28"/>
      <c r="CUY830" s="28"/>
      <c r="CUZ830" s="28"/>
      <c r="CVA830" s="28"/>
      <c r="CVB830" s="28"/>
      <c r="CVC830" s="28"/>
      <c r="CVD830" s="28"/>
      <c r="CVE830" s="28"/>
      <c r="CVF830" s="28"/>
      <c r="CVG830" s="28"/>
      <c r="CVH830" s="28"/>
      <c r="CVI830" s="28"/>
      <c r="CVJ830" s="28"/>
      <c r="CVK830" s="28"/>
      <c r="CVL830" s="28"/>
      <c r="CVM830" s="28"/>
      <c r="CVN830" s="28"/>
      <c r="CVO830" s="28"/>
      <c r="CVP830" s="28"/>
      <c r="CVQ830" s="28"/>
      <c r="CVR830" s="28"/>
      <c r="CVS830" s="28"/>
      <c r="CVT830" s="28"/>
      <c r="CVU830" s="28"/>
      <c r="CVV830" s="28"/>
      <c r="CVW830" s="28"/>
      <c r="CVX830" s="28"/>
      <c r="CVY830" s="28"/>
      <c r="CVZ830" s="28"/>
      <c r="CWA830" s="28"/>
      <c r="CWB830" s="28"/>
      <c r="CWC830" s="28"/>
      <c r="CWD830" s="28"/>
      <c r="CWE830" s="28"/>
      <c r="CWF830" s="28"/>
      <c r="CWG830" s="28"/>
      <c r="CWH830" s="28"/>
      <c r="CWI830" s="28"/>
      <c r="CWJ830" s="28"/>
      <c r="CWK830" s="28"/>
      <c r="CWL830" s="28"/>
      <c r="CWM830" s="28"/>
      <c r="CWN830" s="28"/>
      <c r="CWO830" s="28"/>
      <c r="CWP830" s="28"/>
      <c r="CWQ830" s="28"/>
      <c r="CWR830" s="28"/>
      <c r="CWS830" s="28"/>
      <c r="CWT830" s="28"/>
      <c r="CWU830" s="28"/>
      <c r="CWV830" s="28"/>
      <c r="CWW830" s="28"/>
      <c r="CWX830" s="28"/>
      <c r="CWY830" s="28"/>
      <c r="CWZ830" s="28"/>
      <c r="CXA830" s="28"/>
      <c r="CXB830" s="28"/>
      <c r="CXC830" s="28"/>
      <c r="CXD830" s="28"/>
      <c r="CXE830" s="28"/>
      <c r="CXF830" s="28"/>
      <c r="CXG830" s="28"/>
      <c r="CXH830" s="28"/>
      <c r="CXI830" s="28"/>
      <c r="CXJ830" s="28"/>
      <c r="CXK830" s="28"/>
      <c r="CXL830" s="28"/>
      <c r="CXM830" s="28"/>
      <c r="CXN830" s="28"/>
      <c r="CXO830" s="28"/>
      <c r="CXP830" s="28"/>
      <c r="CXQ830" s="28"/>
      <c r="CXR830" s="28"/>
      <c r="CXS830" s="28"/>
      <c r="CXT830" s="28"/>
      <c r="CXU830" s="28"/>
      <c r="CXV830" s="28"/>
      <c r="CXW830" s="28"/>
      <c r="CXX830" s="28"/>
      <c r="CXY830" s="28"/>
      <c r="CXZ830" s="28"/>
      <c r="CYA830" s="28"/>
      <c r="CYB830" s="28"/>
      <c r="CYC830" s="28"/>
      <c r="CYD830" s="28"/>
      <c r="CYE830" s="28"/>
      <c r="CYF830" s="28"/>
      <c r="CYG830" s="28"/>
      <c r="CYH830" s="28"/>
      <c r="CYI830" s="28"/>
      <c r="CYJ830" s="28"/>
      <c r="CYK830" s="28"/>
      <c r="CYL830" s="28"/>
      <c r="CYM830" s="28"/>
      <c r="CYN830" s="28"/>
      <c r="CYO830" s="28"/>
      <c r="CYP830" s="28"/>
      <c r="CYQ830" s="28"/>
      <c r="CYR830" s="28"/>
      <c r="CYS830" s="28"/>
      <c r="CYT830" s="28"/>
      <c r="CYU830" s="28"/>
      <c r="CYV830" s="28"/>
      <c r="CYW830" s="28"/>
      <c r="CYX830" s="28"/>
      <c r="CYY830" s="28"/>
      <c r="CYZ830" s="28"/>
      <c r="CZA830" s="28"/>
      <c r="CZB830" s="28"/>
      <c r="CZC830" s="28"/>
      <c r="CZD830" s="28"/>
      <c r="CZE830" s="28"/>
      <c r="CZF830" s="28"/>
      <c r="CZG830" s="28"/>
      <c r="CZH830" s="28"/>
      <c r="CZI830" s="28"/>
      <c r="CZJ830" s="28"/>
      <c r="CZK830" s="28"/>
      <c r="CZL830" s="28"/>
      <c r="CZM830" s="28"/>
      <c r="CZN830" s="28"/>
      <c r="CZO830" s="28"/>
      <c r="CZP830" s="28"/>
      <c r="CZQ830" s="28"/>
      <c r="CZR830" s="28"/>
      <c r="CZS830" s="28"/>
      <c r="CZT830" s="28"/>
      <c r="CZU830" s="28"/>
      <c r="CZV830" s="28"/>
      <c r="CZW830" s="28"/>
      <c r="CZX830" s="28"/>
      <c r="CZY830" s="28"/>
      <c r="CZZ830" s="28"/>
      <c r="DAA830" s="28"/>
      <c r="DAB830" s="28"/>
      <c r="DAC830" s="28"/>
      <c r="DAD830" s="28"/>
      <c r="DAE830" s="28"/>
      <c r="DAF830" s="28"/>
      <c r="DAG830" s="28"/>
      <c r="DAH830" s="28"/>
      <c r="DAI830" s="28"/>
      <c r="DAJ830" s="28"/>
      <c r="DAK830" s="28"/>
      <c r="DAL830" s="28"/>
      <c r="DAM830" s="28"/>
      <c r="DAN830" s="28"/>
      <c r="DAO830" s="28"/>
      <c r="DAP830" s="28"/>
      <c r="DAQ830" s="28"/>
      <c r="DAR830" s="28"/>
      <c r="DAS830" s="28"/>
      <c r="DAT830" s="28"/>
      <c r="DAU830" s="28"/>
      <c r="DAV830" s="28"/>
      <c r="DAW830" s="28"/>
      <c r="DAX830" s="28"/>
      <c r="DAY830" s="28"/>
      <c r="DAZ830" s="28"/>
      <c r="DBA830" s="28"/>
      <c r="DBB830" s="28"/>
      <c r="DBC830" s="28"/>
      <c r="DBD830" s="28"/>
      <c r="DBE830" s="28"/>
      <c r="DBF830" s="28"/>
      <c r="DBG830" s="28"/>
      <c r="DBH830" s="28"/>
      <c r="DBI830" s="28"/>
      <c r="DBJ830" s="28"/>
      <c r="DBK830" s="28"/>
      <c r="DBL830" s="28"/>
      <c r="DBM830" s="28"/>
      <c r="DBN830" s="28"/>
      <c r="DBO830" s="28"/>
      <c r="DBP830" s="28"/>
      <c r="DBQ830" s="28"/>
      <c r="DBR830" s="28"/>
      <c r="DBS830" s="28"/>
      <c r="DBT830" s="28"/>
      <c r="DBU830" s="28"/>
      <c r="DBV830" s="28"/>
      <c r="DBW830" s="28"/>
      <c r="DBX830" s="28"/>
      <c r="DBY830" s="28"/>
      <c r="DBZ830" s="28"/>
      <c r="DCA830" s="28"/>
      <c r="DCB830" s="28"/>
      <c r="DCC830" s="28"/>
      <c r="DCD830" s="28"/>
      <c r="DCE830" s="28"/>
      <c r="DCF830" s="28"/>
      <c r="DCG830" s="28"/>
      <c r="DCH830" s="28"/>
      <c r="DCI830" s="28"/>
      <c r="DCJ830" s="28"/>
      <c r="DCK830" s="28"/>
      <c r="DCL830" s="28"/>
      <c r="DCM830" s="28"/>
      <c r="DCN830" s="28"/>
      <c r="DCO830" s="28"/>
      <c r="DCP830" s="28"/>
      <c r="DCQ830" s="28"/>
      <c r="DCR830" s="28"/>
      <c r="DCS830" s="28"/>
      <c r="DCT830" s="28"/>
      <c r="DCU830" s="28"/>
      <c r="DCV830" s="28"/>
      <c r="DCW830" s="28"/>
      <c r="DCX830" s="28"/>
      <c r="DCY830" s="28"/>
      <c r="DCZ830" s="28"/>
      <c r="DDA830" s="28"/>
      <c r="DDB830" s="28"/>
      <c r="DDC830" s="28"/>
      <c r="DDD830" s="28"/>
      <c r="DDE830" s="28"/>
      <c r="DDF830" s="28"/>
      <c r="DDG830" s="28"/>
      <c r="DDH830" s="28"/>
      <c r="DDI830" s="28"/>
      <c r="DDJ830" s="28"/>
      <c r="DDK830" s="28"/>
      <c r="DDL830" s="28"/>
      <c r="DDM830" s="28"/>
      <c r="DDN830" s="28"/>
      <c r="DDO830" s="28"/>
      <c r="DDP830" s="28"/>
      <c r="DDQ830" s="28"/>
      <c r="DDR830" s="28"/>
      <c r="DDS830" s="28"/>
      <c r="DDT830" s="28"/>
      <c r="DDU830" s="28"/>
      <c r="DDV830" s="28"/>
      <c r="DDW830" s="28"/>
      <c r="DDX830" s="28"/>
      <c r="DDY830" s="28"/>
      <c r="DDZ830" s="28"/>
      <c r="DEA830" s="28"/>
      <c r="DEB830" s="28"/>
      <c r="DEC830" s="28"/>
      <c r="DED830" s="28"/>
      <c r="DEE830" s="28"/>
      <c r="DEF830" s="28"/>
      <c r="DEG830" s="28"/>
      <c r="DEH830" s="28"/>
      <c r="DEI830" s="28"/>
      <c r="DEJ830" s="28"/>
      <c r="DEK830" s="28"/>
      <c r="DEL830" s="28"/>
      <c r="DEM830" s="28"/>
      <c r="DEN830" s="28"/>
      <c r="DEO830" s="28"/>
      <c r="DEP830" s="28"/>
      <c r="DEQ830" s="28"/>
      <c r="DER830" s="28"/>
      <c r="DES830" s="28"/>
      <c r="DET830" s="28"/>
      <c r="DEU830" s="28"/>
      <c r="DEV830" s="28"/>
      <c r="DEW830" s="28"/>
      <c r="DEX830" s="28"/>
      <c r="DEY830" s="28"/>
      <c r="DEZ830" s="28"/>
      <c r="DFA830" s="28"/>
      <c r="DFB830" s="28"/>
      <c r="DFC830" s="28"/>
      <c r="DFD830" s="28"/>
      <c r="DFE830" s="28"/>
      <c r="DFF830" s="28"/>
      <c r="DFG830" s="28"/>
      <c r="DFH830" s="28"/>
      <c r="DFI830" s="28"/>
      <c r="DFJ830" s="28"/>
      <c r="DFK830" s="28"/>
      <c r="DFL830" s="28"/>
      <c r="DFM830" s="28"/>
      <c r="DFN830" s="28"/>
      <c r="DFO830" s="28"/>
      <c r="DFP830" s="28"/>
      <c r="DFQ830" s="28"/>
      <c r="DFR830" s="28"/>
      <c r="DFS830" s="28"/>
      <c r="DFT830" s="28"/>
      <c r="DFU830" s="28"/>
      <c r="DFV830" s="28"/>
      <c r="DFW830" s="28"/>
      <c r="DFX830" s="28"/>
      <c r="DFY830" s="28"/>
      <c r="DFZ830" s="28"/>
      <c r="DGA830" s="28"/>
      <c r="DGB830" s="28"/>
      <c r="DGC830" s="28"/>
      <c r="DGD830" s="28"/>
      <c r="DGE830" s="28"/>
      <c r="DGF830" s="28"/>
      <c r="DGG830" s="28"/>
      <c r="DGH830" s="28"/>
      <c r="DGI830" s="28"/>
      <c r="DGJ830" s="28"/>
      <c r="DGK830" s="28"/>
      <c r="DGL830" s="28"/>
      <c r="DGM830" s="28"/>
      <c r="DGN830" s="28"/>
      <c r="DGO830" s="28"/>
      <c r="DGP830" s="28"/>
      <c r="DGQ830" s="28"/>
      <c r="DGR830" s="28"/>
      <c r="DGS830" s="28"/>
      <c r="DGT830" s="28"/>
      <c r="DGU830" s="28"/>
      <c r="DGV830" s="28"/>
      <c r="DGW830" s="28"/>
      <c r="DGX830" s="28"/>
      <c r="DGY830" s="28"/>
      <c r="DGZ830" s="28"/>
      <c r="DHA830" s="28"/>
      <c r="DHB830" s="28"/>
      <c r="DHC830" s="28"/>
      <c r="DHD830" s="28"/>
      <c r="DHE830" s="28"/>
      <c r="DHF830" s="28"/>
      <c r="DHG830" s="28"/>
      <c r="DHH830" s="28"/>
      <c r="DHI830" s="28"/>
      <c r="DHJ830" s="28"/>
      <c r="DHK830" s="28"/>
      <c r="DHL830" s="28"/>
      <c r="DHM830" s="28"/>
      <c r="DHN830" s="28"/>
      <c r="DHO830" s="28"/>
      <c r="DHP830" s="28"/>
      <c r="DHQ830" s="28"/>
      <c r="DHR830" s="28"/>
      <c r="DHS830" s="28"/>
      <c r="DHT830" s="28"/>
      <c r="DHU830" s="28"/>
      <c r="DHV830" s="28"/>
      <c r="DHW830" s="28"/>
      <c r="DHX830" s="28"/>
      <c r="DHY830" s="28"/>
      <c r="DHZ830" s="28"/>
      <c r="DIA830" s="28"/>
      <c r="DIB830" s="28"/>
      <c r="DIC830" s="28"/>
      <c r="DID830" s="28"/>
      <c r="DIE830" s="28"/>
      <c r="DIF830" s="28"/>
      <c r="DIG830" s="28"/>
      <c r="DIH830" s="28"/>
      <c r="DII830" s="28"/>
      <c r="DIJ830" s="28"/>
      <c r="DIK830" s="28"/>
      <c r="DIL830" s="28"/>
      <c r="DIM830" s="28"/>
      <c r="DIN830" s="28"/>
      <c r="DIO830" s="28"/>
      <c r="DIP830" s="28"/>
      <c r="DIQ830" s="28"/>
      <c r="DIR830" s="28"/>
      <c r="DIS830" s="28"/>
      <c r="DIT830" s="28"/>
      <c r="DIU830" s="28"/>
      <c r="DIV830" s="28"/>
      <c r="DIW830" s="28"/>
      <c r="DIX830" s="28"/>
      <c r="DIY830" s="28"/>
      <c r="DIZ830" s="28"/>
      <c r="DJA830" s="28"/>
      <c r="DJB830" s="28"/>
      <c r="DJC830" s="28"/>
      <c r="DJD830" s="28"/>
      <c r="DJE830" s="28"/>
      <c r="DJF830" s="28"/>
      <c r="DJG830" s="28"/>
      <c r="DJH830" s="28"/>
      <c r="DJI830" s="28"/>
      <c r="DJJ830" s="28"/>
      <c r="DJK830" s="28"/>
      <c r="DJL830" s="28"/>
      <c r="DJM830" s="28"/>
      <c r="DJN830" s="28"/>
      <c r="DJO830" s="28"/>
      <c r="DJP830" s="28"/>
      <c r="DJQ830" s="28"/>
      <c r="DJR830" s="28"/>
      <c r="DJS830" s="28"/>
      <c r="DJT830" s="28"/>
      <c r="DJU830" s="28"/>
      <c r="DJV830" s="28"/>
      <c r="DJW830" s="28"/>
      <c r="DJX830" s="28"/>
      <c r="DJY830" s="28"/>
      <c r="DJZ830" s="28"/>
      <c r="DKA830" s="28"/>
      <c r="DKB830" s="28"/>
      <c r="DKC830" s="28"/>
      <c r="DKD830" s="28"/>
      <c r="DKE830" s="28"/>
      <c r="DKF830" s="28"/>
      <c r="DKG830" s="28"/>
      <c r="DKH830" s="28"/>
      <c r="DKI830" s="28"/>
      <c r="DKJ830" s="28"/>
      <c r="DKK830" s="28"/>
      <c r="DKL830" s="28"/>
      <c r="DKM830" s="28"/>
      <c r="DKN830" s="28"/>
      <c r="DKO830" s="28"/>
      <c r="DKP830" s="28"/>
      <c r="DKQ830" s="28"/>
      <c r="DKR830" s="28"/>
      <c r="DKS830" s="28"/>
      <c r="DKT830" s="28"/>
      <c r="DKU830" s="28"/>
      <c r="DKV830" s="28"/>
      <c r="DKW830" s="28"/>
      <c r="DKX830" s="28"/>
      <c r="DKY830" s="28"/>
      <c r="DKZ830" s="28"/>
      <c r="DLA830" s="28"/>
      <c r="DLB830" s="28"/>
      <c r="DLC830" s="28"/>
      <c r="DLD830" s="28"/>
      <c r="DLE830" s="28"/>
      <c r="DLF830" s="28"/>
      <c r="DLG830" s="28"/>
      <c r="DLH830" s="28"/>
      <c r="DLI830" s="28"/>
      <c r="DLJ830" s="28"/>
      <c r="DLK830" s="28"/>
      <c r="DLL830" s="28"/>
      <c r="DLM830" s="28"/>
      <c r="DLN830" s="28"/>
      <c r="DLO830" s="28"/>
      <c r="DLP830" s="28"/>
      <c r="DLQ830" s="28"/>
      <c r="DLR830" s="28"/>
      <c r="DLS830" s="28"/>
      <c r="DLT830" s="28"/>
      <c r="DLU830" s="28"/>
      <c r="DLV830" s="28"/>
      <c r="DLW830" s="28"/>
      <c r="DLX830" s="28"/>
      <c r="DLY830" s="28"/>
      <c r="DLZ830" s="28"/>
      <c r="DMA830" s="28"/>
      <c r="DMB830" s="28"/>
      <c r="DMC830" s="28"/>
      <c r="DMD830" s="28"/>
      <c r="DME830" s="28"/>
      <c r="DMF830" s="28"/>
      <c r="DMG830" s="28"/>
      <c r="DMH830" s="28"/>
      <c r="DMI830" s="28"/>
      <c r="DMJ830" s="28"/>
      <c r="DMK830" s="28"/>
      <c r="DML830" s="28"/>
      <c r="DMM830" s="28"/>
      <c r="DMN830" s="28"/>
      <c r="DMO830" s="28"/>
      <c r="DMP830" s="28"/>
      <c r="DMQ830" s="28"/>
      <c r="DMR830" s="28"/>
      <c r="DMS830" s="28"/>
      <c r="DMT830" s="28"/>
      <c r="DMU830" s="28"/>
      <c r="DMV830" s="28"/>
      <c r="DMW830" s="28"/>
      <c r="DMX830" s="28"/>
      <c r="DMY830" s="28"/>
      <c r="DMZ830" s="28"/>
      <c r="DNA830" s="28"/>
      <c r="DNB830" s="28"/>
      <c r="DNC830" s="28"/>
      <c r="DND830" s="28"/>
      <c r="DNE830" s="28"/>
      <c r="DNF830" s="28"/>
      <c r="DNG830" s="28"/>
      <c r="DNH830" s="28"/>
      <c r="DNI830" s="28"/>
      <c r="DNJ830" s="28"/>
      <c r="DNK830" s="28"/>
      <c r="DNL830" s="28"/>
      <c r="DNM830" s="28"/>
      <c r="DNN830" s="28"/>
      <c r="DNO830" s="28"/>
      <c r="DNP830" s="28"/>
      <c r="DNQ830" s="28"/>
      <c r="DNR830" s="28"/>
      <c r="DNS830" s="28"/>
      <c r="DNT830" s="28"/>
      <c r="DNU830" s="28"/>
      <c r="DNV830" s="28"/>
      <c r="DNW830" s="28"/>
      <c r="DNX830" s="28"/>
      <c r="DNY830" s="28"/>
      <c r="DNZ830" s="28"/>
      <c r="DOA830" s="28"/>
      <c r="DOB830" s="28"/>
      <c r="DOC830" s="28"/>
      <c r="DOD830" s="28"/>
      <c r="DOE830" s="28"/>
      <c r="DOF830" s="28"/>
      <c r="DOG830" s="28"/>
      <c r="DOH830" s="28"/>
      <c r="DOI830" s="28"/>
      <c r="DOJ830" s="28"/>
      <c r="DOK830" s="28"/>
      <c r="DOL830" s="28"/>
      <c r="DOM830" s="28"/>
      <c r="DON830" s="28"/>
      <c r="DOO830" s="28"/>
      <c r="DOP830" s="28"/>
      <c r="DOQ830" s="28"/>
      <c r="DOR830" s="28"/>
      <c r="DOS830" s="28"/>
      <c r="DOT830" s="28"/>
      <c r="DOU830" s="28"/>
      <c r="DOV830" s="28"/>
      <c r="DOW830" s="28"/>
      <c r="DOX830" s="28"/>
      <c r="DOY830" s="28"/>
      <c r="DOZ830" s="28"/>
      <c r="DPA830" s="28"/>
      <c r="DPB830" s="28"/>
      <c r="DPC830" s="28"/>
      <c r="DPD830" s="28"/>
      <c r="DPE830" s="28"/>
      <c r="DPF830" s="28"/>
      <c r="DPG830" s="28"/>
      <c r="DPH830" s="28"/>
      <c r="DPI830" s="28"/>
      <c r="DPJ830" s="28"/>
      <c r="DPK830" s="28"/>
      <c r="DPL830" s="28"/>
      <c r="DPM830" s="28"/>
      <c r="DPN830" s="28"/>
      <c r="DPO830" s="28"/>
      <c r="DPP830" s="28"/>
      <c r="DPQ830" s="28"/>
      <c r="DPR830" s="28"/>
      <c r="DPS830" s="28"/>
      <c r="DPT830" s="28"/>
      <c r="DPU830" s="28"/>
      <c r="DPV830" s="28"/>
      <c r="DPW830" s="28"/>
      <c r="DPX830" s="28"/>
      <c r="DPY830" s="28"/>
      <c r="DPZ830" s="28"/>
      <c r="DQA830" s="28"/>
      <c r="DQB830" s="28"/>
      <c r="DQC830" s="28"/>
      <c r="DQD830" s="28"/>
      <c r="DQE830" s="28"/>
      <c r="DQF830" s="28"/>
      <c r="DQG830" s="28"/>
      <c r="DQH830" s="28"/>
      <c r="DQI830" s="28"/>
      <c r="DQJ830" s="28"/>
      <c r="DQK830" s="28"/>
      <c r="DQL830" s="28"/>
      <c r="DQM830" s="28"/>
      <c r="DQN830" s="28"/>
      <c r="DQO830" s="28"/>
      <c r="DQP830" s="28"/>
      <c r="DQQ830" s="28"/>
      <c r="DQR830" s="28"/>
      <c r="DQS830" s="28"/>
      <c r="DQT830" s="28"/>
      <c r="DQU830" s="28"/>
      <c r="DQV830" s="28"/>
      <c r="DQW830" s="28"/>
      <c r="DQX830" s="28"/>
      <c r="DQY830" s="28"/>
      <c r="DQZ830" s="28"/>
      <c r="DRA830" s="28"/>
      <c r="DRB830" s="28"/>
      <c r="DRC830" s="28"/>
      <c r="DRD830" s="28"/>
      <c r="DRE830" s="28"/>
      <c r="DRF830" s="28"/>
      <c r="DRG830" s="28"/>
      <c r="DRH830" s="28"/>
      <c r="DRI830" s="28"/>
      <c r="DRJ830" s="28"/>
      <c r="DRK830" s="28"/>
      <c r="DRL830" s="28"/>
      <c r="DRM830" s="28"/>
      <c r="DRN830" s="28"/>
      <c r="DRO830" s="28"/>
      <c r="DRP830" s="28"/>
      <c r="DRQ830" s="28"/>
      <c r="DRR830" s="28"/>
      <c r="DRS830" s="28"/>
      <c r="DRT830" s="28"/>
      <c r="DRU830" s="28"/>
      <c r="DRV830" s="28"/>
      <c r="DRW830" s="28"/>
      <c r="DRX830" s="28"/>
      <c r="DRY830" s="28"/>
      <c r="DRZ830" s="28"/>
      <c r="DSA830" s="28"/>
      <c r="DSB830" s="28"/>
      <c r="DSC830" s="28"/>
      <c r="DSD830" s="28"/>
      <c r="DSE830" s="28"/>
      <c r="DSF830" s="28"/>
      <c r="DSG830" s="28"/>
      <c r="DSH830" s="28"/>
      <c r="DSI830" s="28"/>
      <c r="DSJ830" s="28"/>
      <c r="DSK830" s="28"/>
      <c r="DSL830" s="28"/>
      <c r="DSM830" s="28"/>
      <c r="DSN830" s="28"/>
      <c r="DSO830" s="28"/>
      <c r="DSP830" s="28"/>
      <c r="DSQ830" s="28"/>
      <c r="DSR830" s="28"/>
      <c r="DSS830" s="28"/>
      <c r="DST830" s="28"/>
      <c r="DSU830" s="28"/>
      <c r="DSV830" s="28"/>
      <c r="DSW830" s="28"/>
      <c r="DSX830" s="28"/>
      <c r="DSY830" s="28"/>
      <c r="DSZ830" s="28"/>
      <c r="DTA830" s="28"/>
      <c r="DTB830" s="28"/>
      <c r="DTC830" s="28"/>
      <c r="DTD830" s="28"/>
      <c r="DTE830" s="28"/>
      <c r="DTF830" s="28"/>
      <c r="DTG830" s="28"/>
      <c r="DTH830" s="28"/>
      <c r="DTI830" s="28"/>
      <c r="DTJ830" s="28"/>
      <c r="DTK830" s="28"/>
      <c r="DTL830" s="28"/>
      <c r="DTM830" s="28"/>
      <c r="DTN830" s="28"/>
      <c r="DTO830" s="28"/>
      <c r="DTP830" s="28"/>
      <c r="DTQ830" s="28"/>
      <c r="DTR830" s="28"/>
      <c r="DTS830" s="28"/>
      <c r="DTT830" s="28"/>
      <c r="DTU830" s="28"/>
      <c r="DTV830" s="28"/>
      <c r="DTW830" s="28"/>
      <c r="DTX830" s="28"/>
      <c r="DTY830" s="28"/>
      <c r="DTZ830" s="28"/>
      <c r="DUA830" s="28"/>
      <c r="DUB830" s="28"/>
      <c r="DUC830" s="28"/>
      <c r="DUD830" s="28"/>
      <c r="DUE830" s="28"/>
      <c r="DUF830" s="28"/>
      <c r="DUG830" s="28"/>
      <c r="DUH830" s="28"/>
      <c r="DUI830" s="28"/>
      <c r="DUJ830" s="28"/>
      <c r="DUK830" s="28"/>
      <c r="DUL830" s="28"/>
      <c r="DUM830" s="28"/>
      <c r="DUN830" s="28"/>
      <c r="DUO830" s="28"/>
      <c r="DUP830" s="28"/>
      <c r="DUQ830" s="28"/>
      <c r="DUR830" s="28"/>
      <c r="DUS830" s="28"/>
      <c r="DUT830" s="28"/>
      <c r="DUU830" s="28"/>
      <c r="DUV830" s="28"/>
      <c r="DUW830" s="28"/>
      <c r="DUX830" s="28"/>
      <c r="DUY830" s="28"/>
      <c r="DUZ830" s="28"/>
      <c r="DVA830" s="28"/>
      <c r="DVB830" s="28"/>
      <c r="DVC830" s="28"/>
      <c r="DVD830" s="28"/>
      <c r="DVE830" s="28"/>
      <c r="DVF830" s="28"/>
      <c r="DVG830" s="28"/>
      <c r="DVH830" s="28"/>
      <c r="DVI830" s="28"/>
      <c r="DVJ830" s="28"/>
      <c r="DVK830" s="28"/>
      <c r="DVL830" s="28"/>
      <c r="DVM830" s="28"/>
      <c r="DVN830" s="28"/>
      <c r="DVO830" s="28"/>
      <c r="DVP830" s="28"/>
      <c r="DVQ830" s="28"/>
      <c r="DVR830" s="28"/>
      <c r="DVS830" s="28"/>
      <c r="DVT830" s="28"/>
      <c r="DVU830" s="28"/>
      <c r="DVV830" s="28"/>
      <c r="DVW830" s="28"/>
      <c r="DVX830" s="28"/>
      <c r="DVY830" s="28"/>
      <c r="DVZ830" s="28"/>
      <c r="DWA830" s="28"/>
      <c r="DWB830" s="28"/>
      <c r="DWC830" s="28"/>
      <c r="DWD830" s="28"/>
      <c r="DWE830" s="28"/>
      <c r="DWF830" s="28"/>
      <c r="DWG830" s="28"/>
      <c r="DWH830" s="28"/>
      <c r="DWI830" s="28"/>
      <c r="DWJ830" s="28"/>
      <c r="DWK830" s="28"/>
      <c r="DWL830" s="28"/>
      <c r="DWM830" s="28"/>
      <c r="DWN830" s="28"/>
      <c r="DWO830" s="28"/>
      <c r="DWP830" s="28"/>
      <c r="DWQ830" s="28"/>
      <c r="DWR830" s="28"/>
      <c r="DWS830" s="28"/>
      <c r="DWT830" s="28"/>
      <c r="DWU830" s="28"/>
      <c r="DWV830" s="28"/>
      <c r="DWW830" s="28"/>
      <c r="DWX830" s="28"/>
      <c r="DWY830" s="28"/>
      <c r="DWZ830" s="28"/>
      <c r="DXA830" s="28"/>
      <c r="DXB830" s="28"/>
      <c r="DXC830" s="28"/>
      <c r="DXD830" s="28"/>
      <c r="DXE830" s="28"/>
      <c r="DXF830" s="28"/>
      <c r="DXG830" s="28"/>
      <c r="DXH830" s="28"/>
      <c r="DXI830" s="28"/>
      <c r="DXJ830" s="28"/>
      <c r="DXK830" s="28"/>
      <c r="DXL830" s="28"/>
      <c r="DXM830" s="28"/>
      <c r="DXN830" s="28"/>
      <c r="DXO830" s="28"/>
      <c r="DXP830" s="28"/>
      <c r="DXQ830" s="28"/>
      <c r="DXR830" s="28"/>
      <c r="DXS830" s="28"/>
      <c r="DXT830" s="28"/>
      <c r="DXU830" s="28"/>
      <c r="DXV830" s="28"/>
      <c r="DXW830" s="28"/>
      <c r="DXX830" s="28"/>
      <c r="DXY830" s="28"/>
      <c r="DXZ830" s="28"/>
      <c r="DYA830" s="28"/>
      <c r="DYB830" s="28"/>
      <c r="DYC830" s="28"/>
      <c r="DYD830" s="28"/>
      <c r="DYE830" s="28"/>
      <c r="DYF830" s="28"/>
      <c r="DYG830" s="28"/>
      <c r="DYH830" s="28"/>
      <c r="DYI830" s="28"/>
      <c r="DYJ830" s="28"/>
      <c r="DYK830" s="28"/>
      <c r="DYL830" s="28"/>
      <c r="DYM830" s="28"/>
      <c r="DYN830" s="28"/>
      <c r="DYO830" s="28"/>
      <c r="DYP830" s="28"/>
      <c r="DYQ830" s="28"/>
      <c r="DYR830" s="28"/>
      <c r="DYS830" s="28"/>
      <c r="DYT830" s="28"/>
      <c r="DYU830" s="28"/>
      <c r="DYV830" s="28"/>
      <c r="DYW830" s="28"/>
      <c r="DYX830" s="28"/>
      <c r="DYY830" s="28"/>
      <c r="DYZ830" s="28"/>
      <c r="DZA830" s="28"/>
      <c r="DZB830" s="28"/>
      <c r="DZC830" s="28"/>
      <c r="DZD830" s="28"/>
      <c r="DZE830" s="28"/>
      <c r="DZF830" s="28"/>
      <c r="DZG830" s="28"/>
      <c r="DZH830" s="28"/>
      <c r="DZI830" s="28"/>
      <c r="DZJ830" s="28"/>
      <c r="DZK830" s="28"/>
      <c r="DZL830" s="28"/>
      <c r="DZM830" s="28"/>
      <c r="DZN830" s="28"/>
      <c r="DZO830" s="28"/>
      <c r="DZP830" s="28"/>
      <c r="DZQ830" s="28"/>
      <c r="DZR830" s="28"/>
      <c r="DZS830" s="28"/>
      <c r="DZT830" s="28"/>
      <c r="DZU830" s="28"/>
      <c r="DZV830" s="28"/>
      <c r="DZW830" s="28"/>
      <c r="DZX830" s="28"/>
      <c r="DZY830" s="28"/>
      <c r="DZZ830" s="28"/>
      <c r="EAA830" s="28"/>
      <c r="EAB830" s="28"/>
      <c r="EAC830" s="28"/>
      <c r="EAD830" s="28"/>
      <c r="EAE830" s="28"/>
      <c r="EAF830" s="28"/>
      <c r="EAG830" s="28"/>
      <c r="EAH830" s="28"/>
      <c r="EAI830" s="28"/>
      <c r="EAJ830" s="28"/>
      <c r="EAK830" s="28"/>
      <c r="EAL830" s="28"/>
      <c r="EAM830" s="28"/>
      <c r="EAN830" s="28"/>
      <c r="EAO830" s="28"/>
      <c r="EAP830" s="28"/>
      <c r="EAQ830" s="28"/>
      <c r="EAR830" s="28"/>
      <c r="EAS830" s="28"/>
      <c r="EAT830" s="28"/>
      <c r="EAU830" s="28"/>
      <c r="EAV830" s="28"/>
      <c r="EAW830" s="28"/>
      <c r="EAX830" s="28"/>
      <c r="EAY830" s="28"/>
      <c r="EAZ830" s="28"/>
      <c r="EBA830" s="28"/>
      <c r="EBB830" s="28"/>
      <c r="EBC830" s="28"/>
      <c r="EBD830" s="28"/>
      <c r="EBE830" s="28"/>
      <c r="EBF830" s="28"/>
      <c r="EBG830" s="28"/>
      <c r="EBH830" s="28"/>
      <c r="EBI830" s="28"/>
      <c r="EBJ830" s="28"/>
      <c r="EBK830" s="28"/>
      <c r="EBL830" s="28"/>
      <c r="EBM830" s="28"/>
      <c r="EBN830" s="28"/>
      <c r="EBO830" s="28"/>
      <c r="EBP830" s="28"/>
      <c r="EBQ830" s="28"/>
      <c r="EBR830" s="28"/>
      <c r="EBS830" s="28"/>
      <c r="EBT830" s="28"/>
      <c r="EBU830" s="28"/>
      <c r="EBV830" s="28"/>
      <c r="EBW830" s="28"/>
      <c r="EBX830" s="28"/>
      <c r="EBY830" s="28"/>
      <c r="EBZ830" s="28"/>
      <c r="ECA830" s="28"/>
      <c r="ECB830" s="28"/>
      <c r="ECC830" s="28"/>
      <c r="ECD830" s="28"/>
      <c r="ECE830" s="28"/>
      <c r="ECF830" s="28"/>
      <c r="ECG830" s="28"/>
      <c r="ECH830" s="28"/>
      <c r="ECI830" s="28"/>
      <c r="ECJ830" s="28"/>
      <c r="ECK830" s="28"/>
      <c r="ECL830" s="28"/>
      <c r="ECM830" s="28"/>
      <c r="ECN830" s="28"/>
      <c r="ECO830" s="28"/>
      <c r="ECP830" s="28"/>
      <c r="ECQ830" s="28"/>
      <c r="ECR830" s="28"/>
      <c r="ECS830" s="28"/>
      <c r="ECT830" s="28"/>
      <c r="ECU830" s="28"/>
      <c r="ECV830" s="28"/>
      <c r="ECW830" s="28"/>
      <c r="ECX830" s="28"/>
      <c r="ECY830" s="28"/>
      <c r="ECZ830" s="28"/>
      <c r="EDA830" s="28"/>
      <c r="EDB830" s="28"/>
      <c r="EDC830" s="28"/>
      <c r="EDD830" s="28"/>
      <c r="EDE830" s="28"/>
      <c r="EDF830" s="28"/>
      <c r="EDG830" s="28"/>
      <c r="EDH830" s="28"/>
      <c r="EDI830" s="28"/>
      <c r="EDJ830" s="28"/>
      <c r="EDK830" s="28"/>
      <c r="EDL830" s="28"/>
      <c r="EDM830" s="28"/>
      <c r="EDN830" s="28"/>
      <c r="EDO830" s="28"/>
      <c r="EDP830" s="28"/>
      <c r="EDQ830" s="28"/>
      <c r="EDR830" s="28"/>
      <c r="EDS830" s="28"/>
      <c r="EDT830" s="28"/>
      <c r="EDU830" s="28"/>
      <c r="EDV830" s="28"/>
      <c r="EDW830" s="28"/>
      <c r="EDX830" s="28"/>
      <c r="EDY830" s="28"/>
      <c r="EDZ830" s="28"/>
      <c r="EEA830" s="28"/>
      <c r="EEB830" s="28"/>
      <c r="EEC830" s="28"/>
      <c r="EED830" s="28"/>
      <c r="EEE830" s="28"/>
      <c r="EEF830" s="28"/>
      <c r="EEG830" s="28"/>
      <c r="EEH830" s="28"/>
      <c r="EEI830" s="28"/>
      <c r="EEJ830" s="28"/>
      <c r="EEK830" s="28"/>
      <c r="EEL830" s="28"/>
      <c r="EEM830" s="28"/>
      <c r="EEN830" s="28"/>
      <c r="EEO830" s="28"/>
      <c r="EEP830" s="28"/>
      <c r="EEQ830" s="28"/>
      <c r="EER830" s="28"/>
      <c r="EES830" s="28"/>
      <c r="EET830" s="28"/>
      <c r="EEU830" s="28"/>
      <c r="EEV830" s="28"/>
      <c r="EEW830" s="28"/>
      <c r="EEX830" s="28"/>
      <c r="EEY830" s="28"/>
      <c r="EEZ830" s="28"/>
      <c r="EFA830" s="28"/>
      <c r="EFB830" s="28"/>
      <c r="EFC830" s="28"/>
      <c r="EFD830" s="28"/>
      <c r="EFE830" s="28"/>
      <c r="EFF830" s="28"/>
      <c r="EFG830" s="28"/>
      <c r="EFH830" s="28"/>
      <c r="EFI830" s="28"/>
      <c r="EFJ830" s="28"/>
      <c r="EFK830" s="28"/>
      <c r="EFL830" s="28"/>
      <c r="EFM830" s="28"/>
      <c r="EFN830" s="28"/>
      <c r="EFO830" s="28"/>
      <c r="EFP830" s="28"/>
      <c r="EFQ830" s="28"/>
      <c r="EFR830" s="28"/>
      <c r="EFS830" s="28"/>
      <c r="EFT830" s="28"/>
      <c r="EFU830" s="28"/>
      <c r="EFV830" s="28"/>
      <c r="EFW830" s="28"/>
      <c r="EFX830" s="28"/>
      <c r="EFY830" s="28"/>
      <c r="EFZ830" s="28"/>
      <c r="EGA830" s="28"/>
      <c r="EGB830" s="28"/>
      <c r="EGC830" s="28"/>
      <c r="EGD830" s="28"/>
      <c r="EGE830" s="28"/>
      <c r="EGF830" s="28"/>
      <c r="EGG830" s="28"/>
      <c r="EGH830" s="28"/>
      <c r="EGI830" s="28"/>
      <c r="EGJ830" s="28"/>
      <c r="EGK830" s="28"/>
      <c r="EGL830" s="28"/>
      <c r="EGM830" s="28"/>
      <c r="EGN830" s="28"/>
      <c r="EGO830" s="28"/>
      <c r="EGP830" s="28"/>
      <c r="EGQ830" s="28"/>
      <c r="EGR830" s="28"/>
      <c r="EGS830" s="28"/>
      <c r="EGT830" s="28"/>
      <c r="EGU830" s="28"/>
      <c r="EGV830" s="28"/>
      <c r="EGW830" s="28"/>
      <c r="EGX830" s="28"/>
      <c r="EGY830" s="28"/>
      <c r="EGZ830" s="28"/>
      <c r="EHA830" s="28"/>
      <c r="EHB830" s="28"/>
      <c r="EHC830" s="28"/>
      <c r="EHD830" s="28"/>
      <c r="EHE830" s="28"/>
      <c r="EHF830" s="28"/>
      <c r="EHG830" s="28"/>
      <c r="EHH830" s="28"/>
      <c r="EHI830" s="28"/>
      <c r="EHJ830" s="28"/>
      <c r="EHK830" s="28"/>
      <c r="EHL830" s="28"/>
      <c r="EHM830" s="28"/>
      <c r="EHN830" s="28"/>
      <c r="EHO830" s="28"/>
      <c r="EHP830" s="28"/>
      <c r="EHQ830" s="28"/>
      <c r="EHR830" s="28"/>
      <c r="EHS830" s="28"/>
      <c r="EHT830" s="28"/>
      <c r="EHU830" s="28"/>
      <c r="EHV830" s="28"/>
      <c r="EHW830" s="28"/>
      <c r="EHX830" s="28"/>
      <c r="EHY830" s="28"/>
      <c r="EHZ830" s="28"/>
      <c r="EIA830" s="28"/>
      <c r="EIB830" s="28"/>
      <c r="EIC830" s="28"/>
      <c r="EID830" s="28"/>
      <c r="EIE830" s="28"/>
      <c r="EIF830" s="28"/>
      <c r="EIG830" s="28"/>
      <c r="EIH830" s="28"/>
      <c r="EII830" s="28"/>
      <c r="EIJ830" s="28"/>
      <c r="EIK830" s="28"/>
      <c r="EIL830" s="28"/>
      <c r="EIM830" s="28"/>
      <c r="EIN830" s="28"/>
      <c r="EIO830" s="28"/>
      <c r="EIP830" s="28"/>
      <c r="EIQ830" s="28"/>
      <c r="EIR830" s="28"/>
      <c r="EIS830" s="28"/>
      <c r="EIT830" s="28"/>
      <c r="EIU830" s="28"/>
      <c r="EIV830" s="28"/>
      <c r="EIW830" s="28"/>
      <c r="EIX830" s="28"/>
      <c r="EIY830" s="28"/>
      <c r="EIZ830" s="28"/>
      <c r="EJA830" s="28"/>
      <c r="EJB830" s="28"/>
      <c r="EJC830" s="28"/>
      <c r="EJD830" s="28"/>
      <c r="EJE830" s="28"/>
      <c r="EJF830" s="28"/>
      <c r="EJG830" s="28"/>
      <c r="EJH830" s="28"/>
      <c r="EJI830" s="28"/>
      <c r="EJJ830" s="28"/>
      <c r="EJK830" s="28"/>
      <c r="EJL830" s="28"/>
      <c r="EJM830" s="28"/>
      <c r="EJN830" s="28"/>
      <c r="EJO830" s="28"/>
      <c r="EJP830" s="28"/>
      <c r="EJQ830" s="28"/>
      <c r="EJR830" s="28"/>
      <c r="EJS830" s="28"/>
      <c r="EJT830" s="28"/>
      <c r="EJU830" s="28"/>
      <c r="EJV830" s="28"/>
      <c r="EJW830" s="28"/>
      <c r="EJX830" s="28"/>
      <c r="EJY830" s="28"/>
      <c r="EJZ830" s="28"/>
      <c r="EKA830" s="28"/>
      <c r="EKB830" s="28"/>
      <c r="EKC830" s="28"/>
      <c r="EKD830" s="28"/>
      <c r="EKE830" s="28"/>
      <c r="EKF830" s="28"/>
      <c r="EKG830" s="28"/>
      <c r="EKH830" s="28"/>
      <c r="EKI830" s="28"/>
      <c r="EKJ830" s="28"/>
      <c r="EKK830" s="28"/>
      <c r="EKL830" s="28"/>
      <c r="EKM830" s="28"/>
      <c r="EKN830" s="28"/>
      <c r="EKO830" s="28"/>
      <c r="EKP830" s="28"/>
      <c r="EKQ830" s="28"/>
      <c r="EKR830" s="28"/>
      <c r="EKS830" s="28"/>
      <c r="EKT830" s="28"/>
      <c r="EKU830" s="28"/>
      <c r="EKV830" s="28"/>
      <c r="EKW830" s="28"/>
      <c r="EKX830" s="28"/>
      <c r="EKY830" s="28"/>
      <c r="EKZ830" s="28"/>
      <c r="ELA830" s="28"/>
      <c r="ELB830" s="28"/>
      <c r="ELC830" s="28"/>
      <c r="ELD830" s="28"/>
      <c r="ELE830" s="28"/>
      <c r="ELF830" s="28"/>
      <c r="ELG830" s="28"/>
      <c r="ELH830" s="28"/>
      <c r="ELI830" s="28"/>
      <c r="ELJ830" s="28"/>
      <c r="ELK830" s="28"/>
      <c r="ELL830" s="28"/>
      <c r="ELM830" s="28"/>
      <c r="ELN830" s="28"/>
      <c r="ELO830" s="28"/>
      <c r="ELP830" s="28"/>
      <c r="ELQ830" s="28"/>
      <c r="ELR830" s="28"/>
      <c r="ELS830" s="28"/>
      <c r="ELT830" s="28"/>
      <c r="ELU830" s="28"/>
      <c r="ELV830" s="28"/>
      <c r="ELW830" s="28"/>
      <c r="ELX830" s="28"/>
      <c r="ELY830" s="28"/>
      <c r="ELZ830" s="28"/>
      <c r="EMA830" s="28"/>
      <c r="EMB830" s="28"/>
      <c r="EMC830" s="28"/>
      <c r="EMD830" s="28"/>
      <c r="EME830" s="28"/>
      <c r="EMF830" s="28"/>
      <c r="EMG830" s="28"/>
      <c r="EMH830" s="28"/>
      <c r="EMI830" s="28"/>
      <c r="EMJ830" s="28"/>
      <c r="EMK830" s="28"/>
      <c r="EML830" s="28"/>
      <c r="EMM830" s="28"/>
      <c r="EMN830" s="28"/>
      <c r="EMO830" s="28"/>
      <c r="EMP830" s="28"/>
      <c r="EMQ830" s="28"/>
      <c r="EMR830" s="28"/>
      <c r="EMS830" s="28"/>
      <c r="EMT830" s="28"/>
      <c r="EMU830" s="28"/>
      <c r="EMV830" s="28"/>
      <c r="EMW830" s="28"/>
      <c r="EMX830" s="28"/>
      <c r="EMY830" s="28"/>
      <c r="EMZ830" s="28"/>
      <c r="ENA830" s="28"/>
      <c r="ENB830" s="28"/>
      <c r="ENC830" s="28"/>
      <c r="END830" s="28"/>
      <c r="ENE830" s="28"/>
      <c r="ENF830" s="28"/>
      <c r="ENG830" s="28"/>
      <c r="ENH830" s="28"/>
      <c r="ENI830" s="28"/>
      <c r="ENJ830" s="28"/>
      <c r="ENK830" s="28"/>
      <c r="ENL830" s="28"/>
      <c r="ENM830" s="28"/>
      <c r="ENN830" s="28"/>
      <c r="ENO830" s="28"/>
      <c r="ENP830" s="28"/>
      <c r="ENQ830" s="28"/>
      <c r="ENR830" s="28"/>
      <c r="ENS830" s="28"/>
      <c r="ENT830" s="28"/>
      <c r="ENU830" s="28"/>
      <c r="ENV830" s="28"/>
      <c r="ENW830" s="28"/>
      <c r="ENX830" s="28"/>
      <c r="ENY830" s="28"/>
      <c r="ENZ830" s="28"/>
      <c r="EOA830" s="28"/>
      <c r="EOB830" s="28"/>
      <c r="EOC830" s="28"/>
      <c r="EOD830" s="28"/>
      <c r="EOE830" s="28"/>
      <c r="EOF830" s="28"/>
      <c r="EOG830" s="28"/>
      <c r="EOH830" s="28"/>
      <c r="EOI830" s="28"/>
      <c r="EOJ830" s="28"/>
      <c r="EOK830" s="28"/>
      <c r="EOL830" s="28"/>
      <c r="EOM830" s="28"/>
      <c r="EON830" s="28"/>
      <c r="EOO830" s="28"/>
      <c r="EOP830" s="28"/>
      <c r="EOQ830" s="28"/>
      <c r="EOR830" s="28"/>
      <c r="EOS830" s="28"/>
      <c r="EOT830" s="28"/>
      <c r="EOU830" s="28"/>
      <c r="EOV830" s="28"/>
      <c r="EOW830" s="28"/>
      <c r="EOX830" s="28"/>
      <c r="EOY830" s="28"/>
      <c r="EOZ830" s="28"/>
      <c r="EPA830" s="28"/>
      <c r="EPB830" s="28"/>
      <c r="EPC830" s="28"/>
      <c r="EPD830" s="28"/>
      <c r="EPE830" s="28"/>
      <c r="EPF830" s="28"/>
      <c r="EPG830" s="28"/>
      <c r="EPH830" s="28"/>
      <c r="EPI830" s="28"/>
      <c r="EPJ830" s="28"/>
      <c r="EPK830" s="28"/>
      <c r="EPL830" s="28"/>
      <c r="EPM830" s="28"/>
      <c r="EPN830" s="28"/>
      <c r="EPO830" s="28"/>
      <c r="EPP830" s="28"/>
      <c r="EPQ830" s="28"/>
      <c r="EPR830" s="28"/>
      <c r="EPS830" s="28"/>
      <c r="EPT830" s="28"/>
      <c r="EPU830" s="28"/>
      <c r="EPV830" s="28"/>
      <c r="EPW830" s="28"/>
      <c r="EPX830" s="28"/>
      <c r="EPY830" s="28"/>
      <c r="EPZ830" s="28"/>
      <c r="EQA830" s="28"/>
      <c r="EQB830" s="28"/>
      <c r="EQC830" s="28"/>
      <c r="EQD830" s="28"/>
      <c r="EQE830" s="28"/>
      <c r="EQF830" s="28"/>
      <c r="EQG830" s="28"/>
      <c r="EQH830" s="28"/>
      <c r="EQI830" s="28"/>
      <c r="EQJ830" s="28"/>
      <c r="EQK830" s="28"/>
      <c r="EQL830" s="28"/>
      <c r="EQM830" s="28"/>
      <c r="EQN830" s="28"/>
      <c r="EQO830" s="28"/>
      <c r="EQP830" s="28"/>
      <c r="EQQ830" s="28"/>
      <c r="EQR830" s="28"/>
      <c r="EQS830" s="28"/>
      <c r="EQT830" s="28"/>
      <c r="EQU830" s="28"/>
      <c r="EQV830" s="28"/>
      <c r="EQW830" s="28"/>
      <c r="EQX830" s="28"/>
      <c r="EQY830" s="28"/>
      <c r="EQZ830" s="28"/>
      <c r="ERA830" s="28"/>
      <c r="ERB830" s="28"/>
      <c r="ERC830" s="28"/>
      <c r="ERD830" s="28"/>
      <c r="ERE830" s="28"/>
      <c r="ERF830" s="28"/>
      <c r="ERG830" s="28"/>
      <c r="ERH830" s="28"/>
      <c r="ERI830" s="28"/>
      <c r="ERJ830" s="28"/>
      <c r="ERK830" s="28"/>
      <c r="ERL830" s="28"/>
      <c r="ERM830" s="28"/>
      <c r="ERN830" s="28"/>
      <c r="ERO830" s="28"/>
      <c r="ERP830" s="28"/>
      <c r="ERQ830" s="28"/>
      <c r="ERR830" s="28"/>
      <c r="ERS830" s="28"/>
      <c r="ERT830" s="28"/>
      <c r="ERU830" s="28"/>
      <c r="ERV830" s="28"/>
      <c r="ERW830" s="28"/>
      <c r="ERX830" s="28"/>
      <c r="ERY830" s="28"/>
      <c r="ERZ830" s="28"/>
      <c r="ESA830" s="28"/>
      <c r="ESB830" s="28"/>
      <c r="ESC830" s="28"/>
      <c r="ESD830" s="28"/>
      <c r="ESE830" s="28"/>
      <c r="ESF830" s="28"/>
      <c r="ESG830" s="28"/>
      <c r="ESH830" s="28"/>
      <c r="ESI830" s="28"/>
      <c r="ESJ830" s="28"/>
      <c r="ESK830" s="28"/>
      <c r="ESL830" s="28"/>
      <c r="ESM830" s="28"/>
      <c r="ESN830" s="28"/>
      <c r="ESO830" s="28"/>
      <c r="ESP830" s="28"/>
      <c r="ESQ830" s="28"/>
      <c r="ESR830" s="28"/>
      <c r="ESS830" s="28"/>
      <c r="EST830" s="28"/>
      <c r="ESU830" s="28"/>
      <c r="ESV830" s="28"/>
      <c r="ESW830" s="28"/>
      <c r="ESX830" s="28"/>
      <c r="ESY830" s="28"/>
      <c r="ESZ830" s="28"/>
      <c r="ETA830" s="28"/>
      <c r="ETB830" s="28"/>
      <c r="ETC830" s="28"/>
      <c r="ETD830" s="28"/>
      <c r="ETE830" s="28"/>
      <c r="ETF830" s="28"/>
      <c r="ETG830" s="28"/>
      <c r="ETH830" s="28"/>
      <c r="ETI830" s="28"/>
      <c r="ETJ830" s="28"/>
      <c r="ETK830" s="28"/>
      <c r="ETL830" s="28"/>
      <c r="ETM830" s="28"/>
      <c r="ETN830" s="28"/>
      <c r="ETO830" s="28"/>
      <c r="ETP830" s="28"/>
      <c r="ETQ830" s="28"/>
      <c r="ETR830" s="28"/>
      <c r="ETS830" s="28"/>
      <c r="ETT830" s="28"/>
      <c r="ETU830" s="28"/>
      <c r="ETV830" s="28"/>
      <c r="ETW830" s="28"/>
      <c r="ETX830" s="28"/>
      <c r="ETY830" s="28"/>
      <c r="ETZ830" s="28"/>
      <c r="EUA830" s="28"/>
      <c r="EUB830" s="28"/>
      <c r="EUC830" s="28"/>
      <c r="EUD830" s="28"/>
      <c r="EUE830" s="28"/>
      <c r="EUF830" s="28"/>
      <c r="EUG830" s="28"/>
      <c r="EUH830" s="28"/>
      <c r="EUI830" s="28"/>
      <c r="EUJ830" s="28"/>
      <c r="EUK830" s="28"/>
      <c r="EUL830" s="28"/>
      <c r="EUM830" s="28"/>
      <c r="EUN830" s="28"/>
      <c r="EUO830" s="28"/>
      <c r="EUP830" s="28"/>
      <c r="EUQ830" s="28"/>
      <c r="EUR830" s="28"/>
      <c r="EUS830" s="28"/>
      <c r="EUT830" s="28"/>
      <c r="EUU830" s="28"/>
      <c r="EUV830" s="28"/>
      <c r="EUW830" s="28"/>
      <c r="EUX830" s="28"/>
      <c r="EUY830" s="28"/>
      <c r="EUZ830" s="28"/>
      <c r="EVA830" s="28"/>
      <c r="EVB830" s="28"/>
      <c r="EVC830" s="28"/>
      <c r="EVD830" s="28"/>
      <c r="EVE830" s="28"/>
      <c r="EVF830" s="28"/>
      <c r="EVG830" s="28"/>
      <c r="EVH830" s="28"/>
      <c r="EVI830" s="28"/>
      <c r="EVJ830" s="28"/>
      <c r="EVK830" s="28"/>
      <c r="EVL830" s="28"/>
      <c r="EVM830" s="28"/>
      <c r="EVN830" s="28"/>
      <c r="EVO830" s="28"/>
      <c r="EVP830" s="28"/>
      <c r="EVQ830" s="28"/>
      <c r="EVR830" s="28"/>
      <c r="EVS830" s="28"/>
      <c r="EVT830" s="28"/>
      <c r="EVU830" s="28"/>
      <c r="EVV830" s="28"/>
      <c r="EVW830" s="28"/>
      <c r="EVX830" s="28"/>
      <c r="EVY830" s="28"/>
      <c r="EVZ830" s="28"/>
      <c r="EWA830" s="28"/>
      <c r="EWB830" s="28"/>
      <c r="EWC830" s="28"/>
      <c r="EWD830" s="28"/>
      <c r="EWE830" s="28"/>
      <c r="EWF830" s="28"/>
      <c r="EWG830" s="28"/>
      <c r="EWH830" s="28"/>
      <c r="EWI830" s="28"/>
      <c r="EWJ830" s="28"/>
      <c r="EWK830" s="28"/>
      <c r="EWL830" s="28"/>
      <c r="EWM830" s="28"/>
      <c r="EWN830" s="28"/>
      <c r="EWO830" s="28"/>
      <c r="EWP830" s="28"/>
      <c r="EWQ830" s="28"/>
      <c r="EWR830" s="28"/>
      <c r="EWS830" s="28"/>
      <c r="EWT830" s="28"/>
      <c r="EWU830" s="28"/>
      <c r="EWV830" s="28"/>
      <c r="EWW830" s="28"/>
      <c r="EWX830" s="28"/>
      <c r="EWY830" s="28"/>
      <c r="EWZ830" s="28"/>
      <c r="EXA830" s="28"/>
      <c r="EXB830" s="28"/>
      <c r="EXC830" s="28"/>
      <c r="EXD830" s="28"/>
      <c r="EXE830" s="28"/>
      <c r="EXF830" s="28"/>
      <c r="EXG830" s="28"/>
      <c r="EXH830" s="28"/>
      <c r="EXI830" s="28"/>
      <c r="EXJ830" s="28"/>
      <c r="EXK830" s="28"/>
      <c r="EXL830" s="28"/>
      <c r="EXM830" s="28"/>
      <c r="EXN830" s="28"/>
      <c r="EXO830" s="28"/>
      <c r="EXP830" s="28"/>
      <c r="EXQ830" s="28"/>
      <c r="EXR830" s="28"/>
      <c r="EXS830" s="28"/>
      <c r="EXT830" s="28"/>
      <c r="EXU830" s="28"/>
      <c r="EXV830" s="28"/>
      <c r="EXW830" s="28"/>
      <c r="EXX830" s="28"/>
      <c r="EXY830" s="28"/>
      <c r="EXZ830" s="28"/>
      <c r="EYA830" s="28"/>
      <c r="EYB830" s="28"/>
      <c r="EYC830" s="28"/>
      <c r="EYD830" s="28"/>
      <c r="EYE830" s="28"/>
      <c r="EYF830" s="28"/>
      <c r="EYG830" s="28"/>
      <c r="EYH830" s="28"/>
      <c r="EYI830" s="28"/>
      <c r="EYJ830" s="28"/>
      <c r="EYK830" s="28"/>
      <c r="EYL830" s="28"/>
      <c r="EYM830" s="28"/>
      <c r="EYN830" s="28"/>
      <c r="EYO830" s="28"/>
      <c r="EYP830" s="28"/>
      <c r="EYQ830" s="28"/>
      <c r="EYR830" s="28"/>
      <c r="EYS830" s="28"/>
      <c r="EYT830" s="28"/>
      <c r="EYU830" s="28"/>
      <c r="EYV830" s="28"/>
      <c r="EYW830" s="28"/>
      <c r="EYX830" s="28"/>
      <c r="EYY830" s="28"/>
      <c r="EYZ830" s="28"/>
      <c r="EZA830" s="28"/>
      <c r="EZB830" s="28"/>
      <c r="EZC830" s="28"/>
      <c r="EZD830" s="28"/>
      <c r="EZE830" s="28"/>
      <c r="EZF830" s="28"/>
      <c r="EZG830" s="28"/>
      <c r="EZH830" s="28"/>
      <c r="EZI830" s="28"/>
      <c r="EZJ830" s="28"/>
      <c r="EZK830" s="28"/>
      <c r="EZL830" s="28"/>
      <c r="EZM830" s="28"/>
      <c r="EZN830" s="28"/>
      <c r="EZO830" s="28"/>
      <c r="EZP830" s="28"/>
      <c r="EZQ830" s="28"/>
      <c r="EZR830" s="28"/>
      <c r="EZS830" s="28"/>
      <c r="EZT830" s="28"/>
      <c r="EZU830" s="28"/>
      <c r="EZV830" s="28"/>
      <c r="EZW830" s="28"/>
      <c r="EZX830" s="28"/>
      <c r="EZY830" s="28"/>
      <c r="EZZ830" s="28"/>
      <c r="FAA830" s="28"/>
      <c r="FAB830" s="28"/>
      <c r="FAC830" s="28"/>
      <c r="FAD830" s="28"/>
      <c r="FAE830" s="28"/>
      <c r="FAF830" s="28"/>
      <c r="FAG830" s="28"/>
      <c r="FAH830" s="28"/>
      <c r="FAI830" s="28"/>
      <c r="FAJ830" s="28"/>
      <c r="FAK830" s="28"/>
      <c r="FAL830" s="28"/>
      <c r="FAM830" s="28"/>
      <c r="FAN830" s="28"/>
      <c r="FAO830" s="28"/>
      <c r="FAP830" s="28"/>
      <c r="FAQ830" s="28"/>
      <c r="FAR830" s="28"/>
      <c r="FAS830" s="28"/>
      <c r="FAT830" s="28"/>
      <c r="FAU830" s="28"/>
      <c r="FAV830" s="28"/>
      <c r="FAW830" s="28"/>
      <c r="FAX830" s="28"/>
      <c r="FAY830" s="28"/>
      <c r="FAZ830" s="28"/>
      <c r="FBA830" s="28"/>
      <c r="FBB830" s="28"/>
      <c r="FBC830" s="28"/>
      <c r="FBD830" s="28"/>
      <c r="FBE830" s="28"/>
      <c r="FBF830" s="28"/>
      <c r="FBG830" s="28"/>
      <c r="FBH830" s="28"/>
      <c r="FBI830" s="28"/>
      <c r="FBJ830" s="28"/>
      <c r="FBK830" s="28"/>
      <c r="FBL830" s="28"/>
      <c r="FBM830" s="28"/>
      <c r="FBN830" s="28"/>
      <c r="FBO830" s="28"/>
      <c r="FBP830" s="28"/>
      <c r="FBQ830" s="28"/>
      <c r="FBR830" s="28"/>
      <c r="FBS830" s="28"/>
      <c r="FBT830" s="28"/>
      <c r="FBU830" s="28"/>
      <c r="FBV830" s="28"/>
      <c r="FBW830" s="28"/>
      <c r="FBX830" s="28"/>
      <c r="FBY830" s="28"/>
      <c r="FBZ830" s="28"/>
      <c r="FCA830" s="28"/>
      <c r="FCB830" s="28"/>
      <c r="FCC830" s="28"/>
      <c r="FCD830" s="28"/>
      <c r="FCE830" s="28"/>
      <c r="FCF830" s="28"/>
      <c r="FCG830" s="28"/>
      <c r="FCH830" s="28"/>
      <c r="FCI830" s="28"/>
      <c r="FCJ830" s="28"/>
      <c r="FCK830" s="28"/>
      <c r="FCL830" s="28"/>
      <c r="FCM830" s="28"/>
      <c r="FCN830" s="28"/>
      <c r="FCO830" s="28"/>
      <c r="FCP830" s="28"/>
      <c r="FCQ830" s="28"/>
      <c r="FCR830" s="28"/>
      <c r="FCS830" s="28"/>
      <c r="FCT830" s="28"/>
      <c r="FCU830" s="28"/>
      <c r="FCV830" s="28"/>
      <c r="FCW830" s="28"/>
      <c r="FCX830" s="28"/>
      <c r="FCY830" s="28"/>
      <c r="FCZ830" s="28"/>
      <c r="FDA830" s="28"/>
      <c r="FDB830" s="28"/>
      <c r="FDC830" s="28"/>
      <c r="FDD830" s="28"/>
      <c r="FDE830" s="28"/>
      <c r="FDF830" s="28"/>
      <c r="FDG830" s="28"/>
      <c r="FDH830" s="28"/>
      <c r="FDI830" s="28"/>
      <c r="FDJ830" s="28"/>
      <c r="FDK830" s="28"/>
      <c r="FDL830" s="28"/>
      <c r="FDM830" s="28"/>
      <c r="FDN830" s="28"/>
      <c r="FDO830" s="28"/>
      <c r="FDP830" s="28"/>
      <c r="FDQ830" s="28"/>
      <c r="FDR830" s="28"/>
      <c r="FDS830" s="28"/>
      <c r="FDT830" s="28"/>
      <c r="FDU830" s="28"/>
      <c r="FDV830" s="28"/>
      <c r="FDW830" s="28"/>
      <c r="FDX830" s="28"/>
      <c r="FDY830" s="28"/>
      <c r="FDZ830" s="28"/>
      <c r="FEA830" s="28"/>
      <c r="FEB830" s="28"/>
      <c r="FEC830" s="28"/>
      <c r="FED830" s="28"/>
      <c r="FEE830" s="28"/>
      <c r="FEF830" s="28"/>
      <c r="FEG830" s="28"/>
      <c r="FEH830" s="28"/>
      <c r="FEI830" s="28"/>
      <c r="FEJ830" s="28"/>
      <c r="FEK830" s="28"/>
      <c r="FEL830" s="28"/>
      <c r="FEM830" s="28"/>
      <c r="FEN830" s="28"/>
      <c r="FEO830" s="28"/>
      <c r="FEP830" s="28"/>
      <c r="FEQ830" s="28"/>
      <c r="FER830" s="28"/>
      <c r="FES830" s="28"/>
      <c r="FET830" s="28"/>
      <c r="FEU830" s="28"/>
      <c r="FEV830" s="28"/>
      <c r="FEW830" s="28"/>
      <c r="FEX830" s="28"/>
      <c r="FEY830" s="28"/>
      <c r="FEZ830" s="28"/>
      <c r="FFA830" s="28"/>
      <c r="FFB830" s="28"/>
      <c r="FFC830" s="28"/>
      <c r="FFD830" s="28"/>
      <c r="FFE830" s="28"/>
      <c r="FFF830" s="28"/>
      <c r="FFG830" s="28"/>
      <c r="FFH830" s="28"/>
      <c r="FFI830" s="28"/>
      <c r="FFJ830" s="28"/>
      <c r="FFK830" s="28"/>
      <c r="FFL830" s="28"/>
      <c r="FFM830" s="28"/>
      <c r="FFN830" s="28"/>
      <c r="FFO830" s="28"/>
      <c r="FFP830" s="28"/>
      <c r="FFQ830" s="28"/>
      <c r="FFR830" s="28"/>
      <c r="FFS830" s="28"/>
      <c r="FFT830" s="28"/>
      <c r="FFU830" s="28"/>
      <c r="FFV830" s="28"/>
      <c r="FFW830" s="28"/>
      <c r="FFX830" s="28"/>
      <c r="FFY830" s="28"/>
      <c r="FFZ830" s="28"/>
      <c r="FGA830" s="28"/>
      <c r="FGB830" s="28"/>
      <c r="FGC830" s="28"/>
      <c r="FGD830" s="28"/>
      <c r="FGE830" s="28"/>
      <c r="FGF830" s="28"/>
      <c r="FGG830" s="28"/>
      <c r="FGH830" s="28"/>
      <c r="FGI830" s="28"/>
      <c r="FGJ830" s="28"/>
      <c r="FGK830" s="28"/>
      <c r="FGL830" s="28"/>
      <c r="FGM830" s="28"/>
      <c r="FGN830" s="28"/>
      <c r="FGO830" s="28"/>
      <c r="FGP830" s="28"/>
      <c r="FGQ830" s="28"/>
      <c r="FGR830" s="28"/>
      <c r="FGS830" s="28"/>
      <c r="FGT830" s="28"/>
      <c r="FGU830" s="28"/>
      <c r="FGV830" s="28"/>
      <c r="FGW830" s="28"/>
      <c r="FGX830" s="28"/>
      <c r="FGY830" s="28"/>
      <c r="FGZ830" s="28"/>
      <c r="FHA830" s="28"/>
      <c r="FHB830" s="28"/>
      <c r="FHC830" s="28"/>
      <c r="FHD830" s="28"/>
      <c r="FHE830" s="28"/>
      <c r="FHF830" s="28"/>
      <c r="FHG830" s="28"/>
      <c r="FHH830" s="28"/>
      <c r="FHI830" s="28"/>
      <c r="FHJ830" s="28"/>
      <c r="FHK830" s="28"/>
      <c r="FHL830" s="28"/>
      <c r="FHM830" s="28"/>
      <c r="FHN830" s="28"/>
      <c r="FHO830" s="28"/>
      <c r="FHP830" s="28"/>
      <c r="FHQ830" s="28"/>
      <c r="FHR830" s="28"/>
      <c r="FHS830" s="28"/>
      <c r="FHT830" s="28"/>
      <c r="FHU830" s="28"/>
      <c r="FHV830" s="28"/>
      <c r="FHW830" s="28"/>
      <c r="FHX830" s="28"/>
      <c r="FHY830" s="28"/>
      <c r="FHZ830" s="28"/>
      <c r="FIA830" s="28"/>
      <c r="FIB830" s="28"/>
      <c r="FIC830" s="28"/>
      <c r="FID830" s="28"/>
      <c r="FIE830" s="28"/>
      <c r="FIF830" s="28"/>
      <c r="FIG830" s="28"/>
      <c r="FIH830" s="28"/>
      <c r="FII830" s="28"/>
      <c r="FIJ830" s="28"/>
      <c r="FIK830" s="28"/>
      <c r="FIL830" s="28"/>
      <c r="FIM830" s="28"/>
      <c r="FIN830" s="28"/>
      <c r="FIO830" s="28"/>
      <c r="FIP830" s="28"/>
      <c r="FIQ830" s="28"/>
      <c r="FIR830" s="28"/>
      <c r="FIS830" s="28"/>
      <c r="FIT830" s="28"/>
      <c r="FIU830" s="28"/>
      <c r="FIV830" s="28"/>
      <c r="FIW830" s="28"/>
      <c r="FIX830" s="28"/>
      <c r="FIY830" s="28"/>
      <c r="FIZ830" s="28"/>
      <c r="FJA830" s="28"/>
      <c r="FJB830" s="28"/>
      <c r="FJC830" s="28"/>
      <c r="FJD830" s="28"/>
      <c r="FJE830" s="28"/>
      <c r="FJF830" s="28"/>
      <c r="FJG830" s="28"/>
      <c r="FJH830" s="28"/>
      <c r="FJI830" s="28"/>
      <c r="FJJ830" s="28"/>
      <c r="FJK830" s="28"/>
      <c r="FJL830" s="28"/>
      <c r="FJM830" s="28"/>
      <c r="FJN830" s="28"/>
      <c r="FJO830" s="28"/>
      <c r="FJP830" s="28"/>
      <c r="FJQ830" s="28"/>
      <c r="FJR830" s="28"/>
      <c r="FJS830" s="28"/>
      <c r="FJT830" s="28"/>
      <c r="FJU830" s="28"/>
      <c r="FJV830" s="28"/>
      <c r="FJW830" s="28"/>
      <c r="FJX830" s="28"/>
      <c r="FJY830" s="28"/>
      <c r="FJZ830" s="28"/>
      <c r="FKA830" s="28"/>
      <c r="FKB830" s="28"/>
      <c r="FKC830" s="28"/>
      <c r="FKD830" s="28"/>
      <c r="FKE830" s="28"/>
      <c r="FKF830" s="28"/>
      <c r="FKG830" s="28"/>
      <c r="FKH830" s="28"/>
      <c r="FKI830" s="28"/>
      <c r="FKJ830" s="28"/>
      <c r="FKK830" s="28"/>
      <c r="FKL830" s="28"/>
      <c r="FKM830" s="28"/>
      <c r="FKN830" s="28"/>
      <c r="FKO830" s="28"/>
      <c r="FKP830" s="28"/>
      <c r="FKQ830" s="28"/>
      <c r="FKR830" s="28"/>
      <c r="FKS830" s="28"/>
      <c r="FKT830" s="28"/>
      <c r="FKU830" s="28"/>
      <c r="FKV830" s="28"/>
      <c r="FKW830" s="28"/>
      <c r="FKX830" s="28"/>
      <c r="FKY830" s="28"/>
      <c r="FKZ830" s="28"/>
      <c r="FLA830" s="28"/>
      <c r="FLB830" s="28"/>
      <c r="FLC830" s="28"/>
      <c r="FLD830" s="28"/>
      <c r="FLE830" s="28"/>
      <c r="FLF830" s="28"/>
      <c r="FLG830" s="28"/>
      <c r="FLH830" s="28"/>
      <c r="FLI830" s="28"/>
      <c r="FLJ830" s="28"/>
      <c r="FLK830" s="28"/>
      <c r="FLL830" s="28"/>
      <c r="FLM830" s="28"/>
      <c r="FLN830" s="28"/>
      <c r="FLO830" s="28"/>
      <c r="FLP830" s="28"/>
      <c r="FLQ830" s="28"/>
      <c r="FLR830" s="28"/>
      <c r="FLS830" s="28"/>
      <c r="FLT830" s="28"/>
      <c r="FLU830" s="28"/>
      <c r="FLV830" s="28"/>
      <c r="FLW830" s="28"/>
      <c r="FLX830" s="28"/>
      <c r="FLY830" s="28"/>
      <c r="FLZ830" s="28"/>
      <c r="FMA830" s="28"/>
      <c r="FMB830" s="28"/>
      <c r="FMC830" s="28"/>
      <c r="FMD830" s="28"/>
      <c r="FME830" s="28"/>
      <c r="FMF830" s="28"/>
      <c r="FMG830" s="28"/>
      <c r="FMH830" s="28"/>
      <c r="FMI830" s="28"/>
      <c r="FMJ830" s="28"/>
      <c r="FMK830" s="28"/>
      <c r="FML830" s="28"/>
      <c r="FMM830" s="28"/>
      <c r="FMN830" s="28"/>
      <c r="FMO830" s="28"/>
      <c r="FMP830" s="28"/>
      <c r="FMQ830" s="28"/>
      <c r="FMR830" s="28"/>
      <c r="FMS830" s="28"/>
      <c r="FMT830" s="28"/>
      <c r="FMU830" s="28"/>
      <c r="FMV830" s="28"/>
      <c r="FMW830" s="28"/>
      <c r="FMX830" s="28"/>
      <c r="FMY830" s="28"/>
      <c r="FMZ830" s="28"/>
      <c r="FNA830" s="28"/>
      <c r="FNB830" s="28"/>
      <c r="FNC830" s="28"/>
      <c r="FND830" s="28"/>
      <c r="FNE830" s="28"/>
      <c r="FNF830" s="28"/>
      <c r="FNG830" s="28"/>
      <c r="FNH830" s="28"/>
      <c r="FNI830" s="28"/>
      <c r="FNJ830" s="28"/>
      <c r="FNK830" s="28"/>
      <c r="FNL830" s="28"/>
      <c r="FNM830" s="28"/>
      <c r="FNN830" s="28"/>
      <c r="FNO830" s="28"/>
      <c r="FNP830" s="28"/>
      <c r="FNQ830" s="28"/>
      <c r="FNR830" s="28"/>
      <c r="FNS830" s="28"/>
      <c r="FNT830" s="28"/>
      <c r="FNU830" s="28"/>
      <c r="FNV830" s="28"/>
      <c r="FNW830" s="28"/>
      <c r="FNX830" s="28"/>
      <c r="FNY830" s="28"/>
      <c r="FNZ830" s="28"/>
      <c r="FOA830" s="28"/>
      <c r="FOB830" s="28"/>
      <c r="FOC830" s="28"/>
      <c r="FOD830" s="28"/>
      <c r="FOE830" s="28"/>
      <c r="FOF830" s="28"/>
      <c r="FOG830" s="28"/>
      <c r="FOH830" s="28"/>
      <c r="FOI830" s="28"/>
      <c r="FOJ830" s="28"/>
      <c r="FOK830" s="28"/>
      <c r="FOL830" s="28"/>
      <c r="FOM830" s="28"/>
      <c r="FON830" s="28"/>
      <c r="FOO830" s="28"/>
      <c r="FOP830" s="28"/>
      <c r="FOQ830" s="28"/>
      <c r="FOR830" s="28"/>
      <c r="FOS830" s="28"/>
      <c r="FOT830" s="28"/>
      <c r="FOU830" s="28"/>
      <c r="FOV830" s="28"/>
      <c r="FOW830" s="28"/>
      <c r="FOX830" s="28"/>
      <c r="FOY830" s="28"/>
      <c r="FOZ830" s="28"/>
      <c r="FPA830" s="28"/>
      <c r="FPB830" s="28"/>
      <c r="FPC830" s="28"/>
      <c r="FPD830" s="28"/>
      <c r="FPE830" s="28"/>
      <c r="FPF830" s="28"/>
      <c r="FPG830" s="28"/>
      <c r="FPH830" s="28"/>
      <c r="FPI830" s="28"/>
      <c r="FPJ830" s="28"/>
      <c r="FPK830" s="28"/>
      <c r="FPL830" s="28"/>
      <c r="FPM830" s="28"/>
      <c r="FPN830" s="28"/>
      <c r="FPO830" s="28"/>
      <c r="FPP830" s="28"/>
      <c r="FPQ830" s="28"/>
      <c r="FPR830" s="28"/>
      <c r="FPS830" s="28"/>
      <c r="FPT830" s="28"/>
      <c r="FPU830" s="28"/>
      <c r="FPV830" s="28"/>
      <c r="FPW830" s="28"/>
      <c r="FPX830" s="28"/>
      <c r="FPY830" s="28"/>
      <c r="FPZ830" s="28"/>
      <c r="FQA830" s="28"/>
      <c r="FQB830" s="28"/>
      <c r="FQC830" s="28"/>
      <c r="FQD830" s="28"/>
      <c r="FQE830" s="28"/>
      <c r="FQF830" s="28"/>
      <c r="FQG830" s="28"/>
      <c r="FQH830" s="28"/>
      <c r="FQI830" s="28"/>
      <c r="FQJ830" s="28"/>
      <c r="FQK830" s="28"/>
      <c r="FQL830" s="28"/>
      <c r="FQM830" s="28"/>
      <c r="FQN830" s="28"/>
      <c r="FQO830" s="28"/>
      <c r="FQP830" s="28"/>
      <c r="FQQ830" s="28"/>
      <c r="FQR830" s="28"/>
      <c r="FQS830" s="28"/>
      <c r="FQT830" s="28"/>
      <c r="FQU830" s="28"/>
      <c r="FQV830" s="28"/>
      <c r="FQW830" s="28"/>
      <c r="FQX830" s="28"/>
      <c r="FQY830" s="28"/>
      <c r="FQZ830" s="28"/>
      <c r="FRA830" s="28"/>
      <c r="FRB830" s="28"/>
      <c r="FRC830" s="28"/>
      <c r="FRD830" s="28"/>
      <c r="FRE830" s="28"/>
      <c r="FRF830" s="28"/>
      <c r="FRG830" s="28"/>
      <c r="FRH830" s="28"/>
      <c r="FRI830" s="28"/>
      <c r="FRJ830" s="28"/>
      <c r="FRK830" s="28"/>
      <c r="FRL830" s="28"/>
      <c r="FRM830" s="28"/>
      <c r="FRN830" s="28"/>
      <c r="FRO830" s="28"/>
      <c r="FRP830" s="28"/>
      <c r="FRQ830" s="28"/>
      <c r="FRR830" s="28"/>
      <c r="FRS830" s="28"/>
      <c r="FRT830" s="28"/>
      <c r="FRU830" s="28"/>
      <c r="FRV830" s="28"/>
      <c r="FRW830" s="28"/>
      <c r="FRX830" s="28"/>
      <c r="FRY830" s="28"/>
      <c r="FRZ830" s="28"/>
      <c r="FSA830" s="28"/>
      <c r="FSB830" s="28"/>
      <c r="FSC830" s="28"/>
      <c r="FSD830" s="28"/>
      <c r="FSE830" s="28"/>
      <c r="FSF830" s="28"/>
      <c r="FSG830" s="28"/>
      <c r="FSH830" s="28"/>
      <c r="FSI830" s="28"/>
      <c r="FSJ830" s="28"/>
      <c r="FSK830" s="28"/>
      <c r="FSL830" s="28"/>
      <c r="FSM830" s="28"/>
      <c r="FSN830" s="28"/>
      <c r="FSO830" s="28"/>
      <c r="FSP830" s="28"/>
      <c r="FSQ830" s="28"/>
      <c r="FSR830" s="28"/>
      <c r="FSS830" s="28"/>
      <c r="FST830" s="28"/>
      <c r="FSU830" s="28"/>
      <c r="FSV830" s="28"/>
      <c r="FSW830" s="28"/>
      <c r="FSX830" s="28"/>
      <c r="FSY830" s="28"/>
      <c r="FSZ830" s="28"/>
      <c r="FTA830" s="28"/>
      <c r="FTB830" s="28"/>
      <c r="FTC830" s="28"/>
      <c r="FTD830" s="28"/>
      <c r="FTE830" s="28"/>
      <c r="FTF830" s="28"/>
      <c r="FTG830" s="28"/>
      <c r="FTH830" s="28"/>
      <c r="FTI830" s="28"/>
      <c r="FTJ830" s="28"/>
      <c r="FTK830" s="28"/>
      <c r="FTL830" s="28"/>
      <c r="FTM830" s="28"/>
      <c r="FTN830" s="28"/>
      <c r="FTO830" s="28"/>
      <c r="FTP830" s="28"/>
      <c r="FTQ830" s="28"/>
      <c r="FTR830" s="28"/>
      <c r="FTS830" s="28"/>
      <c r="FTT830" s="28"/>
      <c r="FTU830" s="28"/>
      <c r="FTV830" s="28"/>
      <c r="FTW830" s="28"/>
      <c r="FTX830" s="28"/>
      <c r="FTY830" s="28"/>
      <c r="FTZ830" s="28"/>
      <c r="FUA830" s="28"/>
      <c r="FUB830" s="28"/>
      <c r="FUC830" s="28"/>
      <c r="FUD830" s="28"/>
      <c r="FUE830" s="28"/>
      <c r="FUF830" s="28"/>
      <c r="FUG830" s="28"/>
      <c r="FUH830" s="28"/>
      <c r="FUI830" s="28"/>
      <c r="FUJ830" s="28"/>
      <c r="FUK830" s="28"/>
      <c r="FUL830" s="28"/>
      <c r="FUM830" s="28"/>
      <c r="FUN830" s="28"/>
      <c r="FUO830" s="28"/>
      <c r="FUP830" s="28"/>
      <c r="FUQ830" s="28"/>
      <c r="FUR830" s="28"/>
      <c r="FUS830" s="28"/>
      <c r="FUT830" s="28"/>
      <c r="FUU830" s="28"/>
      <c r="FUV830" s="28"/>
      <c r="FUW830" s="28"/>
      <c r="FUX830" s="28"/>
      <c r="FUY830" s="28"/>
      <c r="FUZ830" s="28"/>
      <c r="FVA830" s="28"/>
      <c r="FVB830" s="28"/>
      <c r="FVC830" s="28"/>
      <c r="FVD830" s="28"/>
      <c r="FVE830" s="28"/>
      <c r="FVF830" s="28"/>
      <c r="FVG830" s="28"/>
      <c r="FVH830" s="28"/>
      <c r="FVI830" s="28"/>
      <c r="FVJ830" s="28"/>
      <c r="FVK830" s="28"/>
      <c r="FVL830" s="28"/>
      <c r="FVM830" s="28"/>
      <c r="FVN830" s="28"/>
      <c r="FVO830" s="28"/>
      <c r="FVP830" s="28"/>
      <c r="FVQ830" s="28"/>
      <c r="FVR830" s="28"/>
      <c r="FVS830" s="28"/>
      <c r="FVT830" s="28"/>
      <c r="FVU830" s="28"/>
      <c r="FVV830" s="28"/>
      <c r="FVW830" s="28"/>
      <c r="FVX830" s="28"/>
      <c r="FVY830" s="28"/>
      <c r="FVZ830" s="28"/>
      <c r="FWA830" s="28"/>
      <c r="FWB830" s="28"/>
      <c r="FWC830" s="28"/>
      <c r="FWD830" s="28"/>
      <c r="FWE830" s="28"/>
      <c r="FWF830" s="28"/>
      <c r="FWG830" s="28"/>
      <c r="FWH830" s="28"/>
      <c r="FWI830" s="28"/>
      <c r="FWJ830" s="28"/>
      <c r="FWK830" s="28"/>
      <c r="FWL830" s="28"/>
      <c r="FWM830" s="28"/>
      <c r="FWN830" s="28"/>
      <c r="FWO830" s="28"/>
      <c r="FWP830" s="28"/>
      <c r="FWQ830" s="28"/>
      <c r="FWR830" s="28"/>
      <c r="FWS830" s="28"/>
      <c r="FWT830" s="28"/>
      <c r="FWU830" s="28"/>
      <c r="FWV830" s="28"/>
      <c r="FWW830" s="28"/>
      <c r="FWX830" s="28"/>
      <c r="FWY830" s="28"/>
      <c r="FWZ830" s="28"/>
      <c r="FXA830" s="28"/>
      <c r="FXB830" s="28"/>
      <c r="FXC830" s="28"/>
      <c r="FXD830" s="28"/>
      <c r="FXE830" s="28"/>
      <c r="FXF830" s="28"/>
      <c r="FXG830" s="28"/>
      <c r="FXH830" s="28"/>
      <c r="FXI830" s="28"/>
      <c r="FXJ830" s="28"/>
      <c r="FXK830" s="28"/>
      <c r="FXL830" s="28"/>
      <c r="FXM830" s="28"/>
      <c r="FXN830" s="28"/>
      <c r="FXO830" s="28"/>
      <c r="FXP830" s="28"/>
      <c r="FXQ830" s="28"/>
      <c r="FXR830" s="28"/>
      <c r="FXS830" s="28"/>
      <c r="FXT830" s="28"/>
      <c r="FXU830" s="28"/>
      <c r="FXV830" s="28"/>
      <c r="FXW830" s="28"/>
      <c r="FXX830" s="28"/>
      <c r="FXY830" s="28"/>
      <c r="FXZ830" s="28"/>
      <c r="FYA830" s="28"/>
      <c r="FYB830" s="28"/>
      <c r="FYC830" s="28"/>
      <c r="FYD830" s="28"/>
      <c r="FYE830" s="28"/>
      <c r="FYF830" s="28"/>
      <c r="FYG830" s="28"/>
      <c r="FYH830" s="28"/>
      <c r="FYI830" s="28"/>
      <c r="FYJ830" s="28"/>
      <c r="FYK830" s="28"/>
      <c r="FYL830" s="28"/>
      <c r="FYM830" s="28"/>
      <c r="FYN830" s="28"/>
      <c r="FYO830" s="28"/>
      <c r="FYP830" s="28"/>
      <c r="FYQ830" s="28"/>
      <c r="FYR830" s="28"/>
      <c r="FYS830" s="28"/>
      <c r="FYT830" s="28"/>
      <c r="FYU830" s="28"/>
      <c r="FYV830" s="28"/>
      <c r="FYW830" s="28"/>
      <c r="FYX830" s="28"/>
      <c r="FYY830" s="28"/>
      <c r="FYZ830" s="28"/>
      <c r="FZA830" s="28"/>
      <c r="FZB830" s="28"/>
      <c r="FZC830" s="28"/>
      <c r="FZD830" s="28"/>
      <c r="FZE830" s="28"/>
      <c r="FZF830" s="28"/>
      <c r="FZG830" s="28"/>
      <c r="FZH830" s="28"/>
      <c r="FZI830" s="28"/>
      <c r="FZJ830" s="28"/>
      <c r="FZK830" s="28"/>
      <c r="FZL830" s="28"/>
      <c r="FZM830" s="28"/>
      <c r="FZN830" s="28"/>
      <c r="FZO830" s="28"/>
      <c r="FZP830" s="28"/>
      <c r="FZQ830" s="28"/>
      <c r="FZR830" s="28"/>
      <c r="FZS830" s="28"/>
      <c r="FZT830" s="28"/>
      <c r="FZU830" s="28"/>
      <c r="FZV830" s="28"/>
      <c r="FZW830" s="28"/>
      <c r="FZX830" s="28"/>
      <c r="FZY830" s="28"/>
      <c r="FZZ830" s="28"/>
      <c r="GAA830" s="28"/>
      <c r="GAB830" s="28"/>
      <c r="GAC830" s="28"/>
      <c r="GAD830" s="28"/>
      <c r="GAE830" s="28"/>
      <c r="GAF830" s="28"/>
      <c r="GAG830" s="28"/>
      <c r="GAH830" s="28"/>
      <c r="GAI830" s="28"/>
      <c r="GAJ830" s="28"/>
      <c r="GAK830" s="28"/>
      <c r="GAL830" s="28"/>
      <c r="GAM830" s="28"/>
      <c r="GAN830" s="28"/>
      <c r="GAO830" s="28"/>
      <c r="GAP830" s="28"/>
      <c r="GAQ830" s="28"/>
      <c r="GAR830" s="28"/>
      <c r="GAS830" s="28"/>
      <c r="GAT830" s="28"/>
      <c r="GAU830" s="28"/>
      <c r="GAV830" s="28"/>
      <c r="GAW830" s="28"/>
      <c r="GAX830" s="28"/>
      <c r="GAY830" s="28"/>
      <c r="GAZ830" s="28"/>
      <c r="GBA830" s="28"/>
      <c r="GBB830" s="28"/>
      <c r="GBC830" s="28"/>
      <c r="GBD830" s="28"/>
      <c r="GBE830" s="28"/>
      <c r="GBF830" s="28"/>
      <c r="GBG830" s="28"/>
      <c r="GBH830" s="28"/>
      <c r="GBI830" s="28"/>
      <c r="GBJ830" s="28"/>
      <c r="GBK830" s="28"/>
      <c r="GBL830" s="28"/>
      <c r="GBM830" s="28"/>
      <c r="GBN830" s="28"/>
      <c r="GBO830" s="28"/>
      <c r="GBP830" s="28"/>
      <c r="GBQ830" s="28"/>
      <c r="GBR830" s="28"/>
      <c r="GBS830" s="28"/>
      <c r="GBT830" s="28"/>
      <c r="GBU830" s="28"/>
      <c r="GBV830" s="28"/>
      <c r="GBW830" s="28"/>
      <c r="GBX830" s="28"/>
      <c r="GBY830" s="28"/>
      <c r="GBZ830" s="28"/>
      <c r="GCA830" s="28"/>
      <c r="GCB830" s="28"/>
      <c r="GCC830" s="28"/>
      <c r="GCD830" s="28"/>
      <c r="GCE830" s="28"/>
      <c r="GCF830" s="28"/>
      <c r="GCG830" s="28"/>
      <c r="GCH830" s="28"/>
      <c r="GCI830" s="28"/>
      <c r="GCJ830" s="28"/>
      <c r="GCK830" s="28"/>
      <c r="GCL830" s="28"/>
      <c r="GCM830" s="28"/>
      <c r="GCN830" s="28"/>
      <c r="GCO830" s="28"/>
      <c r="GCP830" s="28"/>
      <c r="GCQ830" s="28"/>
      <c r="GCR830" s="28"/>
      <c r="GCS830" s="28"/>
      <c r="GCT830" s="28"/>
      <c r="GCU830" s="28"/>
      <c r="GCV830" s="28"/>
      <c r="GCW830" s="28"/>
      <c r="GCX830" s="28"/>
      <c r="GCY830" s="28"/>
      <c r="GCZ830" s="28"/>
      <c r="GDA830" s="28"/>
      <c r="GDB830" s="28"/>
      <c r="GDC830" s="28"/>
      <c r="GDD830" s="28"/>
      <c r="GDE830" s="28"/>
      <c r="GDF830" s="28"/>
      <c r="GDG830" s="28"/>
      <c r="GDH830" s="28"/>
      <c r="GDI830" s="28"/>
      <c r="GDJ830" s="28"/>
      <c r="GDK830" s="28"/>
      <c r="GDL830" s="28"/>
      <c r="GDM830" s="28"/>
      <c r="GDN830" s="28"/>
      <c r="GDO830" s="28"/>
      <c r="GDP830" s="28"/>
      <c r="GDQ830" s="28"/>
      <c r="GDR830" s="28"/>
      <c r="GDS830" s="28"/>
      <c r="GDT830" s="28"/>
      <c r="GDU830" s="28"/>
      <c r="GDV830" s="28"/>
      <c r="GDW830" s="28"/>
      <c r="GDX830" s="28"/>
      <c r="GDY830" s="28"/>
      <c r="GDZ830" s="28"/>
      <c r="GEA830" s="28"/>
      <c r="GEB830" s="28"/>
      <c r="GEC830" s="28"/>
      <c r="GED830" s="28"/>
      <c r="GEE830" s="28"/>
      <c r="GEF830" s="28"/>
      <c r="GEG830" s="28"/>
      <c r="GEH830" s="28"/>
      <c r="GEI830" s="28"/>
      <c r="GEJ830" s="28"/>
      <c r="GEK830" s="28"/>
      <c r="GEL830" s="28"/>
      <c r="GEM830" s="28"/>
      <c r="GEN830" s="28"/>
      <c r="GEO830" s="28"/>
      <c r="GEP830" s="28"/>
      <c r="GEQ830" s="28"/>
      <c r="GER830" s="28"/>
      <c r="GES830" s="28"/>
      <c r="GET830" s="28"/>
      <c r="GEU830" s="28"/>
      <c r="GEV830" s="28"/>
      <c r="GEW830" s="28"/>
      <c r="GEX830" s="28"/>
      <c r="GEY830" s="28"/>
      <c r="GEZ830" s="28"/>
      <c r="GFA830" s="28"/>
      <c r="GFB830" s="28"/>
      <c r="GFC830" s="28"/>
      <c r="GFD830" s="28"/>
      <c r="GFE830" s="28"/>
      <c r="GFF830" s="28"/>
      <c r="GFG830" s="28"/>
      <c r="GFH830" s="28"/>
      <c r="GFI830" s="28"/>
      <c r="GFJ830" s="28"/>
      <c r="GFK830" s="28"/>
      <c r="GFL830" s="28"/>
      <c r="GFM830" s="28"/>
      <c r="GFN830" s="28"/>
      <c r="GFO830" s="28"/>
      <c r="GFP830" s="28"/>
      <c r="GFQ830" s="28"/>
      <c r="GFR830" s="28"/>
      <c r="GFS830" s="28"/>
      <c r="GFT830" s="28"/>
      <c r="GFU830" s="28"/>
      <c r="GFV830" s="28"/>
      <c r="GFW830" s="28"/>
      <c r="GFX830" s="28"/>
      <c r="GFY830" s="28"/>
      <c r="GFZ830" s="28"/>
      <c r="GGA830" s="28"/>
      <c r="GGB830" s="28"/>
      <c r="GGC830" s="28"/>
      <c r="GGD830" s="28"/>
      <c r="GGE830" s="28"/>
      <c r="GGF830" s="28"/>
      <c r="GGG830" s="28"/>
      <c r="GGH830" s="28"/>
      <c r="GGI830" s="28"/>
      <c r="GGJ830" s="28"/>
      <c r="GGK830" s="28"/>
      <c r="GGL830" s="28"/>
      <c r="GGM830" s="28"/>
      <c r="GGN830" s="28"/>
      <c r="GGO830" s="28"/>
      <c r="GGP830" s="28"/>
      <c r="GGQ830" s="28"/>
      <c r="GGR830" s="28"/>
      <c r="GGS830" s="28"/>
      <c r="GGT830" s="28"/>
      <c r="GGU830" s="28"/>
      <c r="GGV830" s="28"/>
      <c r="GGW830" s="28"/>
      <c r="GGX830" s="28"/>
      <c r="GGY830" s="28"/>
      <c r="GGZ830" s="28"/>
      <c r="GHA830" s="28"/>
      <c r="GHB830" s="28"/>
      <c r="GHC830" s="28"/>
      <c r="GHD830" s="28"/>
      <c r="GHE830" s="28"/>
      <c r="GHF830" s="28"/>
      <c r="GHG830" s="28"/>
      <c r="GHH830" s="28"/>
      <c r="GHI830" s="28"/>
      <c r="GHJ830" s="28"/>
      <c r="GHK830" s="28"/>
      <c r="GHL830" s="28"/>
      <c r="GHM830" s="28"/>
      <c r="GHN830" s="28"/>
      <c r="GHO830" s="28"/>
      <c r="GHP830" s="28"/>
      <c r="GHQ830" s="28"/>
      <c r="GHR830" s="28"/>
      <c r="GHS830" s="28"/>
      <c r="GHT830" s="28"/>
      <c r="GHU830" s="28"/>
      <c r="GHV830" s="28"/>
      <c r="GHW830" s="28"/>
      <c r="GHX830" s="28"/>
      <c r="GHY830" s="28"/>
      <c r="GHZ830" s="28"/>
      <c r="GIA830" s="28"/>
      <c r="GIB830" s="28"/>
      <c r="GIC830" s="28"/>
      <c r="GID830" s="28"/>
      <c r="GIE830" s="28"/>
      <c r="GIF830" s="28"/>
      <c r="GIG830" s="28"/>
      <c r="GIH830" s="28"/>
      <c r="GII830" s="28"/>
      <c r="GIJ830" s="28"/>
      <c r="GIK830" s="28"/>
      <c r="GIL830" s="28"/>
      <c r="GIM830" s="28"/>
      <c r="GIN830" s="28"/>
      <c r="GIO830" s="28"/>
      <c r="GIP830" s="28"/>
      <c r="GIQ830" s="28"/>
      <c r="GIR830" s="28"/>
      <c r="GIS830" s="28"/>
      <c r="GIT830" s="28"/>
      <c r="GIU830" s="28"/>
      <c r="GIV830" s="28"/>
      <c r="GIW830" s="28"/>
      <c r="GIX830" s="28"/>
      <c r="GIY830" s="28"/>
      <c r="GIZ830" s="28"/>
      <c r="GJA830" s="28"/>
      <c r="GJB830" s="28"/>
      <c r="GJC830" s="28"/>
      <c r="GJD830" s="28"/>
      <c r="GJE830" s="28"/>
      <c r="GJF830" s="28"/>
      <c r="GJG830" s="28"/>
      <c r="GJH830" s="28"/>
      <c r="GJI830" s="28"/>
      <c r="GJJ830" s="28"/>
      <c r="GJK830" s="28"/>
      <c r="GJL830" s="28"/>
      <c r="GJM830" s="28"/>
      <c r="GJN830" s="28"/>
      <c r="GJO830" s="28"/>
      <c r="GJP830" s="28"/>
      <c r="GJQ830" s="28"/>
      <c r="GJR830" s="28"/>
      <c r="GJS830" s="28"/>
      <c r="GJT830" s="28"/>
      <c r="GJU830" s="28"/>
      <c r="GJV830" s="28"/>
      <c r="GJW830" s="28"/>
      <c r="GJX830" s="28"/>
      <c r="GJY830" s="28"/>
      <c r="GJZ830" s="28"/>
      <c r="GKA830" s="28"/>
      <c r="GKB830" s="28"/>
      <c r="GKC830" s="28"/>
      <c r="GKD830" s="28"/>
      <c r="GKE830" s="28"/>
      <c r="GKF830" s="28"/>
      <c r="GKG830" s="28"/>
      <c r="GKH830" s="28"/>
      <c r="GKI830" s="28"/>
      <c r="GKJ830" s="28"/>
      <c r="GKK830" s="28"/>
      <c r="GKL830" s="28"/>
      <c r="GKM830" s="28"/>
      <c r="GKN830" s="28"/>
      <c r="GKO830" s="28"/>
      <c r="GKP830" s="28"/>
      <c r="GKQ830" s="28"/>
      <c r="GKR830" s="28"/>
      <c r="GKS830" s="28"/>
      <c r="GKT830" s="28"/>
      <c r="GKU830" s="28"/>
      <c r="GKV830" s="28"/>
      <c r="GKW830" s="28"/>
      <c r="GKX830" s="28"/>
      <c r="GKY830" s="28"/>
      <c r="GKZ830" s="28"/>
      <c r="GLA830" s="28"/>
      <c r="GLB830" s="28"/>
      <c r="GLC830" s="28"/>
      <c r="GLD830" s="28"/>
      <c r="GLE830" s="28"/>
      <c r="GLF830" s="28"/>
      <c r="GLG830" s="28"/>
      <c r="GLH830" s="28"/>
      <c r="GLI830" s="28"/>
      <c r="GLJ830" s="28"/>
      <c r="GLK830" s="28"/>
      <c r="GLL830" s="28"/>
      <c r="GLM830" s="28"/>
      <c r="GLN830" s="28"/>
      <c r="GLO830" s="28"/>
      <c r="GLP830" s="28"/>
      <c r="GLQ830" s="28"/>
      <c r="GLR830" s="28"/>
      <c r="GLS830" s="28"/>
      <c r="GLT830" s="28"/>
      <c r="GLU830" s="28"/>
      <c r="GLV830" s="28"/>
      <c r="GLW830" s="28"/>
      <c r="GLX830" s="28"/>
      <c r="GLY830" s="28"/>
      <c r="GLZ830" s="28"/>
      <c r="GMA830" s="28"/>
      <c r="GMB830" s="28"/>
      <c r="GMC830" s="28"/>
      <c r="GMD830" s="28"/>
      <c r="GME830" s="28"/>
      <c r="GMF830" s="28"/>
      <c r="GMG830" s="28"/>
      <c r="GMH830" s="28"/>
      <c r="GMI830" s="28"/>
      <c r="GMJ830" s="28"/>
      <c r="GMK830" s="28"/>
      <c r="GML830" s="28"/>
      <c r="GMM830" s="28"/>
      <c r="GMN830" s="28"/>
      <c r="GMO830" s="28"/>
      <c r="GMP830" s="28"/>
      <c r="GMQ830" s="28"/>
      <c r="GMR830" s="28"/>
      <c r="GMS830" s="28"/>
      <c r="GMT830" s="28"/>
      <c r="GMU830" s="28"/>
      <c r="GMV830" s="28"/>
      <c r="GMW830" s="28"/>
      <c r="GMX830" s="28"/>
      <c r="GMY830" s="28"/>
      <c r="GMZ830" s="28"/>
      <c r="GNA830" s="28"/>
      <c r="GNB830" s="28"/>
      <c r="GNC830" s="28"/>
      <c r="GND830" s="28"/>
      <c r="GNE830" s="28"/>
      <c r="GNF830" s="28"/>
      <c r="GNG830" s="28"/>
      <c r="GNH830" s="28"/>
      <c r="GNI830" s="28"/>
      <c r="GNJ830" s="28"/>
      <c r="GNK830" s="28"/>
      <c r="GNL830" s="28"/>
      <c r="GNM830" s="28"/>
      <c r="GNN830" s="28"/>
      <c r="GNO830" s="28"/>
      <c r="GNP830" s="28"/>
      <c r="GNQ830" s="28"/>
      <c r="GNR830" s="28"/>
      <c r="GNS830" s="28"/>
      <c r="GNT830" s="28"/>
      <c r="GNU830" s="28"/>
      <c r="GNV830" s="28"/>
      <c r="GNW830" s="28"/>
      <c r="GNX830" s="28"/>
      <c r="GNY830" s="28"/>
      <c r="GNZ830" s="28"/>
      <c r="GOA830" s="28"/>
      <c r="GOB830" s="28"/>
      <c r="GOC830" s="28"/>
      <c r="GOD830" s="28"/>
      <c r="GOE830" s="28"/>
      <c r="GOF830" s="28"/>
      <c r="GOG830" s="28"/>
      <c r="GOH830" s="28"/>
      <c r="GOI830" s="28"/>
      <c r="GOJ830" s="28"/>
      <c r="GOK830" s="28"/>
      <c r="GOL830" s="28"/>
      <c r="GOM830" s="28"/>
      <c r="GON830" s="28"/>
      <c r="GOO830" s="28"/>
      <c r="GOP830" s="28"/>
      <c r="GOQ830" s="28"/>
      <c r="GOR830" s="28"/>
      <c r="GOS830" s="28"/>
      <c r="GOT830" s="28"/>
      <c r="GOU830" s="28"/>
      <c r="GOV830" s="28"/>
      <c r="GOW830" s="28"/>
      <c r="GOX830" s="28"/>
      <c r="GOY830" s="28"/>
      <c r="GOZ830" s="28"/>
      <c r="GPA830" s="28"/>
      <c r="GPB830" s="28"/>
      <c r="GPC830" s="28"/>
      <c r="GPD830" s="28"/>
      <c r="GPE830" s="28"/>
      <c r="GPF830" s="28"/>
      <c r="GPG830" s="28"/>
      <c r="GPH830" s="28"/>
      <c r="GPI830" s="28"/>
      <c r="GPJ830" s="28"/>
      <c r="GPK830" s="28"/>
      <c r="GPL830" s="28"/>
      <c r="GPM830" s="28"/>
      <c r="GPN830" s="28"/>
      <c r="GPO830" s="28"/>
      <c r="GPP830" s="28"/>
      <c r="GPQ830" s="28"/>
      <c r="GPR830" s="28"/>
      <c r="GPS830" s="28"/>
      <c r="GPT830" s="28"/>
      <c r="GPU830" s="28"/>
      <c r="GPV830" s="28"/>
      <c r="GPW830" s="28"/>
      <c r="GPX830" s="28"/>
      <c r="GPY830" s="28"/>
      <c r="GPZ830" s="28"/>
      <c r="GQA830" s="28"/>
      <c r="GQB830" s="28"/>
      <c r="GQC830" s="28"/>
      <c r="GQD830" s="28"/>
      <c r="GQE830" s="28"/>
      <c r="GQF830" s="28"/>
      <c r="GQG830" s="28"/>
      <c r="GQH830" s="28"/>
      <c r="GQI830" s="28"/>
      <c r="GQJ830" s="28"/>
      <c r="GQK830" s="28"/>
      <c r="GQL830" s="28"/>
      <c r="GQM830" s="28"/>
      <c r="GQN830" s="28"/>
      <c r="GQO830" s="28"/>
      <c r="GQP830" s="28"/>
      <c r="GQQ830" s="28"/>
      <c r="GQR830" s="28"/>
      <c r="GQS830" s="28"/>
      <c r="GQT830" s="28"/>
      <c r="GQU830" s="28"/>
      <c r="GQV830" s="28"/>
      <c r="GQW830" s="28"/>
      <c r="GQX830" s="28"/>
      <c r="GQY830" s="28"/>
      <c r="GQZ830" s="28"/>
      <c r="GRA830" s="28"/>
      <c r="GRB830" s="28"/>
      <c r="GRC830" s="28"/>
      <c r="GRD830" s="28"/>
      <c r="GRE830" s="28"/>
      <c r="GRF830" s="28"/>
      <c r="GRG830" s="28"/>
      <c r="GRH830" s="28"/>
      <c r="GRI830" s="28"/>
      <c r="GRJ830" s="28"/>
      <c r="GRK830" s="28"/>
      <c r="GRL830" s="28"/>
      <c r="GRM830" s="28"/>
      <c r="GRN830" s="28"/>
      <c r="GRO830" s="28"/>
      <c r="GRP830" s="28"/>
      <c r="GRQ830" s="28"/>
      <c r="GRR830" s="28"/>
      <c r="GRS830" s="28"/>
      <c r="GRT830" s="28"/>
      <c r="GRU830" s="28"/>
      <c r="GRV830" s="28"/>
      <c r="GRW830" s="28"/>
      <c r="GRX830" s="28"/>
      <c r="GRY830" s="28"/>
      <c r="GRZ830" s="28"/>
      <c r="GSA830" s="28"/>
      <c r="GSB830" s="28"/>
      <c r="GSC830" s="28"/>
      <c r="GSD830" s="28"/>
      <c r="GSE830" s="28"/>
      <c r="GSF830" s="28"/>
      <c r="GSG830" s="28"/>
      <c r="GSH830" s="28"/>
      <c r="GSI830" s="28"/>
      <c r="GSJ830" s="28"/>
      <c r="GSK830" s="28"/>
      <c r="GSL830" s="28"/>
      <c r="GSM830" s="28"/>
      <c r="GSN830" s="28"/>
      <c r="GSO830" s="28"/>
      <c r="GSP830" s="28"/>
      <c r="GSQ830" s="28"/>
      <c r="GSR830" s="28"/>
      <c r="GSS830" s="28"/>
      <c r="GST830" s="28"/>
      <c r="GSU830" s="28"/>
      <c r="GSV830" s="28"/>
      <c r="GSW830" s="28"/>
      <c r="GSX830" s="28"/>
      <c r="GSY830" s="28"/>
      <c r="GSZ830" s="28"/>
      <c r="GTA830" s="28"/>
      <c r="GTB830" s="28"/>
      <c r="GTC830" s="28"/>
      <c r="GTD830" s="28"/>
      <c r="GTE830" s="28"/>
      <c r="GTF830" s="28"/>
      <c r="GTG830" s="28"/>
      <c r="GTH830" s="28"/>
      <c r="GTI830" s="28"/>
      <c r="GTJ830" s="28"/>
      <c r="GTK830" s="28"/>
      <c r="GTL830" s="28"/>
      <c r="GTM830" s="28"/>
      <c r="GTN830" s="28"/>
      <c r="GTO830" s="28"/>
      <c r="GTP830" s="28"/>
      <c r="GTQ830" s="28"/>
      <c r="GTR830" s="28"/>
      <c r="GTS830" s="28"/>
      <c r="GTT830" s="28"/>
      <c r="GTU830" s="28"/>
      <c r="GTV830" s="28"/>
      <c r="GTW830" s="28"/>
      <c r="GTX830" s="28"/>
      <c r="GTY830" s="28"/>
      <c r="GTZ830" s="28"/>
      <c r="GUA830" s="28"/>
      <c r="GUB830" s="28"/>
      <c r="GUC830" s="28"/>
      <c r="GUD830" s="28"/>
      <c r="GUE830" s="28"/>
      <c r="GUF830" s="28"/>
      <c r="GUG830" s="28"/>
      <c r="GUH830" s="28"/>
      <c r="GUI830" s="28"/>
      <c r="GUJ830" s="28"/>
      <c r="GUK830" s="28"/>
      <c r="GUL830" s="28"/>
      <c r="GUM830" s="28"/>
      <c r="GUN830" s="28"/>
      <c r="GUO830" s="28"/>
      <c r="GUP830" s="28"/>
      <c r="GUQ830" s="28"/>
      <c r="GUR830" s="28"/>
      <c r="GUS830" s="28"/>
      <c r="GUT830" s="28"/>
      <c r="GUU830" s="28"/>
      <c r="GUV830" s="28"/>
      <c r="GUW830" s="28"/>
      <c r="GUX830" s="28"/>
      <c r="GUY830" s="28"/>
      <c r="GUZ830" s="28"/>
      <c r="GVA830" s="28"/>
      <c r="GVB830" s="28"/>
      <c r="GVC830" s="28"/>
      <c r="GVD830" s="28"/>
      <c r="GVE830" s="28"/>
      <c r="GVF830" s="28"/>
      <c r="GVG830" s="28"/>
      <c r="GVH830" s="28"/>
      <c r="GVI830" s="28"/>
      <c r="GVJ830" s="28"/>
      <c r="GVK830" s="28"/>
      <c r="GVL830" s="28"/>
      <c r="GVM830" s="28"/>
      <c r="GVN830" s="28"/>
      <c r="GVO830" s="28"/>
      <c r="GVP830" s="28"/>
      <c r="GVQ830" s="28"/>
      <c r="GVR830" s="28"/>
      <c r="GVS830" s="28"/>
      <c r="GVT830" s="28"/>
      <c r="GVU830" s="28"/>
      <c r="GVV830" s="28"/>
      <c r="GVW830" s="28"/>
      <c r="GVX830" s="28"/>
      <c r="GVY830" s="28"/>
      <c r="GVZ830" s="28"/>
      <c r="GWA830" s="28"/>
      <c r="GWB830" s="28"/>
      <c r="GWC830" s="28"/>
      <c r="GWD830" s="28"/>
      <c r="GWE830" s="28"/>
      <c r="GWF830" s="28"/>
      <c r="GWG830" s="28"/>
      <c r="GWH830" s="28"/>
      <c r="GWI830" s="28"/>
      <c r="GWJ830" s="28"/>
      <c r="GWK830" s="28"/>
      <c r="GWL830" s="28"/>
      <c r="GWM830" s="28"/>
      <c r="GWN830" s="28"/>
      <c r="GWO830" s="28"/>
      <c r="GWP830" s="28"/>
      <c r="GWQ830" s="28"/>
      <c r="GWR830" s="28"/>
      <c r="GWS830" s="28"/>
      <c r="GWT830" s="28"/>
      <c r="GWU830" s="28"/>
      <c r="GWV830" s="28"/>
      <c r="GWW830" s="28"/>
      <c r="GWX830" s="28"/>
      <c r="GWY830" s="28"/>
      <c r="GWZ830" s="28"/>
      <c r="GXA830" s="28"/>
      <c r="GXB830" s="28"/>
      <c r="GXC830" s="28"/>
      <c r="GXD830" s="28"/>
      <c r="GXE830" s="28"/>
      <c r="GXF830" s="28"/>
      <c r="GXG830" s="28"/>
      <c r="GXH830" s="28"/>
      <c r="GXI830" s="28"/>
      <c r="GXJ830" s="28"/>
      <c r="GXK830" s="28"/>
      <c r="GXL830" s="28"/>
      <c r="GXM830" s="28"/>
      <c r="GXN830" s="28"/>
      <c r="GXO830" s="28"/>
      <c r="GXP830" s="28"/>
      <c r="GXQ830" s="28"/>
      <c r="GXR830" s="28"/>
      <c r="GXS830" s="28"/>
      <c r="GXT830" s="28"/>
      <c r="GXU830" s="28"/>
      <c r="GXV830" s="28"/>
      <c r="GXW830" s="28"/>
      <c r="GXX830" s="28"/>
      <c r="GXY830" s="28"/>
      <c r="GXZ830" s="28"/>
      <c r="GYA830" s="28"/>
      <c r="GYB830" s="28"/>
      <c r="GYC830" s="28"/>
      <c r="GYD830" s="28"/>
      <c r="GYE830" s="28"/>
      <c r="GYF830" s="28"/>
      <c r="GYG830" s="28"/>
      <c r="GYH830" s="28"/>
      <c r="GYI830" s="28"/>
      <c r="GYJ830" s="28"/>
      <c r="GYK830" s="28"/>
      <c r="GYL830" s="28"/>
      <c r="GYM830" s="28"/>
      <c r="GYN830" s="28"/>
      <c r="GYO830" s="28"/>
      <c r="GYP830" s="28"/>
      <c r="GYQ830" s="28"/>
      <c r="GYR830" s="28"/>
      <c r="GYS830" s="28"/>
      <c r="GYT830" s="28"/>
      <c r="GYU830" s="28"/>
      <c r="GYV830" s="28"/>
      <c r="GYW830" s="28"/>
      <c r="GYX830" s="28"/>
      <c r="GYY830" s="28"/>
      <c r="GYZ830" s="28"/>
      <c r="GZA830" s="28"/>
      <c r="GZB830" s="28"/>
      <c r="GZC830" s="28"/>
      <c r="GZD830" s="28"/>
      <c r="GZE830" s="28"/>
      <c r="GZF830" s="28"/>
      <c r="GZG830" s="28"/>
      <c r="GZH830" s="28"/>
      <c r="GZI830" s="28"/>
      <c r="GZJ830" s="28"/>
      <c r="GZK830" s="28"/>
      <c r="GZL830" s="28"/>
      <c r="GZM830" s="28"/>
      <c r="GZN830" s="28"/>
      <c r="GZO830" s="28"/>
      <c r="GZP830" s="28"/>
      <c r="GZQ830" s="28"/>
      <c r="GZR830" s="28"/>
      <c r="GZS830" s="28"/>
      <c r="GZT830" s="28"/>
      <c r="GZU830" s="28"/>
      <c r="GZV830" s="28"/>
      <c r="GZW830" s="28"/>
      <c r="GZX830" s="28"/>
      <c r="GZY830" s="28"/>
      <c r="GZZ830" s="28"/>
      <c r="HAA830" s="28"/>
      <c r="HAB830" s="28"/>
      <c r="HAC830" s="28"/>
      <c r="HAD830" s="28"/>
      <c r="HAE830" s="28"/>
      <c r="HAF830" s="28"/>
      <c r="HAG830" s="28"/>
      <c r="HAH830" s="28"/>
      <c r="HAI830" s="28"/>
      <c r="HAJ830" s="28"/>
      <c r="HAK830" s="28"/>
      <c r="HAL830" s="28"/>
      <c r="HAM830" s="28"/>
      <c r="HAN830" s="28"/>
      <c r="HAO830" s="28"/>
      <c r="HAP830" s="28"/>
      <c r="HAQ830" s="28"/>
      <c r="HAR830" s="28"/>
      <c r="HAS830" s="28"/>
      <c r="HAT830" s="28"/>
      <c r="HAU830" s="28"/>
      <c r="HAV830" s="28"/>
      <c r="HAW830" s="28"/>
      <c r="HAX830" s="28"/>
      <c r="HAY830" s="28"/>
      <c r="HAZ830" s="28"/>
      <c r="HBA830" s="28"/>
      <c r="HBB830" s="28"/>
      <c r="HBC830" s="28"/>
      <c r="HBD830" s="28"/>
      <c r="HBE830" s="28"/>
      <c r="HBF830" s="28"/>
      <c r="HBG830" s="28"/>
      <c r="HBH830" s="28"/>
      <c r="HBI830" s="28"/>
      <c r="HBJ830" s="28"/>
      <c r="HBK830" s="28"/>
      <c r="HBL830" s="28"/>
      <c r="HBM830" s="28"/>
      <c r="HBN830" s="28"/>
      <c r="HBO830" s="28"/>
      <c r="HBP830" s="28"/>
      <c r="HBQ830" s="28"/>
      <c r="HBR830" s="28"/>
      <c r="HBS830" s="28"/>
      <c r="HBT830" s="28"/>
      <c r="HBU830" s="28"/>
      <c r="HBV830" s="28"/>
      <c r="HBW830" s="28"/>
      <c r="HBX830" s="28"/>
      <c r="HBY830" s="28"/>
      <c r="HBZ830" s="28"/>
      <c r="HCA830" s="28"/>
      <c r="HCB830" s="28"/>
      <c r="HCC830" s="28"/>
      <c r="HCD830" s="28"/>
      <c r="HCE830" s="28"/>
      <c r="HCF830" s="28"/>
      <c r="HCG830" s="28"/>
      <c r="HCH830" s="28"/>
      <c r="HCI830" s="28"/>
      <c r="HCJ830" s="28"/>
      <c r="HCK830" s="28"/>
      <c r="HCL830" s="28"/>
      <c r="HCM830" s="28"/>
      <c r="HCN830" s="28"/>
      <c r="HCO830" s="28"/>
      <c r="HCP830" s="28"/>
      <c r="HCQ830" s="28"/>
      <c r="HCR830" s="28"/>
      <c r="HCS830" s="28"/>
      <c r="HCT830" s="28"/>
      <c r="HCU830" s="28"/>
      <c r="HCV830" s="28"/>
      <c r="HCW830" s="28"/>
      <c r="HCX830" s="28"/>
      <c r="HCY830" s="28"/>
      <c r="HCZ830" s="28"/>
      <c r="HDA830" s="28"/>
      <c r="HDB830" s="28"/>
      <c r="HDC830" s="28"/>
      <c r="HDD830" s="28"/>
      <c r="HDE830" s="28"/>
      <c r="HDF830" s="28"/>
      <c r="HDG830" s="28"/>
      <c r="HDH830" s="28"/>
      <c r="HDI830" s="28"/>
      <c r="HDJ830" s="28"/>
      <c r="HDK830" s="28"/>
      <c r="HDL830" s="28"/>
      <c r="HDM830" s="28"/>
      <c r="HDN830" s="28"/>
      <c r="HDO830" s="28"/>
      <c r="HDP830" s="28"/>
      <c r="HDQ830" s="28"/>
      <c r="HDR830" s="28"/>
      <c r="HDS830" s="28"/>
      <c r="HDT830" s="28"/>
      <c r="HDU830" s="28"/>
      <c r="HDV830" s="28"/>
      <c r="HDW830" s="28"/>
      <c r="HDX830" s="28"/>
      <c r="HDY830" s="28"/>
      <c r="HDZ830" s="28"/>
      <c r="HEA830" s="28"/>
      <c r="HEB830" s="28"/>
      <c r="HEC830" s="28"/>
      <c r="HED830" s="28"/>
      <c r="HEE830" s="28"/>
      <c r="HEF830" s="28"/>
      <c r="HEG830" s="28"/>
      <c r="HEH830" s="28"/>
      <c r="HEI830" s="28"/>
      <c r="HEJ830" s="28"/>
      <c r="HEK830" s="28"/>
      <c r="HEL830" s="28"/>
      <c r="HEM830" s="28"/>
      <c r="HEN830" s="28"/>
      <c r="HEO830" s="28"/>
      <c r="HEP830" s="28"/>
      <c r="HEQ830" s="28"/>
      <c r="HER830" s="28"/>
      <c r="HES830" s="28"/>
      <c r="HET830" s="28"/>
      <c r="HEU830" s="28"/>
      <c r="HEV830" s="28"/>
      <c r="HEW830" s="28"/>
      <c r="HEX830" s="28"/>
      <c r="HEY830" s="28"/>
      <c r="HEZ830" s="28"/>
      <c r="HFA830" s="28"/>
      <c r="HFB830" s="28"/>
      <c r="HFC830" s="28"/>
      <c r="HFD830" s="28"/>
      <c r="HFE830" s="28"/>
      <c r="HFF830" s="28"/>
      <c r="HFG830" s="28"/>
      <c r="HFH830" s="28"/>
      <c r="HFI830" s="28"/>
      <c r="HFJ830" s="28"/>
      <c r="HFK830" s="28"/>
      <c r="HFL830" s="28"/>
      <c r="HFM830" s="28"/>
      <c r="HFN830" s="28"/>
      <c r="HFO830" s="28"/>
      <c r="HFP830" s="28"/>
      <c r="HFQ830" s="28"/>
      <c r="HFR830" s="28"/>
      <c r="HFS830" s="28"/>
      <c r="HFT830" s="28"/>
      <c r="HFU830" s="28"/>
      <c r="HFV830" s="28"/>
      <c r="HFW830" s="28"/>
      <c r="HFX830" s="28"/>
      <c r="HFY830" s="28"/>
      <c r="HFZ830" s="28"/>
      <c r="HGA830" s="28"/>
      <c r="HGB830" s="28"/>
      <c r="HGC830" s="28"/>
      <c r="HGD830" s="28"/>
      <c r="HGE830" s="28"/>
      <c r="HGF830" s="28"/>
      <c r="HGG830" s="28"/>
      <c r="HGH830" s="28"/>
      <c r="HGI830" s="28"/>
      <c r="HGJ830" s="28"/>
      <c r="HGK830" s="28"/>
      <c r="HGL830" s="28"/>
      <c r="HGM830" s="28"/>
      <c r="HGN830" s="28"/>
      <c r="HGO830" s="28"/>
      <c r="HGP830" s="28"/>
      <c r="HGQ830" s="28"/>
      <c r="HGR830" s="28"/>
      <c r="HGS830" s="28"/>
      <c r="HGT830" s="28"/>
      <c r="HGU830" s="28"/>
      <c r="HGV830" s="28"/>
      <c r="HGW830" s="28"/>
      <c r="HGX830" s="28"/>
      <c r="HGY830" s="28"/>
      <c r="HGZ830" s="28"/>
      <c r="HHA830" s="28"/>
      <c r="HHB830" s="28"/>
      <c r="HHC830" s="28"/>
      <c r="HHD830" s="28"/>
      <c r="HHE830" s="28"/>
      <c r="HHF830" s="28"/>
      <c r="HHG830" s="28"/>
      <c r="HHH830" s="28"/>
      <c r="HHI830" s="28"/>
      <c r="HHJ830" s="28"/>
      <c r="HHK830" s="28"/>
      <c r="HHL830" s="28"/>
      <c r="HHM830" s="28"/>
      <c r="HHN830" s="28"/>
      <c r="HHO830" s="28"/>
      <c r="HHP830" s="28"/>
      <c r="HHQ830" s="28"/>
      <c r="HHR830" s="28"/>
      <c r="HHS830" s="28"/>
      <c r="HHT830" s="28"/>
      <c r="HHU830" s="28"/>
      <c r="HHV830" s="28"/>
      <c r="HHW830" s="28"/>
      <c r="HHX830" s="28"/>
      <c r="HHY830" s="28"/>
      <c r="HHZ830" s="28"/>
      <c r="HIA830" s="28"/>
      <c r="HIB830" s="28"/>
      <c r="HIC830" s="28"/>
      <c r="HID830" s="28"/>
      <c r="HIE830" s="28"/>
      <c r="HIF830" s="28"/>
      <c r="HIG830" s="28"/>
      <c r="HIH830" s="28"/>
      <c r="HII830" s="28"/>
      <c r="HIJ830" s="28"/>
      <c r="HIK830" s="28"/>
      <c r="HIL830" s="28"/>
      <c r="HIM830" s="28"/>
      <c r="HIN830" s="28"/>
      <c r="HIO830" s="28"/>
      <c r="HIP830" s="28"/>
      <c r="HIQ830" s="28"/>
      <c r="HIR830" s="28"/>
      <c r="HIS830" s="28"/>
      <c r="HIT830" s="28"/>
      <c r="HIU830" s="28"/>
      <c r="HIV830" s="28"/>
      <c r="HIW830" s="28"/>
      <c r="HIX830" s="28"/>
      <c r="HIY830" s="28"/>
      <c r="HIZ830" s="28"/>
      <c r="HJA830" s="28"/>
      <c r="HJB830" s="28"/>
      <c r="HJC830" s="28"/>
      <c r="HJD830" s="28"/>
      <c r="HJE830" s="28"/>
      <c r="HJF830" s="28"/>
      <c r="HJG830" s="28"/>
      <c r="HJH830" s="28"/>
      <c r="HJI830" s="28"/>
      <c r="HJJ830" s="28"/>
      <c r="HJK830" s="28"/>
      <c r="HJL830" s="28"/>
      <c r="HJM830" s="28"/>
      <c r="HJN830" s="28"/>
      <c r="HJO830" s="28"/>
      <c r="HJP830" s="28"/>
      <c r="HJQ830" s="28"/>
      <c r="HJR830" s="28"/>
      <c r="HJS830" s="28"/>
      <c r="HJT830" s="28"/>
      <c r="HJU830" s="28"/>
      <c r="HJV830" s="28"/>
      <c r="HJW830" s="28"/>
      <c r="HJX830" s="28"/>
      <c r="HJY830" s="28"/>
      <c r="HJZ830" s="28"/>
      <c r="HKA830" s="28"/>
      <c r="HKB830" s="28"/>
      <c r="HKC830" s="28"/>
      <c r="HKD830" s="28"/>
      <c r="HKE830" s="28"/>
      <c r="HKF830" s="28"/>
      <c r="HKG830" s="28"/>
      <c r="HKH830" s="28"/>
      <c r="HKI830" s="28"/>
      <c r="HKJ830" s="28"/>
      <c r="HKK830" s="28"/>
      <c r="HKL830" s="28"/>
      <c r="HKM830" s="28"/>
      <c r="HKN830" s="28"/>
      <c r="HKO830" s="28"/>
      <c r="HKP830" s="28"/>
      <c r="HKQ830" s="28"/>
      <c r="HKR830" s="28"/>
      <c r="HKS830" s="28"/>
      <c r="HKT830" s="28"/>
      <c r="HKU830" s="28"/>
      <c r="HKV830" s="28"/>
      <c r="HKW830" s="28"/>
      <c r="HKX830" s="28"/>
      <c r="HKY830" s="28"/>
      <c r="HKZ830" s="28"/>
      <c r="HLA830" s="28"/>
      <c r="HLB830" s="28"/>
      <c r="HLC830" s="28"/>
      <c r="HLD830" s="28"/>
      <c r="HLE830" s="28"/>
      <c r="HLF830" s="28"/>
      <c r="HLG830" s="28"/>
      <c r="HLH830" s="28"/>
      <c r="HLI830" s="28"/>
      <c r="HLJ830" s="28"/>
      <c r="HLK830" s="28"/>
      <c r="HLL830" s="28"/>
      <c r="HLM830" s="28"/>
      <c r="HLN830" s="28"/>
      <c r="HLO830" s="28"/>
      <c r="HLP830" s="28"/>
      <c r="HLQ830" s="28"/>
      <c r="HLR830" s="28"/>
      <c r="HLS830" s="28"/>
      <c r="HLT830" s="28"/>
      <c r="HLU830" s="28"/>
      <c r="HLV830" s="28"/>
      <c r="HLW830" s="28"/>
      <c r="HLX830" s="28"/>
      <c r="HLY830" s="28"/>
      <c r="HLZ830" s="28"/>
      <c r="HMA830" s="28"/>
      <c r="HMB830" s="28"/>
      <c r="HMC830" s="28"/>
      <c r="HMD830" s="28"/>
      <c r="HME830" s="28"/>
      <c r="HMF830" s="28"/>
      <c r="HMG830" s="28"/>
      <c r="HMH830" s="28"/>
      <c r="HMI830" s="28"/>
      <c r="HMJ830" s="28"/>
      <c r="HMK830" s="28"/>
      <c r="HML830" s="28"/>
      <c r="HMM830" s="28"/>
      <c r="HMN830" s="28"/>
      <c r="HMO830" s="28"/>
      <c r="HMP830" s="28"/>
      <c r="HMQ830" s="28"/>
      <c r="HMR830" s="28"/>
      <c r="HMS830" s="28"/>
      <c r="HMT830" s="28"/>
      <c r="HMU830" s="28"/>
      <c r="HMV830" s="28"/>
      <c r="HMW830" s="28"/>
      <c r="HMX830" s="28"/>
      <c r="HMY830" s="28"/>
      <c r="HMZ830" s="28"/>
      <c r="HNA830" s="28"/>
      <c r="HNB830" s="28"/>
      <c r="HNC830" s="28"/>
      <c r="HND830" s="28"/>
      <c r="HNE830" s="28"/>
      <c r="HNF830" s="28"/>
      <c r="HNG830" s="28"/>
      <c r="HNH830" s="28"/>
      <c r="HNI830" s="28"/>
      <c r="HNJ830" s="28"/>
      <c r="HNK830" s="28"/>
      <c r="HNL830" s="28"/>
      <c r="HNM830" s="28"/>
      <c r="HNN830" s="28"/>
      <c r="HNO830" s="28"/>
      <c r="HNP830" s="28"/>
      <c r="HNQ830" s="28"/>
      <c r="HNR830" s="28"/>
      <c r="HNS830" s="28"/>
      <c r="HNT830" s="28"/>
      <c r="HNU830" s="28"/>
      <c r="HNV830" s="28"/>
      <c r="HNW830" s="28"/>
      <c r="HNX830" s="28"/>
      <c r="HNY830" s="28"/>
      <c r="HNZ830" s="28"/>
      <c r="HOA830" s="28"/>
      <c r="HOB830" s="28"/>
      <c r="HOC830" s="28"/>
      <c r="HOD830" s="28"/>
      <c r="HOE830" s="28"/>
      <c r="HOF830" s="28"/>
      <c r="HOG830" s="28"/>
      <c r="HOH830" s="28"/>
      <c r="HOI830" s="28"/>
      <c r="HOJ830" s="28"/>
      <c r="HOK830" s="28"/>
      <c r="HOL830" s="28"/>
      <c r="HOM830" s="28"/>
      <c r="HON830" s="28"/>
      <c r="HOO830" s="28"/>
      <c r="HOP830" s="28"/>
      <c r="HOQ830" s="28"/>
      <c r="HOR830" s="28"/>
      <c r="HOS830" s="28"/>
      <c r="HOT830" s="28"/>
      <c r="HOU830" s="28"/>
      <c r="HOV830" s="28"/>
      <c r="HOW830" s="28"/>
      <c r="HOX830" s="28"/>
      <c r="HOY830" s="28"/>
      <c r="HOZ830" s="28"/>
      <c r="HPA830" s="28"/>
      <c r="HPB830" s="28"/>
      <c r="HPC830" s="28"/>
      <c r="HPD830" s="28"/>
      <c r="HPE830" s="28"/>
      <c r="HPF830" s="28"/>
      <c r="HPG830" s="28"/>
      <c r="HPH830" s="28"/>
      <c r="HPI830" s="28"/>
      <c r="HPJ830" s="28"/>
      <c r="HPK830" s="28"/>
      <c r="HPL830" s="28"/>
      <c r="HPM830" s="28"/>
      <c r="HPN830" s="28"/>
      <c r="HPO830" s="28"/>
      <c r="HPP830" s="28"/>
      <c r="HPQ830" s="28"/>
      <c r="HPR830" s="28"/>
      <c r="HPS830" s="28"/>
      <c r="HPT830" s="28"/>
      <c r="HPU830" s="28"/>
      <c r="HPV830" s="28"/>
      <c r="HPW830" s="28"/>
      <c r="HPX830" s="28"/>
      <c r="HPY830" s="28"/>
      <c r="HPZ830" s="28"/>
      <c r="HQA830" s="28"/>
      <c r="HQB830" s="28"/>
      <c r="HQC830" s="28"/>
      <c r="HQD830" s="28"/>
      <c r="HQE830" s="28"/>
      <c r="HQF830" s="28"/>
      <c r="HQG830" s="28"/>
      <c r="HQH830" s="28"/>
      <c r="HQI830" s="28"/>
      <c r="HQJ830" s="28"/>
      <c r="HQK830" s="28"/>
      <c r="HQL830" s="28"/>
      <c r="HQM830" s="28"/>
      <c r="HQN830" s="28"/>
      <c r="HQO830" s="28"/>
      <c r="HQP830" s="28"/>
      <c r="HQQ830" s="28"/>
      <c r="HQR830" s="28"/>
      <c r="HQS830" s="28"/>
      <c r="HQT830" s="28"/>
      <c r="HQU830" s="28"/>
      <c r="HQV830" s="28"/>
      <c r="HQW830" s="28"/>
      <c r="HQX830" s="28"/>
      <c r="HQY830" s="28"/>
      <c r="HQZ830" s="28"/>
      <c r="HRA830" s="28"/>
      <c r="HRB830" s="28"/>
      <c r="HRC830" s="28"/>
      <c r="HRD830" s="28"/>
      <c r="HRE830" s="28"/>
      <c r="HRF830" s="28"/>
      <c r="HRG830" s="28"/>
      <c r="HRH830" s="28"/>
      <c r="HRI830" s="28"/>
      <c r="HRJ830" s="28"/>
      <c r="HRK830" s="28"/>
      <c r="HRL830" s="28"/>
      <c r="HRM830" s="28"/>
      <c r="HRN830" s="28"/>
      <c r="HRO830" s="28"/>
      <c r="HRP830" s="28"/>
      <c r="HRQ830" s="28"/>
      <c r="HRR830" s="28"/>
      <c r="HRS830" s="28"/>
      <c r="HRT830" s="28"/>
      <c r="HRU830" s="28"/>
      <c r="HRV830" s="28"/>
      <c r="HRW830" s="28"/>
      <c r="HRX830" s="28"/>
      <c r="HRY830" s="28"/>
      <c r="HRZ830" s="28"/>
      <c r="HSA830" s="28"/>
      <c r="HSB830" s="28"/>
      <c r="HSC830" s="28"/>
      <c r="HSD830" s="28"/>
      <c r="HSE830" s="28"/>
      <c r="HSF830" s="28"/>
      <c r="HSG830" s="28"/>
      <c r="HSH830" s="28"/>
      <c r="HSI830" s="28"/>
      <c r="HSJ830" s="28"/>
      <c r="HSK830" s="28"/>
      <c r="HSL830" s="28"/>
      <c r="HSM830" s="28"/>
      <c r="HSN830" s="28"/>
      <c r="HSO830" s="28"/>
      <c r="HSP830" s="28"/>
      <c r="HSQ830" s="28"/>
      <c r="HSR830" s="28"/>
      <c r="HSS830" s="28"/>
      <c r="HST830" s="28"/>
      <c r="HSU830" s="28"/>
      <c r="HSV830" s="28"/>
      <c r="HSW830" s="28"/>
      <c r="HSX830" s="28"/>
      <c r="HSY830" s="28"/>
      <c r="HSZ830" s="28"/>
      <c r="HTA830" s="28"/>
      <c r="HTB830" s="28"/>
      <c r="HTC830" s="28"/>
      <c r="HTD830" s="28"/>
      <c r="HTE830" s="28"/>
      <c r="HTF830" s="28"/>
      <c r="HTG830" s="28"/>
      <c r="HTH830" s="28"/>
      <c r="HTI830" s="28"/>
      <c r="HTJ830" s="28"/>
      <c r="HTK830" s="28"/>
      <c r="HTL830" s="28"/>
      <c r="HTM830" s="28"/>
      <c r="HTN830" s="28"/>
      <c r="HTO830" s="28"/>
      <c r="HTP830" s="28"/>
      <c r="HTQ830" s="28"/>
      <c r="HTR830" s="28"/>
      <c r="HTS830" s="28"/>
      <c r="HTT830" s="28"/>
      <c r="HTU830" s="28"/>
      <c r="HTV830" s="28"/>
      <c r="HTW830" s="28"/>
      <c r="HTX830" s="28"/>
      <c r="HTY830" s="28"/>
      <c r="HTZ830" s="28"/>
      <c r="HUA830" s="28"/>
      <c r="HUB830" s="28"/>
      <c r="HUC830" s="28"/>
      <c r="HUD830" s="28"/>
      <c r="HUE830" s="28"/>
      <c r="HUF830" s="28"/>
      <c r="HUG830" s="28"/>
      <c r="HUH830" s="28"/>
      <c r="HUI830" s="28"/>
      <c r="HUJ830" s="28"/>
      <c r="HUK830" s="28"/>
      <c r="HUL830" s="28"/>
      <c r="HUM830" s="28"/>
      <c r="HUN830" s="28"/>
      <c r="HUO830" s="28"/>
      <c r="HUP830" s="28"/>
      <c r="HUQ830" s="28"/>
      <c r="HUR830" s="28"/>
      <c r="HUS830" s="28"/>
      <c r="HUT830" s="28"/>
      <c r="HUU830" s="28"/>
      <c r="HUV830" s="28"/>
      <c r="HUW830" s="28"/>
      <c r="HUX830" s="28"/>
      <c r="HUY830" s="28"/>
      <c r="HUZ830" s="28"/>
      <c r="HVA830" s="28"/>
      <c r="HVB830" s="28"/>
      <c r="HVC830" s="28"/>
      <c r="HVD830" s="28"/>
      <c r="HVE830" s="28"/>
      <c r="HVF830" s="28"/>
      <c r="HVG830" s="28"/>
      <c r="HVH830" s="28"/>
      <c r="HVI830" s="28"/>
      <c r="HVJ830" s="28"/>
      <c r="HVK830" s="28"/>
      <c r="HVL830" s="28"/>
      <c r="HVM830" s="28"/>
      <c r="HVN830" s="28"/>
      <c r="HVO830" s="28"/>
      <c r="HVP830" s="28"/>
      <c r="HVQ830" s="28"/>
      <c r="HVR830" s="28"/>
      <c r="HVS830" s="28"/>
      <c r="HVT830" s="28"/>
      <c r="HVU830" s="28"/>
      <c r="HVV830" s="28"/>
      <c r="HVW830" s="28"/>
      <c r="HVX830" s="28"/>
      <c r="HVY830" s="28"/>
      <c r="HVZ830" s="28"/>
      <c r="HWA830" s="28"/>
      <c r="HWB830" s="28"/>
      <c r="HWC830" s="28"/>
      <c r="HWD830" s="28"/>
      <c r="HWE830" s="28"/>
      <c r="HWF830" s="28"/>
      <c r="HWG830" s="28"/>
      <c r="HWH830" s="28"/>
      <c r="HWI830" s="28"/>
      <c r="HWJ830" s="28"/>
      <c r="HWK830" s="28"/>
      <c r="HWL830" s="28"/>
      <c r="HWM830" s="28"/>
      <c r="HWN830" s="28"/>
      <c r="HWO830" s="28"/>
      <c r="HWP830" s="28"/>
      <c r="HWQ830" s="28"/>
      <c r="HWR830" s="28"/>
      <c r="HWS830" s="28"/>
      <c r="HWT830" s="28"/>
      <c r="HWU830" s="28"/>
      <c r="HWV830" s="28"/>
      <c r="HWW830" s="28"/>
      <c r="HWX830" s="28"/>
      <c r="HWY830" s="28"/>
      <c r="HWZ830" s="28"/>
      <c r="HXA830" s="28"/>
      <c r="HXB830" s="28"/>
      <c r="HXC830" s="28"/>
      <c r="HXD830" s="28"/>
      <c r="HXE830" s="28"/>
      <c r="HXF830" s="28"/>
      <c r="HXG830" s="28"/>
      <c r="HXH830" s="28"/>
      <c r="HXI830" s="28"/>
      <c r="HXJ830" s="28"/>
      <c r="HXK830" s="28"/>
      <c r="HXL830" s="28"/>
      <c r="HXM830" s="28"/>
      <c r="HXN830" s="28"/>
      <c r="HXO830" s="28"/>
      <c r="HXP830" s="28"/>
      <c r="HXQ830" s="28"/>
      <c r="HXR830" s="28"/>
      <c r="HXS830" s="28"/>
      <c r="HXT830" s="28"/>
      <c r="HXU830" s="28"/>
      <c r="HXV830" s="28"/>
      <c r="HXW830" s="28"/>
      <c r="HXX830" s="28"/>
      <c r="HXY830" s="28"/>
      <c r="HXZ830" s="28"/>
      <c r="HYA830" s="28"/>
      <c r="HYB830" s="28"/>
      <c r="HYC830" s="28"/>
      <c r="HYD830" s="28"/>
      <c r="HYE830" s="28"/>
      <c r="HYF830" s="28"/>
      <c r="HYG830" s="28"/>
      <c r="HYH830" s="28"/>
      <c r="HYI830" s="28"/>
      <c r="HYJ830" s="28"/>
      <c r="HYK830" s="28"/>
      <c r="HYL830" s="28"/>
      <c r="HYM830" s="28"/>
      <c r="HYN830" s="28"/>
      <c r="HYO830" s="28"/>
      <c r="HYP830" s="28"/>
      <c r="HYQ830" s="28"/>
      <c r="HYR830" s="28"/>
      <c r="HYS830" s="28"/>
      <c r="HYT830" s="28"/>
      <c r="HYU830" s="28"/>
      <c r="HYV830" s="28"/>
      <c r="HYW830" s="28"/>
      <c r="HYX830" s="28"/>
      <c r="HYY830" s="28"/>
      <c r="HYZ830" s="28"/>
      <c r="HZA830" s="28"/>
      <c r="HZB830" s="28"/>
      <c r="HZC830" s="28"/>
      <c r="HZD830" s="28"/>
      <c r="HZE830" s="28"/>
      <c r="HZF830" s="28"/>
      <c r="HZG830" s="28"/>
      <c r="HZH830" s="28"/>
      <c r="HZI830" s="28"/>
      <c r="HZJ830" s="28"/>
      <c r="HZK830" s="28"/>
      <c r="HZL830" s="28"/>
      <c r="HZM830" s="28"/>
      <c r="HZN830" s="28"/>
      <c r="HZO830" s="28"/>
      <c r="HZP830" s="28"/>
      <c r="HZQ830" s="28"/>
      <c r="HZR830" s="28"/>
      <c r="HZS830" s="28"/>
      <c r="HZT830" s="28"/>
      <c r="HZU830" s="28"/>
      <c r="HZV830" s="28"/>
      <c r="HZW830" s="28"/>
      <c r="HZX830" s="28"/>
      <c r="HZY830" s="28"/>
      <c r="HZZ830" s="28"/>
      <c r="IAA830" s="28"/>
      <c r="IAB830" s="28"/>
      <c r="IAC830" s="28"/>
      <c r="IAD830" s="28"/>
      <c r="IAE830" s="28"/>
      <c r="IAF830" s="28"/>
      <c r="IAG830" s="28"/>
      <c r="IAH830" s="28"/>
      <c r="IAI830" s="28"/>
      <c r="IAJ830" s="28"/>
      <c r="IAK830" s="28"/>
      <c r="IAL830" s="28"/>
      <c r="IAM830" s="28"/>
      <c r="IAN830" s="28"/>
      <c r="IAO830" s="28"/>
      <c r="IAP830" s="28"/>
      <c r="IAQ830" s="28"/>
      <c r="IAR830" s="28"/>
      <c r="IAS830" s="28"/>
      <c r="IAT830" s="28"/>
      <c r="IAU830" s="28"/>
      <c r="IAV830" s="28"/>
      <c r="IAW830" s="28"/>
      <c r="IAX830" s="28"/>
      <c r="IAY830" s="28"/>
      <c r="IAZ830" s="28"/>
      <c r="IBA830" s="28"/>
      <c r="IBB830" s="28"/>
      <c r="IBC830" s="28"/>
      <c r="IBD830" s="28"/>
      <c r="IBE830" s="28"/>
      <c r="IBF830" s="28"/>
      <c r="IBG830" s="28"/>
      <c r="IBH830" s="28"/>
      <c r="IBI830" s="28"/>
      <c r="IBJ830" s="28"/>
      <c r="IBK830" s="28"/>
      <c r="IBL830" s="28"/>
      <c r="IBM830" s="28"/>
      <c r="IBN830" s="28"/>
      <c r="IBO830" s="28"/>
      <c r="IBP830" s="28"/>
      <c r="IBQ830" s="28"/>
      <c r="IBR830" s="28"/>
      <c r="IBS830" s="28"/>
      <c r="IBT830" s="28"/>
      <c r="IBU830" s="28"/>
      <c r="IBV830" s="28"/>
      <c r="IBW830" s="28"/>
      <c r="IBX830" s="28"/>
      <c r="IBY830" s="28"/>
      <c r="IBZ830" s="28"/>
      <c r="ICA830" s="28"/>
      <c r="ICB830" s="28"/>
      <c r="ICC830" s="28"/>
      <c r="ICD830" s="28"/>
      <c r="ICE830" s="28"/>
      <c r="ICF830" s="28"/>
      <c r="ICG830" s="28"/>
      <c r="ICH830" s="28"/>
      <c r="ICI830" s="28"/>
      <c r="ICJ830" s="28"/>
      <c r="ICK830" s="28"/>
      <c r="ICL830" s="28"/>
      <c r="ICM830" s="28"/>
      <c r="ICN830" s="28"/>
      <c r="ICO830" s="28"/>
      <c r="ICP830" s="28"/>
      <c r="ICQ830" s="28"/>
      <c r="ICR830" s="28"/>
      <c r="ICS830" s="28"/>
      <c r="ICT830" s="28"/>
      <c r="ICU830" s="28"/>
      <c r="ICV830" s="28"/>
      <c r="ICW830" s="28"/>
      <c r="ICX830" s="28"/>
      <c r="ICY830" s="28"/>
      <c r="ICZ830" s="28"/>
      <c r="IDA830" s="28"/>
      <c r="IDB830" s="28"/>
      <c r="IDC830" s="28"/>
      <c r="IDD830" s="28"/>
      <c r="IDE830" s="28"/>
      <c r="IDF830" s="28"/>
      <c r="IDG830" s="28"/>
      <c r="IDH830" s="28"/>
      <c r="IDI830" s="28"/>
      <c r="IDJ830" s="28"/>
      <c r="IDK830" s="28"/>
      <c r="IDL830" s="28"/>
      <c r="IDM830" s="28"/>
      <c r="IDN830" s="28"/>
      <c r="IDO830" s="28"/>
      <c r="IDP830" s="28"/>
      <c r="IDQ830" s="28"/>
      <c r="IDR830" s="28"/>
      <c r="IDS830" s="28"/>
      <c r="IDT830" s="28"/>
      <c r="IDU830" s="28"/>
      <c r="IDV830" s="28"/>
      <c r="IDW830" s="28"/>
      <c r="IDX830" s="28"/>
      <c r="IDY830" s="28"/>
      <c r="IDZ830" s="28"/>
      <c r="IEA830" s="28"/>
      <c r="IEB830" s="28"/>
      <c r="IEC830" s="28"/>
      <c r="IED830" s="28"/>
      <c r="IEE830" s="28"/>
      <c r="IEF830" s="28"/>
      <c r="IEG830" s="28"/>
      <c r="IEH830" s="28"/>
      <c r="IEI830" s="28"/>
      <c r="IEJ830" s="28"/>
      <c r="IEK830" s="28"/>
      <c r="IEL830" s="28"/>
      <c r="IEM830" s="28"/>
      <c r="IEN830" s="28"/>
      <c r="IEO830" s="28"/>
      <c r="IEP830" s="28"/>
      <c r="IEQ830" s="28"/>
      <c r="IER830" s="28"/>
      <c r="IES830" s="28"/>
      <c r="IET830" s="28"/>
      <c r="IEU830" s="28"/>
      <c r="IEV830" s="28"/>
      <c r="IEW830" s="28"/>
      <c r="IEX830" s="28"/>
      <c r="IEY830" s="28"/>
      <c r="IEZ830" s="28"/>
      <c r="IFA830" s="28"/>
      <c r="IFB830" s="28"/>
      <c r="IFC830" s="28"/>
      <c r="IFD830" s="28"/>
      <c r="IFE830" s="28"/>
      <c r="IFF830" s="28"/>
      <c r="IFG830" s="28"/>
      <c r="IFH830" s="28"/>
      <c r="IFI830" s="28"/>
      <c r="IFJ830" s="28"/>
      <c r="IFK830" s="28"/>
      <c r="IFL830" s="28"/>
      <c r="IFM830" s="28"/>
      <c r="IFN830" s="28"/>
      <c r="IFO830" s="28"/>
      <c r="IFP830" s="28"/>
      <c r="IFQ830" s="28"/>
      <c r="IFR830" s="28"/>
      <c r="IFS830" s="28"/>
      <c r="IFT830" s="28"/>
      <c r="IFU830" s="28"/>
      <c r="IFV830" s="28"/>
      <c r="IFW830" s="28"/>
      <c r="IFX830" s="28"/>
      <c r="IFY830" s="28"/>
      <c r="IFZ830" s="28"/>
      <c r="IGA830" s="28"/>
      <c r="IGB830" s="28"/>
      <c r="IGC830" s="28"/>
      <c r="IGD830" s="28"/>
      <c r="IGE830" s="28"/>
      <c r="IGF830" s="28"/>
      <c r="IGG830" s="28"/>
      <c r="IGH830" s="28"/>
      <c r="IGI830" s="28"/>
      <c r="IGJ830" s="28"/>
      <c r="IGK830" s="28"/>
      <c r="IGL830" s="28"/>
      <c r="IGM830" s="28"/>
      <c r="IGN830" s="28"/>
      <c r="IGO830" s="28"/>
      <c r="IGP830" s="28"/>
      <c r="IGQ830" s="28"/>
      <c r="IGR830" s="28"/>
      <c r="IGS830" s="28"/>
      <c r="IGT830" s="28"/>
      <c r="IGU830" s="28"/>
      <c r="IGV830" s="28"/>
      <c r="IGW830" s="28"/>
      <c r="IGX830" s="28"/>
      <c r="IGY830" s="28"/>
      <c r="IGZ830" s="28"/>
      <c r="IHA830" s="28"/>
      <c r="IHB830" s="28"/>
      <c r="IHC830" s="28"/>
      <c r="IHD830" s="28"/>
      <c r="IHE830" s="28"/>
      <c r="IHF830" s="28"/>
      <c r="IHG830" s="28"/>
      <c r="IHH830" s="28"/>
      <c r="IHI830" s="28"/>
      <c r="IHJ830" s="28"/>
      <c r="IHK830" s="28"/>
      <c r="IHL830" s="28"/>
      <c r="IHM830" s="28"/>
      <c r="IHN830" s="28"/>
      <c r="IHO830" s="28"/>
      <c r="IHP830" s="28"/>
      <c r="IHQ830" s="28"/>
      <c r="IHR830" s="28"/>
      <c r="IHS830" s="28"/>
      <c r="IHT830" s="28"/>
      <c r="IHU830" s="28"/>
      <c r="IHV830" s="28"/>
      <c r="IHW830" s="28"/>
      <c r="IHX830" s="28"/>
      <c r="IHY830" s="28"/>
      <c r="IHZ830" s="28"/>
      <c r="IIA830" s="28"/>
      <c r="IIB830" s="28"/>
      <c r="IIC830" s="28"/>
      <c r="IID830" s="28"/>
      <c r="IIE830" s="28"/>
      <c r="IIF830" s="28"/>
      <c r="IIG830" s="28"/>
      <c r="IIH830" s="28"/>
      <c r="III830" s="28"/>
      <c r="IIJ830" s="28"/>
      <c r="IIK830" s="28"/>
      <c r="IIL830" s="28"/>
      <c r="IIM830" s="28"/>
      <c r="IIN830" s="28"/>
      <c r="IIO830" s="28"/>
      <c r="IIP830" s="28"/>
      <c r="IIQ830" s="28"/>
      <c r="IIR830" s="28"/>
      <c r="IIS830" s="28"/>
      <c r="IIT830" s="28"/>
      <c r="IIU830" s="28"/>
      <c r="IIV830" s="28"/>
      <c r="IIW830" s="28"/>
      <c r="IIX830" s="28"/>
      <c r="IIY830" s="28"/>
      <c r="IIZ830" s="28"/>
      <c r="IJA830" s="28"/>
      <c r="IJB830" s="28"/>
      <c r="IJC830" s="28"/>
      <c r="IJD830" s="28"/>
      <c r="IJE830" s="28"/>
      <c r="IJF830" s="28"/>
      <c r="IJG830" s="28"/>
      <c r="IJH830" s="28"/>
      <c r="IJI830" s="28"/>
      <c r="IJJ830" s="28"/>
      <c r="IJK830" s="28"/>
      <c r="IJL830" s="28"/>
      <c r="IJM830" s="28"/>
      <c r="IJN830" s="28"/>
      <c r="IJO830" s="28"/>
      <c r="IJP830" s="28"/>
      <c r="IJQ830" s="28"/>
      <c r="IJR830" s="28"/>
      <c r="IJS830" s="28"/>
      <c r="IJT830" s="28"/>
      <c r="IJU830" s="28"/>
      <c r="IJV830" s="28"/>
      <c r="IJW830" s="28"/>
      <c r="IJX830" s="28"/>
      <c r="IJY830" s="28"/>
      <c r="IJZ830" s="28"/>
      <c r="IKA830" s="28"/>
      <c r="IKB830" s="28"/>
      <c r="IKC830" s="28"/>
      <c r="IKD830" s="28"/>
      <c r="IKE830" s="28"/>
      <c r="IKF830" s="28"/>
      <c r="IKG830" s="28"/>
      <c r="IKH830" s="28"/>
      <c r="IKI830" s="28"/>
      <c r="IKJ830" s="28"/>
      <c r="IKK830" s="28"/>
      <c r="IKL830" s="28"/>
      <c r="IKM830" s="28"/>
      <c r="IKN830" s="28"/>
      <c r="IKO830" s="28"/>
      <c r="IKP830" s="28"/>
      <c r="IKQ830" s="28"/>
      <c r="IKR830" s="28"/>
      <c r="IKS830" s="28"/>
      <c r="IKT830" s="28"/>
      <c r="IKU830" s="28"/>
      <c r="IKV830" s="28"/>
      <c r="IKW830" s="28"/>
      <c r="IKX830" s="28"/>
      <c r="IKY830" s="28"/>
      <c r="IKZ830" s="28"/>
      <c r="ILA830" s="28"/>
      <c r="ILB830" s="28"/>
      <c r="ILC830" s="28"/>
      <c r="ILD830" s="28"/>
      <c r="ILE830" s="28"/>
      <c r="ILF830" s="28"/>
      <c r="ILG830" s="28"/>
      <c r="ILH830" s="28"/>
      <c r="ILI830" s="28"/>
      <c r="ILJ830" s="28"/>
      <c r="ILK830" s="28"/>
      <c r="ILL830" s="28"/>
      <c r="ILM830" s="28"/>
      <c r="ILN830" s="28"/>
      <c r="ILO830" s="28"/>
      <c r="ILP830" s="28"/>
      <c r="ILQ830" s="28"/>
      <c r="ILR830" s="28"/>
      <c r="ILS830" s="28"/>
      <c r="ILT830" s="28"/>
      <c r="ILU830" s="28"/>
      <c r="ILV830" s="28"/>
      <c r="ILW830" s="28"/>
      <c r="ILX830" s="28"/>
      <c r="ILY830" s="28"/>
      <c r="ILZ830" s="28"/>
      <c r="IMA830" s="28"/>
      <c r="IMB830" s="28"/>
      <c r="IMC830" s="28"/>
      <c r="IMD830" s="28"/>
      <c r="IME830" s="28"/>
      <c r="IMF830" s="28"/>
      <c r="IMG830" s="28"/>
      <c r="IMH830" s="28"/>
      <c r="IMI830" s="28"/>
      <c r="IMJ830" s="28"/>
      <c r="IMK830" s="28"/>
      <c r="IML830" s="28"/>
      <c r="IMM830" s="28"/>
      <c r="IMN830" s="28"/>
      <c r="IMO830" s="28"/>
      <c r="IMP830" s="28"/>
      <c r="IMQ830" s="28"/>
      <c r="IMR830" s="28"/>
      <c r="IMS830" s="28"/>
      <c r="IMT830" s="28"/>
      <c r="IMU830" s="28"/>
      <c r="IMV830" s="28"/>
      <c r="IMW830" s="28"/>
      <c r="IMX830" s="28"/>
      <c r="IMY830" s="28"/>
      <c r="IMZ830" s="28"/>
      <c r="INA830" s="28"/>
      <c r="INB830" s="28"/>
      <c r="INC830" s="28"/>
      <c r="IND830" s="28"/>
      <c r="INE830" s="28"/>
      <c r="INF830" s="28"/>
      <c r="ING830" s="28"/>
      <c r="INH830" s="28"/>
      <c r="INI830" s="28"/>
      <c r="INJ830" s="28"/>
      <c r="INK830" s="28"/>
      <c r="INL830" s="28"/>
      <c r="INM830" s="28"/>
      <c r="INN830" s="28"/>
      <c r="INO830" s="28"/>
      <c r="INP830" s="28"/>
      <c r="INQ830" s="28"/>
      <c r="INR830" s="28"/>
      <c r="INS830" s="28"/>
      <c r="INT830" s="28"/>
      <c r="INU830" s="28"/>
      <c r="INV830" s="28"/>
      <c r="INW830" s="28"/>
      <c r="INX830" s="28"/>
      <c r="INY830" s="28"/>
      <c r="INZ830" s="28"/>
      <c r="IOA830" s="28"/>
      <c r="IOB830" s="28"/>
      <c r="IOC830" s="28"/>
      <c r="IOD830" s="28"/>
      <c r="IOE830" s="28"/>
      <c r="IOF830" s="28"/>
      <c r="IOG830" s="28"/>
      <c r="IOH830" s="28"/>
      <c r="IOI830" s="28"/>
      <c r="IOJ830" s="28"/>
      <c r="IOK830" s="28"/>
      <c r="IOL830" s="28"/>
      <c r="IOM830" s="28"/>
      <c r="ION830" s="28"/>
      <c r="IOO830" s="28"/>
      <c r="IOP830" s="28"/>
      <c r="IOQ830" s="28"/>
      <c r="IOR830" s="28"/>
      <c r="IOS830" s="28"/>
      <c r="IOT830" s="28"/>
      <c r="IOU830" s="28"/>
      <c r="IOV830" s="28"/>
      <c r="IOW830" s="28"/>
      <c r="IOX830" s="28"/>
      <c r="IOY830" s="28"/>
      <c r="IOZ830" s="28"/>
      <c r="IPA830" s="28"/>
      <c r="IPB830" s="28"/>
      <c r="IPC830" s="28"/>
      <c r="IPD830" s="28"/>
      <c r="IPE830" s="28"/>
      <c r="IPF830" s="28"/>
      <c r="IPG830" s="28"/>
      <c r="IPH830" s="28"/>
      <c r="IPI830" s="28"/>
      <c r="IPJ830" s="28"/>
      <c r="IPK830" s="28"/>
      <c r="IPL830" s="28"/>
      <c r="IPM830" s="28"/>
      <c r="IPN830" s="28"/>
      <c r="IPO830" s="28"/>
      <c r="IPP830" s="28"/>
      <c r="IPQ830" s="28"/>
      <c r="IPR830" s="28"/>
      <c r="IPS830" s="28"/>
      <c r="IPT830" s="28"/>
      <c r="IPU830" s="28"/>
      <c r="IPV830" s="28"/>
      <c r="IPW830" s="28"/>
      <c r="IPX830" s="28"/>
      <c r="IPY830" s="28"/>
      <c r="IPZ830" s="28"/>
      <c r="IQA830" s="28"/>
      <c r="IQB830" s="28"/>
      <c r="IQC830" s="28"/>
      <c r="IQD830" s="28"/>
      <c r="IQE830" s="28"/>
      <c r="IQF830" s="28"/>
      <c r="IQG830" s="28"/>
      <c r="IQH830" s="28"/>
      <c r="IQI830" s="28"/>
      <c r="IQJ830" s="28"/>
      <c r="IQK830" s="28"/>
      <c r="IQL830" s="28"/>
      <c r="IQM830" s="28"/>
      <c r="IQN830" s="28"/>
      <c r="IQO830" s="28"/>
      <c r="IQP830" s="28"/>
      <c r="IQQ830" s="28"/>
      <c r="IQR830" s="28"/>
      <c r="IQS830" s="28"/>
      <c r="IQT830" s="28"/>
      <c r="IQU830" s="28"/>
      <c r="IQV830" s="28"/>
      <c r="IQW830" s="28"/>
      <c r="IQX830" s="28"/>
      <c r="IQY830" s="28"/>
      <c r="IQZ830" s="28"/>
      <c r="IRA830" s="28"/>
      <c r="IRB830" s="28"/>
      <c r="IRC830" s="28"/>
      <c r="IRD830" s="28"/>
      <c r="IRE830" s="28"/>
      <c r="IRF830" s="28"/>
      <c r="IRG830" s="28"/>
      <c r="IRH830" s="28"/>
      <c r="IRI830" s="28"/>
      <c r="IRJ830" s="28"/>
      <c r="IRK830" s="28"/>
      <c r="IRL830" s="28"/>
      <c r="IRM830" s="28"/>
      <c r="IRN830" s="28"/>
      <c r="IRO830" s="28"/>
      <c r="IRP830" s="28"/>
      <c r="IRQ830" s="28"/>
      <c r="IRR830" s="28"/>
      <c r="IRS830" s="28"/>
      <c r="IRT830" s="28"/>
      <c r="IRU830" s="28"/>
      <c r="IRV830" s="28"/>
      <c r="IRW830" s="28"/>
      <c r="IRX830" s="28"/>
      <c r="IRY830" s="28"/>
      <c r="IRZ830" s="28"/>
      <c r="ISA830" s="28"/>
      <c r="ISB830" s="28"/>
      <c r="ISC830" s="28"/>
      <c r="ISD830" s="28"/>
      <c r="ISE830" s="28"/>
      <c r="ISF830" s="28"/>
      <c r="ISG830" s="28"/>
      <c r="ISH830" s="28"/>
      <c r="ISI830" s="28"/>
      <c r="ISJ830" s="28"/>
      <c r="ISK830" s="28"/>
      <c r="ISL830" s="28"/>
      <c r="ISM830" s="28"/>
      <c r="ISN830" s="28"/>
      <c r="ISO830" s="28"/>
      <c r="ISP830" s="28"/>
      <c r="ISQ830" s="28"/>
      <c r="ISR830" s="28"/>
      <c r="ISS830" s="28"/>
      <c r="IST830" s="28"/>
      <c r="ISU830" s="28"/>
      <c r="ISV830" s="28"/>
      <c r="ISW830" s="28"/>
      <c r="ISX830" s="28"/>
      <c r="ISY830" s="28"/>
      <c r="ISZ830" s="28"/>
      <c r="ITA830" s="28"/>
      <c r="ITB830" s="28"/>
      <c r="ITC830" s="28"/>
      <c r="ITD830" s="28"/>
      <c r="ITE830" s="28"/>
      <c r="ITF830" s="28"/>
      <c r="ITG830" s="28"/>
      <c r="ITH830" s="28"/>
      <c r="ITI830" s="28"/>
      <c r="ITJ830" s="28"/>
      <c r="ITK830" s="28"/>
      <c r="ITL830" s="28"/>
      <c r="ITM830" s="28"/>
      <c r="ITN830" s="28"/>
      <c r="ITO830" s="28"/>
      <c r="ITP830" s="28"/>
      <c r="ITQ830" s="28"/>
      <c r="ITR830" s="28"/>
      <c r="ITS830" s="28"/>
      <c r="ITT830" s="28"/>
      <c r="ITU830" s="28"/>
      <c r="ITV830" s="28"/>
      <c r="ITW830" s="28"/>
      <c r="ITX830" s="28"/>
      <c r="ITY830" s="28"/>
      <c r="ITZ830" s="28"/>
      <c r="IUA830" s="28"/>
      <c r="IUB830" s="28"/>
      <c r="IUC830" s="28"/>
      <c r="IUD830" s="28"/>
      <c r="IUE830" s="28"/>
      <c r="IUF830" s="28"/>
      <c r="IUG830" s="28"/>
      <c r="IUH830" s="28"/>
      <c r="IUI830" s="28"/>
      <c r="IUJ830" s="28"/>
      <c r="IUK830" s="28"/>
      <c r="IUL830" s="28"/>
      <c r="IUM830" s="28"/>
      <c r="IUN830" s="28"/>
      <c r="IUO830" s="28"/>
      <c r="IUP830" s="28"/>
      <c r="IUQ830" s="28"/>
      <c r="IUR830" s="28"/>
      <c r="IUS830" s="28"/>
      <c r="IUT830" s="28"/>
      <c r="IUU830" s="28"/>
      <c r="IUV830" s="28"/>
      <c r="IUW830" s="28"/>
      <c r="IUX830" s="28"/>
      <c r="IUY830" s="28"/>
      <c r="IUZ830" s="28"/>
      <c r="IVA830" s="28"/>
      <c r="IVB830" s="28"/>
      <c r="IVC830" s="28"/>
      <c r="IVD830" s="28"/>
      <c r="IVE830" s="28"/>
      <c r="IVF830" s="28"/>
      <c r="IVG830" s="28"/>
      <c r="IVH830" s="28"/>
      <c r="IVI830" s="28"/>
      <c r="IVJ830" s="28"/>
      <c r="IVK830" s="28"/>
      <c r="IVL830" s="28"/>
      <c r="IVM830" s="28"/>
      <c r="IVN830" s="28"/>
      <c r="IVO830" s="28"/>
      <c r="IVP830" s="28"/>
      <c r="IVQ830" s="28"/>
      <c r="IVR830" s="28"/>
      <c r="IVS830" s="28"/>
      <c r="IVT830" s="28"/>
      <c r="IVU830" s="28"/>
      <c r="IVV830" s="28"/>
      <c r="IVW830" s="28"/>
      <c r="IVX830" s="28"/>
      <c r="IVY830" s="28"/>
      <c r="IVZ830" s="28"/>
      <c r="IWA830" s="28"/>
      <c r="IWB830" s="28"/>
      <c r="IWC830" s="28"/>
      <c r="IWD830" s="28"/>
      <c r="IWE830" s="28"/>
      <c r="IWF830" s="28"/>
      <c r="IWG830" s="28"/>
      <c r="IWH830" s="28"/>
      <c r="IWI830" s="28"/>
      <c r="IWJ830" s="28"/>
      <c r="IWK830" s="28"/>
      <c r="IWL830" s="28"/>
      <c r="IWM830" s="28"/>
      <c r="IWN830" s="28"/>
      <c r="IWO830" s="28"/>
      <c r="IWP830" s="28"/>
      <c r="IWQ830" s="28"/>
      <c r="IWR830" s="28"/>
      <c r="IWS830" s="28"/>
      <c r="IWT830" s="28"/>
      <c r="IWU830" s="28"/>
      <c r="IWV830" s="28"/>
      <c r="IWW830" s="28"/>
      <c r="IWX830" s="28"/>
      <c r="IWY830" s="28"/>
      <c r="IWZ830" s="28"/>
      <c r="IXA830" s="28"/>
      <c r="IXB830" s="28"/>
      <c r="IXC830" s="28"/>
      <c r="IXD830" s="28"/>
      <c r="IXE830" s="28"/>
      <c r="IXF830" s="28"/>
      <c r="IXG830" s="28"/>
      <c r="IXH830" s="28"/>
      <c r="IXI830" s="28"/>
      <c r="IXJ830" s="28"/>
      <c r="IXK830" s="28"/>
      <c r="IXL830" s="28"/>
      <c r="IXM830" s="28"/>
      <c r="IXN830" s="28"/>
      <c r="IXO830" s="28"/>
      <c r="IXP830" s="28"/>
      <c r="IXQ830" s="28"/>
      <c r="IXR830" s="28"/>
      <c r="IXS830" s="28"/>
      <c r="IXT830" s="28"/>
      <c r="IXU830" s="28"/>
      <c r="IXV830" s="28"/>
      <c r="IXW830" s="28"/>
      <c r="IXX830" s="28"/>
      <c r="IXY830" s="28"/>
      <c r="IXZ830" s="28"/>
      <c r="IYA830" s="28"/>
      <c r="IYB830" s="28"/>
      <c r="IYC830" s="28"/>
      <c r="IYD830" s="28"/>
      <c r="IYE830" s="28"/>
      <c r="IYF830" s="28"/>
      <c r="IYG830" s="28"/>
      <c r="IYH830" s="28"/>
      <c r="IYI830" s="28"/>
      <c r="IYJ830" s="28"/>
      <c r="IYK830" s="28"/>
      <c r="IYL830" s="28"/>
      <c r="IYM830" s="28"/>
      <c r="IYN830" s="28"/>
      <c r="IYO830" s="28"/>
      <c r="IYP830" s="28"/>
      <c r="IYQ830" s="28"/>
      <c r="IYR830" s="28"/>
      <c r="IYS830" s="28"/>
      <c r="IYT830" s="28"/>
      <c r="IYU830" s="28"/>
      <c r="IYV830" s="28"/>
      <c r="IYW830" s="28"/>
      <c r="IYX830" s="28"/>
      <c r="IYY830" s="28"/>
      <c r="IYZ830" s="28"/>
      <c r="IZA830" s="28"/>
      <c r="IZB830" s="28"/>
      <c r="IZC830" s="28"/>
      <c r="IZD830" s="28"/>
      <c r="IZE830" s="28"/>
      <c r="IZF830" s="28"/>
      <c r="IZG830" s="28"/>
      <c r="IZH830" s="28"/>
      <c r="IZI830" s="28"/>
      <c r="IZJ830" s="28"/>
      <c r="IZK830" s="28"/>
      <c r="IZL830" s="28"/>
      <c r="IZM830" s="28"/>
      <c r="IZN830" s="28"/>
      <c r="IZO830" s="28"/>
      <c r="IZP830" s="28"/>
      <c r="IZQ830" s="28"/>
      <c r="IZR830" s="28"/>
      <c r="IZS830" s="28"/>
      <c r="IZT830" s="28"/>
      <c r="IZU830" s="28"/>
      <c r="IZV830" s="28"/>
      <c r="IZW830" s="28"/>
      <c r="IZX830" s="28"/>
      <c r="IZY830" s="28"/>
      <c r="IZZ830" s="28"/>
      <c r="JAA830" s="28"/>
      <c r="JAB830" s="28"/>
      <c r="JAC830" s="28"/>
      <c r="JAD830" s="28"/>
      <c r="JAE830" s="28"/>
      <c r="JAF830" s="28"/>
      <c r="JAG830" s="28"/>
      <c r="JAH830" s="28"/>
      <c r="JAI830" s="28"/>
      <c r="JAJ830" s="28"/>
      <c r="JAK830" s="28"/>
      <c r="JAL830" s="28"/>
      <c r="JAM830" s="28"/>
      <c r="JAN830" s="28"/>
      <c r="JAO830" s="28"/>
      <c r="JAP830" s="28"/>
      <c r="JAQ830" s="28"/>
      <c r="JAR830" s="28"/>
      <c r="JAS830" s="28"/>
      <c r="JAT830" s="28"/>
      <c r="JAU830" s="28"/>
      <c r="JAV830" s="28"/>
      <c r="JAW830" s="28"/>
      <c r="JAX830" s="28"/>
      <c r="JAY830" s="28"/>
      <c r="JAZ830" s="28"/>
      <c r="JBA830" s="28"/>
      <c r="JBB830" s="28"/>
      <c r="JBC830" s="28"/>
      <c r="JBD830" s="28"/>
      <c r="JBE830" s="28"/>
      <c r="JBF830" s="28"/>
      <c r="JBG830" s="28"/>
      <c r="JBH830" s="28"/>
      <c r="JBI830" s="28"/>
      <c r="JBJ830" s="28"/>
      <c r="JBK830" s="28"/>
      <c r="JBL830" s="28"/>
      <c r="JBM830" s="28"/>
      <c r="JBN830" s="28"/>
      <c r="JBO830" s="28"/>
      <c r="JBP830" s="28"/>
      <c r="JBQ830" s="28"/>
      <c r="JBR830" s="28"/>
      <c r="JBS830" s="28"/>
      <c r="JBT830" s="28"/>
      <c r="JBU830" s="28"/>
      <c r="JBV830" s="28"/>
      <c r="JBW830" s="28"/>
      <c r="JBX830" s="28"/>
      <c r="JBY830" s="28"/>
      <c r="JBZ830" s="28"/>
      <c r="JCA830" s="28"/>
      <c r="JCB830" s="28"/>
      <c r="JCC830" s="28"/>
      <c r="JCD830" s="28"/>
      <c r="JCE830" s="28"/>
      <c r="JCF830" s="28"/>
      <c r="JCG830" s="28"/>
      <c r="JCH830" s="28"/>
      <c r="JCI830" s="28"/>
      <c r="JCJ830" s="28"/>
      <c r="JCK830" s="28"/>
      <c r="JCL830" s="28"/>
      <c r="JCM830" s="28"/>
      <c r="JCN830" s="28"/>
      <c r="JCO830" s="28"/>
      <c r="JCP830" s="28"/>
      <c r="JCQ830" s="28"/>
      <c r="JCR830" s="28"/>
      <c r="JCS830" s="28"/>
      <c r="JCT830" s="28"/>
      <c r="JCU830" s="28"/>
      <c r="JCV830" s="28"/>
      <c r="JCW830" s="28"/>
      <c r="JCX830" s="28"/>
      <c r="JCY830" s="28"/>
      <c r="JCZ830" s="28"/>
      <c r="JDA830" s="28"/>
      <c r="JDB830" s="28"/>
      <c r="JDC830" s="28"/>
      <c r="JDD830" s="28"/>
      <c r="JDE830" s="28"/>
      <c r="JDF830" s="28"/>
      <c r="JDG830" s="28"/>
      <c r="JDH830" s="28"/>
      <c r="JDI830" s="28"/>
      <c r="JDJ830" s="28"/>
      <c r="JDK830" s="28"/>
      <c r="JDL830" s="28"/>
      <c r="JDM830" s="28"/>
      <c r="JDN830" s="28"/>
      <c r="JDO830" s="28"/>
      <c r="JDP830" s="28"/>
      <c r="JDQ830" s="28"/>
      <c r="JDR830" s="28"/>
      <c r="JDS830" s="28"/>
      <c r="JDT830" s="28"/>
      <c r="JDU830" s="28"/>
      <c r="JDV830" s="28"/>
      <c r="JDW830" s="28"/>
      <c r="JDX830" s="28"/>
      <c r="JDY830" s="28"/>
      <c r="JDZ830" s="28"/>
      <c r="JEA830" s="28"/>
      <c r="JEB830" s="28"/>
      <c r="JEC830" s="28"/>
      <c r="JED830" s="28"/>
      <c r="JEE830" s="28"/>
      <c r="JEF830" s="28"/>
      <c r="JEG830" s="28"/>
      <c r="JEH830" s="28"/>
      <c r="JEI830" s="28"/>
      <c r="JEJ830" s="28"/>
      <c r="JEK830" s="28"/>
      <c r="JEL830" s="28"/>
      <c r="JEM830" s="28"/>
      <c r="JEN830" s="28"/>
      <c r="JEO830" s="28"/>
      <c r="JEP830" s="28"/>
      <c r="JEQ830" s="28"/>
      <c r="JER830" s="28"/>
      <c r="JES830" s="28"/>
      <c r="JET830" s="28"/>
      <c r="JEU830" s="28"/>
      <c r="JEV830" s="28"/>
      <c r="JEW830" s="28"/>
      <c r="JEX830" s="28"/>
      <c r="JEY830" s="28"/>
      <c r="JEZ830" s="28"/>
      <c r="JFA830" s="28"/>
      <c r="JFB830" s="28"/>
      <c r="JFC830" s="28"/>
      <c r="JFD830" s="28"/>
      <c r="JFE830" s="28"/>
      <c r="JFF830" s="28"/>
      <c r="JFG830" s="28"/>
      <c r="JFH830" s="28"/>
      <c r="JFI830" s="28"/>
      <c r="JFJ830" s="28"/>
      <c r="JFK830" s="28"/>
      <c r="JFL830" s="28"/>
      <c r="JFM830" s="28"/>
      <c r="JFN830" s="28"/>
      <c r="JFO830" s="28"/>
      <c r="JFP830" s="28"/>
      <c r="JFQ830" s="28"/>
      <c r="JFR830" s="28"/>
      <c r="JFS830" s="28"/>
      <c r="JFT830" s="28"/>
      <c r="JFU830" s="28"/>
      <c r="JFV830" s="28"/>
      <c r="JFW830" s="28"/>
      <c r="JFX830" s="28"/>
      <c r="JFY830" s="28"/>
      <c r="JFZ830" s="28"/>
      <c r="JGA830" s="28"/>
      <c r="JGB830" s="28"/>
      <c r="JGC830" s="28"/>
      <c r="JGD830" s="28"/>
      <c r="JGE830" s="28"/>
      <c r="JGF830" s="28"/>
      <c r="JGG830" s="28"/>
      <c r="JGH830" s="28"/>
      <c r="JGI830" s="28"/>
      <c r="JGJ830" s="28"/>
      <c r="JGK830" s="28"/>
      <c r="JGL830" s="28"/>
      <c r="JGM830" s="28"/>
      <c r="JGN830" s="28"/>
      <c r="JGO830" s="28"/>
      <c r="JGP830" s="28"/>
      <c r="JGQ830" s="28"/>
      <c r="JGR830" s="28"/>
      <c r="JGS830" s="28"/>
      <c r="JGT830" s="28"/>
      <c r="JGU830" s="28"/>
      <c r="JGV830" s="28"/>
      <c r="JGW830" s="28"/>
      <c r="JGX830" s="28"/>
      <c r="JGY830" s="28"/>
      <c r="JGZ830" s="28"/>
      <c r="JHA830" s="28"/>
      <c r="JHB830" s="28"/>
      <c r="JHC830" s="28"/>
      <c r="JHD830" s="28"/>
      <c r="JHE830" s="28"/>
      <c r="JHF830" s="28"/>
      <c r="JHG830" s="28"/>
      <c r="JHH830" s="28"/>
      <c r="JHI830" s="28"/>
      <c r="JHJ830" s="28"/>
      <c r="JHK830" s="28"/>
      <c r="JHL830" s="28"/>
      <c r="JHM830" s="28"/>
      <c r="JHN830" s="28"/>
      <c r="JHO830" s="28"/>
      <c r="JHP830" s="28"/>
      <c r="JHQ830" s="28"/>
      <c r="JHR830" s="28"/>
      <c r="JHS830" s="28"/>
      <c r="JHT830" s="28"/>
      <c r="JHU830" s="28"/>
      <c r="JHV830" s="28"/>
      <c r="JHW830" s="28"/>
      <c r="JHX830" s="28"/>
      <c r="JHY830" s="28"/>
      <c r="JHZ830" s="28"/>
      <c r="JIA830" s="28"/>
      <c r="JIB830" s="28"/>
      <c r="JIC830" s="28"/>
      <c r="JID830" s="28"/>
      <c r="JIE830" s="28"/>
      <c r="JIF830" s="28"/>
      <c r="JIG830" s="28"/>
      <c r="JIH830" s="28"/>
      <c r="JII830" s="28"/>
      <c r="JIJ830" s="28"/>
      <c r="JIK830" s="28"/>
      <c r="JIL830" s="28"/>
      <c r="JIM830" s="28"/>
      <c r="JIN830" s="28"/>
      <c r="JIO830" s="28"/>
      <c r="JIP830" s="28"/>
      <c r="JIQ830" s="28"/>
      <c r="JIR830" s="28"/>
      <c r="JIS830" s="28"/>
      <c r="JIT830" s="28"/>
      <c r="JIU830" s="28"/>
      <c r="JIV830" s="28"/>
      <c r="JIW830" s="28"/>
      <c r="JIX830" s="28"/>
      <c r="JIY830" s="28"/>
      <c r="JIZ830" s="28"/>
      <c r="JJA830" s="28"/>
      <c r="JJB830" s="28"/>
      <c r="JJC830" s="28"/>
      <c r="JJD830" s="28"/>
      <c r="JJE830" s="28"/>
      <c r="JJF830" s="28"/>
      <c r="JJG830" s="28"/>
      <c r="JJH830" s="28"/>
      <c r="JJI830" s="28"/>
      <c r="JJJ830" s="28"/>
      <c r="JJK830" s="28"/>
      <c r="JJL830" s="28"/>
      <c r="JJM830" s="28"/>
      <c r="JJN830" s="28"/>
      <c r="JJO830" s="28"/>
      <c r="JJP830" s="28"/>
      <c r="JJQ830" s="28"/>
      <c r="JJR830" s="28"/>
      <c r="JJS830" s="28"/>
      <c r="JJT830" s="28"/>
      <c r="JJU830" s="28"/>
      <c r="JJV830" s="28"/>
      <c r="JJW830" s="28"/>
      <c r="JJX830" s="28"/>
      <c r="JJY830" s="28"/>
      <c r="JJZ830" s="28"/>
      <c r="JKA830" s="28"/>
      <c r="JKB830" s="28"/>
      <c r="JKC830" s="28"/>
      <c r="JKD830" s="28"/>
      <c r="JKE830" s="28"/>
      <c r="JKF830" s="28"/>
      <c r="JKG830" s="28"/>
      <c r="JKH830" s="28"/>
      <c r="JKI830" s="28"/>
      <c r="JKJ830" s="28"/>
      <c r="JKK830" s="28"/>
      <c r="JKL830" s="28"/>
      <c r="JKM830" s="28"/>
      <c r="JKN830" s="28"/>
      <c r="JKO830" s="28"/>
      <c r="JKP830" s="28"/>
      <c r="JKQ830" s="28"/>
      <c r="JKR830" s="28"/>
      <c r="JKS830" s="28"/>
      <c r="JKT830" s="28"/>
      <c r="JKU830" s="28"/>
      <c r="JKV830" s="28"/>
      <c r="JKW830" s="28"/>
      <c r="JKX830" s="28"/>
      <c r="JKY830" s="28"/>
      <c r="JKZ830" s="28"/>
      <c r="JLA830" s="28"/>
      <c r="JLB830" s="28"/>
      <c r="JLC830" s="28"/>
      <c r="JLD830" s="28"/>
      <c r="JLE830" s="28"/>
      <c r="JLF830" s="28"/>
      <c r="JLG830" s="28"/>
      <c r="JLH830" s="28"/>
      <c r="JLI830" s="28"/>
      <c r="JLJ830" s="28"/>
      <c r="JLK830" s="28"/>
      <c r="JLL830" s="28"/>
      <c r="JLM830" s="28"/>
      <c r="JLN830" s="28"/>
      <c r="JLO830" s="28"/>
      <c r="JLP830" s="28"/>
      <c r="JLQ830" s="28"/>
      <c r="JLR830" s="28"/>
      <c r="JLS830" s="28"/>
      <c r="JLT830" s="28"/>
      <c r="JLU830" s="28"/>
      <c r="JLV830" s="28"/>
      <c r="JLW830" s="28"/>
      <c r="JLX830" s="28"/>
      <c r="JLY830" s="28"/>
      <c r="JLZ830" s="28"/>
      <c r="JMA830" s="28"/>
      <c r="JMB830" s="28"/>
      <c r="JMC830" s="28"/>
      <c r="JMD830" s="28"/>
      <c r="JME830" s="28"/>
      <c r="JMF830" s="28"/>
      <c r="JMG830" s="28"/>
      <c r="JMH830" s="28"/>
      <c r="JMI830" s="28"/>
      <c r="JMJ830" s="28"/>
      <c r="JMK830" s="28"/>
      <c r="JML830" s="28"/>
      <c r="JMM830" s="28"/>
      <c r="JMN830" s="28"/>
      <c r="JMO830" s="28"/>
      <c r="JMP830" s="28"/>
      <c r="JMQ830" s="28"/>
      <c r="JMR830" s="28"/>
      <c r="JMS830" s="28"/>
      <c r="JMT830" s="28"/>
      <c r="JMU830" s="28"/>
      <c r="JMV830" s="28"/>
      <c r="JMW830" s="28"/>
      <c r="JMX830" s="28"/>
      <c r="JMY830" s="28"/>
      <c r="JMZ830" s="28"/>
      <c r="JNA830" s="28"/>
      <c r="JNB830" s="28"/>
      <c r="JNC830" s="28"/>
      <c r="JND830" s="28"/>
      <c r="JNE830" s="28"/>
      <c r="JNF830" s="28"/>
      <c r="JNG830" s="28"/>
      <c r="JNH830" s="28"/>
      <c r="JNI830" s="28"/>
      <c r="JNJ830" s="28"/>
      <c r="JNK830" s="28"/>
      <c r="JNL830" s="28"/>
      <c r="JNM830" s="28"/>
      <c r="JNN830" s="28"/>
      <c r="JNO830" s="28"/>
      <c r="JNP830" s="28"/>
      <c r="JNQ830" s="28"/>
      <c r="JNR830" s="28"/>
      <c r="JNS830" s="28"/>
      <c r="JNT830" s="28"/>
      <c r="JNU830" s="28"/>
      <c r="JNV830" s="28"/>
      <c r="JNW830" s="28"/>
      <c r="JNX830" s="28"/>
      <c r="JNY830" s="28"/>
      <c r="JNZ830" s="28"/>
      <c r="JOA830" s="28"/>
      <c r="JOB830" s="28"/>
      <c r="JOC830" s="28"/>
      <c r="JOD830" s="28"/>
      <c r="JOE830" s="28"/>
      <c r="JOF830" s="28"/>
      <c r="JOG830" s="28"/>
      <c r="JOH830" s="28"/>
      <c r="JOI830" s="28"/>
      <c r="JOJ830" s="28"/>
      <c r="JOK830" s="28"/>
      <c r="JOL830" s="28"/>
      <c r="JOM830" s="28"/>
      <c r="JON830" s="28"/>
      <c r="JOO830" s="28"/>
      <c r="JOP830" s="28"/>
      <c r="JOQ830" s="28"/>
      <c r="JOR830" s="28"/>
      <c r="JOS830" s="28"/>
      <c r="JOT830" s="28"/>
      <c r="JOU830" s="28"/>
      <c r="JOV830" s="28"/>
      <c r="JOW830" s="28"/>
      <c r="JOX830" s="28"/>
      <c r="JOY830" s="28"/>
      <c r="JOZ830" s="28"/>
      <c r="JPA830" s="28"/>
      <c r="JPB830" s="28"/>
      <c r="JPC830" s="28"/>
      <c r="JPD830" s="28"/>
      <c r="JPE830" s="28"/>
      <c r="JPF830" s="28"/>
      <c r="JPG830" s="28"/>
      <c r="JPH830" s="28"/>
      <c r="JPI830" s="28"/>
      <c r="JPJ830" s="28"/>
      <c r="JPK830" s="28"/>
      <c r="JPL830" s="28"/>
      <c r="JPM830" s="28"/>
      <c r="JPN830" s="28"/>
      <c r="JPO830" s="28"/>
      <c r="JPP830" s="28"/>
      <c r="JPQ830" s="28"/>
      <c r="JPR830" s="28"/>
      <c r="JPS830" s="28"/>
      <c r="JPT830" s="28"/>
      <c r="JPU830" s="28"/>
      <c r="JPV830" s="28"/>
      <c r="JPW830" s="28"/>
      <c r="JPX830" s="28"/>
      <c r="JPY830" s="28"/>
      <c r="JPZ830" s="28"/>
      <c r="JQA830" s="28"/>
      <c r="JQB830" s="28"/>
      <c r="JQC830" s="28"/>
      <c r="JQD830" s="28"/>
      <c r="JQE830" s="28"/>
      <c r="JQF830" s="28"/>
      <c r="JQG830" s="28"/>
      <c r="JQH830" s="28"/>
      <c r="JQI830" s="28"/>
      <c r="JQJ830" s="28"/>
      <c r="JQK830" s="28"/>
      <c r="JQL830" s="28"/>
      <c r="JQM830" s="28"/>
      <c r="JQN830" s="28"/>
      <c r="JQO830" s="28"/>
      <c r="JQP830" s="28"/>
      <c r="JQQ830" s="28"/>
      <c r="JQR830" s="28"/>
      <c r="JQS830" s="28"/>
      <c r="JQT830" s="28"/>
      <c r="JQU830" s="28"/>
      <c r="JQV830" s="28"/>
      <c r="JQW830" s="28"/>
      <c r="JQX830" s="28"/>
      <c r="JQY830" s="28"/>
      <c r="JQZ830" s="28"/>
      <c r="JRA830" s="28"/>
      <c r="JRB830" s="28"/>
      <c r="JRC830" s="28"/>
      <c r="JRD830" s="28"/>
      <c r="JRE830" s="28"/>
      <c r="JRF830" s="28"/>
      <c r="JRG830" s="28"/>
      <c r="JRH830" s="28"/>
      <c r="JRI830" s="28"/>
      <c r="JRJ830" s="28"/>
      <c r="JRK830" s="28"/>
      <c r="JRL830" s="28"/>
      <c r="JRM830" s="28"/>
      <c r="JRN830" s="28"/>
      <c r="JRO830" s="28"/>
      <c r="JRP830" s="28"/>
      <c r="JRQ830" s="28"/>
      <c r="JRR830" s="28"/>
      <c r="JRS830" s="28"/>
      <c r="JRT830" s="28"/>
      <c r="JRU830" s="28"/>
      <c r="JRV830" s="28"/>
      <c r="JRW830" s="28"/>
      <c r="JRX830" s="28"/>
      <c r="JRY830" s="28"/>
      <c r="JRZ830" s="28"/>
      <c r="JSA830" s="28"/>
      <c r="JSB830" s="28"/>
      <c r="JSC830" s="28"/>
      <c r="JSD830" s="28"/>
      <c r="JSE830" s="28"/>
      <c r="JSF830" s="28"/>
      <c r="JSG830" s="28"/>
      <c r="JSH830" s="28"/>
      <c r="JSI830" s="28"/>
      <c r="JSJ830" s="28"/>
      <c r="JSK830" s="28"/>
      <c r="JSL830" s="28"/>
      <c r="JSM830" s="28"/>
      <c r="JSN830" s="28"/>
      <c r="JSO830" s="28"/>
      <c r="JSP830" s="28"/>
      <c r="JSQ830" s="28"/>
      <c r="JSR830" s="28"/>
      <c r="JSS830" s="28"/>
      <c r="JST830" s="28"/>
      <c r="JSU830" s="28"/>
      <c r="JSV830" s="28"/>
      <c r="JSW830" s="28"/>
      <c r="JSX830" s="28"/>
      <c r="JSY830" s="28"/>
      <c r="JSZ830" s="28"/>
      <c r="JTA830" s="28"/>
      <c r="JTB830" s="28"/>
      <c r="JTC830" s="28"/>
      <c r="JTD830" s="28"/>
      <c r="JTE830" s="28"/>
      <c r="JTF830" s="28"/>
      <c r="JTG830" s="28"/>
      <c r="JTH830" s="28"/>
      <c r="JTI830" s="28"/>
      <c r="JTJ830" s="28"/>
      <c r="JTK830" s="28"/>
      <c r="JTL830" s="28"/>
      <c r="JTM830" s="28"/>
      <c r="JTN830" s="28"/>
      <c r="JTO830" s="28"/>
      <c r="JTP830" s="28"/>
      <c r="JTQ830" s="28"/>
      <c r="JTR830" s="28"/>
      <c r="JTS830" s="28"/>
      <c r="JTT830" s="28"/>
      <c r="JTU830" s="28"/>
      <c r="JTV830" s="28"/>
      <c r="JTW830" s="28"/>
      <c r="JTX830" s="28"/>
      <c r="JTY830" s="28"/>
      <c r="JTZ830" s="28"/>
      <c r="JUA830" s="28"/>
      <c r="JUB830" s="28"/>
      <c r="JUC830" s="28"/>
      <c r="JUD830" s="28"/>
      <c r="JUE830" s="28"/>
      <c r="JUF830" s="28"/>
      <c r="JUG830" s="28"/>
      <c r="JUH830" s="28"/>
      <c r="JUI830" s="28"/>
      <c r="JUJ830" s="28"/>
      <c r="JUK830" s="28"/>
      <c r="JUL830" s="28"/>
      <c r="JUM830" s="28"/>
      <c r="JUN830" s="28"/>
      <c r="JUO830" s="28"/>
      <c r="JUP830" s="28"/>
      <c r="JUQ830" s="28"/>
      <c r="JUR830" s="28"/>
      <c r="JUS830" s="28"/>
      <c r="JUT830" s="28"/>
      <c r="JUU830" s="28"/>
      <c r="JUV830" s="28"/>
      <c r="JUW830" s="28"/>
      <c r="JUX830" s="28"/>
      <c r="JUY830" s="28"/>
      <c r="JUZ830" s="28"/>
      <c r="JVA830" s="28"/>
      <c r="JVB830" s="28"/>
      <c r="JVC830" s="28"/>
      <c r="JVD830" s="28"/>
      <c r="JVE830" s="28"/>
      <c r="JVF830" s="28"/>
      <c r="JVG830" s="28"/>
      <c r="JVH830" s="28"/>
      <c r="JVI830" s="28"/>
      <c r="JVJ830" s="28"/>
      <c r="JVK830" s="28"/>
      <c r="JVL830" s="28"/>
      <c r="JVM830" s="28"/>
      <c r="JVN830" s="28"/>
      <c r="JVO830" s="28"/>
      <c r="JVP830" s="28"/>
      <c r="JVQ830" s="28"/>
      <c r="JVR830" s="28"/>
      <c r="JVS830" s="28"/>
      <c r="JVT830" s="28"/>
      <c r="JVU830" s="28"/>
      <c r="JVV830" s="28"/>
      <c r="JVW830" s="28"/>
      <c r="JVX830" s="28"/>
      <c r="JVY830" s="28"/>
      <c r="JVZ830" s="28"/>
      <c r="JWA830" s="28"/>
      <c r="JWB830" s="28"/>
      <c r="JWC830" s="28"/>
      <c r="JWD830" s="28"/>
      <c r="JWE830" s="28"/>
      <c r="JWF830" s="28"/>
      <c r="JWG830" s="28"/>
      <c r="JWH830" s="28"/>
      <c r="JWI830" s="28"/>
      <c r="JWJ830" s="28"/>
      <c r="JWK830" s="28"/>
      <c r="JWL830" s="28"/>
      <c r="JWM830" s="28"/>
      <c r="JWN830" s="28"/>
      <c r="JWO830" s="28"/>
      <c r="JWP830" s="28"/>
      <c r="JWQ830" s="28"/>
      <c r="JWR830" s="28"/>
      <c r="JWS830" s="28"/>
      <c r="JWT830" s="28"/>
      <c r="JWU830" s="28"/>
      <c r="JWV830" s="28"/>
      <c r="JWW830" s="28"/>
      <c r="JWX830" s="28"/>
      <c r="JWY830" s="28"/>
      <c r="JWZ830" s="28"/>
      <c r="JXA830" s="28"/>
      <c r="JXB830" s="28"/>
      <c r="JXC830" s="28"/>
      <c r="JXD830" s="28"/>
      <c r="JXE830" s="28"/>
      <c r="JXF830" s="28"/>
      <c r="JXG830" s="28"/>
      <c r="JXH830" s="28"/>
      <c r="JXI830" s="28"/>
      <c r="JXJ830" s="28"/>
      <c r="JXK830" s="28"/>
      <c r="JXL830" s="28"/>
      <c r="JXM830" s="28"/>
      <c r="JXN830" s="28"/>
      <c r="JXO830" s="28"/>
      <c r="JXP830" s="28"/>
      <c r="JXQ830" s="28"/>
      <c r="JXR830" s="28"/>
      <c r="JXS830" s="28"/>
      <c r="JXT830" s="28"/>
      <c r="JXU830" s="28"/>
      <c r="JXV830" s="28"/>
      <c r="JXW830" s="28"/>
      <c r="JXX830" s="28"/>
      <c r="JXY830" s="28"/>
      <c r="JXZ830" s="28"/>
      <c r="JYA830" s="28"/>
      <c r="JYB830" s="28"/>
      <c r="JYC830" s="28"/>
      <c r="JYD830" s="28"/>
      <c r="JYE830" s="28"/>
      <c r="JYF830" s="28"/>
      <c r="JYG830" s="28"/>
      <c r="JYH830" s="28"/>
      <c r="JYI830" s="28"/>
      <c r="JYJ830" s="28"/>
      <c r="JYK830" s="28"/>
      <c r="JYL830" s="28"/>
      <c r="JYM830" s="28"/>
      <c r="JYN830" s="28"/>
      <c r="JYO830" s="28"/>
      <c r="JYP830" s="28"/>
      <c r="JYQ830" s="28"/>
      <c r="JYR830" s="28"/>
      <c r="JYS830" s="28"/>
      <c r="JYT830" s="28"/>
      <c r="JYU830" s="28"/>
      <c r="JYV830" s="28"/>
      <c r="JYW830" s="28"/>
      <c r="JYX830" s="28"/>
      <c r="JYY830" s="28"/>
      <c r="JYZ830" s="28"/>
      <c r="JZA830" s="28"/>
      <c r="JZB830" s="28"/>
      <c r="JZC830" s="28"/>
      <c r="JZD830" s="28"/>
      <c r="JZE830" s="28"/>
      <c r="JZF830" s="28"/>
      <c r="JZG830" s="28"/>
      <c r="JZH830" s="28"/>
      <c r="JZI830" s="28"/>
      <c r="JZJ830" s="28"/>
      <c r="JZK830" s="28"/>
      <c r="JZL830" s="28"/>
      <c r="JZM830" s="28"/>
      <c r="JZN830" s="28"/>
      <c r="JZO830" s="28"/>
      <c r="JZP830" s="28"/>
      <c r="JZQ830" s="28"/>
      <c r="JZR830" s="28"/>
      <c r="JZS830" s="28"/>
      <c r="JZT830" s="28"/>
      <c r="JZU830" s="28"/>
      <c r="JZV830" s="28"/>
      <c r="JZW830" s="28"/>
      <c r="JZX830" s="28"/>
      <c r="JZY830" s="28"/>
      <c r="JZZ830" s="28"/>
      <c r="KAA830" s="28"/>
      <c r="KAB830" s="28"/>
      <c r="KAC830" s="28"/>
      <c r="KAD830" s="28"/>
      <c r="KAE830" s="28"/>
      <c r="KAF830" s="28"/>
      <c r="KAG830" s="28"/>
      <c r="KAH830" s="28"/>
      <c r="KAI830" s="28"/>
      <c r="KAJ830" s="28"/>
      <c r="KAK830" s="28"/>
      <c r="KAL830" s="28"/>
      <c r="KAM830" s="28"/>
      <c r="KAN830" s="28"/>
      <c r="KAO830" s="28"/>
      <c r="KAP830" s="28"/>
      <c r="KAQ830" s="28"/>
      <c r="KAR830" s="28"/>
      <c r="KAS830" s="28"/>
      <c r="KAT830" s="28"/>
      <c r="KAU830" s="28"/>
      <c r="KAV830" s="28"/>
      <c r="KAW830" s="28"/>
      <c r="KAX830" s="28"/>
      <c r="KAY830" s="28"/>
      <c r="KAZ830" s="28"/>
      <c r="KBA830" s="28"/>
      <c r="KBB830" s="28"/>
      <c r="KBC830" s="28"/>
      <c r="KBD830" s="28"/>
      <c r="KBE830" s="28"/>
      <c r="KBF830" s="28"/>
      <c r="KBG830" s="28"/>
      <c r="KBH830" s="28"/>
      <c r="KBI830" s="28"/>
      <c r="KBJ830" s="28"/>
      <c r="KBK830" s="28"/>
      <c r="KBL830" s="28"/>
      <c r="KBM830" s="28"/>
      <c r="KBN830" s="28"/>
      <c r="KBO830" s="28"/>
      <c r="KBP830" s="28"/>
      <c r="KBQ830" s="28"/>
      <c r="KBR830" s="28"/>
      <c r="KBS830" s="28"/>
      <c r="KBT830" s="28"/>
      <c r="KBU830" s="28"/>
      <c r="KBV830" s="28"/>
      <c r="KBW830" s="28"/>
      <c r="KBX830" s="28"/>
      <c r="KBY830" s="28"/>
      <c r="KBZ830" s="28"/>
      <c r="KCA830" s="28"/>
      <c r="KCB830" s="28"/>
      <c r="KCC830" s="28"/>
      <c r="KCD830" s="28"/>
      <c r="KCE830" s="28"/>
      <c r="KCF830" s="28"/>
      <c r="KCG830" s="28"/>
      <c r="KCH830" s="28"/>
      <c r="KCI830" s="28"/>
      <c r="KCJ830" s="28"/>
      <c r="KCK830" s="28"/>
      <c r="KCL830" s="28"/>
      <c r="KCM830" s="28"/>
      <c r="KCN830" s="28"/>
      <c r="KCO830" s="28"/>
      <c r="KCP830" s="28"/>
      <c r="KCQ830" s="28"/>
      <c r="KCR830" s="28"/>
      <c r="KCS830" s="28"/>
      <c r="KCT830" s="28"/>
      <c r="KCU830" s="28"/>
      <c r="KCV830" s="28"/>
      <c r="KCW830" s="28"/>
      <c r="KCX830" s="28"/>
      <c r="KCY830" s="28"/>
      <c r="KCZ830" s="28"/>
      <c r="KDA830" s="28"/>
      <c r="KDB830" s="28"/>
      <c r="KDC830" s="28"/>
      <c r="KDD830" s="28"/>
      <c r="KDE830" s="28"/>
      <c r="KDF830" s="28"/>
      <c r="KDG830" s="28"/>
      <c r="KDH830" s="28"/>
      <c r="KDI830" s="28"/>
      <c r="KDJ830" s="28"/>
      <c r="KDK830" s="28"/>
      <c r="KDL830" s="28"/>
      <c r="KDM830" s="28"/>
      <c r="KDN830" s="28"/>
      <c r="KDO830" s="28"/>
      <c r="KDP830" s="28"/>
      <c r="KDQ830" s="28"/>
      <c r="KDR830" s="28"/>
      <c r="KDS830" s="28"/>
      <c r="KDT830" s="28"/>
      <c r="KDU830" s="28"/>
      <c r="KDV830" s="28"/>
      <c r="KDW830" s="28"/>
      <c r="KDX830" s="28"/>
      <c r="KDY830" s="28"/>
      <c r="KDZ830" s="28"/>
      <c r="KEA830" s="28"/>
      <c r="KEB830" s="28"/>
      <c r="KEC830" s="28"/>
      <c r="KED830" s="28"/>
      <c r="KEE830" s="28"/>
      <c r="KEF830" s="28"/>
      <c r="KEG830" s="28"/>
      <c r="KEH830" s="28"/>
      <c r="KEI830" s="28"/>
      <c r="KEJ830" s="28"/>
      <c r="KEK830" s="28"/>
      <c r="KEL830" s="28"/>
      <c r="KEM830" s="28"/>
      <c r="KEN830" s="28"/>
      <c r="KEO830" s="28"/>
      <c r="KEP830" s="28"/>
      <c r="KEQ830" s="28"/>
      <c r="KER830" s="28"/>
      <c r="KES830" s="28"/>
      <c r="KET830" s="28"/>
      <c r="KEU830" s="28"/>
      <c r="KEV830" s="28"/>
      <c r="KEW830" s="28"/>
      <c r="KEX830" s="28"/>
      <c r="KEY830" s="28"/>
      <c r="KEZ830" s="28"/>
      <c r="KFA830" s="28"/>
      <c r="KFB830" s="28"/>
      <c r="KFC830" s="28"/>
      <c r="KFD830" s="28"/>
      <c r="KFE830" s="28"/>
      <c r="KFF830" s="28"/>
      <c r="KFG830" s="28"/>
      <c r="KFH830" s="28"/>
      <c r="KFI830" s="28"/>
      <c r="KFJ830" s="28"/>
      <c r="KFK830" s="28"/>
      <c r="KFL830" s="28"/>
      <c r="KFM830" s="28"/>
      <c r="KFN830" s="28"/>
      <c r="KFO830" s="28"/>
      <c r="KFP830" s="28"/>
      <c r="KFQ830" s="28"/>
      <c r="KFR830" s="28"/>
      <c r="KFS830" s="28"/>
      <c r="KFT830" s="28"/>
      <c r="KFU830" s="28"/>
      <c r="KFV830" s="28"/>
      <c r="KFW830" s="28"/>
      <c r="KFX830" s="28"/>
      <c r="KFY830" s="28"/>
      <c r="KFZ830" s="28"/>
      <c r="KGA830" s="28"/>
      <c r="KGB830" s="28"/>
      <c r="KGC830" s="28"/>
      <c r="KGD830" s="28"/>
      <c r="KGE830" s="28"/>
      <c r="KGF830" s="28"/>
      <c r="KGG830" s="28"/>
      <c r="KGH830" s="28"/>
      <c r="KGI830" s="28"/>
      <c r="KGJ830" s="28"/>
      <c r="KGK830" s="28"/>
      <c r="KGL830" s="28"/>
      <c r="KGM830" s="28"/>
      <c r="KGN830" s="28"/>
      <c r="KGO830" s="28"/>
      <c r="KGP830" s="28"/>
      <c r="KGQ830" s="28"/>
      <c r="KGR830" s="28"/>
      <c r="KGS830" s="28"/>
      <c r="KGT830" s="28"/>
      <c r="KGU830" s="28"/>
      <c r="KGV830" s="28"/>
      <c r="KGW830" s="28"/>
      <c r="KGX830" s="28"/>
      <c r="KGY830" s="28"/>
      <c r="KGZ830" s="28"/>
      <c r="KHA830" s="28"/>
      <c r="KHB830" s="28"/>
      <c r="KHC830" s="28"/>
      <c r="KHD830" s="28"/>
      <c r="KHE830" s="28"/>
      <c r="KHF830" s="28"/>
      <c r="KHG830" s="28"/>
      <c r="KHH830" s="28"/>
      <c r="KHI830" s="28"/>
      <c r="KHJ830" s="28"/>
      <c r="KHK830" s="28"/>
      <c r="KHL830" s="28"/>
      <c r="KHM830" s="28"/>
      <c r="KHN830" s="28"/>
      <c r="KHO830" s="28"/>
      <c r="KHP830" s="28"/>
      <c r="KHQ830" s="28"/>
      <c r="KHR830" s="28"/>
      <c r="KHS830" s="28"/>
      <c r="KHT830" s="28"/>
      <c r="KHU830" s="28"/>
      <c r="KHV830" s="28"/>
      <c r="KHW830" s="28"/>
      <c r="KHX830" s="28"/>
      <c r="KHY830" s="28"/>
      <c r="KHZ830" s="28"/>
      <c r="KIA830" s="28"/>
      <c r="KIB830" s="28"/>
      <c r="KIC830" s="28"/>
      <c r="KID830" s="28"/>
      <c r="KIE830" s="28"/>
      <c r="KIF830" s="28"/>
      <c r="KIG830" s="28"/>
      <c r="KIH830" s="28"/>
      <c r="KII830" s="28"/>
      <c r="KIJ830" s="28"/>
      <c r="KIK830" s="28"/>
      <c r="KIL830" s="28"/>
      <c r="KIM830" s="28"/>
      <c r="KIN830" s="28"/>
      <c r="KIO830" s="28"/>
      <c r="KIP830" s="28"/>
      <c r="KIQ830" s="28"/>
      <c r="KIR830" s="28"/>
      <c r="KIS830" s="28"/>
      <c r="KIT830" s="28"/>
      <c r="KIU830" s="28"/>
      <c r="KIV830" s="28"/>
      <c r="KIW830" s="28"/>
      <c r="KIX830" s="28"/>
      <c r="KIY830" s="28"/>
      <c r="KIZ830" s="28"/>
      <c r="KJA830" s="28"/>
      <c r="KJB830" s="28"/>
      <c r="KJC830" s="28"/>
      <c r="KJD830" s="28"/>
      <c r="KJE830" s="28"/>
      <c r="KJF830" s="28"/>
      <c r="KJG830" s="28"/>
      <c r="KJH830" s="28"/>
      <c r="KJI830" s="28"/>
      <c r="KJJ830" s="28"/>
      <c r="KJK830" s="28"/>
      <c r="KJL830" s="28"/>
      <c r="KJM830" s="28"/>
      <c r="KJN830" s="28"/>
      <c r="KJO830" s="28"/>
      <c r="KJP830" s="28"/>
      <c r="KJQ830" s="28"/>
      <c r="KJR830" s="28"/>
      <c r="KJS830" s="28"/>
      <c r="KJT830" s="28"/>
      <c r="KJU830" s="28"/>
      <c r="KJV830" s="28"/>
      <c r="KJW830" s="28"/>
      <c r="KJX830" s="28"/>
      <c r="KJY830" s="28"/>
      <c r="KJZ830" s="28"/>
      <c r="KKA830" s="28"/>
      <c r="KKB830" s="28"/>
      <c r="KKC830" s="28"/>
      <c r="KKD830" s="28"/>
      <c r="KKE830" s="28"/>
      <c r="KKF830" s="28"/>
      <c r="KKG830" s="28"/>
      <c r="KKH830" s="28"/>
      <c r="KKI830" s="28"/>
      <c r="KKJ830" s="28"/>
      <c r="KKK830" s="28"/>
      <c r="KKL830" s="28"/>
      <c r="KKM830" s="28"/>
      <c r="KKN830" s="28"/>
      <c r="KKO830" s="28"/>
      <c r="KKP830" s="28"/>
      <c r="KKQ830" s="28"/>
      <c r="KKR830" s="28"/>
      <c r="KKS830" s="28"/>
      <c r="KKT830" s="28"/>
      <c r="KKU830" s="28"/>
      <c r="KKV830" s="28"/>
      <c r="KKW830" s="28"/>
      <c r="KKX830" s="28"/>
      <c r="KKY830" s="28"/>
      <c r="KKZ830" s="28"/>
      <c r="KLA830" s="28"/>
      <c r="KLB830" s="28"/>
      <c r="KLC830" s="28"/>
      <c r="KLD830" s="28"/>
      <c r="KLE830" s="28"/>
      <c r="KLF830" s="28"/>
      <c r="KLG830" s="28"/>
      <c r="KLH830" s="28"/>
      <c r="KLI830" s="28"/>
      <c r="KLJ830" s="28"/>
      <c r="KLK830" s="28"/>
      <c r="KLL830" s="28"/>
      <c r="KLM830" s="28"/>
      <c r="KLN830" s="28"/>
      <c r="KLO830" s="28"/>
      <c r="KLP830" s="28"/>
      <c r="KLQ830" s="28"/>
      <c r="KLR830" s="28"/>
      <c r="KLS830" s="28"/>
      <c r="KLT830" s="28"/>
      <c r="KLU830" s="28"/>
      <c r="KLV830" s="28"/>
      <c r="KLW830" s="28"/>
      <c r="KLX830" s="28"/>
      <c r="KLY830" s="28"/>
      <c r="KLZ830" s="28"/>
      <c r="KMA830" s="28"/>
      <c r="KMB830" s="28"/>
      <c r="KMC830" s="28"/>
      <c r="KMD830" s="28"/>
      <c r="KME830" s="28"/>
      <c r="KMF830" s="28"/>
      <c r="KMG830" s="28"/>
      <c r="KMH830" s="28"/>
      <c r="KMI830" s="28"/>
      <c r="KMJ830" s="28"/>
      <c r="KMK830" s="28"/>
      <c r="KML830" s="28"/>
      <c r="KMM830" s="28"/>
      <c r="KMN830" s="28"/>
      <c r="KMO830" s="28"/>
      <c r="KMP830" s="28"/>
      <c r="KMQ830" s="28"/>
      <c r="KMR830" s="28"/>
      <c r="KMS830" s="28"/>
      <c r="KMT830" s="28"/>
      <c r="KMU830" s="28"/>
      <c r="KMV830" s="28"/>
      <c r="KMW830" s="28"/>
      <c r="KMX830" s="28"/>
      <c r="KMY830" s="28"/>
      <c r="KMZ830" s="28"/>
      <c r="KNA830" s="28"/>
      <c r="KNB830" s="28"/>
      <c r="KNC830" s="28"/>
      <c r="KND830" s="28"/>
      <c r="KNE830" s="28"/>
      <c r="KNF830" s="28"/>
      <c r="KNG830" s="28"/>
      <c r="KNH830" s="28"/>
      <c r="KNI830" s="28"/>
      <c r="KNJ830" s="28"/>
      <c r="KNK830" s="28"/>
      <c r="KNL830" s="28"/>
      <c r="KNM830" s="28"/>
      <c r="KNN830" s="28"/>
      <c r="KNO830" s="28"/>
      <c r="KNP830" s="28"/>
      <c r="KNQ830" s="28"/>
      <c r="KNR830" s="28"/>
      <c r="KNS830" s="28"/>
      <c r="KNT830" s="28"/>
      <c r="KNU830" s="28"/>
      <c r="KNV830" s="28"/>
      <c r="KNW830" s="28"/>
      <c r="KNX830" s="28"/>
      <c r="KNY830" s="28"/>
      <c r="KNZ830" s="28"/>
      <c r="KOA830" s="28"/>
      <c r="KOB830" s="28"/>
      <c r="KOC830" s="28"/>
      <c r="KOD830" s="28"/>
      <c r="KOE830" s="28"/>
      <c r="KOF830" s="28"/>
      <c r="KOG830" s="28"/>
      <c r="KOH830" s="28"/>
      <c r="KOI830" s="28"/>
      <c r="KOJ830" s="28"/>
      <c r="KOK830" s="28"/>
      <c r="KOL830" s="28"/>
      <c r="KOM830" s="28"/>
      <c r="KON830" s="28"/>
      <c r="KOO830" s="28"/>
      <c r="KOP830" s="28"/>
      <c r="KOQ830" s="28"/>
      <c r="KOR830" s="28"/>
      <c r="KOS830" s="28"/>
      <c r="KOT830" s="28"/>
      <c r="KOU830" s="28"/>
      <c r="KOV830" s="28"/>
      <c r="KOW830" s="28"/>
      <c r="KOX830" s="28"/>
      <c r="KOY830" s="28"/>
      <c r="KOZ830" s="28"/>
      <c r="KPA830" s="28"/>
      <c r="KPB830" s="28"/>
      <c r="KPC830" s="28"/>
      <c r="KPD830" s="28"/>
      <c r="KPE830" s="28"/>
      <c r="KPF830" s="28"/>
      <c r="KPG830" s="28"/>
      <c r="KPH830" s="28"/>
      <c r="KPI830" s="28"/>
      <c r="KPJ830" s="28"/>
      <c r="KPK830" s="28"/>
      <c r="KPL830" s="28"/>
      <c r="KPM830" s="28"/>
      <c r="KPN830" s="28"/>
      <c r="KPO830" s="28"/>
      <c r="KPP830" s="28"/>
      <c r="KPQ830" s="28"/>
      <c r="KPR830" s="28"/>
      <c r="KPS830" s="28"/>
      <c r="KPT830" s="28"/>
      <c r="KPU830" s="28"/>
      <c r="KPV830" s="28"/>
      <c r="KPW830" s="28"/>
      <c r="KPX830" s="28"/>
      <c r="KPY830" s="28"/>
      <c r="KPZ830" s="28"/>
      <c r="KQA830" s="28"/>
      <c r="KQB830" s="28"/>
      <c r="KQC830" s="28"/>
      <c r="KQD830" s="28"/>
      <c r="KQE830" s="28"/>
      <c r="KQF830" s="28"/>
      <c r="KQG830" s="28"/>
      <c r="KQH830" s="28"/>
      <c r="KQI830" s="28"/>
      <c r="KQJ830" s="28"/>
      <c r="KQK830" s="28"/>
      <c r="KQL830" s="28"/>
      <c r="KQM830" s="28"/>
      <c r="KQN830" s="28"/>
      <c r="KQO830" s="28"/>
      <c r="KQP830" s="28"/>
      <c r="KQQ830" s="28"/>
      <c r="KQR830" s="28"/>
      <c r="KQS830" s="28"/>
      <c r="KQT830" s="28"/>
      <c r="KQU830" s="28"/>
      <c r="KQV830" s="28"/>
      <c r="KQW830" s="28"/>
      <c r="KQX830" s="28"/>
      <c r="KQY830" s="28"/>
      <c r="KQZ830" s="28"/>
      <c r="KRA830" s="28"/>
      <c r="KRB830" s="28"/>
      <c r="KRC830" s="28"/>
      <c r="KRD830" s="28"/>
      <c r="KRE830" s="28"/>
      <c r="KRF830" s="28"/>
      <c r="KRG830" s="28"/>
      <c r="KRH830" s="28"/>
      <c r="KRI830" s="28"/>
      <c r="KRJ830" s="28"/>
      <c r="KRK830" s="28"/>
      <c r="KRL830" s="28"/>
      <c r="KRM830" s="28"/>
      <c r="KRN830" s="28"/>
      <c r="KRO830" s="28"/>
      <c r="KRP830" s="28"/>
      <c r="KRQ830" s="28"/>
      <c r="KRR830" s="28"/>
      <c r="KRS830" s="28"/>
      <c r="KRT830" s="28"/>
      <c r="KRU830" s="28"/>
      <c r="KRV830" s="28"/>
      <c r="KRW830" s="28"/>
      <c r="KRX830" s="28"/>
      <c r="KRY830" s="28"/>
      <c r="KRZ830" s="28"/>
      <c r="KSA830" s="28"/>
      <c r="KSB830" s="28"/>
      <c r="KSC830" s="28"/>
      <c r="KSD830" s="28"/>
      <c r="KSE830" s="28"/>
      <c r="KSF830" s="28"/>
      <c r="KSG830" s="28"/>
      <c r="KSH830" s="28"/>
      <c r="KSI830" s="28"/>
      <c r="KSJ830" s="28"/>
      <c r="KSK830" s="28"/>
      <c r="KSL830" s="28"/>
      <c r="KSM830" s="28"/>
      <c r="KSN830" s="28"/>
      <c r="KSO830" s="28"/>
      <c r="KSP830" s="28"/>
      <c r="KSQ830" s="28"/>
      <c r="KSR830" s="28"/>
      <c r="KSS830" s="28"/>
      <c r="KST830" s="28"/>
      <c r="KSU830" s="28"/>
      <c r="KSV830" s="28"/>
      <c r="KSW830" s="28"/>
      <c r="KSX830" s="28"/>
      <c r="KSY830" s="28"/>
      <c r="KSZ830" s="28"/>
      <c r="KTA830" s="28"/>
      <c r="KTB830" s="28"/>
      <c r="KTC830" s="28"/>
      <c r="KTD830" s="28"/>
      <c r="KTE830" s="28"/>
      <c r="KTF830" s="28"/>
      <c r="KTG830" s="28"/>
      <c r="KTH830" s="28"/>
      <c r="KTI830" s="28"/>
      <c r="KTJ830" s="28"/>
      <c r="KTK830" s="28"/>
      <c r="KTL830" s="28"/>
      <c r="KTM830" s="28"/>
      <c r="KTN830" s="28"/>
      <c r="KTO830" s="28"/>
      <c r="KTP830" s="28"/>
      <c r="KTQ830" s="28"/>
      <c r="KTR830" s="28"/>
      <c r="KTS830" s="28"/>
      <c r="KTT830" s="28"/>
      <c r="KTU830" s="28"/>
      <c r="KTV830" s="28"/>
      <c r="KTW830" s="28"/>
      <c r="KTX830" s="28"/>
      <c r="KTY830" s="28"/>
      <c r="KTZ830" s="28"/>
      <c r="KUA830" s="28"/>
      <c r="KUB830" s="28"/>
      <c r="KUC830" s="28"/>
      <c r="KUD830" s="28"/>
      <c r="KUE830" s="28"/>
      <c r="KUF830" s="28"/>
      <c r="KUG830" s="28"/>
      <c r="KUH830" s="28"/>
      <c r="KUI830" s="28"/>
      <c r="KUJ830" s="28"/>
      <c r="KUK830" s="28"/>
      <c r="KUL830" s="28"/>
      <c r="KUM830" s="28"/>
      <c r="KUN830" s="28"/>
      <c r="KUO830" s="28"/>
      <c r="KUP830" s="28"/>
      <c r="KUQ830" s="28"/>
      <c r="KUR830" s="28"/>
      <c r="KUS830" s="28"/>
      <c r="KUT830" s="28"/>
      <c r="KUU830" s="28"/>
      <c r="KUV830" s="28"/>
      <c r="KUW830" s="28"/>
      <c r="KUX830" s="28"/>
      <c r="KUY830" s="28"/>
      <c r="KUZ830" s="28"/>
      <c r="KVA830" s="28"/>
      <c r="KVB830" s="28"/>
      <c r="KVC830" s="28"/>
      <c r="KVD830" s="28"/>
      <c r="KVE830" s="28"/>
      <c r="KVF830" s="28"/>
      <c r="KVG830" s="28"/>
      <c r="KVH830" s="28"/>
      <c r="KVI830" s="28"/>
      <c r="KVJ830" s="28"/>
      <c r="KVK830" s="28"/>
      <c r="KVL830" s="28"/>
      <c r="KVM830" s="28"/>
      <c r="KVN830" s="28"/>
      <c r="KVO830" s="28"/>
      <c r="KVP830" s="28"/>
      <c r="KVQ830" s="28"/>
      <c r="KVR830" s="28"/>
      <c r="KVS830" s="28"/>
      <c r="KVT830" s="28"/>
      <c r="KVU830" s="28"/>
      <c r="KVV830" s="28"/>
      <c r="KVW830" s="28"/>
      <c r="KVX830" s="28"/>
      <c r="KVY830" s="28"/>
      <c r="KVZ830" s="28"/>
      <c r="KWA830" s="28"/>
      <c r="KWB830" s="28"/>
      <c r="KWC830" s="28"/>
      <c r="KWD830" s="28"/>
      <c r="KWE830" s="28"/>
      <c r="KWF830" s="28"/>
      <c r="KWG830" s="28"/>
      <c r="KWH830" s="28"/>
      <c r="KWI830" s="28"/>
      <c r="KWJ830" s="28"/>
      <c r="KWK830" s="28"/>
      <c r="KWL830" s="28"/>
      <c r="KWM830" s="28"/>
      <c r="KWN830" s="28"/>
      <c r="KWO830" s="28"/>
      <c r="KWP830" s="28"/>
      <c r="KWQ830" s="28"/>
      <c r="KWR830" s="28"/>
      <c r="KWS830" s="28"/>
      <c r="KWT830" s="28"/>
      <c r="KWU830" s="28"/>
      <c r="KWV830" s="28"/>
      <c r="KWW830" s="28"/>
      <c r="KWX830" s="28"/>
      <c r="KWY830" s="28"/>
      <c r="KWZ830" s="28"/>
      <c r="KXA830" s="28"/>
      <c r="KXB830" s="28"/>
      <c r="KXC830" s="28"/>
      <c r="KXD830" s="28"/>
      <c r="KXE830" s="28"/>
      <c r="KXF830" s="28"/>
      <c r="KXG830" s="28"/>
      <c r="KXH830" s="28"/>
      <c r="KXI830" s="28"/>
      <c r="KXJ830" s="28"/>
      <c r="KXK830" s="28"/>
      <c r="KXL830" s="28"/>
      <c r="KXM830" s="28"/>
      <c r="KXN830" s="28"/>
      <c r="KXO830" s="28"/>
      <c r="KXP830" s="28"/>
      <c r="KXQ830" s="28"/>
      <c r="KXR830" s="28"/>
      <c r="KXS830" s="28"/>
      <c r="KXT830" s="28"/>
      <c r="KXU830" s="28"/>
      <c r="KXV830" s="28"/>
      <c r="KXW830" s="28"/>
      <c r="KXX830" s="28"/>
      <c r="KXY830" s="28"/>
      <c r="KXZ830" s="28"/>
      <c r="KYA830" s="28"/>
      <c r="KYB830" s="28"/>
      <c r="KYC830" s="28"/>
      <c r="KYD830" s="28"/>
      <c r="KYE830" s="28"/>
      <c r="KYF830" s="28"/>
      <c r="KYG830" s="28"/>
      <c r="KYH830" s="28"/>
      <c r="KYI830" s="28"/>
      <c r="KYJ830" s="28"/>
      <c r="KYK830" s="28"/>
      <c r="KYL830" s="28"/>
      <c r="KYM830" s="28"/>
      <c r="KYN830" s="28"/>
      <c r="KYO830" s="28"/>
      <c r="KYP830" s="28"/>
      <c r="KYQ830" s="28"/>
      <c r="KYR830" s="28"/>
      <c r="KYS830" s="28"/>
      <c r="KYT830" s="28"/>
      <c r="KYU830" s="28"/>
      <c r="KYV830" s="28"/>
      <c r="KYW830" s="28"/>
      <c r="KYX830" s="28"/>
      <c r="KYY830" s="28"/>
      <c r="KYZ830" s="28"/>
      <c r="KZA830" s="28"/>
      <c r="KZB830" s="28"/>
      <c r="KZC830" s="28"/>
      <c r="KZD830" s="28"/>
      <c r="KZE830" s="28"/>
      <c r="KZF830" s="28"/>
      <c r="KZG830" s="28"/>
      <c r="KZH830" s="28"/>
      <c r="KZI830" s="28"/>
      <c r="KZJ830" s="28"/>
      <c r="KZK830" s="28"/>
      <c r="KZL830" s="28"/>
      <c r="KZM830" s="28"/>
      <c r="KZN830" s="28"/>
      <c r="KZO830" s="28"/>
      <c r="KZP830" s="28"/>
      <c r="KZQ830" s="28"/>
      <c r="KZR830" s="28"/>
      <c r="KZS830" s="28"/>
      <c r="KZT830" s="28"/>
      <c r="KZU830" s="28"/>
      <c r="KZV830" s="28"/>
      <c r="KZW830" s="28"/>
      <c r="KZX830" s="28"/>
      <c r="KZY830" s="28"/>
      <c r="KZZ830" s="28"/>
      <c r="LAA830" s="28"/>
      <c r="LAB830" s="28"/>
      <c r="LAC830" s="28"/>
      <c r="LAD830" s="28"/>
      <c r="LAE830" s="28"/>
      <c r="LAF830" s="28"/>
      <c r="LAG830" s="28"/>
      <c r="LAH830" s="28"/>
      <c r="LAI830" s="28"/>
      <c r="LAJ830" s="28"/>
      <c r="LAK830" s="28"/>
      <c r="LAL830" s="28"/>
      <c r="LAM830" s="28"/>
      <c r="LAN830" s="28"/>
      <c r="LAO830" s="28"/>
      <c r="LAP830" s="28"/>
      <c r="LAQ830" s="28"/>
      <c r="LAR830" s="28"/>
      <c r="LAS830" s="28"/>
      <c r="LAT830" s="28"/>
      <c r="LAU830" s="28"/>
      <c r="LAV830" s="28"/>
      <c r="LAW830" s="28"/>
      <c r="LAX830" s="28"/>
      <c r="LAY830" s="28"/>
      <c r="LAZ830" s="28"/>
      <c r="LBA830" s="28"/>
      <c r="LBB830" s="28"/>
      <c r="LBC830" s="28"/>
      <c r="LBD830" s="28"/>
      <c r="LBE830" s="28"/>
      <c r="LBF830" s="28"/>
      <c r="LBG830" s="28"/>
      <c r="LBH830" s="28"/>
      <c r="LBI830" s="28"/>
      <c r="LBJ830" s="28"/>
      <c r="LBK830" s="28"/>
      <c r="LBL830" s="28"/>
      <c r="LBM830" s="28"/>
      <c r="LBN830" s="28"/>
      <c r="LBO830" s="28"/>
      <c r="LBP830" s="28"/>
      <c r="LBQ830" s="28"/>
      <c r="LBR830" s="28"/>
      <c r="LBS830" s="28"/>
      <c r="LBT830" s="28"/>
      <c r="LBU830" s="28"/>
      <c r="LBV830" s="28"/>
      <c r="LBW830" s="28"/>
      <c r="LBX830" s="28"/>
      <c r="LBY830" s="28"/>
      <c r="LBZ830" s="28"/>
      <c r="LCA830" s="28"/>
      <c r="LCB830" s="28"/>
      <c r="LCC830" s="28"/>
      <c r="LCD830" s="28"/>
      <c r="LCE830" s="28"/>
      <c r="LCF830" s="28"/>
      <c r="LCG830" s="28"/>
      <c r="LCH830" s="28"/>
      <c r="LCI830" s="28"/>
      <c r="LCJ830" s="28"/>
      <c r="LCK830" s="28"/>
      <c r="LCL830" s="28"/>
      <c r="LCM830" s="28"/>
      <c r="LCN830" s="28"/>
      <c r="LCO830" s="28"/>
      <c r="LCP830" s="28"/>
      <c r="LCQ830" s="28"/>
      <c r="LCR830" s="28"/>
      <c r="LCS830" s="28"/>
      <c r="LCT830" s="28"/>
      <c r="LCU830" s="28"/>
      <c r="LCV830" s="28"/>
      <c r="LCW830" s="28"/>
      <c r="LCX830" s="28"/>
      <c r="LCY830" s="28"/>
      <c r="LCZ830" s="28"/>
      <c r="LDA830" s="28"/>
      <c r="LDB830" s="28"/>
      <c r="LDC830" s="28"/>
      <c r="LDD830" s="28"/>
      <c r="LDE830" s="28"/>
      <c r="LDF830" s="28"/>
      <c r="LDG830" s="28"/>
      <c r="LDH830" s="28"/>
      <c r="LDI830" s="28"/>
      <c r="LDJ830" s="28"/>
      <c r="LDK830" s="28"/>
      <c r="LDL830" s="28"/>
      <c r="LDM830" s="28"/>
      <c r="LDN830" s="28"/>
      <c r="LDO830" s="28"/>
      <c r="LDP830" s="28"/>
      <c r="LDQ830" s="28"/>
      <c r="LDR830" s="28"/>
      <c r="LDS830" s="28"/>
      <c r="LDT830" s="28"/>
      <c r="LDU830" s="28"/>
      <c r="LDV830" s="28"/>
      <c r="LDW830" s="28"/>
      <c r="LDX830" s="28"/>
      <c r="LDY830" s="28"/>
      <c r="LDZ830" s="28"/>
      <c r="LEA830" s="28"/>
      <c r="LEB830" s="28"/>
      <c r="LEC830" s="28"/>
      <c r="LED830" s="28"/>
      <c r="LEE830" s="28"/>
      <c r="LEF830" s="28"/>
      <c r="LEG830" s="28"/>
      <c r="LEH830" s="28"/>
      <c r="LEI830" s="28"/>
      <c r="LEJ830" s="28"/>
      <c r="LEK830" s="28"/>
      <c r="LEL830" s="28"/>
      <c r="LEM830" s="28"/>
      <c r="LEN830" s="28"/>
      <c r="LEO830" s="28"/>
      <c r="LEP830" s="28"/>
      <c r="LEQ830" s="28"/>
      <c r="LER830" s="28"/>
      <c r="LES830" s="28"/>
      <c r="LET830" s="28"/>
      <c r="LEU830" s="28"/>
      <c r="LEV830" s="28"/>
      <c r="LEW830" s="28"/>
      <c r="LEX830" s="28"/>
      <c r="LEY830" s="28"/>
      <c r="LEZ830" s="28"/>
      <c r="LFA830" s="28"/>
      <c r="LFB830" s="28"/>
      <c r="LFC830" s="28"/>
      <c r="LFD830" s="28"/>
      <c r="LFE830" s="28"/>
      <c r="LFF830" s="28"/>
      <c r="LFG830" s="28"/>
      <c r="LFH830" s="28"/>
      <c r="LFI830" s="28"/>
      <c r="LFJ830" s="28"/>
      <c r="LFK830" s="28"/>
      <c r="LFL830" s="28"/>
      <c r="LFM830" s="28"/>
      <c r="LFN830" s="28"/>
      <c r="LFO830" s="28"/>
      <c r="LFP830" s="28"/>
      <c r="LFQ830" s="28"/>
      <c r="LFR830" s="28"/>
      <c r="LFS830" s="28"/>
      <c r="LFT830" s="28"/>
      <c r="LFU830" s="28"/>
      <c r="LFV830" s="28"/>
      <c r="LFW830" s="28"/>
      <c r="LFX830" s="28"/>
      <c r="LFY830" s="28"/>
      <c r="LFZ830" s="28"/>
      <c r="LGA830" s="28"/>
      <c r="LGB830" s="28"/>
      <c r="LGC830" s="28"/>
      <c r="LGD830" s="28"/>
      <c r="LGE830" s="28"/>
      <c r="LGF830" s="28"/>
      <c r="LGG830" s="28"/>
      <c r="LGH830" s="28"/>
      <c r="LGI830" s="28"/>
      <c r="LGJ830" s="28"/>
      <c r="LGK830" s="28"/>
      <c r="LGL830" s="28"/>
      <c r="LGM830" s="28"/>
      <c r="LGN830" s="28"/>
      <c r="LGO830" s="28"/>
      <c r="LGP830" s="28"/>
      <c r="LGQ830" s="28"/>
      <c r="LGR830" s="28"/>
      <c r="LGS830" s="28"/>
      <c r="LGT830" s="28"/>
      <c r="LGU830" s="28"/>
      <c r="LGV830" s="28"/>
      <c r="LGW830" s="28"/>
      <c r="LGX830" s="28"/>
      <c r="LGY830" s="28"/>
      <c r="LGZ830" s="28"/>
      <c r="LHA830" s="28"/>
      <c r="LHB830" s="28"/>
      <c r="LHC830" s="28"/>
      <c r="LHD830" s="28"/>
      <c r="LHE830" s="28"/>
      <c r="LHF830" s="28"/>
      <c r="LHG830" s="28"/>
      <c r="LHH830" s="28"/>
      <c r="LHI830" s="28"/>
      <c r="LHJ830" s="28"/>
      <c r="LHK830" s="28"/>
      <c r="LHL830" s="28"/>
      <c r="LHM830" s="28"/>
      <c r="LHN830" s="28"/>
      <c r="LHO830" s="28"/>
      <c r="LHP830" s="28"/>
      <c r="LHQ830" s="28"/>
      <c r="LHR830" s="28"/>
      <c r="LHS830" s="28"/>
      <c r="LHT830" s="28"/>
      <c r="LHU830" s="28"/>
      <c r="LHV830" s="28"/>
      <c r="LHW830" s="28"/>
      <c r="LHX830" s="28"/>
      <c r="LHY830" s="28"/>
      <c r="LHZ830" s="28"/>
      <c r="LIA830" s="28"/>
      <c r="LIB830" s="28"/>
      <c r="LIC830" s="28"/>
      <c r="LID830" s="28"/>
      <c r="LIE830" s="28"/>
      <c r="LIF830" s="28"/>
      <c r="LIG830" s="28"/>
      <c r="LIH830" s="28"/>
      <c r="LII830" s="28"/>
      <c r="LIJ830" s="28"/>
      <c r="LIK830" s="28"/>
      <c r="LIL830" s="28"/>
      <c r="LIM830" s="28"/>
      <c r="LIN830" s="28"/>
      <c r="LIO830" s="28"/>
      <c r="LIP830" s="28"/>
      <c r="LIQ830" s="28"/>
      <c r="LIR830" s="28"/>
      <c r="LIS830" s="28"/>
      <c r="LIT830" s="28"/>
      <c r="LIU830" s="28"/>
      <c r="LIV830" s="28"/>
      <c r="LIW830" s="28"/>
      <c r="LIX830" s="28"/>
      <c r="LIY830" s="28"/>
      <c r="LIZ830" s="28"/>
      <c r="LJA830" s="28"/>
      <c r="LJB830" s="28"/>
      <c r="LJC830" s="28"/>
      <c r="LJD830" s="28"/>
      <c r="LJE830" s="28"/>
      <c r="LJF830" s="28"/>
      <c r="LJG830" s="28"/>
      <c r="LJH830" s="28"/>
      <c r="LJI830" s="28"/>
      <c r="LJJ830" s="28"/>
      <c r="LJK830" s="28"/>
      <c r="LJL830" s="28"/>
      <c r="LJM830" s="28"/>
      <c r="LJN830" s="28"/>
      <c r="LJO830" s="28"/>
      <c r="LJP830" s="28"/>
      <c r="LJQ830" s="28"/>
      <c r="LJR830" s="28"/>
      <c r="LJS830" s="28"/>
      <c r="LJT830" s="28"/>
      <c r="LJU830" s="28"/>
      <c r="LJV830" s="28"/>
      <c r="LJW830" s="28"/>
      <c r="LJX830" s="28"/>
      <c r="LJY830" s="28"/>
      <c r="LJZ830" s="28"/>
      <c r="LKA830" s="28"/>
      <c r="LKB830" s="28"/>
      <c r="LKC830" s="28"/>
      <c r="LKD830" s="28"/>
      <c r="LKE830" s="28"/>
      <c r="LKF830" s="28"/>
      <c r="LKG830" s="28"/>
      <c r="LKH830" s="28"/>
      <c r="LKI830" s="28"/>
      <c r="LKJ830" s="28"/>
      <c r="LKK830" s="28"/>
      <c r="LKL830" s="28"/>
      <c r="LKM830" s="28"/>
      <c r="LKN830" s="28"/>
      <c r="LKO830" s="28"/>
      <c r="LKP830" s="28"/>
      <c r="LKQ830" s="28"/>
      <c r="LKR830" s="28"/>
      <c r="LKS830" s="28"/>
      <c r="LKT830" s="28"/>
      <c r="LKU830" s="28"/>
      <c r="LKV830" s="28"/>
      <c r="LKW830" s="28"/>
      <c r="LKX830" s="28"/>
      <c r="LKY830" s="28"/>
      <c r="LKZ830" s="28"/>
      <c r="LLA830" s="28"/>
      <c r="LLB830" s="28"/>
      <c r="LLC830" s="28"/>
      <c r="LLD830" s="28"/>
      <c r="LLE830" s="28"/>
      <c r="LLF830" s="28"/>
      <c r="LLG830" s="28"/>
      <c r="LLH830" s="28"/>
      <c r="LLI830" s="28"/>
      <c r="LLJ830" s="28"/>
      <c r="LLK830" s="28"/>
      <c r="LLL830" s="28"/>
      <c r="LLM830" s="28"/>
      <c r="LLN830" s="28"/>
      <c r="LLO830" s="28"/>
      <c r="LLP830" s="28"/>
      <c r="LLQ830" s="28"/>
      <c r="LLR830" s="28"/>
      <c r="LLS830" s="28"/>
      <c r="LLT830" s="28"/>
      <c r="LLU830" s="28"/>
      <c r="LLV830" s="28"/>
      <c r="LLW830" s="28"/>
      <c r="LLX830" s="28"/>
      <c r="LLY830" s="28"/>
      <c r="LLZ830" s="28"/>
      <c r="LMA830" s="28"/>
      <c r="LMB830" s="28"/>
      <c r="LMC830" s="28"/>
      <c r="LMD830" s="28"/>
      <c r="LME830" s="28"/>
      <c r="LMF830" s="28"/>
      <c r="LMG830" s="28"/>
      <c r="LMH830" s="28"/>
      <c r="LMI830" s="28"/>
      <c r="LMJ830" s="28"/>
      <c r="LMK830" s="28"/>
      <c r="LML830" s="28"/>
      <c r="LMM830" s="28"/>
      <c r="LMN830" s="28"/>
      <c r="LMO830" s="28"/>
      <c r="LMP830" s="28"/>
      <c r="LMQ830" s="28"/>
      <c r="LMR830" s="28"/>
      <c r="LMS830" s="28"/>
      <c r="LMT830" s="28"/>
      <c r="LMU830" s="28"/>
      <c r="LMV830" s="28"/>
      <c r="LMW830" s="28"/>
      <c r="LMX830" s="28"/>
      <c r="LMY830" s="28"/>
      <c r="LMZ830" s="28"/>
      <c r="LNA830" s="28"/>
      <c r="LNB830" s="28"/>
      <c r="LNC830" s="28"/>
      <c r="LND830" s="28"/>
      <c r="LNE830" s="28"/>
      <c r="LNF830" s="28"/>
      <c r="LNG830" s="28"/>
      <c r="LNH830" s="28"/>
      <c r="LNI830" s="28"/>
      <c r="LNJ830" s="28"/>
      <c r="LNK830" s="28"/>
      <c r="LNL830" s="28"/>
      <c r="LNM830" s="28"/>
      <c r="LNN830" s="28"/>
      <c r="LNO830" s="28"/>
      <c r="LNP830" s="28"/>
      <c r="LNQ830" s="28"/>
      <c r="LNR830" s="28"/>
      <c r="LNS830" s="28"/>
      <c r="LNT830" s="28"/>
      <c r="LNU830" s="28"/>
      <c r="LNV830" s="28"/>
      <c r="LNW830" s="28"/>
      <c r="LNX830" s="28"/>
      <c r="LNY830" s="28"/>
      <c r="LNZ830" s="28"/>
      <c r="LOA830" s="28"/>
      <c r="LOB830" s="28"/>
      <c r="LOC830" s="28"/>
      <c r="LOD830" s="28"/>
      <c r="LOE830" s="28"/>
      <c r="LOF830" s="28"/>
      <c r="LOG830" s="28"/>
      <c r="LOH830" s="28"/>
      <c r="LOI830" s="28"/>
      <c r="LOJ830" s="28"/>
      <c r="LOK830" s="28"/>
      <c r="LOL830" s="28"/>
      <c r="LOM830" s="28"/>
      <c r="LON830" s="28"/>
      <c r="LOO830" s="28"/>
      <c r="LOP830" s="28"/>
      <c r="LOQ830" s="28"/>
      <c r="LOR830" s="28"/>
      <c r="LOS830" s="28"/>
      <c r="LOT830" s="28"/>
      <c r="LOU830" s="28"/>
      <c r="LOV830" s="28"/>
      <c r="LOW830" s="28"/>
      <c r="LOX830" s="28"/>
      <c r="LOY830" s="28"/>
      <c r="LOZ830" s="28"/>
      <c r="LPA830" s="28"/>
      <c r="LPB830" s="28"/>
      <c r="LPC830" s="28"/>
      <c r="LPD830" s="28"/>
      <c r="LPE830" s="28"/>
      <c r="LPF830" s="28"/>
      <c r="LPG830" s="28"/>
      <c r="LPH830" s="28"/>
      <c r="LPI830" s="28"/>
      <c r="LPJ830" s="28"/>
      <c r="LPK830" s="28"/>
      <c r="LPL830" s="28"/>
      <c r="LPM830" s="28"/>
      <c r="LPN830" s="28"/>
      <c r="LPO830" s="28"/>
      <c r="LPP830" s="28"/>
      <c r="LPQ830" s="28"/>
      <c r="LPR830" s="28"/>
      <c r="LPS830" s="28"/>
      <c r="LPT830" s="28"/>
      <c r="LPU830" s="28"/>
      <c r="LPV830" s="28"/>
      <c r="LPW830" s="28"/>
      <c r="LPX830" s="28"/>
      <c r="LPY830" s="28"/>
      <c r="LPZ830" s="28"/>
      <c r="LQA830" s="28"/>
      <c r="LQB830" s="28"/>
      <c r="LQC830" s="28"/>
      <c r="LQD830" s="28"/>
      <c r="LQE830" s="28"/>
      <c r="LQF830" s="28"/>
      <c r="LQG830" s="28"/>
      <c r="LQH830" s="28"/>
      <c r="LQI830" s="28"/>
      <c r="LQJ830" s="28"/>
      <c r="LQK830" s="28"/>
      <c r="LQL830" s="28"/>
      <c r="LQM830" s="28"/>
      <c r="LQN830" s="28"/>
      <c r="LQO830" s="28"/>
      <c r="LQP830" s="28"/>
      <c r="LQQ830" s="28"/>
      <c r="LQR830" s="28"/>
      <c r="LQS830" s="28"/>
      <c r="LQT830" s="28"/>
      <c r="LQU830" s="28"/>
      <c r="LQV830" s="28"/>
      <c r="LQW830" s="28"/>
      <c r="LQX830" s="28"/>
      <c r="LQY830" s="28"/>
      <c r="LQZ830" s="28"/>
      <c r="LRA830" s="28"/>
      <c r="LRB830" s="28"/>
      <c r="LRC830" s="28"/>
      <c r="LRD830" s="28"/>
      <c r="LRE830" s="28"/>
      <c r="LRF830" s="28"/>
      <c r="LRG830" s="28"/>
      <c r="LRH830" s="28"/>
      <c r="LRI830" s="28"/>
      <c r="LRJ830" s="28"/>
      <c r="LRK830" s="28"/>
      <c r="LRL830" s="28"/>
      <c r="LRM830" s="28"/>
      <c r="LRN830" s="28"/>
      <c r="LRO830" s="28"/>
      <c r="LRP830" s="28"/>
      <c r="LRQ830" s="28"/>
      <c r="LRR830" s="28"/>
      <c r="LRS830" s="28"/>
      <c r="LRT830" s="28"/>
      <c r="LRU830" s="28"/>
      <c r="LRV830" s="28"/>
      <c r="LRW830" s="28"/>
      <c r="LRX830" s="28"/>
      <c r="LRY830" s="28"/>
      <c r="LRZ830" s="28"/>
      <c r="LSA830" s="28"/>
      <c r="LSB830" s="28"/>
      <c r="LSC830" s="28"/>
      <c r="LSD830" s="28"/>
      <c r="LSE830" s="28"/>
      <c r="LSF830" s="28"/>
      <c r="LSG830" s="28"/>
      <c r="LSH830" s="28"/>
      <c r="LSI830" s="28"/>
      <c r="LSJ830" s="28"/>
      <c r="LSK830" s="28"/>
      <c r="LSL830" s="28"/>
      <c r="LSM830" s="28"/>
      <c r="LSN830" s="28"/>
      <c r="LSO830" s="28"/>
      <c r="LSP830" s="28"/>
      <c r="LSQ830" s="28"/>
      <c r="LSR830" s="28"/>
      <c r="LSS830" s="28"/>
      <c r="LST830" s="28"/>
      <c r="LSU830" s="28"/>
      <c r="LSV830" s="28"/>
      <c r="LSW830" s="28"/>
      <c r="LSX830" s="28"/>
      <c r="LSY830" s="28"/>
      <c r="LSZ830" s="28"/>
      <c r="LTA830" s="28"/>
      <c r="LTB830" s="28"/>
      <c r="LTC830" s="28"/>
      <c r="LTD830" s="28"/>
      <c r="LTE830" s="28"/>
      <c r="LTF830" s="28"/>
      <c r="LTG830" s="28"/>
      <c r="LTH830" s="28"/>
      <c r="LTI830" s="28"/>
      <c r="LTJ830" s="28"/>
      <c r="LTK830" s="28"/>
      <c r="LTL830" s="28"/>
      <c r="LTM830" s="28"/>
      <c r="LTN830" s="28"/>
      <c r="LTO830" s="28"/>
      <c r="LTP830" s="28"/>
      <c r="LTQ830" s="28"/>
      <c r="LTR830" s="28"/>
      <c r="LTS830" s="28"/>
      <c r="LTT830" s="28"/>
      <c r="LTU830" s="28"/>
      <c r="LTV830" s="28"/>
      <c r="LTW830" s="28"/>
      <c r="LTX830" s="28"/>
      <c r="LTY830" s="28"/>
      <c r="LTZ830" s="28"/>
      <c r="LUA830" s="28"/>
      <c r="LUB830" s="28"/>
      <c r="LUC830" s="28"/>
      <c r="LUD830" s="28"/>
      <c r="LUE830" s="28"/>
      <c r="LUF830" s="28"/>
      <c r="LUG830" s="28"/>
      <c r="LUH830" s="28"/>
      <c r="LUI830" s="28"/>
      <c r="LUJ830" s="28"/>
      <c r="LUK830" s="28"/>
      <c r="LUL830" s="28"/>
      <c r="LUM830" s="28"/>
      <c r="LUN830" s="28"/>
      <c r="LUO830" s="28"/>
      <c r="LUP830" s="28"/>
      <c r="LUQ830" s="28"/>
      <c r="LUR830" s="28"/>
      <c r="LUS830" s="28"/>
      <c r="LUT830" s="28"/>
      <c r="LUU830" s="28"/>
      <c r="LUV830" s="28"/>
      <c r="LUW830" s="28"/>
      <c r="LUX830" s="28"/>
      <c r="LUY830" s="28"/>
      <c r="LUZ830" s="28"/>
      <c r="LVA830" s="28"/>
      <c r="LVB830" s="28"/>
      <c r="LVC830" s="28"/>
      <c r="LVD830" s="28"/>
      <c r="LVE830" s="28"/>
      <c r="LVF830" s="28"/>
      <c r="LVG830" s="28"/>
      <c r="LVH830" s="28"/>
      <c r="LVI830" s="28"/>
      <c r="LVJ830" s="28"/>
      <c r="LVK830" s="28"/>
      <c r="LVL830" s="28"/>
      <c r="LVM830" s="28"/>
      <c r="LVN830" s="28"/>
      <c r="LVO830" s="28"/>
      <c r="LVP830" s="28"/>
      <c r="LVQ830" s="28"/>
      <c r="LVR830" s="28"/>
      <c r="LVS830" s="28"/>
      <c r="LVT830" s="28"/>
      <c r="LVU830" s="28"/>
      <c r="LVV830" s="28"/>
      <c r="LVW830" s="28"/>
      <c r="LVX830" s="28"/>
      <c r="LVY830" s="28"/>
      <c r="LVZ830" s="28"/>
      <c r="LWA830" s="28"/>
      <c r="LWB830" s="28"/>
      <c r="LWC830" s="28"/>
      <c r="LWD830" s="28"/>
      <c r="LWE830" s="28"/>
      <c r="LWF830" s="28"/>
      <c r="LWG830" s="28"/>
      <c r="LWH830" s="28"/>
      <c r="LWI830" s="28"/>
      <c r="LWJ830" s="28"/>
      <c r="LWK830" s="28"/>
      <c r="LWL830" s="28"/>
      <c r="LWM830" s="28"/>
      <c r="LWN830" s="28"/>
      <c r="LWO830" s="28"/>
      <c r="LWP830" s="28"/>
      <c r="LWQ830" s="28"/>
      <c r="LWR830" s="28"/>
      <c r="LWS830" s="28"/>
      <c r="LWT830" s="28"/>
      <c r="LWU830" s="28"/>
      <c r="LWV830" s="28"/>
      <c r="LWW830" s="28"/>
      <c r="LWX830" s="28"/>
      <c r="LWY830" s="28"/>
      <c r="LWZ830" s="28"/>
      <c r="LXA830" s="28"/>
      <c r="LXB830" s="28"/>
      <c r="LXC830" s="28"/>
      <c r="LXD830" s="28"/>
      <c r="LXE830" s="28"/>
      <c r="LXF830" s="28"/>
      <c r="LXG830" s="28"/>
      <c r="LXH830" s="28"/>
      <c r="LXI830" s="28"/>
      <c r="LXJ830" s="28"/>
      <c r="LXK830" s="28"/>
      <c r="LXL830" s="28"/>
      <c r="LXM830" s="28"/>
      <c r="LXN830" s="28"/>
      <c r="LXO830" s="28"/>
      <c r="LXP830" s="28"/>
      <c r="LXQ830" s="28"/>
      <c r="LXR830" s="28"/>
      <c r="LXS830" s="28"/>
      <c r="LXT830" s="28"/>
      <c r="LXU830" s="28"/>
      <c r="LXV830" s="28"/>
      <c r="LXW830" s="28"/>
      <c r="LXX830" s="28"/>
      <c r="LXY830" s="28"/>
      <c r="LXZ830" s="28"/>
      <c r="LYA830" s="28"/>
      <c r="LYB830" s="28"/>
      <c r="LYC830" s="28"/>
      <c r="LYD830" s="28"/>
      <c r="LYE830" s="28"/>
      <c r="LYF830" s="28"/>
      <c r="LYG830" s="28"/>
      <c r="LYH830" s="28"/>
      <c r="LYI830" s="28"/>
      <c r="LYJ830" s="28"/>
      <c r="LYK830" s="28"/>
      <c r="LYL830" s="28"/>
      <c r="LYM830" s="28"/>
      <c r="LYN830" s="28"/>
      <c r="LYO830" s="28"/>
      <c r="LYP830" s="28"/>
      <c r="LYQ830" s="28"/>
      <c r="LYR830" s="28"/>
      <c r="LYS830" s="28"/>
      <c r="LYT830" s="28"/>
      <c r="LYU830" s="28"/>
      <c r="LYV830" s="28"/>
      <c r="LYW830" s="28"/>
      <c r="LYX830" s="28"/>
      <c r="LYY830" s="28"/>
      <c r="LYZ830" s="28"/>
      <c r="LZA830" s="28"/>
      <c r="LZB830" s="28"/>
      <c r="LZC830" s="28"/>
      <c r="LZD830" s="28"/>
      <c r="LZE830" s="28"/>
      <c r="LZF830" s="28"/>
      <c r="LZG830" s="28"/>
      <c r="LZH830" s="28"/>
      <c r="LZI830" s="28"/>
      <c r="LZJ830" s="28"/>
      <c r="LZK830" s="28"/>
      <c r="LZL830" s="28"/>
      <c r="LZM830" s="28"/>
      <c r="LZN830" s="28"/>
      <c r="LZO830" s="28"/>
      <c r="LZP830" s="28"/>
      <c r="LZQ830" s="28"/>
      <c r="LZR830" s="28"/>
      <c r="LZS830" s="28"/>
      <c r="LZT830" s="28"/>
      <c r="LZU830" s="28"/>
      <c r="LZV830" s="28"/>
      <c r="LZW830" s="28"/>
      <c r="LZX830" s="28"/>
      <c r="LZY830" s="28"/>
      <c r="LZZ830" s="28"/>
      <c r="MAA830" s="28"/>
      <c r="MAB830" s="28"/>
      <c r="MAC830" s="28"/>
      <c r="MAD830" s="28"/>
      <c r="MAE830" s="28"/>
      <c r="MAF830" s="28"/>
      <c r="MAG830" s="28"/>
      <c r="MAH830" s="28"/>
      <c r="MAI830" s="28"/>
      <c r="MAJ830" s="28"/>
      <c r="MAK830" s="28"/>
      <c r="MAL830" s="28"/>
      <c r="MAM830" s="28"/>
      <c r="MAN830" s="28"/>
      <c r="MAO830" s="28"/>
      <c r="MAP830" s="28"/>
      <c r="MAQ830" s="28"/>
      <c r="MAR830" s="28"/>
      <c r="MAS830" s="28"/>
      <c r="MAT830" s="28"/>
      <c r="MAU830" s="28"/>
      <c r="MAV830" s="28"/>
      <c r="MAW830" s="28"/>
      <c r="MAX830" s="28"/>
      <c r="MAY830" s="28"/>
      <c r="MAZ830" s="28"/>
      <c r="MBA830" s="28"/>
      <c r="MBB830" s="28"/>
      <c r="MBC830" s="28"/>
      <c r="MBD830" s="28"/>
      <c r="MBE830" s="28"/>
      <c r="MBF830" s="28"/>
      <c r="MBG830" s="28"/>
      <c r="MBH830" s="28"/>
      <c r="MBI830" s="28"/>
      <c r="MBJ830" s="28"/>
      <c r="MBK830" s="28"/>
      <c r="MBL830" s="28"/>
      <c r="MBM830" s="28"/>
      <c r="MBN830" s="28"/>
      <c r="MBO830" s="28"/>
      <c r="MBP830" s="28"/>
      <c r="MBQ830" s="28"/>
      <c r="MBR830" s="28"/>
      <c r="MBS830" s="28"/>
      <c r="MBT830" s="28"/>
      <c r="MBU830" s="28"/>
      <c r="MBV830" s="28"/>
      <c r="MBW830" s="28"/>
      <c r="MBX830" s="28"/>
      <c r="MBY830" s="28"/>
      <c r="MBZ830" s="28"/>
      <c r="MCA830" s="28"/>
      <c r="MCB830" s="28"/>
      <c r="MCC830" s="28"/>
      <c r="MCD830" s="28"/>
      <c r="MCE830" s="28"/>
      <c r="MCF830" s="28"/>
      <c r="MCG830" s="28"/>
      <c r="MCH830" s="28"/>
      <c r="MCI830" s="28"/>
      <c r="MCJ830" s="28"/>
      <c r="MCK830" s="28"/>
      <c r="MCL830" s="28"/>
      <c r="MCM830" s="28"/>
      <c r="MCN830" s="28"/>
      <c r="MCO830" s="28"/>
      <c r="MCP830" s="28"/>
      <c r="MCQ830" s="28"/>
      <c r="MCR830" s="28"/>
      <c r="MCS830" s="28"/>
      <c r="MCT830" s="28"/>
      <c r="MCU830" s="28"/>
      <c r="MCV830" s="28"/>
      <c r="MCW830" s="28"/>
      <c r="MCX830" s="28"/>
      <c r="MCY830" s="28"/>
      <c r="MCZ830" s="28"/>
      <c r="MDA830" s="28"/>
      <c r="MDB830" s="28"/>
      <c r="MDC830" s="28"/>
      <c r="MDD830" s="28"/>
      <c r="MDE830" s="28"/>
      <c r="MDF830" s="28"/>
      <c r="MDG830" s="28"/>
      <c r="MDH830" s="28"/>
      <c r="MDI830" s="28"/>
      <c r="MDJ830" s="28"/>
      <c r="MDK830" s="28"/>
      <c r="MDL830" s="28"/>
      <c r="MDM830" s="28"/>
      <c r="MDN830" s="28"/>
      <c r="MDO830" s="28"/>
      <c r="MDP830" s="28"/>
      <c r="MDQ830" s="28"/>
      <c r="MDR830" s="28"/>
      <c r="MDS830" s="28"/>
      <c r="MDT830" s="28"/>
      <c r="MDU830" s="28"/>
      <c r="MDV830" s="28"/>
      <c r="MDW830" s="28"/>
      <c r="MDX830" s="28"/>
      <c r="MDY830" s="28"/>
      <c r="MDZ830" s="28"/>
      <c r="MEA830" s="28"/>
      <c r="MEB830" s="28"/>
      <c r="MEC830" s="28"/>
      <c r="MED830" s="28"/>
      <c r="MEE830" s="28"/>
      <c r="MEF830" s="28"/>
      <c r="MEG830" s="28"/>
      <c r="MEH830" s="28"/>
      <c r="MEI830" s="28"/>
      <c r="MEJ830" s="28"/>
      <c r="MEK830" s="28"/>
      <c r="MEL830" s="28"/>
      <c r="MEM830" s="28"/>
      <c r="MEN830" s="28"/>
      <c r="MEO830" s="28"/>
      <c r="MEP830" s="28"/>
      <c r="MEQ830" s="28"/>
      <c r="MER830" s="28"/>
      <c r="MES830" s="28"/>
      <c r="MET830" s="28"/>
      <c r="MEU830" s="28"/>
      <c r="MEV830" s="28"/>
      <c r="MEW830" s="28"/>
      <c r="MEX830" s="28"/>
      <c r="MEY830" s="28"/>
      <c r="MEZ830" s="28"/>
      <c r="MFA830" s="28"/>
      <c r="MFB830" s="28"/>
      <c r="MFC830" s="28"/>
      <c r="MFD830" s="28"/>
      <c r="MFE830" s="28"/>
      <c r="MFF830" s="28"/>
      <c r="MFG830" s="28"/>
      <c r="MFH830" s="28"/>
      <c r="MFI830" s="28"/>
      <c r="MFJ830" s="28"/>
      <c r="MFK830" s="28"/>
      <c r="MFL830" s="28"/>
      <c r="MFM830" s="28"/>
      <c r="MFN830" s="28"/>
      <c r="MFO830" s="28"/>
      <c r="MFP830" s="28"/>
      <c r="MFQ830" s="28"/>
      <c r="MFR830" s="28"/>
      <c r="MFS830" s="28"/>
      <c r="MFT830" s="28"/>
      <c r="MFU830" s="28"/>
      <c r="MFV830" s="28"/>
      <c r="MFW830" s="28"/>
      <c r="MFX830" s="28"/>
      <c r="MFY830" s="28"/>
      <c r="MFZ830" s="28"/>
      <c r="MGA830" s="28"/>
      <c r="MGB830" s="28"/>
      <c r="MGC830" s="28"/>
      <c r="MGD830" s="28"/>
      <c r="MGE830" s="28"/>
      <c r="MGF830" s="28"/>
      <c r="MGG830" s="28"/>
      <c r="MGH830" s="28"/>
      <c r="MGI830" s="28"/>
      <c r="MGJ830" s="28"/>
      <c r="MGK830" s="28"/>
      <c r="MGL830" s="28"/>
      <c r="MGM830" s="28"/>
      <c r="MGN830" s="28"/>
      <c r="MGO830" s="28"/>
      <c r="MGP830" s="28"/>
      <c r="MGQ830" s="28"/>
      <c r="MGR830" s="28"/>
      <c r="MGS830" s="28"/>
      <c r="MGT830" s="28"/>
      <c r="MGU830" s="28"/>
      <c r="MGV830" s="28"/>
      <c r="MGW830" s="28"/>
      <c r="MGX830" s="28"/>
      <c r="MGY830" s="28"/>
      <c r="MGZ830" s="28"/>
      <c r="MHA830" s="28"/>
      <c r="MHB830" s="28"/>
      <c r="MHC830" s="28"/>
      <c r="MHD830" s="28"/>
      <c r="MHE830" s="28"/>
      <c r="MHF830" s="28"/>
      <c r="MHG830" s="28"/>
      <c r="MHH830" s="28"/>
      <c r="MHI830" s="28"/>
      <c r="MHJ830" s="28"/>
      <c r="MHK830" s="28"/>
      <c r="MHL830" s="28"/>
      <c r="MHM830" s="28"/>
      <c r="MHN830" s="28"/>
      <c r="MHO830" s="28"/>
      <c r="MHP830" s="28"/>
      <c r="MHQ830" s="28"/>
      <c r="MHR830" s="28"/>
      <c r="MHS830" s="28"/>
      <c r="MHT830" s="28"/>
      <c r="MHU830" s="28"/>
      <c r="MHV830" s="28"/>
      <c r="MHW830" s="28"/>
      <c r="MHX830" s="28"/>
      <c r="MHY830" s="28"/>
      <c r="MHZ830" s="28"/>
      <c r="MIA830" s="28"/>
      <c r="MIB830" s="28"/>
      <c r="MIC830" s="28"/>
      <c r="MID830" s="28"/>
      <c r="MIE830" s="28"/>
      <c r="MIF830" s="28"/>
      <c r="MIG830" s="28"/>
      <c r="MIH830" s="28"/>
      <c r="MII830" s="28"/>
      <c r="MIJ830" s="28"/>
      <c r="MIK830" s="28"/>
      <c r="MIL830" s="28"/>
      <c r="MIM830" s="28"/>
      <c r="MIN830" s="28"/>
      <c r="MIO830" s="28"/>
      <c r="MIP830" s="28"/>
      <c r="MIQ830" s="28"/>
      <c r="MIR830" s="28"/>
      <c r="MIS830" s="28"/>
      <c r="MIT830" s="28"/>
      <c r="MIU830" s="28"/>
      <c r="MIV830" s="28"/>
      <c r="MIW830" s="28"/>
      <c r="MIX830" s="28"/>
      <c r="MIY830" s="28"/>
      <c r="MIZ830" s="28"/>
      <c r="MJA830" s="28"/>
      <c r="MJB830" s="28"/>
      <c r="MJC830" s="28"/>
      <c r="MJD830" s="28"/>
      <c r="MJE830" s="28"/>
      <c r="MJF830" s="28"/>
      <c r="MJG830" s="28"/>
      <c r="MJH830" s="28"/>
      <c r="MJI830" s="28"/>
      <c r="MJJ830" s="28"/>
      <c r="MJK830" s="28"/>
      <c r="MJL830" s="28"/>
      <c r="MJM830" s="28"/>
      <c r="MJN830" s="28"/>
      <c r="MJO830" s="28"/>
      <c r="MJP830" s="28"/>
      <c r="MJQ830" s="28"/>
      <c r="MJR830" s="28"/>
      <c r="MJS830" s="28"/>
      <c r="MJT830" s="28"/>
      <c r="MJU830" s="28"/>
      <c r="MJV830" s="28"/>
      <c r="MJW830" s="28"/>
      <c r="MJX830" s="28"/>
      <c r="MJY830" s="28"/>
      <c r="MJZ830" s="28"/>
      <c r="MKA830" s="28"/>
      <c r="MKB830" s="28"/>
      <c r="MKC830" s="28"/>
      <c r="MKD830" s="28"/>
      <c r="MKE830" s="28"/>
      <c r="MKF830" s="28"/>
      <c r="MKG830" s="28"/>
      <c r="MKH830" s="28"/>
      <c r="MKI830" s="28"/>
      <c r="MKJ830" s="28"/>
      <c r="MKK830" s="28"/>
      <c r="MKL830" s="28"/>
      <c r="MKM830" s="28"/>
      <c r="MKN830" s="28"/>
      <c r="MKO830" s="28"/>
      <c r="MKP830" s="28"/>
      <c r="MKQ830" s="28"/>
      <c r="MKR830" s="28"/>
      <c r="MKS830" s="28"/>
      <c r="MKT830" s="28"/>
      <c r="MKU830" s="28"/>
      <c r="MKV830" s="28"/>
      <c r="MKW830" s="28"/>
      <c r="MKX830" s="28"/>
      <c r="MKY830" s="28"/>
      <c r="MKZ830" s="28"/>
      <c r="MLA830" s="28"/>
      <c r="MLB830" s="28"/>
      <c r="MLC830" s="28"/>
      <c r="MLD830" s="28"/>
      <c r="MLE830" s="28"/>
      <c r="MLF830" s="28"/>
      <c r="MLG830" s="28"/>
      <c r="MLH830" s="28"/>
      <c r="MLI830" s="28"/>
      <c r="MLJ830" s="28"/>
      <c r="MLK830" s="28"/>
      <c r="MLL830" s="28"/>
      <c r="MLM830" s="28"/>
      <c r="MLN830" s="28"/>
      <c r="MLO830" s="28"/>
      <c r="MLP830" s="28"/>
      <c r="MLQ830" s="28"/>
      <c r="MLR830" s="28"/>
      <c r="MLS830" s="28"/>
      <c r="MLT830" s="28"/>
      <c r="MLU830" s="28"/>
      <c r="MLV830" s="28"/>
      <c r="MLW830" s="28"/>
      <c r="MLX830" s="28"/>
      <c r="MLY830" s="28"/>
      <c r="MLZ830" s="28"/>
      <c r="MMA830" s="28"/>
      <c r="MMB830" s="28"/>
      <c r="MMC830" s="28"/>
      <c r="MMD830" s="28"/>
      <c r="MME830" s="28"/>
      <c r="MMF830" s="28"/>
      <c r="MMG830" s="28"/>
      <c r="MMH830" s="28"/>
      <c r="MMI830" s="28"/>
      <c r="MMJ830" s="28"/>
      <c r="MMK830" s="28"/>
      <c r="MML830" s="28"/>
      <c r="MMM830" s="28"/>
      <c r="MMN830" s="28"/>
      <c r="MMO830" s="28"/>
      <c r="MMP830" s="28"/>
      <c r="MMQ830" s="28"/>
      <c r="MMR830" s="28"/>
      <c r="MMS830" s="28"/>
      <c r="MMT830" s="28"/>
      <c r="MMU830" s="28"/>
      <c r="MMV830" s="28"/>
      <c r="MMW830" s="28"/>
      <c r="MMX830" s="28"/>
      <c r="MMY830" s="28"/>
      <c r="MMZ830" s="28"/>
      <c r="MNA830" s="28"/>
      <c r="MNB830" s="28"/>
      <c r="MNC830" s="28"/>
      <c r="MND830" s="28"/>
      <c r="MNE830" s="28"/>
      <c r="MNF830" s="28"/>
      <c r="MNG830" s="28"/>
      <c r="MNH830" s="28"/>
      <c r="MNI830" s="28"/>
      <c r="MNJ830" s="28"/>
      <c r="MNK830" s="28"/>
      <c r="MNL830" s="28"/>
      <c r="MNM830" s="28"/>
      <c r="MNN830" s="28"/>
      <c r="MNO830" s="28"/>
      <c r="MNP830" s="28"/>
      <c r="MNQ830" s="28"/>
      <c r="MNR830" s="28"/>
      <c r="MNS830" s="28"/>
      <c r="MNT830" s="28"/>
      <c r="MNU830" s="28"/>
      <c r="MNV830" s="28"/>
      <c r="MNW830" s="28"/>
      <c r="MNX830" s="28"/>
      <c r="MNY830" s="28"/>
      <c r="MNZ830" s="28"/>
      <c r="MOA830" s="28"/>
      <c r="MOB830" s="28"/>
      <c r="MOC830" s="28"/>
      <c r="MOD830" s="28"/>
      <c r="MOE830" s="28"/>
      <c r="MOF830" s="28"/>
      <c r="MOG830" s="28"/>
      <c r="MOH830" s="28"/>
      <c r="MOI830" s="28"/>
      <c r="MOJ830" s="28"/>
      <c r="MOK830" s="28"/>
      <c r="MOL830" s="28"/>
      <c r="MOM830" s="28"/>
      <c r="MON830" s="28"/>
      <c r="MOO830" s="28"/>
      <c r="MOP830" s="28"/>
      <c r="MOQ830" s="28"/>
      <c r="MOR830" s="28"/>
      <c r="MOS830" s="28"/>
      <c r="MOT830" s="28"/>
      <c r="MOU830" s="28"/>
      <c r="MOV830" s="28"/>
      <c r="MOW830" s="28"/>
      <c r="MOX830" s="28"/>
      <c r="MOY830" s="28"/>
      <c r="MOZ830" s="28"/>
      <c r="MPA830" s="28"/>
      <c r="MPB830" s="28"/>
      <c r="MPC830" s="28"/>
      <c r="MPD830" s="28"/>
      <c r="MPE830" s="28"/>
      <c r="MPF830" s="28"/>
      <c r="MPG830" s="28"/>
      <c r="MPH830" s="28"/>
      <c r="MPI830" s="28"/>
      <c r="MPJ830" s="28"/>
      <c r="MPK830" s="28"/>
      <c r="MPL830" s="28"/>
      <c r="MPM830" s="28"/>
      <c r="MPN830" s="28"/>
      <c r="MPO830" s="28"/>
      <c r="MPP830" s="28"/>
      <c r="MPQ830" s="28"/>
      <c r="MPR830" s="28"/>
      <c r="MPS830" s="28"/>
      <c r="MPT830" s="28"/>
      <c r="MPU830" s="28"/>
      <c r="MPV830" s="28"/>
      <c r="MPW830" s="28"/>
      <c r="MPX830" s="28"/>
      <c r="MPY830" s="28"/>
      <c r="MPZ830" s="28"/>
      <c r="MQA830" s="28"/>
      <c r="MQB830" s="28"/>
      <c r="MQC830" s="28"/>
      <c r="MQD830" s="28"/>
      <c r="MQE830" s="28"/>
      <c r="MQF830" s="28"/>
      <c r="MQG830" s="28"/>
      <c r="MQH830" s="28"/>
      <c r="MQI830" s="28"/>
      <c r="MQJ830" s="28"/>
      <c r="MQK830" s="28"/>
      <c r="MQL830" s="28"/>
      <c r="MQM830" s="28"/>
      <c r="MQN830" s="28"/>
      <c r="MQO830" s="28"/>
      <c r="MQP830" s="28"/>
      <c r="MQQ830" s="28"/>
      <c r="MQR830" s="28"/>
      <c r="MQS830" s="28"/>
      <c r="MQT830" s="28"/>
      <c r="MQU830" s="28"/>
      <c r="MQV830" s="28"/>
      <c r="MQW830" s="28"/>
      <c r="MQX830" s="28"/>
      <c r="MQY830" s="28"/>
      <c r="MQZ830" s="28"/>
      <c r="MRA830" s="28"/>
      <c r="MRB830" s="28"/>
      <c r="MRC830" s="28"/>
      <c r="MRD830" s="28"/>
      <c r="MRE830" s="28"/>
      <c r="MRF830" s="28"/>
      <c r="MRG830" s="28"/>
      <c r="MRH830" s="28"/>
      <c r="MRI830" s="28"/>
      <c r="MRJ830" s="28"/>
      <c r="MRK830" s="28"/>
      <c r="MRL830" s="28"/>
      <c r="MRM830" s="28"/>
      <c r="MRN830" s="28"/>
      <c r="MRO830" s="28"/>
      <c r="MRP830" s="28"/>
      <c r="MRQ830" s="28"/>
      <c r="MRR830" s="28"/>
      <c r="MRS830" s="28"/>
      <c r="MRT830" s="28"/>
      <c r="MRU830" s="28"/>
      <c r="MRV830" s="28"/>
      <c r="MRW830" s="28"/>
      <c r="MRX830" s="28"/>
      <c r="MRY830" s="28"/>
      <c r="MRZ830" s="28"/>
      <c r="MSA830" s="28"/>
      <c r="MSB830" s="28"/>
      <c r="MSC830" s="28"/>
      <c r="MSD830" s="28"/>
      <c r="MSE830" s="28"/>
      <c r="MSF830" s="28"/>
      <c r="MSG830" s="28"/>
      <c r="MSH830" s="28"/>
      <c r="MSI830" s="28"/>
      <c r="MSJ830" s="28"/>
      <c r="MSK830" s="28"/>
      <c r="MSL830" s="28"/>
      <c r="MSM830" s="28"/>
      <c r="MSN830" s="28"/>
      <c r="MSO830" s="28"/>
      <c r="MSP830" s="28"/>
      <c r="MSQ830" s="28"/>
      <c r="MSR830" s="28"/>
      <c r="MSS830" s="28"/>
      <c r="MST830" s="28"/>
      <c r="MSU830" s="28"/>
      <c r="MSV830" s="28"/>
      <c r="MSW830" s="28"/>
      <c r="MSX830" s="28"/>
      <c r="MSY830" s="28"/>
      <c r="MSZ830" s="28"/>
      <c r="MTA830" s="28"/>
      <c r="MTB830" s="28"/>
      <c r="MTC830" s="28"/>
      <c r="MTD830" s="28"/>
      <c r="MTE830" s="28"/>
      <c r="MTF830" s="28"/>
      <c r="MTG830" s="28"/>
      <c r="MTH830" s="28"/>
      <c r="MTI830" s="28"/>
      <c r="MTJ830" s="28"/>
      <c r="MTK830" s="28"/>
      <c r="MTL830" s="28"/>
      <c r="MTM830" s="28"/>
      <c r="MTN830" s="28"/>
      <c r="MTO830" s="28"/>
      <c r="MTP830" s="28"/>
      <c r="MTQ830" s="28"/>
      <c r="MTR830" s="28"/>
      <c r="MTS830" s="28"/>
      <c r="MTT830" s="28"/>
      <c r="MTU830" s="28"/>
      <c r="MTV830" s="28"/>
      <c r="MTW830" s="28"/>
      <c r="MTX830" s="28"/>
      <c r="MTY830" s="28"/>
      <c r="MTZ830" s="28"/>
      <c r="MUA830" s="28"/>
      <c r="MUB830" s="28"/>
      <c r="MUC830" s="28"/>
      <c r="MUD830" s="28"/>
      <c r="MUE830" s="28"/>
      <c r="MUF830" s="28"/>
      <c r="MUG830" s="28"/>
      <c r="MUH830" s="28"/>
      <c r="MUI830" s="28"/>
      <c r="MUJ830" s="28"/>
      <c r="MUK830" s="28"/>
      <c r="MUL830" s="28"/>
      <c r="MUM830" s="28"/>
      <c r="MUN830" s="28"/>
      <c r="MUO830" s="28"/>
      <c r="MUP830" s="28"/>
      <c r="MUQ830" s="28"/>
      <c r="MUR830" s="28"/>
      <c r="MUS830" s="28"/>
      <c r="MUT830" s="28"/>
      <c r="MUU830" s="28"/>
      <c r="MUV830" s="28"/>
      <c r="MUW830" s="28"/>
      <c r="MUX830" s="28"/>
      <c r="MUY830" s="28"/>
      <c r="MUZ830" s="28"/>
      <c r="MVA830" s="28"/>
      <c r="MVB830" s="28"/>
      <c r="MVC830" s="28"/>
      <c r="MVD830" s="28"/>
      <c r="MVE830" s="28"/>
      <c r="MVF830" s="28"/>
      <c r="MVG830" s="28"/>
      <c r="MVH830" s="28"/>
      <c r="MVI830" s="28"/>
      <c r="MVJ830" s="28"/>
      <c r="MVK830" s="28"/>
      <c r="MVL830" s="28"/>
      <c r="MVM830" s="28"/>
      <c r="MVN830" s="28"/>
      <c r="MVO830" s="28"/>
      <c r="MVP830" s="28"/>
      <c r="MVQ830" s="28"/>
      <c r="MVR830" s="28"/>
      <c r="MVS830" s="28"/>
      <c r="MVT830" s="28"/>
      <c r="MVU830" s="28"/>
      <c r="MVV830" s="28"/>
      <c r="MVW830" s="28"/>
      <c r="MVX830" s="28"/>
      <c r="MVY830" s="28"/>
      <c r="MVZ830" s="28"/>
      <c r="MWA830" s="28"/>
      <c r="MWB830" s="28"/>
      <c r="MWC830" s="28"/>
      <c r="MWD830" s="28"/>
      <c r="MWE830" s="28"/>
      <c r="MWF830" s="28"/>
      <c r="MWG830" s="28"/>
      <c r="MWH830" s="28"/>
      <c r="MWI830" s="28"/>
      <c r="MWJ830" s="28"/>
      <c r="MWK830" s="28"/>
      <c r="MWL830" s="28"/>
      <c r="MWM830" s="28"/>
      <c r="MWN830" s="28"/>
      <c r="MWO830" s="28"/>
      <c r="MWP830" s="28"/>
      <c r="MWQ830" s="28"/>
      <c r="MWR830" s="28"/>
      <c r="MWS830" s="28"/>
      <c r="MWT830" s="28"/>
      <c r="MWU830" s="28"/>
      <c r="MWV830" s="28"/>
      <c r="MWW830" s="28"/>
      <c r="MWX830" s="28"/>
      <c r="MWY830" s="28"/>
      <c r="MWZ830" s="28"/>
      <c r="MXA830" s="28"/>
      <c r="MXB830" s="28"/>
      <c r="MXC830" s="28"/>
      <c r="MXD830" s="28"/>
      <c r="MXE830" s="28"/>
      <c r="MXF830" s="28"/>
      <c r="MXG830" s="28"/>
      <c r="MXH830" s="28"/>
      <c r="MXI830" s="28"/>
      <c r="MXJ830" s="28"/>
      <c r="MXK830" s="28"/>
      <c r="MXL830" s="28"/>
      <c r="MXM830" s="28"/>
      <c r="MXN830" s="28"/>
      <c r="MXO830" s="28"/>
      <c r="MXP830" s="28"/>
      <c r="MXQ830" s="28"/>
      <c r="MXR830" s="28"/>
      <c r="MXS830" s="28"/>
      <c r="MXT830" s="28"/>
      <c r="MXU830" s="28"/>
      <c r="MXV830" s="28"/>
      <c r="MXW830" s="28"/>
      <c r="MXX830" s="28"/>
      <c r="MXY830" s="28"/>
      <c r="MXZ830" s="28"/>
      <c r="MYA830" s="28"/>
      <c r="MYB830" s="28"/>
      <c r="MYC830" s="28"/>
      <c r="MYD830" s="28"/>
      <c r="MYE830" s="28"/>
      <c r="MYF830" s="28"/>
      <c r="MYG830" s="28"/>
      <c r="MYH830" s="28"/>
      <c r="MYI830" s="28"/>
      <c r="MYJ830" s="28"/>
      <c r="MYK830" s="28"/>
      <c r="MYL830" s="28"/>
      <c r="MYM830" s="28"/>
      <c r="MYN830" s="28"/>
      <c r="MYO830" s="28"/>
      <c r="MYP830" s="28"/>
      <c r="MYQ830" s="28"/>
      <c r="MYR830" s="28"/>
      <c r="MYS830" s="28"/>
      <c r="MYT830" s="28"/>
      <c r="MYU830" s="28"/>
      <c r="MYV830" s="28"/>
      <c r="MYW830" s="28"/>
      <c r="MYX830" s="28"/>
      <c r="MYY830" s="28"/>
      <c r="MYZ830" s="28"/>
      <c r="MZA830" s="28"/>
      <c r="MZB830" s="28"/>
      <c r="MZC830" s="28"/>
      <c r="MZD830" s="28"/>
      <c r="MZE830" s="28"/>
      <c r="MZF830" s="28"/>
      <c r="MZG830" s="28"/>
      <c r="MZH830" s="28"/>
      <c r="MZI830" s="28"/>
      <c r="MZJ830" s="28"/>
      <c r="MZK830" s="28"/>
      <c r="MZL830" s="28"/>
      <c r="MZM830" s="28"/>
      <c r="MZN830" s="28"/>
      <c r="MZO830" s="28"/>
      <c r="MZP830" s="28"/>
      <c r="MZQ830" s="28"/>
      <c r="MZR830" s="28"/>
      <c r="MZS830" s="28"/>
      <c r="MZT830" s="28"/>
      <c r="MZU830" s="28"/>
      <c r="MZV830" s="28"/>
      <c r="MZW830" s="28"/>
      <c r="MZX830" s="28"/>
      <c r="MZY830" s="28"/>
      <c r="MZZ830" s="28"/>
      <c r="NAA830" s="28"/>
      <c r="NAB830" s="28"/>
      <c r="NAC830" s="28"/>
      <c r="NAD830" s="28"/>
      <c r="NAE830" s="28"/>
      <c r="NAF830" s="28"/>
      <c r="NAG830" s="28"/>
      <c r="NAH830" s="28"/>
      <c r="NAI830" s="28"/>
      <c r="NAJ830" s="28"/>
      <c r="NAK830" s="28"/>
      <c r="NAL830" s="28"/>
      <c r="NAM830" s="28"/>
      <c r="NAN830" s="28"/>
      <c r="NAO830" s="28"/>
      <c r="NAP830" s="28"/>
      <c r="NAQ830" s="28"/>
      <c r="NAR830" s="28"/>
      <c r="NAS830" s="28"/>
      <c r="NAT830" s="28"/>
      <c r="NAU830" s="28"/>
      <c r="NAV830" s="28"/>
      <c r="NAW830" s="28"/>
      <c r="NAX830" s="28"/>
      <c r="NAY830" s="28"/>
      <c r="NAZ830" s="28"/>
      <c r="NBA830" s="28"/>
      <c r="NBB830" s="28"/>
      <c r="NBC830" s="28"/>
      <c r="NBD830" s="28"/>
      <c r="NBE830" s="28"/>
      <c r="NBF830" s="28"/>
      <c r="NBG830" s="28"/>
      <c r="NBH830" s="28"/>
      <c r="NBI830" s="28"/>
      <c r="NBJ830" s="28"/>
      <c r="NBK830" s="28"/>
      <c r="NBL830" s="28"/>
      <c r="NBM830" s="28"/>
      <c r="NBN830" s="28"/>
      <c r="NBO830" s="28"/>
      <c r="NBP830" s="28"/>
      <c r="NBQ830" s="28"/>
      <c r="NBR830" s="28"/>
      <c r="NBS830" s="28"/>
      <c r="NBT830" s="28"/>
      <c r="NBU830" s="28"/>
      <c r="NBV830" s="28"/>
      <c r="NBW830" s="28"/>
      <c r="NBX830" s="28"/>
      <c r="NBY830" s="28"/>
      <c r="NBZ830" s="28"/>
      <c r="NCA830" s="28"/>
      <c r="NCB830" s="28"/>
      <c r="NCC830" s="28"/>
      <c r="NCD830" s="28"/>
      <c r="NCE830" s="28"/>
      <c r="NCF830" s="28"/>
      <c r="NCG830" s="28"/>
      <c r="NCH830" s="28"/>
      <c r="NCI830" s="28"/>
      <c r="NCJ830" s="28"/>
      <c r="NCK830" s="28"/>
      <c r="NCL830" s="28"/>
      <c r="NCM830" s="28"/>
      <c r="NCN830" s="28"/>
      <c r="NCO830" s="28"/>
      <c r="NCP830" s="28"/>
      <c r="NCQ830" s="28"/>
      <c r="NCR830" s="28"/>
      <c r="NCS830" s="28"/>
      <c r="NCT830" s="28"/>
      <c r="NCU830" s="28"/>
      <c r="NCV830" s="28"/>
      <c r="NCW830" s="28"/>
      <c r="NCX830" s="28"/>
      <c r="NCY830" s="28"/>
      <c r="NCZ830" s="28"/>
      <c r="NDA830" s="28"/>
      <c r="NDB830" s="28"/>
      <c r="NDC830" s="28"/>
      <c r="NDD830" s="28"/>
      <c r="NDE830" s="28"/>
      <c r="NDF830" s="28"/>
      <c r="NDG830" s="28"/>
      <c r="NDH830" s="28"/>
      <c r="NDI830" s="28"/>
      <c r="NDJ830" s="28"/>
      <c r="NDK830" s="28"/>
      <c r="NDL830" s="28"/>
      <c r="NDM830" s="28"/>
      <c r="NDN830" s="28"/>
      <c r="NDO830" s="28"/>
      <c r="NDP830" s="28"/>
      <c r="NDQ830" s="28"/>
      <c r="NDR830" s="28"/>
      <c r="NDS830" s="28"/>
      <c r="NDT830" s="28"/>
      <c r="NDU830" s="28"/>
      <c r="NDV830" s="28"/>
      <c r="NDW830" s="28"/>
      <c r="NDX830" s="28"/>
      <c r="NDY830" s="28"/>
      <c r="NDZ830" s="28"/>
      <c r="NEA830" s="28"/>
      <c r="NEB830" s="28"/>
      <c r="NEC830" s="28"/>
      <c r="NED830" s="28"/>
      <c r="NEE830" s="28"/>
      <c r="NEF830" s="28"/>
      <c r="NEG830" s="28"/>
      <c r="NEH830" s="28"/>
      <c r="NEI830" s="28"/>
      <c r="NEJ830" s="28"/>
      <c r="NEK830" s="28"/>
      <c r="NEL830" s="28"/>
      <c r="NEM830" s="28"/>
      <c r="NEN830" s="28"/>
      <c r="NEO830" s="28"/>
      <c r="NEP830" s="28"/>
      <c r="NEQ830" s="28"/>
      <c r="NER830" s="28"/>
      <c r="NES830" s="28"/>
      <c r="NET830" s="28"/>
      <c r="NEU830" s="28"/>
      <c r="NEV830" s="28"/>
      <c r="NEW830" s="28"/>
      <c r="NEX830" s="28"/>
      <c r="NEY830" s="28"/>
      <c r="NEZ830" s="28"/>
      <c r="NFA830" s="28"/>
      <c r="NFB830" s="28"/>
      <c r="NFC830" s="28"/>
      <c r="NFD830" s="28"/>
      <c r="NFE830" s="28"/>
      <c r="NFF830" s="28"/>
      <c r="NFG830" s="28"/>
      <c r="NFH830" s="28"/>
      <c r="NFI830" s="28"/>
      <c r="NFJ830" s="28"/>
      <c r="NFK830" s="28"/>
      <c r="NFL830" s="28"/>
      <c r="NFM830" s="28"/>
      <c r="NFN830" s="28"/>
      <c r="NFO830" s="28"/>
      <c r="NFP830" s="28"/>
      <c r="NFQ830" s="28"/>
      <c r="NFR830" s="28"/>
      <c r="NFS830" s="28"/>
      <c r="NFT830" s="28"/>
      <c r="NFU830" s="28"/>
      <c r="NFV830" s="28"/>
      <c r="NFW830" s="28"/>
      <c r="NFX830" s="28"/>
      <c r="NFY830" s="28"/>
      <c r="NFZ830" s="28"/>
      <c r="NGA830" s="28"/>
      <c r="NGB830" s="28"/>
      <c r="NGC830" s="28"/>
      <c r="NGD830" s="28"/>
      <c r="NGE830" s="28"/>
      <c r="NGF830" s="28"/>
      <c r="NGG830" s="28"/>
      <c r="NGH830" s="28"/>
      <c r="NGI830" s="28"/>
      <c r="NGJ830" s="28"/>
      <c r="NGK830" s="28"/>
      <c r="NGL830" s="28"/>
      <c r="NGM830" s="28"/>
      <c r="NGN830" s="28"/>
      <c r="NGO830" s="28"/>
      <c r="NGP830" s="28"/>
      <c r="NGQ830" s="28"/>
      <c r="NGR830" s="28"/>
      <c r="NGS830" s="28"/>
      <c r="NGT830" s="28"/>
      <c r="NGU830" s="28"/>
      <c r="NGV830" s="28"/>
      <c r="NGW830" s="28"/>
      <c r="NGX830" s="28"/>
      <c r="NGY830" s="28"/>
      <c r="NGZ830" s="28"/>
      <c r="NHA830" s="28"/>
      <c r="NHB830" s="28"/>
      <c r="NHC830" s="28"/>
      <c r="NHD830" s="28"/>
      <c r="NHE830" s="28"/>
      <c r="NHF830" s="28"/>
      <c r="NHG830" s="28"/>
      <c r="NHH830" s="28"/>
      <c r="NHI830" s="28"/>
      <c r="NHJ830" s="28"/>
      <c r="NHK830" s="28"/>
      <c r="NHL830" s="28"/>
      <c r="NHM830" s="28"/>
      <c r="NHN830" s="28"/>
      <c r="NHO830" s="28"/>
      <c r="NHP830" s="28"/>
      <c r="NHQ830" s="28"/>
      <c r="NHR830" s="28"/>
      <c r="NHS830" s="28"/>
      <c r="NHT830" s="28"/>
      <c r="NHU830" s="28"/>
      <c r="NHV830" s="28"/>
      <c r="NHW830" s="28"/>
      <c r="NHX830" s="28"/>
      <c r="NHY830" s="28"/>
      <c r="NHZ830" s="28"/>
      <c r="NIA830" s="28"/>
      <c r="NIB830" s="28"/>
      <c r="NIC830" s="28"/>
      <c r="NID830" s="28"/>
      <c r="NIE830" s="28"/>
      <c r="NIF830" s="28"/>
      <c r="NIG830" s="28"/>
      <c r="NIH830" s="28"/>
      <c r="NII830" s="28"/>
      <c r="NIJ830" s="28"/>
      <c r="NIK830" s="28"/>
      <c r="NIL830" s="28"/>
      <c r="NIM830" s="28"/>
      <c r="NIN830" s="28"/>
      <c r="NIO830" s="28"/>
      <c r="NIP830" s="28"/>
      <c r="NIQ830" s="28"/>
      <c r="NIR830" s="28"/>
      <c r="NIS830" s="28"/>
      <c r="NIT830" s="28"/>
      <c r="NIU830" s="28"/>
      <c r="NIV830" s="28"/>
      <c r="NIW830" s="28"/>
      <c r="NIX830" s="28"/>
      <c r="NIY830" s="28"/>
      <c r="NIZ830" s="28"/>
      <c r="NJA830" s="28"/>
      <c r="NJB830" s="28"/>
      <c r="NJC830" s="28"/>
      <c r="NJD830" s="28"/>
      <c r="NJE830" s="28"/>
      <c r="NJF830" s="28"/>
      <c r="NJG830" s="28"/>
      <c r="NJH830" s="28"/>
      <c r="NJI830" s="28"/>
      <c r="NJJ830" s="28"/>
      <c r="NJK830" s="28"/>
      <c r="NJL830" s="28"/>
      <c r="NJM830" s="28"/>
      <c r="NJN830" s="28"/>
      <c r="NJO830" s="28"/>
      <c r="NJP830" s="28"/>
      <c r="NJQ830" s="28"/>
      <c r="NJR830" s="28"/>
      <c r="NJS830" s="28"/>
      <c r="NJT830" s="28"/>
      <c r="NJU830" s="28"/>
      <c r="NJV830" s="28"/>
      <c r="NJW830" s="28"/>
      <c r="NJX830" s="28"/>
      <c r="NJY830" s="28"/>
      <c r="NJZ830" s="28"/>
      <c r="NKA830" s="28"/>
      <c r="NKB830" s="28"/>
      <c r="NKC830" s="28"/>
      <c r="NKD830" s="28"/>
      <c r="NKE830" s="28"/>
      <c r="NKF830" s="28"/>
      <c r="NKG830" s="28"/>
      <c r="NKH830" s="28"/>
      <c r="NKI830" s="28"/>
      <c r="NKJ830" s="28"/>
      <c r="NKK830" s="28"/>
      <c r="NKL830" s="28"/>
      <c r="NKM830" s="28"/>
      <c r="NKN830" s="28"/>
      <c r="NKO830" s="28"/>
      <c r="NKP830" s="28"/>
      <c r="NKQ830" s="28"/>
      <c r="NKR830" s="28"/>
      <c r="NKS830" s="28"/>
      <c r="NKT830" s="28"/>
      <c r="NKU830" s="28"/>
      <c r="NKV830" s="28"/>
      <c r="NKW830" s="28"/>
      <c r="NKX830" s="28"/>
      <c r="NKY830" s="28"/>
      <c r="NKZ830" s="28"/>
      <c r="NLA830" s="28"/>
      <c r="NLB830" s="28"/>
      <c r="NLC830" s="28"/>
      <c r="NLD830" s="28"/>
      <c r="NLE830" s="28"/>
      <c r="NLF830" s="28"/>
      <c r="NLG830" s="28"/>
      <c r="NLH830" s="28"/>
      <c r="NLI830" s="28"/>
      <c r="NLJ830" s="28"/>
      <c r="NLK830" s="28"/>
      <c r="NLL830" s="28"/>
      <c r="NLM830" s="28"/>
      <c r="NLN830" s="28"/>
      <c r="NLO830" s="28"/>
      <c r="NLP830" s="28"/>
      <c r="NLQ830" s="28"/>
      <c r="NLR830" s="28"/>
      <c r="NLS830" s="28"/>
      <c r="NLT830" s="28"/>
      <c r="NLU830" s="28"/>
      <c r="NLV830" s="28"/>
      <c r="NLW830" s="28"/>
      <c r="NLX830" s="28"/>
      <c r="NLY830" s="28"/>
      <c r="NLZ830" s="28"/>
      <c r="NMA830" s="28"/>
      <c r="NMB830" s="28"/>
      <c r="NMC830" s="28"/>
      <c r="NMD830" s="28"/>
      <c r="NME830" s="28"/>
      <c r="NMF830" s="28"/>
      <c r="NMG830" s="28"/>
      <c r="NMH830" s="28"/>
      <c r="NMI830" s="28"/>
      <c r="NMJ830" s="28"/>
      <c r="NMK830" s="28"/>
      <c r="NML830" s="28"/>
      <c r="NMM830" s="28"/>
      <c r="NMN830" s="28"/>
      <c r="NMO830" s="28"/>
      <c r="NMP830" s="28"/>
      <c r="NMQ830" s="28"/>
      <c r="NMR830" s="28"/>
      <c r="NMS830" s="28"/>
      <c r="NMT830" s="28"/>
      <c r="NMU830" s="28"/>
      <c r="NMV830" s="28"/>
      <c r="NMW830" s="28"/>
      <c r="NMX830" s="28"/>
      <c r="NMY830" s="28"/>
      <c r="NMZ830" s="28"/>
      <c r="NNA830" s="28"/>
      <c r="NNB830" s="28"/>
      <c r="NNC830" s="28"/>
      <c r="NND830" s="28"/>
      <c r="NNE830" s="28"/>
      <c r="NNF830" s="28"/>
      <c r="NNG830" s="28"/>
      <c r="NNH830" s="28"/>
      <c r="NNI830" s="28"/>
      <c r="NNJ830" s="28"/>
      <c r="NNK830" s="28"/>
      <c r="NNL830" s="28"/>
      <c r="NNM830" s="28"/>
      <c r="NNN830" s="28"/>
      <c r="NNO830" s="28"/>
      <c r="NNP830" s="28"/>
      <c r="NNQ830" s="28"/>
      <c r="NNR830" s="28"/>
      <c r="NNS830" s="28"/>
      <c r="NNT830" s="28"/>
      <c r="NNU830" s="28"/>
      <c r="NNV830" s="28"/>
      <c r="NNW830" s="28"/>
      <c r="NNX830" s="28"/>
      <c r="NNY830" s="28"/>
      <c r="NNZ830" s="28"/>
      <c r="NOA830" s="28"/>
      <c r="NOB830" s="28"/>
      <c r="NOC830" s="28"/>
      <c r="NOD830" s="28"/>
      <c r="NOE830" s="28"/>
      <c r="NOF830" s="28"/>
      <c r="NOG830" s="28"/>
      <c r="NOH830" s="28"/>
      <c r="NOI830" s="28"/>
      <c r="NOJ830" s="28"/>
      <c r="NOK830" s="28"/>
      <c r="NOL830" s="28"/>
      <c r="NOM830" s="28"/>
      <c r="NON830" s="28"/>
      <c r="NOO830" s="28"/>
      <c r="NOP830" s="28"/>
      <c r="NOQ830" s="28"/>
      <c r="NOR830" s="28"/>
      <c r="NOS830" s="28"/>
      <c r="NOT830" s="28"/>
      <c r="NOU830" s="28"/>
      <c r="NOV830" s="28"/>
      <c r="NOW830" s="28"/>
      <c r="NOX830" s="28"/>
      <c r="NOY830" s="28"/>
      <c r="NOZ830" s="28"/>
      <c r="NPA830" s="28"/>
      <c r="NPB830" s="28"/>
      <c r="NPC830" s="28"/>
      <c r="NPD830" s="28"/>
      <c r="NPE830" s="28"/>
      <c r="NPF830" s="28"/>
      <c r="NPG830" s="28"/>
      <c r="NPH830" s="28"/>
      <c r="NPI830" s="28"/>
      <c r="NPJ830" s="28"/>
      <c r="NPK830" s="28"/>
      <c r="NPL830" s="28"/>
      <c r="NPM830" s="28"/>
      <c r="NPN830" s="28"/>
      <c r="NPO830" s="28"/>
      <c r="NPP830" s="28"/>
      <c r="NPQ830" s="28"/>
      <c r="NPR830" s="28"/>
      <c r="NPS830" s="28"/>
      <c r="NPT830" s="28"/>
      <c r="NPU830" s="28"/>
      <c r="NPV830" s="28"/>
      <c r="NPW830" s="28"/>
      <c r="NPX830" s="28"/>
      <c r="NPY830" s="28"/>
      <c r="NPZ830" s="28"/>
      <c r="NQA830" s="28"/>
      <c r="NQB830" s="28"/>
      <c r="NQC830" s="28"/>
      <c r="NQD830" s="28"/>
      <c r="NQE830" s="28"/>
      <c r="NQF830" s="28"/>
      <c r="NQG830" s="28"/>
      <c r="NQH830" s="28"/>
      <c r="NQI830" s="28"/>
      <c r="NQJ830" s="28"/>
      <c r="NQK830" s="28"/>
      <c r="NQL830" s="28"/>
      <c r="NQM830" s="28"/>
      <c r="NQN830" s="28"/>
      <c r="NQO830" s="28"/>
      <c r="NQP830" s="28"/>
      <c r="NQQ830" s="28"/>
      <c r="NQR830" s="28"/>
      <c r="NQS830" s="28"/>
      <c r="NQT830" s="28"/>
      <c r="NQU830" s="28"/>
      <c r="NQV830" s="28"/>
      <c r="NQW830" s="28"/>
      <c r="NQX830" s="28"/>
      <c r="NQY830" s="28"/>
      <c r="NQZ830" s="28"/>
      <c r="NRA830" s="28"/>
      <c r="NRB830" s="28"/>
      <c r="NRC830" s="28"/>
      <c r="NRD830" s="28"/>
      <c r="NRE830" s="28"/>
      <c r="NRF830" s="28"/>
      <c r="NRG830" s="28"/>
      <c r="NRH830" s="28"/>
      <c r="NRI830" s="28"/>
      <c r="NRJ830" s="28"/>
      <c r="NRK830" s="28"/>
      <c r="NRL830" s="28"/>
      <c r="NRM830" s="28"/>
      <c r="NRN830" s="28"/>
      <c r="NRO830" s="28"/>
      <c r="NRP830" s="28"/>
      <c r="NRQ830" s="28"/>
      <c r="NRR830" s="28"/>
      <c r="NRS830" s="28"/>
      <c r="NRT830" s="28"/>
      <c r="NRU830" s="28"/>
      <c r="NRV830" s="28"/>
      <c r="NRW830" s="28"/>
      <c r="NRX830" s="28"/>
      <c r="NRY830" s="28"/>
      <c r="NRZ830" s="28"/>
      <c r="NSA830" s="28"/>
      <c r="NSB830" s="28"/>
      <c r="NSC830" s="28"/>
      <c r="NSD830" s="28"/>
      <c r="NSE830" s="28"/>
      <c r="NSF830" s="28"/>
      <c r="NSG830" s="28"/>
      <c r="NSH830" s="28"/>
      <c r="NSI830" s="28"/>
      <c r="NSJ830" s="28"/>
      <c r="NSK830" s="28"/>
      <c r="NSL830" s="28"/>
      <c r="NSM830" s="28"/>
      <c r="NSN830" s="28"/>
      <c r="NSO830" s="28"/>
      <c r="NSP830" s="28"/>
      <c r="NSQ830" s="28"/>
      <c r="NSR830" s="28"/>
      <c r="NSS830" s="28"/>
      <c r="NST830" s="28"/>
      <c r="NSU830" s="28"/>
      <c r="NSV830" s="28"/>
      <c r="NSW830" s="28"/>
      <c r="NSX830" s="28"/>
      <c r="NSY830" s="28"/>
      <c r="NSZ830" s="28"/>
      <c r="NTA830" s="28"/>
      <c r="NTB830" s="28"/>
      <c r="NTC830" s="28"/>
      <c r="NTD830" s="28"/>
      <c r="NTE830" s="28"/>
      <c r="NTF830" s="28"/>
      <c r="NTG830" s="28"/>
      <c r="NTH830" s="28"/>
      <c r="NTI830" s="28"/>
      <c r="NTJ830" s="28"/>
      <c r="NTK830" s="28"/>
      <c r="NTL830" s="28"/>
      <c r="NTM830" s="28"/>
      <c r="NTN830" s="28"/>
      <c r="NTO830" s="28"/>
      <c r="NTP830" s="28"/>
      <c r="NTQ830" s="28"/>
      <c r="NTR830" s="28"/>
      <c r="NTS830" s="28"/>
      <c r="NTT830" s="28"/>
      <c r="NTU830" s="28"/>
      <c r="NTV830" s="28"/>
      <c r="NTW830" s="28"/>
      <c r="NTX830" s="28"/>
      <c r="NTY830" s="28"/>
      <c r="NTZ830" s="28"/>
      <c r="NUA830" s="28"/>
      <c r="NUB830" s="28"/>
      <c r="NUC830" s="28"/>
      <c r="NUD830" s="28"/>
      <c r="NUE830" s="28"/>
      <c r="NUF830" s="28"/>
      <c r="NUG830" s="28"/>
      <c r="NUH830" s="28"/>
      <c r="NUI830" s="28"/>
      <c r="NUJ830" s="28"/>
      <c r="NUK830" s="28"/>
      <c r="NUL830" s="28"/>
      <c r="NUM830" s="28"/>
      <c r="NUN830" s="28"/>
      <c r="NUO830" s="28"/>
      <c r="NUP830" s="28"/>
      <c r="NUQ830" s="28"/>
      <c r="NUR830" s="28"/>
      <c r="NUS830" s="28"/>
      <c r="NUT830" s="28"/>
      <c r="NUU830" s="28"/>
      <c r="NUV830" s="28"/>
      <c r="NUW830" s="28"/>
      <c r="NUX830" s="28"/>
      <c r="NUY830" s="28"/>
      <c r="NUZ830" s="28"/>
      <c r="NVA830" s="28"/>
      <c r="NVB830" s="28"/>
      <c r="NVC830" s="28"/>
      <c r="NVD830" s="28"/>
      <c r="NVE830" s="28"/>
      <c r="NVF830" s="28"/>
      <c r="NVG830" s="28"/>
      <c r="NVH830" s="28"/>
      <c r="NVI830" s="28"/>
      <c r="NVJ830" s="28"/>
      <c r="NVK830" s="28"/>
      <c r="NVL830" s="28"/>
      <c r="NVM830" s="28"/>
      <c r="NVN830" s="28"/>
      <c r="NVO830" s="28"/>
      <c r="NVP830" s="28"/>
      <c r="NVQ830" s="28"/>
      <c r="NVR830" s="28"/>
      <c r="NVS830" s="28"/>
      <c r="NVT830" s="28"/>
      <c r="NVU830" s="28"/>
      <c r="NVV830" s="28"/>
      <c r="NVW830" s="28"/>
      <c r="NVX830" s="28"/>
      <c r="NVY830" s="28"/>
      <c r="NVZ830" s="28"/>
      <c r="NWA830" s="28"/>
      <c r="NWB830" s="28"/>
      <c r="NWC830" s="28"/>
      <c r="NWD830" s="28"/>
      <c r="NWE830" s="28"/>
      <c r="NWF830" s="28"/>
      <c r="NWG830" s="28"/>
      <c r="NWH830" s="28"/>
      <c r="NWI830" s="28"/>
      <c r="NWJ830" s="28"/>
      <c r="NWK830" s="28"/>
      <c r="NWL830" s="28"/>
      <c r="NWM830" s="28"/>
      <c r="NWN830" s="28"/>
      <c r="NWO830" s="28"/>
      <c r="NWP830" s="28"/>
      <c r="NWQ830" s="28"/>
      <c r="NWR830" s="28"/>
      <c r="NWS830" s="28"/>
      <c r="NWT830" s="28"/>
      <c r="NWU830" s="28"/>
      <c r="NWV830" s="28"/>
      <c r="NWW830" s="28"/>
      <c r="NWX830" s="28"/>
      <c r="NWY830" s="28"/>
      <c r="NWZ830" s="28"/>
      <c r="NXA830" s="28"/>
      <c r="NXB830" s="28"/>
      <c r="NXC830" s="28"/>
      <c r="NXD830" s="28"/>
      <c r="NXE830" s="28"/>
      <c r="NXF830" s="28"/>
      <c r="NXG830" s="28"/>
      <c r="NXH830" s="28"/>
      <c r="NXI830" s="28"/>
      <c r="NXJ830" s="28"/>
      <c r="NXK830" s="28"/>
      <c r="NXL830" s="28"/>
      <c r="NXM830" s="28"/>
      <c r="NXN830" s="28"/>
      <c r="NXO830" s="28"/>
      <c r="NXP830" s="28"/>
      <c r="NXQ830" s="28"/>
      <c r="NXR830" s="28"/>
      <c r="NXS830" s="28"/>
      <c r="NXT830" s="28"/>
      <c r="NXU830" s="28"/>
      <c r="NXV830" s="28"/>
      <c r="NXW830" s="28"/>
      <c r="NXX830" s="28"/>
      <c r="NXY830" s="28"/>
      <c r="NXZ830" s="28"/>
      <c r="NYA830" s="28"/>
      <c r="NYB830" s="28"/>
      <c r="NYC830" s="28"/>
      <c r="NYD830" s="28"/>
      <c r="NYE830" s="28"/>
      <c r="NYF830" s="28"/>
      <c r="NYG830" s="28"/>
      <c r="NYH830" s="28"/>
      <c r="NYI830" s="28"/>
      <c r="NYJ830" s="28"/>
      <c r="NYK830" s="28"/>
      <c r="NYL830" s="28"/>
      <c r="NYM830" s="28"/>
      <c r="NYN830" s="28"/>
      <c r="NYO830" s="28"/>
      <c r="NYP830" s="28"/>
      <c r="NYQ830" s="28"/>
      <c r="NYR830" s="28"/>
      <c r="NYS830" s="28"/>
      <c r="NYT830" s="28"/>
      <c r="NYU830" s="28"/>
      <c r="NYV830" s="28"/>
      <c r="NYW830" s="28"/>
      <c r="NYX830" s="28"/>
      <c r="NYY830" s="28"/>
      <c r="NYZ830" s="28"/>
      <c r="NZA830" s="28"/>
      <c r="NZB830" s="28"/>
      <c r="NZC830" s="28"/>
      <c r="NZD830" s="28"/>
      <c r="NZE830" s="28"/>
      <c r="NZF830" s="28"/>
      <c r="NZG830" s="28"/>
      <c r="NZH830" s="28"/>
      <c r="NZI830" s="28"/>
      <c r="NZJ830" s="28"/>
      <c r="NZK830" s="28"/>
      <c r="NZL830" s="28"/>
      <c r="NZM830" s="28"/>
      <c r="NZN830" s="28"/>
      <c r="NZO830" s="28"/>
      <c r="NZP830" s="28"/>
      <c r="NZQ830" s="28"/>
      <c r="NZR830" s="28"/>
      <c r="NZS830" s="28"/>
      <c r="NZT830" s="28"/>
      <c r="NZU830" s="28"/>
      <c r="NZV830" s="28"/>
      <c r="NZW830" s="28"/>
      <c r="NZX830" s="28"/>
      <c r="NZY830" s="28"/>
      <c r="NZZ830" s="28"/>
      <c r="OAA830" s="28"/>
      <c r="OAB830" s="28"/>
      <c r="OAC830" s="28"/>
      <c r="OAD830" s="28"/>
      <c r="OAE830" s="28"/>
      <c r="OAF830" s="28"/>
      <c r="OAG830" s="28"/>
      <c r="OAH830" s="28"/>
      <c r="OAI830" s="28"/>
      <c r="OAJ830" s="28"/>
      <c r="OAK830" s="28"/>
      <c r="OAL830" s="28"/>
      <c r="OAM830" s="28"/>
      <c r="OAN830" s="28"/>
      <c r="OAO830" s="28"/>
      <c r="OAP830" s="28"/>
      <c r="OAQ830" s="28"/>
      <c r="OAR830" s="28"/>
      <c r="OAS830" s="28"/>
      <c r="OAT830" s="28"/>
      <c r="OAU830" s="28"/>
      <c r="OAV830" s="28"/>
      <c r="OAW830" s="28"/>
      <c r="OAX830" s="28"/>
      <c r="OAY830" s="28"/>
      <c r="OAZ830" s="28"/>
      <c r="OBA830" s="28"/>
      <c r="OBB830" s="28"/>
      <c r="OBC830" s="28"/>
      <c r="OBD830" s="28"/>
      <c r="OBE830" s="28"/>
      <c r="OBF830" s="28"/>
      <c r="OBG830" s="28"/>
      <c r="OBH830" s="28"/>
      <c r="OBI830" s="28"/>
      <c r="OBJ830" s="28"/>
      <c r="OBK830" s="28"/>
      <c r="OBL830" s="28"/>
      <c r="OBM830" s="28"/>
      <c r="OBN830" s="28"/>
      <c r="OBO830" s="28"/>
      <c r="OBP830" s="28"/>
      <c r="OBQ830" s="28"/>
      <c r="OBR830" s="28"/>
      <c r="OBS830" s="28"/>
      <c r="OBT830" s="28"/>
      <c r="OBU830" s="28"/>
      <c r="OBV830" s="28"/>
      <c r="OBW830" s="28"/>
      <c r="OBX830" s="28"/>
      <c r="OBY830" s="28"/>
      <c r="OBZ830" s="28"/>
      <c r="OCA830" s="28"/>
      <c r="OCB830" s="28"/>
      <c r="OCC830" s="28"/>
      <c r="OCD830" s="28"/>
      <c r="OCE830" s="28"/>
      <c r="OCF830" s="28"/>
      <c r="OCG830" s="28"/>
      <c r="OCH830" s="28"/>
      <c r="OCI830" s="28"/>
      <c r="OCJ830" s="28"/>
      <c r="OCK830" s="28"/>
      <c r="OCL830" s="28"/>
      <c r="OCM830" s="28"/>
      <c r="OCN830" s="28"/>
      <c r="OCO830" s="28"/>
      <c r="OCP830" s="28"/>
      <c r="OCQ830" s="28"/>
      <c r="OCR830" s="28"/>
      <c r="OCS830" s="28"/>
      <c r="OCT830" s="28"/>
      <c r="OCU830" s="28"/>
      <c r="OCV830" s="28"/>
      <c r="OCW830" s="28"/>
      <c r="OCX830" s="28"/>
      <c r="OCY830" s="28"/>
      <c r="OCZ830" s="28"/>
      <c r="ODA830" s="28"/>
      <c r="ODB830" s="28"/>
      <c r="ODC830" s="28"/>
      <c r="ODD830" s="28"/>
      <c r="ODE830" s="28"/>
      <c r="ODF830" s="28"/>
      <c r="ODG830" s="28"/>
      <c r="ODH830" s="28"/>
      <c r="ODI830" s="28"/>
      <c r="ODJ830" s="28"/>
      <c r="ODK830" s="28"/>
      <c r="ODL830" s="28"/>
      <c r="ODM830" s="28"/>
      <c r="ODN830" s="28"/>
      <c r="ODO830" s="28"/>
      <c r="ODP830" s="28"/>
      <c r="ODQ830" s="28"/>
      <c r="ODR830" s="28"/>
      <c r="ODS830" s="28"/>
      <c r="ODT830" s="28"/>
      <c r="ODU830" s="28"/>
      <c r="ODV830" s="28"/>
      <c r="ODW830" s="28"/>
      <c r="ODX830" s="28"/>
      <c r="ODY830" s="28"/>
      <c r="ODZ830" s="28"/>
      <c r="OEA830" s="28"/>
      <c r="OEB830" s="28"/>
      <c r="OEC830" s="28"/>
      <c r="OED830" s="28"/>
      <c r="OEE830" s="28"/>
      <c r="OEF830" s="28"/>
      <c r="OEG830" s="28"/>
      <c r="OEH830" s="28"/>
      <c r="OEI830" s="28"/>
      <c r="OEJ830" s="28"/>
      <c r="OEK830" s="28"/>
      <c r="OEL830" s="28"/>
      <c r="OEM830" s="28"/>
      <c r="OEN830" s="28"/>
      <c r="OEO830" s="28"/>
      <c r="OEP830" s="28"/>
      <c r="OEQ830" s="28"/>
      <c r="OER830" s="28"/>
      <c r="OES830" s="28"/>
      <c r="OET830" s="28"/>
      <c r="OEU830" s="28"/>
      <c r="OEV830" s="28"/>
      <c r="OEW830" s="28"/>
      <c r="OEX830" s="28"/>
      <c r="OEY830" s="28"/>
      <c r="OEZ830" s="28"/>
      <c r="OFA830" s="28"/>
      <c r="OFB830" s="28"/>
      <c r="OFC830" s="28"/>
      <c r="OFD830" s="28"/>
      <c r="OFE830" s="28"/>
      <c r="OFF830" s="28"/>
      <c r="OFG830" s="28"/>
      <c r="OFH830" s="28"/>
      <c r="OFI830" s="28"/>
      <c r="OFJ830" s="28"/>
      <c r="OFK830" s="28"/>
      <c r="OFL830" s="28"/>
      <c r="OFM830" s="28"/>
      <c r="OFN830" s="28"/>
      <c r="OFO830" s="28"/>
      <c r="OFP830" s="28"/>
      <c r="OFQ830" s="28"/>
      <c r="OFR830" s="28"/>
      <c r="OFS830" s="28"/>
      <c r="OFT830" s="28"/>
      <c r="OFU830" s="28"/>
      <c r="OFV830" s="28"/>
      <c r="OFW830" s="28"/>
      <c r="OFX830" s="28"/>
      <c r="OFY830" s="28"/>
      <c r="OFZ830" s="28"/>
      <c r="OGA830" s="28"/>
      <c r="OGB830" s="28"/>
      <c r="OGC830" s="28"/>
      <c r="OGD830" s="28"/>
      <c r="OGE830" s="28"/>
      <c r="OGF830" s="28"/>
      <c r="OGG830" s="28"/>
      <c r="OGH830" s="28"/>
      <c r="OGI830" s="28"/>
      <c r="OGJ830" s="28"/>
      <c r="OGK830" s="28"/>
      <c r="OGL830" s="28"/>
      <c r="OGM830" s="28"/>
      <c r="OGN830" s="28"/>
      <c r="OGO830" s="28"/>
      <c r="OGP830" s="28"/>
      <c r="OGQ830" s="28"/>
      <c r="OGR830" s="28"/>
      <c r="OGS830" s="28"/>
      <c r="OGT830" s="28"/>
      <c r="OGU830" s="28"/>
      <c r="OGV830" s="28"/>
      <c r="OGW830" s="28"/>
      <c r="OGX830" s="28"/>
      <c r="OGY830" s="28"/>
      <c r="OGZ830" s="28"/>
      <c r="OHA830" s="28"/>
      <c r="OHB830" s="28"/>
      <c r="OHC830" s="28"/>
      <c r="OHD830" s="28"/>
      <c r="OHE830" s="28"/>
      <c r="OHF830" s="28"/>
      <c r="OHG830" s="28"/>
      <c r="OHH830" s="28"/>
      <c r="OHI830" s="28"/>
      <c r="OHJ830" s="28"/>
      <c r="OHK830" s="28"/>
      <c r="OHL830" s="28"/>
      <c r="OHM830" s="28"/>
      <c r="OHN830" s="28"/>
      <c r="OHO830" s="28"/>
      <c r="OHP830" s="28"/>
      <c r="OHQ830" s="28"/>
      <c r="OHR830" s="28"/>
      <c r="OHS830" s="28"/>
      <c r="OHT830" s="28"/>
      <c r="OHU830" s="28"/>
      <c r="OHV830" s="28"/>
      <c r="OHW830" s="28"/>
      <c r="OHX830" s="28"/>
      <c r="OHY830" s="28"/>
      <c r="OHZ830" s="28"/>
      <c r="OIA830" s="28"/>
      <c r="OIB830" s="28"/>
      <c r="OIC830" s="28"/>
      <c r="OID830" s="28"/>
      <c r="OIE830" s="28"/>
      <c r="OIF830" s="28"/>
      <c r="OIG830" s="28"/>
      <c r="OIH830" s="28"/>
      <c r="OII830" s="28"/>
      <c r="OIJ830" s="28"/>
      <c r="OIK830" s="28"/>
      <c r="OIL830" s="28"/>
      <c r="OIM830" s="28"/>
      <c r="OIN830" s="28"/>
      <c r="OIO830" s="28"/>
      <c r="OIP830" s="28"/>
      <c r="OIQ830" s="28"/>
      <c r="OIR830" s="28"/>
      <c r="OIS830" s="28"/>
      <c r="OIT830" s="28"/>
      <c r="OIU830" s="28"/>
      <c r="OIV830" s="28"/>
      <c r="OIW830" s="28"/>
      <c r="OIX830" s="28"/>
      <c r="OIY830" s="28"/>
      <c r="OIZ830" s="28"/>
      <c r="OJA830" s="28"/>
      <c r="OJB830" s="28"/>
      <c r="OJC830" s="28"/>
      <c r="OJD830" s="28"/>
      <c r="OJE830" s="28"/>
      <c r="OJF830" s="28"/>
      <c r="OJG830" s="28"/>
      <c r="OJH830" s="28"/>
      <c r="OJI830" s="28"/>
      <c r="OJJ830" s="28"/>
      <c r="OJK830" s="28"/>
      <c r="OJL830" s="28"/>
      <c r="OJM830" s="28"/>
      <c r="OJN830" s="28"/>
      <c r="OJO830" s="28"/>
      <c r="OJP830" s="28"/>
      <c r="OJQ830" s="28"/>
      <c r="OJR830" s="28"/>
      <c r="OJS830" s="28"/>
      <c r="OJT830" s="28"/>
      <c r="OJU830" s="28"/>
      <c r="OJV830" s="28"/>
      <c r="OJW830" s="28"/>
      <c r="OJX830" s="28"/>
      <c r="OJY830" s="28"/>
      <c r="OJZ830" s="28"/>
      <c r="OKA830" s="28"/>
      <c r="OKB830" s="28"/>
      <c r="OKC830" s="28"/>
      <c r="OKD830" s="28"/>
      <c r="OKE830" s="28"/>
      <c r="OKF830" s="28"/>
      <c r="OKG830" s="28"/>
      <c r="OKH830" s="28"/>
      <c r="OKI830" s="28"/>
      <c r="OKJ830" s="28"/>
      <c r="OKK830" s="28"/>
      <c r="OKL830" s="28"/>
      <c r="OKM830" s="28"/>
      <c r="OKN830" s="28"/>
      <c r="OKO830" s="28"/>
      <c r="OKP830" s="28"/>
      <c r="OKQ830" s="28"/>
      <c r="OKR830" s="28"/>
      <c r="OKS830" s="28"/>
      <c r="OKT830" s="28"/>
      <c r="OKU830" s="28"/>
      <c r="OKV830" s="28"/>
      <c r="OKW830" s="28"/>
      <c r="OKX830" s="28"/>
      <c r="OKY830" s="28"/>
      <c r="OKZ830" s="28"/>
      <c r="OLA830" s="28"/>
      <c r="OLB830" s="28"/>
      <c r="OLC830" s="28"/>
      <c r="OLD830" s="28"/>
      <c r="OLE830" s="28"/>
      <c r="OLF830" s="28"/>
      <c r="OLG830" s="28"/>
      <c r="OLH830" s="28"/>
      <c r="OLI830" s="28"/>
      <c r="OLJ830" s="28"/>
      <c r="OLK830" s="28"/>
      <c r="OLL830" s="28"/>
      <c r="OLM830" s="28"/>
      <c r="OLN830" s="28"/>
      <c r="OLO830" s="28"/>
      <c r="OLP830" s="28"/>
      <c r="OLQ830" s="28"/>
      <c r="OLR830" s="28"/>
      <c r="OLS830" s="28"/>
      <c r="OLT830" s="28"/>
      <c r="OLU830" s="28"/>
      <c r="OLV830" s="28"/>
      <c r="OLW830" s="28"/>
      <c r="OLX830" s="28"/>
      <c r="OLY830" s="28"/>
      <c r="OLZ830" s="28"/>
      <c r="OMA830" s="28"/>
      <c r="OMB830" s="28"/>
      <c r="OMC830" s="28"/>
      <c r="OMD830" s="28"/>
      <c r="OME830" s="28"/>
      <c r="OMF830" s="28"/>
      <c r="OMG830" s="28"/>
      <c r="OMH830" s="28"/>
      <c r="OMI830" s="28"/>
      <c r="OMJ830" s="28"/>
      <c r="OMK830" s="28"/>
      <c r="OML830" s="28"/>
      <c r="OMM830" s="28"/>
      <c r="OMN830" s="28"/>
      <c r="OMO830" s="28"/>
      <c r="OMP830" s="28"/>
      <c r="OMQ830" s="28"/>
      <c r="OMR830" s="28"/>
      <c r="OMS830" s="28"/>
      <c r="OMT830" s="28"/>
      <c r="OMU830" s="28"/>
      <c r="OMV830" s="28"/>
      <c r="OMW830" s="28"/>
      <c r="OMX830" s="28"/>
      <c r="OMY830" s="28"/>
      <c r="OMZ830" s="28"/>
      <c r="ONA830" s="28"/>
      <c r="ONB830" s="28"/>
      <c r="ONC830" s="28"/>
      <c r="OND830" s="28"/>
      <c r="ONE830" s="28"/>
      <c r="ONF830" s="28"/>
      <c r="ONG830" s="28"/>
      <c r="ONH830" s="28"/>
      <c r="ONI830" s="28"/>
      <c r="ONJ830" s="28"/>
      <c r="ONK830" s="28"/>
      <c r="ONL830" s="28"/>
      <c r="ONM830" s="28"/>
      <c r="ONN830" s="28"/>
      <c r="ONO830" s="28"/>
      <c r="ONP830" s="28"/>
      <c r="ONQ830" s="28"/>
      <c r="ONR830" s="28"/>
      <c r="ONS830" s="28"/>
      <c r="ONT830" s="28"/>
      <c r="ONU830" s="28"/>
      <c r="ONV830" s="28"/>
      <c r="ONW830" s="28"/>
      <c r="ONX830" s="28"/>
      <c r="ONY830" s="28"/>
      <c r="ONZ830" s="28"/>
      <c r="OOA830" s="28"/>
      <c r="OOB830" s="28"/>
      <c r="OOC830" s="28"/>
      <c r="OOD830" s="28"/>
      <c r="OOE830" s="28"/>
      <c r="OOF830" s="28"/>
      <c r="OOG830" s="28"/>
      <c r="OOH830" s="28"/>
      <c r="OOI830" s="28"/>
      <c r="OOJ830" s="28"/>
      <c r="OOK830" s="28"/>
      <c r="OOL830" s="28"/>
      <c r="OOM830" s="28"/>
      <c r="OON830" s="28"/>
      <c r="OOO830" s="28"/>
      <c r="OOP830" s="28"/>
      <c r="OOQ830" s="28"/>
      <c r="OOR830" s="28"/>
      <c r="OOS830" s="28"/>
      <c r="OOT830" s="28"/>
      <c r="OOU830" s="28"/>
      <c r="OOV830" s="28"/>
      <c r="OOW830" s="28"/>
      <c r="OOX830" s="28"/>
      <c r="OOY830" s="28"/>
      <c r="OOZ830" s="28"/>
      <c r="OPA830" s="28"/>
      <c r="OPB830" s="28"/>
      <c r="OPC830" s="28"/>
      <c r="OPD830" s="28"/>
      <c r="OPE830" s="28"/>
      <c r="OPF830" s="28"/>
      <c r="OPG830" s="28"/>
      <c r="OPH830" s="28"/>
      <c r="OPI830" s="28"/>
      <c r="OPJ830" s="28"/>
      <c r="OPK830" s="28"/>
      <c r="OPL830" s="28"/>
      <c r="OPM830" s="28"/>
      <c r="OPN830" s="28"/>
      <c r="OPO830" s="28"/>
      <c r="OPP830" s="28"/>
      <c r="OPQ830" s="28"/>
      <c r="OPR830" s="28"/>
      <c r="OPS830" s="28"/>
      <c r="OPT830" s="28"/>
      <c r="OPU830" s="28"/>
      <c r="OPV830" s="28"/>
      <c r="OPW830" s="28"/>
      <c r="OPX830" s="28"/>
      <c r="OPY830" s="28"/>
      <c r="OPZ830" s="28"/>
      <c r="OQA830" s="28"/>
      <c r="OQB830" s="28"/>
      <c r="OQC830" s="28"/>
      <c r="OQD830" s="28"/>
      <c r="OQE830" s="28"/>
      <c r="OQF830" s="28"/>
      <c r="OQG830" s="28"/>
      <c r="OQH830" s="28"/>
      <c r="OQI830" s="28"/>
      <c r="OQJ830" s="28"/>
      <c r="OQK830" s="28"/>
      <c r="OQL830" s="28"/>
      <c r="OQM830" s="28"/>
      <c r="OQN830" s="28"/>
      <c r="OQO830" s="28"/>
      <c r="OQP830" s="28"/>
      <c r="OQQ830" s="28"/>
      <c r="OQR830" s="28"/>
      <c r="OQS830" s="28"/>
      <c r="OQT830" s="28"/>
      <c r="OQU830" s="28"/>
      <c r="OQV830" s="28"/>
      <c r="OQW830" s="28"/>
      <c r="OQX830" s="28"/>
      <c r="OQY830" s="28"/>
      <c r="OQZ830" s="28"/>
      <c r="ORA830" s="28"/>
      <c r="ORB830" s="28"/>
      <c r="ORC830" s="28"/>
      <c r="ORD830" s="28"/>
      <c r="ORE830" s="28"/>
      <c r="ORF830" s="28"/>
      <c r="ORG830" s="28"/>
      <c r="ORH830" s="28"/>
      <c r="ORI830" s="28"/>
      <c r="ORJ830" s="28"/>
      <c r="ORK830" s="28"/>
      <c r="ORL830" s="28"/>
      <c r="ORM830" s="28"/>
      <c r="ORN830" s="28"/>
      <c r="ORO830" s="28"/>
      <c r="ORP830" s="28"/>
      <c r="ORQ830" s="28"/>
      <c r="ORR830" s="28"/>
      <c r="ORS830" s="28"/>
      <c r="ORT830" s="28"/>
      <c r="ORU830" s="28"/>
      <c r="ORV830" s="28"/>
      <c r="ORW830" s="28"/>
      <c r="ORX830" s="28"/>
      <c r="ORY830" s="28"/>
      <c r="ORZ830" s="28"/>
      <c r="OSA830" s="28"/>
      <c r="OSB830" s="28"/>
      <c r="OSC830" s="28"/>
      <c r="OSD830" s="28"/>
      <c r="OSE830" s="28"/>
      <c r="OSF830" s="28"/>
      <c r="OSG830" s="28"/>
      <c r="OSH830" s="28"/>
      <c r="OSI830" s="28"/>
      <c r="OSJ830" s="28"/>
      <c r="OSK830" s="28"/>
      <c r="OSL830" s="28"/>
      <c r="OSM830" s="28"/>
      <c r="OSN830" s="28"/>
      <c r="OSO830" s="28"/>
      <c r="OSP830" s="28"/>
      <c r="OSQ830" s="28"/>
      <c r="OSR830" s="28"/>
      <c r="OSS830" s="28"/>
      <c r="OST830" s="28"/>
      <c r="OSU830" s="28"/>
      <c r="OSV830" s="28"/>
      <c r="OSW830" s="28"/>
      <c r="OSX830" s="28"/>
      <c r="OSY830" s="28"/>
      <c r="OSZ830" s="28"/>
      <c r="OTA830" s="28"/>
      <c r="OTB830" s="28"/>
      <c r="OTC830" s="28"/>
      <c r="OTD830" s="28"/>
      <c r="OTE830" s="28"/>
      <c r="OTF830" s="28"/>
      <c r="OTG830" s="28"/>
      <c r="OTH830" s="28"/>
      <c r="OTI830" s="28"/>
      <c r="OTJ830" s="28"/>
      <c r="OTK830" s="28"/>
      <c r="OTL830" s="28"/>
      <c r="OTM830" s="28"/>
      <c r="OTN830" s="28"/>
      <c r="OTO830" s="28"/>
      <c r="OTP830" s="28"/>
      <c r="OTQ830" s="28"/>
      <c r="OTR830" s="28"/>
      <c r="OTS830" s="28"/>
      <c r="OTT830" s="28"/>
      <c r="OTU830" s="28"/>
      <c r="OTV830" s="28"/>
      <c r="OTW830" s="28"/>
      <c r="OTX830" s="28"/>
      <c r="OTY830" s="28"/>
      <c r="OTZ830" s="28"/>
      <c r="OUA830" s="28"/>
      <c r="OUB830" s="28"/>
      <c r="OUC830" s="28"/>
      <c r="OUD830" s="28"/>
      <c r="OUE830" s="28"/>
      <c r="OUF830" s="28"/>
      <c r="OUG830" s="28"/>
      <c r="OUH830" s="28"/>
      <c r="OUI830" s="28"/>
      <c r="OUJ830" s="28"/>
      <c r="OUK830" s="28"/>
      <c r="OUL830" s="28"/>
      <c r="OUM830" s="28"/>
      <c r="OUN830" s="28"/>
      <c r="OUO830" s="28"/>
      <c r="OUP830" s="28"/>
      <c r="OUQ830" s="28"/>
      <c r="OUR830" s="28"/>
      <c r="OUS830" s="28"/>
      <c r="OUT830" s="28"/>
      <c r="OUU830" s="28"/>
      <c r="OUV830" s="28"/>
      <c r="OUW830" s="28"/>
      <c r="OUX830" s="28"/>
      <c r="OUY830" s="28"/>
      <c r="OUZ830" s="28"/>
      <c r="OVA830" s="28"/>
      <c r="OVB830" s="28"/>
      <c r="OVC830" s="28"/>
      <c r="OVD830" s="28"/>
      <c r="OVE830" s="28"/>
      <c r="OVF830" s="28"/>
      <c r="OVG830" s="28"/>
      <c r="OVH830" s="28"/>
      <c r="OVI830" s="28"/>
      <c r="OVJ830" s="28"/>
      <c r="OVK830" s="28"/>
      <c r="OVL830" s="28"/>
      <c r="OVM830" s="28"/>
      <c r="OVN830" s="28"/>
      <c r="OVO830" s="28"/>
      <c r="OVP830" s="28"/>
      <c r="OVQ830" s="28"/>
      <c r="OVR830" s="28"/>
      <c r="OVS830" s="28"/>
      <c r="OVT830" s="28"/>
      <c r="OVU830" s="28"/>
      <c r="OVV830" s="28"/>
      <c r="OVW830" s="28"/>
      <c r="OVX830" s="28"/>
      <c r="OVY830" s="28"/>
      <c r="OVZ830" s="28"/>
      <c r="OWA830" s="28"/>
      <c r="OWB830" s="28"/>
      <c r="OWC830" s="28"/>
      <c r="OWD830" s="28"/>
      <c r="OWE830" s="28"/>
      <c r="OWF830" s="28"/>
      <c r="OWG830" s="28"/>
      <c r="OWH830" s="28"/>
      <c r="OWI830" s="28"/>
      <c r="OWJ830" s="28"/>
      <c r="OWK830" s="28"/>
      <c r="OWL830" s="28"/>
      <c r="OWM830" s="28"/>
      <c r="OWN830" s="28"/>
      <c r="OWO830" s="28"/>
      <c r="OWP830" s="28"/>
      <c r="OWQ830" s="28"/>
      <c r="OWR830" s="28"/>
      <c r="OWS830" s="28"/>
      <c r="OWT830" s="28"/>
      <c r="OWU830" s="28"/>
      <c r="OWV830" s="28"/>
      <c r="OWW830" s="28"/>
      <c r="OWX830" s="28"/>
      <c r="OWY830" s="28"/>
      <c r="OWZ830" s="28"/>
      <c r="OXA830" s="28"/>
      <c r="OXB830" s="28"/>
      <c r="OXC830" s="28"/>
      <c r="OXD830" s="28"/>
      <c r="OXE830" s="28"/>
      <c r="OXF830" s="28"/>
      <c r="OXG830" s="28"/>
      <c r="OXH830" s="28"/>
      <c r="OXI830" s="28"/>
      <c r="OXJ830" s="28"/>
      <c r="OXK830" s="28"/>
      <c r="OXL830" s="28"/>
      <c r="OXM830" s="28"/>
      <c r="OXN830" s="28"/>
      <c r="OXO830" s="28"/>
      <c r="OXP830" s="28"/>
      <c r="OXQ830" s="28"/>
      <c r="OXR830" s="28"/>
      <c r="OXS830" s="28"/>
      <c r="OXT830" s="28"/>
      <c r="OXU830" s="28"/>
      <c r="OXV830" s="28"/>
      <c r="OXW830" s="28"/>
      <c r="OXX830" s="28"/>
      <c r="OXY830" s="28"/>
      <c r="OXZ830" s="28"/>
      <c r="OYA830" s="28"/>
      <c r="OYB830" s="28"/>
      <c r="OYC830" s="28"/>
      <c r="OYD830" s="28"/>
      <c r="OYE830" s="28"/>
      <c r="OYF830" s="28"/>
      <c r="OYG830" s="28"/>
      <c r="OYH830" s="28"/>
      <c r="OYI830" s="28"/>
      <c r="OYJ830" s="28"/>
      <c r="OYK830" s="28"/>
      <c r="OYL830" s="28"/>
      <c r="OYM830" s="28"/>
      <c r="OYN830" s="28"/>
      <c r="OYO830" s="28"/>
      <c r="OYP830" s="28"/>
      <c r="OYQ830" s="28"/>
      <c r="OYR830" s="28"/>
      <c r="OYS830" s="28"/>
      <c r="OYT830" s="28"/>
      <c r="OYU830" s="28"/>
      <c r="OYV830" s="28"/>
      <c r="OYW830" s="28"/>
      <c r="OYX830" s="28"/>
      <c r="OYY830" s="28"/>
      <c r="OYZ830" s="28"/>
      <c r="OZA830" s="28"/>
      <c r="OZB830" s="28"/>
      <c r="OZC830" s="28"/>
      <c r="OZD830" s="28"/>
      <c r="OZE830" s="28"/>
      <c r="OZF830" s="28"/>
      <c r="OZG830" s="28"/>
      <c r="OZH830" s="28"/>
      <c r="OZI830" s="28"/>
      <c r="OZJ830" s="28"/>
      <c r="OZK830" s="28"/>
      <c r="OZL830" s="28"/>
      <c r="OZM830" s="28"/>
      <c r="OZN830" s="28"/>
      <c r="OZO830" s="28"/>
      <c r="OZP830" s="28"/>
      <c r="OZQ830" s="28"/>
      <c r="OZR830" s="28"/>
      <c r="OZS830" s="28"/>
      <c r="OZT830" s="28"/>
      <c r="OZU830" s="28"/>
      <c r="OZV830" s="28"/>
      <c r="OZW830" s="28"/>
      <c r="OZX830" s="28"/>
      <c r="OZY830" s="28"/>
      <c r="OZZ830" s="28"/>
      <c r="PAA830" s="28"/>
      <c r="PAB830" s="28"/>
      <c r="PAC830" s="28"/>
      <c r="PAD830" s="28"/>
      <c r="PAE830" s="28"/>
      <c r="PAF830" s="28"/>
      <c r="PAG830" s="28"/>
      <c r="PAH830" s="28"/>
      <c r="PAI830" s="28"/>
      <c r="PAJ830" s="28"/>
      <c r="PAK830" s="28"/>
      <c r="PAL830" s="28"/>
      <c r="PAM830" s="28"/>
      <c r="PAN830" s="28"/>
      <c r="PAO830" s="28"/>
      <c r="PAP830" s="28"/>
      <c r="PAQ830" s="28"/>
      <c r="PAR830" s="28"/>
      <c r="PAS830" s="28"/>
      <c r="PAT830" s="28"/>
      <c r="PAU830" s="28"/>
      <c r="PAV830" s="28"/>
      <c r="PAW830" s="28"/>
      <c r="PAX830" s="28"/>
      <c r="PAY830" s="28"/>
      <c r="PAZ830" s="28"/>
      <c r="PBA830" s="28"/>
      <c r="PBB830" s="28"/>
      <c r="PBC830" s="28"/>
      <c r="PBD830" s="28"/>
      <c r="PBE830" s="28"/>
      <c r="PBF830" s="28"/>
      <c r="PBG830" s="28"/>
      <c r="PBH830" s="28"/>
      <c r="PBI830" s="28"/>
      <c r="PBJ830" s="28"/>
      <c r="PBK830" s="28"/>
      <c r="PBL830" s="28"/>
      <c r="PBM830" s="28"/>
      <c r="PBN830" s="28"/>
      <c r="PBO830" s="28"/>
      <c r="PBP830" s="28"/>
      <c r="PBQ830" s="28"/>
      <c r="PBR830" s="28"/>
      <c r="PBS830" s="28"/>
      <c r="PBT830" s="28"/>
      <c r="PBU830" s="28"/>
      <c r="PBV830" s="28"/>
      <c r="PBW830" s="28"/>
      <c r="PBX830" s="28"/>
      <c r="PBY830" s="28"/>
      <c r="PBZ830" s="28"/>
      <c r="PCA830" s="28"/>
      <c r="PCB830" s="28"/>
      <c r="PCC830" s="28"/>
      <c r="PCD830" s="28"/>
      <c r="PCE830" s="28"/>
      <c r="PCF830" s="28"/>
      <c r="PCG830" s="28"/>
      <c r="PCH830" s="28"/>
      <c r="PCI830" s="28"/>
      <c r="PCJ830" s="28"/>
      <c r="PCK830" s="28"/>
      <c r="PCL830" s="28"/>
      <c r="PCM830" s="28"/>
      <c r="PCN830" s="28"/>
      <c r="PCO830" s="28"/>
      <c r="PCP830" s="28"/>
      <c r="PCQ830" s="28"/>
      <c r="PCR830" s="28"/>
      <c r="PCS830" s="28"/>
      <c r="PCT830" s="28"/>
      <c r="PCU830" s="28"/>
      <c r="PCV830" s="28"/>
      <c r="PCW830" s="28"/>
      <c r="PCX830" s="28"/>
      <c r="PCY830" s="28"/>
      <c r="PCZ830" s="28"/>
      <c r="PDA830" s="28"/>
      <c r="PDB830" s="28"/>
      <c r="PDC830" s="28"/>
      <c r="PDD830" s="28"/>
      <c r="PDE830" s="28"/>
      <c r="PDF830" s="28"/>
      <c r="PDG830" s="28"/>
      <c r="PDH830" s="28"/>
      <c r="PDI830" s="28"/>
      <c r="PDJ830" s="28"/>
      <c r="PDK830" s="28"/>
      <c r="PDL830" s="28"/>
      <c r="PDM830" s="28"/>
      <c r="PDN830" s="28"/>
      <c r="PDO830" s="28"/>
      <c r="PDP830" s="28"/>
      <c r="PDQ830" s="28"/>
      <c r="PDR830" s="28"/>
      <c r="PDS830" s="28"/>
      <c r="PDT830" s="28"/>
      <c r="PDU830" s="28"/>
      <c r="PDV830" s="28"/>
      <c r="PDW830" s="28"/>
      <c r="PDX830" s="28"/>
      <c r="PDY830" s="28"/>
      <c r="PDZ830" s="28"/>
      <c r="PEA830" s="28"/>
      <c r="PEB830" s="28"/>
      <c r="PEC830" s="28"/>
      <c r="PED830" s="28"/>
      <c r="PEE830" s="28"/>
      <c r="PEF830" s="28"/>
      <c r="PEG830" s="28"/>
      <c r="PEH830" s="28"/>
      <c r="PEI830" s="28"/>
      <c r="PEJ830" s="28"/>
      <c r="PEK830" s="28"/>
      <c r="PEL830" s="28"/>
      <c r="PEM830" s="28"/>
      <c r="PEN830" s="28"/>
      <c r="PEO830" s="28"/>
      <c r="PEP830" s="28"/>
      <c r="PEQ830" s="28"/>
      <c r="PER830" s="28"/>
      <c r="PES830" s="28"/>
      <c r="PET830" s="28"/>
      <c r="PEU830" s="28"/>
      <c r="PEV830" s="28"/>
      <c r="PEW830" s="28"/>
      <c r="PEX830" s="28"/>
      <c r="PEY830" s="28"/>
      <c r="PEZ830" s="28"/>
      <c r="PFA830" s="28"/>
      <c r="PFB830" s="28"/>
      <c r="PFC830" s="28"/>
      <c r="PFD830" s="28"/>
      <c r="PFE830" s="28"/>
      <c r="PFF830" s="28"/>
      <c r="PFG830" s="28"/>
      <c r="PFH830" s="28"/>
      <c r="PFI830" s="28"/>
      <c r="PFJ830" s="28"/>
      <c r="PFK830" s="28"/>
      <c r="PFL830" s="28"/>
      <c r="PFM830" s="28"/>
      <c r="PFN830" s="28"/>
      <c r="PFO830" s="28"/>
      <c r="PFP830" s="28"/>
      <c r="PFQ830" s="28"/>
      <c r="PFR830" s="28"/>
      <c r="PFS830" s="28"/>
      <c r="PFT830" s="28"/>
      <c r="PFU830" s="28"/>
      <c r="PFV830" s="28"/>
      <c r="PFW830" s="28"/>
      <c r="PFX830" s="28"/>
      <c r="PFY830" s="28"/>
      <c r="PFZ830" s="28"/>
      <c r="PGA830" s="28"/>
      <c r="PGB830" s="28"/>
      <c r="PGC830" s="28"/>
      <c r="PGD830" s="28"/>
      <c r="PGE830" s="28"/>
      <c r="PGF830" s="28"/>
      <c r="PGG830" s="28"/>
      <c r="PGH830" s="28"/>
      <c r="PGI830" s="28"/>
      <c r="PGJ830" s="28"/>
      <c r="PGK830" s="28"/>
      <c r="PGL830" s="28"/>
      <c r="PGM830" s="28"/>
      <c r="PGN830" s="28"/>
      <c r="PGO830" s="28"/>
      <c r="PGP830" s="28"/>
      <c r="PGQ830" s="28"/>
      <c r="PGR830" s="28"/>
      <c r="PGS830" s="28"/>
      <c r="PGT830" s="28"/>
      <c r="PGU830" s="28"/>
      <c r="PGV830" s="28"/>
      <c r="PGW830" s="28"/>
      <c r="PGX830" s="28"/>
      <c r="PGY830" s="28"/>
      <c r="PGZ830" s="28"/>
      <c r="PHA830" s="28"/>
      <c r="PHB830" s="28"/>
      <c r="PHC830" s="28"/>
      <c r="PHD830" s="28"/>
      <c r="PHE830" s="28"/>
      <c r="PHF830" s="28"/>
      <c r="PHG830" s="28"/>
      <c r="PHH830" s="28"/>
      <c r="PHI830" s="28"/>
      <c r="PHJ830" s="28"/>
      <c r="PHK830" s="28"/>
      <c r="PHL830" s="28"/>
      <c r="PHM830" s="28"/>
      <c r="PHN830" s="28"/>
      <c r="PHO830" s="28"/>
      <c r="PHP830" s="28"/>
      <c r="PHQ830" s="28"/>
      <c r="PHR830" s="28"/>
      <c r="PHS830" s="28"/>
      <c r="PHT830" s="28"/>
      <c r="PHU830" s="28"/>
      <c r="PHV830" s="28"/>
      <c r="PHW830" s="28"/>
      <c r="PHX830" s="28"/>
      <c r="PHY830" s="28"/>
      <c r="PHZ830" s="28"/>
      <c r="PIA830" s="28"/>
      <c r="PIB830" s="28"/>
      <c r="PIC830" s="28"/>
      <c r="PID830" s="28"/>
      <c r="PIE830" s="28"/>
      <c r="PIF830" s="28"/>
      <c r="PIG830" s="28"/>
      <c r="PIH830" s="28"/>
      <c r="PII830" s="28"/>
      <c r="PIJ830" s="28"/>
      <c r="PIK830" s="28"/>
      <c r="PIL830" s="28"/>
      <c r="PIM830" s="28"/>
      <c r="PIN830" s="28"/>
      <c r="PIO830" s="28"/>
      <c r="PIP830" s="28"/>
      <c r="PIQ830" s="28"/>
      <c r="PIR830" s="28"/>
      <c r="PIS830" s="28"/>
      <c r="PIT830" s="28"/>
      <c r="PIU830" s="28"/>
      <c r="PIV830" s="28"/>
      <c r="PIW830" s="28"/>
      <c r="PIX830" s="28"/>
      <c r="PIY830" s="28"/>
      <c r="PIZ830" s="28"/>
      <c r="PJA830" s="28"/>
      <c r="PJB830" s="28"/>
      <c r="PJC830" s="28"/>
      <c r="PJD830" s="28"/>
      <c r="PJE830" s="28"/>
      <c r="PJF830" s="28"/>
      <c r="PJG830" s="28"/>
      <c r="PJH830" s="28"/>
      <c r="PJI830" s="28"/>
      <c r="PJJ830" s="28"/>
      <c r="PJK830" s="28"/>
      <c r="PJL830" s="28"/>
      <c r="PJM830" s="28"/>
      <c r="PJN830" s="28"/>
      <c r="PJO830" s="28"/>
      <c r="PJP830" s="28"/>
      <c r="PJQ830" s="28"/>
      <c r="PJR830" s="28"/>
      <c r="PJS830" s="28"/>
      <c r="PJT830" s="28"/>
      <c r="PJU830" s="28"/>
      <c r="PJV830" s="28"/>
      <c r="PJW830" s="28"/>
      <c r="PJX830" s="28"/>
      <c r="PJY830" s="28"/>
      <c r="PJZ830" s="28"/>
      <c r="PKA830" s="28"/>
      <c r="PKB830" s="28"/>
      <c r="PKC830" s="28"/>
      <c r="PKD830" s="28"/>
      <c r="PKE830" s="28"/>
      <c r="PKF830" s="28"/>
      <c r="PKG830" s="28"/>
      <c r="PKH830" s="28"/>
      <c r="PKI830" s="28"/>
      <c r="PKJ830" s="28"/>
      <c r="PKK830" s="28"/>
      <c r="PKL830" s="28"/>
      <c r="PKM830" s="28"/>
      <c r="PKN830" s="28"/>
      <c r="PKO830" s="28"/>
      <c r="PKP830" s="28"/>
      <c r="PKQ830" s="28"/>
      <c r="PKR830" s="28"/>
      <c r="PKS830" s="28"/>
      <c r="PKT830" s="28"/>
      <c r="PKU830" s="28"/>
      <c r="PKV830" s="28"/>
      <c r="PKW830" s="28"/>
      <c r="PKX830" s="28"/>
      <c r="PKY830" s="28"/>
      <c r="PKZ830" s="28"/>
      <c r="PLA830" s="28"/>
      <c r="PLB830" s="28"/>
      <c r="PLC830" s="28"/>
      <c r="PLD830" s="28"/>
      <c r="PLE830" s="28"/>
      <c r="PLF830" s="28"/>
      <c r="PLG830" s="28"/>
      <c r="PLH830" s="28"/>
      <c r="PLI830" s="28"/>
      <c r="PLJ830" s="28"/>
      <c r="PLK830" s="28"/>
      <c r="PLL830" s="28"/>
      <c r="PLM830" s="28"/>
      <c r="PLN830" s="28"/>
      <c r="PLO830" s="28"/>
      <c r="PLP830" s="28"/>
      <c r="PLQ830" s="28"/>
      <c r="PLR830" s="28"/>
      <c r="PLS830" s="28"/>
      <c r="PLT830" s="28"/>
      <c r="PLU830" s="28"/>
      <c r="PLV830" s="28"/>
      <c r="PLW830" s="28"/>
      <c r="PLX830" s="28"/>
      <c r="PLY830" s="28"/>
      <c r="PLZ830" s="28"/>
      <c r="PMA830" s="28"/>
      <c r="PMB830" s="28"/>
      <c r="PMC830" s="28"/>
      <c r="PMD830" s="28"/>
      <c r="PME830" s="28"/>
      <c r="PMF830" s="28"/>
      <c r="PMG830" s="28"/>
      <c r="PMH830" s="28"/>
      <c r="PMI830" s="28"/>
      <c r="PMJ830" s="28"/>
      <c r="PMK830" s="28"/>
      <c r="PML830" s="28"/>
      <c r="PMM830" s="28"/>
      <c r="PMN830" s="28"/>
      <c r="PMO830" s="28"/>
      <c r="PMP830" s="28"/>
      <c r="PMQ830" s="28"/>
      <c r="PMR830" s="28"/>
      <c r="PMS830" s="28"/>
      <c r="PMT830" s="28"/>
      <c r="PMU830" s="28"/>
      <c r="PMV830" s="28"/>
      <c r="PMW830" s="28"/>
      <c r="PMX830" s="28"/>
      <c r="PMY830" s="28"/>
      <c r="PMZ830" s="28"/>
      <c r="PNA830" s="28"/>
      <c r="PNB830" s="28"/>
      <c r="PNC830" s="28"/>
      <c r="PND830" s="28"/>
      <c r="PNE830" s="28"/>
      <c r="PNF830" s="28"/>
      <c r="PNG830" s="28"/>
      <c r="PNH830" s="28"/>
      <c r="PNI830" s="28"/>
      <c r="PNJ830" s="28"/>
      <c r="PNK830" s="28"/>
      <c r="PNL830" s="28"/>
      <c r="PNM830" s="28"/>
      <c r="PNN830" s="28"/>
      <c r="PNO830" s="28"/>
      <c r="PNP830" s="28"/>
      <c r="PNQ830" s="28"/>
      <c r="PNR830" s="28"/>
      <c r="PNS830" s="28"/>
      <c r="PNT830" s="28"/>
      <c r="PNU830" s="28"/>
      <c r="PNV830" s="28"/>
      <c r="PNW830" s="28"/>
      <c r="PNX830" s="28"/>
      <c r="PNY830" s="28"/>
      <c r="PNZ830" s="28"/>
      <c r="POA830" s="28"/>
      <c r="POB830" s="28"/>
      <c r="POC830" s="28"/>
      <c r="POD830" s="28"/>
      <c r="POE830" s="28"/>
      <c r="POF830" s="28"/>
      <c r="POG830" s="28"/>
      <c r="POH830" s="28"/>
      <c r="POI830" s="28"/>
      <c r="POJ830" s="28"/>
      <c r="POK830" s="28"/>
      <c r="POL830" s="28"/>
      <c r="POM830" s="28"/>
      <c r="PON830" s="28"/>
      <c r="POO830" s="28"/>
      <c r="POP830" s="28"/>
      <c r="POQ830" s="28"/>
      <c r="POR830" s="28"/>
      <c r="POS830" s="28"/>
      <c r="POT830" s="28"/>
      <c r="POU830" s="28"/>
      <c r="POV830" s="28"/>
      <c r="POW830" s="28"/>
      <c r="POX830" s="28"/>
      <c r="POY830" s="28"/>
      <c r="POZ830" s="28"/>
      <c r="PPA830" s="28"/>
      <c r="PPB830" s="28"/>
      <c r="PPC830" s="28"/>
      <c r="PPD830" s="28"/>
      <c r="PPE830" s="28"/>
      <c r="PPF830" s="28"/>
      <c r="PPG830" s="28"/>
      <c r="PPH830" s="28"/>
      <c r="PPI830" s="28"/>
      <c r="PPJ830" s="28"/>
      <c r="PPK830" s="28"/>
      <c r="PPL830" s="28"/>
      <c r="PPM830" s="28"/>
      <c r="PPN830" s="28"/>
      <c r="PPO830" s="28"/>
      <c r="PPP830" s="28"/>
      <c r="PPQ830" s="28"/>
      <c r="PPR830" s="28"/>
      <c r="PPS830" s="28"/>
      <c r="PPT830" s="28"/>
      <c r="PPU830" s="28"/>
      <c r="PPV830" s="28"/>
      <c r="PPW830" s="28"/>
      <c r="PPX830" s="28"/>
      <c r="PPY830" s="28"/>
      <c r="PPZ830" s="28"/>
      <c r="PQA830" s="28"/>
      <c r="PQB830" s="28"/>
      <c r="PQC830" s="28"/>
      <c r="PQD830" s="28"/>
      <c r="PQE830" s="28"/>
      <c r="PQF830" s="28"/>
      <c r="PQG830" s="28"/>
      <c r="PQH830" s="28"/>
      <c r="PQI830" s="28"/>
      <c r="PQJ830" s="28"/>
      <c r="PQK830" s="28"/>
      <c r="PQL830" s="28"/>
      <c r="PQM830" s="28"/>
      <c r="PQN830" s="28"/>
      <c r="PQO830" s="28"/>
      <c r="PQP830" s="28"/>
      <c r="PQQ830" s="28"/>
      <c r="PQR830" s="28"/>
      <c r="PQS830" s="28"/>
      <c r="PQT830" s="28"/>
      <c r="PQU830" s="28"/>
      <c r="PQV830" s="28"/>
      <c r="PQW830" s="28"/>
      <c r="PQX830" s="28"/>
      <c r="PQY830" s="28"/>
      <c r="PQZ830" s="28"/>
      <c r="PRA830" s="28"/>
      <c r="PRB830" s="28"/>
      <c r="PRC830" s="28"/>
      <c r="PRD830" s="28"/>
      <c r="PRE830" s="28"/>
      <c r="PRF830" s="28"/>
      <c r="PRG830" s="28"/>
      <c r="PRH830" s="28"/>
      <c r="PRI830" s="28"/>
      <c r="PRJ830" s="28"/>
      <c r="PRK830" s="28"/>
      <c r="PRL830" s="28"/>
      <c r="PRM830" s="28"/>
      <c r="PRN830" s="28"/>
      <c r="PRO830" s="28"/>
      <c r="PRP830" s="28"/>
      <c r="PRQ830" s="28"/>
      <c r="PRR830" s="28"/>
      <c r="PRS830" s="28"/>
      <c r="PRT830" s="28"/>
      <c r="PRU830" s="28"/>
      <c r="PRV830" s="28"/>
      <c r="PRW830" s="28"/>
      <c r="PRX830" s="28"/>
      <c r="PRY830" s="28"/>
      <c r="PRZ830" s="28"/>
      <c r="PSA830" s="28"/>
      <c r="PSB830" s="28"/>
      <c r="PSC830" s="28"/>
      <c r="PSD830" s="28"/>
      <c r="PSE830" s="28"/>
      <c r="PSF830" s="28"/>
      <c r="PSG830" s="28"/>
      <c r="PSH830" s="28"/>
      <c r="PSI830" s="28"/>
      <c r="PSJ830" s="28"/>
      <c r="PSK830" s="28"/>
      <c r="PSL830" s="28"/>
      <c r="PSM830" s="28"/>
      <c r="PSN830" s="28"/>
      <c r="PSO830" s="28"/>
      <c r="PSP830" s="28"/>
      <c r="PSQ830" s="28"/>
      <c r="PSR830" s="28"/>
      <c r="PSS830" s="28"/>
      <c r="PST830" s="28"/>
      <c r="PSU830" s="28"/>
      <c r="PSV830" s="28"/>
      <c r="PSW830" s="28"/>
      <c r="PSX830" s="28"/>
      <c r="PSY830" s="28"/>
      <c r="PSZ830" s="28"/>
      <c r="PTA830" s="28"/>
      <c r="PTB830" s="28"/>
      <c r="PTC830" s="28"/>
      <c r="PTD830" s="28"/>
      <c r="PTE830" s="28"/>
      <c r="PTF830" s="28"/>
      <c r="PTG830" s="28"/>
      <c r="PTH830" s="28"/>
      <c r="PTI830" s="28"/>
      <c r="PTJ830" s="28"/>
      <c r="PTK830" s="28"/>
      <c r="PTL830" s="28"/>
      <c r="PTM830" s="28"/>
      <c r="PTN830" s="28"/>
      <c r="PTO830" s="28"/>
      <c r="PTP830" s="28"/>
      <c r="PTQ830" s="28"/>
      <c r="PTR830" s="28"/>
      <c r="PTS830" s="28"/>
      <c r="PTT830" s="28"/>
      <c r="PTU830" s="28"/>
      <c r="PTV830" s="28"/>
      <c r="PTW830" s="28"/>
      <c r="PTX830" s="28"/>
      <c r="PTY830" s="28"/>
      <c r="PTZ830" s="28"/>
      <c r="PUA830" s="28"/>
      <c r="PUB830" s="28"/>
      <c r="PUC830" s="28"/>
      <c r="PUD830" s="28"/>
      <c r="PUE830" s="28"/>
      <c r="PUF830" s="28"/>
      <c r="PUG830" s="28"/>
      <c r="PUH830" s="28"/>
      <c r="PUI830" s="28"/>
      <c r="PUJ830" s="28"/>
      <c r="PUK830" s="28"/>
      <c r="PUL830" s="28"/>
      <c r="PUM830" s="28"/>
      <c r="PUN830" s="28"/>
      <c r="PUO830" s="28"/>
      <c r="PUP830" s="28"/>
      <c r="PUQ830" s="28"/>
      <c r="PUR830" s="28"/>
      <c r="PUS830" s="28"/>
      <c r="PUT830" s="28"/>
      <c r="PUU830" s="28"/>
      <c r="PUV830" s="28"/>
      <c r="PUW830" s="28"/>
      <c r="PUX830" s="28"/>
      <c r="PUY830" s="28"/>
      <c r="PUZ830" s="28"/>
      <c r="PVA830" s="28"/>
      <c r="PVB830" s="28"/>
      <c r="PVC830" s="28"/>
      <c r="PVD830" s="28"/>
      <c r="PVE830" s="28"/>
      <c r="PVF830" s="28"/>
      <c r="PVG830" s="28"/>
      <c r="PVH830" s="28"/>
      <c r="PVI830" s="28"/>
      <c r="PVJ830" s="28"/>
      <c r="PVK830" s="28"/>
      <c r="PVL830" s="28"/>
      <c r="PVM830" s="28"/>
      <c r="PVN830" s="28"/>
      <c r="PVO830" s="28"/>
      <c r="PVP830" s="28"/>
      <c r="PVQ830" s="28"/>
      <c r="PVR830" s="28"/>
      <c r="PVS830" s="28"/>
      <c r="PVT830" s="28"/>
      <c r="PVU830" s="28"/>
      <c r="PVV830" s="28"/>
      <c r="PVW830" s="28"/>
      <c r="PVX830" s="28"/>
      <c r="PVY830" s="28"/>
      <c r="PVZ830" s="28"/>
      <c r="PWA830" s="28"/>
      <c r="PWB830" s="28"/>
      <c r="PWC830" s="28"/>
      <c r="PWD830" s="28"/>
      <c r="PWE830" s="28"/>
      <c r="PWF830" s="28"/>
      <c r="PWG830" s="28"/>
      <c r="PWH830" s="28"/>
      <c r="PWI830" s="28"/>
      <c r="PWJ830" s="28"/>
      <c r="PWK830" s="28"/>
      <c r="PWL830" s="28"/>
      <c r="PWM830" s="28"/>
      <c r="PWN830" s="28"/>
      <c r="PWO830" s="28"/>
      <c r="PWP830" s="28"/>
      <c r="PWQ830" s="28"/>
      <c r="PWR830" s="28"/>
      <c r="PWS830" s="28"/>
      <c r="PWT830" s="28"/>
      <c r="PWU830" s="28"/>
      <c r="PWV830" s="28"/>
      <c r="PWW830" s="28"/>
      <c r="PWX830" s="28"/>
      <c r="PWY830" s="28"/>
      <c r="PWZ830" s="28"/>
      <c r="PXA830" s="28"/>
      <c r="PXB830" s="28"/>
      <c r="PXC830" s="28"/>
      <c r="PXD830" s="28"/>
      <c r="PXE830" s="28"/>
      <c r="PXF830" s="28"/>
      <c r="PXG830" s="28"/>
      <c r="PXH830" s="28"/>
      <c r="PXI830" s="28"/>
      <c r="PXJ830" s="28"/>
      <c r="PXK830" s="28"/>
      <c r="PXL830" s="28"/>
      <c r="PXM830" s="28"/>
      <c r="PXN830" s="28"/>
      <c r="PXO830" s="28"/>
      <c r="PXP830" s="28"/>
      <c r="PXQ830" s="28"/>
      <c r="PXR830" s="28"/>
      <c r="PXS830" s="28"/>
      <c r="PXT830" s="28"/>
      <c r="PXU830" s="28"/>
      <c r="PXV830" s="28"/>
      <c r="PXW830" s="28"/>
      <c r="PXX830" s="28"/>
      <c r="PXY830" s="28"/>
      <c r="PXZ830" s="28"/>
      <c r="PYA830" s="28"/>
      <c r="PYB830" s="28"/>
      <c r="PYC830" s="28"/>
      <c r="PYD830" s="28"/>
      <c r="PYE830" s="28"/>
      <c r="PYF830" s="28"/>
      <c r="PYG830" s="28"/>
      <c r="PYH830" s="28"/>
      <c r="PYI830" s="28"/>
      <c r="PYJ830" s="28"/>
      <c r="PYK830" s="28"/>
      <c r="PYL830" s="28"/>
      <c r="PYM830" s="28"/>
      <c r="PYN830" s="28"/>
      <c r="PYO830" s="28"/>
      <c r="PYP830" s="28"/>
      <c r="PYQ830" s="28"/>
      <c r="PYR830" s="28"/>
      <c r="PYS830" s="28"/>
      <c r="PYT830" s="28"/>
      <c r="PYU830" s="28"/>
      <c r="PYV830" s="28"/>
      <c r="PYW830" s="28"/>
      <c r="PYX830" s="28"/>
      <c r="PYY830" s="28"/>
      <c r="PYZ830" s="28"/>
      <c r="PZA830" s="28"/>
      <c r="PZB830" s="28"/>
      <c r="PZC830" s="28"/>
      <c r="PZD830" s="28"/>
      <c r="PZE830" s="28"/>
      <c r="PZF830" s="28"/>
      <c r="PZG830" s="28"/>
      <c r="PZH830" s="28"/>
      <c r="PZI830" s="28"/>
      <c r="PZJ830" s="28"/>
      <c r="PZK830" s="28"/>
      <c r="PZL830" s="28"/>
      <c r="PZM830" s="28"/>
      <c r="PZN830" s="28"/>
      <c r="PZO830" s="28"/>
      <c r="PZP830" s="28"/>
      <c r="PZQ830" s="28"/>
      <c r="PZR830" s="28"/>
      <c r="PZS830" s="28"/>
      <c r="PZT830" s="28"/>
      <c r="PZU830" s="28"/>
      <c r="PZV830" s="28"/>
      <c r="PZW830" s="28"/>
      <c r="PZX830" s="28"/>
      <c r="PZY830" s="28"/>
      <c r="PZZ830" s="28"/>
      <c r="QAA830" s="28"/>
      <c r="QAB830" s="28"/>
      <c r="QAC830" s="28"/>
      <c r="QAD830" s="28"/>
      <c r="QAE830" s="28"/>
      <c r="QAF830" s="28"/>
      <c r="QAG830" s="28"/>
      <c r="QAH830" s="28"/>
      <c r="QAI830" s="28"/>
      <c r="QAJ830" s="28"/>
      <c r="QAK830" s="28"/>
      <c r="QAL830" s="28"/>
      <c r="QAM830" s="28"/>
      <c r="QAN830" s="28"/>
      <c r="QAO830" s="28"/>
      <c r="QAP830" s="28"/>
      <c r="QAQ830" s="28"/>
      <c r="QAR830" s="28"/>
      <c r="QAS830" s="28"/>
      <c r="QAT830" s="28"/>
      <c r="QAU830" s="28"/>
      <c r="QAV830" s="28"/>
      <c r="QAW830" s="28"/>
      <c r="QAX830" s="28"/>
      <c r="QAY830" s="28"/>
      <c r="QAZ830" s="28"/>
      <c r="QBA830" s="28"/>
      <c r="QBB830" s="28"/>
      <c r="QBC830" s="28"/>
      <c r="QBD830" s="28"/>
      <c r="QBE830" s="28"/>
      <c r="QBF830" s="28"/>
      <c r="QBG830" s="28"/>
      <c r="QBH830" s="28"/>
      <c r="QBI830" s="28"/>
      <c r="QBJ830" s="28"/>
      <c r="QBK830" s="28"/>
      <c r="QBL830" s="28"/>
      <c r="QBM830" s="28"/>
      <c r="QBN830" s="28"/>
      <c r="QBO830" s="28"/>
      <c r="QBP830" s="28"/>
      <c r="QBQ830" s="28"/>
      <c r="QBR830" s="28"/>
      <c r="QBS830" s="28"/>
      <c r="QBT830" s="28"/>
      <c r="QBU830" s="28"/>
      <c r="QBV830" s="28"/>
      <c r="QBW830" s="28"/>
      <c r="QBX830" s="28"/>
      <c r="QBY830" s="28"/>
      <c r="QBZ830" s="28"/>
      <c r="QCA830" s="28"/>
      <c r="QCB830" s="28"/>
      <c r="QCC830" s="28"/>
      <c r="QCD830" s="28"/>
      <c r="QCE830" s="28"/>
      <c r="QCF830" s="28"/>
      <c r="QCG830" s="28"/>
      <c r="QCH830" s="28"/>
      <c r="QCI830" s="28"/>
      <c r="QCJ830" s="28"/>
      <c r="QCK830" s="28"/>
      <c r="QCL830" s="28"/>
      <c r="QCM830" s="28"/>
      <c r="QCN830" s="28"/>
      <c r="QCO830" s="28"/>
      <c r="QCP830" s="28"/>
      <c r="QCQ830" s="28"/>
      <c r="QCR830" s="28"/>
      <c r="QCS830" s="28"/>
      <c r="QCT830" s="28"/>
      <c r="QCU830" s="28"/>
      <c r="QCV830" s="28"/>
      <c r="QCW830" s="28"/>
      <c r="QCX830" s="28"/>
      <c r="QCY830" s="28"/>
      <c r="QCZ830" s="28"/>
      <c r="QDA830" s="28"/>
      <c r="QDB830" s="28"/>
      <c r="QDC830" s="28"/>
      <c r="QDD830" s="28"/>
      <c r="QDE830" s="28"/>
      <c r="QDF830" s="28"/>
      <c r="QDG830" s="28"/>
      <c r="QDH830" s="28"/>
      <c r="QDI830" s="28"/>
      <c r="QDJ830" s="28"/>
      <c r="QDK830" s="28"/>
      <c r="QDL830" s="28"/>
      <c r="QDM830" s="28"/>
      <c r="QDN830" s="28"/>
      <c r="QDO830" s="28"/>
      <c r="QDP830" s="28"/>
      <c r="QDQ830" s="28"/>
      <c r="QDR830" s="28"/>
      <c r="QDS830" s="28"/>
      <c r="QDT830" s="28"/>
      <c r="QDU830" s="28"/>
      <c r="QDV830" s="28"/>
      <c r="QDW830" s="28"/>
      <c r="QDX830" s="28"/>
      <c r="QDY830" s="28"/>
      <c r="QDZ830" s="28"/>
      <c r="QEA830" s="28"/>
      <c r="QEB830" s="28"/>
      <c r="QEC830" s="28"/>
      <c r="QED830" s="28"/>
      <c r="QEE830" s="28"/>
      <c r="QEF830" s="28"/>
      <c r="QEG830" s="28"/>
      <c r="QEH830" s="28"/>
      <c r="QEI830" s="28"/>
      <c r="QEJ830" s="28"/>
      <c r="QEK830" s="28"/>
      <c r="QEL830" s="28"/>
      <c r="QEM830" s="28"/>
      <c r="QEN830" s="28"/>
      <c r="QEO830" s="28"/>
      <c r="QEP830" s="28"/>
      <c r="QEQ830" s="28"/>
      <c r="QER830" s="28"/>
      <c r="QES830" s="28"/>
      <c r="QET830" s="28"/>
      <c r="QEU830" s="28"/>
      <c r="QEV830" s="28"/>
      <c r="QEW830" s="28"/>
      <c r="QEX830" s="28"/>
      <c r="QEY830" s="28"/>
      <c r="QEZ830" s="28"/>
      <c r="QFA830" s="28"/>
      <c r="QFB830" s="28"/>
      <c r="QFC830" s="28"/>
      <c r="QFD830" s="28"/>
      <c r="QFE830" s="28"/>
      <c r="QFF830" s="28"/>
      <c r="QFG830" s="28"/>
      <c r="QFH830" s="28"/>
      <c r="QFI830" s="28"/>
      <c r="QFJ830" s="28"/>
      <c r="QFK830" s="28"/>
      <c r="QFL830" s="28"/>
      <c r="QFM830" s="28"/>
      <c r="QFN830" s="28"/>
      <c r="QFO830" s="28"/>
      <c r="QFP830" s="28"/>
      <c r="QFQ830" s="28"/>
      <c r="QFR830" s="28"/>
      <c r="QFS830" s="28"/>
      <c r="QFT830" s="28"/>
      <c r="QFU830" s="28"/>
      <c r="QFV830" s="28"/>
      <c r="QFW830" s="28"/>
      <c r="QFX830" s="28"/>
      <c r="QFY830" s="28"/>
      <c r="QFZ830" s="28"/>
      <c r="QGA830" s="28"/>
      <c r="QGB830" s="28"/>
      <c r="QGC830" s="28"/>
      <c r="QGD830" s="28"/>
      <c r="QGE830" s="28"/>
      <c r="QGF830" s="28"/>
      <c r="QGG830" s="28"/>
      <c r="QGH830" s="28"/>
      <c r="QGI830" s="28"/>
      <c r="QGJ830" s="28"/>
      <c r="QGK830" s="28"/>
      <c r="QGL830" s="28"/>
      <c r="QGM830" s="28"/>
      <c r="QGN830" s="28"/>
      <c r="QGO830" s="28"/>
      <c r="QGP830" s="28"/>
      <c r="QGQ830" s="28"/>
      <c r="QGR830" s="28"/>
      <c r="QGS830" s="28"/>
      <c r="QGT830" s="28"/>
      <c r="QGU830" s="28"/>
      <c r="QGV830" s="28"/>
      <c r="QGW830" s="28"/>
      <c r="QGX830" s="28"/>
      <c r="QGY830" s="28"/>
      <c r="QGZ830" s="28"/>
      <c r="QHA830" s="28"/>
      <c r="QHB830" s="28"/>
      <c r="QHC830" s="28"/>
      <c r="QHD830" s="28"/>
      <c r="QHE830" s="28"/>
      <c r="QHF830" s="28"/>
      <c r="QHG830" s="28"/>
      <c r="QHH830" s="28"/>
      <c r="QHI830" s="28"/>
      <c r="QHJ830" s="28"/>
      <c r="QHK830" s="28"/>
      <c r="QHL830" s="28"/>
      <c r="QHM830" s="28"/>
      <c r="QHN830" s="28"/>
      <c r="QHO830" s="28"/>
      <c r="QHP830" s="28"/>
      <c r="QHQ830" s="28"/>
      <c r="QHR830" s="28"/>
      <c r="QHS830" s="28"/>
      <c r="QHT830" s="28"/>
      <c r="QHU830" s="28"/>
      <c r="QHV830" s="28"/>
      <c r="QHW830" s="28"/>
      <c r="QHX830" s="28"/>
      <c r="QHY830" s="28"/>
      <c r="QHZ830" s="28"/>
      <c r="QIA830" s="28"/>
      <c r="QIB830" s="28"/>
      <c r="QIC830" s="28"/>
      <c r="QID830" s="28"/>
      <c r="QIE830" s="28"/>
      <c r="QIF830" s="28"/>
      <c r="QIG830" s="28"/>
      <c r="QIH830" s="28"/>
      <c r="QII830" s="28"/>
      <c r="QIJ830" s="28"/>
      <c r="QIK830" s="28"/>
      <c r="QIL830" s="28"/>
      <c r="QIM830" s="28"/>
      <c r="QIN830" s="28"/>
      <c r="QIO830" s="28"/>
      <c r="QIP830" s="28"/>
      <c r="QIQ830" s="28"/>
      <c r="QIR830" s="28"/>
      <c r="QIS830" s="28"/>
      <c r="QIT830" s="28"/>
      <c r="QIU830" s="28"/>
      <c r="QIV830" s="28"/>
      <c r="QIW830" s="28"/>
      <c r="QIX830" s="28"/>
      <c r="QIY830" s="28"/>
      <c r="QIZ830" s="28"/>
      <c r="QJA830" s="28"/>
      <c r="QJB830" s="28"/>
      <c r="QJC830" s="28"/>
      <c r="QJD830" s="28"/>
      <c r="QJE830" s="28"/>
      <c r="QJF830" s="28"/>
      <c r="QJG830" s="28"/>
      <c r="QJH830" s="28"/>
      <c r="QJI830" s="28"/>
      <c r="QJJ830" s="28"/>
      <c r="QJK830" s="28"/>
      <c r="QJL830" s="28"/>
      <c r="QJM830" s="28"/>
      <c r="QJN830" s="28"/>
      <c r="QJO830" s="28"/>
      <c r="QJP830" s="28"/>
      <c r="QJQ830" s="28"/>
      <c r="QJR830" s="28"/>
      <c r="QJS830" s="28"/>
      <c r="QJT830" s="28"/>
      <c r="QJU830" s="28"/>
      <c r="QJV830" s="28"/>
      <c r="QJW830" s="28"/>
      <c r="QJX830" s="28"/>
      <c r="QJY830" s="28"/>
      <c r="QJZ830" s="28"/>
      <c r="QKA830" s="28"/>
      <c r="QKB830" s="28"/>
      <c r="QKC830" s="28"/>
      <c r="QKD830" s="28"/>
      <c r="QKE830" s="28"/>
      <c r="QKF830" s="28"/>
      <c r="QKG830" s="28"/>
      <c r="QKH830" s="28"/>
      <c r="QKI830" s="28"/>
      <c r="QKJ830" s="28"/>
      <c r="QKK830" s="28"/>
      <c r="QKL830" s="28"/>
      <c r="QKM830" s="28"/>
      <c r="QKN830" s="28"/>
      <c r="QKO830" s="28"/>
      <c r="QKP830" s="28"/>
      <c r="QKQ830" s="28"/>
      <c r="QKR830" s="28"/>
      <c r="QKS830" s="28"/>
      <c r="QKT830" s="28"/>
      <c r="QKU830" s="28"/>
      <c r="QKV830" s="28"/>
      <c r="QKW830" s="28"/>
      <c r="QKX830" s="28"/>
      <c r="QKY830" s="28"/>
      <c r="QKZ830" s="28"/>
      <c r="QLA830" s="28"/>
      <c r="QLB830" s="28"/>
      <c r="QLC830" s="28"/>
      <c r="QLD830" s="28"/>
      <c r="QLE830" s="28"/>
      <c r="QLF830" s="28"/>
      <c r="QLG830" s="28"/>
      <c r="QLH830" s="28"/>
      <c r="QLI830" s="28"/>
      <c r="QLJ830" s="28"/>
      <c r="QLK830" s="28"/>
      <c r="QLL830" s="28"/>
      <c r="QLM830" s="28"/>
      <c r="QLN830" s="28"/>
      <c r="QLO830" s="28"/>
      <c r="QLP830" s="28"/>
      <c r="QLQ830" s="28"/>
      <c r="QLR830" s="28"/>
      <c r="QLS830" s="28"/>
      <c r="QLT830" s="28"/>
      <c r="QLU830" s="28"/>
      <c r="QLV830" s="28"/>
      <c r="QLW830" s="28"/>
      <c r="QLX830" s="28"/>
      <c r="QLY830" s="28"/>
      <c r="QLZ830" s="28"/>
      <c r="QMA830" s="28"/>
      <c r="QMB830" s="28"/>
      <c r="QMC830" s="28"/>
      <c r="QMD830" s="28"/>
      <c r="QME830" s="28"/>
      <c r="QMF830" s="28"/>
      <c r="QMG830" s="28"/>
      <c r="QMH830" s="28"/>
      <c r="QMI830" s="28"/>
      <c r="QMJ830" s="28"/>
      <c r="QMK830" s="28"/>
      <c r="QML830" s="28"/>
      <c r="QMM830" s="28"/>
      <c r="QMN830" s="28"/>
      <c r="QMO830" s="28"/>
      <c r="QMP830" s="28"/>
      <c r="QMQ830" s="28"/>
      <c r="QMR830" s="28"/>
      <c r="QMS830" s="28"/>
      <c r="QMT830" s="28"/>
      <c r="QMU830" s="28"/>
      <c r="QMV830" s="28"/>
      <c r="QMW830" s="28"/>
      <c r="QMX830" s="28"/>
      <c r="QMY830" s="28"/>
      <c r="QMZ830" s="28"/>
      <c r="QNA830" s="28"/>
      <c r="QNB830" s="28"/>
      <c r="QNC830" s="28"/>
      <c r="QND830" s="28"/>
      <c r="QNE830" s="28"/>
      <c r="QNF830" s="28"/>
      <c r="QNG830" s="28"/>
      <c r="QNH830" s="28"/>
      <c r="QNI830" s="28"/>
      <c r="QNJ830" s="28"/>
      <c r="QNK830" s="28"/>
      <c r="QNL830" s="28"/>
      <c r="QNM830" s="28"/>
      <c r="QNN830" s="28"/>
      <c r="QNO830" s="28"/>
      <c r="QNP830" s="28"/>
      <c r="QNQ830" s="28"/>
      <c r="QNR830" s="28"/>
      <c r="QNS830" s="28"/>
      <c r="QNT830" s="28"/>
      <c r="QNU830" s="28"/>
      <c r="QNV830" s="28"/>
      <c r="QNW830" s="28"/>
      <c r="QNX830" s="28"/>
      <c r="QNY830" s="28"/>
      <c r="QNZ830" s="28"/>
      <c r="QOA830" s="28"/>
      <c r="QOB830" s="28"/>
      <c r="QOC830" s="28"/>
      <c r="QOD830" s="28"/>
      <c r="QOE830" s="28"/>
      <c r="QOF830" s="28"/>
      <c r="QOG830" s="28"/>
      <c r="QOH830" s="28"/>
      <c r="QOI830" s="28"/>
      <c r="QOJ830" s="28"/>
      <c r="QOK830" s="28"/>
      <c r="QOL830" s="28"/>
      <c r="QOM830" s="28"/>
      <c r="QON830" s="28"/>
      <c r="QOO830" s="28"/>
      <c r="QOP830" s="28"/>
      <c r="QOQ830" s="28"/>
      <c r="QOR830" s="28"/>
      <c r="QOS830" s="28"/>
      <c r="QOT830" s="28"/>
      <c r="QOU830" s="28"/>
      <c r="QOV830" s="28"/>
      <c r="QOW830" s="28"/>
      <c r="QOX830" s="28"/>
      <c r="QOY830" s="28"/>
      <c r="QOZ830" s="28"/>
      <c r="QPA830" s="28"/>
      <c r="QPB830" s="28"/>
      <c r="QPC830" s="28"/>
      <c r="QPD830" s="28"/>
      <c r="QPE830" s="28"/>
      <c r="QPF830" s="28"/>
      <c r="QPG830" s="28"/>
      <c r="QPH830" s="28"/>
      <c r="QPI830" s="28"/>
      <c r="QPJ830" s="28"/>
      <c r="QPK830" s="28"/>
      <c r="QPL830" s="28"/>
      <c r="QPM830" s="28"/>
      <c r="QPN830" s="28"/>
      <c r="QPO830" s="28"/>
      <c r="QPP830" s="28"/>
      <c r="QPQ830" s="28"/>
      <c r="QPR830" s="28"/>
      <c r="QPS830" s="28"/>
      <c r="QPT830" s="28"/>
      <c r="QPU830" s="28"/>
      <c r="QPV830" s="28"/>
      <c r="QPW830" s="28"/>
      <c r="QPX830" s="28"/>
      <c r="QPY830" s="28"/>
      <c r="QPZ830" s="28"/>
      <c r="QQA830" s="28"/>
      <c r="QQB830" s="28"/>
      <c r="QQC830" s="28"/>
      <c r="QQD830" s="28"/>
      <c r="QQE830" s="28"/>
      <c r="QQF830" s="28"/>
      <c r="QQG830" s="28"/>
      <c r="QQH830" s="28"/>
      <c r="QQI830" s="28"/>
      <c r="QQJ830" s="28"/>
      <c r="QQK830" s="28"/>
      <c r="QQL830" s="28"/>
      <c r="QQM830" s="28"/>
      <c r="QQN830" s="28"/>
      <c r="QQO830" s="28"/>
      <c r="QQP830" s="28"/>
      <c r="QQQ830" s="28"/>
      <c r="QQR830" s="28"/>
      <c r="QQS830" s="28"/>
      <c r="QQT830" s="28"/>
      <c r="QQU830" s="28"/>
      <c r="QQV830" s="28"/>
      <c r="QQW830" s="28"/>
      <c r="QQX830" s="28"/>
      <c r="QQY830" s="28"/>
      <c r="QQZ830" s="28"/>
      <c r="QRA830" s="28"/>
      <c r="QRB830" s="28"/>
      <c r="QRC830" s="28"/>
      <c r="QRD830" s="28"/>
      <c r="QRE830" s="28"/>
      <c r="QRF830" s="28"/>
      <c r="QRG830" s="28"/>
      <c r="QRH830" s="28"/>
      <c r="QRI830" s="28"/>
      <c r="QRJ830" s="28"/>
      <c r="QRK830" s="28"/>
      <c r="QRL830" s="28"/>
      <c r="QRM830" s="28"/>
      <c r="QRN830" s="28"/>
      <c r="QRO830" s="28"/>
      <c r="QRP830" s="28"/>
      <c r="QRQ830" s="28"/>
      <c r="QRR830" s="28"/>
      <c r="QRS830" s="28"/>
      <c r="QRT830" s="28"/>
      <c r="QRU830" s="28"/>
      <c r="QRV830" s="28"/>
      <c r="QRW830" s="28"/>
      <c r="QRX830" s="28"/>
      <c r="QRY830" s="28"/>
      <c r="QRZ830" s="28"/>
      <c r="QSA830" s="28"/>
      <c r="QSB830" s="28"/>
      <c r="QSC830" s="28"/>
      <c r="QSD830" s="28"/>
      <c r="QSE830" s="28"/>
      <c r="QSF830" s="28"/>
      <c r="QSG830" s="28"/>
      <c r="QSH830" s="28"/>
      <c r="QSI830" s="28"/>
      <c r="QSJ830" s="28"/>
      <c r="QSK830" s="28"/>
      <c r="QSL830" s="28"/>
      <c r="QSM830" s="28"/>
      <c r="QSN830" s="28"/>
      <c r="QSO830" s="28"/>
      <c r="QSP830" s="28"/>
      <c r="QSQ830" s="28"/>
      <c r="QSR830" s="28"/>
      <c r="QSS830" s="28"/>
      <c r="QST830" s="28"/>
      <c r="QSU830" s="28"/>
      <c r="QSV830" s="28"/>
      <c r="QSW830" s="28"/>
      <c r="QSX830" s="28"/>
      <c r="QSY830" s="28"/>
      <c r="QSZ830" s="28"/>
      <c r="QTA830" s="28"/>
      <c r="QTB830" s="28"/>
      <c r="QTC830" s="28"/>
      <c r="QTD830" s="28"/>
      <c r="QTE830" s="28"/>
      <c r="QTF830" s="28"/>
      <c r="QTG830" s="28"/>
      <c r="QTH830" s="28"/>
      <c r="QTI830" s="28"/>
      <c r="QTJ830" s="28"/>
      <c r="QTK830" s="28"/>
      <c r="QTL830" s="28"/>
      <c r="QTM830" s="28"/>
      <c r="QTN830" s="28"/>
      <c r="QTO830" s="28"/>
      <c r="QTP830" s="28"/>
      <c r="QTQ830" s="28"/>
      <c r="QTR830" s="28"/>
      <c r="QTS830" s="28"/>
      <c r="QTT830" s="28"/>
      <c r="QTU830" s="28"/>
      <c r="QTV830" s="28"/>
      <c r="QTW830" s="28"/>
      <c r="QTX830" s="28"/>
      <c r="QTY830" s="28"/>
      <c r="QTZ830" s="28"/>
      <c r="QUA830" s="28"/>
      <c r="QUB830" s="28"/>
      <c r="QUC830" s="28"/>
      <c r="QUD830" s="28"/>
      <c r="QUE830" s="28"/>
      <c r="QUF830" s="28"/>
      <c r="QUG830" s="28"/>
      <c r="QUH830" s="28"/>
      <c r="QUI830" s="28"/>
      <c r="QUJ830" s="28"/>
      <c r="QUK830" s="28"/>
      <c r="QUL830" s="28"/>
      <c r="QUM830" s="28"/>
      <c r="QUN830" s="28"/>
      <c r="QUO830" s="28"/>
      <c r="QUP830" s="28"/>
      <c r="QUQ830" s="28"/>
      <c r="QUR830" s="28"/>
      <c r="QUS830" s="28"/>
      <c r="QUT830" s="28"/>
      <c r="QUU830" s="28"/>
      <c r="QUV830" s="28"/>
      <c r="QUW830" s="28"/>
      <c r="QUX830" s="28"/>
      <c r="QUY830" s="28"/>
      <c r="QUZ830" s="28"/>
      <c r="QVA830" s="28"/>
      <c r="QVB830" s="28"/>
      <c r="QVC830" s="28"/>
      <c r="QVD830" s="28"/>
      <c r="QVE830" s="28"/>
      <c r="QVF830" s="28"/>
      <c r="QVG830" s="28"/>
      <c r="QVH830" s="28"/>
      <c r="QVI830" s="28"/>
      <c r="QVJ830" s="28"/>
      <c r="QVK830" s="28"/>
      <c r="QVL830" s="28"/>
      <c r="QVM830" s="28"/>
      <c r="QVN830" s="28"/>
      <c r="QVO830" s="28"/>
      <c r="QVP830" s="28"/>
      <c r="QVQ830" s="28"/>
      <c r="QVR830" s="28"/>
      <c r="QVS830" s="28"/>
      <c r="QVT830" s="28"/>
      <c r="QVU830" s="28"/>
      <c r="QVV830" s="28"/>
      <c r="QVW830" s="28"/>
      <c r="QVX830" s="28"/>
      <c r="QVY830" s="28"/>
      <c r="QVZ830" s="28"/>
      <c r="QWA830" s="28"/>
      <c r="QWB830" s="28"/>
      <c r="QWC830" s="28"/>
      <c r="QWD830" s="28"/>
      <c r="QWE830" s="28"/>
      <c r="QWF830" s="28"/>
      <c r="QWG830" s="28"/>
      <c r="QWH830" s="28"/>
      <c r="QWI830" s="28"/>
      <c r="QWJ830" s="28"/>
      <c r="QWK830" s="28"/>
      <c r="QWL830" s="28"/>
      <c r="QWM830" s="28"/>
      <c r="QWN830" s="28"/>
      <c r="QWO830" s="28"/>
      <c r="QWP830" s="28"/>
      <c r="QWQ830" s="28"/>
      <c r="QWR830" s="28"/>
      <c r="QWS830" s="28"/>
      <c r="QWT830" s="28"/>
      <c r="QWU830" s="28"/>
      <c r="QWV830" s="28"/>
      <c r="QWW830" s="28"/>
      <c r="QWX830" s="28"/>
      <c r="QWY830" s="28"/>
      <c r="QWZ830" s="28"/>
      <c r="QXA830" s="28"/>
      <c r="QXB830" s="28"/>
      <c r="QXC830" s="28"/>
      <c r="QXD830" s="28"/>
      <c r="QXE830" s="28"/>
      <c r="QXF830" s="28"/>
      <c r="QXG830" s="28"/>
      <c r="QXH830" s="28"/>
      <c r="QXI830" s="28"/>
      <c r="QXJ830" s="28"/>
      <c r="QXK830" s="28"/>
      <c r="QXL830" s="28"/>
      <c r="QXM830" s="28"/>
      <c r="QXN830" s="28"/>
      <c r="QXO830" s="28"/>
      <c r="QXP830" s="28"/>
      <c r="QXQ830" s="28"/>
      <c r="QXR830" s="28"/>
      <c r="QXS830" s="28"/>
      <c r="QXT830" s="28"/>
      <c r="QXU830" s="28"/>
      <c r="QXV830" s="28"/>
      <c r="QXW830" s="28"/>
      <c r="QXX830" s="28"/>
      <c r="QXY830" s="28"/>
      <c r="QXZ830" s="28"/>
      <c r="QYA830" s="28"/>
      <c r="QYB830" s="28"/>
      <c r="QYC830" s="28"/>
      <c r="QYD830" s="28"/>
      <c r="QYE830" s="28"/>
      <c r="QYF830" s="28"/>
      <c r="QYG830" s="28"/>
      <c r="QYH830" s="28"/>
      <c r="QYI830" s="28"/>
      <c r="QYJ830" s="28"/>
      <c r="QYK830" s="28"/>
      <c r="QYL830" s="28"/>
      <c r="QYM830" s="28"/>
      <c r="QYN830" s="28"/>
      <c r="QYO830" s="28"/>
      <c r="QYP830" s="28"/>
      <c r="QYQ830" s="28"/>
      <c r="QYR830" s="28"/>
      <c r="QYS830" s="28"/>
      <c r="QYT830" s="28"/>
      <c r="QYU830" s="28"/>
      <c r="QYV830" s="28"/>
      <c r="QYW830" s="28"/>
      <c r="QYX830" s="28"/>
      <c r="QYY830" s="28"/>
      <c r="QYZ830" s="28"/>
      <c r="QZA830" s="28"/>
      <c r="QZB830" s="28"/>
      <c r="QZC830" s="28"/>
      <c r="QZD830" s="28"/>
      <c r="QZE830" s="28"/>
      <c r="QZF830" s="28"/>
      <c r="QZG830" s="28"/>
      <c r="QZH830" s="28"/>
      <c r="QZI830" s="28"/>
      <c r="QZJ830" s="28"/>
      <c r="QZK830" s="28"/>
      <c r="QZL830" s="28"/>
      <c r="QZM830" s="28"/>
      <c r="QZN830" s="28"/>
      <c r="QZO830" s="28"/>
      <c r="QZP830" s="28"/>
      <c r="QZQ830" s="28"/>
      <c r="QZR830" s="28"/>
      <c r="QZS830" s="28"/>
      <c r="QZT830" s="28"/>
      <c r="QZU830" s="28"/>
      <c r="QZV830" s="28"/>
      <c r="QZW830" s="28"/>
      <c r="QZX830" s="28"/>
      <c r="QZY830" s="28"/>
      <c r="QZZ830" s="28"/>
      <c r="RAA830" s="28"/>
      <c r="RAB830" s="28"/>
      <c r="RAC830" s="28"/>
      <c r="RAD830" s="28"/>
      <c r="RAE830" s="28"/>
      <c r="RAF830" s="28"/>
      <c r="RAG830" s="28"/>
      <c r="RAH830" s="28"/>
      <c r="RAI830" s="28"/>
      <c r="RAJ830" s="28"/>
      <c r="RAK830" s="28"/>
      <c r="RAL830" s="28"/>
      <c r="RAM830" s="28"/>
      <c r="RAN830" s="28"/>
      <c r="RAO830" s="28"/>
      <c r="RAP830" s="28"/>
      <c r="RAQ830" s="28"/>
      <c r="RAR830" s="28"/>
      <c r="RAS830" s="28"/>
      <c r="RAT830" s="28"/>
      <c r="RAU830" s="28"/>
      <c r="RAV830" s="28"/>
      <c r="RAW830" s="28"/>
      <c r="RAX830" s="28"/>
      <c r="RAY830" s="28"/>
      <c r="RAZ830" s="28"/>
      <c r="RBA830" s="28"/>
      <c r="RBB830" s="28"/>
      <c r="RBC830" s="28"/>
      <c r="RBD830" s="28"/>
      <c r="RBE830" s="28"/>
      <c r="RBF830" s="28"/>
      <c r="RBG830" s="28"/>
      <c r="RBH830" s="28"/>
      <c r="RBI830" s="28"/>
      <c r="RBJ830" s="28"/>
      <c r="RBK830" s="28"/>
      <c r="RBL830" s="28"/>
      <c r="RBM830" s="28"/>
      <c r="RBN830" s="28"/>
      <c r="RBO830" s="28"/>
      <c r="RBP830" s="28"/>
      <c r="RBQ830" s="28"/>
      <c r="RBR830" s="28"/>
      <c r="RBS830" s="28"/>
      <c r="RBT830" s="28"/>
      <c r="RBU830" s="28"/>
      <c r="RBV830" s="28"/>
      <c r="RBW830" s="28"/>
      <c r="RBX830" s="28"/>
      <c r="RBY830" s="28"/>
      <c r="RBZ830" s="28"/>
      <c r="RCA830" s="28"/>
      <c r="RCB830" s="28"/>
      <c r="RCC830" s="28"/>
      <c r="RCD830" s="28"/>
      <c r="RCE830" s="28"/>
      <c r="RCF830" s="28"/>
      <c r="RCG830" s="28"/>
      <c r="RCH830" s="28"/>
      <c r="RCI830" s="28"/>
      <c r="RCJ830" s="28"/>
      <c r="RCK830" s="28"/>
      <c r="RCL830" s="28"/>
      <c r="RCM830" s="28"/>
      <c r="RCN830" s="28"/>
      <c r="RCO830" s="28"/>
      <c r="RCP830" s="28"/>
      <c r="RCQ830" s="28"/>
      <c r="RCR830" s="28"/>
      <c r="RCS830" s="28"/>
      <c r="RCT830" s="28"/>
      <c r="RCU830" s="28"/>
      <c r="RCV830" s="28"/>
      <c r="RCW830" s="28"/>
      <c r="RCX830" s="28"/>
      <c r="RCY830" s="28"/>
      <c r="RCZ830" s="28"/>
      <c r="RDA830" s="28"/>
      <c r="RDB830" s="28"/>
      <c r="RDC830" s="28"/>
      <c r="RDD830" s="28"/>
      <c r="RDE830" s="28"/>
      <c r="RDF830" s="28"/>
      <c r="RDG830" s="28"/>
      <c r="RDH830" s="28"/>
      <c r="RDI830" s="28"/>
      <c r="RDJ830" s="28"/>
      <c r="RDK830" s="28"/>
      <c r="RDL830" s="28"/>
      <c r="RDM830" s="28"/>
      <c r="RDN830" s="28"/>
      <c r="RDO830" s="28"/>
      <c r="RDP830" s="28"/>
      <c r="RDQ830" s="28"/>
      <c r="RDR830" s="28"/>
      <c r="RDS830" s="28"/>
      <c r="RDT830" s="28"/>
      <c r="RDU830" s="28"/>
      <c r="RDV830" s="28"/>
      <c r="RDW830" s="28"/>
      <c r="RDX830" s="28"/>
      <c r="RDY830" s="28"/>
      <c r="RDZ830" s="28"/>
      <c r="REA830" s="28"/>
      <c r="REB830" s="28"/>
      <c r="REC830" s="28"/>
      <c r="RED830" s="28"/>
      <c r="REE830" s="28"/>
      <c r="REF830" s="28"/>
      <c r="REG830" s="28"/>
      <c r="REH830" s="28"/>
      <c r="REI830" s="28"/>
      <c r="REJ830" s="28"/>
      <c r="REK830" s="28"/>
      <c r="REL830" s="28"/>
      <c r="REM830" s="28"/>
      <c r="REN830" s="28"/>
      <c r="REO830" s="28"/>
      <c r="REP830" s="28"/>
      <c r="REQ830" s="28"/>
      <c r="RER830" s="28"/>
      <c r="RES830" s="28"/>
      <c r="RET830" s="28"/>
      <c r="REU830" s="28"/>
      <c r="REV830" s="28"/>
      <c r="REW830" s="28"/>
      <c r="REX830" s="28"/>
      <c r="REY830" s="28"/>
      <c r="REZ830" s="28"/>
      <c r="RFA830" s="28"/>
      <c r="RFB830" s="28"/>
      <c r="RFC830" s="28"/>
      <c r="RFD830" s="28"/>
      <c r="RFE830" s="28"/>
      <c r="RFF830" s="28"/>
      <c r="RFG830" s="28"/>
      <c r="RFH830" s="28"/>
      <c r="RFI830" s="28"/>
      <c r="RFJ830" s="28"/>
      <c r="RFK830" s="28"/>
      <c r="RFL830" s="28"/>
      <c r="RFM830" s="28"/>
      <c r="RFN830" s="28"/>
      <c r="RFO830" s="28"/>
      <c r="RFP830" s="28"/>
      <c r="RFQ830" s="28"/>
      <c r="RFR830" s="28"/>
      <c r="RFS830" s="28"/>
      <c r="RFT830" s="28"/>
      <c r="RFU830" s="28"/>
      <c r="RFV830" s="28"/>
      <c r="RFW830" s="28"/>
      <c r="RFX830" s="28"/>
      <c r="RFY830" s="28"/>
      <c r="RFZ830" s="28"/>
      <c r="RGA830" s="28"/>
      <c r="RGB830" s="28"/>
      <c r="RGC830" s="28"/>
      <c r="RGD830" s="28"/>
      <c r="RGE830" s="28"/>
      <c r="RGF830" s="28"/>
      <c r="RGG830" s="28"/>
      <c r="RGH830" s="28"/>
      <c r="RGI830" s="28"/>
      <c r="RGJ830" s="28"/>
      <c r="RGK830" s="28"/>
      <c r="RGL830" s="28"/>
      <c r="RGM830" s="28"/>
      <c r="RGN830" s="28"/>
      <c r="RGO830" s="28"/>
      <c r="RGP830" s="28"/>
      <c r="RGQ830" s="28"/>
      <c r="RGR830" s="28"/>
      <c r="RGS830" s="28"/>
      <c r="RGT830" s="28"/>
      <c r="RGU830" s="28"/>
      <c r="RGV830" s="28"/>
      <c r="RGW830" s="28"/>
      <c r="RGX830" s="28"/>
      <c r="RGY830" s="28"/>
      <c r="RGZ830" s="28"/>
      <c r="RHA830" s="28"/>
      <c r="RHB830" s="28"/>
      <c r="RHC830" s="28"/>
      <c r="RHD830" s="28"/>
      <c r="RHE830" s="28"/>
      <c r="RHF830" s="28"/>
      <c r="RHG830" s="28"/>
      <c r="RHH830" s="28"/>
      <c r="RHI830" s="28"/>
      <c r="RHJ830" s="28"/>
      <c r="RHK830" s="28"/>
      <c r="RHL830" s="28"/>
      <c r="RHM830" s="28"/>
      <c r="RHN830" s="28"/>
      <c r="RHO830" s="28"/>
      <c r="RHP830" s="28"/>
      <c r="RHQ830" s="28"/>
      <c r="RHR830" s="28"/>
      <c r="RHS830" s="28"/>
      <c r="RHT830" s="28"/>
      <c r="RHU830" s="28"/>
      <c r="RHV830" s="28"/>
      <c r="RHW830" s="28"/>
      <c r="RHX830" s="28"/>
      <c r="RHY830" s="28"/>
      <c r="RHZ830" s="28"/>
      <c r="RIA830" s="28"/>
      <c r="RIB830" s="28"/>
      <c r="RIC830" s="28"/>
      <c r="RID830" s="28"/>
      <c r="RIE830" s="28"/>
      <c r="RIF830" s="28"/>
      <c r="RIG830" s="28"/>
      <c r="RIH830" s="28"/>
      <c r="RII830" s="28"/>
      <c r="RIJ830" s="28"/>
      <c r="RIK830" s="28"/>
      <c r="RIL830" s="28"/>
      <c r="RIM830" s="28"/>
      <c r="RIN830" s="28"/>
      <c r="RIO830" s="28"/>
      <c r="RIP830" s="28"/>
      <c r="RIQ830" s="28"/>
      <c r="RIR830" s="28"/>
      <c r="RIS830" s="28"/>
      <c r="RIT830" s="28"/>
      <c r="RIU830" s="28"/>
      <c r="RIV830" s="28"/>
      <c r="RIW830" s="28"/>
      <c r="RIX830" s="28"/>
      <c r="RIY830" s="28"/>
      <c r="RIZ830" s="28"/>
      <c r="RJA830" s="28"/>
      <c r="RJB830" s="28"/>
      <c r="RJC830" s="28"/>
      <c r="RJD830" s="28"/>
      <c r="RJE830" s="28"/>
      <c r="RJF830" s="28"/>
      <c r="RJG830" s="28"/>
      <c r="RJH830" s="28"/>
      <c r="RJI830" s="28"/>
      <c r="RJJ830" s="28"/>
      <c r="RJK830" s="28"/>
      <c r="RJL830" s="28"/>
      <c r="RJM830" s="28"/>
      <c r="RJN830" s="28"/>
      <c r="RJO830" s="28"/>
      <c r="RJP830" s="28"/>
      <c r="RJQ830" s="28"/>
      <c r="RJR830" s="28"/>
      <c r="RJS830" s="28"/>
      <c r="RJT830" s="28"/>
      <c r="RJU830" s="28"/>
      <c r="RJV830" s="28"/>
      <c r="RJW830" s="28"/>
      <c r="RJX830" s="28"/>
      <c r="RJY830" s="28"/>
      <c r="RJZ830" s="28"/>
      <c r="RKA830" s="28"/>
      <c r="RKB830" s="28"/>
      <c r="RKC830" s="28"/>
      <c r="RKD830" s="28"/>
      <c r="RKE830" s="28"/>
      <c r="RKF830" s="28"/>
      <c r="RKG830" s="28"/>
      <c r="RKH830" s="28"/>
      <c r="RKI830" s="28"/>
      <c r="RKJ830" s="28"/>
      <c r="RKK830" s="28"/>
      <c r="RKL830" s="28"/>
      <c r="RKM830" s="28"/>
      <c r="RKN830" s="28"/>
      <c r="RKO830" s="28"/>
      <c r="RKP830" s="28"/>
      <c r="RKQ830" s="28"/>
      <c r="RKR830" s="28"/>
      <c r="RKS830" s="28"/>
      <c r="RKT830" s="28"/>
      <c r="RKU830" s="28"/>
      <c r="RKV830" s="28"/>
      <c r="RKW830" s="28"/>
      <c r="RKX830" s="28"/>
      <c r="RKY830" s="28"/>
      <c r="RKZ830" s="28"/>
      <c r="RLA830" s="28"/>
      <c r="RLB830" s="28"/>
      <c r="RLC830" s="28"/>
      <c r="RLD830" s="28"/>
      <c r="RLE830" s="28"/>
      <c r="RLF830" s="28"/>
      <c r="RLG830" s="28"/>
      <c r="RLH830" s="28"/>
      <c r="RLI830" s="28"/>
      <c r="RLJ830" s="28"/>
      <c r="RLK830" s="28"/>
      <c r="RLL830" s="28"/>
      <c r="RLM830" s="28"/>
      <c r="RLN830" s="28"/>
      <c r="RLO830" s="28"/>
      <c r="RLP830" s="28"/>
      <c r="RLQ830" s="28"/>
      <c r="RLR830" s="28"/>
      <c r="RLS830" s="28"/>
      <c r="RLT830" s="28"/>
      <c r="RLU830" s="28"/>
      <c r="RLV830" s="28"/>
      <c r="RLW830" s="28"/>
      <c r="RLX830" s="28"/>
      <c r="RLY830" s="28"/>
      <c r="RLZ830" s="28"/>
      <c r="RMA830" s="28"/>
      <c r="RMB830" s="28"/>
      <c r="RMC830" s="28"/>
      <c r="RMD830" s="28"/>
      <c r="RME830" s="28"/>
      <c r="RMF830" s="28"/>
      <c r="RMG830" s="28"/>
      <c r="RMH830" s="28"/>
      <c r="RMI830" s="28"/>
      <c r="RMJ830" s="28"/>
      <c r="RMK830" s="28"/>
      <c r="RML830" s="28"/>
      <c r="RMM830" s="28"/>
      <c r="RMN830" s="28"/>
      <c r="RMO830" s="28"/>
      <c r="RMP830" s="28"/>
      <c r="RMQ830" s="28"/>
      <c r="RMR830" s="28"/>
      <c r="RMS830" s="28"/>
      <c r="RMT830" s="28"/>
      <c r="RMU830" s="28"/>
      <c r="RMV830" s="28"/>
      <c r="RMW830" s="28"/>
      <c r="RMX830" s="28"/>
      <c r="RMY830" s="28"/>
      <c r="RMZ830" s="28"/>
      <c r="RNA830" s="28"/>
      <c r="RNB830" s="28"/>
      <c r="RNC830" s="28"/>
      <c r="RND830" s="28"/>
      <c r="RNE830" s="28"/>
      <c r="RNF830" s="28"/>
      <c r="RNG830" s="28"/>
      <c r="RNH830" s="28"/>
      <c r="RNI830" s="28"/>
      <c r="RNJ830" s="28"/>
      <c r="RNK830" s="28"/>
      <c r="RNL830" s="28"/>
      <c r="RNM830" s="28"/>
      <c r="RNN830" s="28"/>
      <c r="RNO830" s="28"/>
      <c r="RNP830" s="28"/>
      <c r="RNQ830" s="28"/>
      <c r="RNR830" s="28"/>
      <c r="RNS830" s="28"/>
      <c r="RNT830" s="28"/>
      <c r="RNU830" s="28"/>
      <c r="RNV830" s="28"/>
      <c r="RNW830" s="28"/>
      <c r="RNX830" s="28"/>
      <c r="RNY830" s="28"/>
      <c r="RNZ830" s="28"/>
      <c r="ROA830" s="28"/>
      <c r="ROB830" s="28"/>
      <c r="ROC830" s="28"/>
      <c r="ROD830" s="28"/>
      <c r="ROE830" s="28"/>
      <c r="ROF830" s="28"/>
      <c r="ROG830" s="28"/>
      <c r="ROH830" s="28"/>
      <c r="ROI830" s="28"/>
      <c r="ROJ830" s="28"/>
      <c r="ROK830" s="28"/>
      <c r="ROL830" s="28"/>
      <c r="ROM830" s="28"/>
      <c r="RON830" s="28"/>
      <c r="ROO830" s="28"/>
      <c r="ROP830" s="28"/>
      <c r="ROQ830" s="28"/>
      <c r="ROR830" s="28"/>
      <c r="ROS830" s="28"/>
      <c r="ROT830" s="28"/>
      <c r="ROU830" s="28"/>
      <c r="ROV830" s="28"/>
      <c r="ROW830" s="28"/>
      <c r="ROX830" s="28"/>
      <c r="ROY830" s="28"/>
      <c r="ROZ830" s="28"/>
      <c r="RPA830" s="28"/>
      <c r="RPB830" s="28"/>
      <c r="RPC830" s="28"/>
      <c r="RPD830" s="28"/>
      <c r="RPE830" s="28"/>
      <c r="RPF830" s="28"/>
      <c r="RPG830" s="28"/>
      <c r="RPH830" s="28"/>
      <c r="RPI830" s="28"/>
      <c r="RPJ830" s="28"/>
      <c r="RPK830" s="28"/>
      <c r="RPL830" s="28"/>
      <c r="RPM830" s="28"/>
      <c r="RPN830" s="28"/>
      <c r="RPO830" s="28"/>
      <c r="RPP830" s="28"/>
      <c r="RPQ830" s="28"/>
      <c r="RPR830" s="28"/>
      <c r="RPS830" s="28"/>
      <c r="RPT830" s="28"/>
      <c r="RPU830" s="28"/>
      <c r="RPV830" s="28"/>
      <c r="RPW830" s="28"/>
      <c r="RPX830" s="28"/>
      <c r="RPY830" s="28"/>
      <c r="RPZ830" s="28"/>
      <c r="RQA830" s="28"/>
      <c r="RQB830" s="28"/>
      <c r="RQC830" s="28"/>
      <c r="RQD830" s="28"/>
      <c r="RQE830" s="28"/>
      <c r="RQF830" s="28"/>
      <c r="RQG830" s="28"/>
      <c r="RQH830" s="28"/>
      <c r="RQI830" s="28"/>
      <c r="RQJ830" s="28"/>
      <c r="RQK830" s="28"/>
      <c r="RQL830" s="28"/>
      <c r="RQM830" s="28"/>
      <c r="RQN830" s="28"/>
      <c r="RQO830" s="28"/>
      <c r="RQP830" s="28"/>
      <c r="RQQ830" s="28"/>
      <c r="RQR830" s="28"/>
      <c r="RQS830" s="28"/>
      <c r="RQT830" s="28"/>
      <c r="RQU830" s="28"/>
      <c r="RQV830" s="28"/>
      <c r="RQW830" s="28"/>
      <c r="RQX830" s="28"/>
      <c r="RQY830" s="28"/>
      <c r="RQZ830" s="28"/>
      <c r="RRA830" s="28"/>
      <c r="RRB830" s="28"/>
      <c r="RRC830" s="28"/>
      <c r="RRD830" s="28"/>
      <c r="RRE830" s="28"/>
      <c r="RRF830" s="28"/>
      <c r="RRG830" s="28"/>
      <c r="RRH830" s="28"/>
      <c r="RRI830" s="28"/>
      <c r="RRJ830" s="28"/>
      <c r="RRK830" s="28"/>
      <c r="RRL830" s="28"/>
      <c r="RRM830" s="28"/>
      <c r="RRN830" s="28"/>
      <c r="RRO830" s="28"/>
      <c r="RRP830" s="28"/>
      <c r="RRQ830" s="28"/>
      <c r="RRR830" s="28"/>
      <c r="RRS830" s="28"/>
      <c r="RRT830" s="28"/>
      <c r="RRU830" s="28"/>
      <c r="RRV830" s="28"/>
      <c r="RRW830" s="28"/>
      <c r="RRX830" s="28"/>
      <c r="RRY830" s="28"/>
      <c r="RRZ830" s="28"/>
      <c r="RSA830" s="28"/>
      <c r="RSB830" s="28"/>
      <c r="RSC830" s="28"/>
      <c r="RSD830" s="28"/>
      <c r="RSE830" s="28"/>
      <c r="RSF830" s="28"/>
      <c r="RSG830" s="28"/>
      <c r="RSH830" s="28"/>
      <c r="RSI830" s="28"/>
      <c r="RSJ830" s="28"/>
      <c r="RSK830" s="28"/>
      <c r="RSL830" s="28"/>
      <c r="RSM830" s="28"/>
      <c r="RSN830" s="28"/>
      <c r="RSO830" s="28"/>
      <c r="RSP830" s="28"/>
      <c r="RSQ830" s="28"/>
      <c r="RSR830" s="28"/>
      <c r="RSS830" s="28"/>
      <c r="RST830" s="28"/>
      <c r="RSU830" s="28"/>
      <c r="RSV830" s="28"/>
      <c r="RSW830" s="28"/>
      <c r="RSX830" s="28"/>
      <c r="RSY830" s="28"/>
      <c r="RSZ830" s="28"/>
      <c r="RTA830" s="28"/>
      <c r="RTB830" s="28"/>
      <c r="RTC830" s="28"/>
      <c r="RTD830" s="28"/>
      <c r="RTE830" s="28"/>
      <c r="RTF830" s="28"/>
      <c r="RTG830" s="28"/>
      <c r="RTH830" s="28"/>
      <c r="RTI830" s="28"/>
      <c r="RTJ830" s="28"/>
      <c r="RTK830" s="28"/>
      <c r="RTL830" s="28"/>
      <c r="RTM830" s="28"/>
      <c r="RTN830" s="28"/>
      <c r="RTO830" s="28"/>
      <c r="RTP830" s="28"/>
      <c r="RTQ830" s="28"/>
      <c r="RTR830" s="28"/>
      <c r="RTS830" s="28"/>
      <c r="RTT830" s="28"/>
      <c r="RTU830" s="28"/>
      <c r="RTV830" s="28"/>
      <c r="RTW830" s="28"/>
      <c r="RTX830" s="28"/>
      <c r="RTY830" s="28"/>
      <c r="RTZ830" s="28"/>
      <c r="RUA830" s="28"/>
      <c r="RUB830" s="28"/>
      <c r="RUC830" s="28"/>
      <c r="RUD830" s="28"/>
      <c r="RUE830" s="28"/>
      <c r="RUF830" s="28"/>
      <c r="RUG830" s="28"/>
      <c r="RUH830" s="28"/>
      <c r="RUI830" s="28"/>
      <c r="RUJ830" s="28"/>
      <c r="RUK830" s="28"/>
      <c r="RUL830" s="28"/>
      <c r="RUM830" s="28"/>
      <c r="RUN830" s="28"/>
      <c r="RUO830" s="28"/>
      <c r="RUP830" s="28"/>
      <c r="RUQ830" s="28"/>
      <c r="RUR830" s="28"/>
      <c r="RUS830" s="28"/>
      <c r="RUT830" s="28"/>
      <c r="RUU830" s="28"/>
      <c r="RUV830" s="28"/>
      <c r="RUW830" s="28"/>
      <c r="RUX830" s="28"/>
      <c r="RUY830" s="28"/>
      <c r="RUZ830" s="28"/>
      <c r="RVA830" s="28"/>
      <c r="RVB830" s="28"/>
      <c r="RVC830" s="28"/>
      <c r="RVD830" s="28"/>
      <c r="RVE830" s="28"/>
      <c r="RVF830" s="28"/>
      <c r="RVG830" s="28"/>
      <c r="RVH830" s="28"/>
      <c r="RVI830" s="28"/>
      <c r="RVJ830" s="28"/>
      <c r="RVK830" s="28"/>
      <c r="RVL830" s="28"/>
      <c r="RVM830" s="28"/>
      <c r="RVN830" s="28"/>
      <c r="RVO830" s="28"/>
      <c r="RVP830" s="28"/>
      <c r="RVQ830" s="28"/>
      <c r="RVR830" s="28"/>
      <c r="RVS830" s="28"/>
      <c r="RVT830" s="28"/>
      <c r="RVU830" s="28"/>
      <c r="RVV830" s="28"/>
      <c r="RVW830" s="28"/>
      <c r="RVX830" s="28"/>
      <c r="RVY830" s="28"/>
      <c r="RVZ830" s="28"/>
      <c r="RWA830" s="28"/>
      <c r="RWB830" s="28"/>
      <c r="RWC830" s="28"/>
      <c r="RWD830" s="28"/>
      <c r="RWE830" s="28"/>
      <c r="RWF830" s="28"/>
      <c r="RWG830" s="28"/>
      <c r="RWH830" s="28"/>
      <c r="RWI830" s="28"/>
      <c r="RWJ830" s="28"/>
      <c r="RWK830" s="28"/>
      <c r="RWL830" s="28"/>
      <c r="RWM830" s="28"/>
      <c r="RWN830" s="28"/>
      <c r="RWO830" s="28"/>
      <c r="RWP830" s="28"/>
      <c r="RWQ830" s="28"/>
      <c r="RWR830" s="28"/>
      <c r="RWS830" s="28"/>
      <c r="RWT830" s="28"/>
      <c r="RWU830" s="28"/>
      <c r="RWV830" s="28"/>
      <c r="RWW830" s="28"/>
      <c r="RWX830" s="28"/>
      <c r="RWY830" s="28"/>
      <c r="RWZ830" s="28"/>
      <c r="RXA830" s="28"/>
      <c r="RXB830" s="28"/>
      <c r="RXC830" s="28"/>
      <c r="RXD830" s="28"/>
      <c r="RXE830" s="28"/>
      <c r="RXF830" s="28"/>
      <c r="RXG830" s="28"/>
      <c r="RXH830" s="28"/>
      <c r="RXI830" s="28"/>
      <c r="RXJ830" s="28"/>
      <c r="RXK830" s="28"/>
      <c r="RXL830" s="28"/>
      <c r="RXM830" s="28"/>
      <c r="RXN830" s="28"/>
      <c r="RXO830" s="28"/>
      <c r="RXP830" s="28"/>
      <c r="RXQ830" s="28"/>
      <c r="RXR830" s="28"/>
      <c r="RXS830" s="28"/>
      <c r="RXT830" s="28"/>
      <c r="RXU830" s="28"/>
      <c r="RXV830" s="28"/>
      <c r="RXW830" s="28"/>
      <c r="RXX830" s="28"/>
      <c r="RXY830" s="28"/>
      <c r="RXZ830" s="28"/>
      <c r="RYA830" s="28"/>
      <c r="RYB830" s="28"/>
      <c r="RYC830" s="28"/>
      <c r="RYD830" s="28"/>
      <c r="RYE830" s="28"/>
      <c r="RYF830" s="28"/>
      <c r="RYG830" s="28"/>
      <c r="RYH830" s="28"/>
      <c r="RYI830" s="28"/>
      <c r="RYJ830" s="28"/>
      <c r="RYK830" s="28"/>
      <c r="RYL830" s="28"/>
      <c r="RYM830" s="28"/>
      <c r="RYN830" s="28"/>
      <c r="RYO830" s="28"/>
      <c r="RYP830" s="28"/>
      <c r="RYQ830" s="28"/>
      <c r="RYR830" s="28"/>
      <c r="RYS830" s="28"/>
      <c r="RYT830" s="28"/>
      <c r="RYU830" s="28"/>
      <c r="RYV830" s="28"/>
      <c r="RYW830" s="28"/>
      <c r="RYX830" s="28"/>
      <c r="RYY830" s="28"/>
      <c r="RYZ830" s="28"/>
      <c r="RZA830" s="28"/>
      <c r="RZB830" s="28"/>
      <c r="RZC830" s="28"/>
      <c r="RZD830" s="28"/>
      <c r="RZE830" s="28"/>
      <c r="RZF830" s="28"/>
      <c r="RZG830" s="28"/>
      <c r="RZH830" s="28"/>
      <c r="RZI830" s="28"/>
      <c r="RZJ830" s="28"/>
      <c r="RZK830" s="28"/>
      <c r="RZL830" s="28"/>
      <c r="RZM830" s="28"/>
      <c r="RZN830" s="28"/>
      <c r="RZO830" s="28"/>
      <c r="RZP830" s="28"/>
      <c r="RZQ830" s="28"/>
      <c r="RZR830" s="28"/>
      <c r="RZS830" s="28"/>
      <c r="RZT830" s="28"/>
      <c r="RZU830" s="28"/>
      <c r="RZV830" s="28"/>
      <c r="RZW830" s="28"/>
      <c r="RZX830" s="28"/>
      <c r="RZY830" s="28"/>
      <c r="RZZ830" s="28"/>
      <c r="SAA830" s="28"/>
      <c r="SAB830" s="28"/>
      <c r="SAC830" s="28"/>
      <c r="SAD830" s="28"/>
      <c r="SAE830" s="28"/>
      <c r="SAF830" s="28"/>
      <c r="SAG830" s="28"/>
      <c r="SAH830" s="28"/>
      <c r="SAI830" s="28"/>
      <c r="SAJ830" s="28"/>
      <c r="SAK830" s="28"/>
      <c r="SAL830" s="28"/>
      <c r="SAM830" s="28"/>
      <c r="SAN830" s="28"/>
      <c r="SAO830" s="28"/>
      <c r="SAP830" s="28"/>
      <c r="SAQ830" s="28"/>
      <c r="SAR830" s="28"/>
      <c r="SAS830" s="28"/>
      <c r="SAT830" s="28"/>
      <c r="SAU830" s="28"/>
      <c r="SAV830" s="28"/>
      <c r="SAW830" s="28"/>
      <c r="SAX830" s="28"/>
      <c r="SAY830" s="28"/>
      <c r="SAZ830" s="28"/>
      <c r="SBA830" s="28"/>
      <c r="SBB830" s="28"/>
      <c r="SBC830" s="28"/>
      <c r="SBD830" s="28"/>
      <c r="SBE830" s="28"/>
      <c r="SBF830" s="28"/>
      <c r="SBG830" s="28"/>
      <c r="SBH830" s="28"/>
      <c r="SBI830" s="28"/>
      <c r="SBJ830" s="28"/>
      <c r="SBK830" s="28"/>
      <c r="SBL830" s="28"/>
      <c r="SBM830" s="28"/>
      <c r="SBN830" s="28"/>
      <c r="SBO830" s="28"/>
      <c r="SBP830" s="28"/>
      <c r="SBQ830" s="28"/>
      <c r="SBR830" s="28"/>
      <c r="SBS830" s="28"/>
      <c r="SBT830" s="28"/>
      <c r="SBU830" s="28"/>
      <c r="SBV830" s="28"/>
      <c r="SBW830" s="28"/>
      <c r="SBX830" s="28"/>
      <c r="SBY830" s="28"/>
      <c r="SBZ830" s="28"/>
      <c r="SCA830" s="28"/>
      <c r="SCB830" s="28"/>
      <c r="SCC830" s="28"/>
      <c r="SCD830" s="28"/>
      <c r="SCE830" s="28"/>
      <c r="SCF830" s="28"/>
      <c r="SCG830" s="28"/>
      <c r="SCH830" s="28"/>
      <c r="SCI830" s="28"/>
      <c r="SCJ830" s="28"/>
      <c r="SCK830" s="28"/>
      <c r="SCL830" s="28"/>
      <c r="SCM830" s="28"/>
      <c r="SCN830" s="28"/>
      <c r="SCO830" s="28"/>
      <c r="SCP830" s="28"/>
      <c r="SCQ830" s="28"/>
      <c r="SCR830" s="28"/>
      <c r="SCS830" s="28"/>
      <c r="SCT830" s="28"/>
      <c r="SCU830" s="28"/>
      <c r="SCV830" s="28"/>
      <c r="SCW830" s="28"/>
      <c r="SCX830" s="28"/>
      <c r="SCY830" s="28"/>
      <c r="SCZ830" s="28"/>
      <c r="SDA830" s="28"/>
      <c r="SDB830" s="28"/>
      <c r="SDC830" s="28"/>
      <c r="SDD830" s="28"/>
      <c r="SDE830" s="28"/>
      <c r="SDF830" s="28"/>
      <c r="SDG830" s="28"/>
      <c r="SDH830" s="28"/>
      <c r="SDI830" s="28"/>
      <c r="SDJ830" s="28"/>
      <c r="SDK830" s="28"/>
      <c r="SDL830" s="28"/>
      <c r="SDM830" s="28"/>
      <c r="SDN830" s="28"/>
      <c r="SDO830" s="28"/>
      <c r="SDP830" s="28"/>
      <c r="SDQ830" s="28"/>
      <c r="SDR830" s="28"/>
      <c r="SDS830" s="28"/>
      <c r="SDT830" s="28"/>
      <c r="SDU830" s="28"/>
      <c r="SDV830" s="28"/>
      <c r="SDW830" s="28"/>
      <c r="SDX830" s="28"/>
      <c r="SDY830" s="28"/>
      <c r="SDZ830" s="28"/>
      <c r="SEA830" s="28"/>
      <c r="SEB830" s="28"/>
      <c r="SEC830" s="28"/>
      <c r="SED830" s="28"/>
      <c r="SEE830" s="28"/>
      <c r="SEF830" s="28"/>
      <c r="SEG830" s="28"/>
      <c r="SEH830" s="28"/>
      <c r="SEI830" s="28"/>
      <c r="SEJ830" s="28"/>
      <c r="SEK830" s="28"/>
      <c r="SEL830" s="28"/>
      <c r="SEM830" s="28"/>
      <c r="SEN830" s="28"/>
      <c r="SEO830" s="28"/>
      <c r="SEP830" s="28"/>
      <c r="SEQ830" s="28"/>
      <c r="SER830" s="28"/>
      <c r="SES830" s="28"/>
      <c r="SET830" s="28"/>
      <c r="SEU830" s="28"/>
      <c r="SEV830" s="28"/>
      <c r="SEW830" s="28"/>
      <c r="SEX830" s="28"/>
      <c r="SEY830" s="28"/>
      <c r="SEZ830" s="28"/>
      <c r="SFA830" s="28"/>
      <c r="SFB830" s="28"/>
      <c r="SFC830" s="28"/>
      <c r="SFD830" s="28"/>
      <c r="SFE830" s="28"/>
      <c r="SFF830" s="28"/>
      <c r="SFG830" s="28"/>
      <c r="SFH830" s="28"/>
      <c r="SFI830" s="28"/>
      <c r="SFJ830" s="28"/>
      <c r="SFK830" s="28"/>
      <c r="SFL830" s="28"/>
      <c r="SFM830" s="28"/>
      <c r="SFN830" s="28"/>
      <c r="SFO830" s="28"/>
      <c r="SFP830" s="28"/>
      <c r="SFQ830" s="28"/>
      <c r="SFR830" s="28"/>
      <c r="SFS830" s="28"/>
      <c r="SFT830" s="28"/>
      <c r="SFU830" s="28"/>
      <c r="SFV830" s="28"/>
      <c r="SFW830" s="28"/>
      <c r="SFX830" s="28"/>
      <c r="SFY830" s="28"/>
      <c r="SFZ830" s="28"/>
      <c r="SGA830" s="28"/>
      <c r="SGB830" s="28"/>
      <c r="SGC830" s="28"/>
      <c r="SGD830" s="28"/>
      <c r="SGE830" s="28"/>
      <c r="SGF830" s="28"/>
      <c r="SGG830" s="28"/>
      <c r="SGH830" s="28"/>
      <c r="SGI830" s="28"/>
      <c r="SGJ830" s="28"/>
      <c r="SGK830" s="28"/>
      <c r="SGL830" s="28"/>
      <c r="SGM830" s="28"/>
      <c r="SGN830" s="28"/>
      <c r="SGO830" s="28"/>
      <c r="SGP830" s="28"/>
      <c r="SGQ830" s="28"/>
      <c r="SGR830" s="28"/>
      <c r="SGS830" s="28"/>
      <c r="SGT830" s="28"/>
      <c r="SGU830" s="28"/>
      <c r="SGV830" s="28"/>
      <c r="SGW830" s="28"/>
      <c r="SGX830" s="28"/>
      <c r="SGY830" s="28"/>
      <c r="SGZ830" s="28"/>
      <c r="SHA830" s="28"/>
      <c r="SHB830" s="28"/>
      <c r="SHC830" s="28"/>
      <c r="SHD830" s="28"/>
      <c r="SHE830" s="28"/>
      <c r="SHF830" s="28"/>
      <c r="SHG830" s="28"/>
      <c r="SHH830" s="28"/>
      <c r="SHI830" s="28"/>
      <c r="SHJ830" s="28"/>
      <c r="SHK830" s="28"/>
      <c r="SHL830" s="28"/>
      <c r="SHM830" s="28"/>
      <c r="SHN830" s="28"/>
      <c r="SHO830" s="28"/>
      <c r="SHP830" s="28"/>
      <c r="SHQ830" s="28"/>
      <c r="SHR830" s="28"/>
      <c r="SHS830" s="28"/>
      <c r="SHT830" s="28"/>
      <c r="SHU830" s="28"/>
      <c r="SHV830" s="28"/>
      <c r="SHW830" s="28"/>
      <c r="SHX830" s="28"/>
      <c r="SHY830" s="28"/>
      <c r="SHZ830" s="28"/>
      <c r="SIA830" s="28"/>
      <c r="SIB830" s="28"/>
      <c r="SIC830" s="28"/>
      <c r="SID830" s="28"/>
      <c r="SIE830" s="28"/>
      <c r="SIF830" s="28"/>
      <c r="SIG830" s="28"/>
      <c r="SIH830" s="28"/>
      <c r="SII830" s="28"/>
      <c r="SIJ830" s="28"/>
      <c r="SIK830" s="28"/>
      <c r="SIL830" s="28"/>
      <c r="SIM830" s="28"/>
      <c r="SIN830" s="28"/>
      <c r="SIO830" s="28"/>
      <c r="SIP830" s="28"/>
      <c r="SIQ830" s="28"/>
      <c r="SIR830" s="28"/>
      <c r="SIS830" s="28"/>
      <c r="SIT830" s="28"/>
      <c r="SIU830" s="28"/>
      <c r="SIV830" s="28"/>
      <c r="SIW830" s="28"/>
      <c r="SIX830" s="28"/>
      <c r="SIY830" s="28"/>
      <c r="SIZ830" s="28"/>
      <c r="SJA830" s="28"/>
      <c r="SJB830" s="28"/>
      <c r="SJC830" s="28"/>
      <c r="SJD830" s="28"/>
      <c r="SJE830" s="28"/>
      <c r="SJF830" s="28"/>
      <c r="SJG830" s="28"/>
      <c r="SJH830" s="28"/>
      <c r="SJI830" s="28"/>
      <c r="SJJ830" s="28"/>
      <c r="SJK830" s="28"/>
      <c r="SJL830" s="28"/>
      <c r="SJM830" s="28"/>
      <c r="SJN830" s="28"/>
      <c r="SJO830" s="28"/>
      <c r="SJP830" s="28"/>
      <c r="SJQ830" s="28"/>
      <c r="SJR830" s="28"/>
      <c r="SJS830" s="28"/>
      <c r="SJT830" s="28"/>
      <c r="SJU830" s="28"/>
      <c r="SJV830" s="28"/>
      <c r="SJW830" s="28"/>
      <c r="SJX830" s="28"/>
      <c r="SJY830" s="28"/>
      <c r="SJZ830" s="28"/>
      <c r="SKA830" s="28"/>
      <c r="SKB830" s="28"/>
      <c r="SKC830" s="28"/>
      <c r="SKD830" s="28"/>
      <c r="SKE830" s="28"/>
      <c r="SKF830" s="28"/>
      <c r="SKG830" s="28"/>
      <c r="SKH830" s="28"/>
      <c r="SKI830" s="28"/>
      <c r="SKJ830" s="28"/>
      <c r="SKK830" s="28"/>
      <c r="SKL830" s="28"/>
      <c r="SKM830" s="28"/>
      <c r="SKN830" s="28"/>
      <c r="SKO830" s="28"/>
      <c r="SKP830" s="28"/>
      <c r="SKQ830" s="28"/>
      <c r="SKR830" s="28"/>
      <c r="SKS830" s="28"/>
      <c r="SKT830" s="28"/>
      <c r="SKU830" s="28"/>
      <c r="SKV830" s="28"/>
      <c r="SKW830" s="28"/>
      <c r="SKX830" s="28"/>
      <c r="SKY830" s="28"/>
      <c r="SKZ830" s="28"/>
      <c r="SLA830" s="28"/>
      <c r="SLB830" s="28"/>
      <c r="SLC830" s="28"/>
      <c r="SLD830" s="28"/>
      <c r="SLE830" s="28"/>
      <c r="SLF830" s="28"/>
      <c r="SLG830" s="28"/>
      <c r="SLH830" s="28"/>
      <c r="SLI830" s="28"/>
      <c r="SLJ830" s="28"/>
      <c r="SLK830" s="28"/>
      <c r="SLL830" s="28"/>
      <c r="SLM830" s="28"/>
      <c r="SLN830" s="28"/>
      <c r="SLO830" s="28"/>
      <c r="SLP830" s="28"/>
      <c r="SLQ830" s="28"/>
      <c r="SLR830" s="28"/>
      <c r="SLS830" s="28"/>
      <c r="SLT830" s="28"/>
      <c r="SLU830" s="28"/>
      <c r="SLV830" s="28"/>
      <c r="SLW830" s="28"/>
      <c r="SLX830" s="28"/>
      <c r="SLY830" s="28"/>
      <c r="SLZ830" s="28"/>
      <c r="SMA830" s="28"/>
      <c r="SMB830" s="28"/>
      <c r="SMC830" s="28"/>
      <c r="SMD830" s="28"/>
      <c r="SME830" s="28"/>
      <c r="SMF830" s="28"/>
      <c r="SMG830" s="28"/>
      <c r="SMH830" s="28"/>
      <c r="SMI830" s="28"/>
      <c r="SMJ830" s="28"/>
      <c r="SMK830" s="28"/>
      <c r="SML830" s="28"/>
      <c r="SMM830" s="28"/>
      <c r="SMN830" s="28"/>
      <c r="SMO830" s="28"/>
      <c r="SMP830" s="28"/>
      <c r="SMQ830" s="28"/>
      <c r="SMR830" s="28"/>
      <c r="SMS830" s="28"/>
      <c r="SMT830" s="28"/>
      <c r="SMU830" s="28"/>
      <c r="SMV830" s="28"/>
      <c r="SMW830" s="28"/>
      <c r="SMX830" s="28"/>
      <c r="SMY830" s="28"/>
      <c r="SMZ830" s="28"/>
      <c r="SNA830" s="28"/>
      <c r="SNB830" s="28"/>
      <c r="SNC830" s="28"/>
      <c r="SND830" s="28"/>
      <c r="SNE830" s="28"/>
      <c r="SNF830" s="28"/>
      <c r="SNG830" s="28"/>
      <c r="SNH830" s="28"/>
      <c r="SNI830" s="28"/>
      <c r="SNJ830" s="28"/>
      <c r="SNK830" s="28"/>
      <c r="SNL830" s="28"/>
      <c r="SNM830" s="28"/>
      <c r="SNN830" s="28"/>
      <c r="SNO830" s="28"/>
      <c r="SNP830" s="28"/>
      <c r="SNQ830" s="28"/>
      <c r="SNR830" s="28"/>
      <c r="SNS830" s="28"/>
      <c r="SNT830" s="28"/>
      <c r="SNU830" s="28"/>
      <c r="SNV830" s="28"/>
      <c r="SNW830" s="28"/>
      <c r="SNX830" s="28"/>
      <c r="SNY830" s="28"/>
      <c r="SNZ830" s="28"/>
      <c r="SOA830" s="28"/>
      <c r="SOB830" s="28"/>
      <c r="SOC830" s="28"/>
      <c r="SOD830" s="28"/>
      <c r="SOE830" s="28"/>
      <c r="SOF830" s="28"/>
      <c r="SOG830" s="28"/>
      <c r="SOH830" s="28"/>
      <c r="SOI830" s="28"/>
      <c r="SOJ830" s="28"/>
      <c r="SOK830" s="28"/>
      <c r="SOL830" s="28"/>
      <c r="SOM830" s="28"/>
      <c r="SON830" s="28"/>
      <c r="SOO830" s="28"/>
      <c r="SOP830" s="28"/>
      <c r="SOQ830" s="28"/>
      <c r="SOR830" s="28"/>
      <c r="SOS830" s="28"/>
      <c r="SOT830" s="28"/>
      <c r="SOU830" s="28"/>
      <c r="SOV830" s="28"/>
      <c r="SOW830" s="28"/>
      <c r="SOX830" s="28"/>
      <c r="SOY830" s="28"/>
      <c r="SOZ830" s="28"/>
      <c r="SPA830" s="28"/>
      <c r="SPB830" s="28"/>
      <c r="SPC830" s="28"/>
      <c r="SPD830" s="28"/>
      <c r="SPE830" s="28"/>
      <c r="SPF830" s="28"/>
      <c r="SPG830" s="28"/>
      <c r="SPH830" s="28"/>
      <c r="SPI830" s="28"/>
      <c r="SPJ830" s="28"/>
      <c r="SPK830" s="28"/>
      <c r="SPL830" s="28"/>
      <c r="SPM830" s="28"/>
      <c r="SPN830" s="28"/>
      <c r="SPO830" s="28"/>
      <c r="SPP830" s="28"/>
      <c r="SPQ830" s="28"/>
      <c r="SPR830" s="28"/>
      <c r="SPS830" s="28"/>
      <c r="SPT830" s="28"/>
      <c r="SPU830" s="28"/>
      <c r="SPV830" s="28"/>
      <c r="SPW830" s="28"/>
      <c r="SPX830" s="28"/>
      <c r="SPY830" s="28"/>
      <c r="SPZ830" s="28"/>
      <c r="SQA830" s="28"/>
      <c r="SQB830" s="28"/>
      <c r="SQC830" s="28"/>
      <c r="SQD830" s="28"/>
      <c r="SQE830" s="28"/>
      <c r="SQF830" s="28"/>
      <c r="SQG830" s="28"/>
      <c r="SQH830" s="28"/>
      <c r="SQI830" s="28"/>
      <c r="SQJ830" s="28"/>
      <c r="SQK830" s="28"/>
      <c r="SQL830" s="28"/>
      <c r="SQM830" s="28"/>
      <c r="SQN830" s="28"/>
      <c r="SQO830" s="28"/>
      <c r="SQP830" s="28"/>
      <c r="SQQ830" s="28"/>
      <c r="SQR830" s="28"/>
      <c r="SQS830" s="28"/>
      <c r="SQT830" s="28"/>
      <c r="SQU830" s="28"/>
      <c r="SQV830" s="28"/>
      <c r="SQW830" s="28"/>
      <c r="SQX830" s="28"/>
      <c r="SQY830" s="28"/>
      <c r="SQZ830" s="28"/>
      <c r="SRA830" s="28"/>
      <c r="SRB830" s="28"/>
      <c r="SRC830" s="28"/>
      <c r="SRD830" s="28"/>
      <c r="SRE830" s="28"/>
      <c r="SRF830" s="28"/>
      <c r="SRG830" s="28"/>
      <c r="SRH830" s="28"/>
      <c r="SRI830" s="28"/>
      <c r="SRJ830" s="28"/>
      <c r="SRK830" s="28"/>
      <c r="SRL830" s="28"/>
      <c r="SRM830" s="28"/>
      <c r="SRN830" s="28"/>
      <c r="SRO830" s="28"/>
      <c r="SRP830" s="28"/>
      <c r="SRQ830" s="28"/>
      <c r="SRR830" s="28"/>
      <c r="SRS830" s="28"/>
      <c r="SRT830" s="28"/>
      <c r="SRU830" s="28"/>
      <c r="SRV830" s="28"/>
      <c r="SRW830" s="28"/>
      <c r="SRX830" s="28"/>
      <c r="SRY830" s="28"/>
      <c r="SRZ830" s="28"/>
      <c r="SSA830" s="28"/>
      <c r="SSB830" s="28"/>
      <c r="SSC830" s="28"/>
      <c r="SSD830" s="28"/>
      <c r="SSE830" s="28"/>
      <c r="SSF830" s="28"/>
      <c r="SSG830" s="28"/>
      <c r="SSH830" s="28"/>
      <c r="SSI830" s="28"/>
      <c r="SSJ830" s="28"/>
      <c r="SSK830" s="28"/>
      <c r="SSL830" s="28"/>
      <c r="SSM830" s="28"/>
      <c r="SSN830" s="28"/>
      <c r="SSO830" s="28"/>
      <c r="SSP830" s="28"/>
      <c r="SSQ830" s="28"/>
      <c r="SSR830" s="28"/>
      <c r="SSS830" s="28"/>
      <c r="SST830" s="28"/>
      <c r="SSU830" s="28"/>
      <c r="SSV830" s="28"/>
      <c r="SSW830" s="28"/>
      <c r="SSX830" s="28"/>
      <c r="SSY830" s="28"/>
      <c r="SSZ830" s="28"/>
      <c r="STA830" s="28"/>
      <c r="STB830" s="28"/>
      <c r="STC830" s="28"/>
      <c r="STD830" s="28"/>
      <c r="STE830" s="28"/>
      <c r="STF830" s="28"/>
      <c r="STG830" s="28"/>
      <c r="STH830" s="28"/>
      <c r="STI830" s="28"/>
      <c r="STJ830" s="28"/>
      <c r="STK830" s="28"/>
      <c r="STL830" s="28"/>
      <c r="STM830" s="28"/>
      <c r="STN830" s="28"/>
      <c r="STO830" s="28"/>
      <c r="STP830" s="28"/>
      <c r="STQ830" s="28"/>
      <c r="STR830" s="28"/>
      <c r="STS830" s="28"/>
      <c r="STT830" s="28"/>
      <c r="STU830" s="28"/>
      <c r="STV830" s="28"/>
      <c r="STW830" s="28"/>
      <c r="STX830" s="28"/>
      <c r="STY830" s="28"/>
      <c r="STZ830" s="28"/>
      <c r="SUA830" s="28"/>
      <c r="SUB830" s="28"/>
      <c r="SUC830" s="28"/>
      <c r="SUD830" s="28"/>
      <c r="SUE830" s="28"/>
      <c r="SUF830" s="28"/>
      <c r="SUG830" s="28"/>
      <c r="SUH830" s="28"/>
      <c r="SUI830" s="28"/>
      <c r="SUJ830" s="28"/>
      <c r="SUK830" s="28"/>
      <c r="SUL830" s="28"/>
      <c r="SUM830" s="28"/>
      <c r="SUN830" s="28"/>
      <c r="SUO830" s="28"/>
      <c r="SUP830" s="28"/>
      <c r="SUQ830" s="28"/>
      <c r="SUR830" s="28"/>
      <c r="SUS830" s="28"/>
      <c r="SUT830" s="28"/>
      <c r="SUU830" s="28"/>
      <c r="SUV830" s="28"/>
      <c r="SUW830" s="28"/>
      <c r="SUX830" s="28"/>
      <c r="SUY830" s="28"/>
      <c r="SUZ830" s="28"/>
      <c r="SVA830" s="28"/>
      <c r="SVB830" s="28"/>
      <c r="SVC830" s="28"/>
      <c r="SVD830" s="28"/>
      <c r="SVE830" s="28"/>
      <c r="SVF830" s="28"/>
      <c r="SVG830" s="28"/>
      <c r="SVH830" s="28"/>
      <c r="SVI830" s="28"/>
      <c r="SVJ830" s="28"/>
      <c r="SVK830" s="28"/>
      <c r="SVL830" s="28"/>
      <c r="SVM830" s="28"/>
      <c r="SVN830" s="28"/>
      <c r="SVO830" s="28"/>
      <c r="SVP830" s="28"/>
      <c r="SVQ830" s="28"/>
      <c r="SVR830" s="28"/>
      <c r="SVS830" s="28"/>
      <c r="SVT830" s="28"/>
      <c r="SVU830" s="28"/>
      <c r="SVV830" s="28"/>
      <c r="SVW830" s="28"/>
      <c r="SVX830" s="28"/>
      <c r="SVY830" s="28"/>
      <c r="SVZ830" s="28"/>
      <c r="SWA830" s="28"/>
      <c r="SWB830" s="28"/>
      <c r="SWC830" s="28"/>
      <c r="SWD830" s="28"/>
      <c r="SWE830" s="28"/>
      <c r="SWF830" s="28"/>
      <c r="SWG830" s="28"/>
      <c r="SWH830" s="28"/>
      <c r="SWI830" s="28"/>
      <c r="SWJ830" s="28"/>
      <c r="SWK830" s="28"/>
      <c r="SWL830" s="28"/>
      <c r="SWM830" s="28"/>
      <c r="SWN830" s="28"/>
      <c r="SWO830" s="28"/>
      <c r="SWP830" s="28"/>
      <c r="SWQ830" s="28"/>
      <c r="SWR830" s="28"/>
      <c r="SWS830" s="28"/>
      <c r="SWT830" s="28"/>
      <c r="SWU830" s="28"/>
      <c r="SWV830" s="28"/>
      <c r="SWW830" s="28"/>
      <c r="SWX830" s="28"/>
      <c r="SWY830" s="28"/>
      <c r="SWZ830" s="28"/>
      <c r="SXA830" s="28"/>
      <c r="SXB830" s="28"/>
      <c r="SXC830" s="28"/>
      <c r="SXD830" s="28"/>
      <c r="SXE830" s="28"/>
      <c r="SXF830" s="28"/>
      <c r="SXG830" s="28"/>
      <c r="SXH830" s="28"/>
      <c r="SXI830" s="28"/>
      <c r="SXJ830" s="28"/>
      <c r="SXK830" s="28"/>
      <c r="SXL830" s="28"/>
      <c r="SXM830" s="28"/>
      <c r="SXN830" s="28"/>
      <c r="SXO830" s="28"/>
      <c r="SXP830" s="28"/>
      <c r="SXQ830" s="28"/>
      <c r="SXR830" s="28"/>
      <c r="SXS830" s="28"/>
      <c r="SXT830" s="28"/>
      <c r="SXU830" s="28"/>
      <c r="SXV830" s="28"/>
      <c r="SXW830" s="28"/>
      <c r="SXX830" s="28"/>
      <c r="SXY830" s="28"/>
      <c r="SXZ830" s="28"/>
      <c r="SYA830" s="28"/>
      <c r="SYB830" s="28"/>
      <c r="SYC830" s="28"/>
      <c r="SYD830" s="28"/>
      <c r="SYE830" s="28"/>
      <c r="SYF830" s="28"/>
      <c r="SYG830" s="28"/>
      <c r="SYH830" s="28"/>
      <c r="SYI830" s="28"/>
      <c r="SYJ830" s="28"/>
      <c r="SYK830" s="28"/>
      <c r="SYL830" s="28"/>
      <c r="SYM830" s="28"/>
      <c r="SYN830" s="28"/>
      <c r="SYO830" s="28"/>
      <c r="SYP830" s="28"/>
      <c r="SYQ830" s="28"/>
      <c r="SYR830" s="28"/>
      <c r="SYS830" s="28"/>
      <c r="SYT830" s="28"/>
      <c r="SYU830" s="28"/>
      <c r="SYV830" s="28"/>
      <c r="SYW830" s="28"/>
      <c r="SYX830" s="28"/>
      <c r="SYY830" s="28"/>
      <c r="SYZ830" s="28"/>
      <c r="SZA830" s="28"/>
      <c r="SZB830" s="28"/>
      <c r="SZC830" s="28"/>
      <c r="SZD830" s="28"/>
      <c r="SZE830" s="28"/>
      <c r="SZF830" s="28"/>
      <c r="SZG830" s="28"/>
      <c r="SZH830" s="28"/>
      <c r="SZI830" s="28"/>
      <c r="SZJ830" s="28"/>
      <c r="SZK830" s="28"/>
      <c r="SZL830" s="28"/>
      <c r="SZM830" s="28"/>
      <c r="SZN830" s="28"/>
      <c r="SZO830" s="28"/>
      <c r="SZP830" s="28"/>
      <c r="SZQ830" s="28"/>
      <c r="SZR830" s="28"/>
      <c r="SZS830" s="28"/>
      <c r="SZT830" s="28"/>
      <c r="SZU830" s="28"/>
      <c r="SZV830" s="28"/>
      <c r="SZW830" s="28"/>
      <c r="SZX830" s="28"/>
      <c r="SZY830" s="28"/>
      <c r="SZZ830" s="28"/>
      <c r="TAA830" s="28"/>
      <c r="TAB830" s="28"/>
      <c r="TAC830" s="28"/>
      <c r="TAD830" s="28"/>
      <c r="TAE830" s="28"/>
      <c r="TAF830" s="28"/>
      <c r="TAG830" s="28"/>
      <c r="TAH830" s="28"/>
      <c r="TAI830" s="28"/>
      <c r="TAJ830" s="28"/>
      <c r="TAK830" s="28"/>
      <c r="TAL830" s="28"/>
      <c r="TAM830" s="28"/>
      <c r="TAN830" s="28"/>
      <c r="TAO830" s="28"/>
      <c r="TAP830" s="28"/>
      <c r="TAQ830" s="28"/>
      <c r="TAR830" s="28"/>
      <c r="TAS830" s="28"/>
      <c r="TAT830" s="28"/>
      <c r="TAU830" s="28"/>
      <c r="TAV830" s="28"/>
      <c r="TAW830" s="28"/>
      <c r="TAX830" s="28"/>
      <c r="TAY830" s="28"/>
      <c r="TAZ830" s="28"/>
      <c r="TBA830" s="28"/>
      <c r="TBB830" s="28"/>
      <c r="TBC830" s="28"/>
      <c r="TBD830" s="28"/>
      <c r="TBE830" s="28"/>
      <c r="TBF830" s="28"/>
      <c r="TBG830" s="28"/>
      <c r="TBH830" s="28"/>
      <c r="TBI830" s="28"/>
      <c r="TBJ830" s="28"/>
      <c r="TBK830" s="28"/>
      <c r="TBL830" s="28"/>
      <c r="TBM830" s="28"/>
      <c r="TBN830" s="28"/>
      <c r="TBO830" s="28"/>
      <c r="TBP830" s="28"/>
      <c r="TBQ830" s="28"/>
      <c r="TBR830" s="28"/>
      <c r="TBS830" s="28"/>
      <c r="TBT830" s="28"/>
      <c r="TBU830" s="28"/>
      <c r="TBV830" s="28"/>
      <c r="TBW830" s="28"/>
      <c r="TBX830" s="28"/>
      <c r="TBY830" s="28"/>
      <c r="TBZ830" s="28"/>
      <c r="TCA830" s="28"/>
      <c r="TCB830" s="28"/>
      <c r="TCC830" s="28"/>
      <c r="TCD830" s="28"/>
      <c r="TCE830" s="28"/>
      <c r="TCF830" s="28"/>
      <c r="TCG830" s="28"/>
      <c r="TCH830" s="28"/>
      <c r="TCI830" s="28"/>
      <c r="TCJ830" s="28"/>
      <c r="TCK830" s="28"/>
      <c r="TCL830" s="28"/>
      <c r="TCM830" s="28"/>
      <c r="TCN830" s="28"/>
      <c r="TCO830" s="28"/>
      <c r="TCP830" s="28"/>
      <c r="TCQ830" s="28"/>
      <c r="TCR830" s="28"/>
      <c r="TCS830" s="28"/>
      <c r="TCT830" s="28"/>
      <c r="TCU830" s="28"/>
      <c r="TCV830" s="28"/>
      <c r="TCW830" s="28"/>
      <c r="TCX830" s="28"/>
      <c r="TCY830" s="28"/>
      <c r="TCZ830" s="28"/>
      <c r="TDA830" s="28"/>
      <c r="TDB830" s="28"/>
      <c r="TDC830" s="28"/>
      <c r="TDD830" s="28"/>
      <c r="TDE830" s="28"/>
      <c r="TDF830" s="28"/>
      <c r="TDG830" s="28"/>
      <c r="TDH830" s="28"/>
      <c r="TDI830" s="28"/>
      <c r="TDJ830" s="28"/>
      <c r="TDK830" s="28"/>
      <c r="TDL830" s="28"/>
      <c r="TDM830" s="28"/>
      <c r="TDN830" s="28"/>
      <c r="TDO830" s="28"/>
      <c r="TDP830" s="28"/>
      <c r="TDQ830" s="28"/>
      <c r="TDR830" s="28"/>
      <c r="TDS830" s="28"/>
      <c r="TDT830" s="28"/>
      <c r="TDU830" s="28"/>
      <c r="TDV830" s="28"/>
      <c r="TDW830" s="28"/>
      <c r="TDX830" s="28"/>
      <c r="TDY830" s="28"/>
      <c r="TDZ830" s="28"/>
      <c r="TEA830" s="28"/>
      <c r="TEB830" s="28"/>
      <c r="TEC830" s="28"/>
      <c r="TED830" s="28"/>
      <c r="TEE830" s="28"/>
      <c r="TEF830" s="28"/>
      <c r="TEG830" s="28"/>
      <c r="TEH830" s="28"/>
      <c r="TEI830" s="28"/>
      <c r="TEJ830" s="28"/>
      <c r="TEK830" s="28"/>
      <c r="TEL830" s="28"/>
      <c r="TEM830" s="28"/>
      <c r="TEN830" s="28"/>
      <c r="TEO830" s="28"/>
      <c r="TEP830" s="28"/>
      <c r="TEQ830" s="28"/>
      <c r="TER830" s="28"/>
      <c r="TES830" s="28"/>
      <c r="TET830" s="28"/>
      <c r="TEU830" s="28"/>
      <c r="TEV830" s="28"/>
      <c r="TEW830" s="28"/>
      <c r="TEX830" s="28"/>
      <c r="TEY830" s="28"/>
      <c r="TEZ830" s="28"/>
      <c r="TFA830" s="28"/>
      <c r="TFB830" s="28"/>
      <c r="TFC830" s="28"/>
      <c r="TFD830" s="28"/>
      <c r="TFE830" s="28"/>
      <c r="TFF830" s="28"/>
      <c r="TFG830" s="28"/>
      <c r="TFH830" s="28"/>
      <c r="TFI830" s="28"/>
      <c r="TFJ830" s="28"/>
      <c r="TFK830" s="28"/>
      <c r="TFL830" s="28"/>
      <c r="TFM830" s="28"/>
      <c r="TFN830" s="28"/>
      <c r="TFO830" s="28"/>
      <c r="TFP830" s="28"/>
      <c r="TFQ830" s="28"/>
      <c r="TFR830" s="28"/>
      <c r="TFS830" s="28"/>
      <c r="TFT830" s="28"/>
      <c r="TFU830" s="28"/>
      <c r="TFV830" s="28"/>
      <c r="TFW830" s="28"/>
      <c r="TFX830" s="28"/>
      <c r="TFY830" s="28"/>
      <c r="TFZ830" s="28"/>
      <c r="TGA830" s="28"/>
      <c r="TGB830" s="28"/>
      <c r="TGC830" s="28"/>
      <c r="TGD830" s="28"/>
      <c r="TGE830" s="28"/>
      <c r="TGF830" s="28"/>
      <c r="TGG830" s="28"/>
      <c r="TGH830" s="28"/>
      <c r="TGI830" s="28"/>
      <c r="TGJ830" s="28"/>
      <c r="TGK830" s="28"/>
      <c r="TGL830" s="28"/>
      <c r="TGM830" s="28"/>
      <c r="TGN830" s="28"/>
      <c r="TGO830" s="28"/>
      <c r="TGP830" s="28"/>
      <c r="TGQ830" s="28"/>
      <c r="TGR830" s="28"/>
      <c r="TGS830" s="28"/>
      <c r="TGT830" s="28"/>
      <c r="TGU830" s="28"/>
      <c r="TGV830" s="28"/>
      <c r="TGW830" s="28"/>
      <c r="TGX830" s="28"/>
      <c r="TGY830" s="28"/>
      <c r="TGZ830" s="28"/>
      <c r="THA830" s="28"/>
      <c r="THB830" s="28"/>
      <c r="THC830" s="28"/>
      <c r="THD830" s="28"/>
      <c r="THE830" s="28"/>
      <c r="THF830" s="28"/>
      <c r="THG830" s="28"/>
      <c r="THH830" s="28"/>
      <c r="THI830" s="28"/>
      <c r="THJ830" s="28"/>
      <c r="THK830" s="28"/>
      <c r="THL830" s="28"/>
      <c r="THM830" s="28"/>
      <c r="THN830" s="28"/>
      <c r="THO830" s="28"/>
      <c r="THP830" s="28"/>
      <c r="THQ830" s="28"/>
      <c r="THR830" s="28"/>
      <c r="THS830" s="28"/>
      <c r="THT830" s="28"/>
      <c r="THU830" s="28"/>
      <c r="THV830" s="28"/>
      <c r="THW830" s="28"/>
      <c r="THX830" s="28"/>
      <c r="THY830" s="28"/>
      <c r="THZ830" s="28"/>
      <c r="TIA830" s="28"/>
      <c r="TIB830" s="28"/>
      <c r="TIC830" s="28"/>
      <c r="TID830" s="28"/>
      <c r="TIE830" s="28"/>
      <c r="TIF830" s="28"/>
      <c r="TIG830" s="28"/>
      <c r="TIH830" s="28"/>
      <c r="TII830" s="28"/>
      <c r="TIJ830" s="28"/>
      <c r="TIK830" s="28"/>
      <c r="TIL830" s="28"/>
      <c r="TIM830" s="28"/>
      <c r="TIN830" s="28"/>
      <c r="TIO830" s="28"/>
      <c r="TIP830" s="28"/>
      <c r="TIQ830" s="28"/>
      <c r="TIR830" s="28"/>
      <c r="TIS830" s="28"/>
      <c r="TIT830" s="28"/>
      <c r="TIU830" s="28"/>
      <c r="TIV830" s="28"/>
      <c r="TIW830" s="28"/>
      <c r="TIX830" s="28"/>
      <c r="TIY830" s="28"/>
      <c r="TIZ830" s="28"/>
      <c r="TJA830" s="28"/>
      <c r="TJB830" s="28"/>
      <c r="TJC830" s="28"/>
      <c r="TJD830" s="28"/>
      <c r="TJE830" s="28"/>
      <c r="TJF830" s="28"/>
      <c r="TJG830" s="28"/>
      <c r="TJH830" s="28"/>
      <c r="TJI830" s="28"/>
      <c r="TJJ830" s="28"/>
      <c r="TJK830" s="28"/>
      <c r="TJL830" s="28"/>
      <c r="TJM830" s="28"/>
      <c r="TJN830" s="28"/>
      <c r="TJO830" s="28"/>
      <c r="TJP830" s="28"/>
      <c r="TJQ830" s="28"/>
      <c r="TJR830" s="28"/>
      <c r="TJS830" s="28"/>
      <c r="TJT830" s="28"/>
      <c r="TJU830" s="28"/>
      <c r="TJV830" s="28"/>
      <c r="TJW830" s="28"/>
      <c r="TJX830" s="28"/>
      <c r="TJY830" s="28"/>
      <c r="TJZ830" s="28"/>
      <c r="TKA830" s="28"/>
      <c r="TKB830" s="28"/>
      <c r="TKC830" s="28"/>
      <c r="TKD830" s="28"/>
      <c r="TKE830" s="28"/>
      <c r="TKF830" s="28"/>
      <c r="TKG830" s="28"/>
      <c r="TKH830" s="28"/>
      <c r="TKI830" s="28"/>
      <c r="TKJ830" s="28"/>
      <c r="TKK830" s="28"/>
      <c r="TKL830" s="28"/>
      <c r="TKM830" s="28"/>
      <c r="TKN830" s="28"/>
      <c r="TKO830" s="28"/>
      <c r="TKP830" s="28"/>
      <c r="TKQ830" s="28"/>
      <c r="TKR830" s="28"/>
      <c r="TKS830" s="28"/>
      <c r="TKT830" s="28"/>
      <c r="TKU830" s="28"/>
      <c r="TKV830" s="28"/>
      <c r="TKW830" s="28"/>
      <c r="TKX830" s="28"/>
      <c r="TKY830" s="28"/>
      <c r="TKZ830" s="28"/>
      <c r="TLA830" s="28"/>
      <c r="TLB830" s="28"/>
      <c r="TLC830" s="28"/>
      <c r="TLD830" s="28"/>
      <c r="TLE830" s="28"/>
      <c r="TLF830" s="28"/>
      <c r="TLG830" s="28"/>
      <c r="TLH830" s="28"/>
      <c r="TLI830" s="28"/>
      <c r="TLJ830" s="28"/>
      <c r="TLK830" s="28"/>
      <c r="TLL830" s="28"/>
      <c r="TLM830" s="28"/>
      <c r="TLN830" s="28"/>
      <c r="TLO830" s="28"/>
      <c r="TLP830" s="28"/>
      <c r="TLQ830" s="28"/>
      <c r="TLR830" s="28"/>
      <c r="TLS830" s="28"/>
      <c r="TLT830" s="28"/>
      <c r="TLU830" s="28"/>
      <c r="TLV830" s="28"/>
      <c r="TLW830" s="28"/>
      <c r="TLX830" s="28"/>
      <c r="TLY830" s="28"/>
      <c r="TLZ830" s="28"/>
      <c r="TMA830" s="28"/>
      <c r="TMB830" s="28"/>
      <c r="TMC830" s="28"/>
      <c r="TMD830" s="28"/>
      <c r="TME830" s="28"/>
      <c r="TMF830" s="28"/>
      <c r="TMG830" s="28"/>
      <c r="TMH830" s="28"/>
      <c r="TMI830" s="28"/>
      <c r="TMJ830" s="28"/>
      <c r="TMK830" s="28"/>
      <c r="TML830" s="28"/>
      <c r="TMM830" s="28"/>
      <c r="TMN830" s="28"/>
      <c r="TMO830" s="28"/>
      <c r="TMP830" s="28"/>
      <c r="TMQ830" s="28"/>
      <c r="TMR830" s="28"/>
      <c r="TMS830" s="28"/>
      <c r="TMT830" s="28"/>
      <c r="TMU830" s="28"/>
      <c r="TMV830" s="28"/>
      <c r="TMW830" s="28"/>
      <c r="TMX830" s="28"/>
      <c r="TMY830" s="28"/>
      <c r="TMZ830" s="28"/>
      <c r="TNA830" s="28"/>
      <c r="TNB830" s="28"/>
      <c r="TNC830" s="28"/>
      <c r="TND830" s="28"/>
      <c r="TNE830" s="28"/>
      <c r="TNF830" s="28"/>
      <c r="TNG830" s="28"/>
      <c r="TNH830" s="28"/>
      <c r="TNI830" s="28"/>
      <c r="TNJ830" s="28"/>
      <c r="TNK830" s="28"/>
      <c r="TNL830" s="28"/>
      <c r="TNM830" s="28"/>
      <c r="TNN830" s="28"/>
      <c r="TNO830" s="28"/>
      <c r="TNP830" s="28"/>
      <c r="TNQ830" s="28"/>
      <c r="TNR830" s="28"/>
      <c r="TNS830" s="28"/>
      <c r="TNT830" s="28"/>
      <c r="TNU830" s="28"/>
      <c r="TNV830" s="28"/>
      <c r="TNW830" s="28"/>
      <c r="TNX830" s="28"/>
      <c r="TNY830" s="28"/>
      <c r="TNZ830" s="28"/>
      <c r="TOA830" s="28"/>
      <c r="TOB830" s="28"/>
      <c r="TOC830" s="28"/>
      <c r="TOD830" s="28"/>
      <c r="TOE830" s="28"/>
      <c r="TOF830" s="28"/>
      <c r="TOG830" s="28"/>
      <c r="TOH830" s="28"/>
      <c r="TOI830" s="28"/>
      <c r="TOJ830" s="28"/>
      <c r="TOK830" s="28"/>
      <c r="TOL830" s="28"/>
      <c r="TOM830" s="28"/>
      <c r="TON830" s="28"/>
      <c r="TOO830" s="28"/>
      <c r="TOP830" s="28"/>
      <c r="TOQ830" s="28"/>
      <c r="TOR830" s="28"/>
      <c r="TOS830" s="28"/>
      <c r="TOT830" s="28"/>
      <c r="TOU830" s="28"/>
      <c r="TOV830" s="28"/>
      <c r="TOW830" s="28"/>
      <c r="TOX830" s="28"/>
      <c r="TOY830" s="28"/>
      <c r="TOZ830" s="28"/>
      <c r="TPA830" s="28"/>
      <c r="TPB830" s="28"/>
      <c r="TPC830" s="28"/>
      <c r="TPD830" s="28"/>
      <c r="TPE830" s="28"/>
      <c r="TPF830" s="28"/>
      <c r="TPG830" s="28"/>
      <c r="TPH830" s="28"/>
      <c r="TPI830" s="28"/>
      <c r="TPJ830" s="28"/>
      <c r="TPK830" s="28"/>
      <c r="TPL830" s="28"/>
      <c r="TPM830" s="28"/>
      <c r="TPN830" s="28"/>
      <c r="TPO830" s="28"/>
      <c r="TPP830" s="28"/>
      <c r="TPQ830" s="28"/>
      <c r="TPR830" s="28"/>
      <c r="TPS830" s="28"/>
      <c r="TPT830" s="28"/>
      <c r="TPU830" s="28"/>
      <c r="TPV830" s="28"/>
      <c r="TPW830" s="28"/>
      <c r="TPX830" s="28"/>
      <c r="TPY830" s="28"/>
      <c r="TPZ830" s="28"/>
      <c r="TQA830" s="28"/>
      <c r="TQB830" s="28"/>
      <c r="TQC830" s="28"/>
      <c r="TQD830" s="28"/>
      <c r="TQE830" s="28"/>
      <c r="TQF830" s="28"/>
      <c r="TQG830" s="28"/>
      <c r="TQH830" s="28"/>
      <c r="TQI830" s="28"/>
      <c r="TQJ830" s="28"/>
      <c r="TQK830" s="28"/>
      <c r="TQL830" s="28"/>
      <c r="TQM830" s="28"/>
      <c r="TQN830" s="28"/>
      <c r="TQO830" s="28"/>
      <c r="TQP830" s="28"/>
      <c r="TQQ830" s="28"/>
      <c r="TQR830" s="28"/>
      <c r="TQS830" s="28"/>
      <c r="TQT830" s="28"/>
      <c r="TQU830" s="28"/>
      <c r="TQV830" s="28"/>
      <c r="TQW830" s="28"/>
      <c r="TQX830" s="28"/>
      <c r="TQY830" s="28"/>
      <c r="TQZ830" s="28"/>
      <c r="TRA830" s="28"/>
      <c r="TRB830" s="28"/>
      <c r="TRC830" s="28"/>
      <c r="TRD830" s="28"/>
      <c r="TRE830" s="28"/>
      <c r="TRF830" s="28"/>
      <c r="TRG830" s="28"/>
      <c r="TRH830" s="28"/>
      <c r="TRI830" s="28"/>
      <c r="TRJ830" s="28"/>
      <c r="TRK830" s="28"/>
      <c r="TRL830" s="28"/>
      <c r="TRM830" s="28"/>
      <c r="TRN830" s="28"/>
      <c r="TRO830" s="28"/>
      <c r="TRP830" s="28"/>
      <c r="TRQ830" s="28"/>
      <c r="TRR830" s="28"/>
      <c r="TRS830" s="28"/>
      <c r="TRT830" s="28"/>
      <c r="TRU830" s="28"/>
      <c r="TRV830" s="28"/>
      <c r="TRW830" s="28"/>
      <c r="TRX830" s="28"/>
      <c r="TRY830" s="28"/>
      <c r="TRZ830" s="28"/>
      <c r="TSA830" s="28"/>
      <c r="TSB830" s="28"/>
      <c r="TSC830" s="28"/>
      <c r="TSD830" s="28"/>
      <c r="TSE830" s="28"/>
      <c r="TSF830" s="28"/>
      <c r="TSG830" s="28"/>
      <c r="TSH830" s="28"/>
      <c r="TSI830" s="28"/>
      <c r="TSJ830" s="28"/>
      <c r="TSK830" s="28"/>
      <c r="TSL830" s="28"/>
      <c r="TSM830" s="28"/>
      <c r="TSN830" s="28"/>
      <c r="TSO830" s="28"/>
      <c r="TSP830" s="28"/>
      <c r="TSQ830" s="28"/>
      <c r="TSR830" s="28"/>
      <c r="TSS830" s="28"/>
      <c r="TST830" s="28"/>
      <c r="TSU830" s="28"/>
      <c r="TSV830" s="28"/>
      <c r="TSW830" s="28"/>
      <c r="TSX830" s="28"/>
      <c r="TSY830" s="28"/>
      <c r="TSZ830" s="28"/>
      <c r="TTA830" s="28"/>
      <c r="TTB830" s="28"/>
      <c r="TTC830" s="28"/>
      <c r="TTD830" s="28"/>
      <c r="TTE830" s="28"/>
      <c r="TTF830" s="28"/>
      <c r="TTG830" s="28"/>
      <c r="TTH830" s="28"/>
      <c r="TTI830" s="28"/>
      <c r="TTJ830" s="28"/>
      <c r="TTK830" s="28"/>
      <c r="TTL830" s="28"/>
      <c r="TTM830" s="28"/>
      <c r="TTN830" s="28"/>
      <c r="TTO830" s="28"/>
      <c r="TTP830" s="28"/>
      <c r="TTQ830" s="28"/>
      <c r="TTR830" s="28"/>
      <c r="TTS830" s="28"/>
      <c r="TTT830" s="28"/>
      <c r="TTU830" s="28"/>
      <c r="TTV830" s="28"/>
      <c r="TTW830" s="28"/>
      <c r="TTX830" s="28"/>
      <c r="TTY830" s="28"/>
      <c r="TTZ830" s="28"/>
      <c r="TUA830" s="28"/>
      <c r="TUB830" s="28"/>
      <c r="TUC830" s="28"/>
      <c r="TUD830" s="28"/>
      <c r="TUE830" s="28"/>
      <c r="TUF830" s="28"/>
      <c r="TUG830" s="28"/>
      <c r="TUH830" s="28"/>
      <c r="TUI830" s="28"/>
      <c r="TUJ830" s="28"/>
      <c r="TUK830" s="28"/>
      <c r="TUL830" s="28"/>
      <c r="TUM830" s="28"/>
      <c r="TUN830" s="28"/>
      <c r="TUO830" s="28"/>
      <c r="TUP830" s="28"/>
      <c r="TUQ830" s="28"/>
      <c r="TUR830" s="28"/>
      <c r="TUS830" s="28"/>
      <c r="TUT830" s="28"/>
      <c r="TUU830" s="28"/>
      <c r="TUV830" s="28"/>
      <c r="TUW830" s="28"/>
      <c r="TUX830" s="28"/>
      <c r="TUY830" s="28"/>
      <c r="TUZ830" s="28"/>
      <c r="TVA830" s="28"/>
      <c r="TVB830" s="28"/>
      <c r="TVC830" s="28"/>
      <c r="TVD830" s="28"/>
      <c r="TVE830" s="28"/>
      <c r="TVF830" s="28"/>
      <c r="TVG830" s="28"/>
      <c r="TVH830" s="28"/>
      <c r="TVI830" s="28"/>
      <c r="TVJ830" s="28"/>
      <c r="TVK830" s="28"/>
      <c r="TVL830" s="28"/>
      <c r="TVM830" s="28"/>
      <c r="TVN830" s="28"/>
      <c r="TVO830" s="28"/>
      <c r="TVP830" s="28"/>
      <c r="TVQ830" s="28"/>
      <c r="TVR830" s="28"/>
      <c r="TVS830" s="28"/>
      <c r="TVT830" s="28"/>
      <c r="TVU830" s="28"/>
      <c r="TVV830" s="28"/>
      <c r="TVW830" s="28"/>
      <c r="TVX830" s="28"/>
      <c r="TVY830" s="28"/>
      <c r="TVZ830" s="28"/>
      <c r="TWA830" s="28"/>
      <c r="TWB830" s="28"/>
      <c r="TWC830" s="28"/>
      <c r="TWD830" s="28"/>
      <c r="TWE830" s="28"/>
      <c r="TWF830" s="28"/>
      <c r="TWG830" s="28"/>
      <c r="TWH830" s="28"/>
      <c r="TWI830" s="28"/>
      <c r="TWJ830" s="28"/>
      <c r="TWK830" s="28"/>
      <c r="TWL830" s="28"/>
      <c r="TWM830" s="28"/>
      <c r="TWN830" s="28"/>
      <c r="TWO830" s="28"/>
      <c r="TWP830" s="28"/>
      <c r="TWQ830" s="28"/>
      <c r="TWR830" s="28"/>
      <c r="TWS830" s="28"/>
      <c r="TWT830" s="28"/>
      <c r="TWU830" s="28"/>
      <c r="TWV830" s="28"/>
      <c r="TWW830" s="28"/>
      <c r="TWX830" s="28"/>
      <c r="TWY830" s="28"/>
      <c r="TWZ830" s="28"/>
      <c r="TXA830" s="28"/>
      <c r="TXB830" s="28"/>
      <c r="TXC830" s="28"/>
      <c r="TXD830" s="28"/>
      <c r="TXE830" s="28"/>
      <c r="TXF830" s="28"/>
      <c r="TXG830" s="28"/>
      <c r="TXH830" s="28"/>
      <c r="TXI830" s="28"/>
      <c r="TXJ830" s="28"/>
      <c r="TXK830" s="28"/>
      <c r="TXL830" s="28"/>
      <c r="TXM830" s="28"/>
      <c r="TXN830" s="28"/>
      <c r="TXO830" s="28"/>
      <c r="TXP830" s="28"/>
      <c r="TXQ830" s="28"/>
      <c r="TXR830" s="28"/>
      <c r="TXS830" s="28"/>
      <c r="TXT830" s="28"/>
      <c r="TXU830" s="28"/>
      <c r="TXV830" s="28"/>
      <c r="TXW830" s="28"/>
      <c r="TXX830" s="28"/>
      <c r="TXY830" s="28"/>
      <c r="TXZ830" s="28"/>
      <c r="TYA830" s="28"/>
      <c r="TYB830" s="28"/>
      <c r="TYC830" s="28"/>
      <c r="TYD830" s="28"/>
      <c r="TYE830" s="28"/>
      <c r="TYF830" s="28"/>
      <c r="TYG830" s="28"/>
      <c r="TYH830" s="28"/>
      <c r="TYI830" s="28"/>
      <c r="TYJ830" s="28"/>
      <c r="TYK830" s="28"/>
      <c r="TYL830" s="28"/>
      <c r="TYM830" s="28"/>
      <c r="TYN830" s="28"/>
      <c r="TYO830" s="28"/>
      <c r="TYP830" s="28"/>
      <c r="TYQ830" s="28"/>
      <c r="TYR830" s="28"/>
      <c r="TYS830" s="28"/>
      <c r="TYT830" s="28"/>
      <c r="TYU830" s="28"/>
      <c r="TYV830" s="28"/>
      <c r="TYW830" s="28"/>
      <c r="TYX830" s="28"/>
      <c r="TYY830" s="28"/>
      <c r="TYZ830" s="28"/>
      <c r="TZA830" s="28"/>
      <c r="TZB830" s="28"/>
      <c r="TZC830" s="28"/>
      <c r="TZD830" s="28"/>
      <c r="TZE830" s="28"/>
      <c r="TZF830" s="28"/>
      <c r="TZG830" s="28"/>
      <c r="TZH830" s="28"/>
      <c r="TZI830" s="28"/>
      <c r="TZJ830" s="28"/>
      <c r="TZK830" s="28"/>
      <c r="TZL830" s="28"/>
      <c r="TZM830" s="28"/>
      <c r="TZN830" s="28"/>
      <c r="TZO830" s="28"/>
      <c r="TZP830" s="28"/>
      <c r="TZQ830" s="28"/>
      <c r="TZR830" s="28"/>
      <c r="TZS830" s="28"/>
      <c r="TZT830" s="28"/>
      <c r="TZU830" s="28"/>
      <c r="TZV830" s="28"/>
      <c r="TZW830" s="28"/>
      <c r="TZX830" s="28"/>
      <c r="TZY830" s="28"/>
      <c r="TZZ830" s="28"/>
      <c r="UAA830" s="28"/>
      <c r="UAB830" s="28"/>
      <c r="UAC830" s="28"/>
      <c r="UAD830" s="28"/>
      <c r="UAE830" s="28"/>
      <c r="UAF830" s="28"/>
      <c r="UAG830" s="28"/>
      <c r="UAH830" s="28"/>
      <c r="UAI830" s="28"/>
      <c r="UAJ830" s="28"/>
      <c r="UAK830" s="28"/>
      <c r="UAL830" s="28"/>
      <c r="UAM830" s="28"/>
      <c r="UAN830" s="28"/>
      <c r="UAO830" s="28"/>
      <c r="UAP830" s="28"/>
      <c r="UAQ830" s="28"/>
      <c r="UAR830" s="28"/>
      <c r="UAS830" s="28"/>
      <c r="UAT830" s="28"/>
      <c r="UAU830" s="28"/>
      <c r="UAV830" s="28"/>
      <c r="UAW830" s="28"/>
      <c r="UAX830" s="28"/>
      <c r="UAY830" s="28"/>
      <c r="UAZ830" s="28"/>
      <c r="UBA830" s="28"/>
      <c r="UBB830" s="28"/>
      <c r="UBC830" s="28"/>
      <c r="UBD830" s="28"/>
      <c r="UBE830" s="28"/>
      <c r="UBF830" s="28"/>
      <c r="UBG830" s="28"/>
      <c r="UBH830" s="28"/>
      <c r="UBI830" s="28"/>
      <c r="UBJ830" s="28"/>
      <c r="UBK830" s="28"/>
      <c r="UBL830" s="28"/>
      <c r="UBM830" s="28"/>
      <c r="UBN830" s="28"/>
      <c r="UBO830" s="28"/>
      <c r="UBP830" s="28"/>
      <c r="UBQ830" s="28"/>
      <c r="UBR830" s="28"/>
      <c r="UBS830" s="28"/>
      <c r="UBT830" s="28"/>
      <c r="UBU830" s="28"/>
      <c r="UBV830" s="28"/>
      <c r="UBW830" s="28"/>
      <c r="UBX830" s="28"/>
      <c r="UBY830" s="28"/>
      <c r="UBZ830" s="28"/>
      <c r="UCA830" s="28"/>
      <c r="UCB830" s="28"/>
      <c r="UCC830" s="28"/>
      <c r="UCD830" s="28"/>
      <c r="UCE830" s="28"/>
      <c r="UCF830" s="28"/>
      <c r="UCG830" s="28"/>
      <c r="UCH830" s="28"/>
      <c r="UCI830" s="28"/>
      <c r="UCJ830" s="28"/>
      <c r="UCK830" s="28"/>
      <c r="UCL830" s="28"/>
      <c r="UCM830" s="28"/>
      <c r="UCN830" s="28"/>
      <c r="UCO830" s="28"/>
      <c r="UCP830" s="28"/>
      <c r="UCQ830" s="28"/>
      <c r="UCR830" s="28"/>
      <c r="UCS830" s="28"/>
      <c r="UCT830" s="28"/>
      <c r="UCU830" s="28"/>
      <c r="UCV830" s="28"/>
      <c r="UCW830" s="28"/>
      <c r="UCX830" s="28"/>
      <c r="UCY830" s="28"/>
      <c r="UCZ830" s="28"/>
      <c r="UDA830" s="28"/>
      <c r="UDB830" s="28"/>
      <c r="UDC830" s="28"/>
      <c r="UDD830" s="28"/>
      <c r="UDE830" s="28"/>
      <c r="UDF830" s="28"/>
      <c r="UDG830" s="28"/>
      <c r="UDH830" s="28"/>
      <c r="UDI830" s="28"/>
      <c r="UDJ830" s="28"/>
      <c r="UDK830" s="28"/>
      <c r="UDL830" s="28"/>
      <c r="UDM830" s="28"/>
      <c r="UDN830" s="28"/>
      <c r="UDO830" s="28"/>
      <c r="UDP830" s="28"/>
      <c r="UDQ830" s="28"/>
      <c r="UDR830" s="28"/>
      <c r="UDS830" s="28"/>
      <c r="UDT830" s="28"/>
      <c r="UDU830" s="28"/>
      <c r="UDV830" s="28"/>
      <c r="UDW830" s="28"/>
      <c r="UDX830" s="28"/>
      <c r="UDY830" s="28"/>
      <c r="UDZ830" s="28"/>
      <c r="UEA830" s="28"/>
      <c r="UEB830" s="28"/>
      <c r="UEC830" s="28"/>
      <c r="UED830" s="28"/>
      <c r="UEE830" s="28"/>
      <c r="UEF830" s="28"/>
      <c r="UEG830" s="28"/>
      <c r="UEH830" s="28"/>
      <c r="UEI830" s="28"/>
      <c r="UEJ830" s="28"/>
      <c r="UEK830" s="28"/>
      <c r="UEL830" s="28"/>
      <c r="UEM830" s="28"/>
      <c r="UEN830" s="28"/>
      <c r="UEO830" s="28"/>
      <c r="UEP830" s="28"/>
      <c r="UEQ830" s="28"/>
      <c r="UER830" s="28"/>
      <c r="UES830" s="28"/>
      <c r="UET830" s="28"/>
      <c r="UEU830" s="28"/>
      <c r="UEV830" s="28"/>
      <c r="UEW830" s="28"/>
      <c r="UEX830" s="28"/>
      <c r="UEY830" s="28"/>
      <c r="UEZ830" s="28"/>
      <c r="UFA830" s="28"/>
      <c r="UFB830" s="28"/>
      <c r="UFC830" s="28"/>
      <c r="UFD830" s="28"/>
      <c r="UFE830" s="28"/>
      <c r="UFF830" s="28"/>
      <c r="UFG830" s="28"/>
      <c r="UFH830" s="28"/>
      <c r="UFI830" s="28"/>
      <c r="UFJ830" s="28"/>
      <c r="UFK830" s="28"/>
      <c r="UFL830" s="28"/>
      <c r="UFM830" s="28"/>
      <c r="UFN830" s="28"/>
      <c r="UFO830" s="28"/>
      <c r="UFP830" s="28"/>
      <c r="UFQ830" s="28"/>
      <c r="UFR830" s="28"/>
      <c r="UFS830" s="28"/>
      <c r="UFT830" s="28"/>
      <c r="UFU830" s="28"/>
      <c r="UFV830" s="28"/>
      <c r="UFW830" s="28"/>
      <c r="UFX830" s="28"/>
      <c r="UFY830" s="28"/>
      <c r="UFZ830" s="28"/>
      <c r="UGA830" s="28"/>
      <c r="UGB830" s="28"/>
      <c r="UGC830" s="28"/>
      <c r="UGD830" s="28"/>
      <c r="UGE830" s="28"/>
      <c r="UGF830" s="28"/>
      <c r="UGG830" s="28"/>
      <c r="UGH830" s="28"/>
      <c r="UGI830" s="28"/>
      <c r="UGJ830" s="28"/>
      <c r="UGK830" s="28"/>
      <c r="UGL830" s="28"/>
      <c r="UGM830" s="28"/>
      <c r="UGN830" s="28"/>
      <c r="UGO830" s="28"/>
      <c r="UGP830" s="28"/>
      <c r="UGQ830" s="28"/>
      <c r="UGR830" s="28"/>
      <c r="UGS830" s="28"/>
      <c r="UGT830" s="28"/>
      <c r="UGU830" s="28"/>
      <c r="UGV830" s="28"/>
      <c r="UGW830" s="28"/>
      <c r="UGX830" s="28"/>
      <c r="UGY830" s="28"/>
      <c r="UGZ830" s="28"/>
      <c r="UHA830" s="28"/>
      <c r="UHB830" s="28"/>
      <c r="UHC830" s="28"/>
      <c r="UHD830" s="28"/>
      <c r="UHE830" s="28"/>
      <c r="UHF830" s="28"/>
      <c r="UHG830" s="28"/>
      <c r="UHH830" s="28"/>
      <c r="UHI830" s="28"/>
      <c r="UHJ830" s="28"/>
      <c r="UHK830" s="28"/>
      <c r="UHL830" s="28"/>
      <c r="UHM830" s="28"/>
      <c r="UHN830" s="28"/>
      <c r="UHO830" s="28"/>
      <c r="UHP830" s="28"/>
      <c r="UHQ830" s="28"/>
      <c r="UHR830" s="28"/>
      <c r="UHS830" s="28"/>
      <c r="UHT830" s="28"/>
      <c r="UHU830" s="28"/>
      <c r="UHV830" s="28"/>
      <c r="UHW830" s="28"/>
      <c r="UHX830" s="28"/>
      <c r="UHY830" s="28"/>
      <c r="UHZ830" s="28"/>
      <c r="UIA830" s="28"/>
      <c r="UIB830" s="28"/>
      <c r="UIC830" s="28"/>
      <c r="UID830" s="28"/>
      <c r="UIE830" s="28"/>
      <c r="UIF830" s="28"/>
      <c r="UIG830" s="28"/>
      <c r="UIH830" s="28"/>
      <c r="UII830" s="28"/>
      <c r="UIJ830" s="28"/>
      <c r="UIK830" s="28"/>
      <c r="UIL830" s="28"/>
      <c r="UIM830" s="28"/>
      <c r="UIN830" s="28"/>
      <c r="UIO830" s="28"/>
      <c r="UIP830" s="28"/>
      <c r="UIQ830" s="28"/>
      <c r="UIR830" s="28"/>
      <c r="UIS830" s="28"/>
      <c r="UIT830" s="28"/>
      <c r="UIU830" s="28"/>
      <c r="UIV830" s="28"/>
      <c r="UIW830" s="28"/>
      <c r="UIX830" s="28"/>
      <c r="UIY830" s="28"/>
      <c r="UIZ830" s="28"/>
      <c r="UJA830" s="28"/>
      <c r="UJB830" s="28"/>
      <c r="UJC830" s="28"/>
      <c r="UJD830" s="28"/>
      <c r="UJE830" s="28"/>
      <c r="UJF830" s="28"/>
      <c r="UJG830" s="28"/>
      <c r="UJH830" s="28"/>
      <c r="UJI830" s="28"/>
      <c r="UJJ830" s="28"/>
      <c r="UJK830" s="28"/>
      <c r="UJL830" s="28"/>
      <c r="UJM830" s="28"/>
      <c r="UJN830" s="28"/>
      <c r="UJO830" s="28"/>
      <c r="UJP830" s="28"/>
      <c r="UJQ830" s="28"/>
      <c r="UJR830" s="28"/>
      <c r="UJS830" s="28"/>
      <c r="UJT830" s="28"/>
      <c r="UJU830" s="28"/>
      <c r="UJV830" s="28"/>
      <c r="UJW830" s="28"/>
      <c r="UJX830" s="28"/>
      <c r="UJY830" s="28"/>
      <c r="UJZ830" s="28"/>
      <c r="UKA830" s="28"/>
      <c r="UKB830" s="28"/>
      <c r="UKC830" s="28"/>
      <c r="UKD830" s="28"/>
      <c r="UKE830" s="28"/>
      <c r="UKF830" s="28"/>
      <c r="UKG830" s="28"/>
      <c r="UKH830" s="28"/>
      <c r="UKI830" s="28"/>
      <c r="UKJ830" s="28"/>
      <c r="UKK830" s="28"/>
      <c r="UKL830" s="28"/>
      <c r="UKM830" s="28"/>
      <c r="UKN830" s="28"/>
      <c r="UKO830" s="28"/>
      <c r="UKP830" s="28"/>
      <c r="UKQ830" s="28"/>
      <c r="UKR830" s="28"/>
      <c r="UKS830" s="28"/>
      <c r="UKT830" s="28"/>
      <c r="UKU830" s="28"/>
      <c r="UKV830" s="28"/>
      <c r="UKW830" s="28"/>
      <c r="UKX830" s="28"/>
      <c r="UKY830" s="28"/>
      <c r="UKZ830" s="28"/>
      <c r="ULA830" s="28"/>
      <c r="ULB830" s="28"/>
      <c r="ULC830" s="28"/>
      <c r="ULD830" s="28"/>
      <c r="ULE830" s="28"/>
      <c r="ULF830" s="28"/>
      <c r="ULG830" s="28"/>
      <c r="ULH830" s="28"/>
      <c r="ULI830" s="28"/>
      <c r="ULJ830" s="28"/>
      <c r="ULK830" s="28"/>
      <c r="ULL830" s="28"/>
      <c r="ULM830" s="28"/>
      <c r="ULN830" s="28"/>
      <c r="ULO830" s="28"/>
      <c r="ULP830" s="28"/>
      <c r="ULQ830" s="28"/>
      <c r="ULR830" s="28"/>
      <c r="ULS830" s="28"/>
      <c r="ULT830" s="28"/>
      <c r="ULU830" s="28"/>
      <c r="ULV830" s="28"/>
      <c r="ULW830" s="28"/>
      <c r="ULX830" s="28"/>
      <c r="ULY830" s="28"/>
      <c r="ULZ830" s="28"/>
      <c r="UMA830" s="28"/>
      <c r="UMB830" s="28"/>
      <c r="UMC830" s="28"/>
      <c r="UMD830" s="28"/>
      <c r="UME830" s="28"/>
      <c r="UMF830" s="28"/>
      <c r="UMG830" s="28"/>
      <c r="UMH830" s="28"/>
      <c r="UMI830" s="28"/>
      <c r="UMJ830" s="28"/>
      <c r="UMK830" s="28"/>
      <c r="UML830" s="28"/>
      <c r="UMM830" s="28"/>
      <c r="UMN830" s="28"/>
      <c r="UMO830" s="28"/>
      <c r="UMP830" s="28"/>
      <c r="UMQ830" s="28"/>
      <c r="UMR830" s="28"/>
      <c r="UMS830" s="28"/>
      <c r="UMT830" s="28"/>
      <c r="UMU830" s="28"/>
      <c r="UMV830" s="28"/>
      <c r="UMW830" s="28"/>
      <c r="UMX830" s="28"/>
      <c r="UMY830" s="28"/>
      <c r="UMZ830" s="28"/>
      <c r="UNA830" s="28"/>
      <c r="UNB830" s="28"/>
      <c r="UNC830" s="28"/>
      <c r="UND830" s="28"/>
      <c r="UNE830" s="28"/>
      <c r="UNF830" s="28"/>
      <c r="UNG830" s="28"/>
      <c r="UNH830" s="28"/>
      <c r="UNI830" s="28"/>
      <c r="UNJ830" s="28"/>
      <c r="UNK830" s="28"/>
      <c r="UNL830" s="28"/>
      <c r="UNM830" s="28"/>
      <c r="UNN830" s="28"/>
      <c r="UNO830" s="28"/>
      <c r="UNP830" s="28"/>
      <c r="UNQ830" s="28"/>
      <c r="UNR830" s="28"/>
      <c r="UNS830" s="28"/>
      <c r="UNT830" s="28"/>
      <c r="UNU830" s="28"/>
      <c r="UNV830" s="28"/>
      <c r="UNW830" s="28"/>
      <c r="UNX830" s="28"/>
      <c r="UNY830" s="28"/>
      <c r="UNZ830" s="28"/>
      <c r="UOA830" s="28"/>
      <c r="UOB830" s="28"/>
      <c r="UOC830" s="28"/>
      <c r="UOD830" s="28"/>
      <c r="UOE830" s="28"/>
      <c r="UOF830" s="28"/>
      <c r="UOG830" s="28"/>
      <c r="UOH830" s="28"/>
      <c r="UOI830" s="28"/>
      <c r="UOJ830" s="28"/>
      <c r="UOK830" s="28"/>
      <c r="UOL830" s="28"/>
      <c r="UOM830" s="28"/>
      <c r="UON830" s="28"/>
      <c r="UOO830" s="28"/>
      <c r="UOP830" s="28"/>
      <c r="UOQ830" s="28"/>
      <c r="UOR830" s="28"/>
      <c r="UOS830" s="28"/>
      <c r="UOT830" s="28"/>
      <c r="UOU830" s="28"/>
      <c r="UOV830" s="28"/>
      <c r="UOW830" s="28"/>
      <c r="UOX830" s="28"/>
      <c r="UOY830" s="28"/>
      <c r="UOZ830" s="28"/>
      <c r="UPA830" s="28"/>
      <c r="UPB830" s="28"/>
      <c r="UPC830" s="28"/>
      <c r="UPD830" s="28"/>
      <c r="UPE830" s="28"/>
      <c r="UPF830" s="28"/>
      <c r="UPG830" s="28"/>
      <c r="UPH830" s="28"/>
      <c r="UPI830" s="28"/>
      <c r="UPJ830" s="28"/>
      <c r="UPK830" s="28"/>
      <c r="UPL830" s="28"/>
      <c r="UPM830" s="28"/>
      <c r="UPN830" s="28"/>
      <c r="UPO830" s="28"/>
      <c r="UPP830" s="28"/>
      <c r="UPQ830" s="28"/>
      <c r="UPR830" s="28"/>
      <c r="UPS830" s="28"/>
      <c r="UPT830" s="28"/>
      <c r="UPU830" s="28"/>
      <c r="UPV830" s="28"/>
      <c r="UPW830" s="28"/>
      <c r="UPX830" s="28"/>
      <c r="UPY830" s="28"/>
      <c r="UPZ830" s="28"/>
      <c r="UQA830" s="28"/>
      <c r="UQB830" s="28"/>
      <c r="UQC830" s="28"/>
      <c r="UQD830" s="28"/>
      <c r="UQE830" s="28"/>
      <c r="UQF830" s="28"/>
      <c r="UQG830" s="28"/>
      <c r="UQH830" s="28"/>
      <c r="UQI830" s="28"/>
      <c r="UQJ830" s="28"/>
      <c r="UQK830" s="28"/>
      <c r="UQL830" s="28"/>
      <c r="UQM830" s="28"/>
      <c r="UQN830" s="28"/>
      <c r="UQO830" s="28"/>
      <c r="UQP830" s="28"/>
      <c r="UQQ830" s="28"/>
      <c r="UQR830" s="28"/>
      <c r="UQS830" s="28"/>
      <c r="UQT830" s="28"/>
      <c r="UQU830" s="28"/>
      <c r="UQV830" s="28"/>
      <c r="UQW830" s="28"/>
      <c r="UQX830" s="28"/>
      <c r="UQY830" s="28"/>
      <c r="UQZ830" s="28"/>
      <c r="URA830" s="28"/>
      <c r="URB830" s="28"/>
      <c r="URC830" s="28"/>
      <c r="URD830" s="28"/>
      <c r="URE830" s="28"/>
      <c r="URF830" s="28"/>
      <c r="URG830" s="28"/>
      <c r="URH830" s="28"/>
      <c r="URI830" s="28"/>
      <c r="URJ830" s="28"/>
      <c r="URK830" s="28"/>
      <c r="URL830" s="28"/>
      <c r="URM830" s="28"/>
      <c r="URN830" s="28"/>
      <c r="URO830" s="28"/>
      <c r="URP830" s="28"/>
      <c r="URQ830" s="28"/>
      <c r="URR830" s="28"/>
      <c r="URS830" s="28"/>
      <c r="URT830" s="28"/>
      <c r="URU830" s="28"/>
      <c r="URV830" s="28"/>
      <c r="URW830" s="28"/>
      <c r="URX830" s="28"/>
      <c r="URY830" s="28"/>
      <c r="URZ830" s="28"/>
      <c r="USA830" s="28"/>
      <c r="USB830" s="28"/>
      <c r="USC830" s="28"/>
      <c r="USD830" s="28"/>
      <c r="USE830" s="28"/>
      <c r="USF830" s="28"/>
      <c r="USG830" s="28"/>
      <c r="USH830" s="28"/>
      <c r="USI830" s="28"/>
      <c r="USJ830" s="28"/>
      <c r="USK830" s="28"/>
      <c r="USL830" s="28"/>
      <c r="USM830" s="28"/>
      <c r="USN830" s="28"/>
      <c r="USO830" s="28"/>
      <c r="USP830" s="28"/>
      <c r="USQ830" s="28"/>
      <c r="USR830" s="28"/>
      <c r="USS830" s="28"/>
      <c r="UST830" s="28"/>
      <c r="USU830" s="28"/>
      <c r="USV830" s="28"/>
      <c r="USW830" s="28"/>
      <c r="USX830" s="28"/>
      <c r="USY830" s="28"/>
      <c r="USZ830" s="28"/>
      <c r="UTA830" s="28"/>
      <c r="UTB830" s="28"/>
      <c r="UTC830" s="28"/>
      <c r="UTD830" s="28"/>
      <c r="UTE830" s="28"/>
      <c r="UTF830" s="28"/>
      <c r="UTG830" s="28"/>
      <c r="UTH830" s="28"/>
      <c r="UTI830" s="28"/>
      <c r="UTJ830" s="28"/>
      <c r="UTK830" s="28"/>
      <c r="UTL830" s="28"/>
      <c r="UTM830" s="28"/>
      <c r="UTN830" s="28"/>
      <c r="UTO830" s="28"/>
      <c r="UTP830" s="28"/>
      <c r="UTQ830" s="28"/>
      <c r="UTR830" s="28"/>
      <c r="UTS830" s="28"/>
      <c r="UTT830" s="28"/>
      <c r="UTU830" s="28"/>
      <c r="UTV830" s="28"/>
      <c r="UTW830" s="28"/>
      <c r="UTX830" s="28"/>
      <c r="UTY830" s="28"/>
      <c r="UTZ830" s="28"/>
      <c r="UUA830" s="28"/>
      <c r="UUB830" s="28"/>
      <c r="UUC830" s="28"/>
      <c r="UUD830" s="28"/>
      <c r="UUE830" s="28"/>
      <c r="UUF830" s="28"/>
      <c r="UUG830" s="28"/>
      <c r="UUH830" s="28"/>
      <c r="UUI830" s="28"/>
      <c r="UUJ830" s="28"/>
      <c r="UUK830" s="28"/>
      <c r="UUL830" s="28"/>
      <c r="UUM830" s="28"/>
      <c r="UUN830" s="28"/>
      <c r="UUO830" s="28"/>
      <c r="UUP830" s="28"/>
      <c r="UUQ830" s="28"/>
      <c r="UUR830" s="28"/>
      <c r="UUS830" s="28"/>
      <c r="UUT830" s="28"/>
      <c r="UUU830" s="28"/>
      <c r="UUV830" s="28"/>
      <c r="UUW830" s="28"/>
      <c r="UUX830" s="28"/>
      <c r="UUY830" s="28"/>
      <c r="UUZ830" s="28"/>
      <c r="UVA830" s="28"/>
      <c r="UVB830" s="28"/>
      <c r="UVC830" s="28"/>
      <c r="UVD830" s="28"/>
      <c r="UVE830" s="28"/>
      <c r="UVF830" s="28"/>
      <c r="UVG830" s="28"/>
      <c r="UVH830" s="28"/>
      <c r="UVI830" s="28"/>
      <c r="UVJ830" s="28"/>
      <c r="UVK830" s="28"/>
      <c r="UVL830" s="28"/>
      <c r="UVM830" s="28"/>
      <c r="UVN830" s="28"/>
      <c r="UVO830" s="28"/>
      <c r="UVP830" s="28"/>
      <c r="UVQ830" s="28"/>
      <c r="UVR830" s="28"/>
      <c r="UVS830" s="28"/>
      <c r="UVT830" s="28"/>
      <c r="UVU830" s="28"/>
      <c r="UVV830" s="28"/>
      <c r="UVW830" s="28"/>
      <c r="UVX830" s="28"/>
      <c r="UVY830" s="28"/>
      <c r="UVZ830" s="28"/>
      <c r="UWA830" s="28"/>
      <c r="UWB830" s="28"/>
      <c r="UWC830" s="28"/>
      <c r="UWD830" s="28"/>
      <c r="UWE830" s="28"/>
      <c r="UWF830" s="28"/>
      <c r="UWG830" s="28"/>
      <c r="UWH830" s="28"/>
      <c r="UWI830" s="28"/>
      <c r="UWJ830" s="28"/>
      <c r="UWK830" s="28"/>
      <c r="UWL830" s="28"/>
      <c r="UWM830" s="28"/>
      <c r="UWN830" s="28"/>
      <c r="UWO830" s="28"/>
      <c r="UWP830" s="28"/>
      <c r="UWQ830" s="28"/>
      <c r="UWR830" s="28"/>
      <c r="UWS830" s="28"/>
      <c r="UWT830" s="28"/>
      <c r="UWU830" s="28"/>
      <c r="UWV830" s="28"/>
      <c r="UWW830" s="28"/>
      <c r="UWX830" s="28"/>
      <c r="UWY830" s="28"/>
      <c r="UWZ830" s="28"/>
      <c r="UXA830" s="28"/>
      <c r="UXB830" s="28"/>
      <c r="UXC830" s="28"/>
      <c r="UXD830" s="28"/>
      <c r="UXE830" s="28"/>
      <c r="UXF830" s="28"/>
      <c r="UXG830" s="28"/>
      <c r="UXH830" s="28"/>
      <c r="UXI830" s="28"/>
      <c r="UXJ830" s="28"/>
      <c r="UXK830" s="28"/>
      <c r="UXL830" s="28"/>
      <c r="UXM830" s="28"/>
      <c r="UXN830" s="28"/>
      <c r="UXO830" s="28"/>
      <c r="UXP830" s="28"/>
      <c r="UXQ830" s="28"/>
      <c r="UXR830" s="28"/>
      <c r="UXS830" s="28"/>
      <c r="UXT830" s="28"/>
      <c r="UXU830" s="28"/>
      <c r="UXV830" s="28"/>
      <c r="UXW830" s="28"/>
      <c r="UXX830" s="28"/>
      <c r="UXY830" s="28"/>
      <c r="UXZ830" s="28"/>
      <c r="UYA830" s="28"/>
      <c r="UYB830" s="28"/>
      <c r="UYC830" s="28"/>
      <c r="UYD830" s="28"/>
      <c r="UYE830" s="28"/>
      <c r="UYF830" s="28"/>
      <c r="UYG830" s="28"/>
      <c r="UYH830" s="28"/>
      <c r="UYI830" s="28"/>
      <c r="UYJ830" s="28"/>
      <c r="UYK830" s="28"/>
      <c r="UYL830" s="28"/>
      <c r="UYM830" s="28"/>
      <c r="UYN830" s="28"/>
      <c r="UYO830" s="28"/>
      <c r="UYP830" s="28"/>
      <c r="UYQ830" s="28"/>
      <c r="UYR830" s="28"/>
      <c r="UYS830" s="28"/>
      <c r="UYT830" s="28"/>
      <c r="UYU830" s="28"/>
      <c r="UYV830" s="28"/>
      <c r="UYW830" s="28"/>
      <c r="UYX830" s="28"/>
      <c r="UYY830" s="28"/>
      <c r="UYZ830" s="28"/>
      <c r="UZA830" s="28"/>
      <c r="UZB830" s="28"/>
      <c r="UZC830" s="28"/>
      <c r="UZD830" s="28"/>
      <c r="UZE830" s="28"/>
      <c r="UZF830" s="28"/>
      <c r="UZG830" s="28"/>
      <c r="UZH830" s="28"/>
      <c r="UZI830" s="28"/>
      <c r="UZJ830" s="28"/>
      <c r="UZK830" s="28"/>
      <c r="UZL830" s="28"/>
      <c r="UZM830" s="28"/>
      <c r="UZN830" s="28"/>
      <c r="UZO830" s="28"/>
      <c r="UZP830" s="28"/>
      <c r="UZQ830" s="28"/>
      <c r="UZR830" s="28"/>
      <c r="UZS830" s="28"/>
      <c r="UZT830" s="28"/>
      <c r="UZU830" s="28"/>
      <c r="UZV830" s="28"/>
      <c r="UZW830" s="28"/>
      <c r="UZX830" s="28"/>
      <c r="UZY830" s="28"/>
      <c r="UZZ830" s="28"/>
      <c r="VAA830" s="28"/>
      <c r="VAB830" s="28"/>
      <c r="VAC830" s="28"/>
      <c r="VAD830" s="28"/>
      <c r="VAE830" s="28"/>
      <c r="VAF830" s="28"/>
      <c r="VAG830" s="28"/>
      <c r="VAH830" s="28"/>
      <c r="VAI830" s="28"/>
      <c r="VAJ830" s="28"/>
      <c r="VAK830" s="28"/>
      <c r="VAL830" s="28"/>
      <c r="VAM830" s="28"/>
      <c r="VAN830" s="28"/>
      <c r="VAO830" s="28"/>
      <c r="VAP830" s="28"/>
      <c r="VAQ830" s="28"/>
      <c r="VAR830" s="28"/>
      <c r="VAS830" s="28"/>
      <c r="VAT830" s="28"/>
      <c r="VAU830" s="28"/>
      <c r="VAV830" s="28"/>
      <c r="VAW830" s="28"/>
      <c r="VAX830" s="28"/>
      <c r="VAY830" s="28"/>
      <c r="VAZ830" s="28"/>
      <c r="VBA830" s="28"/>
      <c r="VBB830" s="28"/>
      <c r="VBC830" s="28"/>
      <c r="VBD830" s="28"/>
      <c r="VBE830" s="28"/>
      <c r="VBF830" s="28"/>
      <c r="VBG830" s="28"/>
      <c r="VBH830" s="28"/>
      <c r="VBI830" s="28"/>
      <c r="VBJ830" s="28"/>
      <c r="VBK830" s="28"/>
      <c r="VBL830" s="28"/>
      <c r="VBM830" s="28"/>
      <c r="VBN830" s="28"/>
      <c r="VBO830" s="28"/>
      <c r="VBP830" s="28"/>
      <c r="VBQ830" s="28"/>
      <c r="VBR830" s="28"/>
      <c r="VBS830" s="28"/>
      <c r="VBT830" s="28"/>
      <c r="VBU830" s="28"/>
      <c r="VBV830" s="28"/>
      <c r="VBW830" s="28"/>
      <c r="VBX830" s="28"/>
      <c r="VBY830" s="28"/>
      <c r="VBZ830" s="28"/>
      <c r="VCA830" s="28"/>
      <c r="VCB830" s="28"/>
      <c r="VCC830" s="28"/>
      <c r="VCD830" s="28"/>
      <c r="VCE830" s="28"/>
      <c r="VCF830" s="28"/>
      <c r="VCG830" s="28"/>
      <c r="VCH830" s="28"/>
      <c r="VCI830" s="28"/>
      <c r="VCJ830" s="28"/>
      <c r="VCK830" s="28"/>
      <c r="VCL830" s="28"/>
      <c r="VCM830" s="28"/>
      <c r="VCN830" s="28"/>
      <c r="VCO830" s="28"/>
      <c r="VCP830" s="28"/>
      <c r="VCQ830" s="28"/>
      <c r="VCR830" s="28"/>
      <c r="VCS830" s="28"/>
      <c r="VCT830" s="28"/>
      <c r="VCU830" s="28"/>
      <c r="VCV830" s="28"/>
      <c r="VCW830" s="28"/>
      <c r="VCX830" s="28"/>
      <c r="VCY830" s="28"/>
      <c r="VCZ830" s="28"/>
      <c r="VDA830" s="28"/>
      <c r="VDB830" s="28"/>
      <c r="VDC830" s="28"/>
      <c r="VDD830" s="28"/>
      <c r="VDE830" s="28"/>
      <c r="VDF830" s="28"/>
      <c r="VDG830" s="28"/>
      <c r="VDH830" s="28"/>
      <c r="VDI830" s="28"/>
      <c r="VDJ830" s="28"/>
      <c r="VDK830" s="28"/>
      <c r="VDL830" s="28"/>
      <c r="VDM830" s="28"/>
      <c r="VDN830" s="28"/>
      <c r="VDO830" s="28"/>
      <c r="VDP830" s="28"/>
      <c r="VDQ830" s="28"/>
      <c r="VDR830" s="28"/>
      <c r="VDS830" s="28"/>
      <c r="VDT830" s="28"/>
      <c r="VDU830" s="28"/>
      <c r="VDV830" s="28"/>
      <c r="VDW830" s="28"/>
      <c r="VDX830" s="28"/>
      <c r="VDY830" s="28"/>
      <c r="VDZ830" s="28"/>
      <c r="VEA830" s="28"/>
      <c r="VEB830" s="28"/>
      <c r="VEC830" s="28"/>
      <c r="VED830" s="28"/>
      <c r="VEE830" s="28"/>
      <c r="VEF830" s="28"/>
      <c r="VEG830" s="28"/>
      <c r="VEH830" s="28"/>
      <c r="VEI830" s="28"/>
      <c r="VEJ830" s="28"/>
      <c r="VEK830" s="28"/>
      <c r="VEL830" s="28"/>
      <c r="VEM830" s="28"/>
      <c r="VEN830" s="28"/>
      <c r="VEO830" s="28"/>
      <c r="VEP830" s="28"/>
      <c r="VEQ830" s="28"/>
      <c r="VER830" s="28"/>
      <c r="VES830" s="28"/>
      <c r="VET830" s="28"/>
      <c r="VEU830" s="28"/>
      <c r="VEV830" s="28"/>
      <c r="VEW830" s="28"/>
      <c r="VEX830" s="28"/>
      <c r="VEY830" s="28"/>
      <c r="VEZ830" s="28"/>
      <c r="VFA830" s="28"/>
      <c r="VFB830" s="28"/>
      <c r="VFC830" s="28"/>
      <c r="VFD830" s="28"/>
      <c r="VFE830" s="28"/>
      <c r="VFF830" s="28"/>
      <c r="VFG830" s="28"/>
      <c r="VFH830" s="28"/>
      <c r="VFI830" s="28"/>
      <c r="VFJ830" s="28"/>
      <c r="VFK830" s="28"/>
      <c r="VFL830" s="28"/>
      <c r="VFM830" s="28"/>
      <c r="VFN830" s="28"/>
      <c r="VFO830" s="28"/>
      <c r="VFP830" s="28"/>
      <c r="VFQ830" s="28"/>
      <c r="VFR830" s="28"/>
      <c r="VFS830" s="28"/>
      <c r="VFT830" s="28"/>
      <c r="VFU830" s="28"/>
      <c r="VFV830" s="28"/>
      <c r="VFW830" s="28"/>
      <c r="VFX830" s="28"/>
      <c r="VFY830" s="28"/>
      <c r="VFZ830" s="28"/>
      <c r="VGA830" s="28"/>
      <c r="VGB830" s="28"/>
      <c r="VGC830" s="28"/>
      <c r="VGD830" s="28"/>
      <c r="VGE830" s="28"/>
      <c r="VGF830" s="28"/>
      <c r="VGG830" s="28"/>
      <c r="VGH830" s="28"/>
      <c r="VGI830" s="28"/>
      <c r="VGJ830" s="28"/>
      <c r="VGK830" s="28"/>
      <c r="VGL830" s="28"/>
      <c r="VGM830" s="28"/>
      <c r="VGN830" s="28"/>
      <c r="VGO830" s="28"/>
      <c r="VGP830" s="28"/>
      <c r="VGQ830" s="28"/>
      <c r="VGR830" s="28"/>
      <c r="VGS830" s="28"/>
      <c r="VGT830" s="28"/>
      <c r="VGU830" s="28"/>
      <c r="VGV830" s="28"/>
      <c r="VGW830" s="28"/>
      <c r="VGX830" s="28"/>
      <c r="VGY830" s="28"/>
      <c r="VGZ830" s="28"/>
      <c r="VHA830" s="28"/>
      <c r="VHB830" s="28"/>
      <c r="VHC830" s="28"/>
      <c r="VHD830" s="28"/>
      <c r="VHE830" s="28"/>
      <c r="VHF830" s="28"/>
      <c r="VHG830" s="28"/>
      <c r="VHH830" s="28"/>
      <c r="VHI830" s="28"/>
      <c r="VHJ830" s="28"/>
      <c r="VHK830" s="28"/>
      <c r="VHL830" s="28"/>
      <c r="VHM830" s="28"/>
      <c r="VHN830" s="28"/>
      <c r="VHO830" s="28"/>
      <c r="VHP830" s="28"/>
      <c r="VHQ830" s="28"/>
      <c r="VHR830" s="28"/>
      <c r="VHS830" s="28"/>
      <c r="VHT830" s="28"/>
      <c r="VHU830" s="28"/>
      <c r="VHV830" s="28"/>
      <c r="VHW830" s="28"/>
      <c r="VHX830" s="28"/>
      <c r="VHY830" s="28"/>
      <c r="VHZ830" s="28"/>
      <c r="VIA830" s="28"/>
      <c r="VIB830" s="28"/>
      <c r="VIC830" s="28"/>
      <c r="VID830" s="28"/>
      <c r="VIE830" s="28"/>
      <c r="VIF830" s="28"/>
      <c r="VIG830" s="28"/>
      <c r="VIH830" s="28"/>
      <c r="VII830" s="28"/>
      <c r="VIJ830" s="28"/>
      <c r="VIK830" s="28"/>
      <c r="VIL830" s="28"/>
      <c r="VIM830" s="28"/>
      <c r="VIN830" s="28"/>
      <c r="VIO830" s="28"/>
      <c r="VIP830" s="28"/>
      <c r="VIQ830" s="28"/>
      <c r="VIR830" s="28"/>
      <c r="VIS830" s="28"/>
      <c r="VIT830" s="28"/>
      <c r="VIU830" s="28"/>
      <c r="VIV830" s="28"/>
      <c r="VIW830" s="28"/>
      <c r="VIX830" s="28"/>
      <c r="VIY830" s="28"/>
      <c r="VIZ830" s="28"/>
      <c r="VJA830" s="28"/>
      <c r="VJB830" s="28"/>
      <c r="VJC830" s="28"/>
      <c r="VJD830" s="28"/>
      <c r="VJE830" s="28"/>
      <c r="VJF830" s="28"/>
      <c r="VJG830" s="28"/>
      <c r="VJH830" s="28"/>
      <c r="VJI830" s="28"/>
      <c r="VJJ830" s="28"/>
      <c r="VJK830" s="28"/>
      <c r="VJL830" s="28"/>
      <c r="VJM830" s="28"/>
      <c r="VJN830" s="28"/>
      <c r="VJO830" s="28"/>
      <c r="VJP830" s="28"/>
      <c r="VJQ830" s="28"/>
      <c r="VJR830" s="28"/>
      <c r="VJS830" s="28"/>
      <c r="VJT830" s="28"/>
      <c r="VJU830" s="28"/>
      <c r="VJV830" s="28"/>
      <c r="VJW830" s="28"/>
      <c r="VJX830" s="28"/>
      <c r="VJY830" s="28"/>
      <c r="VJZ830" s="28"/>
      <c r="VKA830" s="28"/>
      <c r="VKB830" s="28"/>
      <c r="VKC830" s="28"/>
      <c r="VKD830" s="28"/>
      <c r="VKE830" s="28"/>
      <c r="VKF830" s="28"/>
      <c r="VKG830" s="28"/>
      <c r="VKH830" s="28"/>
      <c r="VKI830" s="28"/>
      <c r="VKJ830" s="28"/>
      <c r="VKK830" s="28"/>
      <c r="VKL830" s="28"/>
      <c r="VKM830" s="28"/>
      <c r="VKN830" s="28"/>
      <c r="VKO830" s="28"/>
      <c r="VKP830" s="28"/>
      <c r="VKQ830" s="28"/>
      <c r="VKR830" s="28"/>
      <c r="VKS830" s="28"/>
      <c r="VKT830" s="28"/>
      <c r="VKU830" s="28"/>
      <c r="VKV830" s="28"/>
      <c r="VKW830" s="28"/>
      <c r="VKX830" s="28"/>
      <c r="VKY830" s="28"/>
      <c r="VKZ830" s="28"/>
      <c r="VLA830" s="28"/>
      <c r="VLB830" s="28"/>
      <c r="VLC830" s="28"/>
      <c r="VLD830" s="28"/>
      <c r="VLE830" s="28"/>
      <c r="VLF830" s="28"/>
      <c r="VLG830" s="28"/>
      <c r="VLH830" s="28"/>
      <c r="VLI830" s="28"/>
      <c r="VLJ830" s="28"/>
      <c r="VLK830" s="28"/>
      <c r="VLL830" s="28"/>
      <c r="VLM830" s="28"/>
      <c r="VLN830" s="28"/>
      <c r="VLO830" s="28"/>
      <c r="VLP830" s="28"/>
      <c r="VLQ830" s="28"/>
      <c r="VLR830" s="28"/>
      <c r="VLS830" s="28"/>
      <c r="VLT830" s="28"/>
      <c r="VLU830" s="28"/>
      <c r="VLV830" s="28"/>
      <c r="VLW830" s="28"/>
      <c r="VLX830" s="28"/>
      <c r="VLY830" s="28"/>
      <c r="VLZ830" s="28"/>
      <c r="VMA830" s="28"/>
      <c r="VMB830" s="28"/>
      <c r="VMC830" s="28"/>
      <c r="VMD830" s="28"/>
      <c r="VME830" s="28"/>
      <c r="VMF830" s="28"/>
      <c r="VMG830" s="28"/>
      <c r="VMH830" s="28"/>
      <c r="VMI830" s="28"/>
      <c r="VMJ830" s="28"/>
      <c r="VMK830" s="28"/>
      <c r="VML830" s="28"/>
      <c r="VMM830" s="28"/>
      <c r="VMN830" s="28"/>
      <c r="VMO830" s="28"/>
      <c r="VMP830" s="28"/>
      <c r="VMQ830" s="28"/>
      <c r="VMR830" s="28"/>
      <c r="VMS830" s="28"/>
      <c r="VMT830" s="28"/>
      <c r="VMU830" s="28"/>
      <c r="VMV830" s="28"/>
      <c r="VMW830" s="28"/>
      <c r="VMX830" s="28"/>
      <c r="VMY830" s="28"/>
      <c r="VMZ830" s="28"/>
      <c r="VNA830" s="28"/>
      <c r="VNB830" s="28"/>
      <c r="VNC830" s="28"/>
      <c r="VND830" s="28"/>
      <c r="VNE830" s="28"/>
      <c r="VNF830" s="28"/>
      <c r="VNG830" s="28"/>
      <c r="VNH830" s="28"/>
      <c r="VNI830" s="28"/>
      <c r="VNJ830" s="28"/>
      <c r="VNK830" s="28"/>
      <c r="VNL830" s="28"/>
      <c r="VNM830" s="28"/>
      <c r="VNN830" s="28"/>
      <c r="VNO830" s="28"/>
      <c r="VNP830" s="28"/>
      <c r="VNQ830" s="28"/>
      <c r="VNR830" s="28"/>
      <c r="VNS830" s="28"/>
      <c r="VNT830" s="28"/>
      <c r="VNU830" s="28"/>
      <c r="VNV830" s="28"/>
      <c r="VNW830" s="28"/>
      <c r="VNX830" s="28"/>
      <c r="VNY830" s="28"/>
      <c r="VNZ830" s="28"/>
      <c r="VOA830" s="28"/>
      <c r="VOB830" s="28"/>
      <c r="VOC830" s="28"/>
      <c r="VOD830" s="28"/>
      <c r="VOE830" s="28"/>
      <c r="VOF830" s="28"/>
      <c r="VOG830" s="28"/>
      <c r="VOH830" s="28"/>
      <c r="VOI830" s="28"/>
      <c r="VOJ830" s="28"/>
      <c r="VOK830" s="28"/>
      <c r="VOL830" s="28"/>
      <c r="VOM830" s="28"/>
      <c r="VON830" s="28"/>
      <c r="VOO830" s="28"/>
      <c r="VOP830" s="28"/>
      <c r="VOQ830" s="28"/>
      <c r="VOR830" s="28"/>
      <c r="VOS830" s="28"/>
      <c r="VOT830" s="28"/>
      <c r="VOU830" s="28"/>
      <c r="VOV830" s="28"/>
      <c r="VOW830" s="28"/>
      <c r="VOX830" s="28"/>
      <c r="VOY830" s="28"/>
      <c r="VOZ830" s="28"/>
      <c r="VPA830" s="28"/>
      <c r="VPB830" s="28"/>
      <c r="VPC830" s="28"/>
      <c r="VPD830" s="28"/>
      <c r="VPE830" s="28"/>
      <c r="VPF830" s="28"/>
      <c r="VPG830" s="28"/>
      <c r="VPH830" s="28"/>
      <c r="VPI830" s="28"/>
      <c r="VPJ830" s="28"/>
      <c r="VPK830" s="28"/>
      <c r="VPL830" s="28"/>
      <c r="VPM830" s="28"/>
      <c r="VPN830" s="28"/>
      <c r="VPO830" s="28"/>
      <c r="VPP830" s="28"/>
      <c r="VPQ830" s="28"/>
      <c r="VPR830" s="28"/>
      <c r="VPS830" s="28"/>
      <c r="VPT830" s="28"/>
      <c r="VPU830" s="28"/>
      <c r="VPV830" s="28"/>
      <c r="VPW830" s="28"/>
      <c r="VPX830" s="28"/>
      <c r="VPY830" s="28"/>
      <c r="VPZ830" s="28"/>
      <c r="VQA830" s="28"/>
      <c r="VQB830" s="28"/>
      <c r="VQC830" s="28"/>
      <c r="VQD830" s="28"/>
      <c r="VQE830" s="28"/>
      <c r="VQF830" s="28"/>
      <c r="VQG830" s="28"/>
      <c r="VQH830" s="28"/>
      <c r="VQI830" s="28"/>
      <c r="VQJ830" s="28"/>
      <c r="VQK830" s="28"/>
      <c r="VQL830" s="28"/>
      <c r="VQM830" s="28"/>
      <c r="VQN830" s="28"/>
      <c r="VQO830" s="28"/>
      <c r="VQP830" s="28"/>
      <c r="VQQ830" s="28"/>
      <c r="VQR830" s="28"/>
      <c r="VQS830" s="28"/>
      <c r="VQT830" s="28"/>
      <c r="VQU830" s="28"/>
      <c r="VQV830" s="28"/>
      <c r="VQW830" s="28"/>
      <c r="VQX830" s="28"/>
      <c r="VQY830" s="28"/>
      <c r="VQZ830" s="28"/>
      <c r="VRA830" s="28"/>
      <c r="VRB830" s="28"/>
      <c r="VRC830" s="28"/>
      <c r="VRD830" s="28"/>
      <c r="VRE830" s="28"/>
      <c r="VRF830" s="28"/>
      <c r="VRG830" s="28"/>
      <c r="VRH830" s="28"/>
      <c r="VRI830" s="28"/>
      <c r="VRJ830" s="28"/>
      <c r="VRK830" s="28"/>
      <c r="VRL830" s="28"/>
      <c r="VRM830" s="28"/>
      <c r="VRN830" s="28"/>
      <c r="VRO830" s="28"/>
      <c r="VRP830" s="28"/>
      <c r="VRQ830" s="28"/>
      <c r="VRR830" s="28"/>
      <c r="VRS830" s="28"/>
      <c r="VRT830" s="28"/>
      <c r="VRU830" s="28"/>
      <c r="VRV830" s="28"/>
      <c r="VRW830" s="28"/>
      <c r="VRX830" s="28"/>
      <c r="VRY830" s="28"/>
      <c r="VRZ830" s="28"/>
      <c r="VSA830" s="28"/>
      <c r="VSB830" s="28"/>
      <c r="VSC830" s="28"/>
      <c r="VSD830" s="28"/>
      <c r="VSE830" s="28"/>
      <c r="VSF830" s="28"/>
      <c r="VSG830" s="28"/>
      <c r="VSH830" s="28"/>
      <c r="VSI830" s="28"/>
      <c r="VSJ830" s="28"/>
      <c r="VSK830" s="28"/>
      <c r="VSL830" s="28"/>
      <c r="VSM830" s="28"/>
      <c r="VSN830" s="28"/>
      <c r="VSO830" s="28"/>
      <c r="VSP830" s="28"/>
      <c r="VSQ830" s="28"/>
      <c r="VSR830" s="28"/>
      <c r="VSS830" s="28"/>
      <c r="VST830" s="28"/>
      <c r="VSU830" s="28"/>
      <c r="VSV830" s="28"/>
      <c r="VSW830" s="28"/>
      <c r="VSX830" s="28"/>
      <c r="VSY830" s="28"/>
      <c r="VSZ830" s="28"/>
      <c r="VTA830" s="28"/>
      <c r="VTB830" s="28"/>
      <c r="VTC830" s="28"/>
      <c r="VTD830" s="28"/>
      <c r="VTE830" s="28"/>
      <c r="VTF830" s="28"/>
      <c r="VTG830" s="28"/>
      <c r="VTH830" s="28"/>
      <c r="VTI830" s="28"/>
      <c r="VTJ830" s="28"/>
      <c r="VTK830" s="28"/>
      <c r="VTL830" s="28"/>
      <c r="VTM830" s="28"/>
      <c r="VTN830" s="28"/>
      <c r="VTO830" s="28"/>
      <c r="VTP830" s="28"/>
      <c r="VTQ830" s="28"/>
      <c r="VTR830" s="28"/>
      <c r="VTS830" s="28"/>
      <c r="VTT830" s="28"/>
      <c r="VTU830" s="28"/>
      <c r="VTV830" s="28"/>
      <c r="VTW830" s="28"/>
      <c r="VTX830" s="28"/>
      <c r="VTY830" s="28"/>
      <c r="VTZ830" s="28"/>
      <c r="VUA830" s="28"/>
      <c r="VUB830" s="28"/>
      <c r="VUC830" s="28"/>
      <c r="VUD830" s="28"/>
      <c r="VUE830" s="28"/>
      <c r="VUF830" s="28"/>
      <c r="VUG830" s="28"/>
      <c r="VUH830" s="28"/>
      <c r="VUI830" s="28"/>
      <c r="VUJ830" s="28"/>
      <c r="VUK830" s="28"/>
      <c r="VUL830" s="28"/>
      <c r="VUM830" s="28"/>
      <c r="VUN830" s="28"/>
      <c r="VUO830" s="28"/>
      <c r="VUP830" s="28"/>
      <c r="VUQ830" s="28"/>
      <c r="VUR830" s="28"/>
      <c r="VUS830" s="28"/>
      <c r="VUT830" s="28"/>
      <c r="VUU830" s="28"/>
      <c r="VUV830" s="28"/>
      <c r="VUW830" s="28"/>
      <c r="VUX830" s="28"/>
      <c r="VUY830" s="28"/>
      <c r="VUZ830" s="28"/>
      <c r="VVA830" s="28"/>
      <c r="VVB830" s="28"/>
      <c r="VVC830" s="28"/>
      <c r="VVD830" s="28"/>
      <c r="VVE830" s="28"/>
      <c r="VVF830" s="28"/>
      <c r="VVG830" s="28"/>
      <c r="VVH830" s="28"/>
      <c r="VVI830" s="28"/>
      <c r="VVJ830" s="28"/>
      <c r="VVK830" s="28"/>
      <c r="VVL830" s="28"/>
      <c r="VVM830" s="28"/>
      <c r="VVN830" s="28"/>
      <c r="VVO830" s="28"/>
      <c r="VVP830" s="28"/>
      <c r="VVQ830" s="28"/>
      <c r="VVR830" s="28"/>
      <c r="VVS830" s="28"/>
      <c r="VVT830" s="28"/>
      <c r="VVU830" s="28"/>
      <c r="VVV830" s="28"/>
      <c r="VVW830" s="28"/>
      <c r="VVX830" s="28"/>
      <c r="VVY830" s="28"/>
      <c r="VVZ830" s="28"/>
      <c r="VWA830" s="28"/>
      <c r="VWB830" s="28"/>
      <c r="VWC830" s="28"/>
      <c r="VWD830" s="28"/>
      <c r="VWE830" s="28"/>
      <c r="VWF830" s="28"/>
      <c r="VWG830" s="28"/>
      <c r="VWH830" s="28"/>
      <c r="VWI830" s="28"/>
      <c r="VWJ830" s="28"/>
      <c r="VWK830" s="28"/>
      <c r="VWL830" s="28"/>
      <c r="VWM830" s="28"/>
      <c r="VWN830" s="28"/>
      <c r="VWO830" s="28"/>
      <c r="VWP830" s="28"/>
      <c r="VWQ830" s="28"/>
      <c r="VWR830" s="28"/>
      <c r="VWS830" s="28"/>
      <c r="VWT830" s="28"/>
      <c r="VWU830" s="28"/>
      <c r="VWV830" s="28"/>
      <c r="VWW830" s="28"/>
      <c r="VWX830" s="28"/>
      <c r="VWY830" s="28"/>
      <c r="VWZ830" s="28"/>
      <c r="VXA830" s="28"/>
      <c r="VXB830" s="28"/>
      <c r="VXC830" s="28"/>
      <c r="VXD830" s="28"/>
      <c r="VXE830" s="28"/>
      <c r="VXF830" s="28"/>
      <c r="VXG830" s="28"/>
      <c r="VXH830" s="28"/>
      <c r="VXI830" s="28"/>
      <c r="VXJ830" s="28"/>
      <c r="VXK830" s="28"/>
      <c r="VXL830" s="28"/>
      <c r="VXM830" s="28"/>
      <c r="VXN830" s="28"/>
      <c r="VXO830" s="28"/>
      <c r="VXP830" s="28"/>
      <c r="VXQ830" s="28"/>
      <c r="VXR830" s="28"/>
      <c r="VXS830" s="28"/>
      <c r="VXT830" s="28"/>
      <c r="VXU830" s="28"/>
      <c r="VXV830" s="28"/>
      <c r="VXW830" s="28"/>
      <c r="VXX830" s="28"/>
      <c r="VXY830" s="28"/>
      <c r="VXZ830" s="28"/>
      <c r="VYA830" s="28"/>
      <c r="VYB830" s="28"/>
      <c r="VYC830" s="28"/>
      <c r="VYD830" s="28"/>
      <c r="VYE830" s="28"/>
      <c r="VYF830" s="28"/>
      <c r="VYG830" s="28"/>
      <c r="VYH830" s="28"/>
      <c r="VYI830" s="28"/>
      <c r="VYJ830" s="28"/>
      <c r="VYK830" s="28"/>
      <c r="VYL830" s="28"/>
      <c r="VYM830" s="28"/>
      <c r="VYN830" s="28"/>
      <c r="VYO830" s="28"/>
      <c r="VYP830" s="28"/>
      <c r="VYQ830" s="28"/>
      <c r="VYR830" s="28"/>
      <c r="VYS830" s="28"/>
      <c r="VYT830" s="28"/>
      <c r="VYU830" s="28"/>
      <c r="VYV830" s="28"/>
      <c r="VYW830" s="28"/>
      <c r="VYX830" s="28"/>
      <c r="VYY830" s="28"/>
      <c r="VYZ830" s="28"/>
      <c r="VZA830" s="28"/>
      <c r="VZB830" s="28"/>
      <c r="VZC830" s="28"/>
      <c r="VZD830" s="28"/>
      <c r="VZE830" s="28"/>
      <c r="VZF830" s="28"/>
      <c r="VZG830" s="28"/>
      <c r="VZH830" s="28"/>
      <c r="VZI830" s="28"/>
      <c r="VZJ830" s="28"/>
      <c r="VZK830" s="28"/>
      <c r="VZL830" s="28"/>
      <c r="VZM830" s="28"/>
      <c r="VZN830" s="28"/>
      <c r="VZO830" s="28"/>
      <c r="VZP830" s="28"/>
      <c r="VZQ830" s="28"/>
      <c r="VZR830" s="28"/>
      <c r="VZS830" s="28"/>
      <c r="VZT830" s="28"/>
      <c r="VZU830" s="28"/>
      <c r="VZV830" s="28"/>
      <c r="VZW830" s="28"/>
      <c r="VZX830" s="28"/>
      <c r="VZY830" s="28"/>
      <c r="VZZ830" s="28"/>
      <c r="WAA830" s="28"/>
      <c r="WAB830" s="28"/>
      <c r="WAC830" s="28"/>
      <c r="WAD830" s="28"/>
      <c r="WAE830" s="28"/>
      <c r="WAF830" s="28"/>
      <c r="WAG830" s="28"/>
      <c r="WAH830" s="28"/>
      <c r="WAI830" s="28"/>
      <c r="WAJ830" s="28"/>
      <c r="WAK830" s="28"/>
      <c r="WAL830" s="28"/>
      <c r="WAM830" s="28"/>
      <c r="WAN830" s="28"/>
      <c r="WAO830" s="28"/>
      <c r="WAP830" s="28"/>
      <c r="WAQ830" s="28"/>
      <c r="WAR830" s="28"/>
      <c r="WAS830" s="28"/>
      <c r="WAT830" s="28"/>
      <c r="WAU830" s="28"/>
      <c r="WAV830" s="28"/>
      <c r="WAW830" s="28"/>
      <c r="WAX830" s="28"/>
      <c r="WAY830" s="28"/>
      <c r="WAZ830" s="28"/>
      <c r="WBA830" s="28"/>
      <c r="WBB830" s="28"/>
      <c r="WBC830" s="28"/>
      <c r="WBD830" s="28"/>
      <c r="WBE830" s="28"/>
      <c r="WBF830" s="28"/>
      <c r="WBG830" s="28"/>
      <c r="WBH830" s="28"/>
      <c r="WBI830" s="28"/>
      <c r="WBJ830" s="28"/>
      <c r="WBK830" s="28"/>
      <c r="WBL830" s="28"/>
      <c r="WBM830" s="28"/>
      <c r="WBN830" s="28"/>
      <c r="WBO830" s="28"/>
      <c r="WBP830" s="28"/>
      <c r="WBQ830" s="28"/>
      <c r="WBR830" s="28"/>
      <c r="WBS830" s="28"/>
      <c r="WBT830" s="28"/>
      <c r="WBU830" s="28"/>
      <c r="WBV830" s="28"/>
      <c r="WBW830" s="28"/>
      <c r="WBX830" s="28"/>
      <c r="WBY830" s="28"/>
      <c r="WBZ830" s="28"/>
      <c r="WCA830" s="28"/>
      <c r="WCB830" s="28"/>
      <c r="WCC830" s="28"/>
      <c r="WCD830" s="28"/>
      <c r="WCE830" s="28"/>
      <c r="WCF830" s="28"/>
      <c r="WCG830" s="28"/>
      <c r="WCH830" s="28"/>
      <c r="WCI830" s="28"/>
      <c r="WCJ830" s="28"/>
      <c r="WCK830" s="28"/>
      <c r="WCL830" s="28"/>
      <c r="WCM830" s="28"/>
      <c r="WCN830" s="28"/>
      <c r="WCO830" s="28"/>
      <c r="WCP830" s="28"/>
      <c r="WCQ830" s="28"/>
      <c r="WCR830" s="28"/>
      <c r="WCS830" s="28"/>
      <c r="WCT830" s="28"/>
      <c r="WCU830" s="28"/>
      <c r="WCV830" s="28"/>
      <c r="WCW830" s="28"/>
      <c r="WCX830" s="28"/>
      <c r="WCY830" s="28"/>
      <c r="WCZ830" s="28"/>
      <c r="WDA830" s="28"/>
      <c r="WDB830" s="28"/>
      <c r="WDC830" s="28"/>
      <c r="WDD830" s="28"/>
      <c r="WDE830" s="28"/>
      <c r="WDF830" s="28"/>
      <c r="WDG830" s="28"/>
      <c r="WDH830" s="28"/>
      <c r="WDI830" s="28"/>
      <c r="WDJ830" s="28"/>
      <c r="WDK830" s="28"/>
      <c r="WDL830" s="28"/>
      <c r="WDM830" s="28"/>
      <c r="WDN830" s="28"/>
      <c r="WDO830" s="28"/>
      <c r="WDP830" s="28"/>
      <c r="WDQ830" s="28"/>
      <c r="WDR830" s="28"/>
      <c r="WDS830" s="28"/>
      <c r="WDT830" s="28"/>
      <c r="WDU830" s="28"/>
      <c r="WDV830" s="28"/>
      <c r="WDW830" s="28"/>
      <c r="WDX830" s="28"/>
      <c r="WDY830" s="28"/>
      <c r="WDZ830" s="28"/>
      <c r="WEA830" s="28"/>
      <c r="WEB830" s="28"/>
      <c r="WEC830" s="28"/>
      <c r="WED830" s="28"/>
      <c r="WEE830" s="28"/>
      <c r="WEF830" s="28"/>
      <c r="WEG830" s="28"/>
      <c r="WEH830" s="28"/>
      <c r="WEI830" s="28"/>
      <c r="WEJ830" s="28"/>
      <c r="WEK830" s="28"/>
      <c r="WEL830" s="28"/>
      <c r="WEM830" s="28"/>
      <c r="WEN830" s="28"/>
      <c r="WEO830" s="28"/>
      <c r="WEP830" s="28"/>
      <c r="WEQ830" s="28"/>
      <c r="WER830" s="28"/>
      <c r="WES830" s="28"/>
      <c r="WET830" s="28"/>
      <c r="WEU830" s="28"/>
      <c r="WEV830" s="28"/>
      <c r="WEW830" s="28"/>
      <c r="WEX830" s="28"/>
      <c r="WEY830" s="28"/>
      <c r="WEZ830" s="28"/>
      <c r="WFA830" s="28"/>
      <c r="WFB830" s="28"/>
      <c r="WFC830" s="28"/>
      <c r="WFD830" s="28"/>
      <c r="WFE830" s="28"/>
      <c r="WFF830" s="28"/>
      <c r="WFG830" s="28"/>
      <c r="WFH830" s="28"/>
      <c r="WFI830" s="28"/>
      <c r="WFJ830" s="28"/>
      <c r="WFK830" s="28"/>
      <c r="WFL830" s="28"/>
      <c r="WFM830" s="28"/>
      <c r="WFN830" s="28"/>
      <c r="WFO830" s="28"/>
      <c r="WFP830" s="28"/>
      <c r="WFQ830" s="28"/>
      <c r="WFR830" s="28"/>
      <c r="WFS830" s="28"/>
      <c r="WFT830" s="28"/>
      <c r="WFU830" s="28"/>
      <c r="WFV830" s="28"/>
      <c r="WFW830" s="28"/>
      <c r="WFX830" s="28"/>
      <c r="WFY830" s="28"/>
      <c r="WFZ830" s="28"/>
      <c r="WGA830" s="28"/>
      <c r="WGB830" s="28"/>
      <c r="WGC830" s="28"/>
      <c r="WGD830" s="28"/>
      <c r="WGE830" s="28"/>
      <c r="WGF830" s="28"/>
      <c r="WGG830" s="28"/>
      <c r="WGH830" s="28"/>
      <c r="WGI830" s="28"/>
      <c r="WGJ830" s="28"/>
      <c r="WGK830" s="28"/>
      <c r="WGL830" s="28"/>
      <c r="WGM830" s="28"/>
      <c r="WGN830" s="28"/>
      <c r="WGO830" s="28"/>
      <c r="WGP830" s="28"/>
      <c r="WGQ830" s="28"/>
      <c r="WGR830" s="28"/>
      <c r="WGS830" s="28"/>
      <c r="WGT830" s="28"/>
      <c r="WGU830" s="28"/>
      <c r="WGV830" s="28"/>
      <c r="WGW830" s="28"/>
      <c r="WGX830" s="28"/>
      <c r="WGY830" s="28"/>
      <c r="WGZ830" s="28"/>
      <c r="WHA830" s="28"/>
      <c r="WHB830" s="28"/>
      <c r="WHC830" s="28"/>
      <c r="WHD830" s="28"/>
      <c r="WHE830" s="28"/>
      <c r="WHF830" s="28"/>
      <c r="WHG830" s="28"/>
      <c r="WHH830" s="28"/>
      <c r="WHI830" s="28"/>
      <c r="WHJ830" s="28"/>
      <c r="WHK830" s="28"/>
      <c r="WHL830" s="28"/>
      <c r="WHM830" s="28"/>
      <c r="WHN830" s="28"/>
      <c r="WHO830" s="28"/>
      <c r="WHP830" s="28"/>
      <c r="WHQ830" s="28"/>
      <c r="WHR830" s="28"/>
      <c r="WHS830" s="28"/>
      <c r="WHT830" s="28"/>
      <c r="WHU830" s="28"/>
      <c r="WHV830" s="28"/>
      <c r="WHW830" s="28"/>
      <c r="WHX830" s="28"/>
      <c r="WHY830" s="28"/>
      <c r="WHZ830" s="28"/>
      <c r="WIA830" s="28"/>
      <c r="WIB830" s="28"/>
      <c r="WIC830" s="28"/>
      <c r="WID830" s="28"/>
      <c r="WIE830" s="28"/>
      <c r="WIF830" s="28"/>
      <c r="WIG830" s="28"/>
      <c r="WIH830" s="28"/>
      <c r="WII830" s="28"/>
      <c r="WIJ830" s="28"/>
      <c r="WIK830" s="28"/>
      <c r="WIL830" s="28"/>
      <c r="WIM830" s="28"/>
      <c r="WIN830" s="28"/>
      <c r="WIO830" s="28"/>
      <c r="WIP830" s="28"/>
      <c r="WIQ830" s="28"/>
      <c r="WIR830" s="28"/>
      <c r="WIS830" s="28"/>
      <c r="WIT830" s="28"/>
      <c r="WIU830" s="28"/>
      <c r="WIV830" s="28"/>
      <c r="WIW830" s="28"/>
      <c r="WIX830" s="28"/>
      <c r="WIY830" s="28"/>
      <c r="WIZ830" s="28"/>
      <c r="WJA830" s="28"/>
      <c r="WJB830" s="28"/>
      <c r="WJC830" s="28"/>
      <c r="WJD830" s="28"/>
      <c r="WJE830" s="28"/>
      <c r="WJF830" s="28"/>
      <c r="WJG830" s="28"/>
      <c r="WJH830" s="28"/>
      <c r="WJI830" s="28"/>
      <c r="WJJ830" s="28"/>
      <c r="WJK830" s="28"/>
      <c r="WJL830" s="28"/>
      <c r="WJM830" s="28"/>
      <c r="WJN830" s="28"/>
      <c r="WJO830" s="28"/>
      <c r="WJP830" s="28"/>
      <c r="WJQ830" s="28"/>
      <c r="WJR830" s="28"/>
      <c r="WJS830" s="28"/>
      <c r="WJT830" s="28"/>
      <c r="WJU830" s="28"/>
      <c r="WJV830" s="28"/>
      <c r="WJW830" s="28"/>
      <c r="WJX830" s="28"/>
      <c r="WJY830" s="28"/>
      <c r="WJZ830" s="28"/>
      <c r="WKA830" s="28"/>
      <c r="WKB830" s="28"/>
      <c r="WKC830" s="28"/>
      <c r="WKD830" s="28"/>
      <c r="WKE830" s="28"/>
      <c r="WKF830" s="28"/>
      <c r="WKG830" s="28"/>
      <c r="WKH830" s="28"/>
      <c r="WKI830" s="28"/>
      <c r="WKJ830" s="28"/>
      <c r="WKK830" s="28"/>
      <c r="WKL830" s="28"/>
      <c r="WKM830" s="28"/>
      <c r="WKN830" s="28"/>
      <c r="WKO830" s="28"/>
      <c r="WKP830" s="28"/>
      <c r="WKQ830" s="28"/>
      <c r="WKR830" s="28"/>
      <c r="WKS830" s="28"/>
      <c r="WKT830" s="28"/>
      <c r="WKU830" s="28"/>
      <c r="WKV830" s="28"/>
      <c r="WKW830" s="28"/>
      <c r="WKX830" s="28"/>
      <c r="WKY830" s="28"/>
      <c r="WKZ830" s="28"/>
      <c r="WLA830" s="28"/>
      <c r="WLB830" s="28"/>
      <c r="WLC830" s="28"/>
      <c r="WLD830" s="28"/>
      <c r="WLE830" s="28"/>
      <c r="WLF830" s="28"/>
      <c r="WLG830" s="28"/>
      <c r="WLH830" s="28"/>
      <c r="WLI830" s="28"/>
      <c r="WLJ830" s="28"/>
      <c r="WLK830" s="28"/>
      <c r="WLL830" s="28"/>
      <c r="WLM830" s="28"/>
      <c r="WLN830" s="28"/>
      <c r="WLO830" s="28"/>
      <c r="WLP830" s="28"/>
      <c r="WLQ830" s="28"/>
      <c r="WLR830" s="28"/>
      <c r="WLS830" s="28"/>
      <c r="WLT830" s="28"/>
      <c r="WLU830" s="28"/>
      <c r="WLV830" s="28"/>
      <c r="WLW830" s="28"/>
      <c r="WLX830" s="28"/>
      <c r="WLY830" s="28"/>
      <c r="WLZ830" s="28"/>
      <c r="WMA830" s="28"/>
      <c r="WMB830" s="28"/>
      <c r="WMC830" s="28"/>
      <c r="WMD830" s="28"/>
      <c r="WME830" s="28"/>
      <c r="WMF830" s="28"/>
      <c r="WMG830" s="28"/>
      <c r="WMH830" s="28"/>
      <c r="WMI830" s="28"/>
      <c r="WMJ830" s="28"/>
      <c r="WMK830" s="28"/>
      <c r="WML830" s="28"/>
      <c r="WMM830" s="28"/>
      <c r="WMN830" s="28"/>
      <c r="WMO830" s="28"/>
      <c r="WMP830" s="28"/>
      <c r="WMQ830" s="28"/>
      <c r="WMR830" s="28"/>
      <c r="WMS830" s="28"/>
      <c r="WMT830" s="28"/>
      <c r="WMU830" s="28"/>
      <c r="WMV830" s="28"/>
      <c r="WMW830" s="28"/>
      <c r="WMX830" s="28"/>
      <c r="WMY830" s="28"/>
      <c r="WMZ830" s="28"/>
      <c r="WNA830" s="28"/>
      <c r="WNB830" s="28"/>
      <c r="WNC830" s="28"/>
      <c r="WND830" s="28"/>
      <c r="WNE830" s="28"/>
      <c r="WNF830" s="28"/>
      <c r="WNG830" s="28"/>
      <c r="WNH830" s="28"/>
      <c r="WNI830" s="28"/>
      <c r="WNJ830" s="28"/>
      <c r="WNK830" s="28"/>
      <c r="WNL830" s="28"/>
      <c r="WNM830" s="28"/>
      <c r="WNN830" s="28"/>
      <c r="WNO830" s="28"/>
      <c r="WNP830" s="28"/>
      <c r="WNQ830" s="28"/>
      <c r="WNR830" s="28"/>
      <c r="WNS830" s="28"/>
      <c r="WNT830" s="28"/>
      <c r="WNU830" s="28"/>
      <c r="WNV830" s="28"/>
      <c r="WNW830" s="28"/>
      <c r="WNX830" s="28"/>
      <c r="WNY830" s="28"/>
      <c r="WNZ830" s="28"/>
      <c r="WOA830" s="28"/>
      <c r="WOB830" s="28"/>
      <c r="WOC830" s="28"/>
      <c r="WOD830" s="28"/>
      <c r="WOE830" s="28"/>
      <c r="WOF830" s="28"/>
      <c r="WOG830" s="28"/>
      <c r="WOH830" s="28"/>
      <c r="WOI830" s="28"/>
      <c r="WOJ830" s="28"/>
      <c r="WOK830" s="28"/>
      <c r="WOL830" s="28"/>
      <c r="WOM830" s="28"/>
      <c r="WON830" s="28"/>
      <c r="WOO830" s="28"/>
      <c r="WOP830" s="28"/>
      <c r="WOQ830" s="28"/>
      <c r="WOR830" s="28"/>
      <c r="WOS830" s="28"/>
      <c r="WOT830" s="28"/>
      <c r="WOU830" s="28"/>
      <c r="WOV830" s="28"/>
      <c r="WOW830" s="28"/>
      <c r="WOX830" s="28"/>
      <c r="WOY830" s="28"/>
      <c r="WOZ830" s="28"/>
      <c r="WPA830" s="28"/>
      <c r="WPB830" s="28"/>
      <c r="WPC830" s="28"/>
      <c r="WPD830" s="28"/>
      <c r="WPE830" s="28"/>
      <c r="WPF830" s="28"/>
      <c r="WPG830" s="28"/>
      <c r="WPH830" s="28"/>
      <c r="WPI830" s="28"/>
      <c r="WPJ830" s="28"/>
      <c r="WPK830" s="28"/>
      <c r="WPL830" s="28"/>
      <c r="WPM830" s="28"/>
      <c r="WPN830" s="28"/>
      <c r="WPO830" s="28"/>
      <c r="WPP830" s="28"/>
      <c r="WPQ830" s="28"/>
      <c r="WPR830" s="28"/>
      <c r="WPS830" s="28"/>
      <c r="WPT830" s="28"/>
      <c r="WPU830" s="28"/>
      <c r="WPV830" s="28"/>
      <c r="WPW830" s="28"/>
      <c r="WPX830" s="28"/>
      <c r="WPY830" s="28"/>
      <c r="WPZ830" s="28"/>
      <c r="WQA830" s="28"/>
      <c r="WQB830" s="28"/>
      <c r="WQC830" s="28"/>
      <c r="WQD830" s="28"/>
      <c r="WQE830" s="28"/>
      <c r="WQF830" s="28"/>
      <c r="WQG830" s="28"/>
      <c r="WQH830" s="28"/>
      <c r="WQI830" s="28"/>
      <c r="WQJ830" s="28"/>
      <c r="WQK830" s="28"/>
      <c r="WQL830" s="28"/>
      <c r="WQM830" s="28"/>
      <c r="WQN830" s="28"/>
      <c r="WQO830" s="28"/>
      <c r="WQP830" s="28"/>
      <c r="WQQ830" s="28"/>
      <c r="WQR830" s="28"/>
      <c r="WQS830" s="28"/>
      <c r="WQT830" s="28"/>
      <c r="WQU830" s="28"/>
      <c r="WQV830" s="28"/>
      <c r="WQW830" s="28"/>
      <c r="WQX830" s="28"/>
      <c r="WQY830" s="28"/>
      <c r="WQZ830" s="28"/>
      <c r="WRA830" s="28"/>
      <c r="WRB830" s="28"/>
      <c r="WRC830" s="28"/>
      <c r="WRD830" s="28"/>
      <c r="WRE830" s="28"/>
      <c r="WRF830" s="28"/>
      <c r="WRG830" s="28"/>
      <c r="WRH830" s="28"/>
      <c r="WRI830" s="28"/>
      <c r="WRJ830" s="28"/>
      <c r="WRK830" s="28"/>
      <c r="WRL830" s="28"/>
      <c r="WRM830" s="28"/>
      <c r="WRN830" s="28"/>
      <c r="WRO830" s="28"/>
      <c r="WRP830" s="28"/>
      <c r="WRQ830" s="28"/>
      <c r="WRR830" s="28"/>
      <c r="WRS830" s="28"/>
      <c r="WRT830" s="28"/>
      <c r="WRU830" s="28"/>
      <c r="WRV830" s="28"/>
      <c r="WRW830" s="28"/>
      <c r="WRX830" s="28"/>
      <c r="WRY830" s="28"/>
      <c r="WRZ830" s="28"/>
      <c r="WSA830" s="28"/>
      <c r="WSB830" s="28"/>
      <c r="WSC830" s="28"/>
      <c r="WSD830" s="28"/>
      <c r="WSE830" s="28"/>
      <c r="WSF830" s="28"/>
      <c r="WSG830" s="28"/>
      <c r="WSH830" s="28"/>
      <c r="WSI830" s="28"/>
      <c r="WSJ830" s="28"/>
      <c r="WSK830" s="28"/>
      <c r="WSL830" s="28"/>
      <c r="WSM830" s="28"/>
      <c r="WSN830" s="28"/>
      <c r="WSO830" s="28"/>
      <c r="WSP830" s="28"/>
      <c r="WSQ830" s="28"/>
      <c r="WSR830" s="28"/>
      <c r="WSS830" s="28"/>
      <c r="WST830" s="28"/>
      <c r="WSU830" s="28"/>
      <c r="WSV830" s="28"/>
      <c r="WSW830" s="28"/>
      <c r="WSX830" s="28"/>
      <c r="WSY830" s="28"/>
      <c r="WSZ830" s="28"/>
      <c r="WTA830" s="28"/>
      <c r="WTB830" s="28"/>
      <c r="WTC830" s="28"/>
      <c r="WTD830" s="28"/>
      <c r="WTE830" s="28"/>
      <c r="WTF830" s="28"/>
      <c r="WTG830" s="28"/>
      <c r="WTH830" s="28"/>
      <c r="WTI830" s="28"/>
      <c r="WTJ830" s="28"/>
      <c r="WTK830" s="28"/>
      <c r="WTL830" s="28"/>
      <c r="WTM830" s="28"/>
      <c r="WTN830" s="28"/>
      <c r="WTO830" s="28"/>
      <c r="WTP830" s="28"/>
      <c r="WTQ830" s="28"/>
      <c r="WTR830" s="28"/>
      <c r="WTS830" s="28"/>
      <c r="WTT830" s="28"/>
      <c r="WTU830" s="28"/>
      <c r="WTV830" s="28"/>
      <c r="WTW830" s="28"/>
      <c r="WTX830" s="28"/>
      <c r="WTY830" s="28"/>
      <c r="WTZ830" s="28"/>
      <c r="WUA830" s="28"/>
      <c r="WUB830" s="28"/>
      <c r="WUC830" s="28"/>
      <c r="WUD830" s="28"/>
      <c r="WUE830" s="28"/>
      <c r="WUF830" s="28"/>
      <c r="WUG830" s="28"/>
      <c r="WUH830" s="28"/>
      <c r="WUI830" s="28"/>
      <c r="WUJ830" s="28"/>
      <c r="WUK830" s="28"/>
      <c r="WUL830" s="28"/>
      <c r="WUM830" s="28"/>
      <c r="WUN830" s="28"/>
      <c r="WUO830" s="28"/>
      <c r="WUP830" s="28"/>
      <c r="WUQ830" s="28"/>
      <c r="WUR830" s="28"/>
      <c r="WUS830" s="28"/>
      <c r="WUT830" s="28"/>
      <c r="WUU830" s="28"/>
      <c r="WUV830" s="28"/>
      <c r="WUW830" s="28"/>
      <c r="WUX830" s="28"/>
      <c r="WUY830" s="28"/>
      <c r="WUZ830" s="28"/>
      <c r="WVA830" s="28"/>
      <c r="WVB830" s="28"/>
      <c r="WVC830" s="28"/>
      <c r="WVD830" s="28"/>
      <c r="WVE830" s="28"/>
      <c r="WVF830" s="28"/>
      <c r="WVG830" s="28"/>
      <c r="WVH830" s="28"/>
      <c r="WVI830" s="28"/>
      <c r="WVJ830" s="28"/>
      <c r="WVK830" s="28"/>
      <c r="WVL830" s="28"/>
      <c r="WVM830" s="28"/>
      <c r="WVN830" s="28"/>
      <c r="WVO830" s="28"/>
      <c r="WVP830" s="28"/>
      <c r="WVQ830" s="28"/>
      <c r="WVR830" s="28"/>
      <c r="WVS830" s="28"/>
      <c r="WVT830" s="28"/>
      <c r="WVU830" s="28"/>
      <c r="WVV830" s="28"/>
      <c r="WVW830" s="28"/>
      <c r="WVX830" s="28"/>
      <c r="WVY830" s="28"/>
      <c r="WVZ830" s="28"/>
      <c r="WWA830" s="28"/>
      <c r="WWB830" s="28"/>
      <c r="WWC830" s="28"/>
      <c r="WWD830" s="28"/>
      <c r="WWE830" s="28"/>
      <c r="WWF830" s="28"/>
      <c r="WWG830" s="28"/>
      <c r="WWH830" s="28"/>
      <c r="WWI830" s="28"/>
      <c r="WWJ830" s="28"/>
      <c r="WWK830" s="28"/>
      <c r="WWL830" s="28"/>
      <c r="WWM830" s="28"/>
      <c r="WWN830" s="28"/>
      <c r="WWO830" s="28"/>
      <c r="WWP830" s="28"/>
      <c r="WWQ830" s="28"/>
      <c r="WWR830" s="28"/>
      <c r="WWS830" s="28"/>
      <c r="WWT830" s="28"/>
      <c r="WWU830" s="28"/>
      <c r="WWV830" s="28"/>
      <c r="WWW830" s="28"/>
      <c r="WWX830" s="28"/>
      <c r="WWY830" s="28"/>
      <c r="WWZ830" s="28"/>
      <c r="WXA830" s="28"/>
      <c r="WXB830" s="28"/>
      <c r="WXC830" s="28"/>
      <c r="WXD830" s="28"/>
      <c r="WXE830" s="28"/>
      <c r="WXF830" s="28"/>
      <c r="WXG830" s="28"/>
      <c r="WXH830" s="28"/>
      <c r="WXI830" s="28"/>
      <c r="WXJ830" s="28"/>
      <c r="WXK830" s="28"/>
      <c r="WXL830" s="28"/>
      <c r="WXM830" s="28"/>
      <c r="WXN830" s="28"/>
      <c r="WXO830" s="28"/>
      <c r="WXP830" s="28"/>
      <c r="WXQ830" s="28"/>
      <c r="WXR830" s="28"/>
      <c r="WXS830" s="28"/>
      <c r="WXT830" s="28"/>
      <c r="WXU830" s="28"/>
      <c r="WXV830" s="28"/>
      <c r="WXW830" s="28"/>
      <c r="WXX830" s="28"/>
      <c r="WXY830" s="28"/>
      <c r="WXZ830" s="28"/>
      <c r="WYA830" s="28"/>
      <c r="WYB830" s="28"/>
      <c r="WYC830" s="28"/>
      <c r="WYD830" s="28"/>
      <c r="WYE830" s="28"/>
      <c r="WYF830" s="28"/>
      <c r="WYG830" s="28"/>
      <c r="WYH830" s="28"/>
      <c r="WYI830" s="28"/>
      <c r="WYJ830" s="28"/>
      <c r="WYK830" s="28"/>
      <c r="WYL830" s="28"/>
      <c r="WYM830" s="28"/>
      <c r="WYN830" s="28"/>
      <c r="WYO830" s="28"/>
      <c r="WYP830" s="28"/>
      <c r="WYQ830" s="28"/>
      <c r="WYR830" s="28"/>
      <c r="WYS830" s="28"/>
      <c r="WYT830" s="28"/>
      <c r="WYU830" s="28"/>
      <c r="WYV830" s="28"/>
      <c r="WYW830" s="28"/>
      <c r="WYX830" s="28"/>
      <c r="WYY830" s="28"/>
      <c r="WYZ830" s="28"/>
      <c r="WZA830" s="28"/>
      <c r="WZB830" s="28"/>
      <c r="WZC830" s="28"/>
      <c r="WZD830" s="28"/>
      <c r="WZE830" s="28"/>
      <c r="WZF830" s="28"/>
      <c r="WZG830" s="28"/>
      <c r="WZH830" s="28"/>
      <c r="WZI830" s="28"/>
      <c r="WZJ830" s="28"/>
      <c r="WZK830" s="28"/>
      <c r="WZL830" s="28"/>
      <c r="WZM830" s="28"/>
      <c r="WZN830" s="28"/>
      <c r="WZO830" s="28"/>
      <c r="WZP830" s="28"/>
      <c r="WZQ830" s="28"/>
      <c r="WZR830" s="28"/>
      <c r="WZS830" s="28"/>
      <c r="WZT830" s="28"/>
      <c r="WZU830" s="28"/>
      <c r="WZV830" s="28"/>
      <c r="WZW830" s="28"/>
      <c r="WZX830" s="28"/>
      <c r="WZY830" s="28"/>
      <c r="WZZ830" s="28"/>
      <c r="XAA830" s="28"/>
      <c r="XAB830" s="28"/>
      <c r="XAC830" s="28"/>
      <c r="XAD830" s="28"/>
      <c r="XAE830" s="28"/>
      <c r="XAF830" s="28"/>
      <c r="XAG830" s="28"/>
      <c r="XAH830" s="28"/>
      <c r="XAI830" s="28"/>
      <c r="XAJ830" s="28"/>
      <c r="XAK830" s="28"/>
      <c r="XAL830" s="28"/>
      <c r="XAM830" s="28"/>
      <c r="XAN830" s="28"/>
      <c r="XAO830" s="28"/>
      <c r="XAP830" s="28"/>
      <c r="XAQ830" s="28"/>
      <c r="XAR830" s="28"/>
      <c r="XAS830" s="28"/>
      <c r="XAT830" s="28"/>
      <c r="XAU830" s="28"/>
      <c r="XAV830" s="28"/>
      <c r="XAW830" s="28"/>
      <c r="XAX830" s="28"/>
      <c r="XAY830" s="28"/>
      <c r="XAZ830" s="28"/>
      <c r="XBA830" s="28"/>
      <c r="XBB830" s="28"/>
      <c r="XBC830" s="28"/>
      <c r="XBD830" s="28"/>
      <c r="XBE830" s="28"/>
      <c r="XBF830" s="28"/>
      <c r="XBG830" s="28"/>
      <c r="XBH830" s="28"/>
      <c r="XBI830" s="28"/>
      <c r="XBJ830" s="28"/>
      <c r="XBK830" s="28"/>
      <c r="XBL830" s="28"/>
      <c r="XBM830" s="28"/>
      <c r="XBN830" s="28"/>
      <c r="XBO830" s="28"/>
      <c r="XBP830" s="28"/>
      <c r="XBQ830" s="28"/>
      <c r="XBR830" s="28"/>
      <c r="XBS830" s="28"/>
      <c r="XBT830" s="28"/>
      <c r="XBU830" s="28"/>
      <c r="XBV830" s="28"/>
      <c r="XBW830" s="28"/>
      <c r="XBX830" s="28"/>
      <c r="XBY830" s="28"/>
      <c r="XBZ830" s="28"/>
      <c r="XCA830" s="28"/>
      <c r="XCB830" s="28"/>
      <c r="XCC830" s="28"/>
      <c r="XCD830" s="28"/>
      <c r="XCE830" s="28"/>
      <c r="XCF830" s="28"/>
      <c r="XCG830" s="28"/>
      <c r="XCH830" s="28"/>
      <c r="XCI830" s="28"/>
      <c r="XCJ830" s="28"/>
      <c r="XCK830" s="28"/>
      <c r="XCL830" s="28"/>
      <c r="XCM830" s="28"/>
      <c r="XCN830" s="28"/>
      <c r="XCO830" s="28"/>
      <c r="XCP830" s="28"/>
      <c r="XCQ830" s="28"/>
      <c r="XCR830" s="28"/>
      <c r="XCS830" s="28"/>
      <c r="XCT830" s="28"/>
      <c r="XCU830" s="28"/>
      <c r="XCV830" s="28"/>
      <c r="XCW830" s="28"/>
      <c r="XCX830" s="28"/>
      <c r="XCY830" s="28"/>
      <c r="XCZ830" s="28"/>
      <c r="XDA830" s="28"/>
      <c r="XDB830" s="28"/>
      <c r="XDC830" s="28"/>
      <c r="XDD830" s="28"/>
      <c r="XDE830" s="28"/>
      <c r="XDF830" s="28"/>
      <c r="XDG830" s="28"/>
      <c r="XDH830" s="28"/>
      <c r="XDI830" s="28"/>
      <c r="XDJ830" s="28"/>
      <c r="XDK830" s="28"/>
      <c r="XDL830" s="28"/>
      <c r="XDM830" s="28"/>
      <c r="XDN830" s="28"/>
      <c r="XDO830" s="28"/>
      <c r="XDP830" s="28"/>
      <c r="XDQ830" s="28"/>
      <c r="XDR830" s="28"/>
      <c r="XDS830" s="28"/>
      <c r="XDT830" s="28"/>
      <c r="XDU830" s="28"/>
      <c r="XDV830" s="28"/>
      <c r="XDW830" s="28"/>
      <c r="XDX830" s="28"/>
      <c r="XDY830" s="28"/>
      <c r="XDZ830" s="28"/>
      <c r="XEA830" s="28"/>
      <c r="XEB830" s="28"/>
      <c r="XEC830" s="28"/>
      <c r="XED830" s="28"/>
      <c r="XEE830" s="28"/>
      <c r="XEF830" s="28"/>
      <c r="XEG830" s="28"/>
      <c r="XEH830" s="28"/>
      <c r="XEI830" s="28"/>
      <c r="XEJ830" s="28"/>
      <c r="XEK830" s="28"/>
      <c r="XEL830" s="28"/>
      <c r="XEM830" s="28"/>
      <c r="XEN830" s="28"/>
      <c r="XEO830" s="28"/>
      <c r="XEP830" s="28"/>
      <c r="XEQ830" s="28"/>
      <c r="XER830" s="28"/>
      <c r="XES830" s="28"/>
      <c r="XET830" s="28"/>
      <c r="XEU830" s="28"/>
      <c r="XEV830" s="28"/>
      <c r="XEW830" s="28"/>
    </row>
    <row r="831" spans="1:16377" ht="22.5" customHeight="1" x14ac:dyDescent="0.25">
      <c r="A831" s="143" t="str">
        <f t="shared" si="244"/>
        <v>778.</v>
      </c>
      <c r="B831" s="149" t="s">
        <v>352</v>
      </c>
      <c r="C831" s="52">
        <v>1968</v>
      </c>
      <c r="D831" s="143" t="s">
        <v>3015</v>
      </c>
      <c r="E831" s="143" t="s">
        <v>3017</v>
      </c>
      <c r="F831" s="52">
        <v>2</v>
      </c>
      <c r="G831" s="52">
        <v>1</v>
      </c>
      <c r="H831" s="4">
        <v>366</v>
      </c>
      <c r="I831" s="145">
        <v>334.4</v>
      </c>
      <c r="J831" s="4">
        <v>334.4</v>
      </c>
      <c r="K831" s="62">
        <v>11</v>
      </c>
      <c r="L831" s="9">
        <f t="shared" si="248"/>
        <v>3907018</v>
      </c>
      <c r="M831" s="9"/>
      <c r="N831" s="9"/>
      <c r="O831" s="9"/>
      <c r="P831" s="145">
        <f t="shared" si="249"/>
        <v>3907018</v>
      </c>
      <c r="Q831" s="9">
        <v>491576</v>
      </c>
      <c r="R831" s="62"/>
      <c r="S831" s="9"/>
      <c r="T831" s="9">
        <v>454</v>
      </c>
      <c r="U831" s="9">
        <f>T831*7523</f>
        <v>3415442</v>
      </c>
      <c r="V831" s="9"/>
      <c r="W831" s="9"/>
      <c r="X831" s="9"/>
      <c r="Y831" s="9"/>
      <c r="Z831" s="9"/>
      <c r="AA831" s="9"/>
      <c r="AB831" s="4"/>
      <c r="AC831" s="4"/>
      <c r="AD831" s="9"/>
      <c r="AE831" s="9"/>
      <c r="AF831" s="35">
        <v>2025</v>
      </c>
      <c r="AG831" s="259"/>
      <c r="AH831" s="29">
        <v>778</v>
      </c>
      <c r="AI831" s="29" t="s">
        <v>155</v>
      </c>
      <c r="AJ831" s="29" t="str">
        <f t="shared" si="247"/>
        <v>778.</v>
      </c>
      <c r="AK831" s="28"/>
      <c r="AL831" s="44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  <c r="IW831" s="28"/>
      <c r="IX831" s="28"/>
      <c r="IY831" s="28"/>
      <c r="IZ831" s="28"/>
      <c r="JA831" s="28"/>
      <c r="JB831" s="28"/>
      <c r="JC831" s="28"/>
      <c r="JD831" s="28"/>
      <c r="JE831" s="28"/>
      <c r="JF831" s="28"/>
      <c r="JG831" s="28"/>
      <c r="JH831" s="28"/>
      <c r="JI831" s="28"/>
      <c r="JJ831" s="28"/>
      <c r="JK831" s="28"/>
      <c r="JL831" s="28"/>
      <c r="JM831" s="28"/>
      <c r="JN831" s="28"/>
      <c r="JO831" s="28"/>
      <c r="JP831" s="28"/>
      <c r="JQ831" s="28"/>
      <c r="JR831" s="28"/>
      <c r="JS831" s="28"/>
      <c r="JT831" s="28"/>
      <c r="JU831" s="28"/>
      <c r="JV831" s="28"/>
      <c r="JW831" s="28"/>
      <c r="JX831" s="28"/>
      <c r="JY831" s="28"/>
      <c r="JZ831" s="28"/>
      <c r="KA831" s="28"/>
      <c r="KB831" s="28"/>
      <c r="KC831" s="28"/>
      <c r="KD831" s="28"/>
      <c r="KE831" s="28"/>
      <c r="KF831" s="28"/>
      <c r="KG831" s="28"/>
      <c r="KH831" s="28"/>
      <c r="KI831" s="28"/>
      <c r="KJ831" s="28"/>
      <c r="KK831" s="28"/>
      <c r="KL831" s="28"/>
      <c r="KM831" s="28"/>
      <c r="KN831" s="28"/>
      <c r="KO831" s="28"/>
      <c r="KP831" s="28"/>
      <c r="KQ831" s="28"/>
      <c r="KR831" s="28"/>
      <c r="KS831" s="28"/>
      <c r="KT831" s="28"/>
      <c r="KU831" s="28"/>
      <c r="KV831" s="28"/>
      <c r="KW831" s="28"/>
      <c r="KX831" s="28"/>
      <c r="KY831" s="28"/>
      <c r="KZ831" s="28"/>
      <c r="LA831" s="28"/>
      <c r="LB831" s="28"/>
      <c r="LC831" s="28"/>
      <c r="LD831" s="28"/>
      <c r="LE831" s="28"/>
      <c r="LF831" s="28"/>
      <c r="LG831" s="28"/>
      <c r="LH831" s="28"/>
      <c r="LI831" s="28"/>
      <c r="LJ831" s="28"/>
      <c r="LK831" s="28"/>
      <c r="LL831" s="28"/>
      <c r="LM831" s="28"/>
      <c r="LN831" s="28"/>
      <c r="LO831" s="28"/>
      <c r="LP831" s="28"/>
      <c r="LQ831" s="28"/>
      <c r="LR831" s="28"/>
      <c r="LS831" s="28"/>
      <c r="LT831" s="28"/>
      <c r="LU831" s="28"/>
      <c r="LV831" s="28"/>
      <c r="LW831" s="28"/>
      <c r="LX831" s="28"/>
      <c r="LY831" s="28"/>
      <c r="LZ831" s="28"/>
      <c r="MA831" s="28"/>
      <c r="MB831" s="28"/>
      <c r="MC831" s="28"/>
      <c r="MD831" s="28"/>
      <c r="ME831" s="28"/>
      <c r="MF831" s="28"/>
      <c r="MG831" s="28"/>
      <c r="MH831" s="28"/>
      <c r="MI831" s="28"/>
      <c r="MJ831" s="28"/>
      <c r="MK831" s="28"/>
      <c r="ML831" s="28"/>
      <c r="MM831" s="28"/>
      <c r="MN831" s="28"/>
      <c r="MO831" s="28"/>
      <c r="MP831" s="28"/>
      <c r="MQ831" s="28"/>
      <c r="MR831" s="28"/>
      <c r="MS831" s="28"/>
      <c r="MT831" s="28"/>
      <c r="MU831" s="28"/>
      <c r="MV831" s="28"/>
      <c r="MW831" s="28"/>
      <c r="MX831" s="28"/>
      <c r="MY831" s="28"/>
      <c r="MZ831" s="28"/>
      <c r="NA831" s="28"/>
      <c r="NB831" s="28"/>
      <c r="NC831" s="28"/>
      <c r="ND831" s="28"/>
      <c r="NE831" s="28"/>
      <c r="NF831" s="28"/>
      <c r="NG831" s="28"/>
      <c r="NH831" s="28"/>
      <c r="NI831" s="28"/>
      <c r="NJ831" s="28"/>
      <c r="NK831" s="28"/>
      <c r="NL831" s="28"/>
      <c r="NM831" s="28"/>
      <c r="NN831" s="28"/>
      <c r="NO831" s="28"/>
      <c r="NP831" s="28"/>
      <c r="NQ831" s="28"/>
      <c r="NR831" s="28"/>
      <c r="NS831" s="28"/>
      <c r="NT831" s="28"/>
      <c r="NU831" s="28"/>
      <c r="NV831" s="28"/>
      <c r="NW831" s="28"/>
      <c r="NX831" s="28"/>
      <c r="NY831" s="28"/>
      <c r="NZ831" s="28"/>
      <c r="OA831" s="28"/>
      <c r="OB831" s="28"/>
      <c r="OC831" s="28"/>
      <c r="OD831" s="28"/>
      <c r="OE831" s="28"/>
      <c r="OF831" s="28"/>
      <c r="OG831" s="28"/>
      <c r="OH831" s="28"/>
      <c r="OI831" s="28"/>
      <c r="OJ831" s="28"/>
      <c r="OK831" s="28"/>
      <c r="OL831" s="28"/>
      <c r="OM831" s="28"/>
      <c r="ON831" s="28"/>
      <c r="OO831" s="28"/>
      <c r="OP831" s="28"/>
      <c r="OQ831" s="28"/>
      <c r="OR831" s="28"/>
      <c r="OS831" s="28"/>
      <c r="OT831" s="28"/>
      <c r="OU831" s="28"/>
      <c r="OV831" s="28"/>
      <c r="OW831" s="28"/>
      <c r="OX831" s="28"/>
      <c r="OY831" s="28"/>
      <c r="OZ831" s="28"/>
      <c r="PA831" s="28"/>
      <c r="PB831" s="28"/>
      <c r="PC831" s="28"/>
      <c r="PD831" s="28"/>
      <c r="PE831" s="28"/>
      <c r="PF831" s="28"/>
      <c r="PG831" s="28"/>
      <c r="PH831" s="28"/>
      <c r="PI831" s="28"/>
      <c r="PJ831" s="28"/>
      <c r="PK831" s="28"/>
      <c r="PL831" s="28"/>
      <c r="PM831" s="28"/>
      <c r="PN831" s="28"/>
      <c r="PO831" s="28"/>
      <c r="PP831" s="28"/>
      <c r="PQ831" s="28"/>
      <c r="PR831" s="28"/>
      <c r="PS831" s="28"/>
      <c r="PT831" s="28"/>
      <c r="PU831" s="28"/>
      <c r="PV831" s="28"/>
      <c r="PW831" s="28"/>
      <c r="PX831" s="28"/>
      <c r="PY831" s="28"/>
      <c r="PZ831" s="28"/>
      <c r="QA831" s="28"/>
      <c r="QB831" s="28"/>
      <c r="QC831" s="28"/>
      <c r="QD831" s="28"/>
      <c r="QE831" s="28"/>
      <c r="QF831" s="28"/>
      <c r="QG831" s="28"/>
      <c r="QH831" s="28"/>
      <c r="QI831" s="28"/>
      <c r="QJ831" s="28"/>
      <c r="QK831" s="28"/>
      <c r="QL831" s="28"/>
      <c r="QM831" s="28"/>
      <c r="QN831" s="28"/>
      <c r="QO831" s="28"/>
      <c r="QP831" s="28"/>
      <c r="QQ831" s="28"/>
      <c r="QR831" s="28"/>
      <c r="QS831" s="28"/>
      <c r="QT831" s="28"/>
      <c r="QU831" s="28"/>
      <c r="QV831" s="28"/>
      <c r="QW831" s="28"/>
      <c r="QX831" s="28"/>
      <c r="QY831" s="28"/>
      <c r="QZ831" s="28"/>
      <c r="RA831" s="28"/>
      <c r="RB831" s="28"/>
      <c r="RC831" s="28"/>
      <c r="RD831" s="28"/>
      <c r="RE831" s="28"/>
      <c r="RF831" s="28"/>
      <c r="RG831" s="28"/>
      <c r="RH831" s="28"/>
      <c r="RI831" s="28"/>
      <c r="RJ831" s="28"/>
      <c r="RK831" s="28"/>
      <c r="RL831" s="28"/>
      <c r="RM831" s="28"/>
      <c r="RN831" s="28"/>
      <c r="RO831" s="28"/>
      <c r="RP831" s="28"/>
      <c r="RQ831" s="28"/>
      <c r="RR831" s="28"/>
      <c r="RS831" s="28"/>
      <c r="RT831" s="28"/>
      <c r="RU831" s="28"/>
      <c r="RV831" s="28"/>
      <c r="RW831" s="28"/>
      <c r="RX831" s="28"/>
      <c r="RY831" s="28"/>
      <c r="RZ831" s="28"/>
      <c r="SA831" s="28"/>
      <c r="SB831" s="28"/>
      <c r="SC831" s="28"/>
      <c r="SD831" s="28"/>
      <c r="SE831" s="28"/>
      <c r="SF831" s="28"/>
      <c r="SG831" s="28"/>
      <c r="SH831" s="28"/>
      <c r="SI831" s="28"/>
      <c r="SJ831" s="28"/>
      <c r="SK831" s="28"/>
      <c r="SL831" s="28"/>
      <c r="SM831" s="28"/>
      <c r="SN831" s="28"/>
      <c r="SO831" s="28"/>
      <c r="SP831" s="28"/>
      <c r="SQ831" s="28"/>
      <c r="SR831" s="28"/>
      <c r="SS831" s="28"/>
      <c r="ST831" s="28"/>
      <c r="SU831" s="28"/>
      <c r="SV831" s="28"/>
      <c r="SW831" s="28"/>
      <c r="SX831" s="28"/>
      <c r="SY831" s="28"/>
      <c r="SZ831" s="28"/>
      <c r="TA831" s="28"/>
      <c r="TB831" s="28"/>
      <c r="TC831" s="28"/>
      <c r="TD831" s="28"/>
      <c r="TE831" s="28"/>
      <c r="TF831" s="28"/>
      <c r="TG831" s="28"/>
      <c r="TH831" s="28"/>
      <c r="TI831" s="28"/>
      <c r="TJ831" s="28"/>
      <c r="TK831" s="28"/>
      <c r="TL831" s="28"/>
      <c r="TM831" s="28"/>
      <c r="TN831" s="28"/>
      <c r="TO831" s="28"/>
      <c r="TP831" s="28"/>
      <c r="TQ831" s="28"/>
      <c r="TR831" s="28"/>
      <c r="TS831" s="28"/>
      <c r="TT831" s="28"/>
      <c r="TU831" s="28"/>
      <c r="TV831" s="28"/>
      <c r="TW831" s="28"/>
      <c r="TX831" s="28"/>
      <c r="TY831" s="28"/>
      <c r="TZ831" s="28"/>
      <c r="UA831" s="28"/>
      <c r="UB831" s="28"/>
      <c r="UC831" s="28"/>
      <c r="UD831" s="28"/>
      <c r="UE831" s="28"/>
      <c r="UF831" s="28"/>
      <c r="UG831" s="28"/>
      <c r="UH831" s="28"/>
      <c r="UI831" s="28"/>
      <c r="UJ831" s="28"/>
      <c r="UK831" s="28"/>
      <c r="UL831" s="28"/>
      <c r="UM831" s="28"/>
      <c r="UN831" s="28"/>
      <c r="UO831" s="28"/>
      <c r="UP831" s="28"/>
      <c r="UQ831" s="28"/>
      <c r="UR831" s="28"/>
      <c r="US831" s="28"/>
      <c r="UT831" s="28"/>
      <c r="UU831" s="28"/>
      <c r="UV831" s="28"/>
      <c r="UW831" s="28"/>
      <c r="UX831" s="28"/>
      <c r="UY831" s="28"/>
      <c r="UZ831" s="28"/>
      <c r="VA831" s="28"/>
      <c r="VB831" s="28"/>
      <c r="VC831" s="28"/>
      <c r="VD831" s="28"/>
      <c r="VE831" s="28"/>
      <c r="VF831" s="28"/>
      <c r="VG831" s="28"/>
      <c r="VH831" s="28"/>
      <c r="VI831" s="28"/>
      <c r="VJ831" s="28"/>
      <c r="VK831" s="28"/>
      <c r="VL831" s="28"/>
      <c r="VM831" s="28"/>
      <c r="VN831" s="28"/>
      <c r="VO831" s="28"/>
      <c r="VP831" s="28"/>
      <c r="VQ831" s="28"/>
      <c r="VR831" s="28"/>
      <c r="VS831" s="28"/>
      <c r="VT831" s="28"/>
      <c r="VU831" s="28"/>
      <c r="VV831" s="28"/>
      <c r="VW831" s="28"/>
      <c r="VX831" s="28"/>
      <c r="VY831" s="28"/>
      <c r="VZ831" s="28"/>
      <c r="WA831" s="28"/>
      <c r="WB831" s="28"/>
      <c r="WC831" s="28"/>
      <c r="WD831" s="28"/>
      <c r="WE831" s="28"/>
      <c r="WF831" s="28"/>
      <c r="WG831" s="28"/>
      <c r="WH831" s="28"/>
      <c r="WI831" s="28"/>
      <c r="WJ831" s="28"/>
      <c r="WK831" s="28"/>
      <c r="WL831" s="28"/>
      <c r="WM831" s="28"/>
      <c r="WN831" s="28"/>
      <c r="WO831" s="28"/>
      <c r="WP831" s="28"/>
      <c r="WQ831" s="28"/>
      <c r="WR831" s="28"/>
      <c r="WS831" s="28"/>
      <c r="WT831" s="28"/>
      <c r="WU831" s="28"/>
      <c r="WV831" s="28"/>
      <c r="WW831" s="28"/>
      <c r="WX831" s="28"/>
      <c r="WY831" s="28"/>
      <c r="WZ831" s="28"/>
      <c r="XA831" s="28"/>
      <c r="XB831" s="28"/>
      <c r="XC831" s="28"/>
      <c r="XD831" s="28"/>
      <c r="XE831" s="28"/>
      <c r="XF831" s="28"/>
      <c r="XG831" s="28"/>
      <c r="XH831" s="28"/>
      <c r="XI831" s="28"/>
      <c r="XJ831" s="28"/>
      <c r="XK831" s="28"/>
      <c r="XL831" s="28"/>
      <c r="XM831" s="28"/>
      <c r="XN831" s="28"/>
      <c r="XO831" s="28"/>
      <c r="XP831" s="28"/>
      <c r="XQ831" s="28"/>
      <c r="XR831" s="28"/>
      <c r="XS831" s="28"/>
      <c r="XT831" s="28"/>
      <c r="XU831" s="28"/>
      <c r="XV831" s="28"/>
      <c r="XW831" s="28"/>
      <c r="XX831" s="28"/>
      <c r="XY831" s="28"/>
      <c r="XZ831" s="28"/>
      <c r="YA831" s="28"/>
      <c r="YB831" s="28"/>
      <c r="YC831" s="28"/>
      <c r="YD831" s="28"/>
      <c r="YE831" s="28"/>
      <c r="YF831" s="28"/>
      <c r="YG831" s="28"/>
      <c r="YH831" s="28"/>
      <c r="YI831" s="28"/>
      <c r="YJ831" s="28"/>
      <c r="YK831" s="28"/>
      <c r="YL831" s="28"/>
      <c r="YM831" s="28"/>
      <c r="YN831" s="28"/>
      <c r="YO831" s="28"/>
      <c r="YP831" s="28"/>
      <c r="YQ831" s="28"/>
      <c r="YR831" s="28"/>
      <c r="YS831" s="28"/>
      <c r="YT831" s="28"/>
      <c r="YU831" s="28"/>
      <c r="YV831" s="28"/>
      <c r="YW831" s="28"/>
      <c r="YX831" s="28"/>
      <c r="YY831" s="28"/>
      <c r="YZ831" s="28"/>
      <c r="ZA831" s="28"/>
      <c r="ZB831" s="28"/>
      <c r="ZC831" s="28"/>
      <c r="ZD831" s="28"/>
      <c r="ZE831" s="28"/>
      <c r="ZF831" s="28"/>
      <c r="ZG831" s="28"/>
      <c r="ZH831" s="28"/>
      <c r="ZI831" s="28"/>
      <c r="ZJ831" s="28"/>
      <c r="ZK831" s="28"/>
      <c r="ZL831" s="28"/>
      <c r="ZM831" s="28"/>
      <c r="ZN831" s="28"/>
      <c r="ZO831" s="28"/>
      <c r="ZP831" s="28"/>
      <c r="ZQ831" s="28"/>
      <c r="ZR831" s="28"/>
      <c r="ZS831" s="28"/>
      <c r="ZT831" s="28"/>
      <c r="ZU831" s="28"/>
      <c r="ZV831" s="28"/>
      <c r="ZW831" s="28"/>
      <c r="ZX831" s="28"/>
      <c r="ZY831" s="28"/>
      <c r="ZZ831" s="28"/>
      <c r="AAA831" s="28"/>
      <c r="AAB831" s="28"/>
      <c r="AAC831" s="28"/>
      <c r="AAD831" s="28"/>
      <c r="AAE831" s="28"/>
      <c r="AAF831" s="28"/>
      <c r="AAG831" s="28"/>
      <c r="AAH831" s="28"/>
      <c r="AAI831" s="28"/>
      <c r="AAJ831" s="28"/>
      <c r="AAK831" s="28"/>
      <c r="AAL831" s="28"/>
      <c r="AAM831" s="28"/>
      <c r="AAN831" s="28"/>
      <c r="AAO831" s="28"/>
      <c r="AAP831" s="28"/>
      <c r="AAQ831" s="28"/>
      <c r="AAR831" s="28"/>
      <c r="AAS831" s="28"/>
      <c r="AAT831" s="28"/>
      <c r="AAU831" s="28"/>
      <c r="AAV831" s="28"/>
      <c r="AAW831" s="28"/>
      <c r="AAX831" s="28"/>
      <c r="AAY831" s="28"/>
      <c r="AAZ831" s="28"/>
      <c r="ABA831" s="28"/>
      <c r="ABB831" s="28"/>
      <c r="ABC831" s="28"/>
      <c r="ABD831" s="28"/>
      <c r="ABE831" s="28"/>
      <c r="ABF831" s="28"/>
      <c r="ABG831" s="28"/>
      <c r="ABH831" s="28"/>
      <c r="ABI831" s="28"/>
      <c r="ABJ831" s="28"/>
      <c r="ABK831" s="28"/>
      <c r="ABL831" s="28"/>
      <c r="ABM831" s="28"/>
      <c r="ABN831" s="28"/>
      <c r="ABO831" s="28"/>
      <c r="ABP831" s="28"/>
      <c r="ABQ831" s="28"/>
      <c r="ABR831" s="28"/>
      <c r="ABS831" s="28"/>
      <c r="ABT831" s="28"/>
      <c r="ABU831" s="28"/>
      <c r="ABV831" s="28"/>
      <c r="ABW831" s="28"/>
      <c r="ABX831" s="28"/>
      <c r="ABY831" s="28"/>
      <c r="ABZ831" s="28"/>
      <c r="ACA831" s="28"/>
      <c r="ACB831" s="28"/>
      <c r="ACC831" s="28"/>
      <c r="ACD831" s="28"/>
      <c r="ACE831" s="28"/>
      <c r="ACF831" s="28"/>
      <c r="ACG831" s="28"/>
      <c r="ACH831" s="28"/>
      <c r="ACI831" s="28"/>
      <c r="ACJ831" s="28"/>
      <c r="ACK831" s="28"/>
      <c r="ACL831" s="28"/>
      <c r="ACM831" s="28"/>
      <c r="ACN831" s="28"/>
      <c r="ACO831" s="28"/>
      <c r="ACP831" s="28"/>
      <c r="ACQ831" s="28"/>
      <c r="ACR831" s="28"/>
      <c r="ACS831" s="28"/>
      <c r="ACT831" s="28"/>
      <c r="ACU831" s="28"/>
      <c r="ACV831" s="28"/>
      <c r="ACW831" s="28"/>
      <c r="ACX831" s="28"/>
      <c r="ACY831" s="28"/>
      <c r="ACZ831" s="28"/>
      <c r="ADA831" s="28"/>
      <c r="ADB831" s="28"/>
      <c r="ADC831" s="28"/>
      <c r="ADD831" s="28"/>
      <c r="ADE831" s="28"/>
      <c r="ADF831" s="28"/>
      <c r="ADG831" s="28"/>
      <c r="ADH831" s="28"/>
      <c r="ADI831" s="28"/>
      <c r="ADJ831" s="28"/>
      <c r="ADK831" s="28"/>
      <c r="ADL831" s="28"/>
      <c r="ADM831" s="28"/>
      <c r="ADN831" s="28"/>
      <c r="ADO831" s="28"/>
      <c r="ADP831" s="28"/>
      <c r="ADQ831" s="28"/>
      <c r="ADR831" s="28"/>
      <c r="ADS831" s="28"/>
      <c r="ADT831" s="28"/>
      <c r="ADU831" s="28"/>
      <c r="ADV831" s="28"/>
      <c r="ADW831" s="28"/>
      <c r="ADX831" s="28"/>
      <c r="ADY831" s="28"/>
      <c r="ADZ831" s="28"/>
      <c r="AEA831" s="28"/>
      <c r="AEB831" s="28"/>
      <c r="AEC831" s="28"/>
      <c r="AED831" s="28"/>
      <c r="AEE831" s="28"/>
      <c r="AEF831" s="28"/>
      <c r="AEG831" s="28"/>
      <c r="AEH831" s="28"/>
      <c r="AEI831" s="28"/>
      <c r="AEJ831" s="28"/>
      <c r="AEK831" s="28"/>
      <c r="AEL831" s="28"/>
      <c r="AEM831" s="28"/>
      <c r="AEN831" s="28"/>
      <c r="AEO831" s="28"/>
      <c r="AEP831" s="28"/>
      <c r="AEQ831" s="28"/>
      <c r="AER831" s="28"/>
      <c r="AES831" s="28"/>
      <c r="AET831" s="28"/>
      <c r="AEU831" s="28"/>
      <c r="AEV831" s="28"/>
      <c r="AEW831" s="28"/>
      <c r="AEX831" s="28"/>
      <c r="AEY831" s="28"/>
      <c r="AEZ831" s="28"/>
      <c r="AFA831" s="28"/>
      <c r="AFB831" s="28"/>
      <c r="AFC831" s="28"/>
      <c r="AFD831" s="28"/>
      <c r="AFE831" s="28"/>
      <c r="AFF831" s="28"/>
      <c r="AFG831" s="28"/>
      <c r="AFH831" s="28"/>
      <c r="AFI831" s="28"/>
      <c r="AFJ831" s="28"/>
      <c r="AFK831" s="28"/>
      <c r="AFL831" s="28"/>
      <c r="AFM831" s="28"/>
      <c r="AFN831" s="28"/>
      <c r="AFO831" s="28"/>
      <c r="AFP831" s="28"/>
      <c r="AFQ831" s="28"/>
      <c r="AFR831" s="28"/>
      <c r="AFS831" s="28"/>
      <c r="AFT831" s="28"/>
      <c r="AFU831" s="28"/>
      <c r="AFV831" s="28"/>
      <c r="AFW831" s="28"/>
      <c r="AFX831" s="28"/>
      <c r="AFY831" s="28"/>
      <c r="AFZ831" s="28"/>
      <c r="AGA831" s="28"/>
      <c r="AGB831" s="28"/>
      <c r="AGC831" s="28"/>
      <c r="AGD831" s="28"/>
      <c r="AGE831" s="28"/>
      <c r="AGF831" s="28"/>
      <c r="AGG831" s="28"/>
      <c r="AGH831" s="28"/>
      <c r="AGI831" s="28"/>
      <c r="AGJ831" s="28"/>
      <c r="AGK831" s="28"/>
      <c r="AGL831" s="28"/>
      <c r="AGM831" s="28"/>
      <c r="AGN831" s="28"/>
      <c r="AGO831" s="28"/>
      <c r="AGP831" s="28"/>
      <c r="AGQ831" s="28"/>
      <c r="AGR831" s="28"/>
      <c r="AGS831" s="28"/>
      <c r="AGT831" s="28"/>
      <c r="AGU831" s="28"/>
      <c r="AGV831" s="28"/>
      <c r="AGW831" s="28"/>
      <c r="AGX831" s="28"/>
      <c r="AGY831" s="28"/>
      <c r="AGZ831" s="28"/>
      <c r="AHA831" s="28"/>
      <c r="AHB831" s="28"/>
      <c r="AHC831" s="28"/>
      <c r="AHD831" s="28"/>
      <c r="AHE831" s="28"/>
      <c r="AHF831" s="28"/>
      <c r="AHG831" s="28"/>
      <c r="AHH831" s="28"/>
      <c r="AHI831" s="28"/>
      <c r="AHJ831" s="28"/>
      <c r="AHK831" s="28"/>
      <c r="AHL831" s="28"/>
      <c r="AHM831" s="28"/>
      <c r="AHN831" s="28"/>
      <c r="AHO831" s="28"/>
      <c r="AHP831" s="28"/>
      <c r="AHQ831" s="28"/>
      <c r="AHR831" s="28"/>
      <c r="AHS831" s="28"/>
      <c r="AHT831" s="28"/>
      <c r="AHU831" s="28"/>
      <c r="AHV831" s="28"/>
      <c r="AHW831" s="28"/>
      <c r="AHX831" s="28"/>
      <c r="AHY831" s="28"/>
      <c r="AHZ831" s="28"/>
      <c r="AIA831" s="28"/>
      <c r="AIB831" s="28"/>
      <c r="AIC831" s="28"/>
      <c r="AID831" s="28"/>
      <c r="AIE831" s="28"/>
      <c r="AIF831" s="28"/>
      <c r="AIG831" s="28"/>
      <c r="AIH831" s="28"/>
      <c r="AII831" s="28"/>
      <c r="AIJ831" s="28"/>
      <c r="AIK831" s="28"/>
      <c r="AIL831" s="28"/>
      <c r="AIM831" s="28"/>
      <c r="AIN831" s="28"/>
      <c r="AIO831" s="28"/>
      <c r="AIP831" s="28"/>
      <c r="AIQ831" s="28"/>
      <c r="AIR831" s="28"/>
      <c r="AIS831" s="28"/>
      <c r="AIT831" s="28"/>
      <c r="AIU831" s="28"/>
      <c r="AIV831" s="28"/>
      <c r="AIW831" s="28"/>
      <c r="AIX831" s="28"/>
      <c r="AIY831" s="28"/>
      <c r="AIZ831" s="28"/>
      <c r="AJA831" s="28"/>
      <c r="AJB831" s="28"/>
      <c r="AJC831" s="28"/>
      <c r="AJD831" s="28"/>
      <c r="AJE831" s="28"/>
      <c r="AJF831" s="28"/>
      <c r="AJG831" s="28"/>
      <c r="AJH831" s="28"/>
      <c r="AJI831" s="28"/>
      <c r="AJJ831" s="28"/>
      <c r="AJK831" s="28"/>
      <c r="AJL831" s="28"/>
      <c r="AJM831" s="28"/>
      <c r="AJN831" s="28"/>
      <c r="AJO831" s="28"/>
      <c r="AJP831" s="28"/>
      <c r="AJQ831" s="28"/>
      <c r="AJR831" s="28"/>
      <c r="AJS831" s="28"/>
      <c r="AJT831" s="28"/>
      <c r="AJU831" s="28"/>
      <c r="AJV831" s="28"/>
      <c r="AJW831" s="28"/>
      <c r="AJX831" s="28"/>
      <c r="AJY831" s="28"/>
      <c r="AJZ831" s="28"/>
      <c r="AKA831" s="28"/>
      <c r="AKB831" s="28"/>
      <c r="AKC831" s="28"/>
      <c r="AKD831" s="28"/>
      <c r="AKE831" s="28"/>
      <c r="AKF831" s="28"/>
      <c r="AKG831" s="28"/>
      <c r="AKH831" s="28"/>
      <c r="AKI831" s="28"/>
      <c r="AKJ831" s="28"/>
      <c r="AKK831" s="28"/>
      <c r="AKL831" s="28"/>
      <c r="AKM831" s="28"/>
      <c r="AKN831" s="28"/>
      <c r="AKO831" s="28"/>
      <c r="AKP831" s="28"/>
      <c r="AKQ831" s="28"/>
      <c r="AKR831" s="28"/>
      <c r="AKS831" s="28"/>
      <c r="AKT831" s="28"/>
      <c r="AKU831" s="28"/>
      <c r="AKV831" s="28"/>
      <c r="AKW831" s="28"/>
      <c r="AKX831" s="28"/>
      <c r="AKY831" s="28"/>
      <c r="AKZ831" s="28"/>
      <c r="ALA831" s="28"/>
      <c r="ALB831" s="28"/>
      <c r="ALC831" s="28"/>
      <c r="ALD831" s="28"/>
      <c r="ALE831" s="28"/>
      <c r="ALF831" s="28"/>
      <c r="ALG831" s="28"/>
      <c r="ALH831" s="28"/>
      <c r="ALI831" s="28"/>
      <c r="ALJ831" s="28"/>
      <c r="ALK831" s="28"/>
      <c r="ALL831" s="28"/>
      <c r="ALM831" s="28"/>
      <c r="ALN831" s="28"/>
      <c r="ALO831" s="28"/>
      <c r="ALP831" s="28"/>
      <c r="ALQ831" s="28"/>
      <c r="ALR831" s="28"/>
      <c r="ALS831" s="28"/>
      <c r="ALT831" s="28"/>
      <c r="ALU831" s="28"/>
      <c r="ALV831" s="28"/>
      <c r="ALW831" s="28"/>
      <c r="ALX831" s="28"/>
      <c r="ALY831" s="28"/>
      <c r="ALZ831" s="28"/>
      <c r="AMA831" s="28"/>
      <c r="AMB831" s="28"/>
      <c r="AMC831" s="28"/>
      <c r="AMD831" s="28"/>
      <c r="AME831" s="28"/>
      <c r="AMF831" s="28"/>
      <c r="AMG831" s="28"/>
      <c r="AMH831" s="28"/>
      <c r="AMI831" s="28"/>
      <c r="AMJ831" s="28"/>
      <c r="AMK831" s="28"/>
      <c r="AML831" s="28"/>
      <c r="AMM831" s="28"/>
      <c r="AMN831" s="28"/>
      <c r="AMO831" s="28"/>
      <c r="AMP831" s="28"/>
      <c r="AMQ831" s="28"/>
      <c r="AMR831" s="28"/>
      <c r="AMS831" s="28"/>
      <c r="AMT831" s="28"/>
      <c r="AMU831" s="28"/>
      <c r="AMV831" s="28"/>
      <c r="AMW831" s="28"/>
      <c r="AMX831" s="28"/>
      <c r="AMY831" s="28"/>
      <c r="AMZ831" s="28"/>
      <c r="ANA831" s="28"/>
      <c r="ANB831" s="28"/>
      <c r="ANC831" s="28"/>
      <c r="AND831" s="28"/>
      <c r="ANE831" s="28"/>
      <c r="ANF831" s="28"/>
      <c r="ANG831" s="28"/>
      <c r="ANH831" s="28"/>
      <c r="ANI831" s="28"/>
      <c r="ANJ831" s="28"/>
      <c r="ANK831" s="28"/>
      <c r="ANL831" s="28"/>
      <c r="ANM831" s="28"/>
      <c r="ANN831" s="28"/>
      <c r="ANO831" s="28"/>
      <c r="ANP831" s="28"/>
      <c r="ANQ831" s="28"/>
      <c r="ANR831" s="28"/>
      <c r="ANS831" s="28"/>
      <c r="ANT831" s="28"/>
      <c r="ANU831" s="28"/>
      <c r="ANV831" s="28"/>
      <c r="ANW831" s="28"/>
      <c r="ANX831" s="28"/>
      <c r="ANY831" s="28"/>
      <c r="ANZ831" s="28"/>
      <c r="AOA831" s="28"/>
      <c r="AOB831" s="28"/>
      <c r="AOC831" s="28"/>
      <c r="AOD831" s="28"/>
      <c r="AOE831" s="28"/>
      <c r="AOF831" s="28"/>
      <c r="AOG831" s="28"/>
      <c r="AOH831" s="28"/>
      <c r="AOI831" s="28"/>
      <c r="AOJ831" s="28"/>
      <c r="AOK831" s="28"/>
      <c r="AOL831" s="28"/>
      <c r="AOM831" s="28"/>
      <c r="AON831" s="28"/>
      <c r="AOO831" s="28"/>
      <c r="AOP831" s="28"/>
      <c r="AOQ831" s="28"/>
      <c r="AOR831" s="28"/>
      <c r="AOS831" s="28"/>
      <c r="AOT831" s="28"/>
      <c r="AOU831" s="28"/>
      <c r="AOV831" s="28"/>
      <c r="AOW831" s="28"/>
      <c r="AOX831" s="28"/>
      <c r="AOY831" s="28"/>
      <c r="AOZ831" s="28"/>
      <c r="APA831" s="28"/>
      <c r="APB831" s="28"/>
      <c r="APC831" s="28"/>
      <c r="APD831" s="28"/>
      <c r="APE831" s="28"/>
      <c r="APF831" s="28"/>
      <c r="APG831" s="28"/>
      <c r="APH831" s="28"/>
      <c r="API831" s="28"/>
      <c r="APJ831" s="28"/>
      <c r="APK831" s="28"/>
      <c r="APL831" s="28"/>
      <c r="APM831" s="28"/>
      <c r="APN831" s="28"/>
      <c r="APO831" s="28"/>
      <c r="APP831" s="28"/>
      <c r="APQ831" s="28"/>
      <c r="APR831" s="28"/>
      <c r="APS831" s="28"/>
      <c r="APT831" s="28"/>
      <c r="APU831" s="28"/>
      <c r="APV831" s="28"/>
      <c r="APW831" s="28"/>
      <c r="APX831" s="28"/>
      <c r="APY831" s="28"/>
      <c r="APZ831" s="28"/>
      <c r="AQA831" s="28"/>
      <c r="AQB831" s="28"/>
      <c r="AQC831" s="28"/>
      <c r="AQD831" s="28"/>
      <c r="AQE831" s="28"/>
      <c r="AQF831" s="28"/>
      <c r="AQG831" s="28"/>
      <c r="AQH831" s="28"/>
      <c r="AQI831" s="28"/>
      <c r="AQJ831" s="28"/>
      <c r="AQK831" s="28"/>
      <c r="AQL831" s="28"/>
      <c r="AQM831" s="28"/>
      <c r="AQN831" s="28"/>
      <c r="AQO831" s="28"/>
      <c r="AQP831" s="28"/>
      <c r="AQQ831" s="28"/>
      <c r="AQR831" s="28"/>
      <c r="AQS831" s="28"/>
      <c r="AQT831" s="28"/>
      <c r="AQU831" s="28"/>
      <c r="AQV831" s="28"/>
      <c r="AQW831" s="28"/>
      <c r="AQX831" s="28"/>
      <c r="AQY831" s="28"/>
      <c r="AQZ831" s="28"/>
      <c r="ARA831" s="28"/>
      <c r="ARB831" s="28"/>
      <c r="ARC831" s="28"/>
      <c r="ARD831" s="28"/>
      <c r="ARE831" s="28"/>
      <c r="ARF831" s="28"/>
      <c r="ARG831" s="28"/>
      <c r="ARH831" s="28"/>
      <c r="ARI831" s="28"/>
      <c r="ARJ831" s="28"/>
      <c r="ARK831" s="28"/>
      <c r="ARL831" s="28"/>
      <c r="ARM831" s="28"/>
      <c r="ARN831" s="28"/>
      <c r="ARO831" s="28"/>
      <c r="ARP831" s="28"/>
      <c r="ARQ831" s="28"/>
      <c r="ARR831" s="28"/>
      <c r="ARS831" s="28"/>
      <c r="ART831" s="28"/>
      <c r="ARU831" s="28"/>
      <c r="ARV831" s="28"/>
      <c r="ARW831" s="28"/>
      <c r="ARX831" s="28"/>
      <c r="ARY831" s="28"/>
      <c r="ARZ831" s="28"/>
      <c r="ASA831" s="28"/>
      <c r="ASB831" s="28"/>
      <c r="ASC831" s="28"/>
      <c r="ASD831" s="28"/>
      <c r="ASE831" s="28"/>
      <c r="ASF831" s="28"/>
      <c r="ASG831" s="28"/>
      <c r="ASH831" s="28"/>
      <c r="ASI831" s="28"/>
      <c r="ASJ831" s="28"/>
      <c r="ASK831" s="28"/>
      <c r="ASL831" s="28"/>
      <c r="ASM831" s="28"/>
      <c r="ASN831" s="28"/>
      <c r="ASO831" s="28"/>
      <c r="ASP831" s="28"/>
      <c r="ASQ831" s="28"/>
      <c r="ASR831" s="28"/>
      <c r="ASS831" s="28"/>
      <c r="AST831" s="28"/>
      <c r="ASU831" s="28"/>
      <c r="ASV831" s="28"/>
      <c r="ASW831" s="28"/>
      <c r="ASX831" s="28"/>
      <c r="ASY831" s="28"/>
      <c r="ASZ831" s="28"/>
      <c r="ATA831" s="28"/>
      <c r="ATB831" s="28"/>
      <c r="ATC831" s="28"/>
      <c r="ATD831" s="28"/>
      <c r="ATE831" s="28"/>
      <c r="ATF831" s="28"/>
      <c r="ATG831" s="28"/>
      <c r="ATH831" s="28"/>
      <c r="ATI831" s="28"/>
      <c r="ATJ831" s="28"/>
      <c r="ATK831" s="28"/>
      <c r="ATL831" s="28"/>
      <c r="ATM831" s="28"/>
      <c r="ATN831" s="28"/>
      <c r="ATO831" s="28"/>
      <c r="ATP831" s="28"/>
      <c r="ATQ831" s="28"/>
      <c r="ATR831" s="28"/>
      <c r="ATS831" s="28"/>
      <c r="ATT831" s="28"/>
      <c r="ATU831" s="28"/>
      <c r="ATV831" s="28"/>
      <c r="ATW831" s="28"/>
      <c r="ATX831" s="28"/>
      <c r="ATY831" s="28"/>
      <c r="ATZ831" s="28"/>
      <c r="AUA831" s="28"/>
      <c r="AUB831" s="28"/>
      <c r="AUC831" s="28"/>
      <c r="AUD831" s="28"/>
      <c r="AUE831" s="28"/>
      <c r="AUF831" s="28"/>
      <c r="AUG831" s="28"/>
      <c r="AUH831" s="28"/>
      <c r="AUI831" s="28"/>
      <c r="AUJ831" s="28"/>
      <c r="AUK831" s="28"/>
      <c r="AUL831" s="28"/>
      <c r="AUM831" s="28"/>
      <c r="AUN831" s="28"/>
      <c r="AUO831" s="28"/>
      <c r="AUP831" s="28"/>
      <c r="AUQ831" s="28"/>
      <c r="AUR831" s="28"/>
      <c r="AUS831" s="28"/>
      <c r="AUT831" s="28"/>
      <c r="AUU831" s="28"/>
      <c r="AUV831" s="28"/>
      <c r="AUW831" s="28"/>
      <c r="AUX831" s="28"/>
      <c r="AUY831" s="28"/>
      <c r="AUZ831" s="28"/>
      <c r="AVA831" s="28"/>
      <c r="AVB831" s="28"/>
      <c r="AVC831" s="28"/>
      <c r="AVD831" s="28"/>
      <c r="AVE831" s="28"/>
      <c r="AVF831" s="28"/>
      <c r="AVG831" s="28"/>
      <c r="AVH831" s="28"/>
      <c r="AVI831" s="28"/>
      <c r="AVJ831" s="28"/>
      <c r="AVK831" s="28"/>
      <c r="AVL831" s="28"/>
      <c r="AVM831" s="28"/>
      <c r="AVN831" s="28"/>
      <c r="AVO831" s="28"/>
      <c r="AVP831" s="28"/>
      <c r="AVQ831" s="28"/>
      <c r="AVR831" s="28"/>
      <c r="AVS831" s="28"/>
      <c r="AVT831" s="28"/>
      <c r="AVU831" s="28"/>
      <c r="AVV831" s="28"/>
      <c r="AVW831" s="28"/>
      <c r="AVX831" s="28"/>
      <c r="AVY831" s="28"/>
      <c r="AVZ831" s="28"/>
      <c r="AWA831" s="28"/>
      <c r="AWB831" s="28"/>
      <c r="AWC831" s="28"/>
      <c r="AWD831" s="28"/>
      <c r="AWE831" s="28"/>
      <c r="AWF831" s="28"/>
      <c r="AWG831" s="28"/>
      <c r="AWH831" s="28"/>
      <c r="AWI831" s="28"/>
      <c r="AWJ831" s="28"/>
      <c r="AWK831" s="28"/>
      <c r="AWL831" s="28"/>
      <c r="AWM831" s="28"/>
      <c r="AWN831" s="28"/>
      <c r="AWO831" s="28"/>
      <c r="AWP831" s="28"/>
      <c r="AWQ831" s="28"/>
      <c r="AWR831" s="28"/>
      <c r="AWS831" s="28"/>
      <c r="AWT831" s="28"/>
      <c r="AWU831" s="28"/>
      <c r="AWV831" s="28"/>
      <c r="AWW831" s="28"/>
      <c r="AWX831" s="28"/>
      <c r="AWY831" s="28"/>
      <c r="AWZ831" s="28"/>
      <c r="AXA831" s="28"/>
      <c r="AXB831" s="28"/>
      <c r="AXC831" s="28"/>
      <c r="AXD831" s="28"/>
      <c r="AXE831" s="28"/>
      <c r="AXF831" s="28"/>
      <c r="AXG831" s="28"/>
      <c r="AXH831" s="28"/>
      <c r="AXI831" s="28"/>
      <c r="AXJ831" s="28"/>
      <c r="AXK831" s="28"/>
      <c r="AXL831" s="28"/>
      <c r="AXM831" s="28"/>
      <c r="AXN831" s="28"/>
      <c r="AXO831" s="28"/>
      <c r="AXP831" s="28"/>
      <c r="AXQ831" s="28"/>
      <c r="AXR831" s="28"/>
      <c r="AXS831" s="28"/>
      <c r="AXT831" s="28"/>
      <c r="AXU831" s="28"/>
      <c r="AXV831" s="28"/>
      <c r="AXW831" s="28"/>
      <c r="AXX831" s="28"/>
      <c r="AXY831" s="28"/>
      <c r="AXZ831" s="28"/>
      <c r="AYA831" s="28"/>
      <c r="AYB831" s="28"/>
      <c r="AYC831" s="28"/>
      <c r="AYD831" s="28"/>
      <c r="AYE831" s="28"/>
      <c r="AYF831" s="28"/>
      <c r="AYG831" s="28"/>
      <c r="AYH831" s="28"/>
      <c r="AYI831" s="28"/>
      <c r="AYJ831" s="28"/>
      <c r="AYK831" s="28"/>
      <c r="AYL831" s="28"/>
      <c r="AYM831" s="28"/>
      <c r="AYN831" s="28"/>
      <c r="AYO831" s="28"/>
      <c r="AYP831" s="28"/>
      <c r="AYQ831" s="28"/>
      <c r="AYR831" s="28"/>
      <c r="AYS831" s="28"/>
      <c r="AYT831" s="28"/>
      <c r="AYU831" s="28"/>
      <c r="AYV831" s="28"/>
      <c r="AYW831" s="28"/>
      <c r="AYX831" s="28"/>
      <c r="AYY831" s="28"/>
      <c r="AYZ831" s="28"/>
      <c r="AZA831" s="28"/>
      <c r="AZB831" s="28"/>
      <c r="AZC831" s="28"/>
      <c r="AZD831" s="28"/>
      <c r="AZE831" s="28"/>
      <c r="AZF831" s="28"/>
      <c r="AZG831" s="28"/>
      <c r="AZH831" s="28"/>
      <c r="AZI831" s="28"/>
      <c r="AZJ831" s="28"/>
      <c r="AZK831" s="28"/>
      <c r="AZL831" s="28"/>
      <c r="AZM831" s="28"/>
      <c r="AZN831" s="28"/>
      <c r="AZO831" s="28"/>
      <c r="AZP831" s="28"/>
      <c r="AZQ831" s="28"/>
      <c r="AZR831" s="28"/>
      <c r="AZS831" s="28"/>
      <c r="AZT831" s="28"/>
      <c r="AZU831" s="28"/>
      <c r="AZV831" s="28"/>
      <c r="AZW831" s="28"/>
      <c r="AZX831" s="28"/>
      <c r="AZY831" s="28"/>
      <c r="AZZ831" s="28"/>
      <c r="BAA831" s="28"/>
      <c r="BAB831" s="28"/>
      <c r="BAC831" s="28"/>
      <c r="BAD831" s="28"/>
      <c r="BAE831" s="28"/>
      <c r="BAF831" s="28"/>
      <c r="BAG831" s="28"/>
      <c r="BAH831" s="28"/>
      <c r="BAI831" s="28"/>
      <c r="BAJ831" s="28"/>
      <c r="BAK831" s="28"/>
      <c r="BAL831" s="28"/>
      <c r="BAM831" s="28"/>
      <c r="BAN831" s="28"/>
      <c r="BAO831" s="28"/>
      <c r="BAP831" s="28"/>
      <c r="BAQ831" s="28"/>
      <c r="BAR831" s="28"/>
      <c r="BAS831" s="28"/>
      <c r="BAT831" s="28"/>
      <c r="BAU831" s="28"/>
      <c r="BAV831" s="28"/>
      <c r="BAW831" s="28"/>
      <c r="BAX831" s="28"/>
      <c r="BAY831" s="28"/>
      <c r="BAZ831" s="28"/>
      <c r="BBA831" s="28"/>
      <c r="BBB831" s="28"/>
      <c r="BBC831" s="28"/>
      <c r="BBD831" s="28"/>
      <c r="BBE831" s="28"/>
      <c r="BBF831" s="28"/>
      <c r="BBG831" s="28"/>
      <c r="BBH831" s="28"/>
      <c r="BBI831" s="28"/>
      <c r="BBJ831" s="28"/>
      <c r="BBK831" s="28"/>
      <c r="BBL831" s="28"/>
      <c r="BBM831" s="28"/>
      <c r="BBN831" s="28"/>
      <c r="BBO831" s="28"/>
      <c r="BBP831" s="28"/>
      <c r="BBQ831" s="28"/>
      <c r="BBR831" s="28"/>
      <c r="BBS831" s="28"/>
      <c r="BBT831" s="28"/>
      <c r="BBU831" s="28"/>
      <c r="BBV831" s="28"/>
      <c r="BBW831" s="28"/>
      <c r="BBX831" s="28"/>
      <c r="BBY831" s="28"/>
      <c r="BBZ831" s="28"/>
      <c r="BCA831" s="28"/>
      <c r="BCB831" s="28"/>
      <c r="BCC831" s="28"/>
      <c r="BCD831" s="28"/>
      <c r="BCE831" s="28"/>
      <c r="BCF831" s="28"/>
      <c r="BCG831" s="28"/>
      <c r="BCH831" s="28"/>
      <c r="BCI831" s="28"/>
      <c r="BCJ831" s="28"/>
      <c r="BCK831" s="28"/>
      <c r="BCL831" s="28"/>
      <c r="BCM831" s="28"/>
      <c r="BCN831" s="28"/>
      <c r="BCO831" s="28"/>
      <c r="BCP831" s="28"/>
      <c r="BCQ831" s="28"/>
      <c r="BCR831" s="28"/>
      <c r="BCS831" s="28"/>
      <c r="BCT831" s="28"/>
      <c r="BCU831" s="28"/>
      <c r="BCV831" s="28"/>
      <c r="BCW831" s="28"/>
      <c r="BCX831" s="28"/>
      <c r="BCY831" s="28"/>
      <c r="BCZ831" s="28"/>
      <c r="BDA831" s="28"/>
      <c r="BDB831" s="28"/>
      <c r="BDC831" s="28"/>
      <c r="BDD831" s="28"/>
      <c r="BDE831" s="28"/>
      <c r="BDF831" s="28"/>
      <c r="BDG831" s="28"/>
      <c r="BDH831" s="28"/>
      <c r="BDI831" s="28"/>
      <c r="BDJ831" s="28"/>
      <c r="BDK831" s="28"/>
      <c r="BDL831" s="28"/>
      <c r="BDM831" s="28"/>
      <c r="BDN831" s="28"/>
      <c r="BDO831" s="28"/>
      <c r="BDP831" s="28"/>
      <c r="BDQ831" s="28"/>
      <c r="BDR831" s="28"/>
      <c r="BDS831" s="28"/>
      <c r="BDT831" s="28"/>
      <c r="BDU831" s="28"/>
      <c r="BDV831" s="28"/>
      <c r="BDW831" s="28"/>
      <c r="BDX831" s="28"/>
      <c r="BDY831" s="28"/>
      <c r="BDZ831" s="28"/>
      <c r="BEA831" s="28"/>
      <c r="BEB831" s="28"/>
      <c r="BEC831" s="28"/>
      <c r="BED831" s="28"/>
      <c r="BEE831" s="28"/>
      <c r="BEF831" s="28"/>
      <c r="BEG831" s="28"/>
      <c r="BEH831" s="28"/>
      <c r="BEI831" s="28"/>
      <c r="BEJ831" s="28"/>
      <c r="BEK831" s="28"/>
      <c r="BEL831" s="28"/>
      <c r="BEM831" s="28"/>
      <c r="BEN831" s="28"/>
      <c r="BEO831" s="28"/>
      <c r="BEP831" s="28"/>
      <c r="BEQ831" s="28"/>
      <c r="BER831" s="28"/>
      <c r="BES831" s="28"/>
      <c r="BET831" s="28"/>
      <c r="BEU831" s="28"/>
      <c r="BEV831" s="28"/>
      <c r="BEW831" s="28"/>
      <c r="BEX831" s="28"/>
      <c r="BEY831" s="28"/>
      <c r="BEZ831" s="28"/>
      <c r="BFA831" s="28"/>
      <c r="BFB831" s="28"/>
      <c r="BFC831" s="28"/>
      <c r="BFD831" s="28"/>
      <c r="BFE831" s="28"/>
      <c r="BFF831" s="28"/>
      <c r="BFG831" s="28"/>
      <c r="BFH831" s="28"/>
      <c r="BFI831" s="28"/>
      <c r="BFJ831" s="28"/>
      <c r="BFK831" s="28"/>
      <c r="BFL831" s="28"/>
      <c r="BFM831" s="28"/>
      <c r="BFN831" s="28"/>
      <c r="BFO831" s="28"/>
      <c r="BFP831" s="28"/>
      <c r="BFQ831" s="28"/>
      <c r="BFR831" s="28"/>
      <c r="BFS831" s="28"/>
      <c r="BFT831" s="28"/>
      <c r="BFU831" s="28"/>
      <c r="BFV831" s="28"/>
      <c r="BFW831" s="28"/>
      <c r="BFX831" s="28"/>
      <c r="BFY831" s="28"/>
      <c r="BFZ831" s="28"/>
      <c r="BGA831" s="28"/>
      <c r="BGB831" s="28"/>
      <c r="BGC831" s="28"/>
      <c r="BGD831" s="28"/>
      <c r="BGE831" s="28"/>
      <c r="BGF831" s="28"/>
      <c r="BGG831" s="28"/>
      <c r="BGH831" s="28"/>
      <c r="BGI831" s="28"/>
      <c r="BGJ831" s="28"/>
      <c r="BGK831" s="28"/>
      <c r="BGL831" s="28"/>
      <c r="BGM831" s="28"/>
      <c r="BGN831" s="28"/>
      <c r="BGO831" s="28"/>
      <c r="BGP831" s="28"/>
      <c r="BGQ831" s="28"/>
      <c r="BGR831" s="28"/>
      <c r="BGS831" s="28"/>
      <c r="BGT831" s="28"/>
      <c r="BGU831" s="28"/>
      <c r="BGV831" s="28"/>
      <c r="BGW831" s="28"/>
      <c r="BGX831" s="28"/>
      <c r="BGY831" s="28"/>
      <c r="BGZ831" s="28"/>
      <c r="BHA831" s="28"/>
      <c r="BHB831" s="28"/>
      <c r="BHC831" s="28"/>
      <c r="BHD831" s="28"/>
      <c r="BHE831" s="28"/>
      <c r="BHF831" s="28"/>
      <c r="BHG831" s="28"/>
      <c r="BHH831" s="28"/>
      <c r="BHI831" s="28"/>
      <c r="BHJ831" s="28"/>
      <c r="BHK831" s="28"/>
      <c r="BHL831" s="28"/>
      <c r="BHM831" s="28"/>
      <c r="BHN831" s="28"/>
      <c r="BHO831" s="28"/>
      <c r="BHP831" s="28"/>
      <c r="BHQ831" s="28"/>
      <c r="BHR831" s="28"/>
      <c r="BHS831" s="28"/>
      <c r="BHT831" s="28"/>
      <c r="BHU831" s="28"/>
      <c r="BHV831" s="28"/>
      <c r="BHW831" s="28"/>
      <c r="BHX831" s="28"/>
      <c r="BHY831" s="28"/>
      <c r="BHZ831" s="28"/>
      <c r="BIA831" s="28"/>
      <c r="BIB831" s="28"/>
      <c r="BIC831" s="28"/>
      <c r="BID831" s="28"/>
      <c r="BIE831" s="28"/>
      <c r="BIF831" s="28"/>
      <c r="BIG831" s="28"/>
      <c r="BIH831" s="28"/>
      <c r="BII831" s="28"/>
      <c r="BIJ831" s="28"/>
      <c r="BIK831" s="28"/>
      <c r="BIL831" s="28"/>
      <c r="BIM831" s="28"/>
      <c r="BIN831" s="28"/>
      <c r="BIO831" s="28"/>
      <c r="BIP831" s="28"/>
      <c r="BIQ831" s="28"/>
      <c r="BIR831" s="28"/>
      <c r="BIS831" s="28"/>
      <c r="BIT831" s="28"/>
      <c r="BIU831" s="28"/>
      <c r="BIV831" s="28"/>
      <c r="BIW831" s="28"/>
      <c r="BIX831" s="28"/>
      <c r="BIY831" s="28"/>
      <c r="BIZ831" s="28"/>
      <c r="BJA831" s="28"/>
      <c r="BJB831" s="28"/>
      <c r="BJC831" s="28"/>
      <c r="BJD831" s="28"/>
      <c r="BJE831" s="28"/>
      <c r="BJF831" s="28"/>
      <c r="BJG831" s="28"/>
      <c r="BJH831" s="28"/>
      <c r="BJI831" s="28"/>
      <c r="BJJ831" s="28"/>
      <c r="BJK831" s="28"/>
      <c r="BJL831" s="28"/>
      <c r="BJM831" s="28"/>
      <c r="BJN831" s="28"/>
      <c r="BJO831" s="28"/>
      <c r="BJP831" s="28"/>
      <c r="BJQ831" s="28"/>
      <c r="BJR831" s="28"/>
      <c r="BJS831" s="28"/>
      <c r="BJT831" s="28"/>
      <c r="BJU831" s="28"/>
      <c r="BJV831" s="28"/>
      <c r="BJW831" s="28"/>
      <c r="BJX831" s="28"/>
      <c r="BJY831" s="28"/>
      <c r="BJZ831" s="28"/>
      <c r="BKA831" s="28"/>
      <c r="BKB831" s="28"/>
      <c r="BKC831" s="28"/>
      <c r="BKD831" s="28"/>
      <c r="BKE831" s="28"/>
      <c r="BKF831" s="28"/>
      <c r="BKG831" s="28"/>
      <c r="BKH831" s="28"/>
      <c r="BKI831" s="28"/>
      <c r="BKJ831" s="28"/>
      <c r="BKK831" s="28"/>
      <c r="BKL831" s="28"/>
      <c r="BKM831" s="28"/>
      <c r="BKN831" s="28"/>
      <c r="BKO831" s="28"/>
      <c r="BKP831" s="28"/>
      <c r="BKQ831" s="28"/>
      <c r="BKR831" s="28"/>
      <c r="BKS831" s="28"/>
      <c r="BKT831" s="28"/>
      <c r="BKU831" s="28"/>
      <c r="BKV831" s="28"/>
      <c r="BKW831" s="28"/>
      <c r="BKX831" s="28"/>
      <c r="BKY831" s="28"/>
      <c r="BKZ831" s="28"/>
      <c r="BLA831" s="28"/>
      <c r="BLB831" s="28"/>
      <c r="BLC831" s="28"/>
      <c r="BLD831" s="28"/>
      <c r="BLE831" s="28"/>
      <c r="BLF831" s="28"/>
      <c r="BLG831" s="28"/>
      <c r="BLH831" s="28"/>
      <c r="BLI831" s="28"/>
      <c r="BLJ831" s="28"/>
      <c r="BLK831" s="28"/>
      <c r="BLL831" s="28"/>
      <c r="BLM831" s="28"/>
      <c r="BLN831" s="28"/>
      <c r="BLO831" s="28"/>
      <c r="BLP831" s="28"/>
      <c r="BLQ831" s="28"/>
      <c r="BLR831" s="28"/>
      <c r="BLS831" s="28"/>
      <c r="BLT831" s="28"/>
      <c r="BLU831" s="28"/>
      <c r="BLV831" s="28"/>
      <c r="BLW831" s="28"/>
      <c r="BLX831" s="28"/>
      <c r="BLY831" s="28"/>
      <c r="BLZ831" s="28"/>
      <c r="BMA831" s="28"/>
      <c r="BMB831" s="28"/>
      <c r="BMC831" s="28"/>
      <c r="BMD831" s="28"/>
      <c r="BME831" s="28"/>
      <c r="BMF831" s="28"/>
      <c r="BMG831" s="28"/>
      <c r="BMH831" s="28"/>
      <c r="BMI831" s="28"/>
      <c r="BMJ831" s="28"/>
      <c r="BMK831" s="28"/>
      <c r="BML831" s="28"/>
      <c r="BMM831" s="28"/>
      <c r="BMN831" s="28"/>
      <c r="BMO831" s="28"/>
      <c r="BMP831" s="28"/>
      <c r="BMQ831" s="28"/>
      <c r="BMR831" s="28"/>
      <c r="BMS831" s="28"/>
      <c r="BMT831" s="28"/>
      <c r="BMU831" s="28"/>
      <c r="BMV831" s="28"/>
      <c r="BMW831" s="28"/>
      <c r="BMX831" s="28"/>
      <c r="BMY831" s="28"/>
      <c r="BMZ831" s="28"/>
      <c r="BNA831" s="28"/>
      <c r="BNB831" s="28"/>
      <c r="BNC831" s="28"/>
      <c r="BND831" s="28"/>
      <c r="BNE831" s="28"/>
      <c r="BNF831" s="28"/>
      <c r="BNG831" s="28"/>
      <c r="BNH831" s="28"/>
      <c r="BNI831" s="28"/>
      <c r="BNJ831" s="28"/>
      <c r="BNK831" s="28"/>
      <c r="BNL831" s="28"/>
      <c r="BNM831" s="28"/>
      <c r="BNN831" s="28"/>
      <c r="BNO831" s="28"/>
      <c r="BNP831" s="28"/>
      <c r="BNQ831" s="28"/>
      <c r="BNR831" s="28"/>
      <c r="BNS831" s="28"/>
      <c r="BNT831" s="28"/>
      <c r="BNU831" s="28"/>
      <c r="BNV831" s="28"/>
      <c r="BNW831" s="28"/>
      <c r="BNX831" s="28"/>
      <c r="BNY831" s="28"/>
      <c r="BNZ831" s="28"/>
      <c r="BOA831" s="28"/>
      <c r="BOB831" s="28"/>
      <c r="BOC831" s="28"/>
      <c r="BOD831" s="28"/>
      <c r="BOE831" s="28"/>
      <c r="BOF831" s="28"/>
      <c r="BOG831" s="28"/>
      <c r="BOH831" s="28"/>
      <c r="BOI831" s="28"/>
      <c r="BOJ831" s="28"/>
      <c r="BOK831" s="28"/>
      <c r="BOL831" s="28"/>
      <c r="BOM831" s="28"/>
      <c r="BON831" s="28"/>
      <c r="BOO831" s="28"/>
      <c r="BOP831" s="28"/>
      <c r="BOQ831" s="28"/>
      <c r="BOR831" s="28"/>
      <c r="BOS831" s="28"/>
      <c r="BOT831" s="28"/>
      <c r="BOU831" s="28"/>
      <c r="BOV831" s="28"/>
      <c r="BOW831" s="28"/>
      <c r="BOX831" s="28"/>
      <c r="BOY831" s="28"/>
      <c r="BOZ831" s="28"/>
      <c r="BPA831" s="28"/>
      <c r="BPB831" s="28"/>
      <c r="BPC831" s="28"/>
      <c r="BPD831" s="28"/>
      <c r="BPE831" s="28"/>
      <c r="BPF831" s="28"/>
      <c r="BPG831" s="28"/>
      <c r="BPH831" s="28"/>
      <c r="BPI831" s="28"/>
      <c r="BPJ831" s="28"/>
      <c r="BPK831" s="28"/>
      <c r="BPL831" s="28"/>
      <c r="BPM831" s="28"/>
      <c r="BPN831" s="28"/>
      <c r="BPO831" s="28"/>
      <c r="BPP831" s="28"/>
      <c r="BPQ831" s="28"/>
      <c r="BPR831" s="28"/>
      <c r="BPS831" s="28"/>
      <c r="BPT831" s="28"/>
      <c r="BPU831" s="28"/>
      <c r="BPV831" s="28"/>
      <c r="BPW831" s="28"/>
      <c r="BPX831" s="28"/>
      <c r="BPY831" s="28"/>
      <c r="BPZ831" s="28"/>
      <c r="BQA831" s="28"/>
      <c r="BQB831" s="28"/>
      <c r="BQC831" s="28"/>
      <c r="BQD831" s="28"/>
      <c r="BQE831" s="28"/>
      <c r="BQF831" s="28"/>
      <c r="BQG831" s="28"/>
      <c r="BQH831" s="28"/>
      <c r="BQI831" s="28"/>
      <c r="BQJ831" s="28"/>
      <c r="BQK831" s="28"/>
      <c r="BQL831" s="28"/>
      <c r="BQM831" s="28"/>
      <c r="BQN831" s="28"/>
      <c r="BQO831" s="28"/>
      <c r="BQP831" s="28"/>
      <c r="BQQ831" s="28"/>
      <c r="BQR831" s="28"/>
      <c r="BQS831" s="28"/>
      <c r="BQT831" s="28"/>
      <c r="BQU831" s="28"/>
      <c r="BQV831" s="28"/>
      <c r="BQW831" s="28"/>
      <c r="BQX831" s="28"/>
      <c r="BQY831" s="28"/>
      <c r="BQZ831" s="28"/>
      <c r="BRA831" s="28"/>
      <c r="BRB831" s="28"/>
      <c r="BRC831" s="28"/>
      <c r="BRD831" s="28"/>
      <c r="BRE831" s="28"/>
      <c r="BRF831" s="28"/>
      <c r="BRG831" s="28"/>
      <c r="BRH831" s="28"/>
      <c r="BRI831" s="28"/>
      <c r="BRJ831" s="28"/>
      <c r="BRK831" s="28"/>
      <c r="BRL831" s="28"/>
      <c r="BRM831" s="28"/>
      <c r="BRN831" s="28"/>
      <c r="BRO831" s="28"/>
      <c r="BRP831" s="28"/>
      <c r="BRQ831" s="28"/>
      <c r="BRR831" s="28"/>
      <c r="BRS831" s="28"/>
      <c r="BRT831" s="28"/>
      <c r="BRU831" s="28"/>
      <c r="BRV831" s="28"/>
      <c r="BRW831" s="28"/>
      <c r="BRX831" s="28"/>
      <c r="BRY831" s="28"/>
      <c r="BRZ831" s="28"/>
      <c r="BSA831" s="28"/>
      <c r="BSB831" s="28"/>
      <c r="BSC831" s="28"/>
      <c r="BSD831" s="28"/>
      <c r="BSE831" s="28"/>
      <c r="BSF831" s="28"/>
      <c r="BSG831" s="28"/>
      <c r="BSH831" s="28"/>
      <c r="BSI831" s="28"/>
      <c r="BSJ831" s="28"/>
      <c r="BSK831" s="28"/>
      <c r="BSL831" s="28"/>
      <c r="BSM831" s="28"/>
      <c r="BSN831" s="28"/>
      <c r="BSO831" s="28"/>
      <c r="BSP831" s="28"/>
      <c r="BSQ831" s="28"/>
      <c r="BSR831" s="28"/>
      <c r="BSS831" s="28"/>
      <c r="BST831" s="28"/>
      <c r="BSU831" s="28"/>
      <c r="BSV831" s="28"/>
      <c r="BSW831" s="28"/>
      <c r="BSX831" s="28"/>
      <c r="BSY831" s="28"/>
      <c r="BSZ831" s="28"/>
      <c r="BTA831" s="28"/>
      <c r="BTB831" s="28"/>
      <c r="BTC831" s="28"/>
      <c r="BTD831" s="28"/>
      <c r="BTE831" s="28"/>
      <c r="BTF831" s="28"/>
      <c r="BTG831" s="28"/>
      <c r="BTH831" s="28"/>
      <c r="BTI831" s="28"/>
      <c r="BTJ831" s="28"/>
      <c r="BTK831" s="28"/>
      <c r="BTL831" s="28"/>
      <c r="BTM831" s="28"/>
      <c r="BTN831" s="28"/>
      <c r="BTO831" s="28"/>
      <c r="BTP831" s="28"/>
      <c r="BTQ831" s="28"/>
      <c r="BTR831" s="28"/>
      <c r="BTS831" s="28"/>
      <c r="BTT831" s="28"/>
      <c r="BTU831" s="28"/>
      <c r="BTV831" s="28"/>
      <c r="BTW831" s="28"/>
      <c r="BTX831" s="28"/>
      <c r="BTY831" s="28"/>
      <c r="BTZ831" s="28"/>
      <c r="BUA831" s="28"/>
      <c r="BUB831" s="28"/>
      <c r="BUC831" s="28"/>
      <c r="BUD831" s="28"/>
      <c r="BUE831" s="28"/>
      <c r="BUF831" s="28"/>
      <c r="BUG831" s="28"/>
      <c r="BUH831" s="28"/>
      <c r="BUI831" s="28"/>
      <c r="BUJ831" s="28"/>
      <c r="BUK831" s="28"/>
      <c r="BUL831" s="28"/>
      <c r="BUM831" s="28"/>
      <c r="BUN831" s="28"/>
      <c r="BUO831" s="28"/>
      <c r="BUP831" s="28"/>
      <c r="BUQ831" s="28"/>
      <c r="BUR831" s="28"/>
      <c r="BUS831" s="28"/>
      <c r="BUT831" s="28"/>
      <c r="BUU831" s="28"/>
      <c r="BUV831" s="28"/>
      <c r="BUW831" s="28"/>
      <c r="BUX831" s="28"/>
      <c r="BUY831" s="28"/>
      <c r="BUZ831" s="28"/>
      <c r="BVA831" s="28"/>
      <c r="BVB831" s="28"/>
      <c r="BVC831" s="28"/>
      <c r="BVD831" s="28"/>
      <c r="BVE831" s="28"/>
      <c r="BVF831" s="28"/>
      <c r="BVG831" s="28"/>
      <c r="BVH831" s="28"/>
      <c r="BVI831" s="28"/>
      <c r="BVJ831" s="28"/>
      <c r="BVK831" s="28"/>
      <c r="BVL831" s="28"/>
      <c r="BVM831" s="28"/>
      <c r="BVN831" s="28"/>
      <c r="BVO831" s="28"/>
      <c r="BVP831" s="28"/>
      <c r="BVQ831" s="28"/>
      <c r="BVR831" s="28"/>
      <c r="BVS831" s="28"/>
      <c r="BVT831" s="28"/>
      <c r="BVU831" s="28"/>
      <c r="BVV831" s="28"/>
      <c r="BVW831" s="28"/>
      <c r="BVX831" s="28"/>
      <c r="BVY831" s="28"/>
      <c r="BVZ831" s="28"/>
      <c r="BWA831" s="28"/>
      <c r="BWB831" s="28"/>
      <c r="BWC831" s="28"/>
      <c r="BWD831" s="28"/>
      <c r="BWE831" s="28"/>
      <c r="BWF831" s="28"/>
      <c r="BWG831" s="28"/>
      <c r="BWH831" s="28"/>
      <c r="BWI831" s="28"/>
      <c r="BWJ831" s="28"/>
      <c r="BWK831" s="28"/>
      <c r="BWL831" s="28"/>
      <c r="BWM831" s="28"/>
      <c r="BWN831" s="28"/>
      <c r="BWO831" s="28"/>
      <c r="BWP831" s="28"/>
      <c r="BWQ831" s="28"/>
      <c r="BWR831" s="28"/>
      <c r="BWS831" s="28"/>
      <c r="BWT831" s="28"/>
      <c r="BWU831" s="28"/>
      <c r="BWV831" s="28"/>
      <c r="BWW831" s="28"/>
      <c r="BWX831" s="28"/>
      <c r="BWY831" s="28"/>
      <c r="BWZ831" s="28"/>
      <c r="BXA831" s="28"/>
      <c r="BXB831" s="28"/>
      <c r="BXC831" s="28"/>
      <c r="BXD831" s="28"/>
      <c r="BXE831" s="28"/>
      <c r="BXF831" s="28"/>
      <c r="BXG831" s="28"/>
      <c r="BXH831" s="28"/>
      <c r="BXI831" s="28"/>
      <c r="BXJ831" s="28"/>
      <c r="BXK831" s="28"/>
      <c r="BXL831" s="28"/>
      <c r="BXM831" s="28"/>
      <c r="BXN831" s="28"/>
      <c r="BXO831" s="28"/>
      <c r="BXP831" s="28"/>
      <c r="BXQ831" s="28"/>
      <c r="BXR831" s="28"/>
      <c r="BXS831" s="28"/>
      <c r="BXT831" s="28"/>
      <c r="BXU831" s="28"/>
      <c r="BXV831" s="28"/>
      <c r="BXW831" s="28"/>
      <c r="BXX831" s="28"/>
      <c r="BXY831" s="28"/>
      <c r="BXZ831" s="28"/>
      <c r="BYA831" s="28"/>
      <c r="BYB831" s="28"/>
      <c r="BYC831" s="28"/>
      <c r="BYD831" s="28"/>
      <c r="BYE831" s="28"/>
      <c r="BYF831" s="28"/>
      <c r="BYG831" s="28"/>
      <c r="BYH831" s="28"/>
      <c r="BYI831" s="28"/>
      <c r="BYJ831" s="28"/>
      <c r="BYK831" s="28"/>
      <c r="BYL831" s="28"/>
      <c r="BYM831" s="28"/>
      <c r="BYN831" s="28"/>
      <c r="BYO831" s="28"/>
      <c r="BYP831" s="28"/>
      <c r="BYQ831" s="28"/>
      <c r="BYR831" s="28"/>
      <c r="BYS831" s="28"/>
      <c r="BYT831" s="28"/>
      <c r="BYU831" s="28"/>
      <c r="BYV831" s="28"/>
      <c r="BYW831" s="28"/>
      <c r="BYX831" s="28"/>
      <c r="BYY831" s="28"/>
      <c r="BYZ831" s="28"/>
      <c r="BZA831" s="28"/>
      <c r="BZB831" s="28"/>
      <c r="BZC831" s="28"/>
      <c r="BZD831" s="28"/>
      <c r="BZE831" s="28"/>
      <c r="BZF831" s="28"/>
      <c r="BZG831" s="28"/>
      <c r="BZH831" s="28"/>
      <c r="BZI831" s="28"/>
      <c r="BZJ831" s="28"/>
      <c r="BZK831" s="28"/>
      <c r="BZL831" s="28"/>
      <c r="BZM831" s="28"/>
      <c r="BZN831" s="28"/>
      <c r="BZO831" s="28"/>
      <c r="BZP831" s="28"/>
      <c r="BZQ831" s="28"/>
      <c r="BZR831" s="28"/>
      <c r="BZS831" s="28"/>
      <c r="BZT831" s="28"/>
      <c r="BZU831" s="28"/>
      <c r="BZV831" s="28"/>
      <c r="BZW831" s="28"/>
      <c r="BZX831" s="28"/>
      <c r="BZY831" s="28"/>
      <c r="BZZ831" s="28"/>
      <c r="CAA831" s="28"/>
      <c r="CAB831" s="28"/>
      <c r="CAC831" s="28"/>
      <c r="CAD831" s="28"/>
      <c r="CAE831" s="28"/>
      <c r="CAF831" s="28"/>
      <c r="CAG831" s="28"/>
      <c r="CAH831" s="28"/>
      <c r="CAI831" s="28"/>
      <c r="CAJ831" s="28"/>
      <c r="CAK831" s="28"/>
      <c r="CAL831" s="28"/>
      <c r="CAM831" s="28"/>
      <c r="CAN831" s="28"/>
      <c r="CAO831" s="28"/>
      <c r="CAP831" s="28"/>
      <c r="CAQ831" s="28"/>
      <c r="CAR831" s="28"/>
      <c r="CAS831" s="28"/>
      <c r="CAT831" s="28"/>
      <c r="CAU831" s="28"/>
      <c r="CAV831" s="28"/>
      <c r="CAW831" s="28"/>
      <c r="CAX831" s="28"/>
      <c r="CAY831" s="28"/>
      <c r="CAZ831" s="28"/>
      <c r="CBA831" s="28"/>
      <c r="CBB831" s="28"/>
      <c r="CBC831" s="28"/>
      <c r="CBD831" s="28"/>
      <c r="CBE831" s="28"/>
      <c r="CBF831" s="28"/>
      <c r="CBG831" s="28"/>
      <c r="CBH831" s="28"/>
      <c r="CBI831" s="28"/>
      <c r="CBJ831" s="28"/>
      <c r="CBK831" s="28"/>
      <c r="CBL831" s="28"/>
      <c r="CBM831" s="28"/>
      <c r="CBN831" s="28"/>
      <c r="CBO831" s="28"/>
      <c r="CBP831" s="28"/>
      <c r="CBQ831" s="28"/>
      <c r="CBR831" s="28"/>
      <c r="CBS831" s="28"/>
      <c r="CBT831" s="28"/>
      <c r="CBU831" s="28"/>
      <c r="CBV831" s="28"/>
      <c r="CBW831" s="28"/>
      <c r="CBX831" s="28"/>
      <c r="CBY831" s="28"/>
      <c r="CBZ831" s="28"/>
      <c r="CCA831" s="28"/>
      <c r="CCB831" s="28"/>
      <c r="CCC831" s="28"/>
      <c r="CCD831" s="28"/>
      <c r="CCE831" s="28"/>
      <c r="CCF831" s="28"/>
      <c r="CCG831" s="28"/>
      <c r="CCH831" s="28"/>
      <c r="CCI831" s="28"/>
      <c r="CCJ831" s="28"/>
      <c r="CCK831" s="28"/>
      <c r="CCL831" s="28"/>
      <c r="CCM831" s="28"/>
      <c r="CCN831" s="28"/>
      <c r="CCO831" s="28"/>
      <c r="CCP831" s="28"/>
      <c r="CCQ831" s="28"/>
      <c r="CCR831" s="28"/>
      <c r="CCS831" s="28"/>
      <c r="CCT831" s="28"/>
      <c r="CCU831" s="28"/>
      <c r="CCV831" s="28"/>
      <c r="CCW831" s="28"/>
      <c r="CCX831" s="28"/>
      <c r="CCY831" s="28"/>
      <c r="CCZ831" s="28"/>
      <c r="CDA831" s="28"/>
      <c r="CDB831" s="28"/>
      <c r="CDC831" s="28"/>
      <c r="CDD831" s="28"/>
      <c r="CDE831" s="28"/>
      <c r="CDF831" s="28"/>
      <c r="CDG831" s="28"/>
      <c r="CDH831" s="28"/>
      <c r="CDI831" s="28"/>
      <c r="CDJ831" s="28"/>
      <c r="CDK831" s="28"/>
      <c r="CDL831" s="28"/>
      <c r="CDM831" s="28"/>
      <c r="CDN831" s="28"/>
      <c r="CDO831" s="28"/>
      <c r="CDP831" s="28"/>
      <c r="CDQ831" s="28"/>
      <c r="CDR831" s="28"/>
      <c r="CDS831" s="28"/>
      <c r="CDT831" s="28"/>
      <c r="CDU831" s="28"/>
      <c r="CDV831" s="28"/>
      <c r="CDW831" s="28"/>
      <c r="CDX831" s="28"/>
      <c r="CDY831" s="28"/>
      <c r="CDZ831" s="28"/>
      <c r="CEA831" s="28"/>
      <c r="CEB831" s="28"/>
      <c r="CEC831" s="28"/>
      <c r="CED831" s="28"/>
      <c r="CEE831" s="28"/>
      <c r="CEF831" s="28"/>
      <c r="CEG831" s="28"/>
      <c r="CEH831" s="28"/>
      <c r="CEI831" s="28"/>
      <c r="CEJ831" s="28"/>
      <c r="CEK831" s="28"/>
      <c r="CEL831" s="28"/>
      <c r="CEM831" s="28"/>
      <c r="CEN831" s="28"/>
      <c r="CEO831" s="28"/>
      <c r="CEP831" s="28"/>
      <c r="CEQ831" s="28"/>
      <c r="CER831" s="28"/>
      <c r="CES831" s="28"/>
      <c r="CET831" s="28"/>
      <c r="CEU831" s="28"/>
      <c r="CEV831" s="28"/>
      <c r="CEW831" s="28"/>
      <c r="CEX831" s="28"/>
      <c r="CEY831" s="28"/>
      <c r="CEZ831" s="28"/>
      <c r="CFA831" s="28"/>
      <c r="CFB831" s="28"/>
      <c r="CFC831" s="28"/>
      <c r="CFD831" s="28"/>
      <c r="CFE831" s="28"/>
      <c r="CFF831" s="28"/>
      <c r="CFG831" s="28"/>
      <c r="CFH831" s="28"/>
      <c r="CFI831" s="28"/>
      <c r="CFJ831" s="28"/>
      <c r="CFK831" s="28"/>
      <c r="CFL831" s="28"/>
      <c r="CFM831" s="28"/>
      <c r="CFN831" s="28"/>
      <c r="CFO831" s="28"/>
      <c r="CFP831" s="28"/>
      <c r="CFQ831" s="28"/>
      <c r="CFR831" s="28"/>
      <c r="CFS831" s="28"/>
      <c r="CFT831" s="28"/>
      <c r="CFU831" s="28"/>
      <c r="CFV831" s="28"/>
      <c r="CFW831" s="28"/>
      <c r="CFX831" s="28"/>
      <c r="CFY831" s="28"/>
      <c r="CFZ831" s="28"/>
      <c r="CGA831" s="28"/>
      <c r="CGB831" s="28"/>
      <c r="CGC831" s="28"/>
      <c r="CGD831" s="28"/>
      <c r="CGE831" s="28"/>
      <c r="CGF831" s="28"/>
      <c r="CGG831" s="28"/>
      <c r="CGH831" s="28"/>
      <c r="CGI831" s="28"/>
      <c r="CGJ831" s="28"/>
      <c r="CGK831" s="28"/>
      <c r="CGL831" s="28"/>
      <c r="CGM831" s="28"/>
      <c r="CGN831" s="28"/>
      <c r="CGO831" s="28"/>
      <c r="CGP831" s="28"/>
      <c r="CGQ831" s="28"/>
      <c r="CGR831" s="28"/>
      <c r="CGS831" s="28"/>
      <c r="CGT831" s="28"/>
      <c r="CGU831" s="28"/>
      <c r="CGV831" s="28"/>
      <c r="CGW831" s="28"/>
      <c r="CGX831" s="28"/>
      <c r="CGY831" s="28"/>
      <c r="CGZ831" s="28"/>
      <c r="CHA831" s="28"/>
      <c r="CHB831" s="28"/>
      <c r="CHC831" s="28"/>
      <c r="CHD831" s="28"/>
      <c r="CHE831" s="28"/>
      <c r="CHF831" s="28"/>
      <c r="CHG831" s="28"/>
      <c r="CHH831" s="28"/>
      <c r="CHI831" s="28"/>
      <c r="CHJ831" s="28"/>
      <c r="CHK831" s="28"/>
      <c r="CHL831" s="28"/>
      <c r="CHM831" s="28"/>
      <c r="CHN831" s="28"/>
      <c r="CHO831" s="28"/>
      <c r="CHP831" s="28"/>
      <c r="CHQ831" s="28"/>
      <c r="CHR831" s="28"/>
      <c r="CHS831" s="28"/>
      <c r="CHT831" s="28"/>
      <c r="CHU831" s="28"/>
      <c r="CHV831" s="28"/>
      <c r="CHW831" s="28"/>
      <c r="CHX831" s="28"/>
      <c r="CHY831" s="28"/>
      <c r="CHZ831" s="28"/>
      <c r="CIA831" s="28"/>
      <c r="CIB831" s="28"/>
      <c r="CIC831" s="28"/>
      <c r="CID831" s="28"/>
      <c r="CIE831" s="28"/>
      <c r="CIF831" s="28"/>
      <c r="CIG831" s="28"/>
      <c r="CIH831" s="28"/>
      <c r="CII831" s="28"/>
      <c r="CIJ831" s="28"/>
      <c r="CIK831" s="28"/>
      <c r="CIL831" s="28"/>
      <c r="CIM831" s="28"/>
      <c r="CIN831" s="28"/>
      <c r="CIO831" s="28"/>
      <c r="CIP831" s="28"/>
      <c r="CIQ831" s="28"/>
      <c r="CIR831" s="28"/>
      <c r="CIS831" s="28"/>
      <c r="CIT831" s="28"/>
      <c r="CIU831" s="28"/>
      <c r="CIV831" s="28"/>
      <c r="CIW831" s="28"/>
      <c r="CIX831" s="28"/>
      <c r="CIY831" s="28"/>
      <c r="CIZ831" s="28"/>
      <c r="CJA831" s="28"/>
      <c r="CJB831" s="28"/>
      <c r="CJC831" s="28"/>
      <c r="CJD831" s="28"/>
      <c r="CJE831" s="28"/>
      <c r="CJF831" s="28"/>
      <c r="CJG831" s="28"/>
      <c r="CJH831" s="28"/>
      <c r="CJI831" s="28"/>
      <c r="CJJ831" s="28"/>
      <c r="CJK831" s="28"/>
      <c r="CJL831" s="28"/>
      <c r="CJM831" s="28"/>
      <c r="CJN831" s="28"/>
      <c r="CJO831" s="28"/>
      <c r="CJP831" s="28"/>
      <c r="CJQ831" s="28"/>
      <c r="CJR831" s="28"/>
      <c r="CJS831" s="28"/>
      <c r="CJT831" s="28"/>
      <c r="CJU831" s="28"/>
      <c r="CJV831" s="28"/>
      <c r="CJW831" s="28"/>
      <c r="CJX831" s="28"/>
      <c r="CJY831" s="28"/>
      <c r="CJZ831" s="28"/>
      <c r="CKA831" s="28"/>
      <c r="CKB831" s="28"/>
      <c r="CKC831" s="28"/>
      <c r="CKD831" s="28"/>
      <c r="CKE831" s="28"/>
      <c r="CKF831" s="28"/>
      <c r="CKG831" s="28"/>
      <c r="CKH831" s="28"/>
      <c r="CKI831" s="28"/>
      <c r="CKJ831" s="28"/>
      <c r="CKK831" s="28"/>
      <c r="CKL831" s="28"/>
      <c r="CKM831" s="28"/>
      <c r="CKN831" s="28"/>
      <c r="CKO831" s="28"/>
      <c r="CKP831" s="28"/>
      <c r="CKQ831" s="28"/>
      <c r="CKR831" s="28"/>
      <c r="CKS831" s="28"/>
      <c r="CKT831" s="28"/>
      <c r="CKU831" s="28"/>
      <c r="CKV831" s="28"/>
      <c r="CKW831" s="28"/>
      <c r="CKX831" s="28"/>
      <c r="CKY831" s="28"/>
      <c r="CKZ831" s="28"/>
      <c r="CLA831" s="28"/>
      <c r="CLB831" s="28"/>
      <c r="CLC831" s="28"/>
      <c r="CLD831" s="28"/>
      <c r="CLE831" s="28"/>
      <c r="CLF831" s="28"/>
      <c r="CLG831" s="28"/>
      <c r="CLH831" s="28"/>
      <c r="CLI831" s="28"/>
      <c r="CLJ831" s="28"/>
      <c r="CLK831" s="28"/>
      <c r="CLL831" s="28"/>
      <c r="CLM831" s="28"/>
      <c r="CLN831" s="28"/>
      <c r="CLO831" s="28"/>
      <c r="CLP831" s="28"/>
      <c r="CLQ831" s="28"/>
      <c r="CLR831" s="28"/>
      <c r="CLS831" s="28"/>
      <c r="CLT831" s="28"/>
      <c r="CLU831" s="28"/>
      <c r="CLV831" s="28"/>
      <c r="CLW831" s="28"/>
      <c r="CLX831" s="28"/>
      <c r="CLY831" s="28"/>
      <c r="CLZ831" s="28"/>
      <c r="CMA831" s="28"/>
      <c r="CMB831" s="28"/>
      <c r="CMC831" s="28"/>
      <c r="CMD831" s="28"/>
      <c r="CME831" s="28"/>
      <c r="CMF831" s="28"/>
      <c r="CMG831" s="28"/>
      <c r="CMH831" s="28"/>
      <c r="CMI831" s="28"/>
      <c r="CMJ831" s="28"/>
      <c r="CMK831" s="28"/>
      <c r="CML831" s="28"/>
      <c r="CMM831" s="28"/>
      <c r="CMN831" s="28"/>
      <c r="CMO831" s="28"/>
      <c r="CMP831" s="28"/>
      <c r="CMQ831" s="28"/>
      <c r="CMR831" s="28"/>
      <c r="CMS831" s="28"/>
      <c r="CMT831" s="28"/>
      <c r="CMU831" s="28"/>
      <c r="CMV831" s="28"/>
      <c r="CMW831" s="28"/>
      <c r="CMX831" s="28"/>
      <c r="CMY831" s="28"/>
      <c r="CMZ831" s="28"/>
      <c r="CNA831" s="28"/>
      <c r="CNB831" s="28"/>
      <c r="CNC831" s="28"/>
      <c r="CND831" s="28"/>
      <c r="CNE831" s="28"/>
      <c r="CNF831" s="28"/>
      <c r="CNG831" s="28"/>
      <c r="CNH831" s="28"/>
      <c r="CNI831" s="28"/>
      <c r="CNJ831" s="28"/>
      <c r="CNK831" s="28"/>
      <c r="CNL831" s="28"/>
      <c r="CNM831" s="28"/>
      <c r="CNN831" s="28"/>
      <c r="CNO831" s="28"/>
      <c r="CNP831" s="28"/>
      <c r="CNQ831" s="28"/>
      <c r="CNR831" s="28"/>
      <c r="CNS831" s="28"/>
      <c r="CNT831" s="28"/>
      <c r="CNU831" s="28"/>
      <c r="CNV831" s="28"/>
      <c r="CNW831" s="28"/>
      <c r="CNX831" s="28"/>
      <c r="CNY831" s="28"/>
      <c r="CNZ831" s="28"/>
      <c r="COA831" s="28"/>
      <c r="COB831" s="28"/>
      <c r="COC831" s="28"/>
      <c r="COD831" s="28"/>
      <c r="COE831" s="28"/>
      <c r="COF831" s="28"/>
      <c r="COG831" s="28"/>
      <c r="COH831" s="28"/>
      <c r="COI831" s="28"/>
      <c r="COJ831" s="28"/>
      <c r="COK831" s="28"/>
      <c r="COL831" s="28"/>
      <c r="COM831" s="28"/>
      <c r="CON831" s="28"/>
      <c r="COO831" s="28"/>
      <c r="COP831" s="28"/>
      <c r="COQ831" s="28"/>
      <c r="COR831" s="28"/>
      <c r="COS831" s="28"/>
      <c r="COT831" s="28"/>
      <c r="COU831" s="28"/>
      <c r="COV831" s="28"/>
      <c r="COW831" s="28"/>
      <c r="COX831" s="28"/>
      <c r="COY831" s="28"/>
      <c r="COZ831" s="28"/>
      <c r="CPA831" s="28"/>
      <c r="CPB831" s="28"/>
      <c r="CPC831" s="28"/>
      <c r="CPD831" s="28"/>
      <c r="CPE831" s="28"/>
      <c r="CPF831" s="28"/>
      <c r="CPG831" s="28"/>
      <c r="CPH831" s="28"/>
      <c r="CPI831" s="28"/>
      <c r="CPJ831" s="28"/>
      <c r="CPK831" s="28"/>
      <c r="CPL831" s="28"/>
      <c r="CPM831" s="28"/>
      <c r="CPN831" s="28"/>
      <c r="CPO831" s="28"/>
      <c r="CPP831" s="28"/>
      <c r="CPQ831" s="28"/>
      <c r="CPR831" s="28"/>
      <c r="CPS831" s="28"/>
      <c r="CPT831" s="28"/>
      <c r="CPU831" s="28"/>
      <c r="CPV831" s="28"/>
      <c r="CPW831" s="28"/>
      <c r="CPX831" s="28"/>
      <c r="CPY831" s="28"/>
      <c r="CPZ831" s="28"/>
      <c r="CQA831" s="28"/>
      <c r="CQB831" s="28"/>
      <c r="CQC831" s="28"/>
      <c r="CQD831" s="28"/>
      <c r="CQE831" s="28"/>
      <c r="CQF831" s="28"/>
      <c r="CQG831" s="28"/>
      <c r="CQH831" s="28"/>
      <c r="CQI831" s="28"/>
      <c r="CQJ831" s="28"/>
      <c r="CQK831" s="28"/>
      <c r="CQL831" s="28"/>
      <c r="CQM831" s="28"/>
      <c r="CQN831" s="28"/>
      <c r="CQO831" s="28"/>
      <c r="CQP831" s="28"/>
      <c r="CQQ831" s="28"/>
      <c r="CQR831" s="28"/>
      <c r="CQS831" s="28"/>
      <c r="CQT831" s="28"/>
      <c r="CQU831" s="28"/>
      <c r="CQV831" s="28"/>
      <c r="CQW831" s="28"/>
      <c r="CQX831" s="28"/>
      <c r="CQY831" s="28"/>
      <c r="CQZ831" s="28"/>
      <c r="CRA831" s="28"/>
      <c r="CRB831" s="28"/>
      <c r="CRC831" s="28"/>
      <c r="CRD831" s="28"/>
      <c r="CRE831" s="28"/>
      <c r="CRF831" s="28"/>
      <c r="CRG831" s="28"/>
      <c r="CRH831" s="28"/>
      <c r="CRI831" s="28"/>
      <c r="CRJ831" s="28"/>
      <c r="CRK831" s="28"/>
      <c r="CRL831" s="28"/>
      <c r="CRM831" s="28"/>
      <c r="CRN831" s="28"/>
      <c r="CRO831" s="28"/>
      <c r="CRP831" s="28"/>
      <c r="CRQ831" s="28"/>
      <c r="CRR831" s="28"/>
      <c r="CRS831" s="28"/>
      <c r="CRT831" s="28"/>
      <c r="CRU831" s="28"/>
      <c r="CRV831" s="28"/>
      <c r="CRW831" s="28"/>
      <c r="CRX831" s="28"/>
      <c r="CRY831" s="28"/>
      <c r="CRZ831" s="28"/>
      <c r="CSA831" s="28"/>
      <c r="CSB831" s="28"/>
      <c r="CSC831" s="28"/>
      <c r="CSD831" s="28"/>
      <c r="CSE831" s="28"/>
      <c r="CSF831" s="28"/>
      <c r="CSG831" s="28"/>
      <c r="CSH831" s="28"/>
      <c r="CSI831" s="28"/>
      <c r="CSJ831" s="28"/>
      <c r="CSK831" s="28"/>
      <c r="CSL831" s="28"/>
      <c r="CSM831" s="28"/>
      <c r="CSN831" s="28"/>
      <c r="CSO831" s="28"/>
      <c r="CSP831" s="28"/>
      <c r="CSQ831" s="28"/>
      <c r="CSR831" s="28"/>
      <c r="CSS831" s="28"/>
      <c r="CST831" s="28"/>
      <c r="CSU831" s="28"/>
      <c r="CSV831" s="28"/>
      <c r="CSW831" s="28"/>
      <c r="CSX831" s="28"/>
      <c r="CSY831" s="28"/>
      <c r="CSZ831" s="28"/>
      <c r="CTA831" s="28"/>
      <c r="CTB831" s="28"/>
      <c r="CTC831" s="28"/>
      <c r="CTD831" s="28"/>
      <c r="CTE831" s="28"/>
      <c r="CTF831" s="28"/>
      <c r="CTG831" s="28"/>
      <c r="CTH831" s="28"/>
      <c r="CTI831" s="28"/>
      <c r="CTJ831" s="28"/>
      <c r="CTK831" s="28"/>
      <c r="CTL831" s="28"/>
      <c r="CTM831" s="28"/>
      <c r="CTN831" s="28"/>
      <c r="CTO831" s="28"/>
      <c r="CTP831" s="28"/>
      <c r="CTQ831" s="28"/>
      <c r="CTR831" s="28"/>
      <c r="CTS831" s="28"/>
      <c r="CTT831" s="28"/>
      <c r="CTU831" s="28"/>
      <c r="CTV831" s="28"/>
      <c r="CTW831" s="28"/>
      <c r="CTX831" s="28"/>
      <c r="CTY831" s="28"/>
      <c r="CTZ831" s="28"/>
      <c r="CUA831" s="28"/>
      <c r="CUB831" s="28"/>
      <c r="CUC831" s="28"/>
      <c r="CUD831" s="28"/>
      <c r="CUE831" s="28"/>
      <c r="CUF831" s="28"/>
      <c r="CUG831" s="28"/>
      <c r="CUH831" s="28"/>
      <c r="CUI831" s="28"/>
      <c r="CUJ831" s="28"/>
      <c r="CUK831" s="28"/>
      <c r="CUL831" s="28"/>
      <c r="CUM831" s="28"/>
      <c r="CUN831" s="28"/>
      <c r="CUO831" s="28"/>
      <c r="CUP831" s="28"/>
      <c r="CUQ831" s="28"/>
      <c r="CUR831" s="28"/>
      <c r="CUS831" s="28"/>
      <c r="CUT831" s="28"/>
      <c r="CUU831" s="28"/>
      <c r="CUV831" s="28"/>
      <c r="CUW831" s="28"/>
      <c r="CUX831" s="28"/>
      <c r="CUY831" s="28"/>
      <c r="CUZ831" s="28"/>
      <c r="CVA831" s="28"/>
      <c r="CVB831" s="28"/>
      <c r="CVC831" s="28"/>
      <c r="CVD831" s="28"/>
      <c r="CVE831" s="28"/>
      <c r="CVF831" s="28"/>
      <c r="CVG831" s="28"/>
      <c r="CVH831" s="28"/>
      <c r="CVI831" s="28"/>
      <c r="CVJ831" s="28"/>
      <c r="CVK831" s="28"/>
      <c r="CVL831" s="28"/>
      <c r="CVM831" s="28"/>
      <c r="CVN831" s="28"/>
      <c r="CVO831" s="28"/>
      <c r="CVP831" s="28"/>
      <c r="CVQ831" s="28"/>
      <c r="CVR831" s="28"/>
      <c r="CVS831" s="28"/>
      <c r="CVT831" s="28"/>
      <c r="CVU831" s="28"/>
      <c r="CVV831" s="28"/>
      <c r="CVW831" s="28"/>
      <c r="CVX831" s="28"/>
      <c r="CVY831" s="28"/>
      <c r="CVZ831" s="28"/>
      <c r="CWA831" s="28"/>
      <c r="CWB831" s="28"/>
      <c r="CWC831" s="28"/>
      <c r="CWD831" s="28"/>
      <c r="CWE831" s="28"/>
      <c r="CWF831" s="28"/>
      <c r="CWG831" s="28"/>
      <c r="CWH831" s="28"/>
      <c r="CWI831" s="28"/>
      <c r="CWJ831" s="28"/>
      <c r="CWK831" s="28"/>
      <c r="CWL831" s="28"/>
      <c r="CWM831" s="28"/>
      <c r="CWN831" s="28"/>
      <c r="CWO831" s="28"/>
      <c r="CWP831" s="28"/>
      <c r="CWQ831" s="28"/>
      <c r="CWR831" s="28"/>
      <c r="CWS831" s="28"/>
      <c r="CWT831" s="28"/>
      <c r="CWU831" s="28"/>
      <c r="CWV831" s="28"/>
      <c r="CWW831" s="28"/>
      <c r="CWX831" s="28"/>
      <c r="CWY831" s="28"/>
      <c r="CWZ831" s="28"/>
      <c r="CXA831" s="28"/>
      <c r="CXB831" s="28"/>
      <c r="CXC831" s="28"/>
      <c r="CXD831" s="28"/>
      <c r="CXE831" s="28"/>
      <c r="CXF831" s="28"/>
      <c r="CXG831" s="28"/>
      <c r="CXH831" s="28"/>
      <c r="CXI831" s="28"/>
      <c r="CXJ831" s="28"/>
      <c r="CXK831" s="28"/>
      <c r="CXL831" s="28"/>
      <c r="CXM831" s="28"/>
      <c r="CXN831" s="28"/>
      <c r="CXO831" s="28"/>
      <c r="CXP831" s="28"/>
      <c r="CXQ831" s="28"/>
      <c r="CXR831" s="28"/>
      <c r="CXS831" s="28"/>
      <c r="CXT831" s="28"/>
      <c r="CXU831" s="28"/>
      <c r="CXV831" s="28"/>
      <c r="CXW831" s="28"/>
      <c r="CXX831" s="28"/>
      <c r="CXY831" s="28"/>
      <c r="CXZ831" s="28"/>
      <c r="CYA831" s="28"/>
      <c r="CYB831" s="28"/>
      <c r="CYC831" s="28"/>
      <c r="CYD831" s="28"/>
      <c r="CYE831" s="28"/>
      <c r="CYF831" s="28"/>
      <c r="CYG831" s="28"/>
      <c r="CYH831" s="28"/>
      <c r="CYI831" s="28"/>
      <c r="CYJ831" s="28"/>
      <c r="CYK831" s="28"/>
      <c r="CYL831" s="28"/>
      <c r="CYM831" s="28"/>
      <c r="CYN831" s="28"/>
      <c r="CYO831" s="28"/>
      <c r="CYP831" s="28"/>
      <c r="CYQ831" s="28"/>
      <c r="CYR831" s="28"/>
      <c r="CYS831" s="28"/>
      <c r="CYT831" s="28"/>
      <c r="CYU831" s="28"/>
      <c r="CYV831" s="28"/>
      <c r="CYW831" s="28"/>
      <c r="CYX831" s="28"/>
      <c r="CYY831" s="28"/>
      <c r="CYZ831" s="28"/>
      <c r="CZA831" s="28"/>
      <c r="CZB831" s="28"/>
      <c r="CZC831" s="28"/>
      <c r="CZD831" s="28"/>
      <c r="CZE831" s="28"/>
      <c r="CZF831" s="28"/>
      <c r="CZG831" s="28"/>
      <c r="CZH831" s="28"/>
      <c r="CZI831" s="28"/>
      <c r="CZJ831" s="28"/>
      <c r="CZK831" s="28"/>
      <c r="CZL831" s="28"/>
      <c r="CZM831" s="28"/>
      <c r="CZN831" s="28"/>
      <c r="CZO831" s="28"/>
      <c r="CZP831" s="28"/>
      <c r="CZQ831" s="28"/>
      <c r="CZR831" s="28"/>
      <c r="CZS831" s="28"/>
      <c r="CZT831" s="28"/>
      <c r="CZU831" s="28"/>
      <c r="CZV831" s="28"/>
      <c r="CZW831" s="28"/>
      <c r="CZX831" s="28"/>
      <c r="CZY831" s="28"/>
      <c r="CZZ831" s="28"/>
      <c r="DAA831" s="28"/>
      <c r="DAB831" s="28"/>
      <c r="DAC831" s="28"/>
      <c r="DAD831" s="28"/>
      <c r="DAE831" s="28"/>
      <c r="DAF831" s="28"/>
      <c r="DAG831" s="28"/>
      <c r="DAH831" s="28"/>
      <c r="DAI831" s="28"/>
      <c r="DAJ831" s="28"/>
      <c r="DAK831" s="28"/>
      <c r="DAL831" s="28"/>
      <c r="DAM831" s="28"/>
      <c r="DAN831" s="28"/>
      <c r="DAO831" s="28"/>
      <c r="DAP831" s="28"/>
      <c r="DAQ831" s="28"/>
      <c r="DAR831" s="28"/>
      <c r="DAS831" s="28"/>
      <c r="DAT831" s="28"/>
      <c r="DAU831" s="28"/>
      <c r="DAV831" s="28"/>
      <c r="DAW831" s="28"/>
      <c r="DAX831" s="28"/>
      <c r="DAY831" s="28"/>
      <c r="DAZ831" s="28"/>
      <c r="DBA831" s="28"/>
      <c r="DBB831" s="28"/>
      <c r="DBC831" s="28"/>
      <c r="DBD831" s="28"/>
      <c r="DBE831" s="28"/>
      <c r="DBF831" s="28"/>
      <c r="DBG831" s="28"/>
      <c r="DBH831" s="28"/>
      <c r="DBI831" s="28"/>
      <c r="DBJ831" s="28"/>
      <c r="DBK831" s="28"/>
      <c r="DBL831" s="28"/>
      <c r="DBM831" s="28"/>
      <c r="DBN831" s="28"/>
      <c r="DBO831" s="28"/>
      <c r="DBP831" s="28"/>
      <c r="DBQ831" s="28"/>
      <c r="DBR831" s="28"/>
      <c r="DBS831" s="28"/>
      <c r="DBT831" s="28"/>
      <c r="DBU831" s="28"/>
      <c r="DBV831" s="28"/>
      <c r="DBW831" s="28"/>
      <c r="DBX831" s="28"/>
      <c r="DBY831" s="28"/>
      <c r="DBZ831" s="28"/>
      <c r="DCA831" s="28"/>
      <c r="DCB831" s="28"/>
      <c r="DCC831" s="28"/>
      <c r="DCD831" s="28"/>
      <c r="DCE831" s="28"/>
      <c r="DCF831" s="28"/>
      <c r="DCG831" s="28"/>
      <c r="DCH831" s="28"/>
      <c r="DCI831" s="28"/>
      <c r="DCJ831" s="28"/>
      <c r="DCK831" s="28"/>
      <c r="DCL831" s="28"/>
      <c r="DCM831" s="28"/>
      <c r="DCN831" s="28"/>
      <c r="DCO831" s="28"/>
      <c r="DCP831" s="28"/>
      <c r="DCQ831" s="28"/>
      <c r="DCR831" s="28"/>
      <c r="DCS831" s="28"/>
      <c r="DCT831" s="28"/>
      <c r="DCU831" s="28"/>
      <c r="DCV831" s="28"/>
      <c r="DCW831" s="28"/>
      <c r="DCX831" s="28"/>
      <c r="DCY831" s="28"/>
      <c r="DCZ831" s="28"/>
      <c r="DDA831" s="28"/>
      <c r="DDB831" s="28"/>
      <c r="DDC831" s="28"/>
      <c r="DDD831" s="28"/>
      <c r="DDE831" s="28"/>
      <c r="DDF831" s="28"/>
      <c r="DDG831" s="28"/>
      <c r="DDH831" s="28"/>
      <c r="DDI831" s="28"/>
      <c r="DDJ831" s="28"/>
      <c r="DDK831" s="28"/>
      <c r="DDL831" s="28"/>
      <c r="DDM831" s="28"/>
      <c r="DDN831" s="28"/>
      <c r="DDO831" s="28"/>
      <c r="DDP831" s="28"/>
      <c r="DDQ831" s="28"/>
      <c r="DDR831" s="28"/>
      <c r="DDS831" s="28"/>
      <c r="DDT831" s="28"/>
      <c r="DDU831" s="28"/>
      <c r="DDV831" s="28"/>
      <c r="DDW831" s="28"/>
      <c r="DDX831" s="28"/>
      <c r="DDY831" s="28"/>
      <c r="DDZ831" s="28"/>
      <c r="DEA831" s="28"/>
      <c r="DEB831" s="28"/>
      <c r="DEC831" s="28"/>
      <c r="DED831" s="28"/>
      <c r="DEE831" s="28"/>
      <c r="DEF831" s="28"/>
      <c r="DEG831" s="28"/>
      <c r="DEH831" s="28"/>
      <c r="DEI831" s="28"/>
      <c r="DEJ831" s="28"/>
      <c r="DEK831" s="28"/>
      <c r="DEL831" s="28"/>
      <c r="DEM831" s="28"/>
      <c r="DEN831" s="28"/>
      <c r="DEO831" s="28"/>
      <c r="DEP831" s="28"/>
      <c r="DEQ831" s="28"/>
      <c r="DER831" s="28"/>
      <c r="DES831" s="28"/>
      <c r="DET831" s="28"/>
      <c r="DEU831" s="28"/>
      <c r="DEV831" s="28"/>
      <c r="DEW831" s="28"/>
      <c r="DEX831" s="28"/>
      <c r="DEY831" s="28"/>
      <c r="DEZ831" s="28"/>
      <c r="DFA831" s="28"/>
      <c r="DFB831" s="28"/>
      <c r="DFC831" s="28"/>
      <c r="DFD831" s="28"/>
      <c r="DFE831" s="28"/>
      <c r="DFF831" s="28"/>
      <c r="DFG831" s="28"/>
      <c r="DFH831" s="28"/>
      <c r="DFI831" s="28"/>
      <c r="DFJ831" s="28"/>
      <c r="DFK831" s="28"/>
      <c r="DFL831" s="28"/>
      <c r="DFM831" s="28"/>
      <c r="DFN831" s="28"/>
      <c r="DFO831" s="28"/>
      <c r="DFP831" s="28"/>
      <c r="DFQ831" s="28"/>
      <c r="DFR831" s="28"/>
      <c r="DFS831" s="28"/>
      <c r="DFT831" s="28"/>
      <c r="DFU831" s="28"/>
      <c r="DFV831" s="28"/>
      <c r="DFW831" s="28"/>
      <c r="DFX831" s="28"/>
      <c r="DFY831" s="28"/>
      <c r="DFZ831" s="28"/>
      <c r="DGA831" s="28"/>
      <c r="DGB831" s="28"/>
      <c r="DGC831" s="28"/>
      <c r="DGD831" s="28"/>
      <c r="DGE831" s="28"/>
      <c r="DGF831" s="28"/>
      <c r="DGG831" s="28"/>
      <c r="DGH831" s="28"/>
      <c r="DGI831" s="28"/>
      <c r="DGJ831" s="28"/>
      <c r="DGK831" s="28"/>
      <c r="DGL831" s="28"/>
      <c r="DGM831" s="28"/>
      <c r="DGN831" s="28"/>
      <c r="DGO831" s="28"/>
      <c r="DGP831" s="28"/>
      <c r="DGQ831" s="28"/>
      <c r="DGR831" s="28"/>
      <c r="DGS831" s="28"/>
      <c r="DGT831" s="28"/>
      <c r="DGU831" s="28"/>
      <c r="DGV831" s="28"/>
      <c r="DGW831" s="28"/>
      <c r="DGX831" s="28"/>
      <c r="DGY831" s="28"/>
      <c r="DGZ831" s="28"/>
      <c r="DHA831" s="28"/>
      <c r="DHB831" s="28"/>
      <c r="DHC831" s="28"/>
      <c r="DHD831" s="28"/>
      <c r="DHE831" s="28"/>
      <c r="DHF831" s="28"/>
      <c r="DHG831" s="28"/>
      <c r="DHH831" s="28"/>
      <c r="DHI831" s="28"/>
      <c r="DHJ831" s="28"/>
      <c r="DHK831" s="28"/>
      <c r="DHL831" s="28"/>
      <c r="DHM831" s="28"/>
      <c r="DHN831" s="28"/>
      <c r="DHO831" s="28"/>
      <c r="DHP831" s="28"/>
      <c r="DHQ831" s="28"/>
      <c r="DHR831" s="28"/>
      <c r="DHS831" s="28"/>
      <c r="DHT831" s="28"/>
      <c r="DHU831" s="28"/>
      <c r="DHV831" s="28"/>
      <c r="DHW831" s="28"/>
      <c r="DHX831" s="28"/>
      <c r="DHY831" s="28"/>
      <c r="DHZ831" s="28"/>
      <c r="DIA831" s="28"/>
      <c r="DIB831" s="28"/>
      <c r="DIC831" s="28"/>
      <c r="DID831" s="28"/>
      <c r="DIE831" s="28"/>
      <c r="DIF831" s="28"/>
      <c r="DIG831" s="28"/>
      <c r="DIH831" s="28"/>
      <c r="DII831" s="28"/>
      <c r="DIJ831" s="28"/>
      <c r="DIK831" s="28"/>
      <c r="DIL831" s="28"/>
      <c r="DIM831" s="28"/>
      <c r="DIN831" s="28"/>
      <c r="DIO831" s="28"/>
      <c r="DIP831" s="28"/>
      <c r="DIQ831" s="28"/>
      <c r="DIR831" s="28"/>
      <c r="DIS831" s="28"/>
      <c r="DIT831" s="28"/>
      <c r="DIU831" s="28"/>
      <c r="DIV831" s="28"/>
      <c r="DIW831" s="28"/>
      <c r="DIX831" s="28"/>
      <c r="DIY831" s="28"/>
      <c r="DIZ831" s="28"/>
      <c r="DJA831" s="28"/>
      <c r="DJB831" s="28"/>
      <c r="DJC831" s="28"/>
      <c r="DJD831" s="28"/>
      <c r="DJE831" s="28"/>
      <c r="DJF831" s="28"/>
      <c r="DJG831" s="28"/>
      <c r="DJH831" s="28"/>
      <c r="DJI831" s="28"/>
      <c r="DJJ831" s="28"/>
      <c r="DJK831" s="28"/>
      <c r="DJL831" s="28"/>
      <c r="DJM831" s="28"/>
      <c r="DJN831" s="28"/>
      <c r="DJO831" s="28"/>
      <c r="DJP831" s="28"/>
      <c r="DJQ831" s="28"/>
      <c r="DJR831" s="28"/>
      <c r="DJS831" s="28"/>
      <c r="DJT831" s="28"/>
      <c r="DJU831" s="28"/>
      <c r="DJV831" s="28"/>
      <c r="DJW831" s="28"/>
      <c r="DJX831" s="28"/>
      <c r="DJY831" s="28"/>
      <c r="DJZ831" s="28"/>
      <c r="DKA831" s="28"/>
      <c r="DKB831" s="28"/>
      <c r="DKC831" s="28"/>
      <c r="DKD831" s="28"/>
      <c r="DKE831" s="28"/>
      <c r="DKF831" s="28"/>
      <c r="DKG831" s="28"/>
      <c r="DKH831" s="28"/>
      <c r="DKI831" s="28"/>
      <c r="DKJ831" s="28"/>
      <c r="DKK831" s="28"/>
      <c r="DKL831" s="28"/>
      <c r="DKM831" s="28"/>
      <c r="DKN831" s="28"/>
      <c r="DKO831" s="28"/>
      <c r="DKP831" s="28"/>
      <c r="DKQ831" s="28"/>
      <c r="DKR831" s="28"/>
      <c r="DKS831" s="28"/>
      <c r="DKT831" s="28"/>
      <c r="DKU831" s="28"/>
      <c r="DKV831" s="28"/>
      <c r="DKW831" s="28"/>
      <c r="DKX831" s="28"/>
      <c r="DKY831" s="28"/>
      <c r="DKZ831" s="28"/>
      <c r="DLA831" s="28"/>
      <c r="DLB831" s="28"/>
      <c r="DLC831" s="28"/>
      <c r="DLD831" s="28"/>
      <c r="DLE831" s="28"/>
      <c r="DLF831" s="28"/>
      <c r="DLG831" s="28"/>
      <c r="DLH831" s="28"/>
      <c r="DLI831" s="28"/>
      <c r="DLJ831" s="28"/>
      <c r="DLK831" s="28"/>
      <c r="DLL831" s="28"/>
      <c r="DLM831" s="28"/>
      <c r="DLN831" s="28"/>
      <c r="DLO831" s="28"/>
      <c r="DLP831" s="28"/>
      <c r="DLQ831" s="28"/>
      <c r="DLR831" s="28"/>
      <c r="DLS831" s="28"/>
      <c r="DLT831" s="28"/>
      <c r="DLU831" s="28"/>
      <c r="DLV831" s="28"/>
      <c r="DLW831" s="28"/>
      <c r="DLX831" s="28"/>
      <c r="DLY831" s="28"/>
      <c r="DLZ831" s="28"/>
      <c r="DMA831" s="28"/>
      <c r="DMB831" s="28"/>
      <c r="DMC831" s="28"/>
      <c r="DMD831" s="28"/>
      <c r="DME831" s="28"/>
      <c r="DMF831" s="28"/>
      <c r="DMG831" s="28"/>
      <c r="DMH831" s="28"/>
      <c r="DMI831" s="28"/>
      <c r="DMJ831" s="28"/>
      <c r="DMK831" s="28"/>
      <c r="DML831" s="28"/>
      <c r="DMM831" s="28"/>
      <c r="DMN831" s="28"/>
      <c r="DMO831" s="28"/>
      <c r="DMP831" s="28"/>
      <c r="DMQ831" s="28"/>
      <c r="DMR831" s="28"/>
      <c r="DMS831" s="28"/>
      <c r="DMT831" s="28"/>
      <c r="DMU831" s="28"/>
      <c r="DMV831" s="28"/>
      <c r="DMW831" s="28"/>
      <c r="DMX831" s="28"/>
      <c r="DMY831" s="28"/>
      <c r="DMZ831" s="28"/>
      <c r="DNA831" s="28"/>
      <c r="DNB831" s="28"/>
      <c r="DNC831" s="28"/>
      <c r="DND831" s="28"/>
      <c r="DNE831" s="28"/>
      <c r="DNF831" s="28"/>
      <c r="DNG831" s="28"/>
      <c r="DNH831" s="28"/>
      <c r="DNI831" s="28"/>
      <c r="DNJ831" s="28"/>
      <c r="DNK831" s="28"/>
      <c r="DNL831" s="28"/>
      <c r="DNM831" s="28"/>
      <c r="DNN831" s="28"/>
      <c r="DNO831" s="28"/>
      <c r="DNP831" s="28"/>
      <c r="DNQ831" s="28"/>
      <c r="DNR831" s="28"/>
      <c r="DNS831" s="28"/>
      <c r="DNT831" s="28"/>
      <c r="DNU831" s="28"/>
      <c r="DNV831" s="28"/>
      <c r="DNW831" s="28"/>
      <c r="DNX831" s="28"/>
      <c r="DNY831" s="28"/>
      <c r="DNZ831" s="28"/>
      <c r="DOA831" s="28"/>
      <c r="DOB831" s="28"/>
      <c r="DOC831" s="28"/>
      <c r="DOD831" s="28"/>
      <c r="DOE831" s="28"/>
      <c r="DOF831" s="28"/>
      <c r="DOG831" s="28"/>
      <c r="DOH831" s="28"/>
      <c r="DOI831" s="28"/>
      <c r="DOJ831" s="28"/>
      <c r="DOK831" s="28"/>
      <c r="DOL831" s="28"/>
      <c r="DOM831" s="28"/>
      <c r="DON831" s="28"/>
      <c r="DOO831" s="28"/>
      <c r="DOP831" s="28"/>
      <c r="DOQ831" s="28"/>
      <c r="DOR831" s="28"/>
      <c r="DOS831" s="28"/>
      <c r="DOT831" s="28"/>
      <c r="DOU831" s="28"/>
      <c r="DOV831" s="28"/>
      <c r="DOW831" s="28"/>
      <c r="DOX831" s="28"/>
      <c r="DOY831" s="28"/>
      <c r="DOZ831" s="28"/>
      <c r="DPA831" s="28"/>
      <c r="DPB831" s="28"/>
      <c r="DPC831" s="28"/>
      <c r="DPD831" s="28"/>
      <c r="DPE831" s="28"/>
      <c r="DPF831" s="28"/>
      <c r="DPG831" s="28"/>
      <c r="DPH831" s="28"/>
      <c r="DPI831" s="28"/>
      <c r="DPJ831" s="28"/>
      <c r="DPK831" s="28"/>
      <c r="DPL831" s="28"/>
      <c r="DPM831" s="28"/>
      <c r="DPN831" s="28"/>
      <c r="DPO831" s="28"/>
      <c r="DPP831" s="28"/>
      <c r="DPQ831" s="28"/>
      <c r="DPR831" s="28"/>
      <c r="DPS831" s="28"/>
      <c r="DPT831" s="28"/>
      <c r="DPU831" s="28"/>
      <c r="DPV831" s="28"/>
      <c r="DPW831" s="28"/>
      <c r="DPX831" s="28"/>
      <c r="DPY831" s="28"/>
      <c r="DPZ831" s="28"/>
      <c r="DQA831" s="28"/>
      <c r="DQB831" s="28"/>
      <c r="DQC831" s="28"/>
      <c r="DQD831" s="28"/>
      <c r="DQE831" s="28"/>
      <c r="DQF831" s="28"/>
      <c r="DQG831" s="28"/>
      <c r="DQH831" s="28"/>
      <c r="DQI831" s="28"/>
      <c r="DQJ831" s="28"/>
      <c r="DQK831" s="28"/>
      <c r="DQL831" s="28"/>
      <c r="DQM831" s="28"/>
      <c r="DQN831" s="28"/>
      <c r="DQO831" s="28"/>
      <c r="DQP831" s="28"/>
      <c r="DQQ831" s="28"/>
      <c r="DQR831" s="28"/>
      <c r="DQS831" s="28"/>
      <c r="DQT831" s="28"/>
      <c r="DQU831" s="28"/>
      <c r="DQV831" s="28"/>
      <c r="DQW831" s="28"/>
      <c r="DQX831" s="28"/>
      <c r="DQY831" s="28"/>
      <c r="DQZ831" s="28"/>
      <c r="DRA831" s="28"/>
      <c r="DRB831" s="28"/>
      <c r="DRC831" s="28"/>
      <c r="DRD831" s="28"/>
      <c r="DRE831" s="28"/>
      <c r="DRF831" s="28"/>
      <c r="DRG831" s="28"/>
      <c r="DRH831" s="28"/>
      <c r="DRI831" s="28"/>
      <c r="DRJ831" s="28"/>
      <c r="DRK831" s="28"/>
      <c r="DRL831" s="28"/>
      <c r="DRM831" s="28"/>
      <c r="DRN831" s="28"/>
      <c r="DRO831" s="28"/>
      <c r="DRP831" s="28"/>
      <c r="DRQ831" s="28"/>
      <c r="DRR831" s="28"/>
      <c r="DRS831" s="28"/>
      <c r="DRT831" s="28"/>
      <c r="DRU831" s="28"/>
      <c r="DRV831" s="28"/>
      <c r="DRW831" s="28"/>
      <c r="DRX831" s="28"/>
      <c r="DRY831" s="28"/>
      <c r="DRZ831" s="28"/>
      <c r="DSA831" s="28"/>
      <c r="DSB831" s="28"/>
      <c r="DSC831" s="28"/>
      <c r="DSD831" s="28"/>
      <c r="DSE831" s="28"/>
      <c r="DSF831" s="28"/>
      <c r="DSG831" s="28"/>
      <c r="DSH831" s="28"/>
      <c r="DSI831" s="28"/>
      <c r="DSJ831" s="28"/>
      <c r="DSK831" s="28"/>
      <c r="DSL831" s="28"/>
      <c r="DSM831" s="28"/>
      <c r="DSN831" s="28"/>
      <c r="DSO831" s="28"/>
      <c r="DSP831" s="28"/>
      <c r="DSQ831" s="28"/>
      <c r="DSR831" s="28"/>
      <c r="DSS831" s="28"/>
      <c r="DST831" s="28"/>
      <c r="DSU831" s="28"/>
      <c r="DSV831" s="28"/>
      <c r="DSW831" s="28"/>
      <c r="DSX831" s="28"/>
      <c r="DSY831" s="28"/>
      <c r="DSZ831" s="28"/>
      <c r="DTA831" s="28"/>
      <c r="DTB831" s="28"/>
      <c r="DTC831" s="28"/>
      <c r="DTD831" s="28"/>
      <c r="DTE831" s="28"/>
      <c r="DTF831" s="28"/>
      <c r="DTG831" s="28"/>
      <c r="DTH831" s="28"/>
      <c r="DTI831" s="28"/>
      <c r="DTJ831" s="28"/>
      <c r="DTK831" s="28"/>
      <c r="DTL831" s="28"/>
      <c r="DTM831" s="28"/>
      <c r="DTN831" s="28"/>
      <c r="DTO831" s="28"/>
      <c r="DTP831" s="28"/>
      <c r="DTQ831" s="28"/>
      <c r="DTR831" s="28"/>
      <c r="DTS831" s="28"/>
      <c r="DTT831" s="28"/>
      <c r="DTU831" s="28"/>
      <c r="DTV831" s="28"/>
      <c r="DTW831" s="28"/>
      <c r="DTX831" s="28"/>
      <c r="DTY831" s="28"/>
      <c r="DTZ831" s="28"/>
      <c r="DUA831" s="28"/>
      <c r="DUB831" s="28"/>
      <c r="DUC831" s="28"/>
      <c r="DUD831" s="28"/>
      <c r="DUE831" s="28"/>
      <c r="DUF831" s="28"/>
      <c r="DUG831" s="28"/>
      <c r="DUH831" s="28"/>
      <c r="DUI831" s="28"/>
      <c r="DUJ831" s="28"/>
      <c r="DUK831" s="28"/>
      <c r="DUL831" s="28"/>
      <c r="DUM831" s="28"/>
      <c r="DUN831" s="28"/>
      <c r="DUO831" s="28"/>
      <c r="DUP831" s="28"/>
      <c r="DUQ831" s="28"/>
      <c r="DUR831" s="28"/>
      <c r="DUS831" s="28"/>
      <c r="DUT831" s="28"/>
      <c r="DUU831" s="28"/>
      <c r="DUV831" s="28"/>
      <c r="DUW831" s="28"/>
      <c r="DUX831" s="28"/>
      <c r="DUY831" s="28"/>
      <c r="DUZ831" s="28"/>
      <c r="DVA831" s="28"/>
      <c r="DVB831" s="28"/>
      <c r="DVC831" s="28"/>
      <c r="DVD831" s="28"/>
      <c r="DVE831" s="28"/>
      <c r="DVF831" s="28"/>
      <c r="DVG831" s="28"/>
      <c r="DVH831" s="28"/>
      <c r="DVI831" s="28"/>
      <c r="DVJ831" s="28"/>
      <c r="DVK831" s="28"/>
      <c r="DVL831" s="28"/>
      <c r="DVM831" s="28"/>
      <c r="DVN831" s="28"/>
      <c r="DVO831" s="28"/>
      <c r="DVP831" s="28"/>
      <c r="DVQ831" s="28"/>
      <c r="DVR831" s="28"/>
      <c r="DVS831" s="28"/>
      <c r="DVT831" s="28"/>
      <c r="DVU831" s="28"/>
      <c r="DVV831" s="28"/>
      <c r="DVW831" s="28"/>
      <c r="DVX831" s="28"/>
      <c r="DVY831" s="28"/>
      <c r="DVZ831" s="28"/>
      <c r="DWA831" s="28"/>
      <c r="DWB831" s="28"/>
      <c r="DWC831" s="28"/>
      <c r="DWD831" s="28"/>
      <c r="DWE831" s="28"/>
      <c r="DWF831" s="28"/>
      <c r="DWG831" s="28"/>
      <c r="DWH831" s="28"/>
      <c r="DWI831" s="28"/>
      <c r="DWJ831" s="28"/>
      <c r="DWK831" s="28"/>
      <c r="DWL831" s="28"/>
      <c r="DWM831" s="28"/>
      <c r="DWN831" s="28"/>
      <c r="DWO831" s="28"/>
      <c r="DWP831" s="28"/>
      <c r="DWQ831" s="28"/>
      <c r="DWR831" s="28"/>
      <c r="DWS831" s="28"/>
      <c r="DWT831" s="28"/>
      <c r="DWU831" s="28"/>
      <c r="DWV831" s="28"/>
      <c r="DWW831" s="28"/>
      <c r="DWX831" s="28"/>
      <c r="DWY831" s="28"/>
      <c r="DWZ831" s="28"/>
      <c r="DXA831" s="28"/>
      <c r="DXB831" s="28"/>
      <c r="DXC831" s="28"/>
      <c r="DXD831" s="28"/>
      <c r="DXE831" s="28"/>
      <c r="DXF831" s="28"/>
      <c r="DXG831" s="28"/>
      <c r="DXH831" s="28"/>
      <c r="DXI831" s="28"/>
      <c r="DXJ831" s="28"/>
      <c r="DXK831" s="28"/>
      <c r="DXL831" s="28"/>
      <c r="DXM831" s="28"/>
      <c r="DXN831" s="28"/>
      <c r="DXO831" s="28"/>
      <c r="DXP831" s="28"/>
      <c r="DXQ831" s="28"/>
      <c r="DXR831" s="28"/>
      <c r="DXS831" s="28"/>
      <c r="DXT831" s="28"/>
      <c r="DXU831" s="28"/>
      <c r="DXV831" s="28"/>
      <c r="DXW831" s="28"/>
      <c r="DXX831" s="28"/>
      <c r="DXY831" s="28"/>
      <c r="DXZ831" s="28"/>
      <c r="DYA831" s="28"/>
      <c r="DYB831" s="28"/>
      <c r="DYC831" s="28"/>
      <c r="DYD831" s="28"/>
      <c r="DYE831" s="28"/>
      <c r="DYF831" s="28"/>
      <c r="DYG831" s="28"/>
      <c r="DYH831" s="28"/>
      <c r="DYI831" s="28"/>
      <c r="DYJ831" s="28"/>
      <c r="DYK831" s="28"/>
      <c r="DYL831" s="28"/>
      <c r="DYM831" s="28"/>
      <c r="DYN831" s="28"/>
      <c r="DYO831" s="28"/>
      <c r="DYP831" s="28"/>
      <c r="DYQ831" s="28"/>
      <c r="DYR831" s="28"/>
      <c r="DYS831" s="28"/>
      <c r="DYT831" s="28"/>
      <c r="DYU831" s="28"/>
      <c r="DYV831" s="28"/>
      <c r="DYW831" s="28"/>
      <c r="DYX831" s="28"/>
      <c r="DYY831" s="28"/>
      <c r="DYZ831" s="28"/>
      <c r="DZA831" s="28"/>
      <c r="DZB831" s="28"/>
      <c r="DZC831" s="28"/>
      <c r="DZD831" s="28"/>
      <c r="DZE831" s="28"/>
      <c r="DZF831" s="28"/>
      <c r="DZG831" s="28"/>
      <c r="DZH831" s="28"/>
      <c r="DZI831" s="28"/>
      <c r="DZJ831" s="28"/>
      <c r="DZK831" s="28"/>
      <c r="DZL831" s="28"/>
      <c r="DZM831" s="28"/>
      <c r="DZN831" s="28"/>
      <c r="DZO831" s="28"/>
      <c r="DZP831" s="28"/>
      <c r="DZQ831" s="28"/>
      <c r="DZR831" s="28"/>
      <c r="DZS831" s="28"/>
      <c r="DZT831" s="28"/>
      <c r="DZU831" s="28"/>
      <c r="DZV831" s="28"/>
      <c r="DZW831" s="28"/>
      <c r="DZX831" s="28"/>
      <c r="DZY831" s="28"/>
      <c r="DZZ831" s="28"/>
      <c r="EAA831" s="28"/>
      <c r="EAB831" s="28"/>
      <c r="EAC831" s="28"/>
      <c r="EAD831" s="28"/>
      <c r="EAE831" s="28"/>
      <c r="EAF831" s="28"/>
      <c r="EAG831" s="28"/>
      <c r="EAH831" s="28"/>
      <c r="EAI831" s="28"/>
      <c r="EAJ831" s="28"/>
      <c r="EAK831" s="28"/>
      <c r="EAL831" s="28"/>
      <c r="EAM831" s="28"/>
      <c r="EAN831" s="28"/>
      <c r="EAO831" s="28"/>
      <c r="EAP831" s="28"/>
      <c r="EAQ831" s="28"/>
      <c r="EAR831" s="28"/>
      <c r="EAS831" s="28"/>
      <c r="EAT831" s="28"/>
      <c r="EAU831" s="28"/>
      <c r="EAV831" s="28"/>
      <c r="EAW831" s="28"/>
      <c r="EAX831" s="28"/>
      <c r="EAY831" s="28"/>
      <c r="EAZ831" s="28"/>
      <c r="EBA831" s="28"/>
      <c r="EBB831" s="28"/>
      <c r="EBC831" s="28"/>
      <c r="EBD831" s="28"/>
      <c r="EBE831" s="28"/>
      <c r="EBF831" s="28"/>
      <c r="EBG831" s="28"/>
      <c r="EBH831" s="28"/>
      <c r="EBI831" s="28"/>
      <c r="EBJ831" s="28"/>
      <c r="EBK831" s="28"/>
      <c r="EBL831" s="28"/>
      <c r="EBM831" s="28"/>
      <c r="EBN831" s="28"/>
      <c r="EBO831" s="28"/>
      <c r="EBP831" s="28"/>
      <c r="EBQ831" s="28"/>
      <c r="EBR831" s="28"/>
      <c r="EBS831" s="28"/>
      <c r="EBT831" s="28"/>
      <c r="EBU831" s="28"/>
      <c r="EBV831" s="28"/>
      <c r="EBW831" s="28"/>
      <c r="EBX831" s="28"/>
      <c r="EBY831" s="28"/>
      <c r="EBZ831" s="28"/>
      <c r="ECA831" s="28"/>
      <c r="ECB831" s="28"/>
      <c r="ECC831" s="28"/>
      <c r="ECD831" s="28"/>
      <c r="ECE831" s="28"/>
      <c r="ECF831" s="28"/>
      <c r="ECG831" s="28"/>
      <c r="ECH831" s="28"/>
      <c r="ECI831" s="28"/>
      <c r="ECJ831" s="28"/>
      <c r="ECK831" s="28"/>
      <c r="ECL831" s="28"/>
      <c r="ECM831" s="28"/>
      <c r="ECN831" s="28"/>
      <c r="ECO831" s="28"/>
      <c r="ECP831" s="28"/>
      <c r="ECQ831" s="28"/>
      <c r="ECR831" s="28"/>
      <c r="ECS831" s="28"/>
      <c r="ECT831" s="28"/>
      <c r="ECU831" s="28"/>
      <c r="ECV831" s="28"/>
      <c r="ECW831" s="28"/>
      <c r="ECX831" s="28"/>
      <c r="ECY831" s="28"/>
      <c r="ECZ831" s="28"/>
      <c r="EDA831" s="28"/>
      <c r="EDB831" s="28"/>
      <c r="EDC831" s="28"/>
      <c r="EDD831" s="28"/>
      <c r="EDE831" s="28"/>
      <c r="EDF831" s="28"/>
      <c r="EDG831" s="28"/>
      <c r="EDH831" s="28"/>
      <c r="EDI831" s="28"/>
      <c r="EDJ831" s="28"/>
      <c r="EDK831" s="28"/>
      <c r="EDL831" s="28"/>
      <c r="EDM831" s="28"/>
      <c r="EDN831" s="28"/>
      <c r="EDO831" s="28"/>
      <c r="EDP831" s="28"/>
      <c r="EDQ831" s="28"/>
      <c r="EDR831" s="28"/>
      <c r="EDS831" s="28"/>
      <c r="EDT831" s="28"/>
      <c r="EDU831" s="28"/>
      <c r="EDV831" s="28"/>
      <c r="EDW831" s="28"/>
      <c r="EDX831" s="28"/>
      <c r="EDY831" s="28"/>
      <c r="EDZ831" s="28"/>
      <c r="EEA831" s="28"/>
      <c r="EEB831" s="28"/>
      <c r="EEC831" s="28"/>
      <c r="EED831" s="28"/>
      <c r="EEE831" s="28"/>
      <c r="EEF831" s="28"/>
      <c r="EEG831" s="28"/>
      <c r="EEH831" s="28"/>
      <c r="EEI831" s="28"/>
      <c r="EEJ831" s="28"/>
      <c r="EEK831" s="28"/>
      <c r="EEL831" s="28"/>
      <c r="EEM831" s="28"/>
      <c r="EEN831" s="28"/>
      <c r="EEO831" s="28"/>
      <c r="EEP831" s="28"/>
      <c r="EEQ831" s="28"/>
      <c r="EER831" s="28"/>
      <c r="EES831" s="28"/>
      <c r="EET831" s="28"/>
      <c r="EEU831" s="28"/>
      <c r="EEV831" s="28"/>
      <c r="EEW831" s="28"/>
      <c r="EEX831" s="28"/>
      <c r="EEY831" s="28"/>
      <c r="EEZ831" s="28"/>
      <c r="EFA831" s="28"/>
      <c r="EFB831" s="28"/>
      <c r="EFC831" s="28"/>
      <c r="EFD831" s="28"/>
      <c r="EFE831" s="28"/>
      <c r="EFF831" s="28"/>
      <c r="EFG831" s="28"/>
      <c r="EFH831" s="28"/>
      <c r="EFI831" s="28"/>
      <c r="EFJ831" s="28"/>
      <c r="EFK831" s="28"/>
      <c r="EFL831" s="28"/>
      <c r="EFM831" s="28"/>
      <c r="EFN831" s="28"/>
      <c r="EFO831" s="28"/>
      <c r="EFP831" s="28"/>
      <c r="EFQ831" s="28"/>
      <c r="EFR831" s="28"/>
      <c r="EFS831" s="28"/>
      <c r="EFT831" s="28"/>
      <c r="EFU831" s="28"/>
      <c r="EFV831" s="28"/>
      <c r="EFW831" s="28"/>
      <c r="EFX831" s="28"/>
      <c r="EFY831" s="28"/>
      <c r="EFZ831" s="28"/>
      <c r="EGA831" s="28"/>
      <c r="EGB831" s="28"/>
      <c r="EGC831" s="28"/>
      <c r="EGD831" s="28"/>
      <c r="EGE831" s="28"/>
      <c r="EGF831" s="28"/>
      <c r="EGG831" s="28"/>
      <c r="EGH831" s="28"/>
      <c r="EGI831" s="28"/>
      <c r="EGJ831" s="28"/>
      <c r="EGK831" s="28"/>
      <c r="EGL831" s="28"/>
      <c r="EGM831" s="28"/>
      <c r="EGN831" s="28"/>
      <c r="EGO831" s="28"/>
      <c r="EGP831" s="28"/>
      <c r="EGQ831" s="28"/>
      <c r="EGR831" s="28"/>
      <c r="EGS831" s="28"/>
      <c r="EGT831" s="28"/>
      <c r="EGU831" s="28"/>
      <c r="EGV831" s="28"/>
      <c r="EGW831" s="28"/>
      <c r="EGX831" s="28"/>
      <c r="EGY831" s="28"/>
      <c r="EGZ831" s="28"/>
      <c r="EHA831" s="28"/>
      <c r="EHB831" s="28"/>
      <c r="EHC831" s="28"/>
      <c r="EHD831" s="28"/>
      <c r="EHE831" s="28"/>
      <c r="EHF831" s="28"/>
      <c r="EHG831" s="28"/>
      <c r="EHH831" s="28"/>
      <c r="EHI831" s="28"/>
      <c r="EHJ831" s="28"/>
      <c r="EHK831" s="28"/>
      <c r="EHL831" s="28"/>
      <c r="EHM831" s="28"/>
      <c r="EHN831" s="28"/>
      <c r="EHO831" s="28"/>
      <c r="EHP831" s="28"/>
      <c r="EHQ831" s="28"/>
      <c r="EHR831" s="28"/>
      <c r="EHS831" s="28"/>
      <c r="EHT831" s="28"/>
      <c r="EHU831" s="28"/>
      <c r="EHV831" s="28"/>
      <c r="EHW831" s="28"/>
      <c r="EHX831" s="28"/>
      <c r="EHY831" s="28"/>
      <c r="EHZ831" s="28"/>
      <c r="EIA831" s="28"/>
      <c r="EIB831" s="28"/>
      <c r="EIC831" s="28"/>
      <c r="EID831" s="28"/>
      <c r="EIE831" s="28"/>
      <c r="EIF831" s="28"/>
      <c r="EIG831" s="28"/>
      <c r="EIH831" s="28"/>
      <c r="EII831" s="28"/>
      <c r="EIJ831" s="28"/>
      <c r="EIK831" s="28"/>
      <c r="EIL831" s="28"/>
      <c r="EIM831" s="28"/>
      <c r="EIN831" s="28"/>
      <c r="EIO831" s="28"/>
      <c r="EIP831" s="28"/>
      <c r="EIQ831" s="28"/>
      <c r="EIR831" s="28"/>
      <c r="EIS831" s="28"/>
      <c r="EIT831" s="28"/>
      <c r="EIU831" s="28"/>
      <c r="EIV831" s="28"/>
      <c r="EIW831" s="28"/>
      <c r="EIX831" s="28"/>
      <c r="EIY831" s="28"/>
      <c r="EIZ831" s="28"/>
      <c r="EJA831" s="28"/>
      <c r="EJB831" s="28"/>
      <c r="EJC831" s="28"/>
      <c r="EJD831" s="28"/>
      <c r="EJE831" s="28"/>
      <c r="EJF831" s="28"/>
      <c r="EJG831" s="28"/>
      <c r="EJH831" s="28"/>
      <c r="EJI831" s="28"/>
      <c r="EJJ831" s="28"/>
      <c r="EJK831" s="28"/>
      <c r="EJL831" s="28"/>
      <c r="EJM831" s="28"/>
      <c r="EJN831" s="28"/>
      <c r="EJO831" s="28"/>
      <c r="EJP831" s="28"/>
      <c r="EJQ831" s="28"/>
      <c r="EJR831" s="28"/>
      <c r="EJS831" s="28"/>
      <c r="EJT831" s="28"/>
      <c r="EJU831" s="28"/>
      <c r="EJV831" s="28"/>
      <c r="EJW831" s="28"/>
      <c r="EJX831" s="28"/>
      <c r="EJY831" s="28"/>
      <c r="EJZ831" s="28"/>
      <c r="EKA831" s="28"/>
      <c r="EKB831" s="28"/>
      <c r="EKC831" s="28"/>
      <c r="EKD831" s="28"/>
      <c r="EKE831" s="28"/>
      <c r="EKF831" s="28"/>
      <c r="EKG831" s="28"/>
      <c r="EKH831" s="28"/>
      <c r="EKI831" s="28"/>
      <c r="EKJ831" s="28"/>
      <c r="EKK831" s="28"/>
      <c r="EKL831" s="28"/>
      <c r="EKM831" s="28"/>
      <c r="EKN831" s="28"/>
      <c r="EKO831" s="28"/>
      <c r="EKP831" s="28"/>
      <c r="EKQ831" s="28"/>
      <c r="EKR831" s="28"/>
      <c r="EKS831" s="28"/>
      <c r="EKT831" s="28"/>
      <c r="EKU831" s="28"/>
      <c r="EKV831" s="28"/>
      <c r="EKW831" s="28"/>
      <c r="EKX831" s="28"/>
      <c r="EKY831" s="28"/>
      <c r="EKZ831" s="28"/>
      <c r="ELA831" s="28"/>
      <c r="ELB831" s="28"/>
      <c r="ELC831" s="28"/>
      <c r="ELD831" s="28"/>
      <c r="ELE831" s="28"/>
      <c r="ELF831" s="28"/>
      <c r="ELG831" s="28"/>
      <c r="ELH831" s="28"/>
      <c r="ELI831" s="28"/>
      <c r="ELJ831" s="28"/>
      <c r="ELK831" s="28"/>
      <c r="ELL831" s="28"/>
      <c r="ELM831" s="28"/>
      <c r="ELN831" s="28"/>
      <c r="ELO831" s="28"/>
      <c r="ELP831" s="28"/>
      <c r="ELQ831" s="28"/>
      <c r="ELR831" s="28"/>
      <c r="ELS831" s="28"/>
      <c r="ELT831" s="28"/>
      <c r="ELU831" s="28"/>
      <c r="ELV831" s="28"/>
      <c r="ELW831" s="28"/>
      <c r="ELX831" s="28"/>
      <c r="ELY831" s="28"/>
      <c r="ELZ831" s="28"/>
      <c r="EMA831" s="28"/>
      <c r="EMB831" s="28"/>
      <c r="EMC831" s="28"/>
      <c r="EMD831" s="28"/>
      <c r="EME831" s="28"/>
      <c r="EMF831" s="28"/>
      <c r="EMG831" s="28"/>
      <c r="EMH831" s="28"/>
      <c r="EMI831" s="28"/>
      <c r="EMJ831" s="28"/>
      <c r="EMK831" s="28"/>
      <c r="EML831" s="28"/>
      <c r="EMM831" s="28"/>
      <c r="EMN831" s="28"/>
      <c r="EMO831" s="28"/>
      <c r="EMP831" s="28"/>
      <c r="EMQ831" s="28"/>
      <c r="EMR831" s="28"/>
      <c r="EMS831" s="28"/>
      <c r="EMT831" s="28"/>
      <c r="EMU831" s="28"/>
      <c r="EMV831" s="28"/>
      <c r="EMW831" s="28"/>
      <c r="EMX831" s="28"/>
      <c r="EMY831" s="28"/>
      <c r="EMZ831" s="28"/>
      <c r="ENA831" s="28"/>
      <c r="ENB831" s="28"/>
      <c r="ENC831" s="28"/>
      <c r="END831" s="28"/>
      <c r="ENE831" s="28"/>
      <c r="ENF831" s="28"/>
      <c r="ENG831" s="28"/>
      <c r="ENH831" s="28"/>
      <c r="ENI831" s="28"/>
      <c r="ENJ831" s="28"/>
      <c r="ENK831" s="28"/>
      <c r="ENL831" s="28"/>
      <c r="ENM831" s="28"/>
      <c r="ENN831" s="28"/>
      <c r="ENO831" s="28"/>
      <c r="ENP831" s="28"/>
      <c r="ENQ831" s="28"/>
      <c r="ENR831" s="28"/>
      <c r="ENS831" s="28"/>
      <c r="ENT831" s="28"/>
      <c r="ENU831" s="28"/>
      <c r="ENV831" s="28"/>
      <c r="ENW831" s="28"/>
      <c r="ENX831" s="28"/>
      <c r="ENY831" s="28"/>
      <c r="ENZ831" s="28"/>
      <c r="EOA831" s="28"/>
      <c r="EOB831" s="28"/>
      <c r="EOC831" s="28"/>
      <c r="EOD831" s="28"/>
      <c r="EOE831" s="28"/>
      <c r="EOF831" s="28"/>
      <c r="EOG831" s="28"/>
      <c r="EOH831" s="28"/>
      <c r="EOI831" s="28"/>
      <c r="EOJ831" s="28"/>
      <c r="EOK831" s="28"/>
      <c r="EOL831" s="28"/>
      <c r="EOM831" s="28"/>
      <c r="EON831" s="28"/>
      <c r="EOO831" s="28"/>
      <c r="EOP831" s="28"/>
      <c r="EOQ831" s="28"/>
      <c r="EOR831" s="28"/>
      <c r="EOS831" s="28"/>
      <c r="EOT831" s="28"/>
      <c r="EOU831" s="28"/>
      <c r="EOV831" s="28"/>
      <c r="EOW831" s="28"/>
      <c r="EOX831" s="28"/>
      <c r="EOY831" s="28"/>
      <c r="EOZ831" s="28"/>
      <c r="EPA831" s="28"/>
      <c r="EPB831" s="28"/>
      <c r="EPC831" s="28"/>
      <c r="EPD831" s="28"/>
      <c r="EPE831" s="28"/>
      <c r="EPF831" s="28"/>
      <c r="EPG831" s="28"/>
      <c r="EPH831" s="28"/>
      <c r="EPI831" s="28"/>
      <c r="EPJ831" s="28"/>
      <c r="EPK831" s="28"/>
      <c r="EPL831" s="28"/>
      <c r="EPM831" s="28"/>
      <c r="EPN831" s="28"/>
      <c r="EPO831" s="28"/>
      <c r="EPP831" s="28"/>
      <c r="EPQ831" s="28"/>
      <c r="EPR831" s="28"/>
      <c r="EPS831" s="28"/>
      <c r="EPT831" s="28"/>
      <c r="EPU831" s="28"/>
      <c r="EPV831" s="28"/>
      <c r="EPW831" s="28"/>
      <c r="EPX831" s="28"/>
      <c r="EPY831" s="28"/>
      <c r="EPZ831" s="28"/>
      <c r="EQA831" s="28"/>
      <c r="EQB831" s="28"/>
      <c r="EQC831" s="28"/>
      <c r="EQD831" s="28"/>
      <c r="EQE831" s="28"/>
      <c r="EQF831" s="28"/>
      <c r="EQG831" s="28"/>
      <c r="EQH831" s="28"/>
      <c r="EQI831" s="28"/>
      <c r="EQJ831" s="28"/>
      <c r="EQK831" s="28"/>
      <c r="EQL831" s="28"/>
      <c r="EQM831" s="28"/>
      <c r="EQN831" s="28"/>
      <c r="EQO831" s="28"/>
      <c r="EQP831" s="28"/>
      <c r="EQQ831" s="28"/>
      <c r="EQR831" s="28"/>
      <c r="EQS831" s="28"/>
      <c r="EQT831" s="28"/>
      <c r="EQU831" s="28"/>
      <c r="EQV831" s="28"/>
      <c r="EQW831" s="28"/>
      <c r="EQX831" s="28"/>
      <c r="EQY831" s="28"/>
      <c r="EQZ831" s="28"/>
      <c r="ERA831" s="28"/>
      <c r="ERB831" s="28"/>
      <c r="ERC831" s="28"/>
      <c r="ERD831" s="28"/>
      <c r="ERE831" s="28"/>
      <c r="ERF831" s="28"/>
      <c r="ERG831" s="28"/>
      <c r="ERH831" s="28"/>
      <c r="ERI831" s="28"/>
      <c r="ERJ831" s="28"/>
      <c r="ERK831" s="28"/>
      <c r="ERL831" s="28"/>
      <c r="ERM831" s="28"/>
      <c r="ERN831" s="28"/>
      <c r="ERO831" s="28"/>
      <c r="ERP831" s="28"/>
      <c r="ERQ831" s="28"/>
      <c r="ERR831" s="28"/>
      <c r="ERS831" s="28"/>
      <c r="ERT831" s="28"/>
      <c r="ERU831" s="28"/>
      <c r="ERV831" s="28"/>
      <c r="ERW831" s="28"/>
      <c r="ERX831" s="28"/>
      <c r="ERY831" s="28"/>
      <c r="ERZ831" s="28"/>
      <c r="ESA831" s="28"/>
      <c r="ESB831" s="28"/>
      <c r="ESC831" s="28"/>
      <c r="ESD831" s="28"/>
      <c r="ESE831" s="28"/>
      <c r="ESF831" s="28"/>
      <c r="ESG831" s="28"/>
      <c r="ESH831" s="28"/>
      <c r="ESI831" s="28"/>
      <c r="ESJ831" s="28"/>
      <c r="ESK831" s="28"/>
      <c r="ESL831" s="28"/>
      <c r="ESM831" s="28"/>
      <c r="ESN831" s="28"/>
      <c r="ESO831" s="28"/>
      <c r="ESP831" s="28"/>
      <c r="ESQ831" s="28"/>
      <c r="ESR831" s="28"/>
      <c r="ESS831" s="28"/>
      <c r="EST831" s="28"/>
      <c r="ESU831" s="28"/>
      <c r="ESV831" s="28"/>
      <c r="ESW831" s="28"/>
      <c r="ESX831" s="28"/>
      <c r="ESY831" s="28"/>
      <c r="ESZ831" s="28"/>
      <c r="ETA831" s="28"/>
      <c r="ETB831" s="28"/>
      <c r="ETC831" s="28"/>
      <c r="ETD831" s="28"/>
      <c r="ETE831" s="28"/>
      <c r="ETF831" s="28"/>
      <c r="ETG831" s="28"/>
      <c r="ETH831" s="28"/>
      <c r="ETI831" s="28"/>
      <c r="ETJ831" s="28"/>
      <c r="ETK831" s="28"/>
      <c r="ETL831" s="28"/>
      <c r="ETM831" s="28"/>
      <c r="ETN831" s="28"/>
      <c r="ETO831" s="28"/>
      <c r="ETP831" s="28"/>
      <c r="ETQ831" s="28"/>
      <c r="ETR831" s="28"/>
      <c r="ETS831" s="28"/>
      <c r="ETT831" s="28"/>
      <c r="ETU831" s="28"/>
      <c r="ETV831" s="28"/>
      <c r="ETW831" s="28"/>
      <c r="ETX831" s="28"/>
      <c r="ETY831" s="28"/>
      <c r="ETZ831" s="28"/>
      <c r="EUA831" s="28"/>
      <c r="EUB831" s="28"/>
      <c r="EUC831" s="28"/>
      <c r="EUD831" s="28"/>
      <c r="EUE831" s="28"/>
      <c r="EUF831" s="28"/>
      <c r="EUG831" s="28"/>
      <c r="EUH831" s="28"/>
      <c r="EUI831" s="28"/>
      <c r="EUJ831" s="28"/>
      <c r="EUK831" s="28"/>
      <c r="EUL831" s="28"/>
      <c r="EUM831" s="28"/>
      <c r="EUN831" s="28"/>
      <c r="EUO831" s="28"/>
      <c r="EUP831" s="28"/>
      <c r="EUQ831" s="28"/>
      <c r="EUR831" s="28"/>
      <c r="EUS831" s="28"/>
      <c r="EUT831" s="28"/>
      <c r="EUU831" s="28"/>
      <c r="EUV831" s="28"/>
      <c r="EUW831" s="28"/>
      <c r="EUX831" s="28"/>
      <c r="EUY831" s="28"/>
      <c r="EUZ831" s="28"/>
      <c r="EVA831" s="28"/>
      <c r="EVB831" s="28"/>
      <c r="EVC831" s="28"/>
      <c r="EVD831" s="28"/>
      <c r="EVE831" s="28"/>
      <c r="EVF831" s="28"/>
      <c r="EVG831" s="28"/>
      <c r="EVH831" s="28"/>
      <c r="EVI831" s="28"/>
      <c r="EVJ831" s="28"/>
      <c r="EVK831" s="28"/>
      <c r="EVL831" s="28"/>
      <c r="EVM831" s="28"/>
      <c r="EVN831" s="28"/>
      <c r="EVO831" s="28"/>
      <c r="EVP831" s="28"/>
      <c r="EVQ831" s="28"/>
      <c r="EVR831" s="28"/>
      <c r="EVS831" s="28"/>
      <c r="EVT831" s="28"/>
      <c r="EVU831" s="28"/>
      <c r="EVV831" s="28"/>
      <c r="EVW831" s="28"/>
      <c r="EVX831" s="28"/>
      <c r="EVY831" s="28"/>
      <c r="EVZ831" s="28"/>
      <c r="EWA831" s="28"/>
      <c r="EWB831" s="28"/>
      <c r="EWC831" s="28"/>
      <c r="EWD831" s="28"/>
      <c r="EWE831" s="28"/>
      <c r="EWF831" s="28"/>
      <c r="EWG831" s="28"/>
      <c r="EWH831" s="28"/>
      <c r="EWI831" s="28"/>
      <c r="EWJ831" s="28"/>
      <c r="EWK831" s="28"/>
      <c r="EWL831" s="28"/>
      <c r="EWM831" s="28"/>
      <c r="EWN831" s="28"/>
      <c r="EWO831" s="28"/>
      <c r="EWP831" s="28"/>
      <c r="EWQ831" s="28"/>
      <c r="EWR831" s="28"/>
      <c r="EWS831" s="28"/>
      <c r="EWT831" s="28"/>
      <c r="EWU831" s="28"/>
      <c r="EWV831" s="28"/>
      <c r="EWW831" s="28"/>
      <c r="EWX831" s="28"/>
      <c r="EWY831" s="28"/>
      <c r="EWZ831" s="28"/>
      <c r="EXA831" s="28"/>
      <c r="EXB831" s="28"/>
      <c r="EXC831" s="28"/>
      <c r="EXD831" s="28"/>
      <c r="EXE831" s="28"/>
      <c r="EXF831" s="28"/>
      <c r="EXG831" s="28"/>
      <c r="EXH831" s="28"/>
      <c r="EXI831" s="28"/>
      <c r="EXJ831" s="28"/>
      <c r="EXK831" s="28"/>
      <c r="EXL831" s="28"/>
      <c r="EXM831" s="28"/>
      <c r="EXN831" s="28"/>
      <c r="EXO831" s="28"/>
      <c r="EXP831" s="28"/>
      <c r="EXQ831" s="28"/>
      <c r="EXR831" s="28"/>
      <c r="EXS831" s="28"/>
      <c r="EXT831" s="28"/>
      <c r="EXU831" s="28"/>
      <c r="EXV831" s="28"/>
      <c r="EXW831" s="28"/>
      <c r="EXX831" s="28"/>
      <c r="EXY831" s="28"/>
      <c r="EXZ831" s="28"/>
      <c r="EYA831" s="28"/>
      <c r="EYB831" s="28"/>
      <c r="EYC831" s="28"/>
      <c r="EYD831" s="28"/>
      <c r="EYE831" s="28"/>
      <c r="EYF831" s="28"/>
      <c r="EYG831" s="28"/>
      <c r="EYH831" s="28"/>
      <c r="EYI831" s="28"/>
      <c r="EYJ831" s="28"/>
      <c r="EYK831" s="28"/>
      <c r="EYL831" s="28"/>
      <c r="EYM831" s="28"/>
      <c r="EYN831" s="28"/>
      <c r="EYO831" s="28"/>
      <c r="EYP831" s="28"/>
      <c r="EYQ831" s="28"/>
      <c r="EYR831" s="28"/>
      <c r="EYS831" s="28"/>
      <c r="EYT831" s="28"/>
      <c r="EYU831" s="28"/>
      <c r="EYV831" s="28"/>
      <c r="EYW831" s="28"/>
      <c r="EYX831" s="28"/>
      <c r="EYY831" s="28"/>
      <c r="EYZ831" s="28"/>
      <c r="EZA831" s="28"/>
      <c r="EZB831" s="28"/>
      <c r="EZC831" s="28"/>
      <c r="EZD831" s="28"/>
      <c r="EZE831" s="28"/>
      <c r="EZF831" s="28"/>
      <c r="EZG831" s="28"/>
      <c r="EZH831" s="28"/>
      <c r="EZI831" s="28"/>
      <c r="EZJ831" s="28"/>
      <c r="EZK831" s="28"/>
      <c r="EZL831" s="28"/>
      <c r="EZM831" s="28"/>
      <c r="EZN831" s="28"/>
      <c r="EZO831" s="28"/>
      <c r="EZP831" s="28"/>
      <c r="EZQ831" s="28"/>
      <c r="EZR831" s="28"/>
      <c r="EZS831" s="28"/>
      <c r="EZT831" s="28"/>
      <c r="EZU831" s="28"/>
      <c r="EZV831" s="28"/>
      <c r="EZW831" s="28"/>
      <c r="EZX831" s="28"/>
      <c r="EZY831" s="28"/>
      <c r="EZZ831" s="28"/>
      <c r="FAA831" s="28"/>
      <c r="FAB831" s="28"/>
      <c r="FAC831" s="28"/>
      <c r="FAD831" s="28"/>
      <c r="FAE831" s="28"/>
      <c r="FAF831" s="28"/>
      <c r="FAG831" s="28"/>
      <c r="FAH831" s="28"/>
      <c r="FAI831" s="28"/>
      <c r="FAJ831" s="28"/>
      <c r="FAK831" s="28"/>
      <c r="FAL831" s="28"/>
      <c r="FAM831" s="28"/>
      <c r="FAN831" s="28"/>
      <c r="FAO831" s="28"/>
      <c r="FAP831" s="28"/>
      <c r="FAQ831" s="28"/>
      <c r="FAR831" s="28"/>
      <c r="FAS831" s="28"/>
      <c r="FAT831" s="28"/>
      <c r="FAU831" s="28"/>
      <c r="FAV831" s="28"/>
      <c r="FAW831" s="28"/>
      <c r="FAX831" s="28"/>
      <c r="FAY831" s="28"/>
      <c r="FAZ831" s="28"/>
      <c r="FBA831" s="28"/>
      <c r="FBB831" s="28"/>
      <c r="FBC831" s="28"/>
      <c r="FBD831" s="28"/>
      <c r="FBE831" s="28"/>
      <c r="FBF831" s="28"/>
      <c r="FBG831" s="28"/>
      <c r="FBH831" s="28"/>
      <c r="FBI831" s="28"/>
      <c r="FBJ831" s="28"/>
      <c r="FBK831" s="28"/>
      <c r="FBL831" s="28"/>
      <c r="FBM831" s="28"/>
      <c r="FBN831" s="28"/>
      <c r="FBO831" s="28"/>
      <c r="FBP831" s="28"/>
      <c r="FBQ831" s="28"/>
      <c r="FBR831" s="28"/>
      <c r="FBS831" s="28"/>
      <c r="FBT831" s="28"/>
      <c r="FBU831" s="28"/>
      <c r="FBV831" s="28"/>
      <c r="FBW831" s="28"/>
      <c r="FBX831" s="28"/>
      <c r="FBY831" s="28"/>
      <c r="FBZ831" s="28"/>
      <c r="FCA831" s="28"/>
      <c r="FCB831" s="28"/>
      <c r="FCC831" s="28"/>
      <c r="FCD831" s="28"/>
      <c r="FCE831" s="28"/>
      <c r="FCF831" s="28"/>
      <c r="FCG831" s="28"/>
      <c r="FCH831" s="28"/>
      <c r="FCI831" s="28"/>
      <c r="FCJ831" s="28"/>
      <c r="FCK831" s="28"/>
      <c r="FCL831" s="28"/>
      <c r="FCM831" s="28"/>
      <c r="FCN831" s="28"/>
      <c r="FCO831" s="28"/>
      <c r="FCP831" s="28"/>
      <c r="FCQ831" s="28"/>
      <c r="FCR831" s="28"/>
      <c r="FCS831" s="28"/>
      <c r="FCT831" s="28"/>
      <c r="FCU831" s="28"/>
      <c r="FCV831" s="28"/>
      <c r="FCW831" s="28"/>
      <c r="FCX831" s="28"/>
      <c r="FCY831" s="28"/>
      <c r="FCZ831" s="28"/>
      <c r="FDA831" s="28"/>
      <c r="FDB831" s="28"/>
      <c r="FDC831" s="28"/>
      <c r="FDD831" s="28"/>
      <c r="FDE831" s="28"/>
      <c r="FDF831" s="28"/>
      <c r="FDG831" s="28"/>
      <c r="FDH831" s="28"/>
      <c r="FDI831" s="28"/>
      <c r="FDJ831" s="28"/>
      <c r="FDK831" s="28"/>
      <c r="FDL831" s="28"/>
      <c r="FDM831" s="28"/>
      <c r="FDN831" s="28"/>
      <c r="FDO831" s="28"/>
      <c r="FDP831" s="28"/>
      <c r="FDQ831" s="28"/>
      <c r="FDR831" s="28"/>
      <c r="FDS831" s="28"/>
      <c r="FDT831" s="28"/>
      <c r="FDU831" s="28"/>
      <c r="FDV831" s="28"/>
      <c r="FDW831" s="28"/>
      <c r="FDX831" s="28"/>
      <c r="FDY831" s="28"/>
      <c r="FDZ831" s="28"/>
      <c r="FEA831" s="28"/>
      <c r="FEB831" s="28"/>
      <c r="FEC831" s="28"/>
      <c r="FED831" s="28"/>
      <c r="FEE831" s="28"/>
      <c r="FEF831" s="28"/>
      <c r="FEG831" s="28"/>
      <c r="FEH831" s="28"/>
      <c r="FEI831" s="28"/>
      <c r="FEJ831" s="28"/>
      <c r="FEK831" s="28"/>
      <c r="FEL831" s="28"/>
      <c r="FEM831" s="28"/>
      <c r="FEN831" s="28"/>
      <c r="FEO831" s="28"/>
      <c r="FEP831" s="28"/>
      <c r="FEQ831" s="28"/>
      <c r="FER831" s="28"/>
      <c r="FES831" s="28"/>
      <c r="FET831" s="28"/>
      <c r="FEU831" s="28"/>
      <c r="FEV831" s="28"/>
      <c r="FEW831" s="28"/>
      <c r="FEX831" s="28"/>
      <c r="FEY831" s="28"/>
      <c r="FEZ831" s="28"/>
      <c r="FFA831" s="28"/>
      <c r="FFB831" s="28"/>
      <c r="FFC831" s="28"/>
      <c r="FFD831" s="28"/>
      <c r="FFE831" s="28"/>
      <c r="FFF831" s="28"/>
      <c r="FFG831" s="28"/>
      <c r="FFH831" s="28"/>
      <c r="FFI831" s="28"/>
      <c r="FFJ831" s="28"/>
      <c r="FFK831" s="28"/>
      <c r="FFL831" s="28"/>
      <c r="FFM831" s="28"/>
      <c r="FFN831" s="28"/>
      <c r="FFO831" s="28"/>
      <c r="FFP831" s="28"/>
      <c r="FFQ831" s="28"/>
      <c r="FFR831" s="28"/>
      <c r="FFS831" s="28"/>
      <c r="FFT831" s="28"/>
      <c r="FFU831" s="28"/>
      <c r="FFV831" s="28"/>
      <c r="FFW831" s="28"/>
      <c r="FFX831" s="28"/>
      <c r="FFY831" s="28"/>
      <c r="FFZ831" s="28"/>
      <c r="FGA831" s="28"/>
      <c r="FGB831" s="28"/>
      <c r="FGC831" s="28"/>
      <c r="FGD831" s="28"/>
      <c r="FGE831" s="28"/>
      <c r="FGF831" s="28"/>
      <c r="FGG831" s="28"/>
      <c r="FGH831" s="28"/>
      <c r="FGI831" s="28"/>
      <c r="FGJ831" s="28"/>
      <c r="FGK831" s="28"/>
      <c r="FGL831" s="28"/>
      <c r="FGM831" s="28"/>
      <c r="FGN831" s="28"/>
      <c r="FGO831" s="28"/>
      <c r="FGP831" s="28"/>
      <c r="FGQ831" s="28"/>
      <c r="FGR831" s="28"/>
      <c r="FGS831" s="28"/>
      <c r="FGT831" s="28"/>
      <c r="FGU831" s="28"/>
      <c r="FGV831" s="28"/>
      <c r="FGW831" s="28"/>
      <c r="FGX831" s="28"/>
      <c r="FGY831" s="28"/>
      <c r="FGZ831" s="28"/>
      <c r="FHA831" s="28"/>
      <c r="FHB831" s="28"/>
      <c r="FHC831" s="28"/>
      <c r="FHD831" s="28"/>
      <c r="FHE831" s="28"/>
      <c r="FHF831" s="28"/>
      <c r="FHG831" s="28"/>
      <c r="FHH831" s="28"/>
      <c r="FHI831" s="28"/>
      <c r="FHJ831" s="28"/>
      <c r="FHK831" s="28"/>
      <c r="FHL831" s="28"/>
      <c r="FHM831" s="28"/>
      <c r="FHN831" s="28"/>
      <c r="FHO831" s="28"/>
      <c r="FHP831" s="28"/>
      <c r="FHQ831" s="28"/>
      <c r="FHR831" s="28"/>
      <c r="FHS831" s="28"/>
      <c r="FHT831" s="28"/>
      <c r="FHU831" s="28"/>
      <c r="FHV831" s="28"/>
      <c r="FHW831" s="28"/>
      <c r="FHX831" s="28"/>
      <c r="FHY831" s="28"/>
      <c r="FHZ831" s="28"/>
      <c r="FIA831" s="28"/>
      <c r="FIB831" s="28"/>
      <c r="FIC831" s="28"/>
      <c r="FID831" s="28"/>
      <c r="FIE831" s="28"/>
      <c r="FIF831" s="28"/>
      <c r="FIG831" s="28"/>
      <c r="FIH831" s="28"/>
      <c r="FII831" s="28"/>
      <c r="FIJ831" s="28"/>
      <c r="FIK831" s="28"/>
      <c r="FIL831" s="28"/>
      <c r="FIM831" s="28"/>
      <c r="FIN831" s="28"/>
      <c r="FIO831" s="28"/>
      <c r="FIP831" s="28"/>
      <c r="FIQ831" s="28"/>
      <c r="FIR831" s="28"/>
      <c r="FIS831" s="28"/>
      <c r="FIT831" s="28"/>
      <c r="FIU831" s="28"/>
      <c r="FIV831" s="28"/>
      <c r="FIW831" s="28"/>
      <c r="FIX831" s="28"/>
      <c r="FIY831" s="28"/>
      <c r="FIZ831" s="28"/>
      <c r="FJA831" s="28"/>
      <c r="FJB831" s="28"/>
      <c r="FJC831" s="28"/>
      <c r="FJD831" s="28"/>
      <c r="FJE831" s="28"/>
      <c r="FJF831" s="28"/>
      <c r="FJG831" s="28"/>
      <c r="FJH831" s="28"/>
      <c r="FJI831" s="28"/>
      <c r="FJJ831" s="28"/>
      <c r="FJK831" s="28"/>
      <c r="FJL831" s="28"/>
      <c r="FJM831" s="28"/>
      <c r="FJN831" s="28"/>
      <c r="FJO831" s="28"/>
      <c r="FJP831" s="28"/>
      <c r="FJQ831" s="28"/>
      <c r="FJR831" s="28"/>
      <c r="FJS831" s="28"/>
      <c r="FJT831" s="28"/>
      <c r="FJU831" s="28"/>
      <c r="FJV831" s="28"/>
      <c r="FJW831" s="28"/>
      <c r="FJX831" s="28"/>
      <c r="FJY831" s="28"/>
      <c r="FJZ831" s="28"/>
      <c r="FKA831" s="28"/>
      <c r="FKB831" s="28"/>
      <c r="FKC831" s="28"/>
      <c r="FKD831" s="28"/>
      <c r="FKE831" s="28"/>
      <c r="FKF831" s="28"/>
      <c r="FKG831" s="28"/>
      <c r="FKH831" s="28"/>
      <c r="FKI831" s="28"/>
      <c r="FKJ831" s="28"/>
      <c r="FKK831" s="28"/>
      <c r="FKL831" s="28"/>
      <c r="FKM831" s="28"/>
      <c r="FKN831" s="28"/>
      <c r="FKO831" s="28"/>
      <c r="FKP831" s="28"/>
      <c r="FKQ831" s="28"/>
      <c r="FKR831" s="28"/>
      <c r="FKS831" s="28"/>
      <c r="FKT831" s="28"/>
      <c r="FKU831" s="28"/>
      <c r="FKV831" s="28"/>
      <c r="FKW831" s="28"/>
      <c r="FKX831" s="28"/>
      <c r="FKY831" s="28"/>
      <c r="FKZ831" s="28"/>
      <c r="FLA831" s="28"/>
      <c r="FLB831" s="28"/>
      <c r="FLC831" s="28"/>
      <c r="FLD831" s="28"/>
      <c r="FLE831" s="28"/>
      <c r="FLF831" s="28"/>
      <c r="FLG831" s="28"/>
      <c r="FLH831" s="28"/>
      <c r="FLI831" s="28"/>
      <c r="FLJ831" s="28"/>
      <c r="FLK831" s="28"/>
      <c r="FLL831" s="28"/>
      <c r="FLM831" s="28"/>
      <c r="FLN831" s="28"/>
      <c r="FLO831" s="28"/>
      <c r="FLP831" s="28"/>
      <c r="FLQ831" s="28"/>
      <c r="FLR831" s="28"/>
      <c r="FLS831" s="28"/>
      <c r="FLT831" s="28"/>
      <c r="FLU831" s="28"/>
      <c r="FLV831" s="28"/>
      <c r="FLW831" s="28"/>
      <c r="FLX831" s="28"/>
      <c r="FLY831" s="28"/>
      <c r="FLZ831" s="28"/>
      <c r="FMA831" s="28"/>
      <c r="FMB831" s="28"/>
      <c r="FMC831" s="28"/>
      <c r="FMD831" s="28"/>
      <c r="FME831" s="28"/>
      <c r="FMF831" s="28"/>
      <c r="FMG831" s="28"/>
      <c r="FMH831" s="28"/>
      <c r="FMI831" s="28"/>
      <c r="FMJ831" s="28"/>
      <c r="FMK831" s="28"/>
      <c r="FML831" s="28"/>
      <c r="FMM831" s="28"/>
      <c r="FMN831" s="28"/>
      <c r="FMO831" s="28"/>
      <c r="FMP831" s="28"/>
      <c r="FMQ831" s="28"/>
      <c r="FMR831" s="28"/>
      <c r="FMS831" s="28"/>
      <c r="FMT831" s="28"/>
      <c r="FMU831" s="28"/>
      <c r="FMV831" s="28"/>
      <c r="FMW831" s="28"/>
      <c r="FMX831" s="28"/>
      <c r="FMY831" s="28"/>
      <c r="FMZ831" s="28"/>
      <c r="FNA831" s="28"/>
      <c r="FNB831" s="28"/>
      <c r="FNC831" s="28"/>
      <c r="FND831" s="28"/>
      <c r="FNE831" s="28"/>
      <c r="FNF831" s="28"/>
      <c r="FNG831" s="28"/>
      <c r="FNH831" s="28"/>
      <c r="FNI831" s="28"/>
      <c r="FNJ831" s="28"/>
      <c r="FNK831" s="28"/>
      <c r="FNL831" s="28"/>
      <c r="FNM831" s="28"/>
      <c r="FNN831" s="28"/>
      <c r="FNO831" s="28"/>
      <c r="FNP831" s="28"/>
      <c r="FNQ831" s="28"/>
      <c r="FNR831" s="28"/>
      <c r="FNS831" s="28"/>
      <c r="FNT831" s="28"/>
      <c r="FNU831" s="28"/>
      <c r="FNV831" s="28"/>
      <c r="FNW831" s="28"/>
      <c r="FNX831" s="28"/>
      <c r="FNY831" s="28"/>
      <c r="FNZ831" s="28"/>
      <c r="FOA831" s="28"/>
      <c r="FOB831" s="28"/>
      <c r="FOC831" s="28"/>
      <c r="FOD831" s="28"/>
      <c r="FOE831" s="28"/>
      <c r="FOF831" s="28"/>
      <c r="FOG831" s="28"/>
      <c r="FOH831" s="28"/>
      <c r="FOI831" s="28"/>
      <c r="FOJ831" s="28"/>
      <c r="FOK831" s="28"/>
      <c r="FOL831" s="28"/>
      <c r="FOM831" s="28"/>
      <c r="FON831" s="28"/>
      <c r="FOO831" s="28"/>
      <c r="FOP831" s="28"/>
      <c r="FOQ831" s="28"/>
      <c r="FOR831" s="28"/>
      <c r="FOS831" s="28"/>
      <c r="FOT831" s="28"/>
      <c r="FOU831" s="28"/>
      <c r="FOV831" s="28"/>
      <c r="FOW831" s="28"/>
      <c r="FOX831" s="28"/>
      <c r="FOY831" s="28"/>
      <c r="FOZ831" s="28"/>
      <c r="FPA831" s="28"/>
      <c r="FPB831" s="28"/>
      <c r="FPC831" s="28"/>
      <c r="FPD831" s="28"/>
      <c r="FPE831" s="28"/>
      <c r="FPF831" s="28"/>
      <c r="FPG831" s="28"/>
      <c r="FPH831" s="28"/>
      <c r="FPI831" s="28"/>
      <c r="FPJ831" s="28"/>
      <c r="FPK831" s="28"/>
      <c r="FPL831" s="28"/>
      <c r="FPM831" s="28"/>
      <c r="FPN831" s="28"/>
      <c r="FPO831" s="28"/>
      <c r="FPP831" s="28"/>
      <c r="FPQ831" s="28"/>
      <c r="FPR831" s="28"/>
      <c r="FPS831" s="28"/>
      <c r="FPT831" s="28"/>
      <c r="FPU831" s="28"/>
      <c r="FPV831" s="28"/>
      <c r="FPW831" s="28"/>
      <c r="FPX831" s="28"/>
      <c r="FPY831" s="28"/>
      <c r="FPZ831" s="28"/>
      <c r="FQA831" s="28"/>
      <c r="FQB831" s="28"/>
      <c r="FQC831" s="28"/>
      <c r="FQD831" s="28"/>
      <c r="FQE831" s="28"/>
      <c r="FQF831" s="28"/>
      <c r="FQG831" s="28"/>
      <c r="FQH831" s="28"/>
      <c r="FQI831" s="28"/>
      <c r="FQJ831" s="28"/>
      <c r="FQK831" s="28"/>
      <c r="FQL831" s="28"/>
      <c r="FQM831" s="28"/>
      <c r="FQN831" s="28"/>
      <c r="FQO831" s="28"/>
      <c r="FQP831" s="28"/>
      <c r="FQQ831" s="28"/>
      <c r="FQR831" s="28"/>
      <c r="FQS831" s="28"/>
      <c r="FQT831" s="28"/>
      <c r="FQU831" s="28"/>
      <c r="FQV831" s="28"/>
      <c r="FQW831" s="28"/>
      <c r="FQX831" s="28"/>
      <c r="FQY831" s="28"/>
      <c r="FQZ831" s="28"/>
      <c r="FRA831" s="28"/>
      <c r="FRB831" s="28"/>
      <c r="FRC831" s="28"/>
      <c r="FRD831" s="28"/>
      <c r="FRE831" s="28"/>
      <c r="FRF831" s="28"/>
      <c r="FRG831" s="28"/>
      <c r="FRH831" s="28"/>
      <c r="FRI831" s="28"/>
      <c r="FRJ831" s="28"/>
      <c r="FRK831" s="28"/>
      <c r="FRL831" s="28"/>
      <c r="FRM831" s="28"/>
      <c r="FRN831" s="28"/>
      <c r="FRO831" s="28"/>
      <c r="FRP831" s="28"/>
      <c r="FRQ831" s="28"/>
      <c r="FRR831" s="28"/>
      <c r="FRS831" s="28"/>
      <c r="FRT831" s="28"/>
      <c r="FRU831" s="28"/>
      <c r="FRV831" s="28"/>
      <c r="FRW831" s="28"/>
      <c r="FRX831" s="28"/>
      <c r="FRY831" s="28"/>
      <c r="FRZ831" s="28"/>
      <c r="FSA831" s="28"/>
      <c r="FSB831" s="28"/>
      <c r="FSC831" s="28"/>
      <c r="FSD831" s="28"/>
      <c r="FSE831" s="28"/>
      <c r="FSF831" s="28"/>
      <c r="FSG831" s="28"/>
      <c r="FSH831" s="28"/>
      <c r="FSI831" s="28"/>
      <c r="FSJ831" s="28"/>
      <c r="FSK831" s="28"/>
      <c r="FSL831" s="28"/>
      <c r="FSM831" s="28"/>
      <c r="FSN831" s="28"/>
      <c r="FSO831" s="28"/>
      <c r="FSP831" s="28"/>
      <c r="FSQ831" s="28"/>
      <c r="FSR831" s="28"/>
      <c r="FSS831" s="28"/>
      <c r="FST831" s="28"/>
      <c r="FSU831" s="28"/>
      <c r="FSV831" s="28"/>
      <c r="FSW831" s="28"/>
      <c r="FSX831" s="28"/>
      <c r="FSY831" s="28"/>
      <c r="FSZ831" s="28"/>
      <c r="FTA831" s="28"/>
      <c r="FTB831" s="28"/>
      <c r="FTC831" s="28"/>
      <c r="FTD831" s="28"/>
      <c r="FTE831" s="28"/>
      <c r="FTF831" s="28"/>
      <c r="FTG831" s="28"/>
      <c r="FTH831" s="28"/>
      <c r="FTI831" s="28"/>
      <c r="FTJ831" s="28"/>
      <c r="FTK831" s="28"/>
      <c r="FTL831" s="28"/>
      <c r="FTM831" s="28"/>
      <c r="FTN831" s="28"/>
      <c r="FTO831" s="28"/>
      <c r="FTP831" s="28"/>
      <c r="FTQ831" s="28"/>
      <c r="FTR831" s="28"/>
      <c r="FTS831" s="28"/>
      <c r="FTT831" s="28"/>
      <c r="FTU831" s="28"/>
      <c r="FTV831" s="28"/>
      <c r="FTW831" s="28"/>
      <c r="FTX831" s="28"/>
      <c r="FTY831" s="28"/>
      <c r="FTZ831" s="28"/>
      <c r="FUA831" s="28"/>
      <c r="FUB831" s="28"/>
      <c r="FUC831" s="28"/>
      <c r="FUD831" s="28"/>
      <c r="FUE831" s="28"/>
      <c r="FUF831" s="28"/>
      <c r="FUG831" s="28"/>
      <c r="FUH831" s="28"/>
      <c r="FUI831" s="28"/>
      <c r="FUJ831" s="28"/>
      <c r="FUK831" s="28"/>
      <c r="FUL831" s="28"/>
      <c r="FUM831" s="28"/>
      <c r="FUN831" s="28"/>
      <c r="FUO831" s="28"/>
      <c r="FUP831" s="28"/>
      <c r="FUQ831" s="28"/>
      <c r="FUR831" s="28"/>
      <c r="FUS831" s="28"/>
      <c r="FUT831" s="28"/>
      <c r="FUU831" s="28"/>
      <c r="FUV831" s="28"/>
      <c r="FUW831" s="28"/>
      <c r="FUX831" s="28"/>
      <c r="FUY831" s="28"/>
      <c r="FUZ831" s="28"/>
      <c r="FVA831" s="28"/>
      <c r="FVB831" s="28"/>
      <c r="FVC831" s="28"/>
      <c r="FVD831" s="28"/>
      <c r="FVE831" s="28"/>
      <c r="FVF831" s="28"/>
      <c r="FVG831" s="28"/>
      <c r="FVH831" s="28"/>
      <c r="FVI831" s="28"/>
      <c r="FVJ831" s="28"/>
      <c r="FVK831" s="28"/>
      <c r="FVL831" s="28"/>
      <c r="FVM831" s="28"/>
      <c r="FVN831" s="28"/>
      <c r="FVO831" s="28"/>
      <c r="FVP831" s="28"/>
      <c r="FVQ831" s="28"/>
      <c r="FVR831" s="28"/>
      <c r="FVS831" s="28"/>
      <c r="FVT831" s="28"/>
      <c r="FVU831" s="28"/>
      <c r="FVV831" s="28"/>
      <c r="FVW831" s="28"/>
      <c r="FVX831" s="28"/>
      <c r="FVY831" s="28"/>
      <c r="FVZ831" s="28"/>
      <c r="FWA831" s="28"/>
      <c r="FWB831" s="28"/>
      <c r="FWC831" s="28"/>
      <c r="FWD831" s="28"/>
      <c r="FWE831" s="28"/>
      <c r="FWF831" s="28"/>
      <c r="FWG831" s="28"/>
      <c r="FWH831" s="28"/>
      <c r="FWI831" s="28"/>
      <c r="FWJ831" s="28"/>
      <c r="FWK831" s="28"/>
      <c r="FWL831" s="28"/>
      <c r="FWM831" s="28"/>
      <c r="FWN831" s="28"/>
      <c r="FWO831" s="28"/>
      <c r="FWP831" s="28"/>
      <c r="FWQ831" s="28"/>
      <c r="FWR831" s="28"/>
      <c r="FWS831" s="28"/>
      <c r="FWT831" s="28"/>
      <c r="FWU831" s="28"/>
      <c r="FWV831" s="28"/>
      <c r="FWW831" s="28"/>
      <c r="FWX831" s="28"/>
      <c r="FWY831" s="28"/>
      <c r="FWZ831" s="28"/>
      <c r="FXA831" s="28"/>
      <c r="FXB831" s="28"/>
      <c r="FXC831" s="28"/>
      <c r="FXD831" s="28"/>
      <c r="FXE831" s="28"/>
      <c r="FXF831" s="28"/>
      <c r="FXG831" s="28"/>
      <c r="FXH831" s="28"/>
      <c r="FXI831" s="28"/>
      <c r="FXJ831" s="28"/>
      <c r="FXK831" s="28"/>
      <c r="FXL831" s="28"/>
      <c r="FXM831" s="28"/>
      <c r="FXN831" s="28"/>
      <c r="FXO831" s="28"/>
      <c r="FXP831" s="28"/>
      <c r="FXQ831" s="28"/>
      <c r="FXR831" s="28"/>
      <c r="FXS831" s="28"/>
      <c r="FXT831" s="28"/>
      <c r="FXU831" s="28"/>
      <c r="FXV831" s="28"/>
      <c r="FXW831" s="28"/>
      <c r="FXX831" s="28"/>
      <c r="FXY831" s="28"/>
      <c r="FXZ831" s="28"/>
      <c r="FYA831" s="28"/>
      <c r="FYB831" s="28"/>
      <c r="FYC831" s="28"/>
      <c r="FYD831" s="28"/>
      <c r="FYE831" s="28"/>
      <c r="FYF831" s="28"/>
      <c r="FYG831" s="28"/>
      <c r="FYH831" s="28"/>
      <c r="FYI831" s="28"/>
      <c r="FYJ831" s="28"/>
      <c r="FYK831" s="28"/>
      <c r="FYL831" s="28"/>
      <c r="FYM831" s="28"/>
      <c r="FYN831" s="28"/>
      <c r="FYO831" s="28"/>
      <c r="FYP831" s="28"/>
      <c r="FYQ831" s="28"/>
      <c r="FYR831" s="28"/>
      <c r="FYS831" s="28"/>
      <c r="FYT831" s="28"/>
      <c r="FYU831" s="28"/>
      <c r="FYV831" s="28"/>
      <c r="FYW831" s="28"/>
      <c r="FYX831" s="28"/>
      <c r="FYY831" s="28"/>
      <c r="FYZ831" s="28"/>
      <c r="FZA831" s="28"/>
      <c r="FZB831" s="28"/>
      <c r="FZC831" s="28"/>
      <c r="FZD831" s="28"/>
      <c r="FZE831" s="28"/>
      <c r="FZF831" s="28"/>
      <c r="FZG831" s="28"/>
      <c r="FZH831" s="28"/>
      <c r="FZI831" s="28"/>
      <c r="FZJ831" s="28"/>
      <c r="FZK831" s="28"/>
      <c r="FZL831" s="28"/>
      <c r="FZM831" s="28"/>
      <c r="FZN831" s="28"/>
      <c r="FZO831" s="28"/>
      <c r="FZP831" s="28"/>
      <c r="FZQ831" s="28"/>
      <c r="FZR831" s="28"/>
      <c r="FZS831" s="28"/>
      <c r="FZT831" s="28"/>
      <c r="FZU831" s="28"/>
      <c r="FZV831" s="28"/>
      <c r="FZW831" s="28"/>
      <c r="FZX831" s="28"/>
      <c r="FZY831" s="28"/>
      <c r="FZZ831" s="28"/>
      <c r="GAA831" s="28"/>
      <c r="GAB831" s="28"/>
      <c r="GAC831" s="28"/>
      <c r="GAD831" s="28"/>
      <c r="GAE831" s="28"/>
      <c r="GAF831" s="28"/>
      <c r="GAG831" s="28"/>
      <c r="GAH831" s="28"/>
      <c r="GAI831" s="28"/>
      <c r="GAJ831" s="28"/>
      <c r="GAK831" s="28"/>
      <c r="GAL831" s="28"/>
      <c r="GAM831" s="28"/>
      <c r="GAN831" s="28"/>
      <c r="GAO831" s="28"/>
      <c r="GAP831" s="28"/>
      <c r="GAQ831" s="28"/>
      <c r="GAR831" s="28"/>
      <c r="GAS831" s="28"/>
      <c r="GAT831" s="28"/>
      <c r="GAU831" s="28"/>
      <c r="GAV831" s="28"/>
      <c r="GAW831" s="28"/>
      <c r="GAX831" s="28"/>
      <c r="GAY831" s="28"/>
      <c r="GAZ831" s="28"/>
      <c r="GBA831" s="28"/>
      <c r="GBB831" s="28"/>
      <c r="GBC831" s="28"/>
      <c r="GBD831" s="28"/>
      <c r="GBE831" s="28"/>
      <c r="GBF831" s="28"/>
      <c r="GBG831" s="28"/>
      <c r="GBH831" s="28"/>
      <c r="GBI831" s="28"/>
      <c r="GBJ831" s="28"/>
      <c r="GBK831" s="28"/>
      <c r="GBL831" s="28"/>
      <c r="GBM831" s="28"/>
      <c r="GBN831" s="28"/>
      <c r="GBO831" s="28"/>
      <c r="GBP831" s="28"/>
      <c r="GBQ831" s="28"/>
      <c r="GBR831" s="28"/>
      <c r="GBS831" s="28"/>
      <c r="GBT831" s="28"/>
      <c r="GBU831" s="28"/>
      <c r="GBV831" s="28"/>
      <c r="GBW831" s="28"/>
      <c r="GBX831" s="28"/>
      <c r="GBY831" s="28"/>
      <c r="GBZ831" s="28"/>
      <c r="GCA831" s="28"/>
      <c r="GCB831" s="28"/>
      <c r="GCC831" s="28"/>
      <c r="GCD831" s="28"/>
      <c r="GCE831" s="28"/>
      <c r="GCF831" s="28"/>
      <c r="GCG831" s="28"/>
      <c r="GCH831" s="28"/>
      <c r="GCI831" s="28"/>
      <c r="GCJ831" s="28"/>
      <c r="GCK831" s="28"/>
      <c r="GCL831" s="28"/>
      <c r="GCM831" s="28"/>
      <c r="GCN831" s="28"/>
      <c r="GCO831" s="28"/>
      <c r="GCP831" s="28"/>
      <c r="GCQ831" s="28"/>
      <c r="GCR831" s="28"/>
      <c r="GCS831" s="28"/>
      <c r="GCT831" s="28"/>
      <c r="GCU831" s="28"/>
      <c r="GCV831" s="28"/>
      <c r="GCW831" s="28"/>
      <c r="GCX831" s="28"/>
      <c r="GCY831" s="28"/>
      <c r="GCZ831" s="28"/>
      <c r="GDA831" s="28"/>
      <c r="GDB831" s="28"/>
      <c r="GDC831" s="28"/>
      <c r="GDD831" s="28"/>
      <c r="GDE831" s="28"/>
      <c r="GDF831" s="28"/>
      <c r="GDG831" s="28"/>
      <c r="GDH831" s="28"/>
      <c r="GDI831" s="28"/>
      <c r="GDJ831" s="28"/>
      <c r="GDK831" s="28"/>
      <c r="GDL831" s="28"/>
      <c r="GDM831" s="28"/>
      <c r="GDN831" s="28"/>
      <c r="GDO831" s="28"/>
      <c r="GDP831" s="28"/>
      <c r="GDQ831" s="28"/>
      <c r="GDR831" s="28"/>
      <c r="GDS831" s="28"/>
      <c r="GDT831" s="28"/>
      <c r="GDU831" s="28"/>
      <c r="GDV831" s="28"/>
      <c r="GDW831" s="28"/>
      <c r="GDX831" s="28"/>
      <c r="GDY831" s="28"/>
      <c r="GDZ831" s="28"/>
      <c r="GEA831" s="28"/>
      <c r="GEB831" s="28"/>
      <c r="GEC831" s="28"/>
      <c r="GED831" s="28"/>
      <c r="GEE831" s="28"/>
      <c r="GEF831" s="28"/>
      <c r="GEG831" s="28"/>
      <c r="GEH831" s="28"/>
      <c r="GEI831" s="28"/>
      <c r="GEJ831" s="28"/>
      <c r="GEK831" s="28"/>
      <c r="GEL831" s="28"/>
      <c r="GEM831" s="28"/>
      <c r="GEN831" s="28"/>
      <c r="GEO831" s="28"/>
      <c r="GEP831" s="28"/>
      <c r="GEQ831" s="28"/>
      <c r="GER831" s="28"/>
      <c r="GES831" s="28"/>
      <c r="GET831" s="28"/>
      <c r="GEU831" s="28"/>
      <c r="GEV831" s="28"/>
      <c r="GEW831" s="28"/>
      <c r="GEX831" s="28"/>
      <c r="GEY831" s="28"/>
      <c r="GEZ831" s="28"/>
      <c r="GFA831" s="28"/>
      <c r="GFB831" s="28"/>
      <c r="GFC831" s="28"/>
      <c r="GFD831" s="28"/>
      <c r="GFE831" s="28"/>
      <c r="GFF831" s="28"/>
      <c r="GFG831" s="28"/>
      <c r="GFH831" s="28"/>
      <c r="GFI831" s="28"/>
      <c r="GFJ831" s="28"/>
      <c r="GFK831" s="28"/>
      <c r="GFL831" s="28"/>
      <c r="GFM831" s="28"/>
      <c r="GFN831" s="28"/>
      <c r="GFO831" s="28"/>
      <c r="GFP831" s="28"/>
      <c r="GFQ831" s="28"/>
      <c r="GFR831" s="28"/>
      <c r="GFS831" s="28"/>
      <c r="GFT831" s="28"/>
      <c r="GFU831" s="28"/>
      <c r="GFV831" s="28"/>
      <c r="GFW831" s="28"/>
      <c r="GFX831" s="28"/>
      <c r="GFY831" s="28"/>
      <c r="GFZ831" s="28"/>
      <c r="GGA831" s="28"/>
      <c r="GGB831" s="28"/>
      <c r="GGC831" s="28"/>
      <c r="GGD831" s="28"/>
      <c r="GGE831" s="28"/>
      <c r="GGF831" s="28"/>
      <c r="GGG831" s="28"/>
      <c r="GGH831" s="28"/>
      <c r="GGI831" s="28"/>
      <c r="GGJ831" s="28"/>
      <c r="GGK831" s="28"/>
      <c r="GGL831" s="28"/>
      <c r="GGM831" s="28"/>
      <c r="GGN831" s="28"/>
      <c r="GGO831" s="28"/>
      <c r="GGP831" s="28"/>
      <c r="GGQ831" s="28"/>
      <c r="GGR831" s="28"/>
      <c r="GGS831" s="28"/>
      <c r="GGT831" s="28"/>
      <c r="GGU831" s="28"/>
      <c r="GGV831" s="28"/>
      <c r="GGW831" s="28"/>
      <c r="GGX831" s="28"/>
      <c r="GGY831" s="28"/>
      <c r="GGZ831" s="28"/>
      <c r="GHA831" s="28"/>
      <c r="GHB831" s="28"/>
      <c r="GHC831" s="28"/>
      <c r="GHD831" s="28"/>
      <c r="GHE831" s="28"/>
      <c r="GHF831" s="28"/>
      <c r="GHG831" s="28"/>
      <c r="GHH831" s="28"/>
      <c r="GHI831" s="28"/>
      <c r="GHJ831" s="28"/>
      <c r="GHK831" s="28"/>
      <c r="GHL831" s="28"/>
      <c r="GHM831" s="28"/>
      <c r="GHN831" s="28"/>
      <c r="GHO831" s="28"/>
      <c r="GHP831" s="28"/>
      <c r="GHQ831" s="28"/>
      <c r="GHR831" s="28"/>
      <c r="GHS831" s="28"/>
      <c r="GHT831" s="28"/>
      <c r="GHU831" s="28"/>
      <c r="GHV831" s="28"/>
      <c r="GHW831" s="28"/>
      <c r="GHX831" s="28"/>
      <c r="GHY831" s="28"/>
      <c r="GHZ831" s="28"/>
      <c r="GIA831" s="28"/>
      <c r="GIB831" s="28"/>
      <c r="GIC831" s="28"/>
      <c r="GID831" s="28"/>
      <c r="GIE831" s="28"/>
      <c r="GIF831" s="28"/>
      <c r="GIG831" s="28"/>
      <c r="GIH831" s="28"/>
      <c r="GII831" s="28"/>
      <c r="GIJ831" s="28"/>
      <c r="GIK831" s="28"/>
      <c r="GIL831" s="28"/>
      <c r="GIM831" s="28"/>
      <c r="GIN831" s="28"/>
      <c r="GIO831" s="28"/>
      <c r="GIP831" s="28"/>
      <c r="GIQ831" s="28"/>
      <c r="GIR831" s="28"/>
      <c r="GIS831" s="28"/>
      <c r="GIT831" s="28"/>
      <c r="GIU831" s="28"/>
      <c r="GIV831" s="28"/>
      <c r="GIW831" s="28"/>
      <c r="GIX831" s="28"/>
      <c r="GIY831" s="28"/>
      <c r="GIZ831" s="28"/>
      <c r="GJA831" s="28"/>
      <c r="GJB831" s="28"/>
      <c r="GJC831" s="28"/>
      <c r="GJD831" s="28"/>
      <c r="GJE831" s="28"/>
      <c r="GJF831" s="28"/>
      <c r="GJG831" s="28"/>
      <c r="GJH831" s="28"/>
      <c r="GJI831" s="28"/>
      <c r="GJJ831" s="28"/>
      <c r="GJK831" s="28"/>
      <c r="GJL831" s="28"/>
      <c r="GJM831" s="28"/>
      <c r="GJN831" s="28"/>
      <c r="GJO831" s="28"/>
      <c r="GJP831" s="28"/>
      <c r="GJQ831" s="28"/>
      <c r="GJR831" s="28"/>
      <c r="GJS831" s="28"/>
      <c r="GJT831" s="28"/>
      <c r="GJU831" s="28"/>
      <c r="GJV831" s="28"/>
      <c r="GJW831" s="28"/>
      <c r="GJX831" s="28"/>
      <c r="GJY831" s="28"/>
      <c r="GJZ831" s="28"/>
      <c r="GKA831" s="28"/>
      <c r="GKB831" s="28"/>
      <c r="GKC831" s="28"/>
      <c r="GKD831" s="28"/>
      <c r="GKE831" s="28"/>
      <c r="GKF831" s="28"/>
      <c r="GKG831" s="28"/>
      <c r="GKH831" s="28"/>
      <c r="GKI831" s="28"/>
      <c r="GKJ831" s="28"/>
      <c r="GKK831" s="28"/>
      <c r="GKL831" s="28"/>
      <c r="GKM831" s="28"/>
      <c r="GKN831" s="28"/>
      <c r="GKO831" s="28"/>
      <c r="GKP831" s="28"/>
      <c r="GKQ831" s="28"/>
      <c r="GKR831" s="28"/>
      <c r="GKS831" s="28"/>
      <c r="GKT831" s="28"/>
      <c r="GKU831" s="28"/>
      <c r="GKV831" s="28"/>
      <c r="GKW831" s="28"/>
      <c r="GKX831" s="28"/>
      <c r="GKY831" s="28"/>
      <c r="GKZ831" s="28"/>
      <c r="GLA831" s="28"/>
      <c r="GLB831" s="28"/>
      <c r="GLC831" s="28"/>
      <c r="GLD831" s="28"/>
      <c r="GLE831" s="28"/>
      <c r="GLF831" s="28"/>
      <c r="GLG831" s="28"/>
      <c r="GLH831" s="28"/>
      <c r="GLI831" s="28"/>
      <c r="GLJ831" s="28"/>
      <c r="GLK831" s="28"/>
      <c r="GLL831" s="28"/>
      <c r="GLM831" s="28"/>
      <c r="GLN831" s="28"/>
      <c r="GLO831" s="28"/>
      <c r="GLP831" s="28"/>
      <c r="GLQ831" s="28"/>
      <c r="GLR831" s="28"/>
      <c r="GLS831" s="28"/>
      <c r="GLT831" s="28"/>
      <c r="GLU831" s="28"/>
      <c r="GLV831" s="28"/>
      <c r="GLW831" s="28"/>
      <c r="GLX831" s="28"/>
      <c r="GLY831" s="28"/>
      <c r="GLZ831" s="28"/>
      <c r="GMA831" s="28"/>
      <c r="GMB831" s="28"/>
      <c r="GMC831" s="28"/>
      <c r="GMD831" s="28"/>
      <c r="GME831" s="28"/>
      <c r="GMF831" s="28"/>
      <c r="GMG831" s="28"/>
      <c r="GMH831" s="28"/>
      <c r="GMI831" s="28"/>
      <c r="GMJ831" s="28"/>
      <c r="GMK831" s="28"/>
      <c r="GML831" s="28"/>
      <c r="GMM831" s="28"/>
      <c r="GMN831" s="28"/>
      <c r="GMO831" s="28"/>
      <c r="GMP831" s="28"/>
      <c r="GMQ831" s="28"/>
      <c r="GMR831" s="28"/>
      <c r="GMS831" s="28"/>
      <c r="GMT831" s="28"/>
      <c r="GMU831" s="28"/>
      <c r="GMV831" s="28"/>
      <c r="GMW831" s="28"/>
      <c r="GMX831" s="28"/>
      <c r="GMY831" s="28"/>
      <c r="GMZ831" s="28"/>
      <c r="GNA831" s="28"/>
      <c r="GNB831" s="28"/>
      <c r="GNC831" s="28"/>
      <c r="GND831" s="28"/>
      <c r="GNE831" s="28"/>
      <c r="GNF831" s="28"/>
      <c r="GNG831" s="28"/>
      <c r="GNH831" s="28"/>
      <c r="GNI831" s="28"/>
      <c r="GNJ831" s="28"/>
      <c r="GNK831" s="28"/>
      <c r="GNL831" s="28"/>
      <c r="GNM831" s="28"/>
      <c r="GNN831" s="28"/>
      <c r="GNO831" s="28"/>
      <c r="GNP831" s="28"/>
      <c r="GNQ831" s="28"/>
      <c r="GNR831" s="28"/>
      <c r="GNS831" s="28"/>
      <c r="GNT831" s="28"/>
      <c r="GNU831" s="28"/>
      <c r="GNV831" s="28"/>
      <c r="GNW831" s="28"/>
      <c r="GNX831" s="28"/>
      <c r="GNY831" s="28"/>
      <c r="GNZ831" s="28"/>
      <c r="GOA831" s="28"/>
      <c r="GOB831" s="28"/>
      <c r="GOC831" s="28"/>
      <c r="GOD831" s="28"/>
      <c r="GOE831" s="28"/>
      <c r="GOF831" s="28"/>
      <c r="GOG831" s="28"/>
      <c r="GOH831" s="28"/>
      <c r="GOI831" s="28"/>
      <c r="GOJ831" s="28"/>
      <c r="GOK831" s="28"/>
      <c r="GOL831" s="28"/>
      <c r="GOM831" s="28"/>
      <c r="GON831" s="28"/>
      <c r="GOO831" s="28"/>
      <c r="GOP831" s="28"/>
      <c r="GOQ831" s="28"/>
      <c r="GOR831" s="28"/>
      <c r="GOS831" s="28"/>
      <c r="GOT831" s="28"/>
      <c r="GOU831" s="28"/>
      <c r="GOV831" s="28"/>
      <c r="GOW831" s="28"/>
      <c r="GOX831" s="28"/>
      <c r="GOY831" s="28"/>
      <c r="GOZ831" s="28"/>
      <c r="GPA831" s="28"/>
      <c r="GPB831" s="28"/>
      <c r="GPC831" s="28"/>
      <c r="GPD831" s="28"/>
      <c r="GPE831" s="28"/>
      <c r="GPF831" s="28"/>
      <c r="GPG831" s="28"/>
      <c r="GPH831" s="28"/>
      <c r="GPI831" s="28"/>
      <c r="GPJ831" s="28"/>
      <c r="GPK831" s="28"/>
      <c r="GPL831" s="28"/>
      <c r="GPM831" s="28"/>
      <c r="GPN831" s="28"/>
      <c r="GPO831" s="28"/>
      <c r="GPP831" s="28"/>
      <c r="GPQ831" s="28"/>
      <c r="GPR831" s="28"/>
      <c r="GPS831" s="28"/>
      <c r="GPT831" s="28"/>
      <c r="GPU831" s="28"/>
      <c r="GPV831" s="28"/>
      <c r="GPW831" s="28"/>
      <c r="GPX831" s="28"/>
      <c r="GPY831" s="28"/>
      <c r="GPZ831" s="28"/>
      <c r="GQA831" s="28"/>
      <c r="GQB831" s="28"/>
      <c r="GQC831" s="28"/>
      <c r="GQD831" s="28"/>
      <c r="GQE831" s="28"/>
      <c r="GQF831" s="28"/>
      <c r="GQG831" s="28"/>
      <c r="GQH831" s="28"/>
      <c r="GQI831" s="28"/>
      <c r="GQJ831" s="28"/>
      <c r="GQK831" s="28"/>
      <c r="GQL831" s="28"/>
      <c r="GQM831" s="28"/>
      <c r="GQN831" s="28"/>
      <c r="GQO831" s="28"/>
      <c r="GQP831" s="28"/>
      <c r="GQQ831" s="28"/>
      <c r="GQR831" s="28"/>
      <c r="GQS831" s="28"/>
      <c r="GQT831" s="28"/>
      <c r="GQU831" s="28"/>
      <c r="GQV831" s="28"/>
      <c r="GQW831" s="28"/>
      <c r="GQX831" s="28"/>
      <c r="GQY831" s="28"/>
      <c r="GQZ831" s="28"/>
      <c r="GRA831" s="28"/>
      <c r="GRB831" s="28"/>
      <c r="GRC831" s="28"/>
      <c r="GRD831" s="28"/>
      <c r="GRE831" s="28"/>
      <c r="GRF831" s="28"/>
      <c r="GRG831" s="28"/>
      <c r="GRH831" s="28"/>
      <c r="GRI831" s="28"/>
      <c r="GRJ831" s="28"/>
      <c r="GRK831" s="28"/>
      <c r="GRL831" s="28"/>
      <c r="GRM831" s="28"/>
      <c r="GRN831" s="28"/>
      <c r="GRO831" s="28"/>
      <c r="GRP831" s="28"/>
      <c r="GRQ831" s="28"/>
      <c r="GRR831" s="28"/>
      <c r="GRS831" s="28"/>
      <c r="GRT831" s="28"/>
      <c r="GRU831" s="28"/>
      <c r="GRV831" s="28"/>
      <c r="GRW831" s="28"/>
      <c r="GRX831" s="28"/>
      <c r="GRY831" s="28"/>
      <c r="GRZ831" s="28"/>
      <c r="GSA831" s="28"/>
      <c r="GSB831" s="28"/>
      <c r="GSC831" s="28"/>
      <c r="GSD831" s="28"/>
      <c r="GSE831" s="28"/>
      <c r="GSF831" s="28"/>
      <c r="GSG831" s="28"/>
      <c r="GSH831" s="28"/>
      <c r="GSI831" s="28"/>
      <c r="GSJ831" s="28"/>
      <c r="GSK831" s="28"/>
      <c r="GSL831" s="28"/>
      <c r="GSM831" s="28"/>
      <c r="GSN831" s="28"/>
      <c r="GSO831" s="28"/>
      <c r="GSP831" s="28"/>
      <c r="GSQ831" s="28"/>
      <c r="GSR831" s="28"/>
      <c r="GSS831" s="28"/>
      <c r="GST831" s="28"/>
      <c r="GSU831" s="28"/>
      <c r="GSV831" s="28"/>
      <c r="GSW831" s="28"/>
      <c r="GSX831" s="28"/>
      <c r="GSY831" s="28"/>
      <c r="GSZ831" s="28"/>
      <c r="GTA831" s="28"/>
      <c r="GTB831" s="28"/>
      <c r="GTC831" s="28"/>
      <c r="GTD831" s="28"/>
      <c r="GTE831" s="28"/>
      <c r="GTF831" s="28"/>
      <c r="GTG831" s="28"/>
      <c r="GTH831" s="28"/>
      <c r="GTI831" s="28"/>
      <c r="GTJ831" s="28"/>
      <c r="GTK831" s="28"/>
      <c r="GTL831" s="28"/>
      <c r="GTM831" s="28"/>
      <c r="GTN831" s="28"/>
      <c r="GTO831" s="28"/>
      <c r="GTP831" s="28"/>
      <c r="GTQ831" s="28"/>
      <c r="GTR831" s="28"/>
      <c r="GTS831" s="28"/>
      <c r="GTT831" s="28"/>
      <c r="GTU831" s="28"/>
      <c r="GTV831" s="28"/>
      <c r="GTW831" s="28"/>
      <c r="GTX831" s="28"/>
      <c r="GTY831" s="28"/>
      <c r="GTZ831" s="28"/>
      <c r="GUA831" s="28"/>
      <c r="GUB831" s="28"/>
      <c r="GUC831" s="28"/>
      <c r="GUD831" s="28"/>
      <c r="GUE831" s="28"/>
      <c r="GUF831" s="28"/>
      <c r="GUG831" s="28"/>
      <c r="GUH831" s="28"/>
      <c r="GUI831" s="28"/>
      <c r="GUJ831" s="28"/>
      <c r="GUK831" s="28"/>
      <c r="GUL831" s="28"/>
      <c r="GUM831" s="28"/>
      <c r="GUN831" s="28"/>
      <c r="GUO831" s="28"/>
      <c r="GUP831" s="28"/>
      <c r="GUQ831" s="28"/>
      <c r="GUR831" s="28"/>
      <c r="GUS831" s="28"/>
      <c r="GUT831" s="28"/>
      <c r="GUU831" s="28"/>
      <c r="GUV831" s="28"/>
      <c r="GUW831" s="28"/>
      <c r="GUX831" s="28"/>
      <c r="GUY831" s="28"/>
      <c r="GUZ831" s="28"/>
      <c r="GVA831" s="28"/>
      <c r="GVB831" s="28"/>
      <c r="GVC831" s="28"/>
      <c r="GVD831" s="28"/>
      <c r="GVE831" s="28"/>
      <c r="GVF831" s="28"/>
      <c r="GVG831" s="28"/>
      <c r="GVH831" s="28"/>
      <c r="GVI831" s="28"/>
      <c r="GVJ831" s="28"/>
      <c r="GVK831" s="28"/>
      <c r="GVL831" s="28"/>
      <c r="GVM831" s="28"/>
      <c r="GVN831" s="28"/>
      <c r="GVO831" s="28"/>
      <c r="GVP831" s="28"/>
      <c r="GVQ831" s="28"/>
      <c r="GVR831" s="28"/>
      <c r="GVS831" s="28"/>
      <c r="GVT831" s="28"/>
      <c r="GVU831" s="28"/>
      <c r="GVV831" s="28"/>
      <c r="GVW831" s="28"/>
      <c r="GVX831" s="28"/>
      <c r="GVY831" s="28"/>
      <c r="GVZ831" s="28"/>
      <c r="GWA831" s="28"/>
      <c r="GWB831" s="28"/>
      <c r="GWC831" s="28"/>
      <c r="GWD831" s="28"/>
      <c r="GWE831" s="28"/>
      <c r="GWF831" s="28"/>
      <c r="GWG831" s="28"/>
      <c r="GWH831" s="28"/>
      <c r="GWI831" s="28"/>
      <c r="GWJ831" s="28"/>
      <c r="GWK831" s="28"/>
      <c r="GWL831" s="28"/>
      <c r="GWM831" s="28"/>
      <c r="GWN831" s="28"/>
      <c r="GWO831" s="28"/>
      <c r="GWP831" s="28"/>
      <c r="GWQ831" s="28"/>
      <c r="GWR831" s="28"/>
      <c r="GWS831" s="28"/>
      <c r="GWT831" s="28"/>
      <c r="GWU831" s="28"/>
      <c r="GWV831" s="28"/>
      <c r="GWW831" s="28"/>
      <c r="GWX831" s="28"/>
      <c r="GWY831" s="28"/>
      <c r="GWZ831" s="28"/>
      <c r="GXA831" s="28"/>
      <c r="GXB831" s="28"/>
      <c r="GXC831" s="28"/>
      <c r="GXD831" s="28"/>
      <c r="GXE831" s="28"/>
      <c r="GXF831" s="28"/>
      <c r="GXG831" s="28"/>
      <c r="GXH831" s="28"/>
      <c r="GXI831" s="28"/>
      <c r="GXJ831" s="28"/>
      <c r="GXK831" s="28"/>
      <c r="GXL831" s="28"/>
      <c r="GXM831" s="28"/>
      <c r="GXN831" s="28"/>
      <c r="GXO831" s="28"/>
      <c r="GXP831" s="28"/>
      <c r="GXQ831" s="28"/>
      <c r="GXR831" s="28"/>
      <c r="GXS831" s="28"/>
      <c r="GXT831" s="28"/>
      <c r="GXU831" s="28"/>
      <c r="GXV831" s="28"/>
      <c r="GXW831" s="28"/>
      <c r="GXX831" s="28"/>
      <c r="GXY831" s="28"/>
      <c r="GXZ831" s="28"/>
      <c r="GYA831" s="28"/>
      <c r="GYB831" s="28"/>
      <c r="GYC831" s="28"/>
      <c r="GYD831" s="28"/>
      <c r="GYE831" s="28"/>
      <c r="GYF831" s="28"/>
      <c r="GYG831" s="28"/>
      <c r="GYH831" s="28"/>
      <c r="GYI831" s="28"/>
      <c r="GYJ831" s="28"/>
      <c r="GYK831" s="28"/>
      <c r="GYL831" s="28"/>
      <c r="GYM831" s="28"/>
      <c r="GYN831" s="28"/>
      <c r="GYO831" s="28"/>
      <c r="GYP831" s="28"/>
      <c r="GYQ831" s="28"/>
      <c r="GYR831" s="28"/>
      <c r="GYS831" s="28"/>
      <c r="GYT831" s="28"/>
      <c r="GYU831" s="28"/>
      <c r="GYV831" s="28"/>
      <c r="GYW831" s="28"/>
      <c r="GYX831" s="28"/>
      <c r="GYY831" s="28"/>
      <c r="GYZ831" s="28"/>
      <c r="GZA831" s="28"/>
      <c r="GZB831" s="28"/>
      <c r="GZC831" s="28"/>
      <c r="GZD831" s="28"/>
      <c r="GZE831" s="28"/>
      <c r="GZF831" s="28"/>
      <c r="GZG831" s="28"/>
      <c r="GZH831" s="28"/>
      <c r="GZI831" s="28"/>
      <c r="GZJ831" s="28"/>
      <c r="GZK831" s="28"/>
      <c r="GZL831" s="28"/>
      <c r="GZM831" s="28"/>
      <c r="GZN831" s="28"/>
      <c r="GZO831" s="28"/>
      <c r="GZP831" s="28"/>
      <c r="GZQ831" s="28"/>
      <c r="GZR831" s="28"/>
      <c r="GZS831" s="28"/>
      <c r="GZT831" s="28"/>
      <c r="GZU831" s="28"/>
      <c r="GZV831" s="28"/>
      <c r="GZW831" s="28"/>
      <c r="GZX831" s="28"/>
      <c r="GZY831" s="28"/>
      <c r="GZZ831" s="28"/>
      <c r="HAA831" s="28"/>
      <c r="HAB831" s="28"/>
      <c r="HAC831" s="28"/>
      <c r="HAD831" s="28"/>
      <c r="HAE831" s="28"/>
      <c r="HAF831" s="28"/>
      <c r="HAG831" s="28"/>
      <c r="HAH831" s="28"/>
      <c r="HAI831" s="28"/>
      <c r="HAJ831" s="28"/>
      <c r="HAK831" s="28"/>
      <c r="HAL831" s="28"/>
      <c r="HAM831" s="28"/>
      <c r="HAN831" s="28"/>
      <c r="HAO831" s="28"/>
      <c r="HAP831" s="28"/>
      <c r="HAQ831" s="28"/>
      <c r="HAR831" s="28"/>
      <c r="HAS831" s="28"/>
      <c r="HAT831" s="28"/>
      <c r="HAU831" s="28"/>
      <c r="HAV831" s="28"/>
      <c r="HAW831" s="28"/>
      <c r="HAX831" s="28"/>
      <c r="HAY831" s="28"/>
      <c r="HAZ831" s="28"/>
      <c r="HBA831" s="28"/>
      <c r="HBB831" s="28"/>
      <c r="HBC831" s="28"/>
      <c r="HBD831" s="28"/>
      <c r="HBE831" s="28"/>
      <c r="HBF831" s="28"/>
      <c r="HBG831" s="28"/>
      <c r="HBH831" s="28"/>
      <c r="HBI831" s="28"/>
      <c r="HBJ831" s="28"/>
      <c r="HBK831" s="28"/>
      <c r="HBL831" s="28"/>
      <c r="HBM831" s="28"/>
      <c r="HBN831" s="28"/>
      <c r="HBO831" s="28"/>
      <c r="HBP831" s="28"/>
      <c r="HBQ831" s="28"/>
      <c r="HBR831" s="28"/>
      <c r="HBS831" s="28"/>
      <c r="HBT831" s="28"/>
      <c r="HBU831" s="28"/>
      <c r="HBV831" s="28"/>
      <c r="HBW831" s="28"/>
      <c r="HBX831" s="28"/>
      <c r="HBY831" s="28"/>
      <c r="HBZ831" s="28"/>
      <c r="HCA831" s="28"/>
      <c r="HCB831" s="28"/>
      <c r="HCC831" s="28"/>
      <c r="HCD831" s="28"/>
      <c r="HCE831" s="28"/>
      <c r="HCF831" s="28"/>
      <c r="HCG831" s="28"/>
      <c r="HCH831" s="28"/>
      <c r="HCI831" s="28"/>
      <c r="HCJ831" s="28"/>
      <c r="HCK831" s="28"/>
      <c r="HCL831" s="28"/>
      <c r="HCM831" s="28"/>
      <c r="HCN831" s="28"/>
      <c r="HCO831" s="28"/>
      <c r="HCP831" s="28"/>
      <c r="HCQ831" s="28"/>
      <c r="HCR831" s="28"/>
      <c r="HCS831" s="28"/>
      <c r="HCT831" s="28"/>
      <c r="HCU831" s="28"/>
      <c r="HCV831" s="28"/>
      <c r="HCW831" s="28"/>
      <c r="HCX831" s="28"/>
      <c r="HCY831" s="28"/>
      <c r="HCZ831" s="28"/>
      <c r="HDA831" s="28"/>
      <c r="HDB831" s="28"/>
      <c r="HDC831" s="28"/>
      <c r="HDD831" s="28"/>
      <c r="HDE831" s="28"/>
      <c r="HDF831" s="28"/>
      <c r="HDG831" s="28"/>
      <c r="HDH831" s="28"/>
      <c r="HDI831" s="28"/>
      <c r="HDJ831" s="28"/>
      <c r="HDK831" s="28"/>
      <c r="HDL831" s="28"/>
      <c r="HDM831" s="28"/>
      <c r="HDN831" s="28"/>
      <c r="HDO831" s="28"/>
      <c r="HDP831" s="28"/>
      <c r="HDQ831" s="28"/>
      <c r="HDR831" s="28"/>
      <c r="HDS831" s="28"/>
      <c r="HDT831" s="28"/>
      <c r="HDU831" s="28"/>
      <c r="HDV831" s="28"/>
      <c r="HDW831" s="28"/>
      <c r="HDX831" s="28"/>
      <c r="HDY831" s="28"/>
      <c r="HDZ831" s="28"/>
      <c r="HEA831" s="28"/>
      <c r="HEB831" s="28"/>
      <c r="HEC831" s="28"/>
      <c r="HED831" s="28"/>
      <c r="HEE831" s="28"/>
      <c r="HEF831" s="28"/>
      <c r="HEG831" s="28"/>
      <c r="HEH831" s="28"/>
      <c r="HEI831" s="28"/>
      <c r="HEJ831" s="28"/>
      <c r="HEK831" s="28"/>
      <c r="HEL831" s="28"/>
      <c r="HEM831" s="28"/>
      <c r="HEN831" s="28"/>
      <c r="HEO831" s="28"/>
      <c r="HEP831" s="28"/>
      <c r="HEQ831" s="28"/>
      <c r="HER831" s="28"/>
      <c r="HES831" s="28"/>
      <c r="HET831" s="28"/>
      <c r="HEU831" s="28"/>
      <c r="HEV831" s="28"/>
      <c r="HEW831" s="28"/>
      <c r="HEX831" s="28"/>
      <c r="HEY831" s="28"/>
      <c r="HEZ831" s="28"/>
      <c r="HFA831" s="28"/>
      <c r="HFB831" s="28"/>
      <c r="HFC831" s="28"/>
      <c r="HFD831" s="28"/>
      <c r="HFE831" s="28"/>
      <c r="HFF831" s="28"/>
      <c r="HFG831" s="28"/>
      <c r="HFH831" s="28"/>
      <c r="HFI831" s="28"/>
      <c r="HFJ831" s="28"/>
      <c r="HFK831" s="28"/>
      <c r="HFL831" s="28"/>
      <c r="HFM831" s="28"/>
      <c r="HFN831" s="28"/>
      <c r="HFO831" s="28"/>
      <c r="HFP831" s="28"/>
      <c r="HFQ831" s="28"/>
      <c r="HFR831" s="28"/>
      <c r="HFS831" s="28"/>
      <c r="HFT831" s="28"/>
      <c r="HFU831" s="28"/>
      <c r="HFV831" s="28"/>
      <c r="HFW831" s="28"/>
      <c r="HFX831" s="28"/>
      <c r="HFY831" s="28"/>
      <c r="HFZ831" s="28"/>
      <c r="HGA831" s="28"/>
      <c r="HGB831" s="28"/>
      <c r="HGC831" s="28"/>
      <c r="HGD831" s="28"/>
      <c r="HGE831" s="28"/>
      <c r="HGF831" s="28"/>
      <c r="HGG831" s="28"/>
      <c r="HGH831" s="28"/>
      <c r="HGI831" s="28"/>
      <c r="HGJ831" s="28"/>
      <c r="HGK831" s="28"/>
      <c r="HGL831" s="28"/>
      <c r="HGM831" s="28"/>
      <c r="HGN831" s="28"/>
      <c r="HGO831" s="28"/>
      <c r="HGP831" s="28"/>
      <c r="HGQ831" s="28"/>
      <c r="HGR831" s="28"/>
      <c r="HGS831" s="28"/>
      <c r="HGT831" s="28"/>
      <c r="HGU831" s="28"/>
      <c r="HGV831" s="28"/>
      <c r="HGW831" s="28"/>
      <c r="HGX831" s="28"/>
      <c r="HGY831" s="28"/>
      <c r="HGZ831" s="28"/>
      <c r="HHA831" s="28"/>
      <c r="HHB831" s="28"/>
      <c r="HHC831" s="28"/>
      <c r="HHD831" s="28"/>
      <c r="HHE831" s="28"/>
      <c r="HHF831" s="28"/>
      <c r="HHG831" s="28"/>
      <c r="HHH831" s="28"/>
      <c r="HHI831" s="28"/>
      <c r="HHJ831" s="28"/>
      <c r="HHK831" s="28"/>
      <c r="HHL831" s="28"/>
      <c r="HHM831" s="28"/>
      <c r="HHN831" s="28"/>
      <c r="HHO831" s="28"/>
      <c r="HHP831" s="28"/>
      <c r="HHQ831" s="28"/>
      <c r="HHR831" s="28"/>
      <c r="HHS831" s="28"/>
      <c r="HHT831" s="28"/>
      <c r="HHU831" s="28"/>
      <c r="HHV831" s="28"/>
      <c r="HHW831" s="28"/>
      <c r="HHX831" s="28"/>
      <c r="HHY831" s="28"/>
      <c r="HHZ831" s="28"/>
      <c r="HIA831" s="28"/>
      <c r="HIB831" s="28"/>
      <c r="HIC831" s="28"/>
      <c r="HID831" s="28"/>
      <c r="HIE831" s="28"/>
      <c r="HIF831" s="28"/>
      <c r="HIG831" s="28"/>
      <c r="HIH831" s="28"/>
      <c r="HII831" s="28"/>
      <c r="HIJ831" s="28"/>
      <c r="HIK831" s="28"/>
      <c r="HIL831" s="28"/>
      <c r="HIM831" s="28"/>
      <c r="HIN831" s="28"/>
      <c r="HIO831" s="28"/>
      <c r="HIP831" s="28"/>
      <c r="HIQ831" s="28"/>
      <c r="HIR831" s="28"/>
      <c r="HIS831" s="28"/>
      <c r="HIT831" s="28"/>
      <c r="HIU831" s="28"/>
      <c r="HIV831" s="28"/>
      <c r="HIW831" s="28"/>
      <c r="HIX831" s="28"/>
      <c r="HIY831" s="28"/>
      <c r="HIZ831" s="28"/>
      <c r="HJA831" s="28"/>
      <c r="HJB831" s="28"/>
      <c r="HJC831" s="28"/>
      <c r="HJD831" s="28"/>
      <c r="HJE831" s="28"/>
      <c r="HJF831" s="28"/>
      <c r="HJG831" s="28"/>
      <c r="HJH831" s="28"/>
      <c r="HJI831" s="28"/>
      <c r="HJJ831" s="28"/>
      <c r="HJK831" s="28"/>
      <c r="HJL831" s="28"/>
      <c r="HJM831" s="28"/>
      <c r="HJN831" s="28"/>
      <c r="HJO831" s="28"/>
      <c r="HJP831" s="28"/>
      <c r="HJQ831" s="28"/>
      <c r="HJR831" s="28"/>
      <c r="HJS831" s="28"/>
      <c r="HJT831" s="28"/>
      <c r="HJU831" s="28"/>
      <c r="HJV831" s="28"/>
      <c r="HJW831" s="28"/>
      <c r="HJX831" s="28"/>
      <c r="HJY831" s="28"/>
      <c r="HJZ831" s="28"/>
      <c r="HKA831" s="28"/>
      <c r="HKB831" s="28"/>
      <c r="HKC831" s="28"/>
      <c r="HKD831" s="28"/>
      <c r="HKE831" s="28"/>
      <c r="HKF831" s="28"/>
      <c r="HKG831" s="28"/>
      <c r="HKH831" s="28"/>
      <c r="HKI831" s="28"/>
      <c r="HKJ831" s="28"/>
      <c r="HKK831" s="28"/>
      <c r="HKL831" s="28"/>
      <c r="HKM831" s="28"/>
      <c r="HKN831" s="28"/>
      <c r="HKO831" s="28"/>
      <c r="HKP831" s="28"/>
      <c r="HKQ831" s="28"/>
      <c r="HKR831" s="28"/>
      <c r="HKS831" s="28"/>
      <c r="HKT831" s="28"/>
      <c r="HKU831" s="28"/>
      <c r="HKV831" s="28"/>
      <c r="HKW831" s="28"/>
      <c r="HKX831" s="28"/>
      <c r="HKY831" s="28"/>
      <c r="HKZ831" s="28"/>
      <c r="HLA831" s="28"/>
      <c r="HLB831" s="28"/>
      <c r="HLC831" s="28"/>
      <c r="HLD831" s="28"/>
      <c r="HLE831" s="28"/>
      <c r="HLF831" s="28"/>
      <c r="HLG831" s="28"/>
      <c r="HLH831" s="28"/>
      <c r="HLI831" s="28"/>
      <c r="HLJ831" s="28"/>
      <c r="HLK831" s="28"/>
      <c r="HLL831" s="28"/>
      <c r="HLM831" s="28"/>
      <c r="HLN831" s="28"/>
      <c r="HLO831" s="28"/>
      <c r="HLP831" s="28"/>
      <c r="HLQ831" s="28"/>
      <c r="HLR831" s="28"/>
      <c r="HLS831" s="28"/>
      <c r="HLT831" s="28"/>
      <c r="HLU831" s="28"/>
      <c r="HLV831" s="28"/>
      <c r="HLW831" s="28"/>
      <c r="HLX831" s="28"/>
      <c r="HLY831" s="28"/>
      <c r="HLZ831" s="28"/>
      <c r="HMA831" s="28"/>
      <c r="HMB831" s="28"/>
      <c r="HMC831" s="28"/>
      <c r="HMD831" s="28"/>
      <c r="HME831" s="28"/>
      <c r="HMF831" s="28"/>
      <c r="HMG831" s="28"/>
      <c r="HMH831" s="28"/>
      <c r="HMI831" s="28"/>
      <c r="HMJ831" s="28"/>
      <c r="HMK831" s="28"/>
      <c r="HML831" s="28"/>
      <c r="HMM831" s="28"/>
      <c r="HMN831" s="28"/>
      <c r="HMO831" s="28"/>
      <c r="HMP831" s="28"/>
      <c r="HMQ831" s="28"/>
      <c r="HMR831" s="28"/>
      <c r="HMS831" s="28"/>
      <c r="HMT831" s="28"/>
      <c r="HMU831" s="28"/>
      <c r="HMV831" s="28"/>
      <c r="HMW831" s="28"/>
      <c r="HMX831" s="28"/>
      <c r="HMY831" s="28"/>
      <c r="HMZ831" s="28"/>
      <c r="HNA831" s="28"/>
      <c r="HNB831" s="28"/>
      <c r="HNC831" s="28"/>
      <c r="HND831" s="28"/>
      <c r="HNE831" s="28"/>
      <c r="HNF831" s="28"/>
      <c r="HNG831" s="28"/>
      <c r="HNH831" s="28"/>
      <c r="HNI831" s="28"/>
      <c r="HNJ831" s="28"/>
      <c r="HNK831" s="28"/>
      <c r="HNL831" s="28"/>
      <c r="HNM831" s="28"/>
      <c r="HNN831" s="28"/>
      <c r="HNO831" s="28"/>
      <c r="HNP831" s="28"/>
      <c r="HNQ831" s="28"/>
      <c r="HNR831" s="28"/>
      <c r="HNS831" s="28"/>
      <c r="HNT831" s="28"/>
      <c r="HNU831" s="28"/>
      <c r="HNV831" s="28"/>
      <c r="HNW831" s="28"/>
      <c r="HNX831" s="28"/>
      <c r="HNY831" s="28"/>
      <c r="HNZ831" s="28"/>
      <c r="HOA831" s="28"/>
      <c r="HOB831" s="28"/>
      <c r="HOC831" s="28"/>
      <c r="HOD831" s="28"/>
      <c r="HOE831" s="28"/>
      <c r="HOF831" s="28"/>
      <c r="HOG831" s="28"/>
      <c r="HOH831" s="28"/>
      <c r="HOI831" s="28"/>
      <c r="HOJ831" s="28"/>
      <c r="HOK831" s="28"/>
      <c r="HOL831" s="28"/>
      <c r="HOM831" s="28"/>
      <c r="HON831" s="28"/>
      <c r="HOO831" s="28"/>
      <c r="HOP831" s="28"/>
      <c r="HOQ831" s="28"/>
      <c r="HOR831" s="28"/>
      <c r="HOS831" s="28"/>
      <c r="HOT831" s="28"/>
      <c r="HOU831" s="28"/>
      <c r="HOV831" s="28"/>
      <c r="HOW831" s="28"/>
      <c r="HOX831" s="28"/>
      <c r="HOY831" s="28"/>
      <c r="HOZ831" s="28"/>
      <c r="HPA831" s="28"/>
      <c r="HPB831" s="28"/>
      <c r="HPC831" s="28"/>
      <c r="HPD831" s="28"/>
      <c r="HPE831" s="28"/>
      <c r="HPF831" s="28"/>
      <c r="HPG831" s="28"/>
      <c r="HPH831" s="28"/>
      <c r="HPI831" s="28"/>
      <c r="HPJ831" s="28"/>
      <c r="HPK831" s="28"/>
      <c r="HPL831" s="28"/>
      <c r="HPM831" s="28"/>
      <c r="HPN831" s="28"/>
      <c r="HPO831" s="28"/>
      <c r="HPP831" s="28"/>
      <c r="HPQ831" s="28"/>
      <c r="HPR831" s="28"/>
      <c r="HPS831" s="28"/>
      <c r="HPT831" s="28"/>
      <c r="HPU831" s="28"/>
      <c r="HPV831" s="28"/>
      <c r="HPW831" s="28"/>
      <c r="HPX831" s="28"/>
      <c r="HPY831" s="28"/>
      <c r="HPZ831" s="28"/>
      <c r="HQA831" s="28"/>
      <c r="HQB831" s="28"/>
      <c r="HQC831" s="28"/>
      <c r="HQD831" s="28"/>
      <c r="HQE831" s="28"/>
      <c r="HQF831" s="28"/>
      <c r="HQG831" s="28"/>
      <c r="HQH831" s="28"/>
      <c r="HQI831" s="28"/>
      <c r="HQJ831" s="28"/>
      <c r="HQK831" s="28"/>
      <c r="HQL831" s="28"/>
      <c r="HQM831" s="28"/>
      <c r="HQN831" s="28"/>
      <c r="HQO831" s="28"/>
      <c r="HQP831" s="28"/>
      <c r="HQQ831" s="28"/>
      <c r="HQR831" s="28"/>
      <c r="HQS831" s="28"/>
      <c r="HQT831" s="28"/>
      <c r="HQU831" s="28"/>
      <c r="HQV831" s="28"/>
      <c r="HQW831" s="28"/>
      <c r="HQX831" s="28"/>
      <c r="HQY831" s="28"/>
      <c r="HQZ831" s="28"/>
      <c r="HRA831" s="28"/>
      <c r="HRB831" s="28"/>
      <c r="HRC831" s="28"/>
      <c r="HRD831" s="28"/>
      <c r="HRE831" s="28"/>
      <c r="HRF831" s="28"/>
      <c r="HRG831" s="28"/>
      <c r="HRH831" s="28"/>
      <c r="HRI831" s="28"/>
      <c r="HRJ831" s="28"/>
      <c r="HRK831" s="28"/>
      <c r="HRL831" s="28"/>
      <c r="HRM831" s="28"/>
      <c r="HRN831" s="28"/>
      <c r="HRO831" s="28"/>
      <c r="HRP831" s="28"/>
      <c r="HRQ831" s="28"/>
      <c r="HRR831" s="28"/>
      <c r="HRS831" s="28"/>
      <c r="HRT831" s="28"/>
      <c r="HRU831" s="28"/>
      <c r="HRV831" s="28"/>
      <c r="HRW831" s="28"/>
      <c r="HRX831" s="28"/>
      <c r="HRY831" s="28"/>
      <c r="HRZ831" s="28"/>
      <c r="HSA831" s="28"/>
      <c r="HSB831" s="28"/>
      <c r="HSC831" s="28"/>
      <c r="HSD831" s="28"/>
      <c r="HSE831" s="28"/>
      <c r="HSF831" s="28"/>
      <c r="HSG831" s="28"/>
      <c r="HSH831" s="28"/>
      <c r="HSI831" s="28"/>
      <c r="HSJ831" s="28"/>
      <c r="HSK831" s="28"/>
      <c r="HSL831" s="28"/>
      <c r="HSM831" s="28"/>
      <c r="HSN831" s="28"/>
      <c r="HSO831" s="28"/>
      <c r="HSP831" s="28"/>
      <c r="HSQ831" s="28"/>
      <c r="HSR831" s="28"/>
      <c r="HSS831" s="28"/>
      <c r="HST831" s="28"/>
      <c r="HSU831" s="28"/>
      <c r="HSV831" s="28"/>
      <c r="HSW831" s="28"/>
      <c r="HSX831" s="28"/>
      <c r="HSY831" s="28"/>
      <c r="HSZ831" s="28"/>
      <c r="HTA831" s="28"/>
      <c r="HTB831" s="28"/>
      <c r="HTC831" s="28"/>
      <c r="HTD831" s="28"/>
      <c r="HTE831" s="28"/>
      <c r="HTF831" s="28"/>
      <c r="HTG831" s="28"/>
      <c r="HTH831" s="28"/>
      <c r="HTI831" s="28"/>
      <c r="HTJ831" s="28"/>
      <c r="HTK831" s="28"/>
      <c r="HTL831" s="28"/>
      <c r="HTM831" s="28"/>
      <c r="HTN831" s="28"/>
      <c r="HTO831" s="28"/>
      <c r="HTP831" s="28"/>
      <c r="HTQ831" s="28"/>
      <c r="HTR831" s="28"/>
      <c r="HTS831" s="28"/>
      <c r="HTT831" s="28"/>
      <c r="HTU831" s="28"/>
      <c r="HTV831" s="28"/>
      <c r="HTW831" s="28"/>
      <c r="HTX831" s="28"/>
      <c r="HTY831" s="28"/>
      <c r="HTZ831" s="28"/>
      <c r="HUA831" s="28"/>
      <c r="HUB831" s="28"/>
      <c r="HUC831" s="28"/>
      <c r="HUD831" s="28"/>
      <c r="HUE831" s="28"/>
      <c r="HUF831" s="28"/>
      <c r="HUG831" s="28"/>
      <c r="HUH831" s="28"/>
      <c r="HUI831" s="28"/>
      <c r="HUJ831" s="28"/>
      <c r="HUK831" s="28"/>
      <c r="HUL831" s="28"/>
      <c r="HUM831" s="28"/>
      <c r="HUN831" s="28"/>
      <c r="HUO831" s="28"/>
      <c r="HUP831" s="28"/>
      <c r="HUQ831" s="28"/>
      <c r="HUR831" s="28"/>
      <c r="HUS831" s="28"/>
      <c r="HUT831" s="28"/>
      <c r="HUU831" s="28"/>
      <c r="HUV831" s="28"/>
      <c r="HUW831" s="28"/>
      <c r="HUX831" s="28"/>
      <c r="HUY831" s="28"/>
      <c r="HUZ831" s="28"/>
      <c r="HVA831" s="28"/>
      <c r="HVB831" s="28"/>
      <c r="HVC831" s="28"/>
      <c r="HVD831" s="28"/>
      <c r="HVE831" s="28"/>
      <c r="HVF831" s="28"/>
      <c r="HVG831" s="28"/>
      <c r="HVH831" s="28"/>
      <c r="HVI831" s="28"/>
      <c r="HVJ831" s="28"/>
      <c r="HVK831" s="28"/>
      <c r="HVL831" s="28"/>
      <c r="HVM831" s="28"/>
      <c r="HVN831" s="28"/>
      <c r="HVO831" s="28"/>
      <c r="HVP831" s="28"/>
      <c r="HVQ831" s="28"/>
      <c r="HVR831" s="28"/>
      <c r="HVS831" s="28"/>
      <c r="HVT831" s="28"/>
      <c r="HVU831" s="28"/>
      <c r="HVV831" s="28"/>
      <c r="HVW831" s="28"/>
      <c r="HVX831" s="28"/>
      <c r="HVY831" s="28"/>
      <c r="HVZ831" s="28"/>
      <c r="HWA831" s="28"/>
      <c r="HWB831" s="28"/>
      <c r="HWC831" s="28"/>
      <c r="HWD831" s="28"/>
      <c r="HWE831" s="28"/>
      <c r="HWF831" s="28"/>
      <c r="HWG831" s="28"/>
      <c r="HWH831" s="28"/>
      <c r="HWI831" s="28"/>
      <c r="HWJ831" s="28"/>
      <c r="HWK831" s="28"/>
      <c r="HWL831" s="28"/>
      <c r="HWM831" s="28"/>
      <c r="HWN831" s="28"/>
      <c r="HWO831" s="28"/>
      <c r="HWP831" s="28"/>
      <c r="HWQ831" s="28"/>
      <c r="HWR831" s="28"/>
      <c r="HWS831" s="28"/>
      <c r="HWT831" s="28"/>
      <c r="HWU831" s="28"/>
      <c r="HWV831" s="28"/>
      <c r="HWW831" s="28"/>
      <c r="HWX831" s="28"/>
      <c r="HWY831" s="28"/>
      <c r="HWZ831" s="28"/>
      <c r="HXA831" s="28"/>
      <c r="HXB831" s="28"/>
      <c r="HXC831" s="28"/>
      <c r="HXD831" s="28"/>
      <c r="HXE831" s="28"/>
      <c r="HXF831" s="28"/>
      <c r="HXG831" s="28"/>
      <c r="HXH831" s="28"/>
      <c r="HXI831" s="28"/>
      <c r="HXJ831" s="28"/>
      <c r="HXK831" s="28"/>
      <c r="HXL831" s="28"/>
      <c r="HXM831" s="28"/>
      <c r="HXN831" s="28"/>
      <c r="HXO831" s="28"/>
      <c r="HXP831" s="28"/>
      <c r="HXQ831" s="28"/>
      <c r="HXR831" s="28"/>
      <c r="HXS831" s="28"/>
      <c r="HXT831" s="28"/>
      <c r="HXU831" s="28"/>
      <c r="HXV831" s="28"/>
      <c r="HXW831" s="28"/>
      <c r="HXX831" s="28"/>
      <c r="HXY831" s="28"/>
      <c r="HXZ831" s="28"/>
      <c r="HYA831" s="28"/>
      <c r="HYB831" s="28"/>
      <c r="HYC831" s="28"/>
      <c r="HYD831" s="28"/>
      <c r="HYE831" s="28"/>
      <c r="HYF831" s="28"/>
      <c r="HYG831" s="28"/>
      <c r="HYH831" s="28"/>
      <c r="HYI831" s="28"/>
      <c r="HYJ831" s="28"/>
      <c r="HYK831" s="28"/>
      <c r="HYL831" s="28"/>
      <c r="HYM831" s="28"/>
      <c r="HYN831" s="28"/>
      <c r="HYO831" s="28"/>
      <c r="HYP831" s="28"/>
      <c r="HYQ831" s="28"/>
      <c r="HYR831" s="28"/>
      <c r="HYS831" s="28"/>
      <c r="HYT831" s="28"/>
      <c r="HYU831" s="28"/>
      <c r="HYV831" s="28"/>
      <c r="HYW831" s="28"/>
      <c r="HYX831" s="28"/>
      <c r="HYY831" s="28"/>
      <c r="HYZ831" s="28"/>
      <c r="HZA831" s="28"/>
      <c r="HZB831" s="28"/>
      <c r="HZC831" s="28"/>
      <c r="HZD831" s="28"/>
      <c r="HZE831" s="28"/>
      <c r="HZF831" s="28"/>
      <c r="HZG831" s="28"/>
      <c r="HZH831" s="28"/>
      <c r="HZI831" s="28"/>
      <c r="HZJ831" s="28"/>
      <c r="HZK831" s="28"/>
      <c r="HZL831" s="28"/>
      <c r="HZM831" s="28"/>
      <c r="HZN831" s="28"/>
      <c r="HZO831" s="28"/>
      <c r="HZP831" s="28"/>
      <c r="HZQ831" s="28"/>
      <c r="HZR831" s="28"/>
      <c r="HZS831" s="28"/>
      <c r="HZT831" s="28"/>
      <c r="HZU831" s="28"/>
      <c r="HZV831" s="28"/>
      <c r="HZW831" s="28"/>
      <c r="HZX831" s="28"/>
      <c r="HZY831" s="28"/>
      <c r="HZZ831" s="28"/>
      <c r="IAA831" s="28"/>
      <c r="IAB831" s="28"/>
      <c r="IAC831" s="28"/>
      <c r="IAD831" s="28"/>
      <c r="IAE831" s="28"/>
      <c r="IAF831" s="28"/>
      <c r="IAG831" s="28"/>
      <c r="IAH831" s="28"/>
      <c r="IAI831" s="28"/>
      <c r="IAJ831" s="28"/>
      <c r="IAK831" s="28"/>
      <c r="IAL831" s="28"/>
      <c r="IAM831" s="28"/>
      <c r="IAN831" s="28"/>
      <c r="IAO831" s="28"/>
      <c r="IAP831" s="28"/>
      <c r="IAQ831" s="28"/>
      <c r="IAR831" s="28"/>
      <c r="IAS831" s="28"/>
      <c r="IAT831" s="28"/>
      <c r="IAU831" s="28"/>
      <c r="IAV831" s="28"/>
      <c r="IAW831" s="28"/>
      <c r="IAX831" s="28"/>
      <c r="IAY831" s="28"/>
      <c r="IAZ831" s="28"/>
      <c r="IBA831" s="28"/>
      <c r="IBB831" s="28"/>
      <c r="IBC831" s="28"/>
      <c r="IBD831" s="28"/>
      <c r="IBE831" s="28"/>
      <c r="IBF831" s="28"/>
      <c r="IBG831" s="28"/>
      <c r="IBH831" s="28"/>
      <c r="IBI831" s="28"/>
      <c r="IBJ831" s="28"/>
      <c r="IBK831" s="28"/>
      <c r="IBL831" s="28"/>
      <c r="IBM831" s="28"/>
      <c r="IBN831" s="28"/>
      <c r="IBO831" s="28"/>
      <c r="IBP831" s="28"/>
      <c r="IBQ831" s="28"/>
      <c r="IBR831" s="28"/>
      <c r="IBS831" s="28"/>
      <c r="IBT831" s="28"/>
      <c r="IBU831" s="28"/>
      <c r="IBV831" s="28"/>
      <c r="IBW831" s="28"/>
      <c r="IBX831" s="28"/>
      <c r="IBY831" s="28"/>
      <c r="IBZ831" s="28"/>
      <c r="ICA831" s="28"/>
      <c r="ICB831" s="28"/>
      <c r="ICC831" s="28"/>
      <c r="ICD831" s="28"/>
      <c r="ICE831" s="28"/>
      <c r="ICF831" s="28"/>
      <c r="ICG831" s="28"/>
      <c r="ICH831" s="28"/>
      <c r="ICI831" s="28"/>
      <c r="ICJ831" s="28"/>
      <c r="ICK831" s="28"/>
      <c r="ICL831" s="28"/>
      <c r="ICM831" s="28"/>
      <c r="ICN831" s="28"/>
      <c r="ICO831" s="28"/>
      <c r="ICP831" s="28"/>
      <c r="ICQ831" s="28"/>
      <c r="ICR831" s="28"/>
      <c r="ICS831" s="28"/>
      <c r="ICT831" s="28"/>
      <c r="ICU831" s="28"/>
      <c r="ICV831" s="28"/>
      <c r="ICW831" s="28"/>
      <c r="ICX831" s="28"/>
      <c r="ICY831" s="28"/>
      <c r="ICZ831" s="28"/>
      <c r="IDA831" s="28"/>
      <c r="IDB831" s="28"/>
      <c r="IDC831" s="28"/>
      <c r="IDD831" s="28"/>
      <c r="IDE831" s="28"/>
      <c r="IDF831" s="28"/>
      <c r="IDG831" s="28"/>
      <c r="IDH831" s="28"/>
      <c r="IDI831" s="28"/>
      <c r="IDJ831" s="28"/>
      <c r="IDK831" s="28"/>
      <c r="IDL831" s="28"/>
      <c r="IDM831" s="28"/>
      <c r="IDN831" s="28"/>
      <c r="IDO831" s="28"/>
      <c r="IDP831" s="28"/>
      <c r="IDQ831" s="28"/>
      <c r="IDR831" s="28"/>
      <c r="IDS831" s="28"/>
      <c r="IDT831" s="28"/>
      <c r="IDU831" s="28"/>
      <c r="IDV831" s="28"/>
      <c r="IDW831" s="28"/>
      <c r="IDX831" s="28"/>
      <c r="IDY831" s="28"/>
      <c r="IDZ831" s="28"/>
      <c r="IEA831" s="28"/>
      <c r="IEB831" s="28"/>
      <c r="IEC831" s="28"/>
      <c r="IED831" s="28"/>
      <c r="IEE831" s="28"/>
      <c r="IEF831" s="28"/>
      <c r="IEG831" s="28"/>
      <c r="IEH831" s="28"/>
      <c r="IEI831" s="28"/>
      <c r="IEJ831" s="28"/>
      <c r="IEK831" s="28"/>
      <c r="IEL831" s="28"/>
      <c r="IEM831" s="28"/>
      <c r="IEN831" s="28"/>
      <c r="IEO831" s="28"/>
      <c r="IEP831" s="28"/>
      <c r="IEQ831" s="28"/>
      <c r="IER831" s="28"/>
      <c r="IES831" s="28"/>
      <c r="IET831" s="28"/>
      <c r="IEU831" s="28"/>
      <c r="IEV831" s="28"/>
      <c r="IEW831" s="28"/>
      <c r="IEX831" s="28"/>
      <c r="IEY831" s="28"/>
      <c r="IEZ831" s="28"/>
      <c r="IFA831" s="28"/>
      <c r="IFB831" s="28"/>
      <c r="IFC831" s="28"/>
      <c r="IFD831" s="28"/>
      <c r="IFE831" s="28"/>
      <c r="IFF831" s="28"/>
      <c r="IFG831" s="28"/>
      <c r="IFH831" s="28"/>
      <c r="IFI831" s="28"/>
      <c r="IFJ831" s="28"/>
      <c r="IFK831" s="28"/>
      <c r="IFL831" s="28"/>
      <c r="IFM831" s="28"/>
      <c r="IFN831" s="28"/>
      <c r="IFO831" s="28"/>
      <c r="IFP831" s="28"/>
      <c r="IFQ831" s="28"/>
      <c r="IFR831" s="28"/>
      <c r="IFS831" s="28"/>
      <c r="IFT831" s="28"/>
      <c r="IFU831" s="28"/>
      <c r="IFV831" s="28"/>
      <c r="IFW831" s="28"/>
      <c r="IFX831" s="28"/>
      <c r="IFY831" s="28"/>
      <c r="IFZ831" s="28"/>
      <c r="IGA831" s="28"/>
      <c r="IGB831" s="28"/>
      <c r="IGC831" s="28"/>
      <c r="IGD831" s="28"/>
      <c r="IGE831" s="28"/>
      <c r="IGF831" s="28"/>
      <c r="IGG831" s="28"/>
      <c r="IGH831" s="28"/>
      <c r="IGI831" s="28"/>
      <c r="IGJ831" s="28"/>
      <c r="IGK831" s="28"/>
      <c r="IGL831" s="28"/>
      <c r="IGM831" s="28"/>
      <c r="IGN831" s="28"/>
      <c r="IGO831" s="28"/>
      <c r="IGP831" s="28"/>
      <c r="IGQ831" s="28"/>
      <c r="IGR831" s="28"/>
      <c r="IGS831" s="28"/>
      <c r="IGT831" s="28"/>
      <c r="IGU831" s="28"/>
      <c r="IGV831" s="28"/>
      <c r="IGW831" s="28"/>
      <c r="IGX831" s="28"/>
      <c r="IGY831" s="28"/>
      <c r="IGZ831" s="28"/>
      <c r="IHA831" s="28"/>
      <c r="IHB831" s="28"/>
      <c r="IHC831" s="28"/>
      <c r="IHD831" s="28"/>
      <c r="IHE831" s="28"/>
      <c r="IHF831" s="28"/>
      <c r="IHG831" s="28"/>
      <c r="IHH831" s="28"/>
      <c r="IHI831" s="28"/>
      <c r="IHJ831" s="28"/>
      <c r="IHK831" s="28"/>
      <c r="IHL831" s="28"/>
      <c r="IHM831" s="28"/>
      <c r="IHN831" s="28"/>
      <c r="IHO831" s="28"/>
      <c r="IHP831" s="28"/>
      <c r="IHQ831" s="28"/>
      <c r="IHR831" s="28"/>
      <c r="IHS831" s="28"/>
      <c r="IHT831" s="28"/>
      <c r="IHU831" s="28"/>
      <c r="IHV831" s="28"/>
      <c r="IHW831" s="28"/>
      <c r="IHX831" s="28"/>
      <c r="IHY831" s="28"/>
      <c r="IHZ831" s="28"/>
      <c r="IIA831" s="28"/>
      <c r="IIB831" s="28"/>
      <c r="IIC831" s="28"/>
      <c r="IID831" s="28"/>
      <c r="IIE831" s="28"/>
      <c r="IIF831" s="28"/>
      <c r="IIG831" s="28"/>
      <c r="IIH831" s="28"/>
      <c r="III831" s="28"/>
      <c r="IIJ831" s="28"/>
      <c r="IIK831" s="28"/>
      <c r="IIL831" s="28"/>
      <c r="IIM831" s="28"/>
      <c r="IIN831" s="28"/>
      <c r="IIO831" s="28"/>
      <c r="IIP831" s="28"/>
      <c r="IIQ831" s="28"/>
      <c r="IIR831" s="28"/>
      <c r="IIS831" s="28"/>
      <c r="IIT831" s="28"/>
      <c r="IIU831" s="28"/>
      <c r="IIV831" s="28"/>
      <c r="IIW831" s="28"/>
      <c r="IIX831" s="28"/>
      <c r="IIY831" s="28"/>
      <c r="IIZ831" s="28"/>
      <c r="IJA831" s="28"/>
      <c r="IJB831" s="28"/>
      <c r="IJC831" s="28"/>
      <c r="IJD831" s="28"/>
      <c r="IJE831" s="28"/>
      <c r="IJF831" s="28"/>
      <c r="IJG831" s="28"/>
      <c r="IJH831" s="28"/>
      <c r="IJI831" s="28"/>
      <c r="IJJ831" s="28"/>
      <c r="IJK831" s="28"/>
      <c r="IJL831" s="28"/>
      <c r="IJM831" s="28"/>
      <c r="IJN831" s="28"/>
      <c r="IJO831" s="28"/>
      <c r="IJP831" s="28"/>
      <c r="IJQ831" s="28"/>
      <c r="IJR831" s="28"/>
      <c r="IJS831" s="28"/>
      <c r="IJT831" s="28"/>
      <c r="IJU831" s="28"/>
      <c r="IJV831" s="28"/>
      <c r="IJW831" s="28"/>
      <c r="IJX831" s="28"/>
      <c r="IJY831" s="28"/>
      <c r="IJZ831" s="28"/>
      <c r="IKA831" s="28"/>
      <c r="IKB831" s="28"/>
      <c r="IKC831" s="28"/>
      <c r="IKD831" s="28"/>
      <c r="IKE831" s="28"/>
      <c r="IKF831" s="28"/>
      <c r="IKG831" s="28"/>
      <c r="IKH831" s="28"/>
      <c r="IKI831" s="28"/>
      <c r="IKJ831" s="28"/>
      <c r="IKK831" s="28"/>
      <c r="IKL831" s="28"/>
      <c r="IKM831" s="28"/>
      <c r="IKN831" s="28"/>
      <c r="IKO831" s="28"/>
      <c r="IKP831" s="28"/>
      <c r="IKQ831" s="28"/>
      <c r="IKR831" s="28"/>
      <c r="IKS831" s="28"/>
      <c r="IKT831" s="28"/>
      <c r="IKU831" s="28"/>
      <c r="IKV831" s="28"/>
      <c r="IKW831" s="28"/>
      <c r="IKX831" s="28"/>
      <c r="IKY831" s="28"/>
      <c r="IKZ831" s="28"/>
      <c r="ILA831" s="28"/>
      <c r="ILB831" s="28"/>
      <c r="ILC831" s="28"/>
      <c r="ILD831" s="28"/>
      <c r="ILE831" s="28"/>
      <c r="ILF831" s="28"/>
      <c r="ILG831" s="28"/>
      <c r="ILH831" s="28"/>
      <c r="ILI831" s="28"/>
      <c r="ILJ831" s="28"/>
      <c r="ILK831" s="28"/>
      <c r="ILL831" s="28"/>
      <c r="ILM831" s="28"/>
      <c r="ILN831" s="28"/>
      <c r="ILO831" s="28"/>
      <c r="ILP831" s="28"/>
      <c r="ILQ831" s="28"/>
      <c r="ILR831" s="28"/>
      <c r="ILS831" s="28"/>
      <c r="ILT831" s="28"/>
      <c r="ILU831" s="28"/>
      <c r="ILV831" s="28"/>
      <c r="ILW831" s="28"/>
      <c r="ILX831" s="28"/>
      <c r="ILY831" s="28"/>
      <c r="ILZ831" s="28"/>
      <c r="IMA831" s="28"/>
      <c r="IMB831" s="28"/>
      <c r="IMC831" s="28"/>
      <c r="IMD831" s="28"/>
      <c r="IME831" s="28"/>
      <c r="IMF831" s="28"/>
      <c r="IMG831" s="28"/>
      <c r="IMH831" s="28"/>
      <c r="IMI831" s="28"/>
      <c r="IMJ831" s="28"/>
      <c r="IMK831" s="28"/>
      <c r="IML831" s="28"/>
      <c r="IMM831" s="28"/>
      <c r="IMN831" s="28"/>
      <c r="IMO831" s="28"/>
      <c r="IMP831" s="28"/>
      <c r="IMQ831" s="28"/>
      <c r="IMR831" s="28"/>
      <c r="IMS831" s="28"/>
      <c r="IMT831" s="28"/>
      <c r="IMU831" s="28"/>
      <c r="IMV831" s="28"/>
      <c r="IMW831" s="28"/>
      <c r="IMX831" s="28"/>
      <c r="IMY831" s="28"/>
      <c r="IMZ831" s="28"/>
      <c r="INA831" s="28"/>
      <c r="INB831" s="28"/>
      <c r="INC831" s="28"/>
      <c r="IND831" s="28"/>
      <c r="INE831" s="28"/>
      <c r="INF831" s="28"/>
      <c r="ING831" s="28"/>
      <c r="INH831" s="28"/>
      <c r="INI831" s="28"/>
      <c r="INJ831" s="28"/>
      <c r="INK831" s="28"/>
      <c r="INL831" s="28"/>
      <c r="INM831" s="28"/>
      <c r="INN831" s="28"/>
      <c r="INO831" s="28"/>
      <c r="INP831" s="28"/>
      <c r="INQ831" s="28"/>
      <c r="INR831" s="28"/>
      <c r="INS831" s="28"/>
      <c r="INT831" s="28"/>
      <c r="INU831" s="28"/>
      <c r="INV831" s="28"/>
      <c r="INW831" s="28"/>
      <c r="INX831" s="28"/>
      <c r="INY831" s="28"/>
      <c r="INZ831" s="28"/>
      <c r="IOA831" s="28"/>
      <c r="IOB831" s="28"/>
      <c r="IOC831" s="28"/>
      <c r="IOD831" s="28"/>
      <c r="IOE831" s="28"/>
      <c r="IOF831" s="28"/>
      <c r="IOG831" s="28"/>
      <c r="IOH831" s="28"/>
      <c r="IOI831" s="28"/>
      <c r="IOJ831" s="28"/>
      <c r="IOK831" s="28"/>
      <c r="IOL831" s="28"/>
      <c r="IOM831" s="28"/>
      <c r="ION831" s="28"/>
      <c r="IOO831" s="28"/>
      <c r="IOP831" s="28"/>
      <c r="IOQ831" s="28"/>
      <c r="IOR831" s="28"/>
      <c r="IOS831" s="28"/>
      <c r="IOT831" s="28"/>
      <c r="IOU831" s="28"/>
      <c r="IOV831" s="28"/>
      <c r="IOW831" s="28"/>
      <c r="IOX831" s="28"/>
      <c r="IOY831" s="28"/>
      <c r="IOZ831" s="28"/>
      <c r="IPA831" s="28"/>
      <c r="IPB831" s="28"/>
      <c r="IPC831" s="28"/>
      <c r="IPD831" s="28"/>
      <c r="IPE831" s="28"/>
      <c r="IPF831" s="28"/>
      <c r="IPG831" s="28"/>
      <c r="IPH831" s="28"/>
      <c r="IPI831" s="28"/>
      <c r="IPJ831" s="28"/>
      <c r="IPK831" s="28"/>
      <c r="IPL831" s="28"/>
      <c r="IPM831" s="28"/>
      <c r="IPN831" s="28"/>
      <c r="IPO831" s="28"/>
      <c r="IPP831" s="28"/>
      <c r="IPQ831" s="28"/>
      <c r="IPR831" s="28"/>
      <c r="IPS831" s="28"/>
      <c r="IPT831" s="28"/>
      <c r="IPU831" s="28"/>
      <c r="IPV831" s="28"/>
      <c r="IPW831" s="28"/>
      <c r="IPX831" s="28"/>
      <c r="IPY831" s="28"/>
      <c r="IPZ831" s="28"/>
      <c r="IQA831" s="28"/>
      <c r="IQB831" s="28"/>
      <c r="IQC831" s="28"/>
      <c r="IQD831" s="28"/>
      <c r="IQE831" s="28"/>
      <c r="IQF831" s="28"/>
      <c r="IQG831" s="28"/>
      <c r="IQH831" s="28"/>
      <c r="IQI831" s="28"/>
      <c r="IQJ831" s="28"/>
      <c r="IQK831" s="28"/>
      <c r="IQL831" s="28"/>
      <c r="IQM831" s="28"/>
      <c r="IQN831" s="28"/>
      <c r="IQO831" s="28"/>
      <c r="IQP831" s="28"/>
      <c r="IQQ831" s="28"/>
      <c r="IQR831" s="28"/>
      <c r="IQS831" s="28"/>
      <c r="IQT831" s="28"/>
      <c r="IQU831" s="28"/>
      <c r="IQV831" s="28"/>
      <c r="IQW831" s="28"/>
      <c r="IQX831" s="28"/>
      <c r="IQY831" s="28"/>
      <c r="IQZ831" s="28"/>
      <c r="IRA831" s="28"/>
      <c r="IRB831" s="28"/>
      <c r="IRC831" s="28"/>
      <c r="IRD831" s="28"/>
      <c r="IRE831" s="28"/>
      <c r="IRF831" s="28"/>
      <c r="IRG831" s="28"/>
      <c r="IRH831" s="28"/>
      <c r="IRI831" s="28"/>
      <c r="IRJ831" s="28"/>
      <c r="IRK831" s="28"/>
      <c r="IRL831" s="28"/>
      <c r="IRM831" s="28"/>
      <c r="IRN831" s="28"/>
      <c r="IRO831" s="28"/>
      <c r="IRP831" s="28"/>
      <c r="IRQ831" s="28"/>
      <c r="IRR831" s="28"/>
      <c r="IRS831" s="28"/>
      <c r="IRT831" s="28"/>
      <c r="IRU831" s="28"/>
      <c r="IRV831" s="28"/>
      <c r="IRW831" s="28"/>
      <c r="IRX831" s="28"/>
      <c r="IRY831" s="28"/>
      <c r="IRZ831" s="28"/>
      <c r="ISA831" s="28"/>
      <c r="ISB831" s="28"/>
      <c r="ISC831" s="28"/>
      <c r="ISD831" s="28"/>
      <c r="ISE831" s="28"/>
      <c r="ISF831" s="28"/>
      <c r="ISG831" s="28"/>
      <c r="ISH831" s="28"/>
      <c r="ISI831" s="28"/>
      <c r="ISJ831" s="28"/>
      <c r="ISK831" s="28"/>
      <c r="ISL831" s="28"/>
      <c r="ISM831" s="28"/>
      <c r="ISN831" s="28"/>
      <c r="ISO831" s="28"/>
      <c r="ISP831" s="28"/>
      <c r="ISQ831" s="28"/>
      <c r="ISR831" s="28"/>
      <c r="ISS831" s="28"/>
      <c r="IST831" s="28"/>
      <c r="ISU831" s="28"/>
      <c r="ISV831" s="28"/>
      <c r="ISW831" s="28"/>
      <c r="ISX831" s="28"/>
      <c r="ISY831" s="28"/>
      <c r="ISZ831" s="28"/>
      <c r="ITA831" s="28"/>
      <c r="ITB831" s="28"/>
      <c r="ITC831" s="28"/>
      <c r="ITD831" s="28"/>
      <c r="ITE831" s="28"/>
      <c r="ITF831" s="28"/>
      <c r="ITG831" s="28"/>
      <c r="ITH831" s="28"/>
      <c r="ITI831" s="28"/>
      <c r="ITJ831" s="28"/>
      <c r="ITK831" s="28"/>
      <c r="ITL831" s="28"/>
      <c r="ITM831" s="28"/>
      <c r="ITN831" s="28"/>
      <c r="ITO831" s="28"/>
      <c r="ITP831" s="28"/>
      <c r="ITQ831" s="28"/>
      <c r="ITR831" s="28"/>
      <c r="ITS831" s="28"/>
      <c r="ITT831" s="28"/>
      <c r="ITU831" s="28"/>
      <c r="ITV831" s="28"/>
      <c r="ITW831" s="28"/>
      <c r="ITX831" s="28"/>
      <c r="ITY831" s="28"/>
      <c r="ITZ831" s="28"/>
      <c r="IUA831" s="28"/>
      <c r="IUB831" s="28"/>
      <c r="IUC831" s="28"/>
      <c r="IUD831" s="28"/>
      <c r="IUE831" s="28"/>
      <c r="IUF831" s="28"/>
      <c r="IUG831" s="28"/>
      <c r="IUH831" s="28"/>
      <c r="IUI831" s="28"/>
      <c r="IUJ831" s="28"/>
      <c r="IUK831" s="28"/>
      <c r="IUL831" s="28"/>
      <c r="IUM831" s="28"/>
      <c r="IUN831" s="28"/>
      <c r="IUO831" s="28"/>
      <c r="IUP831" s="28"/>
      <c r="IUQ831" s="28"/>
      <c r="IUR831" s="28"/>
      <c r="IUS831" s="28"/>
      <c r="IUT831" s="28"/>
      <c r="IUU831" s="28"/>
      <c r="IUV831" s="28"/>
      <c r="IUW831" s="28"/>
      <c r="IUX831" s="28"/>
      <c r="IUY831" s="28"/>
      <c r="IUZ831" s="28"/>
      <c r="IVA831" s="28"/>
      <c r="IVB831" s="28"/>
      <c r="IVC831" s="28"/>
      <c r="IVD831" s="28"/>
      <c r="IVE831" s="28"/>
      <c r="IVF831" s="28"/>
      <c r="IVG831" s="28"/>
      <c r="IVH831" s="28"/>
      <c r="IVI831" s="28"/>
      <c r="IVJ831" s="28"/>
      <c r="IVK831" s="28"/>
      <c r="IVL831" s="28"/>
      <c r="IVM831" s="28"/>
      <c r="IVN831" s="28"/>
      <c r="IVO831" s="28"/>
      <c r="IVP831" s="28"/>
      <c r="IVQ831" s="28"/>
      <c r="IVR831" s="28"/>
      <c r="IVS831" s="28"/>
      <c r="IVT831" s="28"/>
      <c r="IVU831" s="28"/>
      <c r="IVV831" s="28"/>
      <c r="IVW831" s="28"/>
      <c r="IVX831" s="28"/>
      <c r="IVY831" s="28"/>
      <c r="IVZ831" s="28"/>
      <c r="IWA831" s="28"/>
      <c r="IWB831" s="28"/>
      <c r="IWC831" s="28"/>
      <c r="IWD831" s="28"/>
      <c r="IWE831" s="28"/>
      <c r="IWF831" s="28"/>
      <c r="IWG831" s="28"/>
      <c r="IWH831" s="28"/>
      <c r="IWI831" s="28"/>
      <c r="IWJ831" s="28"/>
      <c r="IWK831" s="28"/>
      <c r="IWL831" s="28"/>
      <c r="IWM831" s="28"/>
      <c r="IWN831" s="28"/>
      <c r="IWO831" s="28"/>
      <c r="IWP831" s="28"/>
      <c r="IWQ831" s="28"/>
      <c r="IWR831" s="28"/>
      <c r="IWS831" s="28"/>
      <c r="IWT831" s="28"/>
      <c r="IWU831" s="28"/>
      <c r="IWV831" s="28"/>
      <c r="IWW831" s="28"/>
      <c r="IWX831" s="28"/>
      <c r="IWY831" s="28"/>
      <c r="IWZ831" s="28"/>
      <c r="IXA831" s="28"/>
      <c r="IXB831" s="28"/>
      <c r="IXC831" s="28"/>
      <c r="IXD831" s="28"/>
      <c r="IXE831" s="28"/>
      <c r="IXF831" s="28"/>
      <c r="IXG831" s="28"/>
      <c r="IXH831" s="28"/>
      <c r="IXI831" s="28"/>
      <c r="IXJ831" s="28"/>
      <c r="IXK831" s="28"/>
      <c r="IXL831" s="28"/>
      <c r="IXM831" s="28"/>
      <c r="IXN831" s="28"/>
      <c r="IXO831" s="28"/>
      <c r="IXP831" s="28"/>
      <c r="IXQ831" s="28"/>
      <c r="IXR831" s="28"/>
      <c r="IXS831" s="28"/>
      <c r="IXT831" s="28"/>
      <c r="IXU831" s="28"/>
      <c r="IXV831" s="28"/>
      <c r="IXW831" s="28"/>
      <c r="IXX831" s="28"/>
      <c r="IXY831" s="28"/>
      <c r="IXZ831" s="28"/>
      <c r="IYA831" s="28"/>
      <c r="IYB831" s="28"/>
      <c r="IYC831" s="28"/>
      <c r="IYD831" s="28"/>
      <c r="IYE831" s="28"/>
      <c r="IYF831" s="28"/>
      <c r="IYG831" s="28"/>
      <c r="IYH831" s="28"/>
      <c r="IYI831" s="28"/>
      <c r="IYJ831" s="28"/>
      <c r="IYK831" s="28"/>
      <c r="IYL831" s="28"/>
      <c r="IYM831" s="28"/>
      <c r="IYN831" s="28"/>
      <c r="IYO831" s="28"/>
      <c r="IYP831" s="28"/>
      <c r="IYQ831" s="28"/>
      <c r="IYR831" s="28"/>
      <c r="IYS831" s="28"/>
      <c r="IYT831" s="28"/>
      <c r="IYU831" s="28"/>
      <c r="IYV831" s="28"/>
      <c r="IYW831" s="28"/>
      <c r="IYX831" s="28"/>
      <c r="IYY831" s="28"/>
      <c r="IYZ831" s="28"/>
      <c r="IZA831" s="28"/>
      <c r="IZB831" s="28"/>
      <c r="IZC831" s="28"/>
      <c r="IZD831" s="28"/>
      <c r="IZE831" s="28"/>
      <c r="IZF831" s="28"/>
      <c r="IZG831" s="28"/>
      <c r="IZH831" s="28"/>
      <c r="IZI831" s="28"/>
      <c r="IZJ831" s="28"/>
      <c r="IZK831" s="28"/>
      <c r="IZL831" s="28"/>
      <c r="IZM831" s="28"/>
      <c r="IZN831" s="28"/>
      <c r="IZO831" s="28"/>
      <c r="IZP831" s="28"/>
      <c r="IZQ831" s="28"/>
      <c r="IZR831" s="28"/>
      <c r="IZS831" s="28"/>
      <c r="IZT831" s="28"/>
      <c r="IZU831" s="28"/>
      <c r="IZV831" s="28"/>
      <c r="IZW831" s="28"/>
      <c r="IZX831" s="28"/>
      <c r="IZY831" s="28"/>
      <c r="IZZ831" s="28"/>
      <c r="JAA831" s="28"/>
      <c r="JAB831" s="28"/>
      <c r="JAC831" s="28"/>
      <c r="JAD831" s="28"/>
      <c r="JAE831" s="28"/>
      <c r="JAF831" s="28"/>
      <c r="JAG831" s="28"/>
      <c r="JAH831" s="28"/>
      <c r="JAI831" s="28"/>
      <c r="JAJ831" s="28"/>
      <c r="JAK831" s="28"/>
      <c r="JAL831" s="28"/>
      <c r="JAM831" s="28"/>
      <c r="JAN831" s="28"/>
      <c r="JAO831" s="28"/>
      <c r="JAP831" s="28"/>
      <c r="JAQ831" s="28"/>
      <c r="JAR831" s="28"/>
      <c r="JAS831" s="28"/>
      <c r="JAT831" s="28"/>
      <c r="JAU831" s="28"/>
      <c r="JAV831" s="28"/>
      <c r="JAW831" s="28"/>
      <c r="JAX831" s="28"/>
      <c r="JAY831" s="28"/>
      <c r="JAZ831" s="28"/>
      <c r="JBA831" s="28"/>
      <c r="JBB831" s="28"/>
      <c r="JBC831" s="28"/>
      <c r="JBD831" s="28"/>
      <c r="JBE831" s="28"/>
      <c r="JBF831" s="28"/>
      <c r="JBG831" s="28"/>
      <c r="JBH831" s="28"/>
      <c r="JBI831" s="28"/>
      <c r="JBJ831" s="28"/>
      <c r="JBK831" s="28"/>
      <c r="JBL831" s="28"/>
      <c r="JBM831" s="28"/>
      <c r="JBN831" s="28"/>
      <c r="JBO831" s="28"/>
      <c r="JBP831" s="28"/>
      <c r="JBQ831" s="28"/>
      <c r="JBR831" s="28"/>
      <c r="JBS831" s="28"/>
      <c r="JBT831" s="28"/>
      <c r="JBU831" s="28"/>
      <c r="JBV831" s="28"/>
      <c r="JBW831" s="28"/>
      <c r="JBX831" s="28"/>
      <c r="JBY831" s="28"/>
      <c r="JBZ831" s="28"/>
      <c r="JCA831" s="28"/>
      <c r="JCB831" s="28"/>
      <c r="JCC831" s="28"/>
      <c r="JCD831" s="28"/>
      <c r="JCE831" s="28"/>
      <c r="JCF831" s="28"/>
      <c r="JCG831" s="28"/>
      <c r="JCH831" s="28"/>
      <c r="JCI831" s="28"/>
      <c r="JCJ831" s="28"/>
      <c r="JCK831" s="28"/>
      <c r="JCL831" s="28"/>
      <c r="JCM831" s="28"/>
      <c r="JCN831" s="28"/>
      <c r="JCO831" s="28"/>
      <c r="JCP831" s="28"/>
      <c r="JCQ831" s="28"/>
      <c r="JCR831" s="28"/>
      <c r="JCS831" s="28"/>
      <c r="JCT831" s="28"/>
      <c r="JCU831" s="28"/>
      <c r="JCV831" s="28"/>
      <c r="JCW831" s="28"/>
      <c r="JCX831" s="28"/>
      <c r="JCY831" s="28"/>
      <c r="JCZ831" s="28"/>
      <c r="JDA831" s="28"/>
      <c r="JDB831" s="28"/>
      <c r="JDC831" s="28"/>
      <c r="JDD831" s="28"/>
      <c r="JDE831" s="28"/>
      <c r="JDF831" s="28"/>
      <c r="JDG831" s="28"/>
      <c r="JDH831" s="28"/>
      <c r="JDI831" s="28"/>
      <c r="JDJ831" s="28"/>
      <c r="JDK831" s="28"/>
      <c r="JDL831" s="28"/>
      <c r="JDM831" s="28"/>
      <c r="JDN831" s="28"/>
      <c r="JDO831" s="28"/>
      <c r="JDP831" s="28"/>
      <c r="JDQ831" s="28"/>
      <c r="JDR831" s="28"/>
      <c r="JDS831" s="28"/>
      <c r="JDT831" s="28"/>
      <c r="JDU831" s="28"/>
      <c r="JDV831" s="28"/>
      <c r="JDW831" s="28"/>
      <c r="JDX831" s="28"/>
      <c r="JDY831" s="28"/>
      <c r="JDZ831" s="28"/>
      <c r="JEA831" s="28"/>
      <c r="JEB831" s="28"/>
      <c r="JEC831" s="28"/>
      <c r="JED831" s="28"/>
      <c r="JEE831" s="28"/>
      <c r="JEF831" s="28"/>
      <c r="JEG831" s="28"/>
      <c r="JEH831" s="28"/>
      <c r="JEI831" s="28"/>
      <c r="JEJ831" s="28"/>
      <c r="JEK831" s="28"/>
      <c r="JEL831" s="28"/>
      <c r="JEM831" s="28"/>
      <c r="JEN831" s="28"/>
      <c r="JEO831" s="28"/>
      <c r="JEP831" s="28"/>
      <c r="JEQ831" s="28"/>
      <c r="JER831" s="28"/>
      <c r="JES831" s="28"/>
      <c r="JET831" s="28"/>
      <c r="JEU831" s="28"/>
      <c r="JEV831" s="28"/>
      <c r="JEW831" s="28"/>
      <c r="JEX831" s="28"/>
      <c r="JEY831" s="28"/>
      <c r="JEZ831" s="28"/>
      <c r="JFA831" s="28"/>
      <c r="JFB831" s="28"/>
      <c r="JFC831" s="28"/>
      <c r="JFD831" s="28"/>
      <c r="JFE831" s="28"/>
      <c r="JFF831" s="28"/>
      <c r="JFG831" s="28"/>
      <c r="JFH831" s="28"/>
      <c r="JFI831" s="28"/>
      <c r="JFJ831" s="28"/>
      <c r="JFK831" s="28"/>
      <c r="JFL831" s="28"/>
      <c r="JFM831" s="28"/>
      <c r="JFN831" s="28"/>
      <c r="JFO831" s="28"/>
      <c r="JFP831" s="28"/>
      <c r="JFQ831" s="28"/>
      <c r="JFR831" s="28"/>
      <c r="JFS831" s="28"/>
      <c r="JFT831" s="28"/>
      <c r="JFU831" s="28"/>
      <c r="JFV831" s="28"/>
      <c r="JFW831" s="28"/>
      <c r="JFX831" s="28"/>
      <c r="JFY831" s="28"/>
      <c r="JFZ831" s="28"/>
      <c r="JGA831" s="28"/>
      <c r="JGB831" s="28"/>
      <c r="JGC831" s="28"/>
      <c r="JGD831" s="28"/>
      <c r="JGE831" s="28"/>
      <c r="JGF831" s="28"/>
      <c r="JGG831" s="28"/>
      <c r="JGH831" s="28"/>
      <c r="JGI831" s="28"/>
      <c r="JGJ831" s="28"/>
      <c r="JGK831" s="28"/>
      <c r="JGL831" s="28"/>
      <c r="JGM831" s="28"/>
      <c r="JGN831" s="28"/>
      <c r="JGO831" s="28"/>
      <c r="JGP831" s="28"/>
      <c r="JGQ831" s="28"/>
      <c r="JGR831" s="28"/>
      <c r="JGS831" s="28"/>
      <c r="JGT831" s="28"/>
      <c r="JGU831" s="28"/>
      <c r="JGV831" s="28"/>
      <c r="JGW831" s="28"/>
      <c r="JGX831" s="28"/>
      <c r="JGY831" s="28"/>
      <c r="JGZ831" s="28"/>
      <c r="JHA831" s="28"/>
      <c r="JHB831" s="28"/>
      <c r="JHC831" s="28"/>
      <c r="JHD831" s="28"/>
      <c r="JHE831" s="28"/>
      <c r="JHF831" s="28"/>
      <c r="JHG831" s="28"/>
      <c r="JHH831" s="28"/>
      <c r="JHI831" s="28"/>
      <c r="JHJ831" s="28"/>
      <c r="JHK831" s="28"/>
      <c r="JHL831" s="28"/>
      <c r="JHM831" s="28"/>
      <c r="JHN831" s="28"/>
      <c r="JHO831" s="28"/>
      <c r="JHP831" s="28"/>
      <c r="JHQ831" s="28"/>
      <c r="JHR831" s="28"/>
      <c r="JHS831" s="28"/>
      <c r="JHT831" s="28"/>
      <c r="JHU831" s="28"/>
      <c r="JHV831" s="28"/>
      <c r="JHW831" s="28"/>
      <c r="JHX831" s="28"/>
      <c r="JHY831" s="28"/>
      <c r="JHZ831" s="28"/>
      <c r="JIA831" s="28"/>
      <c r="JIB831" s="28"/>
      <c r="JIC831" s="28"/>
      <c r="JID831" s="28"/>
      <c r="JIE831" s="28"/>
      <c r="JIF831" s="28"/>
      <c r="JIG831" s="28"/>
      <c r="JIH831" s="28"/>
      <c r="JII831" s="28"/>
      <c r="JIJ831" s="28"/>
      <c r="JIK831" s="28"/>
      <c r="JIL831" s="28"/>
      <c r="JIM831" s="28"/>
      <c r="JIN831" s="28"/>
      <c r="JIO831" s="28"/>
      <c r="JIP831" s="28"/>
      <c r="JIQ831" s="28"/>
      <c r="JIR831" s="28"/>
      <c r="JIS831" s="28"/>
      <c r="JIT831" s="28"/>
      <c r="JIU831" s="28"/>
      <c r="JIV831" s="28"/>
      <c r="JIW831" s="28"/>
      <c r="JIX831" s="28"/>
      <c r="JIY831" s="28"/>
      <c r="JIZ831" s="28"/>
      <c r="JJA831" s="28"/>
      <c r="JJB831" s="28"/>
      <c r="JJC831" s="28"/>
      <c r="JJD831" s="28"/>
      <c r="JJE831" s="28"/>
      <c r="JJF831" s="28"/>
      <c r="JJG831" s="28"/>
      <c r="JJH831" s="28"/>
      <c r="JJI831" s="28"/>
      <c r="JJJ831" s="28"/>
      <c r="JJK831" s="28"/>
      <c r="JJL831" s="28"/>
      <c r="JJM831" s="28"/>
      <c r="JJN831" s="28"/>
      <c r="JJO831" s="28"/>
      <c r="JJP831" s="28"/>
      <c r="JJQ831" s="28"/>
      <c r="JJR831" s="28"/>
      <c r="JJS831" s="28"/>
      <c r="JJT831" s="28"/>
      <c r="JJU831" s="28"/>
      <c r="JJV831" s="28"/>
      <c r="JJW831" s="28"/>
      <c r="JJX831" s="28"/>
      <c r="JJY831" s="28"/>
      <c r="JJZ831" s="28"/>
      <c r="JKA831" s="28"/>
      <c r="JKB831" s="28"/>
      <c r="JKC831" s="28"/>
      <c r="JKD831" s="28"/>
      <c r="JKE831" s="28"/>
      <c r="JKF831" s="28"/>
      <c r="JKG831" s="28"/>
      <c r="JKH831" s="28"/>
      <c r="JKI831" s="28"/>
      <c r="JKJ831" s="28"/>
      <c r="JKK831" s="28"/>
      <c r="JKL831" s="28"/>
      <c r="JKM831" s="28"/>
      <c r="JKN831" s="28"/>
      <c r="JKO831" s="28"/>
      <c r="JKP831" s="28"/>
      <c r="JKQ831" s="28"/>
      <c r="JKR831" s="28"/>
      <c r="JKS831" s="28"/>
      <c r="JKT831" s="28"/>
      <c r="JKU831" s="28"/>
      <c r="JKV831" s="28"/>
      <c r="JKW831" s="28"/>
      <c r="JKX831" s="28"/>
      <c r="JKY831" s="28"/>
      <c r="JKZ831" s="28"/>
      <c r="JLA831" s="28"/>
      <c r="JLB831" s="28"/>
      <c r="JLC831" s="28"/>
      <c r="JLD831" s="28"/>
      <c r="JLE831" s="28"/>
      <c r="JLF831" s="28"/>
      <c r="JLG831" s="28"/>
      <c r="JLH831" s="28"/>
      <c r="JLI831" s="28"/>
      <c r="JLJ831" s="28"/>
      <c r="JLK831" s="28"/>
      <c r="JLL831" s="28"/>
      <c r="JLM831" s="28"/>
      <c r="JLN831" s="28"/>
      <c r="JLO831" s="28"/>
      <c r="JLP831" s="28"/>
      <c r="JLQ831" s="28"/>
      <c r="JLR831" s="28"/>
      <c r="JLS831" s="28"/>
      <c r="JLT831" s="28"/>
      <c r="JLU831" s="28"/>
      <c r="JLV831" s="28"/>
      <c r="JLW831" s="28"/>
      <c r="JLX831" s="28"/>
      <c r="JLY831" s="28"/>
      <c r="JLZ831" s="28"/>
      <c r="JMA831" s="28"/>
      <c r="JMB831" s="28"/>
      <c r="JMC831" s="28"/>
      <c r="JMD831" s="28"/>
      <c r="JME831" s="28"/>
      <c r="JMF831" s="28"/>
      <c r="JMG831" s="28"/>
      <c r="JMH831" s="28"/>
      <c r="JMI831" s="28"/>
      <c r="JMJ831" s="28"/>
      <c r="JMK831" s="28"/>
      <c r="JML831" s="28"/>
      <c r="JMM831" s="28"/>
      <c r="JMN831" s="28"/>
      <c r="JMO831" s="28"/>
      <c r="JMP831" s="28"/>
      <c r="JMQ831" s="28"/>
      <c r="JMR831" s="28"/>
      <c r="JMS831" s="28"/>
      <c r="JMT831" s="28"/>
      <c r="JMU831" s="28"/>
      <c r="JMV831" s="28"/>
      <c r="JMW831" s="28"/>
      <c r="JMX831" s="28"/>
      <c r="JMY831" s="28"/>
      <c r="JMZ831" s="28"/>
      <c r="JNA831" s="28"/>
      <c r="JNB831" s="28"/>
      <c r="JNC831" s="28"/>
      <c r="JND831" s="28"/>
      <c r="JNE831" s="28"/>
      <c r="JNF831" s="28"/>
      <c r="JNG831" s="28"/>
      <c r="JNH831" s="28"/>
      <c r="JNI831" s="28"/>
      <c r="JNJ831" s="28"/>
      <c r="JNK831" s="28"/>
      <c r="JNL831" s="28"/>
      <c r="JNM831" s="28"/>
      <c r="JNN831" s="28"/>
      <c r="JNO831" s="28"/>
      <c r="JNP831" s="28"/>
      <c r="JNQ831" s="28"/>
      <c r="JNR831" s="28"/>
      <c r="JNS831" s="28"/>
      <c r="JNT831" s="28"/>
      <c r="JNU831" s="28"/>
      <c r="JNV831" s="28"/>
      <c r="JNW831" s="28"/>
      <c r="JNX831" s="28"/>
      <c r="JNY831" s="28"/>
      <c r="JNZ831" s="28"/>
      <c r="JOA831" s="28"/>
      <c r="JOB831" s="28"/>
      <c r="JOC831" s="28"/>
      <c r="JOD831" s="28"/>
      <c r="JOE831" s="28"/>
      <c r="JOF831" s="28"/>
      <c r="JOG831" s="28"/>
      <c r="JOH831" s="28"/>
      <c r="JOI831" s="28"/>
      <c r="JOJ831" s="28"/>
      <c r="JOK831" s="28"/>
      <c r="JOL831" s="28"/>
      <c r="JOM831" s="28"/>
      <c r="JON831" s="28"/>
      <c r="JOO831" s="28"/>
      <c r="JOP831" s="28"/>
      <c r="JOQ831" s="28"/>
      <c r="JOR831" s="28"/>
      <c r="JOS831" s="28"/>
      <c r="JOT831" s="28"/>
      <c r="JOU831" s="28"/>
      <c r="JOV831" s="28"/>
      <c r="JOW831" s="28"/>
      <c r="JOX831" s="28"/>
      <c r="JOY831" s="28"/>
      <c r="JOZ831" s="28"/>
      <c r="JPA831" s="28"/>
      <c r="JPB831" s="28"/>
      <c r="JPC831" s="28"/>
      <c r="JPD831" s="28"/>
      <c r="JPE831" s="28"/>
      <c r="JPF831" s="28"/>
      <c r="JPG831" s="28"/>
      <c r="JPH831" s="28"/>
      <c r="JPI831" s="28"/>
      <c r="JPJ831" s="28"/>
      <c r="JPK831" s="28"/>
      <c r="JPL831" s="28"/>
      <c r="JPM831" s="28"/>
      <c r="JPN831" s="28"/>
      <c r="JPO831" s="28"/>
      <c r="JPP831" s="28"/>
      <c r="JPQ831" s="28"/>
      <c r="JPR831" s="28"/>
      <c r="JPS831" s="28"/>
      <c r="JPT831" s="28"/>
      <c r="JPU831" s="28"/>
      <c r="JPV831" s="28"/>
      <c r="JPW831" s="28"/>
      <c r="JPX831" s="28"/>
      <c r="JPY831" s="28"/>
      <c r="JPZ831" s="28"/>
      <c r="JQA831" s="28"/>
      <c r="JQB831" s="28"/>
      <c r="JQC831" s="28"/>
      <c r="JQD831" s="28"/>
      <c r="JQE831" s="28"/>
      <c r="JQF831" s="28"/>
      <c r="JQG831" s="28"/>
      <c r="JQH831" s="28"/>
      <c r="JQI831" s="28"/>
      <c r="JQJ831" s="28"/>
      <c r="JQK831" s="28"/>
      <c r="JQL831" s="28"/>
      <c r="JQM831" s="28"/>
      <c r="JQN831" s="28"/>
      <c r="JQO831" s="28"/>
      <c r="JQP831" s="28"/>
      <c r="JQQ831" s="28"/>
      <c r="JQR831" s="28"/>
      <c r="JQS831" s="28"/>
      <c r="JQT831" s="28"/>
      <c r="JQU831" s="28"/>
      <c r="JQV831" s="28"/>
      <c r="JQW831" s="28"/>
      <c r="JQX831" s="28"/>
      <c r="JQY831" s="28"/>
      <c r="JQZ831" s="28"/>
      <c r="JRA831" s="28"/>
      <c r="JRB831" s="28"/>
      <c r="JRC831" s="28"/>
      <c r="JRD831" s="28"/>
      <c r="JRE831" s="28"/>
      <c r="JRF831" s="28"/>
      <c r="JRG831" s="28"/>
      <c r="JRH831" s="28"/>
      <c r="JRI831" s="28"/>
      <c r="JRJ831" s="28"/>
      <c r="JRK831" s="28"/>
      <c r="JRL831" s="28"/>
      <c r="JRM831" s="28"/>
      <c r="JRN831" s="28"/>
      <c r="JRO831" s="28"/>
      <c r="JRP831" s="28"/>
      <c r="JRQ831" s="28"/>
      <c r="JRR831" s="28"/>
      <c r="JRS831" s="28"/>
      <c r="JRT831" s="28"/>
      <c r="JRU831" s="28"/>
      <c r="JRV831" s="28"/>
      <c r="JRW831" s="28"/>
      <c r="JRX831" s="28"/>
      <c r="JRY831" s="28"/>
      <c r="JRZ831" s="28"/>
      <c r="JSA831" s="28"/>
      <c r="JSB831" s="28"/>
      <c r="JSC831" s="28"/>
      <c r="JSD831" s="28"/>
      <c r="JSE831" s="28"/>
      <c r="JSF831" s="28"/>
      <c r="JSG831" s="28"/>
      <c r="JSH831" s="28"/>
      <c r="JSI831" s="28"/>
      <c r="JSJ831" s="28"/>
      <c r="JSK831" s="28"/>
      <c r="JSL831" s="28"/>
      <c r="JSM831" s="28"/>
      <c r="JSN831" s="28"/>
      <c r="JSO831" s="28"/>
      <c r="JSP831" s="28"/>
      <c r="JSQ831" s="28"/>
      <c r="JSR831" s="28"/>
      <c r="JSS831" s="28"/>
      <c r="JST831" s="28"/>
      <c r="JSU831" s="28"/>
      <c r="JSV831" s="28"/>
      <c r="JSW831" s="28"/>
      <c r="JSX831" s="28"/>
      <c r="JSY831" s="28"/>
      <c r="JSZ831" s="28"/>
      <c r="JTA831" s="28"/>
      <c r="JTB831" s="28"/>
      <c r="JTC831" s="28"/>
      <c r="JTD831" s="28"/>
      <c r="JTE831" s="28"/>
      <c r="JTF831" s="28"/>
      <c r="JTG831" s="28"/>
      <c r="JTH831" s="28"/>
      <c r="JTI831" s="28"/>
      <c r="JTJ831" s="28"/>
      <c r="JTK831" s="28"/>
      <c r="JTL831" s="28"/>
      <c r="JTM831" s="28"/>
      <c r="JTN831" s="28"/>
      <c r="JTO831" s="28"/>
      <c r="JTP831" s="28"/>
      <c r="JTQ831" s="28"/>
      <c r="JTR831" s="28"/>
      <c r="JTS831" s="28"/>
      <c r="JTT831" s="28"/>
      <c r="JTU831" s="28"/>
      <c r="JTV831" s="28"/>
      <c r="JTW831" s="28"/>
      <c r="JTX831" s="28"/>
      <c r="JTY831" s="28"/>
      <c r="JTZ831" s="28"/>
      <c r="JUA831" s="28"/>
      <c r="JUB831" s="28"/>
      <c r="JUC831" s="28"/>
      <c r="JUD831" s="28"/>
      <c r="JUE831" s="28"/>
      <c r="JUF831" s="28"/>
      <c r="JUG831" s="28"/>
      <c r="JUH831" s="28"/>
      <c r="JUI831" s="28"/>
      <c r="JUJ831" s="28"/>
      <c r="JUK831" s="28"/>
      <c r="JUL831" s="28"/>
      <c r="JUM831" s="28"/>
      <c r="JUN831" s="28"/>
      <c r="JUO831" s="28"/>
      <c r="JUP831" s="28"/>
      <c r="JUQ831" s="28"/>
      <c r="JUR831" s="28"/>
      <c r="JUS831" s="28"/>
      <c r="JUT831" s="28"/>
      <c r="JUU831" s="28"/>
      <c r="JUV831" s="28"/>
      <c r="JUW831" s="28"/>
      <c r="JUX831" s="28"/>
      <c r="JUY831" s="28"/>
      <c r="JUZ831" s="28"/>
      <c r="JVA831" s="28"/>
      <c r="JVB831" s="28"/>
      <c r="JVC831" s="28"/>
      <c r="JVD831" s="28"/>
      <c r="JVE831" s="28"/>
      <c r="JVF831" s="28"/>
      <c r="JVG831" s="28"/>
      <c r="JVH831" s="28"/>
      <c r="JVI831" s="28"/>
      <c r="JVJ831" s="28"/>
      <c r="JVK831" s="28"/>
      <c r="JVL831" s="28"/>
      <c r="JVM831" s="28"/>
      <c r="JVN831" s="28"/>
      <c r="JVO831" s="28"/>
      <c r="JVP831" s="28"/>
      <c r="JVQ831" s="28"/>
      <c r="JVR831" s="28"/>
      <c r="JVS831" s="28"/>
      <c r="JVT831" s="28"/>
      <c r="JVU831" s="28"/>
      <c r="JVV831" s="28"/>
      <c r="JVW831" s="28"/>
      <c r="JVX831" s="28"/>
      <c r="JVY831" s="28"/>
      <c r="JVZ831" s="28"/>
      <c r="JWA831" s="28"/>
      <c r="JWB831" s="28"/>
      <c r="JWC831" s="28"/>
      <c r="JWD831" s="28"/>
      <c r="JWE831" s="28"/>
      <c r="JWF831" s="28"/>
      <c r="JWG831" s="28"/>
      <c r="JWH831" s="28"/>
      <c r="JWI831" s="28"/>
      <c r="JWJ831" s="28"/>
      <c r="JWK831" s="28"/>
      <c r="JWL831" s="28"/>
      <c r="JWM831" s="28"/>
      <c r="JWN831" s="28"/>
      <c r="JWO831" s="28"/>
      <c r="JWP831" s="28"/>
      <c r="JWQ831" s="28"/>
      <c r="JWR831" s="28"/>
      <c r="JWS831" s="28"/>
      <c r="JWT831" s="28"/>
      <c r="JWU831" s="28"/>
      <c r="JWV831" s="28"/>
      <c r="JWW831" s="28"/>
      <c r="JWX831" s="28"/>
      <c r="JWY831" s="28"/>
      <c r="JWZ831" s="28"/>
      <c r="JXA831" s="28"/>
      <c r="JXB831" s="28"/>
      <c r="JXC831" s="28"/>
      <c r="JXD831" s="28"/>
      <c r="JXE831" s="28"/>
      <c r="JXF831" s="28"/>
      <c r="JXG831" s="28"/>
      <c r="JXH831" s="28"/>
      <c r="JXI831" s="28"/>
      <c r="JXJ831" s="28"/>
      <c r="JXK831" s="28"/>
      <c r="JXL831" s="28"/>
      <c r="JXM831" s="28"/>
      <c r="JXN831" s="28"/>
      <c r="JXO831" s="28"/>
      <c r="JXP831" s="28"/>
      <c r="JXQ831" s="28"/>
      <c r="JXR831" s="28"/>
      <c r="JXS831" s="28"/>
      <c r="JXT831" s="28"/>
      <c r="JXU831" s="28"/>
      <c r="JXV831" s="28"/>
      <c r="JXW831" s="28"/>
      <c r="JXX831" s="28"/>
      <c r="JXY831" s="28"/>
      <c r="JXZ831" s="28"/>
      <c r="JYA831" s="28"/>
      <c r="JYB831" s="28"/>
      <c r="JYC831" s="28"/>
      <c r="JYD831" s="28"/>
      <c r="JYE831" s="28"/>
      <c r="JYF831" s="28"/>
      <c r="JYG831" s="28"/>
      <c r="JYH831" s="28"/>
      <c r="JYI831" s="28"/>
      <c r="JYJ831" s="28"/>
      <c r="JYK831" s="28"/>
      <c r="JYL831" s="28"/>
      <c r="JYM831" s="28"/>
      <c r="JYN831" s="28"/>
      <c r="JYO831" s="28"/>
      <c r="JYP831" s="28"/>
      <c r="JYQ831" s="28"/>
      <c r="JYR831" s="28"/>
      <c r="JYS831" s="28"/>
      <c r="JYT831" s="28"/>
      <c r="JYU831" s="28"/>
      <c r="JYV831" s="28"/>
      <c r="JYW831" s="28"/>
      <c r="JYX831" s="28"/>
      <c r="JYY831" s="28"/>
      <c r="JYZ831" s="28"/>
      <c r="JZA831" s="28"/>
      <c r="JZB831" s="28"/>
      <c r="JZC831" s="28"/>
      <c r="JZD831" s="28"/>
      <c r="JZE831" s="28"/>
      <c r="JZF831" s="28"/>
      <c r="JZG831" s="28"/>
      <c r="JZH831" s="28"/>
      <c r="JZI831" s="28"/>
      <c r="JZJ831" s="28"/>
      <c r="JZK831" s="28"/>
      <c r="JZL831" s="28"/>
      <c r="JZM831" s="28"/>
      <c r="JZN831" s="28"/>
      <c r="JZO831" s="28"/>
      <c r="JZP831" s="28"/>
      <c r="JZQ831" s="28"/>
      <c r="JZR831" s="28"/>
      <c r="JZS831" s="28"/>
      <c r="JZT831" s="28"/>
      <c r="JZU831" s="28"/>
      <c r="JZV831" s="28"/>
      <c r="JZW831" s="28"/>
      <c r="JZX831" s="28"/>
      <c r="JZY831" s="28"/>
      <c r="JZZ831" s="28"/>
      <c r="KAA831" s="28"/>
      <c r="KAB831" s="28"/>
      <c r="KAC831" s="28"/>
      <c r="KAD831" s="28"/>
      <c r="KAE831" s="28"/>
      <c r="KAF831" s="28"/>
      <c r="KAG831" s="28"/>
      <c r="KAH831" s="28"/>
      <c r="KAI831" s="28"/>
      <c r="KAJ831" s="28"/>
      <c r="KAK831" s="28"/>
      <c r="KAL831" s="28"/>
      <c r="KAM831" s="28"/>
      <c r="KAN831" s="28"/>
      <c r="KAO831" s="28"/>
      <c r="KAP831" s="28"/>
      <c r="KAQ831" s="28"/>
      <c r="KAR831" s="28"/>
      <c r="KAS831" s="28"/>
      <c r="KAT831" s="28"/>
      <c r="KAU831" s="28"/>
      <c r="KAV831" s="28"/>
      <c r="KAW831" s="28"/>
      <c r="KAX831" s="28"/>
      <c r="KAY831" s="28"/>
      <c r="KAZ831" s="28"/>
      <c r="KBA831" s="28"/>
      <c r="KBB831" s="28"/>
      <c r="KBC831" s="28"/>
      <c r="KBD831" s="28"/>
      <c r="KBE831" s="28"/>
      <c r="KBF831" s="28"/>
      <c r="KBG831" s="28"/>
      <c r="KBH831" s="28"/>
      <c r="KBI831" s="28"/>
      <c r="KBJ831" s="28"/>
      <c r="KBK831" s="28"/>
      <c r="KBL831" s="28"/>
      <c r="KBM831" s="28"/>
      <c r="KBN831" s="28"/>
      <c r="KBO831" s="28"/>
      <c r="KBP831" s="28"/>
      <c r="KBQ831" s="28"/>
      <c r="KBR831" s="28"/>
      <c r="KBS831" s="28"/>
      <c r="KBT831" s="28"/>
      <c r="KBU831" s="28"/>
      <c r="KBV831" s="28"/>
      <c r="KBW831" s="28"/>
      <c r="KBX831" s="28"/>
      <c r="KBY831" s="28"/>
      <c r="KBZ831" s="28"/>
      <c r="KCA831" s="28"/>
      <c r="KCB831" s="28"/>
      <c r="KCC831" s="28"/>
      <c r="KCD831" s="28"/>
      <c r="KCE831" s="28"/>
      <c r="KCF831" s="28"/>
      <c r="KCG831" s="28"/>
      <c r="KCH831" s="28"/>
      <c r="KCI831" s="28"/>
      <c r="KCJ831" s="28"/>
      <c r="KCK831" s="28"/>
      <c r="KCL831" s="28"/>
      <c r="KCM831" s="28"/>
      <c r="KCN831" s="28"/>
      <c r="KCO831" s="28"/>
      <c r="KCP831" s="28"/>
      <c r="KCQ831" s="28"/>
      <c r="KCR831" s="28"/>
      <c r="KCS831" s="28"/>
      <c r="KCT831" s="28"/>
      <c r="KCU831" s="28"/>
      <c r="KCV831" s="28"/>
      <c r="KCW831" s="28"/>
      <c r="KCX831" s="28"/>
      <c r="KCY831" s="28"/>
      <c r="KCZ831" s="28"/>
      <c r="KDA831" s="28"/>
      <c r="KDB831" s="28"/>
      <c r="KDC831" s="28"/>
      <c r="KDD831" s="28"/>
      <c r="KDE831" s="28"/>
      <c r="KDF831" s="28"/>
      <c r="KDG831" s="28"/>
      <c r="KDH831" s="28"/>
      <c r="KDI831" s="28"/>
      <c r="KDJ831" s="28"/>
      <c r="KDK831" s="28"/>
      <c r="KDL831" s="28"/>
      <c r="KDM831" s="28"/>
      <c r="KDN831" s="28"/>
      <c r="KDO831" s="28"/>
      <c r="KDP831" s="28"/>
      <c r="KDQ831" s="28"/>
      <c r="KDR831" s="28"/>
      <c r="KDS831" s="28"/>
      <c r="KDT831" s="28"/>
      <c r="KDU831" s="28"/>
      <c r="KDV831" s="28"/>
      <c r="KDW831" s="28"/>
      <c r="KDX831" s="28"/>
      <c r="KDY831" s="28"/>
      <c r="KDZ831" s="28"/>
      <c r="KEA831" s="28"/>
      <c r="KEB831" s="28"/>
      <c r="KEC831" s="28"/>
      <c r="KED831" s="28"/>
      <c r="KEE831" s="28"/>
      <c r="KEF831" s="28"/>
      <c r="KEG831" s="28"/>
      <c r="KEH831" s="28"/>
      <c r="KEI831" s="28"/>
      <c r="KEJ831" s="28"/>
      <c r="KEK831" s="28"/>
      <c r="KEL831" s="28"/>
      <c r="KEM831" s="28"/>
      <c r="KEN831" s="28"/>
      <c r="KEO831" s="28"/>
      <c r="KEP831" s="28"/>
      <c r="KEQ831" s="28"/>
      <c r="KER831" s="28"/>
      <c r="KES831" s="28"/>
      <c r="KET831" s="28"/>
      <c r="KEU831" s="28"/>
      <c r="KEV831" s="28"/>
      <c r="KEW831" s="28"/>
      <c r="KEX831" s="28"/>
      <c r="KEY831" s="28"/>
      <c r="KEZ831" s="28"/>
      <c r="KFA831" s="28"/>
      <c r="KFB831" s="28"/>
      <c r="KFC831" s="28"/>
      <c r="KFD831" s="28"/>
      <c r="KFE831" s="28"/>
      <c r="KFF831" s="28"/>
      <c r="KFG831" s="28"/>
      <c r="KFH831" s="28"/>
      <c r="KFI831" s="28"/>
      <c r="KFJ831" s="28"/>
      <c r="KFK831" s="28"/>
      <c r="KFL831" s="28"/>
      <c r="KFM831" s="28"/>
      <c r="KFN831" s="28"/>
      <c r="KFO831" s="28"/>
      <c r="KFP831" s="28"/>
      <c r="KFQ831" s="28"/>
      <c r="KFR831" s="28"/>
      <c r="KFS831" s="28"/>
      <c r="KFT831" s="28"/>
      <c r="KFU831" s="28"/>
      <c r="KFV831" s="28"/>
      <c r="KFW831" s="28"/>
      <c r="KFX831" s="28"/>
      <c r="KFY831" s="28"/>
      <c r="KFZ831" s="28"/>
      <c r="KGA831" s="28"/>
      <c r="KGB831" s="28"/>
      <c r="KGC831" s="28"/>
      <c r="KGD831" s="28"/>
      <c r="KGE831" s="28"/>
      <c r="KGF831" s="28"/>
      <c r="KGG831" s="28"/>
      <c r="KGH831" s="28"/>
      <c r="KGI831" s="28"/>
      <c r="KGJ831" s="28"/>
      <c r="KGK831" s="28"/>
      <c r="KGL831" s="28"/>
      <c r="KGM831" s="28"/>
      <c r="KGN831" s="28"/>
      <c r="KGO831" s="28"/>
      <c r="KGP831" s="28"/>
      <c r="KGQ831" s="28"/>
      <c r="KGR831" s="28"/>
      <c r="KGS831" s="28"/>
      <c r="KGT831" s="28"/>
      <c r="KGU831" s="28"/>
      <c r="KGV831" s="28"/>
      <c r="KGW831" s="28"/>
      <c r="KGX831" s="28"/>
      <c r="KGY831" s="28"/>
      <c r="KGZ831" s="28"/>
      <c r="KHA831" s="28"/>
      <c r="KHB831" s="28"/>
      <c r="KHC831" s="28"/>
      <c r="KHD831" s="28"/>
      <c r="KHE831" s="28"/>
      <c r="KHF831" s="28"/>
      <c r="KHG831" s="28"/>
      <c r="KHH831" s="28"/>
      <c r="KHI831" s="28"/>
      <c r="KHJ831" s="28"/>
      <c r="KHK831" s="28"/>
      <c r="KHL831" s="28"/>
      <c r="KHM831" s="28"/>
      <c r="KHN831" s="28"/>
      <c r="KHO831" s="28"/>
      <c r="KHP831" s="28"/>
      <c r="KHQ831" s="28"/>
      <c r="KHR831" s="28"/>
      <c r="KHS831" s="28"/>
      <c r="KHT831" s="28"/>
      <c r="KHU831" s="28"/>
      <c r="KHV831" s="28"/>
      <c r="KHW831" s="28"/>
      <c r="KHX831" s="28"/>
      <c r="KHY831" s="28"/>
      <c r="KHZ831" s="28"/>
      <c r="KIA831" s="28"/>
      <c r="KIB831" s="28"/>
      <c r="KIC831" s="28"/>
      <c r="KID831" s="28"/>
      <c r="KIE831" s="28"/>
      <c r="KIF831" s="28"/>
      <c r="KIG831" s="28"/>
      <c r="KIH831" s="28"/>
      <c r="KII831" s="28"/>
      <c r="KIJ831" s="28"/>
      <c r="KIK831" s="28"/>
      <c r="KIL831" s="28"/>
      <c r="KIM831" s="28"/>
      <c r="KIN831" s="28"/>
      <c r="KIO831" s="28"/>
      <c r="KIP831" s="28"/>
      <c r="KIQ831" s="28"/>
      <c r="KIR831" s="28"/>
      <c r="KIS831" s="28"/>
      <c r="KIT831" s="28"/>
      <c r="KIU831" s="28"/>
      <c r="KIV831" s="28"/>
      <c r="KIW831" s="28"/>
      <c r="KIX831" s="28"/>
      <c r="KIY831" s="28"/>
      <c r="KIZ831" s="28"/>
      <c r="KJA831" s="28"/>
      <c r="KJB831" s="28"/>
      <c r="KJC831" s="28"/>
      <c r="KJD831" s="28"/>
      <c r="KJE831" s="28"/>
      <c r="KJF831" s="28"/>
      <c r="KJG831" s="28"/>
      <c r="KJH831" s="28"/>
      <c r="KJI831" s="28"/>
      <c r="KJJ831" s="28"/>
      <c r="KJK831" s="28"/>
      <c r="KJL831" s="28"/>
      <c r="KJM831" s="28"/>
      <c r="KJN831" s="28"/>
      <c r="KJO831" s="28"/>
      <c r="KJP831" s="28"/>
      <c r="KJQ831" s="28"/>
      <c r="KJR831" s="28"/>
      <c r="KJS831" s="28"/>
      <c r="KJT831" s="28"/>
      <c r="KJU831" s="28"/>
      <c r="KJV831" s="28"/>
      <c r="KJW831" s="28"/>
      <c r="KJX831" s="28"/>
      <c r="KJY831" s="28"/>
      <c r="KJZ831" s="28"/>
      <c r="KKA831" s="28"/>
      <c r="KKB831" s="28"/>
      <c r="KKC831" s="28"/>
      <c r="KKD831" s="28"/>
      <c r="KKE831" s="28"/>
      <c r="KKF831" s="28"/>
      <c r="KKG831" s="28"/>
      <c r="KKH831" s="28"/>
      <c r="KKI831" s="28"/>
      <c r="KKJ831" s="28"/>
      <c r="KKK831" s="28"/>
      <c r="KKL831" s="28"/>
      <c r="KKM831" s="28"/>
      <c r="KKN831" s="28"/>
      <c r="KKO831" s="28"/>
      <c r="KKP831" s="28"/>
      <c r="KKQ831" s="28"/>
      <c r="KKR831" s="28"/>
      <c r="KKS831" s="28"/>
      <c r="KKT831" s="28"/>
      <c r="KKU831" s="28"/>
      <c r="KKV831" s="28"/>
      <c r="KKW831" s="28"/>
      <c r="KKX831" s="28"/>
      <c r="KKY831" s="28"/>
      <c r="KKZ831" s="28"/>
      <c r="KLA831" s="28"/>
      <c r="KLB831" s="28"/>
      <c r="KLC831" s="28"/>
      <c r="KLD831" s="28"/>
      <c r="KLE831" s="28"/>
      <c r="KLF831" s="28"/>
      <c r="KLG831" s="28"/>
      <c r="KLH831" s="28"/>
      <c r="KLI831" s="28"/>
      <c r="KLJ831" s="28"/>
      <c r="KLK831" s="28"/>
      <c r="KLL831" s="28"/>
      <c r="KLM831" s="28"/>
      <c r="KLN831" s="28"/>
      <c r="KLO831" s="28"/>
      <c r="KLP831" s="28"/>
      <c r="KLQ831" s="28"/>
      <c r="KLR831" s="28"/>
      <c r="KLS831" s="28"/>
      <c r="KLT831" s="28"/>
      <c r="KLU831" s="28"/>
      <c r="KLV831" s="28"/>
      <c r="KLW831" s="28"/>
      <c r="KLX831" s="28"/>
      <c r="KLY831" s="28"/>
      <c r="KLZ831" s="28"/>
      <c r="KMA831" s="28"/>
      <c r="KMB831" s="28"/>
      <c r="KMC831" s="28"/>
      <c r="KMD831" s="28"/>
      <c r="KME831" s="28"/>
      <c r="KMF831" s="28"/>
      <c r="KMG831" s="28"/>
      <c r="KMH831" s="28"/>
      <c r="KMI831" s="28"/>
      <c r="KMJ831" s="28"/>
      <c r="KMK831" s="28"/>
      <c r="KML831" s="28"/>
      <c r="KMM831" s="28"/>
      <c r="KMN831" s="28"/>
      <c r="KMO831" s="28"/>
      <c r="KMP831" s="28"/>
      <c r="KMQ831" s="28"/>
      <c r="KMR831" s="28"/>
      <c r="KMS831" s="28"/>
      <c r="KMT831" s="28"/>
      <c r="KMU831" s="28"/>
      <c r="KMV831" s="28"/>
      <c r="KMW831" s="28"/>
      <c r="KMX831" s="28"/>
      <c r="KMY831" s="28"/>
      <c r="KMZ831" s="28"/>
      <c r="KNA831" s="28"/>
      <c r="KNB831" s="28"/>
      <c r="KNC831" s="28"/>
      <c r="KND831" s="28"/>
      <c r="KNE831" s="28"/>
      <c r="KNF831" s="28"/>
      <c r="KNG831" s="28"/>
      <c r="KNH831" s="28"/>
      <c r="KNI831" s="28"/>
      <c r="KNJ831" s="28"/>
      <c r="KNK831" s="28"/>
      <c r="KNL831" s="28"/>
      <c r="KNM831" s="28"/>
      <c r="KNN831" s="28"/>
      <c r="KNO831" s="28"/>
      <c r="KNP831" s="28"/>
      <c r="KNQ831" s="28"/>
      <c r="KNR831" s="28"/>
      <c r="KNS831" s="28"/>
      <c r="KNT831" s="28"/>
      <c r="KNU831" s="28"/>
      <c r="KNV831" s="28"/>
      <c r="KNW831" s="28"/>
      <c r="KNX831" s="28"/>
      <c r="KNY831" s="28"/>
      <c r="KNZ831" s="28"/>
      <c r="KOA831" s="28"/>
      <c r="KOB831" s="28"/>
      <c r="KOC831" s="28"/>
      <c r="KOD831" s="28"/>
      <c r="KOE831" s="28"/>
      <c r="KOF831" s="28"/>
      <c r="KOG831" s="28"/>
      <c r="KOH831" s="28"/>
      <c r="KOI831" s="28"/>
      <c r="KOJ831" s="28"/>
      <c r="KOK831" s="28"/>
      <c r="KOL831" s="28"/>
      <c r="KOM831" s="28"/>
      <c r="KON831" s="28"/>
      <c r="KOO831" s="28"/>
      <c r="KOP831" s="28"/>
      <c r="KOQ831" s="28"/>
      <c r="KOR831" s="28"/>
      <c r="KOS831" s="28"/>
      <c r="KOT831" s="28"/>
      <c r="KOU831" s="28"/>
      <c r="KOV831" s="28"/>
      <c r="KOW831" s="28"/>
      <c r="KOX831" s="28"/>
      <c r="KOY831" s="28"/>
      <c r="KOZ831" s="28"/>
      <c r="KPA831" s="28"/>
      <c r="KPB831" s="28"/>
      <c r="KPC831" s="28"/>
      <c r="KPD831" s="28"/>
      <c r="KPE831" s="28"/>
      <c r="KPF831" s="28"/>
      <c r="KPG831" s="28"/>
      <c r="KPH831" s="28"/>
      <c r="KPI831" s="28"/>
      <c r="KPJ831" s="28"/>
      <c r="KPK831" s="28"/>
      <c r="KPL831" s="28"/>
      <c r="KPM831" s="28"/>
      <c r="KPN831" s="28"/>
      <c r="KPO831" s="28"/>
      <c r="KPP831" s="28"/>
      <c r="KPQ831" s="28"/>
      <c r="KPR831" s="28"/>
      <c r="KPS831" s="28"/>
      <c r="KPT831" s="28"/>
      <c r="KPU831" s="28"/>
      <c r="KPV831" s="28"/>
      <c r="KPW831" s="28"/>
      <c r="KPX831" s="28"/>
      <c r="KPY831" s="28"/>
      <c r="KPZ831" s="28"/>
      <c r="KQA831" s="28"/>
      <c r="KQB831" s="28"/>
      <c r="KQC831" s="28"/>
      <c r="KQD831" s="28"/>
      <c r="KQE831" s="28"/>
      <c r="KQF831" s="28"/>
      <c r="KQG831" s="28"/>
      <c r="KQH831" s="28"/>
      <c r="KQI831" s="28"/>
      <c r="KQJ831" s="28"/>
      <c r="KQK831" s="28"/>
      <c r="KQL831" s="28"/>
      <c r="KQM831" s="28"/>
      <c r="KQN831" s="28"/>
      <c r="KQO831" s="28"/>
      <c r="KQP831" s="28"/>
      <c r="KQQ831" s="28"/>
      <c r="KQR831" s="28"/>
      <c r="KQS831" s="28"/>
      <c r="KQT831" s="28"/>
      <c r="KQU831" s="28"/>
      <c r="KQV831" s="28"/>
      <c r="KQW831" s="28"/>
      <c r="KQX831" s="28"/>
      <c r="KQY831" s="28"/>
      <c r="KQZ831" s="28"/>
      <c r="KRA831" s="28"/>
      <c r="KRB831" s="28"/>
      <c r="KRC831" s="28"/>
      <c r="KRD831" s="28"/>
      <c r="KRE831" s="28"/>
      <c r="KRF831" s="28"/>
      <c r="KRG831" s="28"/>
      <c r="KRH831" s="28"/>
      <c r="KRI831" s="28"/>
      <c r="KRJ831" s="28"/>
      <c r="KRK831" s="28"/>
      <c r="KRL831" s="28"/>
      <c r="KRM831" s="28"/>
      <c r="KRN831" s="28"/>
      <c r="KRO831" s="28"/>
      <c r="KRP831" s="28"/>
      <c r="KRQ831" s="28"/>
      <c r="KRR831" s="28"/>
      <c r="KRS831" s="28"/>
      <c r="KRT831" s="28"/>
      <c r="KRU831" s="28"/>
      <c r="KRV831" s="28"/>
      <c r="KRW831" s="28"/>
      <c r="KRX831" s="28"/>
      <c r="KRY831" s="28"/>
      <c r="KRZ831" s="28"/>
      <c r="KSA831" s="28"/>
      <c r="KSB831" s="28"/>
      <c r="KSC831" s="28"/>
      <c r="KSD831" s="28"/>
      <c r="KSE831" s="28"/>
      <c r="KSF831" s="28"/>
      <c r="KSG831" s="28"/>
      <c r="KSH831" s="28"/>
      <c r="KSI831" s="28"/>
      <c r="KSJ831" s="28"/>
      <c r="KSK831" s="28"/>
      <c r="KSL831" s="28"/>
      <c r="KSM831" s="28"/>
      <c r="KSN831" s="28"/>
      <c r="KSO831" s="28"/>
      <c r="KSP831" s="28"/>
      <c r="KSQ831" s="28"/>
      <c r="KSR831" s="28"/>
      <c r="KSS831" s="28"/>
      <c r="KST831" s="28"/>
      <c r="KSU831" s="28"/>
      <c r="KSV831" s="28"/>
      <c r="KSW831" s="28"/>
      <c r="KSX831" s="28"/>
      <c r="KSY831" s="28"/>
      <c r="KSZ831" s="28"/>
      <c r="KTA831" s="28"/>
      <c r="KTB831" s="28"/>
      <c r="KTC831" s="28"/>
      <c r="KTD831" s="28"/>
      <c r="KTE831" s="28"/>
      <c r="KTF831" s="28"/>
      <c r="KTG831" s="28"/>
      <c r="KTH831" s="28"/>
      <c r="KTI831" s="28"/>
      <c r="KTJ831" s="28"/>
      <c r="KTK831" s="28"/>
      <c r="KTL831" s="28"/>
      <c r="KTM831" s="28"/>
      <c r="KTN831" s="28"/>
      <c r="KTO831" s="28"/>
      <c r="KTP831" s="28"/>
      <c r="KTQ831" s="28"/>
      <c r="KTR831" s="28"/>
      <c r="KTS831" s="28"/>
      <c r="KTT831" s="28"/>
      <c r="KTU831" s="28"/>
      <c r="KTV831" s="28"/>
      <c r="KTW831" s="28"/>
      <c r="KTX831" s="28"/>
      <c r="KTY831" s="28"/>
      <c r="KTZ831" s="28"/>
      <c r="KUA831" s="28"/>
      <c r="KUB831" s="28"/>
      <c r="KUC831" s="28"/>
      <c r="KUD831" s="28"/>
      <c r="KUE831" s="28"/>
      <c r="KUF831" s="28"/>
      <c r="KUG831" s="28"/>
      <c r="KUH831" s="28"/>
      <c r="KUI831" s="28"/>
      <c r="KUJ831" s="28"/>
      <c r="KUK831" s="28"/>
      <c r="KUL831" s="28"/>
      <c r="KUM831" s="28"/>
      <c r="KUN831" s="28"/>
      <c r="KUO831" s="28"/>
      <c r="KUP831" s="28"/>
      <c r="KUQ831" s="28"/>
      <c r="KUR831" s="28"/>
      <c r="KUS831" s="28"/>
      <c r="KUT831" s="28"/>
      <c r="KUU831" s="28"/>
      <c r="KUV831" s="28"/>
      <c r="KUW831" s="28"/>
      <c r="KUX831" s="28"/>
      <c r="KUY831" s="28"/>
      <c r="KUZ831" s="28"/>
      <c r="KVA831" s="28"/>
      <c r="KVB831" s="28"/>
      <c r="KVC831" s="28"/>
      <c r="KVD831" s="28"/>
      <c r="KVE831" s="28"/>
      <c r="KVF831" s="28"/>
      <c r="KVG831" s="28"/>
      <c r="KVH831" s="28"/>
      <c r="KVI831" s="28"/>
      <c r="KVJ831" s="28"/>
      <c r="KVK831" s="28"/>
      <c r="KVL831" s="28"/>
      <c r="KVM831" s="28"/>
      <c r="KVN831" s="28"/>
      <c r="KVO831" s="28"/>
      <c r="KVP831" s="28"/>
      <c r="KVQ831" s="28"/>
      <c r="KVR831" s="28"/>
      <c r="KVS831" s="28"/>
      <c r="KVT831" s="28"/>
      <c r="KVU831" s="28"/>
      <c r="KVV831" s="28"/>
      <c r="KVW831" s="28"/>
      <c r="KVX831" s="28"/>
      <c r="KVY831" s="28"/>
      <c r="KVZ831" s="28"/>
      <c r="KWA831" s="28"/>
      <c r="KWB831" s="28"/>
      <c r="KWC831" s="28"/>
      <c r="KWD831" s="28"/>
      <c r="KWE831" s="28"/>
      <c r="KWF831" s="28"/>
      <c r="KWG831" s="28"/>
      <c r="KWH831" s="28"/>
      <c r="KWI831" s="28"/>
      <c r="KWJ831" s="28"/>
      <c r="KWK831" s="28"/>
      <c r="KWL831" s="28"/>
      <c r="KWM831" s="28"/>
      <c r="KWN831" s="28"/>
      <c r="KWO831" s="28"/>
      <c r="KWP831" s="28"/>
      <c r="KWQ831" s="28"/>
      <c r="KWR831" s="28"/>
      <c r="KWS831" s="28"/>
      <c r="KWT831" s="28"/>
      <c r="KWU831" s="28"/>
      <c r="KWV831" s="28"/>
      <c r="KWW831" s="28"/>
      <c r="KWX831" s="28"/>
      <c r="KWY831" s="28"/>
      <c r="KWZ831" s="28"/>
      <c r="KXA831" s="28"/>
      <c r="KXB831" s="28"/>
      <c r="KXC831" s="28"/>
      <c r="KXD831" s="28"/>
      <c r="KXE831" s="28"/>
      <c r="KXF831" s="28"/>
      <c r="KXG831" s="28"/>
      <c r="KXH831" s="28"/>
      <c r="KXI831" s="28"/>
      <c r="KXJ831" s="28"/>
      <c r="KXK831" s="28"/>
      <c r="KXL831" s="28"/>
      <c r="KXM831" s="28"/>
      <c r="KXN831" s="28"/>
      <c r="KXO831" s="28"/>
      <c r="KXP831" s="28"/>
      <c r="KXQ831" s="28"/>
      <c r="KXR831" s="28"/>
      <c r="KXS831" s="28"/>
      <c r="KXT831" s="28"/>
      <c r="KXU831" s="28"/>
      <c r="KXV831" s="28"/>
      <c r="KXW831" s="28"/>
      <c r="KXX831" s="28"/>
      <c r="KXY831" s="28"/>
      <c r="KXZ831" s="28"/>
      <c r="KYA831" s="28"/>
      <c r="KYB831" s="28"/>
      <c r="KYC831" s="28"/>
      <c r="KYD831" s="28"/>
      <c r="KYE831" s="28"/>
      <c r="KYF831" s="28"/>
      <c r="KYG831" s="28"/>
      <c r="KYH831" s="28"/>
      <c r="KYI831" s="28"/>
      <c r="KYJ831" s="28"/>
      <c r="KYK831" s="28"/>
      <c r="KYL831" s="28"/>
      <c r="KYM831" s="28"/>
      <c r="KYN831" s="28"/>
      <c r="KYO831" s="28"/>
      <c r="KYP831" s="28"/>
      <c r="KYQ831" s="28"/>
      <c r="KYR831" s="28"/>
      <c r="KYS831" s="28"/>
      <c r="KYT831" s="28"/>
      <c r="KYU831" s="28"/>
      <c r="KYV831" s="28"/>
      <c r="KYW831" s="28"/>
      <c r="KYX831" s="28"/>
      <c r="KYY831" s="28"/>
      <c r="KYZ831" s="28"/>
      <c r="KZA831" s="28"/>
      <c r="KZB831" s="28"/>
      <c r="KZC831" s="28"/>
      <c r="KZD831" s="28"/>
      <c r="KZE831" s="28"/>
      <c r="KZF831" s="28"/>
      <c r="KZG831" s="28"/>
      <c r="KZH831" s="28"/>
      <c r="KZI831" s="28"/>
      <c r="KZJ831" s="28"/>
      <c r="KZK831" s="28"/>
      <c r="KZL831" s="28"/>
      <c r="KZM831" s="28"/>
      <c r="KZN831" s="28"/>
      <c r="KZO831" s="28"/>
      <c r="KZP831" s="28"/>
      <c r="KZQ831" s="28"/>
      <c r="KZR831" s="28"/>
      <c r="KZS831" s="28"/>
      <c r="KZT831" s="28"/>
      <c r="KZU831" s="28"/>
      <c r="KZV831" s="28"/>
      <c r="KZW831" s="28"/>
      <c r="KZX831" s="28"/>
      <c r="KZY831" s="28"/>
      <c r="KZZ831" s="28"/>
      <c r="LAA831" s="28"/>
      <c r="LAB831" s="28"/>
      <c r="LAC831" s="28"/>
      <c r="LAD831" s="28"/>
      <c r="LAE831" s="28"/>
      <c r="LAF831" s="28"/>
      <c r="LAG831" s="28"/>
      <c r="LAH831" s="28"/>
      <c r="LAI831" s="28"/>
      <c r="LAJ831" s="28"/>
      <c r="LAK831" s="28"/>
      <c r="LAL831" s="28"/>
      <c r="LAM831" s="28"/>
      <c r="LAN831" s="28"/>
      <c r="LAO831" s="28"/>
      <c r="LAP831" s="28"/>
      <c r="LAQ831" s="28"/>
      <c r="LAR831" s="28"/>
      <c r="LAS831" s="28"/>
      <c r="LAT831" s="28"/>
      <c r="LAU831" s="28"/>
      <c r="LAV831" s="28"/>
      <c r="LAW831" s="28"/>
      <c r="LAX831" s="28"/>
      <c r="LAY831" s="28"/>
      <c r="LAZ831" s="28"/>
      <c r="LBA831" s="28"/>
      <c r="LBB831" s="28"/>
      <c r="LBC831" s="28"/>
      <c r="LBD831" s="28"/>
      <c r="LBE831" s="28"/>
      <c r="LBF831" s="28"/>
      <c r="LBG831" s="28"/>
      <c r="LBH831" s="28"/>
      <c r="LBI831" s="28"/>
      <c r="LBJ831" s="28"/>
      <c r="LBK831" s="28"/>
      <c r="LBL831" s="28"/>
      <c r="LBM831" s="28"/>
      <c r="LBN831" s="28"/>
      <c r="LBO831" s="28"/>
      <c r="LBP831" s="28"/>
      <c r="LBQ831" s="28"/>
      <c r="LBR831" s="28"/>
      <c r="LBS831" s="28"/>
      <c r="LBT831" s="28"/>
      <c r="LBU831" s="28"/>
      <c r="LBV831" s="28"/>
      <c r="LBW831" s="28"/>
      <c r="LBX831" s="28"/>
      <c r="LBY831" s="28"/>
      <c r="LBZ831" s="28"/>
      <c r="LCA831" s="28"/>
      <c r="LCB831" s="28"/>
      <c r="LCC831" s="28"/>
      <c r="LCD831" s="28"/>
      <c r="LCE831" s="28"/>
      <c r="LCF831" s="28"/>
      <c r="LCG831" s="28"/>
      <c r="LCH831" s="28"/>
      <c r="LCI831" s="28"/>
      <c r="LCJ831" s="28"/>
      <c r="LCK831" s="28"/>
      <c r="LCL831" s="28"/>
      <c r="LCM831" s="28"/>
      <c r="LCN831" s="28"/>
      <c r="LCO831" s="28"/>
      <c r="LCP831" s="28"/>
      <c r="LCQ831" s="28"/>
      <c r="LCR831" s="28"/>
      <c r="LCS831" s="28"/>
      <c r="LCT831" s="28"/>
      <c r="LCU831" s="28"/>
      <c r="LCV831" s="28"/>
      <c r="LCW831" s="28"/>
      <c r="LCX831" s="28"/>
      <c r="LCY831" s="28"/>
      <c r="LCZ831" s="28"/>
      <c r="LDA831" s="28"/>
      <c r="LDB831" s="28"/>
      <c r="LDC831" s="28"/>
      <c r="LDD831" s="28"/>
      <c r="LDE831" s="28"/>
      <c r="LDF831" s="28"/>
      <c r="LDG831" s="28"/>
      <c r="LDH831" s="28"/>
      <c r="LDI831" s="28"/>
      <c r="LDJ831" s="28"/>
      <c r="LDK831" s="28"/>
      <c r="LDL831" s="28"/>
      <c r="LDM831" s="28"/>
      <c r="LDN831" s="28"/>
      <c r="LDO831" s="28"/>
      <c r="LDP831" s="28"/>
      <c r="LDQ831" s="28"/>
      <c r="LDR831" s="28"/>
      <c r="LDS831" s="28"/>
      <c r="LDT831" s="28"/>
      <c r="LDU831" s="28"/>
      <c r="LDV831" s="28"/>
      <c r="LDW831" s="28"/>
      <c r="LDX831" s="28"/>
      <c r="LDY831" s="28"/>
      <c r="LDZ831" s="28"/>
      <c r="LEA831" s="28"/>
      <c r="LEB831" s="28"/>
      <c r="LEC831" s="28"/>
      <c r="LED831" s="28"/>
      <c r="LEE831" s="28"/>
      <c r="LEF831" s="28"/>
      <c r="LEG831" s="28"/>
      <c r="LEH831" s="28"/>
      <c r="LEI831" s="28"/>
      <c r="LEJ831" s="28"/>
      <c r="LEK831" s="28"/>
      <c r="LEL831" s="28"/>
      <c r="LEM831" s="28"/>
      <c r="LEN831" s="28"/>
      <c r="LEO831" s="28"/>
      <c r="LEP831" s="28"/>
      <c r="LEQ831" s="28"/>
      <c r="LER831" s="28"/>
      <c r="LES831" s="28"/>
      <c r="LET831" s="28"/>
      <c r="LEU831" s="28"/>
      <c r="LEV831" s="28"/>
      <c r="LEW831" s="28"/>
      <c r="LEX831" s="28"/>
      <c r="LEY831" s="28"/>
      <c r="LEZ831" s="28"/>
      <c r="LFA831" s="28"/>
      <c r="LFB831" s="28"/>
      <c r="LFC831" s="28"/>
      <c r="LFD831" s="28"/>
      <c r="LFE831" s="28"/>
      <c r="LFF831" s="28"/>
      <c r="LFG831" s="28"/>
      <c r="LFH831" s="28"/>
      <c r="LFI831" s="28"/>
      <c r="LFJ831" s="28"/>
      <c r="LFK831" s="28"/>
      <c r="LFL831" s="28"/>
      <c r="LFM831" s="28"/>
      <c r="LFN831" s="28"/>
      <c r="LFO831" s="28"/>
      <c r="LFP831" s="28"/>
      <c r="LFQ831" s="28"/>
      <c r="LFR831" s="28"/>
      <c r="LFS831" s="28"/>
      <c r="LFT831" s="28"/>
      <c r="LFU831" s="28"/>
      <c r="LFV831" s="28"/>
      <c r="LFW831" s="28"/>
      <c r="LFX831" s="28"/>
      <c r="LFY831" s="28"/>
      <c r="LFZ831" s="28"/>
      <c r="LGA831" s="28"/>
      <c r="LGB831" s="28"/>
      <c r="LGC831" s="28"/>
      <c r="LGD831" s="28"/>
      <c r="LGE831" s="28"/>
      <c r="LGF831" s="28"/>
      <c r="LGG831" s="28"/>
      <c r="LGH831" s="28"/>
      <c r="LGI831" s="28"/>
      <c r="LGJ831" s="28"/>
      <c r="LGK831" s="28"/>
      <c r="LGL831" s="28"/>
      <c r="LGM831" s="28"/>
      <c r="LGN831" s="28"/>
      <c r="LGO831" s="28"/>
      <c r="LGP831" s="28"/>
      <c r="LGQ831" s="28"/>
      <c r="LGR831" s="28"/>
      <c r="LGS831" s="28"/>
      <c r="LGT831" s="28"/>
      <c r="LGU831" s="28"/>
      <c r="LGV831" s="28"/>
      <c r="LGW831" s="28"/>
      <c r="LGX831" s="28"/>
      <c r="LGY831" s="28"/>
      <c r="LGZ831" s="28"/>
      <c r="LHA831" s="28"/>
      <c r="LHB831" s="28"/>
      <c r="LHC831" s="28"/>
      <c r="LHD831" s="28"/>
      <c r="LHE831" s="28"/>
      <c r="LHF831" s="28"/>
      <c r="LHG831" s="28"/>
      <c r="LHH831" s="28"/>
      <c r="LHI831" s="28"/>
      <c r="LHJ831" s="28"/>
      <c r="LHK831" s="28"/>
      <c r="LHL831" s="28"/>
      <c r="LHM831" s="28"/>
      <c r="LHN831" s="28"/>
      <c r="LHO831" s="28"/>
      <c r="LHP831" s="28"/>
      <c r="LHQ831" s="28"/>
      <c r="LHR831" s="28"/>
      <c r="LHS831" s="28"/>
      <c r="LHT831" s="28"/>
      <c r="LHU831" s="28"/>
      <c r="LHV831" s="28"/>
      <c r="LHW831" s="28"/>
      <c r="LHX831" s="28"/>
      <c r="LHY831" s="28"/>
      <c r="LHZ831" s="28"/>
      <c r="LIA831" s="28"/>
      <c r="LIB831" s="28"/>
      <c r="LIC831" s="28"/>
      <c r="LID831" s="28"/>
      <c r="LIE831" s="28"/>
      <c r="LIF831" s="28"/>
      <c r="LIG831" s="28"/>
      <c r="LIH831" s="28"/>
      <c r="LII831" s="28"/>
      <c r="LIJ831" s="28"/>
      <c r="LIK831" s="28"/>
      <c r="LIL831" s="28"/>
      <c r="LIM831" s="28"/>
      <c r="LIN831" s="28"/>
      <c r="LIO831" s="28"/>
      <c r="LIP831" s="28"/>
      <c r="LIQ831" s="28"/>
      <c r="LIR831" s="28"/>
      <c r="LIS831" s="28"/>
      <c r="LIT831" s="28"/>
      <c r="LIU831" s="28"/>
      <c r="LIV831" s="28"/>
      <c r="LIW831" s="28"/>
      <c r="LIX831" s="28"/>
      <c r="LIY831" s="28"/>
      <c r="LIZ831" s="28"/>
      <c r="LJA831" s="28"/>
      <c r="LJB831" s="28"/>
      <c r="LJC831" s="28"/>
      <c r="LJD831" s="28"/>
      <c r="LJE831" s="28"/>
      <c r="LJF831" s="28"/>
      <c r="LJG831" s="28"/>
      <c r="LJH831" s="28"/>
      <c r="LJI831" s="28"/>
      <c r="LJJ831" s="28"/>
      <c r="LJK831" s="28"/>
      <c r="LJL831" s="28"/>
      <c r="LJM831" s="28"/>
      <c r="LJN831" s="28"/>
      <c r="LJO831" s="28"/>
      <c r="LJP831" s="28"/>
      <c r="LJQ831" s="28"/>
      <c r="LJR831" s="28"/>
      <c r="LJS831" s="28"/>
      <c r="LJT831" s="28"/>
      <c r="LJU831" s="28"/>
      <c r="LJV831" s="28"/>
      <c r="LJW831" s="28"/>
      <c r="LJX831" s="28"/>
      <c r="LJY831" s="28"/>
      <c r="LJZ831" s="28"/>
      <c r="LKA831" s="28"/>
      <c r="LKB831" s="28"/>
      <c r="LKC831" s="28"/>
      <c r="LKD831" s="28"/>
      <c r="LKE831" s="28"/>
      <c r="LKF831" s="28"/>
      <c r="LKG831" s="28"/>
      <c r="LKH831" s="28"/>
      <c r="LKI831" s="28"/>
      <c r="LKJ831" s="28"/>
      <c r="LKK831" s="28"/>
      <c r="LKL831" s="28"/>
      <c r="LKM831" s="28"/>
      <c r="LKN831" s="28"/>
      <c r="LKO831" s="28"/>
      <c r="LKP831" s="28"/>
      <c r="LKQ831" s="28"/>
      <c r="LKR831" s="28"/>
      <c r="LKS831" s="28"/>
      <c r="LKT831" s="28"/>
      <c r="LKU831" s="28"/>
      <c r="LKV831" s="28"/>
      <c r="LKW831" s="28"/>
      <c r="LKX831" s="28"/>
      <c r="LKY831" s="28"/>
      <c r="LKZ831" s="28"/>
      <c r="LLA831" s="28"/>
      <c r="LLB831" s="28"/>
      <c r="LLC831" s="28"/>
      <c r="LLD831" s="28"/>
      <c r="LLE831" s="28"/>
      <c r="LLF831" s="28"/>
      <c r="LLG831" s="28"/>
      <c r="LLH831" s="28"/>
      <c r="LLI831" s="28"/>
      <c r="LLJ831" s="28"/>
      <c r="LLK831" s="28"/>
      <c r="LLL831" s="28"/>
      <c r="LLM831" s="28"/>
      <c r="LLN831" s="28"/>
      <c r="LLO831" s="28"/>
      <c r="LLP831" s="28"/>
      <c r="LLQ831" s="28"/>
      <c r="LLR831" s="28"/>
      <c r="LLS831" s="28"/>
      <c r="LLT831" s="28"/>
      <c r="LLU831" s="28"/>
      <c r="LLV831" s="28"/>
      <c r="LLW831" s="28"/>
      <c r="LLX831" s="28"/>
      <c r="LLY831" s="28"/>
      <c r="LLZ831" s="28"/>
      <c r="LMA831" s="28"/>
      <c r="LMB831" s="28"/>
      <c r="LMC831" s="28"/>
      <c r="LMD831" s="28"/>
      <c r="LME831" s="28"/>
      <c r="LMF831" s="28"/>
      <c r="LMG831" s="28"/>
      <c r="LMH831" s="28"/>
      <c r="LMI831" s="28"/>
      <c r="LMJ831" s="28"/>
      <c r="LMK831" s="28"/>
      <c r="LML831" s="28"/>
      <c r="LMM831" s="28"/>
      <c r="LMN831" s="28"/>
      <c r="LMO831" s="28"/>
      <c r="LMP831" s="28"/>
      <c r="LMQ831" s="28"/>
      <c r="LMR831" s="28"/>
      <c r="LMS831" s="28"/>
      <c r="LMT831" s="28"/>
      <c r="LMU831" s="28"/>
      <c r="LMV831" s="28"/>
      <c r="LMW831" s="28"/>
      <c r="LMX831" s="28"/>
      <c r="LMY831" s="28"/>
      <c r="LMZ831" s="28"/>
      <c r="LNA831" s="28"/>
      <c r="LNB831" s="28"/>
      <c r="LNC831" s="28"/>
      <c r="LND831" s="28"/>
      <c r="LNE831" s="28"/>
      <c r="LNF831" s="28"/>
      <c r="LNG831" s="28"/>
      <c r="LNH831" s="28"/>
      <c r="LNI831" s="28"/>
      <c r="LNJ831" s="28"/>
      <c r="LNK831" s="28"/>
      <c r="LNL831" s="28"/>
      <c r="LNM831" s="28"/>
      <c r="LNN831" s="28"/>
      <c r="LNO831" s="28"/>
      <c r="LNP831" s="28"/>
      <c r="LNQ831" s="28"/>
      <c r="LNR831" s="28"/>
      <c r="LNS831" s="28"/>
      <c r="LNT831" s="28"/>
      <c r="LNU831" s="28"/>
      <c r="LNV831" s="28"/>
      <c r="LNW831" s="28"/>
      <c r="LNX831" s="28"/>
      <c r="LNY831" s="28"/>
      <c r="LNZ831" s="28"/>
      <c r="LOA831" s="28"/>
      <c r="LOB831" s="28"/>
      <c r="LOC831" s="28"/>
      <c r="LOD831" s="28"/>
      <c r="LOE831" s="28"/>
      <c r="LOF831" s="28"/>
      <c r="LOG831" s="28"/>
      <c r="LOH831" s="28"/>
      <c r="LOI831" s="28"/>
      <c r="LOJ831" s="28"/>
      <c r="LOK831" s="28"/>
      <c r="LOL831" s="28"/>
      <c r="LOM831" s="28"/>
      <c r="LON831" s="28"/>
      <c r="LOO831" s="28"/>
      <c r="LOP831" s="28"/>
      <c r="LOQ831" s="28"/>
      <c r="LOR831" s="28"/>
      <c r="LOS831" s="28"/>
      <c r="LOT831" s="28"/>
      <c r="LOU831" s="28"/>
      <c r="LOV831" s="28"/>
      <c r="LOW831" s="28"/>
      <c r="LOX831" s="28"/>
      <c r="LOY831" s="28"/>
      <c r="LOZ831" s="28"/>
      <c r="LPA831" s="28"/>
      <c r="LPB831" s="28"/>
      <c r="LPC831" s="28"/>
      <c r="LPD831" s="28"/>
      <c r="LPE831" s="28"/>
      <c r="LPF831" s="28"/>
      <c r="LPG831" s="28"/>
      <c r="LPH831" s="28"/>
      <c r="LPI831" s="28"/>
      <c r="LPJ831" s="28"/>
      <c r="LPK831" s="28"/>
      <c r="LPL831" s="28"/>
      <c r="LPM831" s="28"/>
      <c r="LPN831" s="28"/>
      <c r="LPO831" s="28"/>
      <c r="LPP831" s="28"/>
      <c r="LPQ831" s="28"/>
      <c r="LPR831" s="28"/>
      <c r="LPS831" s="28"/>
      <c r="LPT831" s="28"/>
      <c r="LPU831" s="28"/>
      <c r="LPV831" s="28"/>
      <c r="LPW831" s="28"/>
      <c r="LPX831" s="28"/>
      <c r="LPY831" s="28"/>
      <c r="LPZ831" s="28"/>
      <c r="LQA831" s="28"/>
      <c r="LQB831" s="28"/>
      <c r="LQC831" s="28"/>
      <c r="LQD831" s="28"/>
      <c r="LQE831" s="28"/>
      <c r="LQF831" s="28"/>
      <c r="LQG831" s="28"/>
      <c r="LQH831" s="28"/>
      <c r="LQI831" s="28"/>
      <c r="LQJ831" s="28"/>
      <c r="LQK831" s="28"/>
      <c r="LQL831" s="28"/>
      <c r="LQM831" s="28"/>
      <c r="LQN831" s="28"/>
      <c r="LQO831" s="28"/>
      <c r="LQP831" s="28"/>
      <c r="LQQ831" s="28"/>
      <c r="LQR831" s="28"/>
      <c r="LQS831" s="28"/>
      <c r="LQT831" s="28"/>
      <c r="LQU831" s="28"/>
      <c r="LQV831" s="28"/>
      <c r="LQW831" s="28"/>
      <c r="LQX831" s="28"/>
      <c r="LQY831" s="28"/>
      <c r="LQZ831" s="28"/>
      <c r="LRA831" s="28"/>
      <c r="LRB831" s="28"/>
      <c r="LRC831" s="28"/>
      <c r="LRD831" s="28"/>
      <c r="LRE831" s="28"/>
      <c r="LRF831" s="28"/>
      <c r="LRG831" s="28"/>
      <c r="LRH831" s="28"/>
      <c r="LRI831" s="28"/>
      <c r="LRJ831" s="28"/>
      <c r="LRK831" s="28"/>
      <c r="LRL831" s="28"/>
      <c r="LRM831" s="28"/>
      <c r="LRN831" s="28"/>
      <c r="LRO831" s="28"/>
      <c r="LRP831" s="28"/>
      <c r="LRQ831" s="28"/>
      <c r="LRR831" s="28"/>
      <c r="LRS831" s="28"/>
      <c r="LRT831" s="28"/>
      <c r="LRU831" s="28"/>
      <c r="LRV831" s="28"/>
      <c r="LRW831" s="28"/>
      <c r="LRX831" s="28"/>
      <c r="LRY831" s="28"/>
      <c r="LRZ831" s="28"/>
      <c r="LSA831" s="28"/>
      <c r="LSB831" s="28"/>
      <c r="LSC831" s="28"/>
      <c r="LSD831" s="28"/>
      <c r="LSE831" s="28"/>
      <c r="LSF831" s="28"/>
      <c r="LSG831" s="28"/>
      <c r="LSH831" s="28"/>
      <c r="LSI831" s="28"/>
      <c r="LSJ831" s="28"/>
      <c r="LSK831" s="28"/>
      <c r="LSL831" s="28"/>
      <c r="LSM831" s="28"/>
      <c r="LSN831" s="28"/>
      <c r="LSO831" s="28"/>
      <c r="LSP831" s="28"/>
      <c r="LSQ831" s="28"/>
      <c r="LSR831" s="28"/>
      <c r="LSS831" s="28"/>
      <c r="LST831" s="28"/>
      <c r="LSU831" s="28"/>
      <c r="LSV831" s="28"/>
      <c r="LSW831" s="28"/>
      <c r="LSX831" s="28"/>
      <c r="LSY831" s="28"/>
      <c r="LSZ831" s="28"/>
      <c r="LTA831" s="28"/>
      <c r="LTB831" s="28"/>
      <c r="LTC831" s="28"/>
      <c r="LTD831" s="28"/>
      <c r="LTE831" s="28"/>
      <c r="LTF831" s="28"/>
      <c r="LTG831" s="28"/>
      <c r="LTH831" s="28"/>
      <c r="LTI831" s="28"/>
      <c r="LTJ831" s="28"/>
      <c r="LTK831" s="28"/>
      <c r="LTL831" s="28"/>
      <c r="LTM831" s="28"/>
      <c r="LTN831" s="28"/>
      <c r="LTO831" s="28"/>
      <c r="LTP831" s="28"/>
      <c r="LTQ831" s="28"/>
      <c r="LTR831" s="28"/>
      <c r="LTS831" s="28"/>
      <c r="LTT831" s="28"/>
      <c r="LTU831" s="28"/>
      <c r="LTV831" s="28"/>
      <c r="LTW831" s="28"/>
      <c r="LTX831" s="28"/>
      <c r="LTY831" s="28"/>
      <c r="LTZ831" s="28"/>
      <c r="LUA831" s="28"/>
      <c r="LUB831" s="28"/>
      <c r="LUC831" s="28"/>
      <c r="LUD831" s="28"/>
      <c r="LUE831" s="28"/>
      <c r="LUF831" s="28"/>
      <c r="LUG831" s="28"/>
      <c r="LUH831" s="28"/>
      <c r="LUI831" s="28"/>
      <c r="LUJ831" s="28"/>
      <c r="LUK831" s="28"/>
      <c r="LUL831" s="28"/>
      <c r="LUM831" s="28"/>
      <c r="LUN831" s="28"/>
      <c r="LUO831" s="28"/>
      <c r="LUP831" s="28"/>
      <c r="LUQ831" s="28"/>
      <c r="LUR831" s="28"/>
      <c r="LUS831" s="28"/>
      <c r="LUT831" s="28"/>
      <c r="LUU831" s="28"/>
      <c r="LUV831" s="28"/>
      <c r="LUW831" s="28"/>
      <c r="LUX831" s="28"/>
      <c r="LUY831" s="28"/>
      <c r="LUZ831" s="28"/>
      <c r="LVA831" s="28"/>
      <c r="LVB831" s="28"/>
      <c r="LVC831" s="28"/>
      <c r="LVD831" s="28"/>
      <c r="LVE831" s="28"/>
      <c r="LVF831" s="28"/>
      <c r="LVG831" s="28"/>
      <c r="LVH831" s="28"/>
      <c r="LVI831" s="28"/>
      <c r="LVJ831" s="28"/>
      <c r="LVK831" s="28"/>
      <c r="LVL831" s="28"/>
      <c r="LVM831" s="28"/>
      <c r="LVN831" s="28"/>
      <c r="LVO831" s="28"/>
      <c r="LVP831" s="28"/>
      <c r="LVQ831" s="28"/>
      <c r="LVR831" s="28"/>
      <c r="LVS831" s="28"/>
      <c r="LVT831" s="28"/>
      <c r="LVU831" s="28"/>
      <c r="LVV831" s="28"/>
      <c r="LVW831" s="28"/>
      <c r="LVX831" s="28"/>
      <c r="LVY831" s="28"/>
      <c r="LVZ831" s="28"/>
      <c r="LWA831" s="28"/>
      <c r="LWB831" s="28"/>
      <c r="LWC831" s="28"/>
      <c r="LWD831" s="28"/>
      <c r="LWE831" s="28"/>
      <c r="LWF831" s="28"/>
      <c r="LWG831" s="28"/>
      <c r="LWH831" s="28"/>
      <c r="LWI831" s="28"/>
      <c r="LWJ831" s="28"/>
      <c r="LWK831" s="28"/>
      <c r="LWL831" s="28"/>
      <c r="LWM831" s="28"/>
      <c r="LWN831" s="28"/>
      <c r="LWO831" s="28"/>
      <c r="LWP831" s="28"/>
      <c r="LWQ831" s="28"/>
      <c r="LWR831" s="28"/>
      <c r="LWS831" s="28"/>
      <c r="LWT831" s="28"/>
      <c r="LWU831" s="28"/>
      <c r="LWV831" s="28"/>
      <c r="LWW831" s="28"/>
      <c r="LWX831" s="28"/>
      <c r="LWY831" s="28"/>
      <c r="LWZ831" s="28"/>
      <c r="LXA831" s="28"/>
      <c r="LXB831" s="28"/>
      <c r="LXC831" s="28"/>
      <c r="LXD831" s="28"/>
      <c r="LXE831" s="28"/>
      <c r="LXF831" s="28"/>
      <c r="LXG831" s="28"/>
      <c r="LXH831" s="28"/>
      <c r="LXI831" s="28"/>
      <c r="LXJ831" s="28"/>
      <c r="LXK831" s="28"/>
      <c r="LXL831" s="28"/>
      <c r="LXM831" s="28"/>
      <c r="LXN831" s="28"/>
      <c r="LXO831" s="28"/>
      <c r="LXP831" s="28"/>
      <c r="LXQ831" s="28"/>
      <c r="LXR831" s="28"/>
      <c r="LXS831" s="28"/>
      <c r="LXT831" s="28"/>
      <c r="LXU831" s="28"/>
      <c r="LXV831" s="28"/>
      <c r="LXW831" s="28"/>
      <c r="LXX831" s="28"/>
      <c r="LXY831" s="28"/>
      <c r="LXZ831" s="28"/>
      <c r="LYA831" s="28"/>
      <c r="LYB831" s="28"/>
      <c r="LYC831" s="28"/>
      <c r="LYD831" s="28"/>
      <c r="LYE831" s="28"/>
      <c r="LYF831" s="28"/>
      <c r="LYG831" s="28"/>
      <c r="LYH831" s="28"/>
      <c r="LYI831" s="28"/>
      <c r="LYJ831" s="28"/>
      <c r="LYK831" s="28"/>
      <c r="LYL831" s="28"/>
      <c r="LYM831" s="28"/>
      <c r="LYN831" s="28"/>
      <c r="LYO831" s="28"/>
      <c r="LYP831" s="28"/>
      <c r="LYQ831" s="28"/>
      <c r="LYR831" s="28"/>
      <c r="LYS831" s="28"/>
      <c r="LYT831" s="28"/>
      <c r="LYU831" s="28"/>
      <c r="LYV831" s="28"/>
      <c r="LYW831" s="28"/>
      <c r="LYX831" s="28"/>
      <c r="LYY831" s="28"/>
      <c r="LYZ831" s="28"/>
      <c r="LZA831" s="28"/>
      <c r="LZB831" s="28"/>
      <c r="LZC831" s="28"/>
      <c r="LZD831" s="28"/>
      <c r="LZE831" s="28"/>
      <c r="LZF831" s="28"/>
      <c r="LZG831" s="28"/>
      <c r="LZH831" s="28"/>
      <c r="LZI831" s="28"/>
      <c r="LZJ831" s="28"/>
      <c r="LZK831" s="28"/>
      <c r="LZL831" s="28"/>
      <c r="LZM831" s="28"/>
      <c r="LZN831" s="28"/>
      <c r="LZO831" s="28"/>
      <c r="LZP831" s="28"/>
      <c r="LZQ831" s="28"/>
      <c r="LZR831" s="28"/>
      <c r="LZS831" s="28"/>
      <c r="LZT831" s="28"/>
      <c r="LZU831" s="28"/>
      <c r="LZV831" s="28"/>
      <c r="LZW831" s="28"/>
      <c r="LZX831" s="28"/>
      <c r="LZY831" s="28"/>
      <c r="LZZ831" s="28"/>
      <c r="MAA831" s="28"/>
      <c r="MAB831" s="28"/>
      <c r="MAC831" s="28"/>
      <c r="MAD831" s="28"/>
      <c r="MAE831" s="28"/>
      <c r="MAF831" s="28"/>
      <c r="MAG831" s="28"/>
      <c r="MAH831" s="28"/>
      <c r="MAI831" s="28"/>
      <c r="MAJ831" s="28"/>
      <c r="MAK831" s="28"/>
      <c r="MAL831" s="28"/>
      <c r="MAM831" s="28"/>
      <c r="MAN831" s="28"/>
      <c r="MAO831" s="28"/>
      <c r="MAP831" s="28"/>
      <c r="MAQ831" s="28"/>
      <c r="MAR831" s="28"/>
      <c r="MAS831" s="28"/>
      <c r="MAT831" s="28"/>
      <c r="MAU831" s="28"/>
      <c r="MAV831" s="28"/>
      <c r="MAW831" s="28"/>
      <c r="MAX831" s="28"/>
      <c r="MAY831" s="28"/>
      <c r="MAZ831" s="28"/>
      <c r="MBA831" s="28"/>
      <c r="MBB831" s="28"/>
      <c r="MBC831" s="28"/>
      <c r="MBD831" s="28"/>
      <c r="MBE831" s="28"/>
      <c r="MBF831" s="28"/>
      <c r="MBG831" s="28"/>
      <c r="MBH831" s="28"/>
      <c r="MBI831" s="28"/>
      <c r="MBJ831" s="28"/>
      <c r="MBK831" s="28"/>
      <c r="MBL831" s="28"/>
      <c r="MBM831" s="28"/>
      <c r="MBN831" s="28"/>
      <c r="MBO831" s="28"/>
      <c r="MBP831" s="28"/>
      <c r="MBQ831" s="28"/>
      <c r="MBR831" s="28"/>
      <c r="MBS831" s="28"/>
      <c r="MBT831" s="28"/>
      <c r="MBU831" s="28"/>
      <c r="MBV831" s="28"/>
      <c r="MBW831" s="28"/>
      <c r="MBX831" s="28"/>
      <c r="MBY831" s="28"/>
      <c r="MBZ831" s="28"/>
      <c r="MCA831" s="28"/>
      <c r="MCB831" s="28"/>
      <c r="MCC831" s="28"/>
      <c r="MCD831" s="28"/>
      <c r="MCE831" s="28"/>
      <c r="MCF831" s="28"/>
      <c r="MCG831" s="28"/>
      <c r="MCH831" s="28"/>
      <c r="MCI831" s="28"/>
      <c r="MCJ831" s="28"/>
      <c r="MCK831" s="28"/>
      <c r="MCL831" s="28"/>
      <c r="MCM831" s="28"/>
      <c r="MCN831" s="28"/>
      <c r="MCO831" s="28"/>
      <c r="MCP831" s="28"/>
      <c r="MCQ831" s="28"/>
      <c r="MCR831" s="28"/>
      <c r="MCS831" s="28"/>
      <c r="MCT831" s="28"/>
      <c r="MCU831" s="28"/>
      <c r="MCV831" s="28"/>
      <c r="MCW831" s="28"/>
      <c r="MCX831" s="28"/>
      <c r="MCY831" s="28"/>
      <c r="MCZ831" s="28"/>
      <c r="MDA831" s="28"/>
      <c r="MDB831" s="28"/>
      <c r="MDC831" s="28"/>
      <c r="MDD831" s="28"/>
      <c r="MDE831" s="28"/>
      <c r="MDF831" s="28"/>
      <c r="MDG831" s="28"/>
      <c r="MDH831" s="28"/>
      <c r="MDI831" s="28"/>
      <c r="MDJ831" s="28"/>
      <c r="MDK831" s="28"/>
      <c r="MDL831" s="28"/>
      <c r="MDM831" s="28"/>
      <c r="MDN831" s="28"/>
      <c r="MDO831" s="28"/>
      <c r="MDP831" s="28"/>
      <c r="MDQ831" s="28"/>
      <c r="MDR831" s="28"/>
      <c r="MDS831" s="28"/>
      <c r="MDT831" s="28"/>
      <c r="MDU831" s="28"/>
      <c r="MDV831" s="28"/>
      <c r="MDW831" s="28"/>
      <c r="MDX831" s="28"/>
      <c r="MDY831" s="28"/>
      <c r="MDZ831" s="28"/>
      <c r="MEA831" s="28"/>
      <c r="MEB831" s="28"/>
      <c r="MEC831" s="28"/>
      <c r="MED831" s="28"/>
      <c r="MEE831" s="28"/>
      <c r="MEF831" s="28"/>
      <c r="MEG831" s="28"/>
      <c r="MEH831" s="28"/>
      <c r="MEI831" s="28"/>
      <c r="MEJ831" s="28"/>
      <c r="MEK831" s="28"/>
      <c r="MEL831" s="28"/>
      <c r="MEM831" s="28"/>
      <c r="MEN831" s="28"/>
      <c r="MEO831" s="28"/>
      <c r="MEP831" s="28"/>
      <c r="MEQ831" s="28"/>
      <c r="MER831" s="28"/>
      <c r="MES831" s="28"/>
      <c r="MET831" s="28"/>
      <c r="MEU831" s="28"/>
      <c r="MEV831" s="28"/>
      <c r="MEW831" s="28"/>
      <c r="MEX831" s="28"/>
      <c r="MEY831" s="28"/>
      <c r="MEZ831" s="28"/>
      <c r="MFA831" s="28"/>
      <c r="MFB831" s="28"/>
      <c r="MFC831" s="28"/>
      <c r="MFD831" s="28"/>
      <c r="MFE831" s="28"/>
      <c r="MFF831" s="28"/>
      <c r="MFG831" s="28"/>
      <c r="MFH831" s="28"/>
      <c r="MFI831" s="28"/>
      <c r="MFJ831" s="28"/>
      <c r="MFK831" s="28"/>
      <c r="MFL831" s="28"/>
      <c r="MFM831" s="28"/>
      <c r="MFN831" s="28"/>
      <c r="MFO831" s="28"/>
      <c r="MFP831" s="28"/>
      <c r="MFQ831" s="28"/>
      <c r="MFR831" s="28"/>
      <c r="MFS831" s="28"/>
      <c r="MFT831" s="28"/>
      <c r="MFU831" s="28"/>
      <c r="MFV831" s="28"/>
      <c r="MFW831" s="28"/>
      <c r="MFX831" s="28"/>
      <c r="MFY831" s="28"/>
      <c r="MFZ831" s="28"/>
      <c r="MGA831" s="28"/>
      <c r="MGB831" s="28"/>
      <c r="MGC831" s="28"/>
      <c r="MGD831" s="28"/>
      <c r="MGE831" s="28"/>
      <c r="MGF831" s="28"/>
      <c r="MGG831" s="28"/>
      <c r="MGH831" s="28"/>
      <c r="MGI831" s="28"/>
      <c r="MGJ831" s="28"/>
      <c r="MGK831" s="28"/>
      <c r="MGL831" s="28"/>
      <c r="MGM831" s="28"/>
      <c r="MGN831" s="28"/>
      <c r="MGO831" s="28"/>
      <c r="MGP831" s="28"/>
      <c r="MGQ831" s="28"/>
      <c r="MGR831" s="28"/>
      <c r="MGS831" s="28"/>
      <c r="MGT831" s="28"/>
      <c r="MGU831" s="28"/>
      <c r="MGV831" s="28"/>
      <c r="MGW831" s="28"/>
      <c r="MGX831" s="28"/>
      <c r="MGY831" s="28"/>
      <c r="MGZ831" s="28"/>
      <c r="MHA831" s="28"/>
      <c r="MHB831" s="28"/>
      <c r="MHC831" s="28"/>
      <c r="MHD831" s="28"/>
      <c r="MHE831" s="28"/>
      <c r="MHF831" s="28"/>
      <c r="MHG831" s="28"/>
      <c r="MHH831" s="28"/>
      <c r="MHI831" s="28"/>
      <c r="MHJ831" s="28"/>
      <c r="MHK831" s="28"/>
      <c r="MHL831" s="28"/>
      <c r="MHM831" s="28"/>
      <c r="MHN831" s="28"/>
      <c r="MHO831" s="28"/>
      <c r="MHP831" s="28"/>
      <c r="MHQ831" s="28"/>
      <c r="MHR831" s="28"/>
      <c r="MHS831" s="28"/>
      <c r="MHT831" s="28"/>
      <c r="MHU831" s="28"/>
      <c r="MHV831" s="28"/>
      <c r="MHW831" s="28"/>
      <c r="MHX831" s="28"/>
      <c r="MHY831" s="28"/>
      <c r="MHZ831" s="28"/>
      <c r="MIA831" s="28"/>
      <c r="MIB831" s="28"/>
      <c r="MIC831" s="28"/>
      <c r="MID831" s="28"/>
      <c r="MIE831" s="28"/>
      <c r="MIF831" s="28"/>
      <c r="MIG831" s="28"/>
      <c r="MIH831" s="28"/>
      <c r="MII831" s="28"/>
      <c r="MIJ831" s="28"/>
      <c r="MIK831" s="28"/>
      <c r="MIL831" s="28"/>
      <c r="MIM831" s="28"/>
      <c r="MIN831" s="28"/>
      <c r="MIO831" s="28"/>
      <c r="MIP831" s="28"/>
      <c r="MIQ831" s="28"/>
      <c r="MIR831" s="28"/>
      <c r="MIS831" s="28"/>
      <c r="MIT831" s="28"/>
      <c r="MIU831" s="28"/>
      <c r="MIV831" s="28"/>
      <c r="MIW831" s="28"/>
      <c r="MIX831" s="28"/>
      <c r="MIY831" s="28"/>
      <c r="MIZ831" s="28"/>
      <c r="MJA831" s="28"/>
      <c r="MJB831" s="28"/>
      <c r="MJC831" s="28"/>
      <c r="MJD831" s="28"/>
      <c r="MJE831" s="28"/>
      <c r="MJF831" s="28"/>
      <c r="MJG831" s="28"/>
      <c r="MJH831" s="28"/>
      <c r="MJI831" s="28"/>
      <c r="MJJ831" s="28"/>
      <c r="MJK831" s="28"/>
      <c r="MJL831" s="28"/>
      <c r="MJM831" s="28"/>
      <c r="MJN831" s="28"/>
      <c r="MJO831" s="28"/>
      <c r="MJP831" s="28"/>
      <c r="MJQ831" s="28"/>
      <c r="MJR831" s="28"/>
      <c r="MJS831" s="28"/>
      <c r="MJT831" s="28"/>
      <c r="MJU831" s="28"/>
      <c r="MJV831" s="28"/>
      <c r="MJW831" s="28"/>
      <c r="MJX831" s="28"/>
      <c r="MJY831" s="28"/>
      <c r="MJZ831" s="28"/>
      <c r="MKA831" s="28"/>
      <c r="MKB831" s="28"/>
      <c r="MKC831" s="28"/>
      <c r="MKD831" s="28"/>
      <c r="MKE831" s="28"/>
      <c r="MKF831" s="28"/>
      <c r="MKG831" s="28"/>
      <c r="MKH831" s="28"/>
      <c r="MKI831" s="28"/>
      <c r="MKJ831" s="28"/>
      <c r="MKK831" s="28"/>
      <c r="MKL831" s="28"/>
      <c r="MKM831" s="28"/>
      <c r="MKN831" s="28"/>
      <c r="MKO831" s="28"/>
      <c r="MKP831" s="28"/>
      <c r="MKQ831" s="28"/>
      <c r="MKR831" s="28"/>
      <c r="MKS831" s="28"/>
      <c r="MKT831" s="28"/>
      <c r="MKU831" s="28"/>
      <c r="MKV831" s="28"/>
      <c r="MKW831" s="28"/>
      <c r="MKX831" s="28"/>
      <c r="MKY831" s="28"/>
      <c r="MKZ831" s="28"/>
      <c r="MLA831" s="28"/>
      <c r="MLB831" s="28"/>
      <c r="MLC831" s="28"/>
      <c r="MLD831" s="28"/>
      <c r="MLE831" s="28"/>
      <c r="MLF831" s="28"/>
      <c r="MLG831" s="28"/>
      <c r="MLH831" s="28"/>
      <c r="MLI831" s="28"/>
      <c r="MLJ831" s="28"/>
      <c r="MLK831" s="28"/>
      <c r="MLL831" s="28"/>
      <c r="MLM831" s="28"/>
      <c r="MLN831" s="28"/>
      <c r="MLO831" s="28"/>
      <c r="MLP831" s="28"/>
      <c r="MLQ831" s="28"/>
      <c r="MLR831" s="28"/>
      <c r="MLS831" s="28"/>
      <c r="MLT831" s="28"/>
      <c r="MLU831" s="28"/>
      <c r="MLV831" s="28"/>
      <c r="MLW831" s="28"/>
      <c r="MLX831" s="28"/>
      <c r="MLY831" s="28"/>
      <c r="MLZ831" s="28"/>
      <c r="MMA831" s="28"/>
      <c r="MMB831" s="28"/>
      <c r="MMC831" s="28"/>
      <c r="MMD831" s="28"/>
      <c r="MME831" s="28"/>
      <c r="MMF831" s="28"/>
      <c r="MMG831" s="28"/>
      <c r="MMH831" s="28"/>
      <c r="MMI831" s="28"/>
      <c r="MMJ831" s="28"/>
      <c r="MMK831" s="28"/>
      <c r="MML831" s="28"/>
      <c r="MMM831" s="28"/>
      <c r="MMN831" s="28"/>
      <c r="MMO831" s="28"/>
      <c r="MMP831" s="28"/>
      <c r="MMQ831" s="28"/>
      <c r="MMR831" s="28"/>
      <c r="MMS831" s="28"/>
      <c r="MMT831" s="28"/>
      <c r="MMU831" s="28"/>
      <c r="MMV831" s="28"/>
      <c r="MMW831" s="28"/>
      <c r="MMX831" s="28"/>
      <c r="MMY831" s="28"/>
      <c r="MMZ831" s="28"/>
      <c r="MNA831" s="28"/>
      <c r="MNB831" s="28"/>
      <c r="MNC831" s="28"/>
      <c r="MND831" s="28"/>
      <c r="MNE831" s="28"/>
      <c r="MNF831" s="28"/>
      <c r="MNG831" s="28"/>
      <c r="MNH831" s="28"/>
      <c r="MNI831" s="28"/>
      <c r="MNJ831" s="28"/>
      <c r="MNK831" s="28"/>
      <c r="MNL831" s="28"/>
      <c r="MNM831" s="28"/>
      <c r="MNN831" s="28"/>
      <c r="MNO831" s="28"/>
      <c r="MNP831" s="28"/>
      <c r="MNQ831" s="28"/>
      <c r="MNR831" s="28"/>
      <c r="MNS831" s="28"/>
      <c r="MNT831" s="28"/>
      <c r="MNU831" s="28"/>
      <c r="MNV831" s="28"/>
      <c r="MNW831" s="28"/>
      <c r="MNX831" s="28"/>
      <c r="MNY831" s="28"/>
      <c r="MNZ831" s="28"/>
      <c r="MOA831" s="28"/>
      <c r="MOB831" s="28"/>
      <c r="MOC831" s="28"/>
      <c r="MOD831" s="28"/>
      <c r="MOE831" s="28"/>
      <c r="MOF831" s="28"/>
      <c r="MOG831" s="28"/>
      <c r="MOH831" s="28"/>
      <c r="MOI831" s="28"/>
      <c r="MOJ831" s="28"/>
      <c r="MOK831" s="28"/>
      <c r="MOL831" s="28"/>
      <c r="MOM831" s="28"/>
      <c r="MON831" s="28"/>
      <c r="MOO831" s="28"/>
      <c r="MOP831" s="28"/>
      <c r="MOQ831" s="28"/>
      <c r="MOR831" s="28"/>
      <c r="MOS831" s="28"/>
      <c r="MOT831" s="28"/>
      <c r="MOU831" s="28"/>
      <c r="MOV831" s="28"/>
      <c r="MOW831" s="28"/>
      <c r="MOX831" s="28"/>
      <c r="MOY831" s="28"/>
      <c r="MOZ831" s="28"/>
      <c r="MPA831" s="28"/>
      <c r="MPB831" s="28"/>
      <c r="MPC831" s="28"/>
      <c r="MPD831" s="28"/>
      <c r="MPE831" s="28"/>
      <c r="MPF831" s="28"/>
      <c r="MPG831" s="28"/>
      <c r="MPH831" s="28"/>
      <c r="MPI831" s="28"/>
      <c r="MPJ831" s="28"/>
      <c r="MPK831" s="28"/>
      <c r="MPL831" s="28"/>
      <c r="MPM831" s="28"/>
      <c r="MPN831" s="28"/>
      <c r="MPO831" s="28"/>
      <c r="MPP831" s="28"/>
      <c r="MPQ831" s="28"/>
      <c r="MPR831" s="28"/>
      <c r="MPS831" s="28"/>
      <c r="MPT831" s="28"/>
      <c r="MPU831" s="28"/>
      <c r="MPV831" s="28"/>
      <c r="MPW831" s="28"/>
      <c r="MPX831" s="28"/>
      <c r="MPY831" s="28"/>
      <c r="MPZ831" s="28"/>
      <c r="MQA831" s="28"/>
      <c r="MQB831" s="28"/>
      <c r="MQC831" s="28"/>
      <c r="MQD831" s="28"/>
      <c r="MQE831" s="28"/>
      <c r="MQF831" s="28"/>
      <c r="MQG831" s="28"/>
      <c r="MQH831" s="28"/>
      <c r="MQI831" s="28"/>
      <c r="MQJ831" s="28"/>
      <c r="MQK831" s="28"/>
      <c r="MQL831" s="28"/>
      <c r="MQM831" s="28"/>
      <c r="MQN831" s="28"/>
      <c r="MQO831" s="28"/>
      <c r="MQP831" s="28"/>
      <c r="MQQ831" s="28"/>
      <c r="MQR831" s="28"/>
      <c r="MQS831" s="28"/>
      <c r="MQT831" s="28"/>
      <c r="MQU831" s="28"/>
      <c r="MQV831" s="28"/>
      <c r="MQW831" s="28"/>
      <c r="MQX831" s="28"/>
      <c r="MQY831" s="28"/>
      <c r="MQZ831" s="28"/>
      <c r="MRA831" s="28"/>
      <c r="MRB831" s="28"/>
      <c r="MRC831" s="28"/>
      <c r="MRD831" s="28"/>
      <c r="MRE831" s="28"/>
      <c r="MRF831" s="28"/>
      <c r="MRG831" s="28"/>
      <c r="MRH831" s="28"/>
      <c r="MRI831" s="28"/>
      <c r="MRJ831" s="28"/>
      <c r="MRK831" s="28"/>
      <c r="MRL831" s="28"/>
      <c r="MRM831" s="28"/>
      <c r="MRN831" s="28"/>
      <c r="MRO831" s="28"/>
      <c r="MRP831" s="28"/>
      <c r="MRQ831" s="28"/>
      <c r="MRR831" s="28"/>
      <c r="MRS831" s="28"/>
      <c r="MRT831" s="28"/>
      <c r="MRU831" s="28"/>
      <c r="MRV831" s="28"/>
      <c r="MRW831" s="28"/>
      <c r="MRX831" s="28"/>
      <c r="MRY831" s="28"/>
      <c r="MRZ831" s="28"/>
      <c r="MSA831" s="28"/>
      <c r="MSB831" s="28"/>
      <c r="MSC831" s="28"/>
      <c r="MSD831" s="28"/>
      <c r="MSE831" s="28"/>
      <c r="MSF831" s="28"/>
      <c r="MSG831" s="28"/>
      <c r="MSH831" s="28"/>
      <c r="MSI831" s="28"/>
      <c r="MSJ831" s="28"/>
      <c r="MSK831" s="28"/>
      <c r="MSL831" s="28"/>
      <c r="MSM831" s="28"/>
      <c r="MSN831" s="28"/>
      <c r="MSO831" s="28"/>
      <c r="MSP831" s="28"/>
      <c r="MSQ831" s="28"/>
      <c r="MSR831" s="28"/>
      <c r="MSS831" s="28"/>
      <c r="MST831" s="28"/>
      <c r="MSU831" s="28"/>
      <c r="MSV831" s="28"/>
      <c r="MSW831" s="28"/>
      <c r="MSX831" s="28"/>
      <c r="MSY831" s="28"/>
      <c r="MSZ831" s="28"/>
      <c r="MTA831" s="28"/>
      <c r="MTB831" s="28"/>
      <c r="MTC831" s="28"/>
      <c r="MTD831" s="28"/>
      <c r="MTE831" s="28"/>
      <c r="MTF831" s="28"/>
      <c r="MTG831" s="28"/>
      <c r="MTH831" s="28"/>
      <c r="MTI831" s="28"/>
      <c r="MTJ831" s="28"/>
      <c r="MTK831" s="28"/>
      <c r="MTL831" s="28"/>
      <c r="MTM831" s="28"/>
      <c r="MTN831" s="28"/>
      <c r="MTO831" s="28"/>
      <c r="MTP831" s="28"/>
      <c r="MTQ831" s="28"/>
      <c r="MTR831" s="28"/>
      <c r="MTS831" s="28"/>
      <c r="MTT831" s="28"/>
      <c r="MTU831" s="28"/>
      <c r="MTV831" s="28"/>
      <c r="MTW831" s="28"/>
      <c r="MTX831" s="28"/>
      <c r="MTY831" s="28"/>
      <c r="MTZ831" s="28"/>
      <c r="MUA831" s="28"/>
      <c r="MUB831" s="28"/>
      <c r="MUC831" s="28"/>
      <c r="MUD831" s="28"/>
      <c r="MUE831" s="28"/>
      <c r="MUF831" s="28"/>
      <c r="MUG831" s="28"/>
      <c r="MUH831" s="28"/>
      <c r="MUI831" s="28"/>
      <c r="MUJ831" s="28"/>
      <c r="MUK831" s="28"/>
      <c r="MUL831" s="28"/>
      <c r="MUM831" s="28"/>
      <c r="MUN831" s="28"/>
      <c r="MUO831" s="28"/>
      <c r="MUP831" s="28"/>
      <c r="MUQ831" s="28"/>
      <c r="MUR831" s="28"/>
      <c r="MUS831" s="28"/>
      <c r="MUT831" s="28"/>
      <c r="MUU831" s="28"/>
      <c r="MUV831" s="28"/>
      <c r="MUW831" s="28"/>
      <c r="MUX831" s="28"/>
      <c r="MUY831" s="28"/>
      <c r="MUZ831" s="28"/>
      <c r="MVA831" s="28"/>
      <c r="MVB831" s="28"/>
      <c r="MVC831" s="28"/>
      <c r="MVD831" s="28"/>
      <c r="MVE831" s="28"/>
      <c r="MVF831" s="28"/>
      <c r="MVG831" s="28"/>
      <c r="MVH831" s="28"/>
      <c r="MVI831" s="28"/>
      <c r="MVJ831" s="28"/>
      <c r="MVK831" s="28"/>
      <c r="MVL831" s="28"/>
      <c r="MVM831" s="28"/>
      <c r="MVN831" s="28"/>
      <c r="MVO831" s="28"/>
      <c r="MVP831" s="28"/>
      <c r="MVQ831" s="28"/>
      <c r="MVR831" s="28"/>
      <c r="MVS831" s="28"/>
      <c r="MVT831" s="28"/>
      <c r="MVU831" s="28"/>
      <c r="MVV831" s="28"/>
      <c r="MVW831" s="28"/>
      <c r="MVX831" s="28"/>
      <c r="MVY831" s="28"/>
      <c r="MVZ831" s="28"/>
      <c r="MWA831" s="28"/>
      <c r="MWB831" s="28"/>
      <c r="MWC831" s="28"/>
      <c r="MWD831" s="28"/>
      <c r="MWE831" s="28"/>
      <c r="MWF831" s="28"/>
      <c r="MWG831" s="28"/>
      <c r="MWH831" s="28"/>
      <c r="MWI831" s="28"/>
      <c r="MWJ831" s="28"/>
      <c r="MWK831" s="28"/>
      <c r="MWL831" s="28"/>
      <c r="MWM831" s="28"/>
      <c r="MWN831" s="28"/>
      <c r="MWO831" s="28"/>
      <c r="MWP831" s="28"/>
      <c r="MWQ831" s="28"/>
      <c r="MWR831" s="28"/>
      <c r="MWS831" s="28"/>
      <c r="MWT831" s="28"/>
      <c r="MWU831" s="28"/>
      <c r="MWV831" s="28"/>
      <c r="MWW831" s="28"/>
      <c r="MWX831" s="28"/>
      <c r="MWY831" s="28"/>
      <c r="MWZ831" s="28"/>
      <c r="MXA831" s="28"/>
      <c r="MXB831" s="28"/>
      <c r="MXC831" s="28"/>
      <c r="MXD831" s="28"/>
      <c r="MXE831" s="28"/>
      <c r="MXF831" s="28"/>
      <c r="MXG831" s="28"/>
      <c r="MXH831" s="28"/>
      <c r="MXI831" s="28"/>
      <c r="MXJ831" s="28"/>
      <c r="MXK831" s="28"/>
      <c r="MXL831" s="28"/>
      <c r="MXM831" s="28"/>
      <c r="MXN831" s="28"/>
      <c r="MXO831" s="28"/>
      <c r="MXP831" s="28"/>
      <c r="MXQ831" s="28"/>
      <c r="MXR831" s="28"/>
      <c r="MXS831" s="28"/>
      <c r="MXT831" s="28"/>
      <c r="MXU831" s="28"/>
      <c r="MXV831" s="28"/>
      <c r="MXW831" s="28"/>
      <c r="MXX831" s="28"/>
      <c r="MXY831" s="28"/>
      <c r="MXZ831" s="28"/>
      <c r="MYA831" s="28"/>
      <c r="MYB831" s="28"/>
      <c r="MYC831" s="28"/>
      <c r="MYD831" s="28"/>
      <c r="MYE831" s="28"/>
      <c r="MYF831" s="28"/>
      <c r="MYG831" s="28"/>
      <c r="MYH831" s="28"/>
      <c r="MYI831" s="28"/>
      <c r="MYJ831" s="28"/>
      <c r="MYK831" s="28"/>
      <c r="MYL831" s="28"/>
      <c r="MYM831" s="28"/>
      <c r="MYN831" s="28"/>
      <c r="MYO831" s="28"/>
      <c r="MYP831" s="28"/>
      <c r="MYQ831" s="28"/>
      <c r="MYR831" s="28"/>
      <c r="MYS831" s="28"/>
      <c r="MYT831" s="28"/>
      <c r="MYU831" s="28"/>
      <c r="MYV831" s="28"/>
      <c r="MYW831" s="28"/>
      <c r="MYX831" s="28"/>
      <c r="MYY831" s="28"/>
      <c r="MYZ831" s="28"/>
      <c r="MZA831" s="28"/>
      <c r="MZB831" s="28"/>
      <c r="MZC831" s="28"/>
      <c r="MZD831" s="28"/>
      <c r="MZE831" s="28"/>
      <c r="MZF831" s="28"/>
      <c r="MZG831" s="28"/>
      <c r="MZH831" s="28"/>
      <c r="MZI831" s="28"/>
      <c r="MZJ831" s="28"/>
      <c r="MZK831" s="28"/>
      <c r="MZL831" s="28"/>
      <c r="MZM831" s="28"/>
      <c r="MZN831" s="28"/>
      <c r="MZO831" s="28"/>
      <c r="MZP831" s="28"/>
      <c r="MZQ831" s="28"/>
      <c r="MZR831" s="28"/>
      <c r="MZS831" s="28"/>
      <c r="MZT831" s="28"/>
      <c r="MZU831" s="28"/>
      <c r="MZV831" s="28"/>
      <c r="MZW831" s="28"/>
      <c r="MZX831" s="28"/>
      <c r="MZY831" s="28"/>
      <c r="MZZ831" s="28"/>
      <c r="NAA831" s="28"/>
      <c r="NAB831" s="28"/>
      <c r="NAC831" s="28"/>
      <c r="NAD831" s="28"/>
      <c r="NAE831" s="28"/>
      <c r="NAF831" s="28"/>
      <c r="NAG831" s="28"/>
      <c r="NAH831" s="28"/>
      <c r="NAI831" s="28"/>
      <c r="NAJ831" s="28"/>
      <c r="NAK831" s="28"/>
      <c r="NAL831" s="28"/>
      <c r="NAM831" s="28"/>
      <c r="NAN831" s="28"/>
      <c r="NAO831" s="28"/>
      <c r="NAP831" s="28"/>
      <c r="NAQ831" s="28"/>
      <c r="NAR831" s="28"/>
      <c r="NAS831" s="28"/>
      <c r="NAT831" s="28"/>
      <c r="NAU831" s="28"/>
      <c r="NAV831" s="28"/>
      <c r="NAW831" s="28"/>
      <c r="NAX831" s="28"/>
      <c r="NAY831" s="28"/>
      <c r="NAZ831" s="28"/>
      <c r="NBA831" s="28"/>
      <c r="NBB831" s="28"/>
      <c r="NBC831" s="28"/>
      <c r="NBD831" s="28"/>
      <c r="NBE831" s="28"/>
      <c r="NBF831" s="28"/>
      <c r="NBG831" s="28"/>
      <c r="NBH831" s="28"/>
      <c r="NBI831" s="28"/>
      <c r="NBJ831" s="28"/>
      <c r="NBK831" s="28"/>
      <c r="NBL831" s="28"/>
      <c r="NBM831" s="28"/>
      <c r="NBN831" s="28"/>
      <c r="NBO831" s="28"/>
      <c r="NBP831" s="28"/>
      <c r="NBQ831" s="28"/>
      <c r="NBR831" s="28"/>
      <c r="NBS831" s="28"/>
      <c r="NBT831" s="28"/>
      <c r="NBU831" s="28"/>
      <c r="NBV831" s="28"/>
      <c r="NBW831" s="28"/>
      <c r="NBX831" s="28"/>
      <c r="NBY831" s="28"/>
      <c r="NBZ831" s="28"/>
      <c r="NCA831" s="28"/>
      <c r="NCB831" s="28"/>
      <c r="NCC831" s="28"/>
      <c r="NCD831" s="28"/>
      <c r="NCE831" s="28"/>
      <c r="NCF831" s="28"/>
      <c r="NCG831" s="28"/>
      <c r="NCH831" s="28"/>
      <c r="NCI831" s="28"/>
      <c r="NCJ831" s="28"/>
      <c r="NCK831" s="28"/>
      <c r="NCL831" s="28"/>
      <c r="NCM831" s="28"/>
      <c r="NCN831" s="28"/>
      <c r="NCO831" s="28"/>
      <c r="NCP831" s="28"/>
      <c r="NCQ831" s="28"/>
      <c r="NCR831" s="28"/>
      <c r="NCS831" s="28"/>
      <c r="NCT831" s="28"/>
      <c r="NCU831" s="28"/>
      <c r="NCV831" s="28"/>
      <c r="NCW831" s="28"/>
      <c r="NCX831" s="28"/>
      <c r="NCY831" s="28"/>
      <c r="NCZ831" s="28"/>
      <c r="NDA831" s="28"/>
      <c r="NDB831" s="28"/>
      <c r="NDC831" s="28"/>
      <c r="NDD831" s="28"/>
      <c r="NDE831" s="28"/>
      <c r="NDF831" s="28"/>
      <c r="NDG831" s="28"/>
      <c r="NDH831" s="28"/>
      <c r="NDI831" s="28"/>
      <c r="NDJ831" s="28"/>
      <c r="NDK831" s="28"/>
      <c r="NDL831" s="28"/>
      <c r="NDM831" s="28"/>
      <c r="NDN831" s="28"/>
      <c r="NDO831" s="28"/>
      <c r="NDP831" s="28"/>
      <c r="NDQ831" s="28"/>
      <c r="NDR831" s="28"/>
      <c r="NDS831" s="28"/>
      <c r="NDT831" s="28"/>
      <c r="NDU831" s="28"/>
      <c r="NDV831" s="28"/>
      <c r="NDW831" s="28"/>
      <c r="NDX831" s="28"/>
      <c r="NDY831" s="28"/>
      <c r="NDZ831" s="28"/>
      <c r="NEA831" s="28"/>
      <c r="NEB831" s="28"/>
      <c r="NEC831" s="28"/>
      <c r="NED831" s="28"/>
      <c r="NEE831" s="28"/>
      <c r="NEF831" s="28"/>
      <c r="NEG831" s="28"/>
      <c r="NEH831" s="28"/>
      <c r="NEI831" s="28"/>
      <c r="NEJ831" s="28"/>
      <c r="NEK831" s="28"/>
      <c r="NEL831" s="28"/>
      <c r="NEM831" s="28"/>
      <c r="NEN831" s="28"/>
      <c r="NEO831" s="28"/>
      <c r="NEP831" s="28"/>
      <c r="NEQ831" s="28"/>
      <c r="NER831" s="28"/>
      <c r="NES831" s="28"/>
      <c r="NET831" s="28"/>
      <c r="NEU831" s="28"/>
      <c r="NEV831" s="28"/>
      <c r="NEW831" s="28"/>
      <c r="NEX831" s="28"/>
      <c r="NEY831" s="28"/>
      <c r="NEZ831" s="28"/>
      <c r="NFA831" s="28"/>
      <c r="NFB831" s="28"/>
      <c r="NFC831" s="28"/>
      <c r="NFD831" s="28"/>
      <c r="NFE831" s="28"/>
      <c r="NFF831" s="28"/>
      <c r="NFG831" s="28"/>
      <c r="NFH831" s="28"/>
      <c r="NFI831" s="28"/>
      <c r="NFJ831" s="28"/>
      <c r="NFK831" s="28"/>
      <c r="NFL831" s="28"/>
      <c r="NFM831" s="28"/>
      <c r="NFN831" s="28"/>
      <c r="NFO831" s="28"/>
      <c r="NFP831" s="28"/>
      <c r="NFQ831" s="28"/>
      <c r="NFR831" s="28"/>
      <c r="NFS831" s="28"/>
      <c r="NFT831" s="28"/>
      <c r="NFU831" s="28"/>
      <c r="NFV831" s="28"/>
      <c r="NFW831" s="28"/>
      <c r="NFX831" s="28"/>
      <c r="NFY831" s="28"/>
      <c r="NFZ831" s="28"/>
      <c r="NGA831" s="28"/>
      <c r="NGB831" s="28"/>
      <c r="NGC831" s="28"/>
      <c r="NGD831" s="28"/>
      <c r="NGE831" s="28"/>
      <c r="NGF831" s="28"/>
      <c r="NGG831" s="28"/>
      <c r="NGH831" s="28"/>
      <c r="NGI831" s="28"/>
      <c r="NGJ831" s="28"/>
      <c r="NGK831" s="28"/>
      <c r="NGL831" s="28"/>
      <c r="NGM831" s="28"/>
      <c r="NGN831" s="28"/>
      <c r="NGO831" s="28"/>
      <c r="NGP831" s="28"/>
      <c r="NGQ831" s="28"/>
      <c r="NGR831" s="28"/>
      <c r="NGS831" s="28"/>
      <c r="NGT831" s="28"/>
      <c r="NGU831" s="28"/>
      <c r="NGV831" s="28"/>
      <c r="NGW831" s="28"/>
      <c r="NGX831" s="28"/>
      <c r="NGY831" s="28"/>
      <c r="NGZ831" s="28"/>
      <c r="NHA831" s="28"/>
      <c r="NHB831" s="28"/>
      <c r="NHC831" s="28"/>
      <c r="NHD831" s="28"/>
      <c r="NHE831" s="28"/>
      <c r="NHF831" s="28"/>
      <c r="NHG831" s="28"/>
      <c r="NHH831" s="28"/>
      <c r="NHI831" s="28"/>
      <c r="NHJ831" s="28"/>
      <c r="NHK831" s="28"/>
      <c r="NHL831" s="28"/>
      <c r="NHM831" s="28"/>
      <c r="NHN831" s="28"/>
      <c r="NHO831" s="28"/>
      <c r="NHP831" s="28"/>
      <c r="NHQ831" s="28"/>
      <c r="NHR831" s="28"/>
      <c r="NHS831" s="28"/>
      <c r="NHT831" s="28"/>
      <c r="NHU831" s="28"/>
      <c r="NHV831" s="28"/>
      <c r="NHW831" s="28"/>
      <c r="NHX831" s="28"/>
      <c r="NHY831" s="28"/>
      <c r="NHZ831" s="28"/>
      <c r="NIA831" s="28"/>
      <c r="NIB831" s="28"/>
      <c r="NIC831" s="28"/>
      <c r="NID831" s="28"/>
      <c r="NIE831" s="28"/>
      <c r="NIF831" s="28"/>
      <c r="NIG831" s="28"/>
      <c r="NIH831" s="28"/>
      <c r="NII831" s="28"/>
      <c r="NIJ831" s="28"/>
      <c r="NIK831" s="28"/>
      <c r="NIL831" s="28"/>
      <c r="NIM831" s="28"/>
      <c r="NIN831" s="28"/>
      <c r="NIO831" s="28"/>
      <c r="NIP831" s="28"/>
      <c r="NIQ831" s="28"/>
      <c r="NIR831" s="28"/>
      <c r="NIS831" s="28"/>
      <c r="NIT831" s="28"/>
      <c r="NIU831" s="28"/>
      <c r="NIV831" s="28"/>
      <c r="NIW831" s="28"/>
      <c r="NIX831" s="28"/>
      <c r="NIY831" s="28"/>
      <c r="NIZ831" s="28"/>
      <c r="NJA831" s="28"/>
      <c r="NJB831" s="28"/>
      <c r="NJC831" s="28"/>
      <c r="NJD831" s="28"/>
      <c r="NJE831" s="28"/>
      <c r="NJF831" s="28"/>
      <c r="NJG831" s="28"/>
      <c r="NJH831" s="28"/>
      <c r="NJI831" s="28"/>
      <c r="NJJ831" s="28"/>
      <c r="NJK831" s="28"/>
      <c r="NJL831" s="28"/>
      <c r="NJM831" s="28"/>
      <c r="NJN831" s="28"/>
      <c r="NJO831" s="28"/>
      <c r="NJP831" s="28"/>
      <c r="NJQ831" s="28"/>
      <c r="NJR831" s="28"/>
      <c r="NJS831" s="28"/>
      <c r="NJT831" s="28"/>
      <c r="NJU831" s="28"/>
      <c r="NJV831" s="28"/>
      <c r="NJW831" s="28"/>
      <c r="NJX831" s="28"/>
      <c r="NJY831" s="28"/>
      <c r="NJZ831" s="28"/>
      <c r="NKA831" s="28"/>
      <c r="NKB831" s="28"/>
      <c r="NKC831" s="28"/>
      <c r="NKD831" s="28"/>
      <c r="NKE831" s="28"/>
      <c r="NKF831" s="28"/>
      <c r="NKG831" s="28"/>
      <c r="NKH831" s="28"/>
      <c r="NKI831" s="28"/>
      <c r="NKJ831" s="28"/>
      <c r="NKK831" s="28"/>
      <c r="NKL831" s="28"/>
      <c r="NKM831" s="28"/>
      <c r="NKN831" s="28"/>
      <c r="NKO831" s="28"/>
      <c r="NKP831" s="28"/>
      <c r="NKQ831" s="28"/>
      <c r="NKR831" s="28"/>
      <c r="NKS831" s="28"/>
      <c r="NKT831" s="28"/>
      <c r="NKU831" s="28"/>
      <c r="NKV831" s="28"/>
      <c r="NKW831" s="28"/>
      <c r="NKX831" s="28"/>
      <c r="NKY831" s="28"/>
      <c r="NKZ831" s="28"/>
      <c r="NLA831" s="28"/>
      <c r="NLB831" s="28"/>
      <c r="NLC831" s="28"/>
      <c r="NLD831" s="28"/>
      <c r="NLE831" s="28"/>
      <c r="NLF831" s="28"/>
      <c r="NLG831" s="28"/>
      <c r="NLH831" s="28"/>
      <c r="NLI831" s="28"/>
      <c r="NLJ831" s="28"/>
      <c r="NLK831" s="28"/>
      <c r="NLL831" s="28"/>
      <c r="NLM831" s="28"/>
      <c r="NLN831" s="28"/>
      <c r="NLO831" s="28"/>
      <c r="NLP831" s="28"/>
      <c r="NLQ831" s="28"/>
      <c r="NLR831" s="28"/>
      <c r="NLS831" s="28"/>
      <c r="NLT831" s="28"/>
      <c r="NLU831" s="28"/>
      <c r="NLV831" s="28"/>
      <c r="NLW831" s="28"/>
      <c r="NLX831" s="28"/>
      <c r="NLY831" s="28"/>
      <c r="NLZ831" s="28"/>
      <c r="NMA831" s="28"/>
      <c r="NMB831" s="28"/>
      <c r="NMC831" s="28"/>
      <c r="NMD831" s="28"/>
      <c r="NME831" s="28"/>
      <c r="NMF831" s="28"/>
      <c r="NMG831" s="28"/>
      <c r="NMH831" s="28"/>
      <c r="NMI831" s="28"/>
      <c r="NMJ831" s="28"/>
      <c r="NMK831" s="28"/>
      <c r="NML831" s="28"/>
      <c r="NMM831" s="28"/>
      <c r="NMN831" s="28"/>
      <c r="NMO831" s="28"/>
      <c r="NMP831" s="28"/>
      <c r="NMQ831" s="28"/>
      <c r="NMR831" s="28"/>
      <c r="NMS831" s="28"/>
      <c r="NMT831" s="28"/>
      <c r="NMU831" s="28"/>
      <c r="NMV831" s="28"/>
      <c r="NMW831" s="28"/>
      <c r="NMX831" s="28"/>
      <c r="NMY831" s="28"/>
      <c r="NMZ831" s="28"/>
      <c r="NNA831" s="28"/>
      <c r="NNB831" s="28"/>
      <c r="NNC831" s="28"/>
      <c r="NND831" s="28"/>
      <c r="NNE831" s="28"/>
      <c r="NNF831" s="28"/>
      <c r="NNG831" s="28"/>
      <c r="NNH831" s="28"/>
      <c r="NNI831" s="28"/>
      <c r="NNJ831" s="28"/>
      <c r="NNK831" s="28"/>
      <c r="NNL831" s="28"/>
      <c r="NNM831" s="28"/>
      <c r="NNN831" s="28"/>
      <c r="NNO831" s="28"/>
      <c r="NNP831" s="28"/>
      <c r="NNQ831" s="28"/>
      <c r="NNR831" s="28"/>
      <c r="NNS831" s="28"/>
      <c r="NNT831" s="28"/>
      <c r="NNU831" s="28"/>
      <c r="NNV831" s="28"/>
      <c r="NNW831" s="28"/>
      <c r="NNX831" s="28"/>
      <c r="NNY831" s="28"/>
      <c r="NNZ831" s="28"/>
      <c r="NOA831" s="28"/>
      <c r="NOB831" s="28"/>
      <c r="NOC831" s="28"/>
      <c r="NOD831" s="28"/>
      <c r="NOE831" s="28"/>
      <c r="NOF831" s="28"/>
      <c r="NOG831" s="28"/>
      <c r="NOH831" s="28"/>
      <c r="NOI831" s="28"/>
      <c r="NOJ831" s="28"/>
      <c r="NOK831" s="28"/>
      <c r="NOL831" s="28"/>
      <c r="NOM831" s="28"/>
      <c r="NON831" s="28"/>
      <c r="NOO831" s="28"/>
      <c r="NOP831" s="28"/>
      <c r="NOQ831" s="28"/>
      <c r="NOR831" s="28"/>
      <c r="NOS831" s="28"/>
      <c r="NOT831" s="28"/>
      <c r="NOU831" s="28"/>
      <c r="NOV831" s="28"/>
      <c r="NOW831" s="28"/>
      <c r="NOX831" s="28"/>
      <c r="NOY831" s="28"/>
      <c r="NOZ831" s="28"/>
      <c r="NPA831" s="28"/>
      <c r="NPB831" s="28"/>
      <c r="NPC831" s="28"/>
      <c r="NPD831" s="28"/>
      <c r="NPE831" s="28"/>
      <c r="NPF831" s="28"/>
      <c r="NPG831" s="28"/>
      <c r="NPH831" s="28"/>
      <c r="NPI831" s="28"/>
      <c r="NPJ831" s="28"/>
      <c r="NPK831" s="28"/>
      <c r="NPL831" s="28"/>
      <c r="NPM831" s="28"/>
      <c r="NPN831" s="28"/>
      <c r="NPO831" s="28"/>
      <c r="NPP831" s="28"/>
      <c r="NPQ831" s="28"/>
      <c r="NPR831" s="28"/>
      <c r="NPS831" s="28"/>
      <c r="NPT831" s="28"/>
      <c r="NPU831" s="28"/>
      <c r="NPV831" s="28"/>
      <c r="NPW831" s="28"/>
      <c r="NPX831" s="28"/>
      <c r="NPY831" s="28"/>
      <c r="NPZ831" s="28"/>
      <c r="NQA831" s="28"/>
      <c r="NQB831" s="28"/>
      <c r="NQC831" s="28"/>
      <c r="NQD831" s="28"/>
      <c r="NQE831" s="28"/>
      <c r="NQF831" s="28"/>
      <c r="NQG831" s="28"/>
      <c r="NQH831" s="28"/>
      <c r="NQI831" s="28"/>
      <c r="NQJ831" s="28"/>
      <c r="NQK831" s="28"/>
      <c r="NQL831" s="28"/>
      <c r="NQM831" s="28"/>
      <c r="NQN831" s="28"/>
      <c r="NQO831" s="28"/>
      <c r="NQP831" s="28"/>
      <c r="NQQ831" s="28"/>
      <c r="NQR831" s="28"/>
      <c r="NQS831" s="28"/>
      <c r="NQT831" s="28"/>
      <c r="NQU831" s="28"/>
      <c r="NQV831" s="28"/>
      <c r="NQW831" s="28"/>
      <c r="NQX831" s="28"/>
      <c r="NQY831" s="28"/>
      <c r="NQZ831" s="28"/>
      <c r="NRA831" s="28"/>
      <c r="NRB831" s="28"/>
      <c r="NRC831" s="28"/>
      <c r="NRD831" s="28"/>
      <c r="NRE831" s="28"/>
      <c r="NRF831" s="28"/>
      <c r="NRG831" s="28"/>
      <c r="NRH831" s="28"/>
      <c r="NRI831" s="28"/>
      <c r="NRJ831" s="28"/>
      <c r="NRK831" s="28"/>
      <c r="NRL831" s="28"/>
      <c r="NRM831" s="28"/>
      <c r="NRN831" s="28"/>
      <c r="NRO831" s="28"/>
      <c r="NRP831" s="28"/>
      <c r="NRQ831" s="28"/>
      <c r="NRR831" s="28"/>
      <c r="NRS831" s="28"/>
      <c r="NRT831" s="28"/>
      <c r="NRU831" s="28"/>
      <c r="NRV831" s="28"/>
      <c r="NRW831" s="28"/>
      <c r="NRX831" s="28"/>
      <c r="NRY831" s="28"/>
      <c r="NRZ831" s="28"/>
      <c r="NSA831" s="28"/>
      <c r="NSB831" s="28"/>
      <c r="NSC831" s="28"/>
      <c r="NSD831" s="28"/>
      <c r="NSE831" s="28"/>
      <c r="NSF831" s="28"/>
      <c r="NSG831" s="28"/>
      <c r="NSH831" s="28"/>
      <c r="NSI831" s="28"/>
      <c r="NSJ831" s="28"/>
      <c r="NSK831" s="28"/>
      <c r="NSL831" s="28"/>
      <c r="NSM831" s="28"/>
      <c r="NSN831" s="28"/>
      <c r="NSO831" s="28"/>
      <c r="NSP831" s="28"/>
      <c r="NSQ831" s="28"/>
      <c r="NSR831" s="28"/>
      <c r="NSS831" s="28"/>
      <c r="NST831" s="28"/>
      <c r="NSU831" s="28"/>
      <c r="NSV831" s="28"/>
      <c r="NSW831" s="28"/>
      <c r="NSX831" s="28"/>
      <c r="NSY831" s="28"/>
      <c r="NSZ831" s="28"/>
      <c r="NTA831" s="28"/>
      <c r="NTB831" s="28"/>
      <c r="NTC831" s="28"/>
      <c r="NTD831" s="28"/>
      <c r="NTE831" s="28"/>
      <c r="NTF831" s="28"/>
      <c r="NTG831" s="28"/>
      <c r="NTH831" s="28"/>
      <c r="NTI831" s="28"/>
      <c r="NTJ831" s="28"/>
      <c r="NTK831" s="28"/>
      <c r="NTL831" s="28"/>
      <c r="NTM831" s="28"/>
      <c r="NTN831" s="28"/>
      <c r="NTO831" s="28"/>
      <c r="NTP831" s="28"/>
      <c r="NTQ831" s="28"/>
      <c r="NTR831" s="28"/>
      <c r="NTS831" s="28"/>
      <c r="NTT831" s="28"/>
      <c r="NTU831" s="28"/>
      <c r="NTV831" s="28"/>
      <c r="NTW831" s="28"/>
      <c r="NTX831" s="28"/>
      <c r="NTY831" s="28"/>
      <c r="NTZ831" s="28"/>
      <c r="NUA831" s="28"/>
      <c r="NUB831" s="28"/>
      <c r="NUC831" s="28"/>
      <c r="NUD831" s="28"/>
      <c r="NUE831" s="28"/>
      <c r="NUF831" s="28"/>
      <c r="NUG831" s="28"/>
      <c r="NUH831" s="28"/>
      <c r="NUI831" s="28"/>
      <c r="NUJ831" s="28"/>
      <c r="NUK831" s="28"/>
      <c r="NUL831" s="28"/>
      <c r="NUM831" s="28"/>
      <c r="NUN831" s="28"/>
      <c r="NUO831" s="28"/>
      <c r="NUP831" s="28"/>
      <c r="NUQ831" s="28"/>
      <c r="NUR831" s="28"/>
      <c r="NUS831" s="28"/>
      <c r="NUT831" s="28"/>
      <c r="NUU831" s="28"/>
      <c r="NUV831" s="28"/>
      <c r="NUW831" s="28"/>
      <c r="NUX831" s="28"/>
      <c r="NUY831" s="28"/>
      <c r="NUZ831" s="28"/>
      <c r="NVA831" s="28"/>
      <c r="NVB831" s="28"/>
      <c r="NVC831" s="28"/>
      <c r="NVD831" s="28"/>
      <c r="NVE831" s="28"/>
      <c r="NVF831" s="28"/>
      <c r="NVG831" s="28"/>
      <c r="NVH831" s="28"/>
      <c r="NVI831" s="28"/>
      <c r="NVJ831" s="28"/>
      <c r="NVK831" s="28"/>
      <c r="NVL831" s="28"/>
      <c r="NVM831" s="28"/>
      <c r="NVN831" s="28"/>
      <c r="NVO831" s="28"/>
      <c r="NVP831" s="28"/>
      <c r="NVQ831" s="28"/>
      <c r="NVR831" s="28"/>
      <c r="NVS831" s="28"/>
      <c r="NVT831" s="28"/>
      <c r="NVU831" s="28"/>
      <c r="NVV831" s="28"/>
      <c r="NVW831" s="28"/>
      <c r="NVX831" s="28"/>
      <c r="NVY831" s="28"/>
      <c r="NVZ831" s="28"/>
      <c r="NWA831" s="28"/>
      <c r="NWB831" s="28"/>
      <c r="NWC831" s="28"/>
      <c r="NWD831" s="28"/>
      <c r="NWE831" s="28"/>
      <c r="NWF831" s="28"/>
      <c r="NWG831" s="28"/>
      <c r="NWH831" s="28"/>
      <c r="NWI831" s="28"/>
      <c r="NWJ831" s="28"/>
      <c r="NWK831" s="28"/>
      <c r="NWL831" s="28"/>
      <c r="NWM831" s="28"/>
      <c r="NWN831" s="28"/>
      <c r="NWO831" s="28"/>
      <c r="NWP831" s="28"/>
      <c r="NWQ831" s="28"/>
      <c r="NWR831" s="28"/>
      <c r="NWS831" s="28"/>
      <c r="NWT831" s="28"/>
      <c r="NWU831" s="28"/>
      <c r="NWV831" s="28"/>
      <c r="NWW831" s="28"/>
      <c r="NWX831" s="28"/>
      <c r="NWY831" s="28"/>
      <c r="NWZ831" s="28"/>
      <c r="NXA831" s="28"/>
      <c r="NXB831" s="28"/>
      <c r="NXC831" s="28"/>
      <c r="NXD831" s="28"/>
      <c r="NXE831" s="28"/>
      <c r="NXF831" s="28"/>
      <c r="NXG831" s="28"/>
      <c r="NXH831" s="28"/>
      <c r="NXI831" s="28"/>
      <c r="NXJ831" s="28"/>
      <c r="NXK831" s="28"/>
      <c r="NXL831" s="28"/>
      <c r="NXM831" s="28"/>
      <c r="NXN831" s="28"/>
      <c r="NXO831" s="28"/>
      <c r="NXP831" s="28"/>
      <c r="NXQ831" s="28"/>
      <c r="NXR831" s="28"/>
      <c r="NXS831" s="28"/>
      <c r="NXT831" s="28"/>
      <c r="NXU831" s="28"/>
      <c r="NXV831" s="28"/>
      <c r="NXW831" s="28"/>
      <c r="NXX831" s="28"/>
      <c r="NXY831" s="28"/>
      <c r="NXZ831" s="28"/>
      <c r="NYA831" s="28"/>
      <c r="NYB831" s="28"/>
      <c r="NYC831" s="28"/>
      <c r="NYD831" s="28"/>
      <c r="NYE831" s="28"/>
      <c r="NYF831" s="28"/>
      <c r="NYG831" s="28"/>
      <c r="NYH831" s="28"/>
      <c r="NYI831" s="28"/>
      <c r="NYJ831" s="28"/>
      <c r="NYK831" s="28"/>
      <c r="NYL831" s="28"/>
      <c r="NYM831" s="28"/>
      <c r="NYN831" s="28"/>
      <c r="NYO831" s="28"/>
      <c r="NYP831" s="28"/>
      <c r="NYQ831" s="28"/>
      <c r="NYR831" s="28"/>
      <c r="NYS831" s="28"/>
      <c r="NYT831" s="28"/>
      <c r="NYU831" s="28"/>
      <c r="NYV831" s="28"/>
      <c r="NYW831" s="28"/>
      <c r="NYX831" s="28"/>
      <c r="NYY831" s="28"/>
      <c r="NYZ831" s="28"/>
      <c r="NZA831" s="28"/>
      <c r="NZB831" s="28"/>
      <c r="NZC831" s="28"/>
      <c r="NZD831" s="28"/>
      <c r="NZE831" s="28"/>
      <c r="NZF831" s="28"/>
      <c r="NZG831" s="28"/>
      <c r="NZH831" s="28"/>
      <c r="NZI831" s="28"/>
      <c r="NZJ831" s="28"/>
      <c r="NZK831" s="28"/>
      <c r="NZL831" s="28"/>
      <c r="NZM831" s="28"/>
      <c r="NZN831" s="28"/>
      <c r="NZO831" s="28"/>
      <c r="NZP831" s="28"/>
      <c r="NZQ831" s="28"/>
      <c r="NZR831" s="28"/>
      <c r="NZS831" s="28"/>
      <c r="NZT831" s="28"/>
      <c r="NZU831" s="28"/>
      <c r="NZV831" s="28"/>
      <c r="NZW831" s="28"/>
      <c r="NZX831" s="28"/>
      <c r="NZY831" s="28"/>
      <c r="NZZ831" s="28"/>
      <c r="OAA831" s="28"/>
      <c r="OAB831" s="28"/>
      <c r="OAC831" s="28"/>
      <c r="OAD831" s="28"/>
      <c r="OAE831" s="28"/>
      <c r="OAF831" s="28"/>
      <c r="OAG831" s="28"/>
      <c r="OAH831" s="28"/>
      <c r="OAI831" s="28"/>
      <c r="OAJ831" s="28"/>
      <c r="OAK831" s="28"/>
      <c r="OAL831" s="28"/>
      <c r="OAM831" s="28"/>
      <c r="OAN831" s="28"/>
      <c r="OAO831" s="28"/>
      <c r="OAP831" s="28"/>
      <c r="OAQ831" s="28"/>
      <c r="OAR831" s="28"/>
      <c r="OAS831" s="28"/>
      <c r="OAT831" s="28"/>
      <c r="OAU831" s="28"/>
      <c r="OAV831" s="28"/>
      <c r="OAW831" s="28"/>
      <c r="OAX831" s="28"/>
      <c r="OAY831" s="28"/>
      <c r="OAZ831" s="28"/>
      <c r="OBA831" s="28"/>
      <c r="OBB831" s="28"/>
      <c r="OBC831" s="28"/>
      <c r="OBD831" s="28"/>
      <c r="OBE831" s="28"/>
      <c r="OBF831" s="28"/>
      <c r="OBG831" s="28"/>
      <c r="OBH831" s="28"/>
      <c r="OBI831" s="28"/>
      <c r="OBJ831" s="28"/>
      <c r="OBK831" s="28"/>
      <c r="OBL831" s="28"/>
      <c r="OBM831" s="28"/>
      <c r="OBN831" s="28"/>
      <c r="OBO831" s="28"/>
      <c r="OBP831" s="28"/>
      <c r="OBQ831" s="28"/>
      <c r="OBR831" s="28"/>
      <c r="OBS831" s="28"/>
      <c r="OBT831" s="28"/>
      <c r="OBU831" s="28"/>
      <c r="OBV831" s="28"/>
      <c r="OBW831" s="28"/>
      <c r="OBX831" s="28"/>
      <c r="OBY831" s="28"/>
      <c r="OBZ831" s="28"/>
      <c r="OCA831" s="28"/>
      <c r="OCB831" s="28"/>
      <c r="OCC831" s="28"/>
      <c r="OCD831" s="28"/>
      <c r="OCE831" s="28"/>
      <c r="OCF831" s="28"/>
      <c r="OCG831" s="28"/>
      <c r="OCH831" s="28"/>
      <c r="OCI831" s="28"/>
      <c r="OCJ831" s="28"/>
      <c r="OCK831" s="28"/>
      <c r="OCL831" s="28"/>
      <c r="OCM831" s="28"/>
      <c r="OCN831" s="28"/>
      <c r="OCO831" s="28"/>
      <c r="OCP831" s="28"/>
      <c r="OCQ831" s="28"/>
      <c r="OCR831" s="28"/>
      <c r="OCS831" s="28"/>
      <c r="OCT831" s="28"/>
      <c r="OCU831" s="28"/>
      <c r="OCV831" s="28"/>
      <c r="OCW831" s="28"/>
      <c r="OCX831" s="28"/>
      <c r="OCY831" s="28"/>
      <c r="OCZ831" s="28"/>
      <c r="ODA831" s="28"/>
      <c r="ODB831" s="28"/>
      <c r="ODC831" s="28"/>
      <c r="ODD831" s="28"/>
      <c r="ODE831" s="28"/>
      <c r="ODF831" s="28"/>
      <c r="ODG831" s="28"/>
      <c r="ODH831" s="28"/>
      <c r="ODI831" s="28"/>
      <c r="ODJ831" s="28"/>
      <c r="ODK831" s="28"/>
      <c r="ODL831" s="28"/>
      <c r="ODM831" s="28"/>
      <c r="ODN831" s="28"/>
      <c r="ODO831" s="28"/>
      <c r="ODP831" s="28"/>
      <c r="ODQ831" s="28"/>
      <c r="ODR831" s="28"/>
      <c r="ODS831" s="28"/>
      <c r="ODT831" s="28"/>
      <c r="ODU831" s="28"/>
      <c r="ODV831" s="28"/>
      <c r="ODW831" s="28"/>
      <c r="ODX831" s="28"/>
      <c r="ODY831" s="28"/>
      <c r="ODZ831" s="28"/>
      <c r="OEA831" s="28"/>
      <c r="OEB831" s="28"/>
      <c r="OEC831" s="28"/>
      <c r="OED831" s="28"/>
      <c r="OEE831" s="28"/>
      <c r="OEF831" s="28"/>
      <c r="OEG831" s="28"/>
      <c r="OEH831" s="28"/>
      <c r="OEI831" s="28"/>
      <c r="OEJ831" s="28"/>
      <c r="OEK831" s="28"/>
      <c r="OEL831" s="28"/>
      <c r="OEM831" s="28"/>
      <c r="OEN831" s="28"/>
      <c r="OEO831" s="28"/>
      <c r="OEP831" s="28"/>
      <c r="OEQ831" s="28"/>
      <c r="OER831" s="28"/>
      <c r="OES831" s="28"/>
      <c r="OET831" s="28"/>
      <c r="OEU831" s="28"/>
      <c r="OEV831" s="28"/>
      <c r="OEW831" s="28"/>
      <c r="OEX831" s="28"/>
      <c r="OEY831" s="28"/>
      <c r="OEZ831" s="28"/>
      <c r="OFA831" s="28"/>
      <c r="OFB831" s="28"/>
      <c r="OFC831" s="28"/>
      <c r="OFD831" s="28"/>
      <c r="OFE831" s="28"/>
      <c r="OFF831" s="28"/>
      <c r="OFG831" s="28"/>
      <c r="OFH831" s="28"/>
      <c r="OFI831" s="28"/>
      <c r="OFJ831" s="28"/>
      <c r="OFK831" s="28"/>
      <c r="OFL831" s="28"/>
      <c r="OFM831" s="28"/>
      <c r="OFN831" s="28"/>
      <c r="OFO831" s="28"/>
      <c r="OFP831" s="28"/>
      <c r="OFQ831" s="28"/>
      <c r="OFR831" s="28"/>
      <c r="OFS831" s="28"/>
      <c r="OFT831" s="28"/>
      <c r="OFU831" s="28"/>
      <c r="OFV831" s="28"/>
      <c r="OFW831" s="28"/>
      <c r="OFX831" s="28"/>
      <c r="OFY831" s="28"/>
      <c r="OFZ831" s="28"/>
      <c r="OGA831" s="28"/>
      <c r="OGB831" s="28"/>
      <c r="OGC831" s="28"/>
      <c r="OGD831" s="28"/>
      <c r="OGE831" s="28"/>
      <c r="OGF831" s="28"/>
      <c r="OGG831" s="28"/>
      <c r="OGH831" s="28"/>
      <c r="OGI831" s="28"/>
      <c r="OGJ831" s="28"/>
      <c r="OGK831" s="28"/>
      <c r="OGL831" s="28"/>
      <c r="OGM831" s="28"/>
      <c r="OGN831" s="28"/>
      <c r="OGO831" s="28"/>
      <c r="OGP831" s="28"/>
      <c r="OGQ831" s="28"/>
      <c r="OGR831" s="28"/>
      <c r="OGS831" s="28"/>
      <c r="OGT831" s="28"/>
      <c r="OGU831" s="28"/>
      <c r="OGV831" s="28"/>
      <c r="OGW831" s="28"/>
      <c r="OGX831" s="28"/>
      <c r="OGY831" s="28"/>
      <c r="OGZ831" s="28"/>
      <c r="OHA831" s="28"/>
      <c r="OHB831" s="28"/>
      <c r="OHC831" s="28"/>
      <c r="OHD831" s="28"/>
      <c r="OHE831" s="28"/>
      <c r="OHF831" s="28"/>
      <c r="OHG831" s="28"/>
      <c r="OHH831" s="28"/>
      <c r="OHI831" s="28"/>
      <c r="OHJ831" s="28"/>
      <c r="OHK831" s="28"/>
      <c r="OHL831" s="28"/>
      <c r="OHM831" s="28"/>
      <c r="OHN831" s="28"/>
      <c r="OHO831" s="28"/>
      <c r="OHP831" s="28"/>
      <c r="OHQ831" s="28"/>
      <c r="OHR831" s="28"/>
      <c r="OHS831" s="28"/>
      <c r="OHT831" s="28"/>
      <c r="OHU831" s="28"/>
      <c r="OHV831" s="28"/>
      <c r="OHW831" s="28"/>
      <c r="OHX831" s="28"/>
      <c r="OHY831" s="28"/>
      <c r="OHZ831" s="28"/>
      <c r="OIA831" s="28"/>
      <c r="OIB831" s="28"/>
      <c r="OIC831" s="28"/>
      <c r="OID831" s="28"/>
      <c r="OIE831" s="28"/>
      <c r="OIF831" s="28"/>
      <c r="OIG831" s="28"/>
      <c r="OIH831" s="28"/>
      <c r="OII831" s="28"/>
      <c r="OIJ831" s="28"/>
      <c r="OIK831" s="28"/>
      <c r="OIL831" s="28"/>
      <c r="OIM831" s="28"/>
      <c r="OIN831" s="28"/>
      <c r="OIO831" s="28"/>
      <c r="OIP831" s="28"/>
      <c r="OIQ831" s="28"/>
      <c r="OIR831" s="28"/>
      <c r="OIS831" s="28"/>
      <c r="OIT831" s="28"/>
      <c r="OIU831" s="28"/>
      <c r="OIV831" s="28"/>
      <c r="OIW831" s="28"/>
      <c r="OIX831" s="28"/>
      <c r="OIY831" s="28"/>
      <c r="OIZ831" s="28"/>
      <c r="OJA831" s="28"/>
      <c r="OJB831" s="28"/>
      <c r="OJC831" s="28"/>
      <c r="OJD831" s="28"/>
      <c r="OJE831" s="28"/>
      <c r="OJF831" s="28"/>
      <c r="OJG831" s="28"/>
      <c r="OJH831" s="28"/>
      <c r="OJI831" s="28"/>
      <c r="OJJ831" s="28"/>
      <c r="OJK831" s="28"/>
      <c r="OJL831" s="28"/>
      <c r="OJM831" s="28"/>
      <c r="OJN831" s="28"/>
      <c r="OJO831" s="28"/>
      <c r="OJP831" s="28"/>
      <c r="OJQ831" s="28"/>
      <c r="OJR831" s="28"/>
      <c r="OJS831" s="28"/>
      <c r="OJT831" s="28"/>
      <c r="OJU831" s="28"/>
      <c r="OJV831" s="28"/>
      <c r="OJW831" s="28"/>
      <c r="OJX831" s="28"/>
      <c r="OJY831" s="28"/>
      <c r="OJZ831" s="28"/>
      <c r="OKA831" s="28"/>
      <c r="OKB831" s="28"/>
      <c r="OKC831" s="28"/>
      <c r="OKD831" s="28"/>
      <c r="OKE831" s="28"/>
      <c r="OKF831" s="28"/>
      <c r="OKG831" s="28"/>
      <c r="OKH831" s="28"/>
      <c r="OKI831" s="28"/>
      <c r="OKJ831" s="28"/>
      <c r="OKK831" s="28"/>
      <c r="OKL831" s="28"/>
      <c r="OKM831" s="28"/>
      <c r="OKN831" s="28"/>
      <c r="OKO831" s="28"/>
      <c r="OKP831" s="28"/>
      <c r="OKQ831" s="28"/>
      <c r="OKR831" s="28"/>
      <c r="OKS831" s="28"/>
      <c r="OKT831" s="28"/>
      <c r="OKU831" s="28"/>
      <c r="OKV831" s="28"/>
      <c r="OKW831" s="28"/>
      <c r="OKX831" s="28"/>
      <c r="OKY831" s="28"/>
      <c r="OKZ831" s="28"/>
      <c r="OLA831" s="28"/>
      <c r="OLB831" s="28"/>
      <c r="OLC831" s="28"/>
      <c r="OLD831" s="28"/>
      <c r="OLE831" s="28"/>
      <c r="OLF831" s="28"/>
      <c r="OLG831" s="28"/>
      <c r="OLH831" s="28"/>
      <c r="OLI831" s="28"/>
      <c r="OLJ831" s="28"/>
      <c r="OLK831" s="28"/>
      <c r="OLL831" s="28"/>
      <c r="OLM831" s="28"/>
      <c r="OLN831" s="28"/>
      <c r="OLO831" s="28"/>
      <c r="OLP831" s="28"/>
      <c r="OLQ831" s="28"/>
      <c r="OLR831" s="28"/>
      <c r="OLS831" s="28"/>
      <c r="OLT831" s="28"/>
      <c r="OLU831" s="28"/>
      <c r="OLV831" s="28"/>
      <c r="OLW831" s="28"/>
      <c r="OLX831" s="28"/>
      <c r="OLY831" s="28"/>
      <c r="OLZ831" s="28"/>
      <c r="OMA831" s="28"/>
      <c r="OMB831" s="28"/>
      <c r="OMC831" s="28"/>
      <c r="OMD831" s="28"/>
      <c r="OME831" s="28"/>
      <c r="OMF831" s="28"/>
      <c r="OMG831" s="28"/>
      <c r="OMH831" s="28"/>
      <c r="OMI831" s="28"/>
      <c r="OMJ831" s="28"/>
      <c r="OMK831" s="28"/>
      <c r="OML831" s="28"/>
      <c r="OMM831" s="28"/>
      <c r="OMN831" s="28"/>
      <c r="OMO831" s="28"/>
      <c r="OMP831" s="28"/>
      <c r="OMQ831" s="28"/>
      <c r="OMR831" s="28"/>
      <c r="OMS831" s="28"/>
      <c r="OMT831" s="28"/>
      <c r="OMU831" s="28"/>
      <c r="OMV831" s="28"/>
      <c r="OMW831" s="28"/>
      <c r="OMX831" s="28"/>
      <c r="OMY831" s="28"/>
      <c r="OMZ831" s="28"/>
      <c r="ONA831" s="28"/>
      <c r="ONB831" s="28"/>
      <c r="ONC831" s="28"/>
      <c r="OND831" s="28"/>
      <c r="ONE831" s="28"/>
      <c r="ONF831" s="28"/>
      <c r="ONG831" s="28"/>
      <c r="ONH831" s="28"/>
      <c r="ONI831" s="28"/>
      <c r="ONJ831" s="28"/>
      <c r="ONK831" s="28"/>
      <c r="ONL831" s="28"/>
      <c r="ONM831" s="28"/>
      <c r="ONN831" s="28"/>
      <c r="ONO831" s="28"/>
      <c r="ONP831" s="28"/>
      <c r="ONQ831" s="28"/>
      <c r="ONR831" s="28"/>
      <c r="ONS831" s="28"/>
      <c r="ONT831" s="28"/>
      <c r="ONU831" s="28"/>
      <c r="ONV831" s="28"/>
      <c r="ONW831" s="28"/>
      <c r="ONX831" s="28"/>
      <c r="ONY831" s="28"/>
      <c r="ONZ831" s="28"/>
      <c r="OOA831" s="28"/>
      <c r="OOB831" s="28"/>
      <c r="OOC831" s="28"/>
      <c r="OOD831" s="28"/>
      <c r="OOE831" s="28"/>
      <c r="OOF831" s="28"/>
      <c r="OOG831" s="28"/>
      <c r="OOH831" s="28"/>
      <c r="OOI831" s="28"/>
      <c r="OOJ831" s="28"/>
      <c r="OOK831" s="28"/>
      <c r="OOL831" s="28"/>
      <c r="OOM831" s="28"/>
      <c r="OON831" s="28"/>
      <c r="OOO831" s="28"/>
      <c r="OOP831" s="28"/>
      <c r="OOQ831" s="28"/>
      <c r="OOR831" s="28"/>
      <c r="OOS831" s="28"/>
      <c r="OOT831" s="28"/>
      <c r="OOU831" s="28"/>
      <c r="OOV831" s="28"/>
      <c r="OOW831" s="28"/>
      <c r="OOX831" s="28"/>
      <c r="OOY831" s="28"/>
      <c r="OOZ831" s="28"/>
      <c r="OPA831" s="28"/>
      <c r="OPB831" s="28"/>
      <c r="OPC831" s="28"/>
      <c r="OPD831" s="28"/>
      <c r="OPE831" s="28"/>
      <c r="OPF831" s="28"/>
      <c r="OPG831" s="28"/>
      <c r="OPH831" s="28"/>
      <c r="OPI831" s="28"/>
      <c r="OPJ831" s="28"/>
      <c r="OPK831" s="28"/>
      <c r="OPL831" s="28"/>
      <c r="OPM831" s="28"/>
      <c r="OPN831" s="28"/>
      <c r="OPO831" s="28"/>
      <c r="OPP831" s="28"/>
      <c r="OPQ831" s="28"/>
      <c r="OPR831" s="28"/>
      <c r="OPS831" s="28"/>
      <c r="OPT831" s="28"/>
      <c r="OPU831" s="28"/>
      <c r="OPV831" s="28"/>
      <c r="OPW831" s="28"/>
      <c r="OPX831" s="28"/>
      <c r="OPY831" s="28"/>
      <c r="OPZ831" s="28"/>
      <c r="OQA831" s="28"/>
      <c r="OQB831" s="28"/>
      <c r="OQC831" s="28"/>
      <c r="OQD831" s="28"/>
      <c r="OQE831" s="28"/>
      <c r="OQF831" s="28"/>
      <c r="OQG831" s="28"/>
      <c r="OQH831" s="28"/>
      <c r="OQI831" s="28"/>
      <c r="OQJ831" s="28"/>
      <c r="OQK831" s="28"/>
      <c r="OQL831" s="28"/>
      <c r="OQM831" s="28"/>
      <c r="OQN831" s="28"/>
      <c r="OQO831" s="28"/>
      <c r="OQP831" s="28"/>
      <c r="OQQ831" s="28"/>
      <c r="OQR831" s="28"/>
      <c r="OQS831" s="28"/>
      <c r="OQT831" s="28"/>
      <c r="OQU831" s="28"/>
      <c r="OQV831" s="28"/>
      <c r="OQW831" s="28"/>
      <c r="OQX831" s="28"/>
      <c r="OQY831" s="28"/>
      <c r="OQZ831" s="28"/>
      <c r="ORA831" s="28"/>
      <c r="ORB831" s="28"/>
      <c r="ORC831" s="28"/>
      <c r="ORD831" s="28"/>
      <c r="ORE831" s="28"/>
      <c r="ORF831" s="28"/>
      <c r="ORG831" s="28"/>
      <c r="ORH831" s="28"/>
      <c r="ORI831" s="28"/>
      <c r="ORJ831" s="28"/>
      <c r="ORK831" s="28"/>
      <c r="ORL831" s="28"/>
      <c r="ORM831" s="28"/>
      <c r="ORN831" s="28"/>
      <c r="ORO831" s="28"/>
      <c r="ORP831" s="28"/>
      <c r="ORQ831" s="28"/>
      <c r="ORR831" s="28"/>
      <c r="ORS831" s="28"/>
      <c r="ORT831" s="28"/>
      <c r="ORU831" s="28"/>
      <c r="ORV831" s="28"/>
      <c r="ORW831" s="28"/>
      <c r="ORX831" s="28"/>
      <c r="ORY831" s="28"/>
      <c r="ORZ831" s="28"/>
      <c r="OSA831" s="28"/>
      <c r="OSB831" s="28"/>
      <c r="OSC831" s="28"/>
      <c r="OSD831" s="28"/>
      <c r="OSE831" s="28"/>
      <c r="OSF831" s="28"/>
      <c r="OSG831" s="28"/>
      <c r="OSH831" s="28"/>
      <c r="OSI831" s="28"/>
      <c r="OSJ831" s="28"/>
      <c r="OSK831" s="28"/>
      <c r="OSL831" s="28"/>
      <c r="OSM831" s="28"/>
      <c r="OSN831" s="28"/>
      <c r="OSO831" s="28"/>
      <c r="OSP831" s="28"/>
      <c r="OSQ831" s="28"/>
      <c r="OSR831" s="28"/>
      <c r="OSS831" s="28"/>
      <c r="OST831" s="28"/>
      <c r="OSU831" s="28"/>
      <c r="OSV831" s="28"/>
      <c r="OSW831" s="28"/>
      <c r="OSX831" s="28"/>
      <c r="OSY831" s="28"/>
      <c r="OSZ831" s="28"/>
      <c r="OTA831" s="28"/>
      <c r="OTB831" s="28"/>
      <c r="OTC831" s="28"/>
      <c r="OTD831" s="28"/>
      <c r="OTE831" s="28"/>
      <c r="OTF831" s="28"/>
      <c r="OTG831" s="28"/>
      <c r="OTH831" s="28"/>
      <c r="OTI831" s="28"/>
      <c r="OTJ831" s="28"/>
      <c r="OTK831" s="28"/>
      <c r="OTL831" s="28"/>
      <c r="OTM831" s="28"/>
      <c r="OTN831" s="28"/>
      <c r="OTO831" s="28"/>
      <c r="OTP831" s="28"/>
      <c r="OTQ831" s="28"/>
      <c r="OTR831" s="28"/>
      <c r="OTS831" s="28"/>
      <c r="OTT831" s="28"/>
      <c r="OTU831" s="28"/>
      <c r="OTV831" s="28"/>
      <c r="OTW831" s="28"/>
      <c r="OTX831" s="28"/>
      <c r="OTY831" s="28"/>
      <c r="OTZ831" s="28"/>
      <c r="OUA831" s="28"/>
      <c r="OUB831" s="28"/>
      <c r="OUC831" s="28"/>
      <c r="OUD831" s="28"/>
      <c r="OUE831" s="28"/>
      <c r="OUF831" s="28"/>
      <c r="OUG831" s="28"/>
      <c r="OUH831" s="28"/>
      <c r="OUI831" s="28"/>
      <c r="OUJ831" s="28"/>
      <c r="OUK831" s="28"/>
      <c r="OUL831" s="28"/>
      <c r="OUM831" s="28"/>
      <c r="OUN831" s="28"/>
      <c r="OUO831" s="28"/>
      <c r="OUP831" s="28"/>
      <c r="OUQ831" s="28"/>
      <c r="OUR831" s="28"/>
      <c r="OUS831" s="28"/>
      <c r="OUT831" s="28"/>
      <c r="OUU831" s="28"/>
      <c r="OUV831" s="28"/>
      <c r="OUW831" s="28"/>
      <c r="OUX831" s="28"/>
      <c r="OUY831" s="28"/>
      <c r="OUZ831" s="28"/>
      <c r="OVA831" s="28"/>
      <c r="OVB831" s="28"/>
      <c r="OVC831" s="28"/>
      <c r="OVD831" s="28"/>
      <c r="OVE831" s="28"/>
      <c r="OVF831" s="28"/>
      <c r="OVG831" s="28"/>
      <c r="OVH831" s="28"/>
      <c r="OVI831" s="28"/>
      <c r="OVJ831" s="28"/>
      <c r="OVK831" s="28"/>
      <c r="OVL831" s="28"/>
      <c r="OVM831" s="28"/>
      <c r="OVN831" s="28"/>
      <c r="OVO831" s="28"/>
      <c r="OVP831" s="28"/>
      <c r="OVQ831" s="28"/>
      <c r="OVR831" s="28"/>
      <c r="OVS831" s="28"/>
      <c r="OVT831" s="28"/>
      <c r="OVU831" s="28"/>
      <c r="OVV831" s="28"/>
      <c r="OVW831" s="28"/>
      <c r="OVX831" s="28"/>
      <c r="OVY831" s="28"/>
      <c r="OVZ831" s="28"/>
      <c r="OWA831" s="28"/>
      <c r="OWB831" s="28"/>
      <c r="OWC831" s="28"/>
      <c r="OWD831" s="28"/>
      <c r="OWE831" s="28"/>
      <c r="OWF831" s="28"/>
      <c r="OWG831" s="28"/>
      <c r="OWH831" s="28"/>
      <c r="OWI831" s="28"/>
      <c r="OWJ831" s="28"/>
      <c r="OWK831" s="28"/>
      <c r="OWL831" s="28"/>
      <c r="OWM831" s="28"/>
      <c r="OWN831" s="28"/>
      <c r="OWO831" s="28"/>
      <c r="OWP831" s="28"/>
      <c r="OWQ831" s="28"/>
      <c r="OWR831" s="28"/>
      <c r="OWS831" s="28"/>
      <c r="OWT831" s="28"/>
      <c r="OWU831" s="28"/>
      <c r="OWV831" s="28"/>
      <c r="OWW831" s="28"/>
      <c r="OWX831" s="28"/>
      <c r="OWY831" s="28"/>
      <c r="OWZ831" s="28"/>
      <c r="OXA831" s="28"/>
      <c r="OXB831" s="28"/>
      <c r="OXC831" s="28"/>
      <c r="OXD831" s="28"/>
      <c r="OXE831" s="28"/>
      <c r="OXF831" s="28"/>
      <c r="OXG831" s="28"/>
      <c r="OXH831" s="28"/>
      <c r="OXI831" s="28"/>
      <c r="OXJ831" s="28"/>
      <c r="OXK831" s="28"/>
      <c r="OXL831" s="28"/>
      <c r="OXM831" s="28"/>
      <c r="OXN831" s="28"/>
      <c r="OXO831" s="28"/>
      <c r="OXP831" s="28"/>
      <c r="OXQ831" s="28"/>
      <c r="OXR831" s="28"/>
      <c r="OXS831" s="28"/>
      <c r="OXT831" s="28"/>
      <c r="OXU831" s="28"/>
      <c r="OXV831" s="28"/>
      <c r="OXW831" s="28"/>
      <c r="OXX831" s="28"/>
      <c r="OXY831" s="28"/>
      <c r="OXZ831" s="28"/>
      <c r="OYA831" s="28"/>
      <c r="OYB831" s="28"/>
      <c r="OYC831" s="28"/>
      <c r="OYD831" s="28"/>
      <c r="OYE831" s="28"/>
      <c r="OYF831" s="28"/>
      <c r="OYG831" s="28"/>
      <c r="OYH831" s="28"/>
      <c r="OYI831" s="28"/>
      <c r="OYJ831" s="28"/>
      <c r="OYK831" s="28"/>
      <c r="OYL831" s="28"/>
      <c r="OYM831" s="28"/>
      <c r="OYN831" s="28"/>
      <c r="OYO831" s="28"/>
      <c r="OYP831" s="28"/>
      <c r="OYQ831" s="28"/>
      <c r="OYR831" s="28"/>
      <c r="OYS831" s="28"/>
      <c r="OYT831" s="28"/>
      <c r="OYU831" s="28"/>
      <c r="OYV831" s="28"/>
      <c r="OYW831" s="28"/>
      <c r="OYX831" s="28"/>
      <c r="OYY831" s="28"/>
      <c r="OYZ831" s="28"/>
      <c r="OZA831" s="28"/>
      <c r="OZB831" s="28"/>
      <c r="OZC831" s="28"/>
      <c r="OZD831" s="28"/>
      <c r="OZE831" s="28"/>
      <c r="OZF831" s="28"/>
      <c r="OZG831" s="28"/>
      <c r="OZH831" s="28"/>
      <c r="OZI831" s="28"/>
      <c r="OZJ831" s="28"/>
      <c r="OZK831" s="28"/>
      <c r="OZL831" s="28"/>
      <c r="OZM831" s="28"/>
      <c r="OZN831" s="28"/>
      <c r="OZO831" s="28"/>
      <c r="OZP831" s="28"/>
      <c r="OZQ831" s="28"/>
      <c r="OZR831" s="28"/>
      <c r="OZS831" s="28"/>
      <c r="OZT831" s="28"/>
      <c r="OZU831" s="28"/>
      <c r="OZV831" s="28"/>
      <c r="OZW831" s="28"/>
      <c r="OZX831" s="28"/>
      <c r="OZY831" s="28"/>
      <c r="OZZ831" s="28"/>
      <c r="PAA831" s="28"/>
      <c r="PAB831" s="28"/>
      <c r="PAC831" s="28"/>
      <c r="PAD831" s="28"/>
      <c r="PAE831" s="28"/>
      <c r="PAF831" s="28"/>
      <c r="PAG831" s="28"/>
      <c r="PAH831" s="28"/>
      <c r="PAI831" s="28"/>
      <c r="PAJ831" s="28"/>
      <c r="PAK831" s="28"/>
      <c r="PAL831" s="28"/>
      <c r="PAM831" s="28"/>
      <c r="PAN831" s="28"/>
      <c r="PAO831" s="28"/>
      <c r="PAP831" s="28"/>
      <c r="PAQ831" s="28"/>
      <c r="PAR831" s="28"/>
      <c r="PAS831" s="28"/>
      <c r="PAT831" s="28"/>
      <c r="PAU831" s="28"/>
      <c r="PAV831" s="28"/>
      <c r="PAW831" s="28"/>
      <c r="PAX831" s="28"/>
      <c r="PAY831" s="28"/>
      <c r="PAZ831" s="28"/>
      <c r="PBA831" s="28"/>
      <c r="PBB831" s="28"/>
      <c r="PBC831" s="28"/>
      <c r="PBD831" s="28"/>
      <c r="PBE831" s="28"/>
      <c r="PBF831" s="28"/>
      <c r="PBG831" s="28"/>
      <c r="PBH831" s="28"/>
      <c r="PBI831" s="28"/>
      <c r="PBJ831" s="28"/>
      <c r="PBK831" s="28"/>
      <c r="PBL831" s="28"/>
      <c r="PBM831" s="28"/>
      <c r="PBN831" s="28"/>
      <c r="PBO831" s="28"/>
      <c r="PBP831" s="28"/>
      <c r="PBQ831" s="28"/>
      <c r="PBR831" s="28"/>
      <c r="PBS831" s="28"/>
      <c r="PBT831" s="28"/>
      <c r="PBU831" s="28"/>
      <c r="PBV831" s="28"/>
      <c r="PBW831" s="28"/>
      <c r="PBX831" s="28"/>
      <c r="PBY831" s="28"/>
      <c r="PBZ831" s="28"/>
      <c r="PCA831" s="28"/>
      <c r="PCB831" s="28"/>
      <c r="PCC831" s="28"/>
      <c r="PCD831" s="28"/>
      <c r="PCE831" s="28"/>
      <c r="PCF831" s="28"/>
      <c r="PCG831" s="28"/>
      <c r="PCH831" s="28"/>
      <c r="PCI831" s="28"/>
      <c r="PCJ831" s="28"/>
      <c r="PCK831" s="28"/>
      <c r="PCL831" s="28"/>
      <c r="PCM831" s="28"/>
      <c r="PCN831" s="28"/>
      <c r="PCO831" s="28"/>
      <c r="PCP831" s="28"/>
      <c r="PCQ831" s="28"/>
      <c r="PCR831" s="28"/>
      <c r="PCS831" s="28"/>
      <c r="PCT831" s="28"/>
      <c r="PCU831" s="28"/>
      <c r="PCV831" s="28"/>
      <c r="PCW831" s="28"/>
      <c r="PCX831" s="28"/>
      <c r="PCY831" s="28"/>
      <c r="PCZ831" s="28"/>
      <c r="PDA831" s="28"/>
      <c r="PDB831" s="28"/>
      <c r="PDC831" s="28"/>
      <c r="PDD831" s="28"/>
      <c r="PDE831" s="28"/>
      <c r="PDF831" s="28"/>
      <c r="PDG831" s="28"/>
      <c r="PDH831" s="28"/>
      <c r="PDI831" s="28"/>
      <c r="PDJ831" s="28"/>
      <c r="PDK831" s="28"/>
      <c r="PDL831" s="28"/>
      <c r="PDM831" s="28"/>
      <c r="PDN831" s="28"/>
      <c r="PDO831" s="28"/>
      <c r="PDP831" s="28"/>
      <c r="PDQ831" s="28"/>
      <c r="PDR831" s="28"/>
      <c r="PDS831" s="28"/>
      <c r="PDT831" s="28"/>
      <c r="PDU831" s="28"/>
      <c r="PDV831" s="28"/>
      <c r="PDW831" s="28"/>
      <c r="PDX831" s="28"/>
      <c r="PDY831" s="28"/>
      <c r="PDZ831" s="28"/>
      <c r="PEA831" s="28"/>
      <c r="PEB831" s="28"/>
      <c r="PEC831" s="28"/>
      <c r="PED831" s="28"/>
      <c r="PEE831" s="28"/>
      <c r="PEF831" s="28"/>
      <c r="PEG831" s="28"/>
      <c r="PEH831" s="28"/>
      <c r="PEI831" s="28"/>
      <c r="PEJ831" s="28"/>
      <c r="PEK831" s="28"/>
      <c r="PEL831" s="28"/>
      <c r="PEM831" s="28"/>
      <c r="PEN831" s="28"/>
      <c r="PEO831" s="28"/>
      <c r="PEP831" s="28"/>
      <c r="PEQ831" s="28"/>
      <c r="PER831" s="28"/>
      <c r="PES831" s="28"/>
      <c r="PET831" s="28"/>
      <c r="PEU831" s="28"/>
      <c r="PEV831" s="28"/>
      <c r="PEW831" s="28"/>
      <c r="PEX831" s="28"/>
      <c r="PEY831" s="28"/>
      <c r="PEZ831" s="28"/>
      <c r="PFA831" s="28"/>
      <c r="PFB831" s="28"/>
      <c r="PFC831" s="28"/>
      <c r="PFD831" s="28"/>
      <c r="PFE831" s="28"/>
      <c r="PFF831" s="28"/>
      <c r="PFG831" s="28"/>
      <c r="PFH831" s="28"/>
      <c r="PFI831" s="28"/>
      <c r="PFJ831" s="28"/>
      <c r="PFK831" s="28"/>
      <c r="PFL831" s="28"/>
      <c r="PFM831" s="28"/>
      <c r="PFN831" s="28"/>
      <c r="PFO831" s="28"/>
      <c r="PFP831" s="28"/>
      <c r="PFQ831" s="28"/>
      <c r="PFR831" s="28"/>
      <c r="PFS831" s="28"/>
      <c r="PFT831" s="28"/>
      <c r="PFU831" s="28"/>
      <c r="PFV831" s="28"/>
      <c r="PFW831" s="28"/>
      <c r="PFX831" s="28"/>
      <c r="PFY831" s="28"/>
      <c r="PFZ831" s="28"/>
      <c r="PGA831" s="28"/>
      <c r="PGB831" s="28"/>
      <c r="PGC831" s="28"/>
      <c r="PGD831" s="28"/>
      <c r="PGE831" s="28"/>
      <c r="PGF831" s="28"/>
      <c r="PGG831" s="28"/>
      <c r="PGH831" s="28"/>
      <c r="PGI831" s="28"/>
      <c r="PGJ831" s="28"/>
      <c r="PGK831" s="28"/>
      <c r="PGL831" s="28"/>
      <c r="PGM831" s="28"/>
      <c r="PGN831" s="28"/>
      <c r="PGO831" s="28"/>
      <c r="PGP831" s="28"/>
      <c r="PGQ831" s="28"/>
      <c r="PGR831" s="28"/>
      <c r="PGS831" s="28"/>
      <c r="PGT831" s="28"/>
      <c r="PGU831" s="28"/>
      <c r="PGV831" s="28"/>
      <c r="PGW831" s="28"/>
      <c r="PGX831" s="28"/>
      <c r="PGY831" s="28"/>
      <c r="PGZ831" s="28"/>
      <c r="PHA831" s="28"/>
      <c r="PHB831" s="28"/>
      <c r="PHC831" s="28"/>
      <c r="PHD831" s="28"/>
      <c r="PHE831" s="28"/>
      <c r="PHF831" s="28"/>
      <c r="PHG831" s="28"/>
      <c r="PHH831" s="28"/>
      <c r="PHI831" s="28"/>
      <c r="PHJ831" s="28"/>
      <c r="PHK831" s="28"/>
      <c r="PHL831" s="28"/>
      <c r="PHM831" s="28"/>
      <c r="PHN831" s="28"/>
      <c r="PHO831" s="28"/>
      <c r="PHP831" s="28"/>
      <c r="PHQ831" s="28"/>
      <c r="PHR831" s="28"/>
      <c r="PHS831" s="28"/>
      <c r="PHT831" s="28"/>
      <c r="PHU831" s="28"/>
      <c r="PHV831" s="28"/>
      <c r="PHW831" s="28"/>
      <c r="PHX831" s="28"/>
      <c r="PHY831" s="28"/>
      <c r="PHZ831" s="28"/>
      <c r="PIA831" s="28"/>
      <c r="PIB831" s="28"/>
      <c r="PIC831" s="28"/>
      <c r="PID831" s="28"/>
      <c r="PIE831" s="28"/>
      <c r="PIF831" s="28"/>
      <c r="PIG831" s="28"/>
      <c r="PIH831" s="28"/>
      <c r="PII831" s="28"/>
      <c r="PIJ831" s="28"/>
      <c r="PIK831" s="28"/>
      <c r="PIL831" s="28"/>
      <c r="PIM831" s="28"/>
      <c r="PIN831" s="28"/>
      <c r="PIO831" s="28"/>
      <c r="PIP831" s="28"/>
      <c r="PIQ831" s="28"/>
      <c r="PIR831" s="28"/>
      <c r="PIS831" s="28"/>
      <c r="PIT831" s="28"/>
      <c r="PIU831" s="28"/>
      <c r="PIV831" s="28"/>
      <c r="PIW831" s="28"/>
      <c r="PIX831" s="28"/>
      <c r="PIY831" s="28"/>
      <c r="PIZ831" s="28"/>
      <c r="PJA831" s="28"/>
      <c r="PJB831" s="28"/>
      <c r="PJC831" s="28"/>
      <c r="PJD831" s="28"/>
      <c r="PJE831" s="28"/>
      <c r="PJF831" s="28"/>
      <c r="PJG831" s="28"/>
      <c r="PJH831" s="28"/>
      <c r="PJI831" s="28"/>
      <c r="PJJ831" s="28"/>
      <c r="PJK831" s="28"/>
      <c r="PJL831" s="28"/>
      <c r="PJM831" s="28"/>
      <c r="PJN831" s="28"/>
      <c r="PJO831" s="28"/>
      <c r="PJP831" s="28"/>
      <c r="PJQ831" s="28"/>
      <c r="PJR831" s="28"/>
      <c r="PJS831" s="28"/>
      <c r="PJT831" s="28"/>
      <c r="PJU831" s="28"/>
      <c r="PJV831" s="28"/>
      <c r="PJW831" s="28"/>
      <c r="PJX831" s="28"/>
      <c r="PJY831" s="28"/>
      <c r="PJZ831" s="28"/>
      <c r="PKA831" s="28"/>
      <c r="PKB831" s="28"/>
      <c r="PKC831" s="28"/>
      <c r="PKD831" s="28"/>
      <c r="PKE831" s="28"/>
      <c r="PKF831" s="28"/>
      <c r="PKG831" s="28"/>
      <c r="PKH831" s="28"/>
      <c r="PKI831" s="28"/>
      <c r="PKJ831" s="28"/>
      <c r="PKK831" s="28"/>
      <c r="PKL831" s="28"/>
      <c r="PKM831" s="28"/>
      <c r="PKN831" s="28"/>
      <c r="PKO831" s="28"/>
      <c r="PKP831" s="28"/>
      <c r="PKQ831" s="28"/>
      <c r="PKR831" s="28"/>
      <c r="PKS831" s="28"/>
      <c r="PKT831" s="28"/>
      <c r="PKU831" s="28"/>
      <c r="PKV831" s="28"/>
      <c r="PKW831" s="28"/>
      <c r="PKX831" s="28"/>
      <c r="PKY831" s="28"/>
      <c r="PKZ831" s="28"/>
      <c r="PLA831" s="28"/>
      <c r="PLB831" s="28"/>
      <c r="PLC831" s="28"/>
      <c r="PLD831" s="28"/>
      <c r="PLE831" s="28"/>
      <c r="PLF831" s="28"/>
      <c r="PLG831" s="28"/>
      <c r="PLH831" s="28"/>
      <c r="PLI831" s="28"/>
      <c r="PLJ831" s="28"/>
      <c r="PLK831" s="28"/>
      <c r="PLL831" s="28"/>
      <c r="PLM831" s="28"/>
      <c r="PLN831" s="28"/>
      <c r="PLO831" s="28"/>
      <c r="PLP831" s="28"/>
      <c r="PLQ831" s="28"/>
      <c r="PLR831" s="28"/>
      <c r="PLS831" s="28"/>
      <c r="PLT831" s="28"/>
      <c r="PLU831" s="28"/>
      <c r="PLV831" s="28"/>
      <c r="PLW831" s="28"/>
      <c r="PLX831" s="28"/>
      <c r="PLY831" s="28"/>
      <c r="PLZ831" s="28"/>
      <c r="PMA831" s="28"/>
      <c r="PMB831" s="28"/>
      <c r="PMC831" s="28"/>
      <c r="PMD831" s="28"/>
      <c r="PME831" s="28"/>
      <c r="PMF831" s="28"/>
      <c r="PMG831" s="28"/>
      <c r="PMH831" s="28"/>
      <c r="PMI831" s="28"/>
      <c r="PMJ831" s="28"/>
      <c r="PMK831" s="28"/>
      <c r="PML831" s="28"/>
      <c r="PMM831" s="28"/>
      <c r="PMN831" s="28"/>
      <c r="PMO831" s="28"/>
      <c r="PMP831" s="28"/>
      <c r="PMQ831" s="28"/>
      <c r="PMR831" s="28"/>
      <c r="PMS831" s="28"/>
      <c r="PMT831" s="28"/>
      <c r="PMU831" s="28"/>
      <c r="PMV831" s="28"/>
      <c r="PMW831" s="28"/>
      <c r="PMX831" s="28"/>
      <c r="PMY831" s="28"/>
      <c r="PMZ831" s="28"/>
      <c r="PNA831" s="28"/>
      <c r="PNB831" s="28"/>
      <c r="PNC831" s="28"/>
      <c r="PND831" s="28"/>
      <c r="PNE831" s="28"/>
      <c r="PNF831" s="28"/>
      <c r="PNG831" s="28"/>
      <c r="PNH831" s="28"/>
      <c r="PNI831" s="28"/>
      <c r="PNJ831" s="28"/>
      <c r="PNK831" s="28"/>
      <c r="PNL831" s="28"/>
      <c r="PNM831" s="28"/>
      <c r="PNN831" s="28"/>
      <c r="PNO831" s="28"/>
      <c r="PNP831" s="28"/>
      <c r="PNQ831" s="28"/>
      <c r="PNR831" s="28"/>
      <c r="PNS831" s="28"/>
      <c r="PNT831" s="28"/>
      <c r="PNU831" s="28"/>
      <c r="PNV831" s="28"/>
      <c r="PNW831" s="28"/>
      <c r="PNX831" s="28"/>
      <c r="PNY831" s="28"/>
      <c r="PNZ831" s="28"/>
      <c r="POA831" s="28"/>
      <c r="POB831" s="28"/>
      <c r="POC831" s="28"/>
      <c r="POD831" s="28"/>
      <c r="POE831" s="28"/>
      <c r="POF831" s="28"/>
      <c r="POG831" s="28"/>
      <c r="POH831" s="28"/>
      <c r="POI831" s="28"/>
      <c r="POJ831" s="28"/>
      <c r="POK831" s="28"/>
      <c r="POL831" s="28"/>
      <c r="POM831" s="28"/>
      <c r="PON831" s="28"/>
      <c r="POO831" s="28"/>
      <c r="POP831" s="28"/>
      <c r="POQ831" s="28"/>
      <c r="POR831" s="28"/>
      <c r="POS831" s="28"/>
      <c r="POT831" s="28"/>
      <c r="POU831" s="28"/>
      <c r="POV831" s="28"/>
      <c r="POW831" s="28"/>
      <c r="POX831" s="28"/>
      <c r="POY831" s="28"/>
      <c r="POZ831" s="28"/>
      <c r="PPA831" s="28"/>
      <c r="PPB831" s="28"/>
      <c r="PPC831" s="28"/>
      <c r="PPD831" s="28"/>
      <c r="PPE831" s="28"/>
      <c r="PPF831" s="28"/>
      <c r="PPG831" s="28"/>
      <c r="PPH831" s="28"/>
      <c r="PPI831" s="28"/>
      <c r="PPJ831" s="28"/>
      <c r="PPK831" s="28"/>
      <c r="PPL831" s="28"/>
      <c r="PPM831" s="28"/>
      <c r="PPN831" s="28"/>
      <c r="PPO831" s="28"/>
      <c r="PPP831" s="28"/>
      <c r="PPQ831" s="28"/>
      <c r="PPR831" s="28"/>
      <c r="PPS831" s="28"/>
      <c r="PPT831" s="28"/>
      <c r="PPU831" s="28"/>
      <c r="PPV831" s="28"/>
      <c r="PPW831" s="28"/>
      <c r="PPX831" s="28"/>
      <c r="PPY831" s="28"/>
      <c r="PPZ831" s="28"/>
      <c r="PQA831" s="28"/>
      <c r="PQB831" s="28"/>
      <c r="PQC831" s="28"/>
      <c r="PQD831" s="28"/>
      <c r="PQE831" s="28"/>
      <c r="PQF831" s="28"/>
      <c r="PQG831" s="28"/>
      <c r="PQH831" s="28"/>
      <c r="PQI831" s="28"/>
      <c r="PQJ831" s="28"/>
      <c r="PQK831" s="28"/>
      <c r="PQL831" s="28"/>
      <c r="PQM831" s="28"/>
      <c r="PQN831" s="28"/>
      <c r="PQO831" s="28"/>
      <c r="PQP831" s="28"/>
      <c r="PQQ831" s="28"/>
      <c r="PQR831" s="28"/>
      <c r="PQS831" s="28"/>
      <c r="PQT831" s="28"/>
      <c r="PQU831" s="28"/>
      <c r="PQV831" s="28"/>
      <c r="PQW831" s="28"/>
      <c r="PQX831" s="28"/>
      <c r="PQY831" s="28"/>
      <c r="PQZ831" s="28"/>
      <c r="PRA831" s="28"/>
      <c r="PRB831" s="28"/>
      <c r="PRC831" s="28"/>
      <c r="PRD831" s="28"/>
      <c r="PRE831" s="28"/>
      <c r="PRF831" s="28"/>
      <c r="PRG831" s="28"/>
      <c r="PRH831" s="28"/>
      <c r="PRI831" s="28"/>
      <c r="PRJ831" s="28"/>
      <c r="PRK831" s="28"/>
      <c r="PRL831" s="28"/>
      <c r="PRM831" s="28"/>
      <c r="PRN831" s="28"/>
      <c r="PRO831" s="28"/>
      <c r="PRP831" s="28"/>
      <c r="PRQ831" s="28"/>
      <c r="PRR831" s="28"/>
      <c r="PRS831" s="28"/>
      <c r="PRT831" s="28"/>
      <c r="PRU831" s="28"/>
      <c r="PRV831" s="28"/>
      <c r="PRW831" s="28"/>
      <c r="PRX831" s="28"/>
      <c r="PRY831" s="28"/>
      <c r="PRZ831" s="28"/>
      <c r="PSA831" s="28"/>
      <c r="PSB831" s="28"/>
      <c r="PSC831" s="28"/>
      <c r="PSD831" s="28"/>
      <c r="PSE831" s="28"/>
      <c r="PSF831" s="28"/>
      <c r="PSG831" s="28"/>
      <c r="PSH831" s="28"/>
      <c r="PSI831" s="28"/>
      <c r="PSJ831" s="28"/>
      <c r="PSK831" s="28"/>
      <c r="PSL831" s="28"/>
      <c r="PSM831" s="28"/>
      <c r="PSN831" s="28"/>
      <c r="PSO831" s="28"/>
      <c r="PSP831" s="28"/>
      <c r="PSQ831" s="28"/>
      <c r="PSR831" s="28"/>
      <c r="PSS831" s="28"/>
      <c r="PST831" s="28"/>
      <c r="PSU831" s="28"/>
      <c r="PSV831" s="28"/>
      <c r="PSW831" s="28"/>
      <c r="PSX831" s="28"/>
      <c r="PSY831" s="28"/>
      <c r="PSZ831" s="28"/>
      <c r="PTA831" s="28"/>
      <c r="PTB831" s="28"/>
      <c r="PTC831" s="28"/>
      <c r="PTD831" s="28"/>
      <c r="PTE831" s="28"/>
      <c r="PTF831" s="28"/>
      <c r="PTG831" s="28"/>
      <c r="PTH831" s="28"/>
      <c r="PTI831" s="28"/>
      <c r="PTJ831" s="28"/>
      <c r="PTK831" s="28"/>
      <c r="PTL831" s="28"/>
      <c r="PTM831" s="28"/>
      <c r="PTN831" s="28"/>
      <c r="PTO831" s="28"/>
      <c r="PTP831" s="28"/>
      <c r="PTQ831" s="28"/>
      <c r="PTR831" s="28"/>
      <c r="PTS831" s="28"/>
      <c r="PTT831" s="28"/>
      <c r="PTU831" s="28"/>
      <c r="PTV831" s="28"/>
      <c r="PTW831" s="28"/>
      <c r="PTX831" s="28"/>
      <c r="PTY831" s="28"/>
      <c r="PTZ831" s="28"/>
      <c r="PUA831" s="28"/>
      <c r="PUB831" s="28"/>
      <c r="PUC831" s="28"/>
      <c r="PUD831" s="28"/>
      <c r="PUE831" s="28"/>
      <c r="PUF831" s="28"/>
      <c r="PUG831" s="28"/>
      <c r="PUH831" s="28"/>
      <c r="PUI831" s="28"/>
      <c r="PUJ831" s="28"/>
      <c r="PUK831" s="28"/>
      <c r="PUL831" s="28"/>
      <c r="PUM831" s="28"/>
      <c r="PUN831" s="28"/>
      <c r="PUO831" s="28"/>
      <c r="PUP831" s="28"/>
      <c r="PUQ831" s="28"/>
      <c r="PUR831" s="28"/>
      <c r="PUS831" s="28"/>
      <c r="PUT831" s="28"/>
      <c r="PUU831" s="28"/>
      <c r="PUV831" s="28"/>
      <c r="PUW831" s="28"/>
      <c r="PUX831" s="28"/>
      <c r="PUY831" s="28"/>
      <c r="PUZ831" s="28"/>
      <c r="PVA831" s="28"/>
      <c r="PVB831" s="28"/>
      <c r="PVC831" s="28"/>
      <c r="PVD831" s="28"/>
      <c r="PVE831" s="28"/>
      <c r="PVF831" s="28"/>
      <c r="PVG831" s="28"/>
      <c r="PVH831" s="28"/>
      <c r="PVI831" s="28"/>
      <c r="PVJ831" s="28"/>
      <c r="PVK831" s="28"/>
      <c r="PVL831" s="28"/>
      <c r="PVM831" s="28"/>
      <c r="PVN831" s="28"/>
      <c r="PVO831" s="28"/>
      <c r="PVP831" s="28"/>
      <c r="PVQ831" s="28"/>
      <c r="PVR831" s="28"/>
      <c r="PVS831" s="28"/>
      <c r="PVT831" s="28"/>
      <c r="PVU831" s="28"/>
      <c r="PVV831" s="28"/>
      <c r="PVW831" s="28"/>
      <c r="PVX831" s="28"/>
      <c r="PVY831" s="28"/>
      <c r="PVZ831" s="28"/>
      <c r="PWA831" s="28"/>
      <c r="PWB831" s="28"/>
      <c r="PWC831" s="28"/>
      <c r="PWD831" s="28"/>
      <c r="PWE831" s="28"/>
      <c r="PWF831" s="28"/>
      <c r="PWG831" s="28"/>
      <c r="PWH831" s="28"/>
      <c r="PWI831" s="28"/>
      <c r="PWJ831" s="28"/>
      <c r="PWK831" s="28"/>
      <c r="PWL831" s="28"/>
      <c r="PWM831" s="28"/>
      <c r="PWN831" s="28"/>
      <c r="PWO831" s="28"/>
      <c r="PWP831" s="28"/>
      <c r="PWQ831" s="28"/>
      <c r="PWR831" s="28"/>
      <c r="PWS831" s="28"/>
      <c r="PWT831" s="28"/>
      <c r="PWU831" s="28"/>
      <c r="PWV831" s="28"/>
      <c r="PWW831" s="28"/>
      <c r="PWX831" s="28"/>
      <c r="PWY831" s="28"/>
      <c r="PWZ831" s="28"/>
      <c r="PXA831" s="28"/>
      <c r="PXB831" s="28"/>
      <c r="PXC831" s="28"/>
      <c r="PXD831" s="28"/>
      <c r="PXE831" s="28"/>
      <c r="PXF831" s="28"/>
      <c r="PXG831" s="28"/>
      <c r="PXH831" s="28"/>
      <c r="PXI831" s="28"/>
      <c r="PXJ831" s="28"/>
      <c r="PXK831" s="28"/>
      <c r="PXL831" s="28"/>
      <c r="PXM831" s="28"/>
      <c r="PXN831" s="28"/>
      <c r="PXO831" s="28"/>
      <c r="PXP831" s="28"/>
      <c r="PXQ831" s="28"/>
      <c r="PXR831" s="28"/>
      <c r="PXS831" s="28"/>
      <c r="PXT831" s="28"/>
      <c r="PXU831" s="28"/>
      <c r="PXV831" s="28"/>
      <c r="PXW831" s="28"/>
      <c r="PXX831" s="28"/>
      <c r="PXY831" s="28"/>
      <c r="PXZ831" s="28"/>
      <c r="PYA831" s="28"/>
      <c r="PYB831" s="28"/>
      <c r="PYC831" s="28"/>
      <c r="PYD831" s="28"/>
      <c r="PYE831" s="28"/>
      <c r="PYF831" s="28"/>
      <c r="PYG831" s="28"/>
      <c r="PYH831" s="28"/>
      <c r="PYI831" s="28"/>
      <c r="PYJ831" s="28"/>
      <c r="PYK831" s="28"/>
      <c r="PYL831" s="28"/>
      <c r="PYM831" s="28"/>
      <c r="PYN831" s="28"/>
      <c r="PYO831" s="28"/>
      <c r="PYP831" s="28"/>
      <c r="PYQ831" s="28"/>
      <c r="PYR831" s="28"/>
      <c r="PYS831" s="28"/>
      <c r="PYT831" s="28"/>
      <c r="PYU831" s="28"/>
      <c r="PYV831" s="28"/>
      <c r="PYW831" s="28"/>
      <c r="PYX831" s="28"/>
      <c r="PYY831" s="28"/>
      <c r="PYZ831" s="28"/>
      <c r="PZA831" s="28"/>
      <c r="PZB831" s="28"/>
      <c r="PZC831" s="28"/>
      <c r="PZD831" s="28"/>
      <c r="PZE831" s="28"/>
      <c r="PZF831" s="28"/>
      <c r="PZG831" s="28"/>
      <c r="PZH831" s="28"/>
      <c r="PZI831" s="28"/>
      <c r="PZJ831" s="28"/>
      <c r="PZK831" s="28"/>
      <c r="PZL831" s="28"/>
      <c r="PZM831" s="28"/>
      <c r="PZN831" s="28"/>
      <c r="PZO831" s="28"/>
      <c r="PZP831" s="28"/>
      <c r="PZQ831" s="28"/>
      <c r="PZR831" s="28"/>
      <c r="PZS831" s="28"/>
      <c r="PZT831" s="28"/>
      <c r="PZU831" s="28"/>
      <c r="PZV831" s="28"/>
      <c r="PZW831" s="28"/>
      <c r="PZX831" s="28"/>
      <c r="PZY831" s="28"/>
      <c r="PZZ831" s="28"/>
      <c r="QAA831" s="28"/>
      <c r="QAB831" s="28"/>
      <c r="QAC831" s="28"/>
      <c r="QAD831" s="28"/>
      <c r="QAE831" s="28"/>
      <c r="QAF831" s="28"/>
      <c r="QAG831" s="28"/>
      <c r="QAH831" s="28"/>
      <c r="QAI831" s="28"/>
      <c r="QAJ831" s="28"/>
      <c r="QAK831" s="28"/>
      <c r="QAL831" s="28"/>
      <c r="QAM831" s="28"/>
      <c r="QAN831" s="28"/>
      <c r="QAO831" s="28"/>
      <c r="QAP831" s="28"/>
      <c r="QAQ831" s="28"/>
      <c r="QAR831" s="28"/>
      <c r="QAS831" s="28"/>
      <c r="QAT831" s="28"/>
      <c r="QAU831" s="28"/>
      <c r="QAV831" s="28"/>
      <c r="QAW831" s="28"/>
      <c r="QAX831" s="28"/>
      <c r="QAY831" s="28"/>
      <c r="QAZ831" s="28"/>
      <c r="QBA831" s="28"/>
      <c r="QBB831" s="28"/>
      <c r="QBC831" s="28"/>
      <c r="QBD831" s="28"/>
      <c r="QBE831" s="28"/>
      <c r="QBF831" s="28"/>
      <c r="QBG831" s="28"/>
      <c r="QBH831" s="28"/>
      <c r="QBI831" s="28"/>
      <c r="QBJ831" s="28"/>
      <c r="QBK831" s="28"/>
      <c r="QBL831" s="28"/>
      <c r="QBM831" s="28"/>
      <c r="QBN831" s="28"/>
      <c r="QBO831" s="28"/>
      <c r="QBP831" s="28"/>
      <c r="QBQ831" s="28"/>
      <c r="QBR831" s="28"/>
      <c r="QBS831" s="28"/>
      <c r="QBT831" s="28"/>
      <c r="QBU831" s="28"/>
      <c r="QBV831" s="28"/>
      <c r="QBW831" s="28"/>
      <c r="QBX831" s="28"/>
      <c r="QBY831" s="28"/>
      <c r="QBZ831" s="28"/>
      <c r="QCA831" s="28"/>
      <c r="QCB831" s="28"/>
      <c r="QCC831" s="28"/>
      <c r="QCD831" s="28"/>
      <c r="QCE831" s="28"/>
      <c r="QCF831" s="28"/>
      <c r="QCG831" s="28"/>
      <c r="QCH831" s="28"/>
      <c r="QCI831" s="28"/>
      <c r="QCJ831" s="28"/>
      <c r="QCK831" s="28"/>
      <c r="QCL831" s="28"/>
      <c r="QCM831" s="28"/>
      <c r="QCN831" s="28"/>
      <c r="QCO831" s="28"/>
      <c r="QCP831" s="28"/>
      <c r="QCQ831" s="28"/>
      <c r="QCR831" s="28"/>
      <c r="QCS831" s="28"/>
      <c r="QCT831" s="28"/>
      <c r="QCU831" s="28"/>
      <c r="QCV831" s="28"/>
      <c r="QCW831" s="28"/>
      <c r="QCX831" s="28"/>
      <c r="QCY831" s="28"/>
      <c r="QCZ831" s="28"/>
      <c r="QDA831" s="28"/>
      <c r="QDB831" s="28"/>
      <c r="QDC831" s="28"/>
      <c r="QDD831" s="28"/>
      <c r="QDE831" s="28"/>
      <c r="QDF831" s="28"/>
      <c r="QDG831" s="28"/>
      <c r="QDH831" s="28"/>
      <c r="QDI831" s="28"/>
      <c r="QDJ831" s="28"/>
      <c r="QDK831" s="28"/>
      <c r="QDL831" s="28"/>
      <c r="QDM831" s="28"/>
      <c r="QDN831" s="28"/>
      <c r="QDO831" s="28"/>
      <c r="QDP831" s="28"/>
      <c r="QDQ831" s="28"/>
      <c r="QDR831" s="28"/>
      <c r="QDS831" s="28"/>
      <c r="QDT831" s="28"/>
      <c r="QDU831" s="28"/>
      <c r="QDV831" s="28"/>
      <c r="QDW831" s="28"/>
      <c r="QDX831" s="28"/>
      <c r="QDY831" s="28"/>
      <c r="QDZ831" s="28"/>
      <c r="QEA831" s="28"/>
      <c r="QEB831" s="28"/>
      <c r="QEC831" s="28"/>
      <c r="QED831" s="28"/>
      <c r="QEE831" s="28"/>
      <c r="QEF831" s="28"/>
      <c r="QEG831" s="28"/>
      <c r="QEH831" s="28"/>
      <c r="QEI831" s="28"/>
      <c r="QEJ831" s="28"/>
      <c r="QEK831" s="28"/>
      <c r="QEL831" s="28"/>
      <c r="QEM831" s="28"/>
      <c r="QEN831" s="28"/>
      <c r="QEO831" s="28"/>
      <c r="QEP831" s="28"/>
      <c r="QEQ831" s="28"/>
      <c r="QER831" s="28"/>
      <c r="QES831" s="28"/>
      <c r="QET831" s="28"/>
      <c r="QEU831" s="28"/>
      <c r="QEV831" s="28"/>
      <c r="QEW831" s="28"/>
      <c r="QEX831" s="28"/>
      <c r="QEY831" s="28"/>
      <c r="QEZ831" s="28"/>
      <c r="QFA831" s="28"/>
      <c r="QFB831" s="28"/>
      <c r="QFC831" s="28"/>
      <c r="QFD831" s="28"/>
      <c r="QFE831" s="28"/>
      <c r="QFF831" s="28"/>
      <c r="QFG831" s="28"/>
      <c r="QFH831" s="28"/>
      <c r="QFI831" s="28"/>
      <c r="QFJ831" s="28"/>
      <c r="QFK831" s="28"/>
      <c r="QFL831" s="28"/>
      <c r="QFM831" s="28"/>
      <c r="QFN831" s="28"/>
      <c r="QFO831" s="28"/>
      <c r="QFP831" s="28"/>
      <c r="QFQ831" s="28"/>
      <c r="QFR831" s="28"/>
      <c r="QFS831" s="28"/>
      <c r="QFT831" s="28"/>
      <c r="QFU831" s="28"/>
      <c r="QFV831" s="28"/>
      <c r="QFW831" s="28"/>
      <c r="QFX831" s="28"/>
      <c r="QFY831" s="28"/>
      <c r="QFZ831" s="28"/>
      <c r="QGA831" s="28"/>
      <c r="QGB831" s="28"/>
      <c r="QGC831" s="28"/>
      <c r="QGD831" s="28"/>
      <c r="QGE831" s="28"/>
      <c r="QGF831" s="28"/>
      <c r="QGG831" s="28"/>
      <c r="QGH831" s="28"/>
      <c r="QGI831" s="28"/>
      <c r="QGJ831" s="28"/>
      <c r="QGK831" s="28"/>
      <c r="QGL831" s="28"/>
      <c r="QGM831" s="28"/>
      <c r="QGN831" s="28"/>
      <c r="QGO831" s="28"/>
      <c r="QGP831" s="28"/>
      <c r="QGQ831" s="28"/>
      <c r="QGR831" s="28"/>
      <c r="QGS831" s="28"/>
      <c r="QGT831" s="28"/>
      <c r="QGU831" s="28"/>
      <c r="QGV831" s="28"/>
      <c r="QGW831" s="28"/>
      <c r="QGX831" s="28"/>
      <c r="QGY831" s="28"/>
      <c r="QGZ831" s="28"/>
      <c r="QHA831" s="28"/>
      <c r="QHB831" s="28"/>
      <c r="QHC831" s="28"/>
      <c r="QHD831" s="28"/>
      <c r="QHE831" s="28"/>
      <c r="QHF831" s="28"/>
      <c r="QHG831" s="28"/>
      <c r="QHH831" s="28"/>
      <c r="QHI831" s="28"/>
      <c r="QHJ831" s="28"/>
      <c r="QHK831" s="28"/>
      <c r="QHL831" s="28"/>
      <c r="QHM831" s="28"/>
      <c r="QHN831" s="28"/>
      <c r="QHO831" s="28"/>
      <c r="QHP831" s="28"/>
      <c r="QHQ831" s="28"/>
      <c r="QHR831" s="28"/>
      <c r="QHS831" s="28"/>
      <c r="QHT831" s="28"/>
      <c r="QHU831" s="28"/>
      <c r="QHV831" s="28"/>
      <c r="QHW831" s="28"/>
      <c r="QHX831" s="28"/>
      <c r="QHY831" s="28"/>
      <c r="QHZ831" s="28"/>
      <c r="QIA831" s="28"/>
      <c r="QIB831" s="28"/>
      <c r="QIC831" s="28"/>
      <c r="QID831" s="28"/>
      <c r="QIE831" s="28"/>
      <c r="QIF831" s="28"/>
      <c r="QIG831" s="28"/>
      <c r="QIH831" s="28"/>
      <c r="QII831" s="28"/>
      <c r="QIJ831" s="28"/>
      <c r="QIK831" s="28"/>
      <c r="QIL831" s="28"/>
      <c r="QIM831" s="28"/>
      <c r="QIN831" s="28"/>
      <c r="QIO831" s="28"/>
      <c r="QIP831" s="28"/>
      <c r="QIQ831" s="28"/>
      <c r="QIR831" s="28"/>
      <c r="QIS831" s="28"/>
      <c r="QIT831" s="28"/>
      <c r="QIU831" s="28"/>
      <c r="QIV831" s="28"/>
      <c r="QIW831" s="28"/>
      <c r="QIX831" s="28"/>
      <c r="QIY831" s="28"/>
      <c r="QIZ831" s="28"/>
      <c r="QJA831" s="28"/>
      <c r="QJB831" s="28"/>
      <c r="QJC831" s="28"/>
      <c r="QJD831" s="28"/>
      <c r="QJE831" s="28"/>
      <c r="QJF831" s="28"/>
      <c r="QJG831" s="28"/>
      <c r="QJH831" s="28"/>
      <c r="QJI831" s="28"/>
      <c r="QJJ831" s="28"/>
      <c r="QJK831" s="28"/>
      <c r="QJL831" s="28"/>
      <c r="QJM831" s="28"/>
      <c r="QJN831" s="28"/>
      <c r="QJO831" s="28"/>
      <c r="QJP831" s="28"/>
      <c r="QJQ831" s="28"/>
      <c r="QJR831" s="28"/>
      <c r="QJS831" s="28"/>
      <c r="QJT831" s="28"/>
      <c r="QJU831" s="28"/>
      <c r="QJV831" s="28"/>
      <c r="QJW831" s="28"/>
      <c r="QJX831" s="28"/>
      <c r="QJY831" s="28"/>
      <c r="QJZ831" s="28"/>
      <c r="QKA831" s="28"/>
      <c r="QKB831" s="28"/>
      <c r="QKC831" s="28"/>
      <c r="QKD831" s="28"/>
      <c r="QKE831" s="28"/>
      <c r="QKF831" s="28"/>
      <c r="QKG831" s="28"/>
      <c r="QKH831" s="28"/>
      <c r="QKI831" s="28"/>
      <c r="QKJ831" s="28"/>
      <c r="QKK831" s="28"/>
      <c r="QKL831" s="28"/>
      <c r="QKM831" s="28"/>
      <c r="QKN831" s="28"/>
      <c r="QKO831" s="28"/>
      <c r="QKP831" s="28"/>
      <c r="QKQ831" s="28"/>
      <c r="QKR831" s="28"/>
      <c r="QKS831" s="28"/>
      <c r="QKT831" s="28"/>
      <c r="QKU831" s="28"/>
      <c r="QKV831" s="28"/>
      <c r="QKW831" s="28"/>
      <c r="QKX831" s="28"/>
      <c r="QKY831" s="28"/>
      <c r="QKZ831" s="28"/>
      <c r="QLA831" s="28"/>
      <c r="QLB831" s="28"/>
      <c r="QLC831" s="28"/>
      <c r="QLD831" s="28"/>
      <c r="QLE831" s="28"/>
      <c r="QLF831" s="28"/>
      <c r="QLG831" s="28"/>
      <c r="QLH831" s="28"/>
      <c r="QLI831" s="28"/>
      <c r="QLJ831" s="28"/>
      <c r="QLK831" s="28"/>
      <c r="QLL831" s="28"/>
      <c r="QLM831" s="28"/>
      <c r="QLN831" s="28"/>
      <c r="QLO831" s="28"/>
      <c r="QLP831" s="28"/>
      <c r="QLQ831" s="28"/>
      <c r="QLR831" s="28"/>
      <c r="QLS831" s="28"/>
      <c r="QLT831" s="28"/>
      <c r="QLU831" s="28"/>
      <c r="QLV831" s="28"/>
      <c r="QLW831" s="28"/>
      <c r="QLX831" s="28"/>
      <c r="QLY831" s="28"/>
      <c r="QLZ831" s="28"/>
      <c r="QMA831" s="28"/>
      <c r="QMB831" s="28"/>
      <c r="QMC831" s="28"/>
      <c r="QMD831" s="28"/>
      <c r="QME831" s="28"/>
      <c r="QMF831" s="28"/>
      <c r="QMG831" s="28"/>
      <c r="QMH831" s="28"/>
      <c r="QMI831" s="28"/>
      <c r="QMJ831" s="28"/>
      <c r="QMK831" s="28"/>
      <c r="QML831" s="28"/>
      <c r="QMM831" s="28"/>
      <c r="QMN831" s="28"/>
      <c r="QMO831" s="28"/>
      <c r="QMP831" s="28"/>
      <c r="QMQ831" s="28"/>
      <c r="QMR831" s="28"/>
      <c r="QMS831" s="28"/>
      <c r="QMT831" s="28"/>
      <c r="QMU831" s="28"/>
      <c r="QMV831" s="28"/>
      <c r="QMW831" s="28"/>
      <c r="QMX831" s="28"/>
      <c r="QMY831" s="28"/>
      <c r="QMZ831" s="28"/>
      <c r="QNA831" s="28"/>
      <c r="QNB831" s="28"/>
      <c r="QNC831" s="28"/>
      <c r="QND831" s="28"/>
      <c r="QNE831" s="28"/>
      <c r="QNF831" s="28"/>
      <c r="QNG831" s="28"/>
      <c r="QNH831" s="28"/>
      <c r="QNI831" s="28"/>
      <c r="QNJ831" s="28"/>
      <c r="QNK831" s="28"/>
      <c r="QNL831" s="28"/>
      <c r="QNM831" s="28"/>
      <c r="QNN831" s="28"/>
      <c r="QNO831" s="28"/>
      <c r="QNP831" s="28"/>
      <c r="QNQ831" s="28"/>
      <c r="QNR831" s="28"/>
      <c r="QNS831" s="28"/>
      <c r="QNT831" s="28"/>
      <c r="QNU831" s="28"/>
      <c r="QNV831" s="28"/>
      <c r="QNW831" s="28"/>
      <c r="QNX831" s="28"/>
      <c r="QNY831" s="28"/>
      <c r="QNZ831" s="28"/>
      <c r="QOA831" s="28"/>
      <c r="QOB831" s="28"/>
      <c r="QOC831" s="28"/>
      <c r="QOD831" s="28"/>
      <c r="QOE831" s="28"/>
      <c r="QOF831" s="28"/>
      <c r="QOG831" s="28"/>
      <c r="QOH831" s="28"/>
      <c r="QOI831" s="28"/>
      <c r="QOJ831" s="28"/>
      <c r="QOK831" s="28"/>
      <c r="QOL831" s="28"/>
      <c r="QOM831" s="28"/>
      <c r="QON831" s="28"/>
      <c r="QOO831" s="28"/>
      <c r="QOP831" s="28"/>
      <c r="QOQ831" s="28"/>
      <c r="QOR831" s="28"/>
      <c r="QOS831" s="28"/>
      <c r="QOT831" s="28"/>
      <c r="QOU831" s="28"/>
      <c r="QOV831" s="28"/>
      <c r="QOW831" s="28"/>
      <c r="QOX831" s="28"/>
      <c r="QOY831" s="28"/>
      <c r="QOZ831" s="28"/>
      <c r="QPA831" s="28"/>
      <c r="QPB831" s="28"/>
      <c r="QPC831" s="28"/>
      <c r="QPD831" s="28"/>
      <c r="QPE831" s="28"/>
      <c r="QPF831" s="28"/>
      <c r="QPG831" s="28"/>
      <c r="QPH831" s="28"/>
      <c r="QPI831" s="28"/>
      <c r="QPJ831" s="28"/>
      <c r="QPK831" s="28"/>
      <c r="QPL831" s="28"/>
      <c r="QPM831" s="28"/>
      <c r="QPN831" s="28"/>
      <c r="QPO831" s="28"/>
      <c r="QPP831" s="28"/>
      <c r="QPQ831" s="28"/>
      <c r="QPR831" s="28"/>
      <c r="QPS831" s="28"/>
      <c r="QPT831" s="28"/>
      <c r="QPU831" s="28"/>
      <c r="QPV831" s="28"/>
      <c r="QPW831" s="28"/>
      <c r="QPX831" s="28"/>
      <c r="QPY831" s="28"/>
      <c r="QPZ831" s="28"/>
      <c r="QQA831" s="28"/>
      <c r="QQB831" s="28"/>
      <c r="QQC831" s="28"/>
      <c r="QQD831" s="28"/>
      <c r="QQE831" s="28"/>
      <c r="QQF831" s="28"/>
      <c r="QQG831" s="28"/>
      <c r="QQH831" s="28"/>
      <c r="QQI831" s="28"/>
      <c r="QQJ831" s="28"/>
      <c r="QQK831" s="28"/>
      <c r="QQL831" s="28"/>
      <c r="QQM831" s="28"/>
      <c r="QQN831" s="28"/>
      <c r="QQO831" s="28"/>
      <c r="QQP831" s="28"/>
      <c r="QQQ831" s="28"/>
      <c r="QQR831" s="28"/>
      <c r="QQS831" s="28"/>
      <c r="QQT831" s="28"/>
      <c r="QQU831" s="28"/>
      <c r="QQV831" s="28"/>
      <c r="QQW831" s="28"/>
      <c r="QQX831" s="28"/>
      <c r="QQY831" s="28"/>
      <c r="QQZ831" s="28"/>
      <c r="QRA831" s="28"/>
      <c r="QRB831" s="28"/>
      <c r="QRC831" s="28"/>
      <c r="QRD831" s="28"/>
      <c r="QRE831" s="28"/>
      <c r="QRF831" s="28"/>
      <c r="QRG831" s="28"/>
      <c r="QRH831" s="28"/>
      <c r="QRI831" s="28"/>
      <c r="QRJ831" s="28"/>
      <c r="QRK831" s="28"/>
      <c r="QRL831" s="28"/>
      <c r="QRM831" s="28"/>
      <c r="QRN831" s="28"/>
      <c r="QRO831" s="28"/>
      <c r="QRP831" s="28"/>
      <c r="QRQ831" s="28"/>
      <c r="QRR831" s="28"/>
      <c r="QRS831" s="28"/>
      <c r="QRT831" s="28"/>
      <c r="QRU831" s="28"/>
      <c r="QRV831" s="28"/>
      <c r="QRW831" s="28"/>
      <c r="QRX831" s="28"/>
      <c r="QRY831" s="28"/>
      <c r="QRZ831" s="28"/>
      <c r="QSA831" s="28"/>
      <c r="QSB831" s="28"/>
      <c r="QSC831" s="28"/>
      <c r="QSD831" s="28"/>
      <c r="QSE831" s="28"/>
      <c r="QSF831" s="28"/>
      <c r="QSG831" s="28"/>
      <c r="QSH831" s="28"/>
      <c r="QSI831" s="28"/>
      <c r="QSJ831" s="28"/>
      <c r="QSK831" s="28"/>
      <c r="QSL831" s="28"/>
      <c r="QSM831" s="28"/>
      <c r="QSN831" s="28"/>
      <c r="QSO831" s="28"/>
      <c r="QSP831" s="28"/>
      <c r="QSQ831" s="28"/>
      <c r="QSR831" s="28"/>
      <c r="QSS831" s="28"/>
      <c r="QST831" s="28"/>
      <c r="QSU831" s="28"/>
      <c r="QSV831" s="28"/>
      <c r="QSW831" s="28"/>
      <c r="QSX831" s="28"/>
      <c r="QSY831" s="28"/>
      <c r="QSZ831" s="28"/>
      <c r="QTA831" s="28"/>
      <c r="QTB831" s="28"/>
      <c r="QTC831" s="28"/>
      <c r="QTD831" s="28"/>
      <c r="QTE831" s="28"/>
      <c r="QTF831" s="28"/>
      <c r="QTG831" s="28"/>
      <c r="QTH831" s="28"/>
      <c r="QTI831" s="28"/>
      <c r="QTJ831" s="28"/>
      <c r="QTK831" s="28"/>
      <c r="QTL831" s="28"/>
      <c r="QTM831" s="28"/>
      <c r="QTN831" s="28"/>
      <c r="QTO831" s="28"/>
      <c r="QTP831" s="28"/>
      <c r="QTQ831" s="28"/>
      <c r="QTR831" s="28"/>
      <c r="QTS831" s="28"/>
      <c r="QTT831" s="28"/>
      <c r="QTU831" s="28"/>
      <c r="QTV831" s="28"/>
      <c r="QTW831" s="28"/>
      <c r="QTX831" s="28"/>
      <c r="QTY831" s="28"/>
      <c r="QTZ831" s="28"/>
      <c r="QUA831" s="28"/>
      <c r="QUB831" s="28"/>
      <c r="QUC831" s="28"/>
      <c r="QUD831" s="28"/>
      <c r="QUE831" s="28"/>
      <c r="QUF831" s="28"/>
      <c r="QUG831" s="28"/>
      <c r="QUH831" s="28"/>
      <c r="QUI831" s="28"/>
      <c r="QUJ831" s="28"/>
      <c r="QUK831" s="28"/>
      <c r="QUL831" s="28"/>
      <c r="QUM831" s="28"/>
      <c r="QUN831" s="28"/>
      <c r="QUO831" s="28"/>
      <c r="QUP831" s="28"/>
      <c r="QUQ831" s="28"/>
      <c r="QUR831" s="28"/>
      <c r="QUS831" s="28"/>
      <c r="QUT831" s="28"/>
      <c r="QUU831" s="28"/>
      <c r="QUV831" s="28"/>
      <c r="QUW831" s="28"/>
      <c r="QUX831" s="28"/>
      <c r="QUY831" s="28"/>
      <c r="QUZ831" s="28"/>
      <c r="QVA831" s="28"/>
      <c r="QVB831" s="28"/>
      <c r="QVC831" s="28"/>
      <c r="QVD831" s="28"/>
      <c r="QVE831" s="28"/>
      <c r="QVF831" s="28"/>
      <c r="QVG831" s="28"/>
      <c r="QVH831" s="28"/>
      <c r="QVI831" s="28"/>
      <c r="QVJ831" s="28"/>
      <c r="QVK831" s="28"/>
      <c r="QVL831" s="28"/>
      <c r="QVM831" s="28"/>
      <c r="QVN831" s="28"/>
      <c r="QVO831" s="28"/>
      <c r="QVP831" s="28"/>
      <c r="QVQ831" s="28"/>
      <c r="QVR831" s="28"/>
      <c r="QVS831" s="28"/>
      <c r="QVT831" s="28"/>
      <c r="QVU831" s="28"/>
      <c r="QVV831" s="28"/>
      <c r="QVW831" s="28"/>
      <c r="QVX831" s="28"/>
      <c r="QVY831" s="28"/>
      <c r="QVZ831" s="28"/>
      <c r="QWA831" s="28"/>
      <c r="QWB831" s="28"/>
      <c r="QWC831" s="28"/>
      <c r="QWD831" s="28"/>
      <c r="QWE831" s="28"/>
      <c r="QWF831" s="28"/>
      <c r="QWG831" s="28"/>
      <c r="QWH831" s="28"/>
      <c r="QWI831" s="28"/>
      <c r="QWJ831" s="28"/>
      <c r="QWK831" s="28"/>
      <c r="QWL831" s="28"/>
      <c r="QWM831" s="28"/>
      <c r="QWN831" s="28"/>
      <c r="QWO831" s="28"/>
      <c r="QWP831" s="28"/>
      <c r="QWQ831" s="28"/>
      <c r="QWR831" s="28"/>
      <c r="QWS831" s="28"/>
      <c r="QWT831" s="28"/>
      <c r="QWU831" s="28"/>
      <c r="QWV831" s="28"/>
      <c r="QWW831" s="28"/>
      <c r="QWX831" s="28"/>
      <c r="QWY831" s="28"/>
      <c r="QWZ831" s="28"/>
      <c r="QXA831" s="28"/>
      <c r="QXB831" s="28"/>
      <c r="QXC831" s="28"/>
      <c r="QXD831" s="28"/>
      <c r="QXE831" s="28"/>
      <c r="QXF831" s="28"/>
      <c r="QXG831" s="28"/>
      <c r="QXH831" s="28"/>
      <c r="QXI831" s="28"/>
      <c r="QXJ831" s="28"/>
      <c r="QXK831" s="28"/>
      <c r="QXL831" s="28"/>
      <c r="QXM831" s="28"/>
      <c r="QXN831" s="28"/>
      <c r="QXO831" s="28"/>
      <c r="QXP831" s="28"/>
      <c r="QXQ831" s="28"/>
      <c r="QXR831" s="28"/>
      <c r="QXS831" s="28"/>
      <c r="QXT831" s="28"/>
      <c r="QXU831" s="28"/>
      <c r="QXV831" s="28"/>
      <c r="QXW831" s="28"/>
      <c r="QXX831" s="28"/>
      <c r="QXY831" s="28"/>
      <c r="QXZ831" s="28"/>
      <c r="QYA831" s="28"/>
      <c r="QYB831" s="28"/>
      <c r="QYC831" s="28"/>
      <c r="QYD831" s="28"/>
      <c r="QYE831" s="28"/>
      <c r="QYF831" s="28"/>
      <c r="QYG831" s="28"/>
      <c r="QYH831" s="28"/>
      <c r="QYI831" s="28"/>
      <c r="QYJ831" s="28"/>
      <c r="QYK831" s="28"/>
      <c r="QYL831" s="28"/>
      <c r="QYM831" s="28"/>
      <c r="QYN831" s="28"/>
      <c r="QYO831" s="28"/>
      <c r="QYP831" s="28"/>
      <c r="QYQ831" s="28"/>
      <c r="QYR831" s="28"/>
      <c r="QYS831" s="28"/>
      <c r="QYT831" s="28"/>
      <c r="QYU831" s="28"/>
      <c r="QYV831" s="28"/>
      <c r="QYW831" s="28"/>
      <c r="QYX831" s="28"/>
      <c r="QYY831" s="28"/>
      <c r="QYZ831" s="28"/>
      <c r="QZA831" s="28"/>
      <c r="QZB831" s="28"/>
      <c r="QZC831" s="28"/>
      <c r="QZD831" s="28"/>
      <c r="QZE831" s="28"/>
      <c r="QZF831" s="28"/>
      <c r="QZG831" s="28"/>
      <c r="QZH831" s="28"/>
      <c r="QZI831" s="28"/>
      <c r="QZJ831" s="28"/>
      <c r="QZK831" s="28"/>
      <c r="QZL831" s="28"/>
      <c r="QZM831" s="28"/>
      <c r="QZN831" s="28"/>
      <c r="QZO831" s="28"/>
      <c r="QZP831" s="28"/>
      <c r="QZQ831" s="28"/>
      <c r="QZR831" s="28"/>
      <c r="QZS831" s="28"/>
      <c r="QZT831" s="28"/>
      <c r="QZU831" s="28"/>
      <c r="QZV831" s="28"/>
      <c r="QZW831" s="28"/>
      <c r="QZX831" s="28"/>
      <c r="QZY831" s="28"/>
      <c r="QZZ831" s="28"/>
      <c r="RAA831" s="28"/>
      <c r="RAB831" s="28"/>
      <c r="RAC831" s="28"/>
      <c r="RAD831" s="28"/>
      <c r="RAE831" s="28"/>
      <c r="RAF831" s="28"/>
      <c r="RAG831" s="28"/>
      <c r="RAH831" s="28"/>
      <c r="RAI831" s="28"/>
      <c r="RAJ831" s="28"/>
      <c r="RAK831" s="28"/>
      <c r="RAL831" s="28"/>
      <c r="RAM831" s="28"/>
      <c r="RAN831" s="28"/>
      <c r="RAO831" s="28"/>
      <c r="RAP831" s="28"/>
      <c r="RAQ831" s="28"/>
      <c r="RAR831" s="28"/>
      <c r="RAS831" s="28"/>
      <c r="RAT831" s="28"/>
      <c r="RAU831" s="28"/>
      <c r="RAV831" s="28"/>
      <c r="RAW831" s="28"/>
      <c r="RAX831" s="28"/>
      <c r="RAY831" s="28"/>
      <c r="RAZ831" s="28"/>
      <c r="RBA831" s="28"/>
      <c r="RBB831" s="28"/>
      <c r="RBC831" s="28"/>
      <c r="RBD831" s="28"/>
      <c r="RBE831" s="28"/>
      <c r="RBF831" s="28"/>
      <c r="RBG831" s="28"/>
      <c r="RBH831" s="28"/>
      <c r="RBI831" s="28"/>
      <c r="RBJ831" s="28"/>
      <c r="RBK831" s="28"/>
      <c r="RBL831" s="28"/>
      <c r="RBM831" s="28"/>
      <c r="RBN831" s="28"/>
      <c r="RBO831" s="28"/>
      <c r="RBP831" s="28"/>
      <c r="RBQ831" s="28"/>
      <c r="RBR831" s="28"/>
      <c r="RBS831" s="28"/>
      <c r="RBT831" s="28"/>
      <c r="RBU831" s="28"/>
      <c r="RBV831" s="28"/>
      <c r="RBW831" s="28"/>
      <c r="RBX831" s="28"/>
      <c r="RBY831" s="28"/>
      <c r="RBZ831" s="28"/>
      <c r="RCA831" s="28"/>
      <c r="RCB831" s="28"/>
      <c r="RCC831" s="28"/>
      <c r="RCD831" s="28"/>
      <c r="RCE831" s="28"/>
      <c r="RCF831" s="28"/>
      <c r="RCG831" s="28"/>
      <c r="RCH831" s="28"/>
      <c r="RCI831" s="28"/>
      <c r="RCJ831" s="28"/>
      <c r="RCK831" s="28"/>
      <c r="RCL831" s="28"/>
      <c r="RCM831" s="28"/>
      <c r="RCN831" s="28"/>
      <c r="RCO831" s="28"/>
      <c r="RCP831" s="28"/>
      <c r="RCQ831" s="28"/>
      <c r="RCR831" s="28"/>
      <c r="RCS831" s="28"/>
      <c r="RCT831" s="28"/>
      <c r="RCU831" s="28"/>
      <c r="RCV831" s="28"/>
      <c r="RCW831" s="28"/>
      <c r="RCX831" s="28"/>
      <c r="RCY831" s="28"/>
      <c r="RCZ831" s="28"/>
      <c r="RDA831" s="28"/>
      <c r="RDB831" s="28"/>
      <c r="RDC831" s="28"/>
      <c r="RDD831" s="28"/>
      <c r="RDE831" s="28"/>
      <c r="RDF831" s="28"/>
      <c r="RDG831" s="28"/>
      <c r="RDH831" s="28"/>
      <c r="RDI831" s="28"/>
      <c r="RDJ831" s="28"/>
      <c r="RDK831" s="28"/>
      <c r="RDL831" s="28"/>
      <c r="RDM831" s="28"/>
      <c r="RDN831" s="28"/>
      <c r="RDO831" s="28"/>
      <c r="RDP831" s="28"/>
      <c r="RDQ831" s="28"/>
      <c r="RDR831" s="28"/>
      <c r="RDS831" s="28"/>
      <c r="RDT831" s="28"/>
      <c r="RDU831" s="28"/>
      <c r="RDV831" s="28"/>
      <c r="RDW831" s="28"/>
      <c r="RDX831" s="28"/>
      <c r="RDY831" s="28"/>
      <c r="RDZ831" s="28"/>
      <c r="REA831" s="28"/>
      <c r="REB831" s="28"/>
      <c r="REC831" s="28"/>
      <c r="RED831" s="28"/>
      <c r="REE831" s="28"/>
      <c r="REF831" s="28"/>
      <c r="REG831" s="28"/>
      <c r="REH831" s="28"/>
      <c r="REI831" s="28"/>
      <c r="REJ831" s="28"/>
      <c r="REK831" s="28"/>
      <c r="REL831" s="28"/>
      <c r="REM831" s="28"/>
      <c r="REN831" s="28"/>
      <c r="REO831" s="28"/>
      <c r="REP831" s="28"/>
      <c r="REQ831" s="28"/>
      <c r="RER831" s="28"/>
      <c r="RES831" s="28"/>
      <c r="RET831" s="28"/>
      <c r="REU831" s="28"/>
      <c r="REV831" s="28"/>
      <c r="REW831" s="28"/>
      <c r="REX831" s="28"/>
      <c r="REY831" s="28"/>
      <c r="REZ831" s="28"/>
      <c r="RFA831" s="28"/>
      <c r="RFB831" s="28"/>
      <c r="RFC831" s="28"/>
      <c r="RFD831" s="28"/>
      <c r="RFE831" s="28"/>
      <c r="RFF831" s="28"/>
      <c r="RFG831" s="28"/>
      <c r="RFH831" s="28"/>
      <c r="RFI831" s="28"/>
      <c r="RFJ831" s="28"/>
      <c r="RFK831" s="28"/>
      <c r="RFL831" s="28"/>
      <c r="RFM831" s="28"/>
      <c r="RFN831" s="28"/>
      <c r="RFO831" s="28"/>
      <c r="RFP831" s="28"/>
      <c r="RFQ831" s="28"/>
      <c r="RFR831" s="28"/>
      <c r="RFS831" s="28"/>
      <c r="RFT831" s="28"/>
      <c r="RFU831" s="28"/>
      <c r="RFV831" s="28"/>
      <c r="RFW831" s="28"/>
      <c r="RFX831" s="28"/>
      <c r="RFY831" s="28"/>
      <c r="RFZ831" s="28"/>
      <c r="RGA831" s="28"/>
      <c r="RGB831" s="28"/>
      <c r="RGC831" s="28"/>
      <c r="RGD831" s="28"/>
      <c r="RGE831" s="28"/>
      <c r="RGF831" s="28"/>
      <c r="RGG831" s="28"/>
      <c r="RGH831" s="28"/>
      <c r="RGI831" s="28"/>
      <c r="RGJ831" s="28"/>
      <c r="RGK831" s="28"/>
      <c r="RGL831" s="28"/>
      <c r="RGM831" s="28"/>
      <c r="RGN831" s="28"/>
      <c r="RGO831" s="28"/>
      <c r="RGP831" s="28"/>
      <c r="RGQ831" s="28"/>
      <c r="RGR831" s="28"/>
      <c r="RGS831" s="28"/>
      <c r="RGT831" s="28"/>
      <c r="RGU831" s="28"/>
      <c r="RGV831" s="28"/>
      <c r="RGW831" s="28"/>
      <c r="RGX831" s="28"/>
      <c r="RGY831" s="28"/>
      <c r="RGZ831" s="28"/>
      <c r="RHA831" s="28"/>
      <c r="RHB831" s="28"/>
      <c r="RHC831" s="28"/>
      <c r="RHD831" s="28"/>
      <c r="RHE831" s="28"/>
      <c r="RHF831" s="28"/>
      <c r="RHG831" s="28"/>
      <c r="RHH831" s="28"/>
      <c r="RHI831" s="28"/>
      <c r="RHJ831" s="28"/>
      <c r="RHK831" s="28"/>
      <c r="RHL831" s="28"/>
      <c r="RHM831" s="28"/>
      <c r="RHN831" s="28"/>
      <c r="RHO831" s="28"/>
      <c r="RHP831" s="28"/>
      <c r="RHQ831" s="28"/>
      <c r="RHR831" s="28"/>
      <c r="RHS831" s="28"/>
      <c r="RHT831" s="28"/>
      <c r="RHU831" s="28"/>
      <c r="RHV831" s="28"/>
      <c r="RHW831" s="28"/>
      <c r="RHX831" s="28"/>
      <c r="RHY831" s="28"/>
      <c r="RHZ831" s="28"/>
      <c r="RIA831" s="28"/>
      <c r="RIB831" s="28"/>
      <c r="RIC831" s="28"/>
      <c r="RID831" s="28"/>
      <c r="RIE831" s="28"/>
      <c r="RIF831" s="28"/>
      <c r="RIG831" s="28"/>
      <c r="RIH831" s="28"/>
      <c r="RII831" s="28"/>
      <c r="RIJ831" s="28"/>
      <c r="RIK831" s="28"/>
      <c r="RIL831" s="28"/>
      <c r="RIM831" s="28"/>
      <c r="RIN831" s="28"/>
      <c r="RIO831" s="28"/>
      <c r="RIP831" s="28"/>
      <c r="RIQ831" s="28"/>
      <c r="RIR831" s="28"/>
      <c r="RIS831" s="28"/>
      <c r="RIT831" s="28"/>
      <c r="RIU831" s="28"/>
      <c r="RIV831" s="28"/>
      <c r="RIW831" s="28"/>
      <c r="RIX831" s="28"/>
      <c r="RIY831" s="28"/>
      <c r="RIZ831" s="28"/>
      <c r="RJA831" s="28"/>
      <c r="RJB831" s="28"/>
      <c r="RJC831" s="28"/>
      <c r="RJD831" s="28"/>
      <c r="RJE831" s="28"/>
      <c r="RJF831" s="28"/>
      <c r="RJG831" s="28"/>
      <c r="RJH831" s="28"/>
      <c r="RJI831" s="28"/>
      <c r="RJJ831" s="28"/>
      <c r="RJK831" s="28"/>
      <c r="RJL831" s="28"/>
      <c r="RJM831" s="28"/>
      <c r="RJN831" s="28"/>
      <c r="RJO831" s="28"/>
      <c r="RJP831" s="28"/>
      <c r="RJQ831" s="28"/>
      <c r="RJR831" s="28"/>
      <c r="RJS831" s="28"/>
      <c r="RJT831" s="28"/>
      <c r="RJU831" s="28"/>
      <c r="RJV831" s="28"/>
      <c r="RJW831" s="28"/>
      <c r="RJX831" s="28"/>
      <c r="RJY831" s="28"/>
      <c r="RJZ831" s="28"/>
      <c r="RKA831" s="28"/>
      <c r="RKB831" s="28"/>
      <c r="RKC831" s="28"/>
      <c r="RKD831" s="28"/>
      <c r="RKE831" s="28"/>
      <c r="RKF831" s="28"/>
      <c r="RKG831" s="28"/>
      <c r="RKH831" s="28"/>
      <c r="RKI831" s="28"/>
      <c r="RKJ831" s="28"/>
      <c r="RKK831" s="28"/>
      <c r="RKL831" s="28"/>
      <c r="RKM831" s="28"/>
      <c r="RKN831" s="28"/>
      <c r="RKO831" s="28"/>
      <c r="RKP831" s="28"/>
      <c r="RKQ831" s="28"/>
      <c r="RKR831" s="28"/>
      <c r="RKS831" s="28"/>
      <c r="RKT831" s="28"/>
      <c r="RKU831" s="28"/>
      <c r="RKV831" s="28"/>
      <c r="RKW831" s="28"/>
      <c r="RKX831" s="28"/>
      <c r="RKY831" s="28"/>
      <c r="RKZ831" s="28"/>
      <c r="RLA831" s="28"/>
      <c r="RLB831" s="28"/>
      <c r="RLC831" s="28"/>
      <c r="RLD831" s="28"/>
      <c r="RLE831" s="28"/>
      <c r="RLF831" s="28"/>
      <c r="RLG831" s="28"/>
      <c r="RLH831" s="28"/>
      <c r="RLI831" s="28"/>
      <c r="RLJ831" s="28"/>
      <c r="RLK831" s="28"/>
      <c r="RLL831" s="28"/>
      <c r="RLM831" s="28"/>
      <c r="RLN831" s="28"/>
      <c r="RLO831" s="28"/>
      <c r="RLP831" s="28"/>
      <c r="RLQ831" s="28"/>
      <c r="RLR831" s="28"/>
      <c r="RLS831" s="28"/>
      <c r="RLT831" s="28"/>
      <c r="RLU831" s="28"/>
      <c r="RLV831" s="28"/>
      <c r="RLW831" s="28"/>
      <c r="RLX831" s="28"/>
      <c r="RLY831" s="28"/>
      <c r="RLZ831" s="28"/>
      <c r="RMA831" s="28"/>
      <c r="RMB831" s="28"/>
      <c r="RMC831" s="28"/>
      <c r="RMD831" s="28"/>
      <c r="RME831" s="28"/>
      <c r="RMF831" s="28"/>
      <c r="RMG831" s="28"/>
      <c r="RMH831" s="28"/>
      <c r="RMI831" s="28"/>
      <c r="RMJ831" s="28"/>
      <c r="RMK831" s="28"/>
      <c r="RML831" s="28"/>
      <c r="RMM831" s="28"/>
      <c r="RMN831" s="28"/>
      <c r="RMO831" s="28"/>
      <c r="RMP831" s="28"/>
      <c r="RMQ831" s="28"/>
      <c r="RMR831" s="28"/>
      <c r="RMS831" s="28"/>
      <c r="RMT831" s="28"/>
      <c r="RMU831" s="28"/>
      <c r="RMV831" s="28"/>
      <c r="RMW831" s="28"/>
      <c r="RMX831" s="28"/>
      <c r="RMY831" s="28"/>
      <c r="RMZ831" s="28"/>
      <c r="RNA831" s="28"/>
      <c r="RNB831" s="28"/>
      <c r="RNC831" s="28"/>
      <c r="RND831" s="28"/>
      <c r="RNE831" s="28"/>
      <c r="RNF831" s="28"/>
      <c r="RNG831" s="28"/>
      <c r="RNH831" s="28"/>
      <c r="RNI831" s="28"/>
      <c r="RNJ831" s="28"/>
      <c r="RNK831" s="28"/>
      <c r="RNL831" s="28"/>
      <c r="RNM831" s="28"/>
      <c r="RNN831" s="28"/>
      <c r="RNO831" s="28"/>
      <c r="RNP831" s="28"/>
      <c r="RNQ831" s="28"/>
      <c r="RNR831" s="28"/>
      <c r="RNS831" s="28"/>
      <c r="RNT831" s="28"/>
      <c r="RNU831" s="28"/>
      <c r="RNV831" s="28"/>
      <c r="RNW831" s="28"/>
      <c r="RNX831" s="28"/>
      <c r="RNY831" s="28"/>
      <c r="RNZ831" s="28"/>
      <c r="ROA831" s="28"/>
      <c r="ROB831" s="28"/>
      <c r="ROC831" s="28"/>
      <c r="ROD831" s="28"/>
      <c r="ROE831" s="28"/>
      <c r="ROF831" s="28"/>
      <c r="ROG831" s="28"/>
      <c r="ROH831" s="28"/>
      <c r="ROI831" s="28"/>
      <c r="ROJ831" s="28"/>
      <c r="ROK831" s="28"/>
      <c r="ROL831" s="28"/>
      <c r="ROM831" s="28"/>
      <c r="RON831" s="28"/>
      <c r="ROO831" s="28"/>
      <c r="ROP831" s="28"/>
      <c r="ROQ831" s="28"/>
      <c r="ROR831" s="28"/>
      <c r="ROS831" s="28"/>
      <c r="ROT831" s="28"/>
      <c r="ROU831" s="28"/>
      <c r="ROV831" s="28"/>
      <c r="ROW831" s="28"/>
      <c r="ROX831" s="28"/>
      <c r="ROY831" s="28"/>
      <c r="ROZ831" s="28"/>
      <c r="RPA831" s="28"/>
      <c r="RPB831" s="28"/>
      <c r="RPC831" s="28"/>
      <c r="RPD831" s="28"/>
      <c r="RPE831" s="28"/>
      <c r="RPF831" s="28"/>
      <c r="RPG831" s="28"/>
      <c r="RPH831" s="28"/>
      <c r="RPI831" s="28"/>
      <c r="RPJ831" s="28"/>
      <c r="RPK831" s="28"/>
      <c r="RPL831" s="28"/>
      <c r="RPM831" s="28"/>
      <c r="RPN831" s="28"/>
      <c r="RPO831" s="28"/>
      <c r="RPP831" s="28"/>
      <c r="RPQ831" s="28"/>
      <c r="RPR831" s="28"/>
      <c r="RPS831" s="28"/>
      <c r="RPT831" s="28"/>
      <c r="RPU831" s="28"/>
      <c r="RPV831" s="28"/>
      <c r="RPW831" s="28"/>
      <c r="RPX831" s="28"/>
      <c r="RPY831" s="28"/>
      <c r="RPZ831" s="28"/>
      <c r="RQA831" s="28"/>
      <c r="RQB831" s="28"/>
      <c r="RQC831" s="28"/>
      <c r="RQD831" s="28"/>
      <c r="RQE831" s="28"/>
      <c r="RQF831" s="28"/>
      <c r="RQG831" s="28"/>
      <c r="RQH831" s="28"/>
      <c r="RQI831" s="28"/>
      <c r="RQJ831" s="28"/>
      <c r="RQK831" s="28"/>
      <c r="RQL831" s="28"/>
      <c r="RQM831" s="28"/>
      <c r="RQN831" s="28"/>
      <c r="RQO831" s="28"/>
      <c r="RQP831" s="28"/>
      <c r="RQQ831" s="28"/>
      <c r="RQR831" s="28"/>
      <c r="RQS831" s="28"/>
      <c r="RQT831" s="28"/>
      <c r="RQU831" s="28"/>
      <c r="RQV831" s="28"/>
      <c r="RQW831" s="28"/>
      <c r="RQX831" s="28"/>
      <c r="RQY831" s="28"/>
      <c r="RQZ831" s="28"/>
      <c r="RRA831" s="28"/>
      <c r="RRB831" s="28"/>
      <c r="RRC831" s="28"/>
      <c r="RRD831" s="28"/>
      <c r="RRE831" s="28"/>
      <c r="RRF831" s="28"/>
      <c r="RRG831" s="28"/>
      <c r="RRH831" s="28"/>
      <c r="RRI831" s="28"/>
      <c r="RRJ831" s="28"/>
      <c r="RRK831" s="28"/>
      <c r="RRL831" s="28"/>
      <c r="RRM831" s="28"/>
      <c r="RRN831" s="28"/>
      <c r="RRO831" s="28"/>
      <c r="RRP831" s="28"/>
      <c r="RRQ831" s="28"/>
      <c r="RRR831" s="28"/>
      <c r="RRS831" s="28"/>
      <c r="RRT831" s="28"/>
      <c r="RRU831" s="28"/>
      <c r="RRV831" s="28"/>
      <c r="RRW831" s="28"/>
      <c r="RRX831" s="28"/>
      <c r="RRY831" s="28"/>
      <c r="RRZ831" s="28"/>
      <c r="RSA831" s="28"/>
      <c r="RSB831" s="28"/>
      <c r="RSC831" s="28"/>
      <c r="RSD831" s="28"/>
      <c r="RSE831" s="28"/>
      <c r="RSF831" s="28"/>
      <c r="RSG831" s="28"/>
      <c r="RSH831" s="28"/>
      <c r="RSI831" s="28"/>
      <c r="RSJ831" s="28"/>
      <c r="RSK831" s="28"/>
      <c r="RSL831" s="28"/>
      <c r="RSM831" s="28"/>
      <c r="RSN831" s="28"/>
      <c r="RSO831" s="28"/>
      <c r="RSP831" s="28"/>
      <c r="RSQ831" s="28"/>
      <c r="RSR831" s="28"/>
      <c r="RSS831" s="28"/>
      <c r="RST831" s="28"/>
      <c r="RSU831" s="28"/>
      <c r="RSV831" s="28"/>
      <c r="RSW831" s="28"/>
      <c r="RSX831" s="28"/>
      <c r="RSY831" s="28"/>
      <c r="RSZ831" s="28"/>
      <c r="RTA831" s="28"/>
      <c r="RTB831" s="28"/>
      <c r="RTC831" s="28"/>
      <c r="RTD831" s="28"/>
      <c r="RTE831" s="28"/>
      <c r="RTF831" s="28"/>
      <c r="RTG831" s="28"/>
      <c r="RTH831" s="28"/>
      <c r="RTI831" s="28"/>
      <c r="RTJ831" s="28"/>
      <c r="RTK831" s="28"/>
      <c r="RTL831" s="28"/>
      <c r="RTM831" s="28"/>
      <c r="RTN831" s="28"/>
      <c r="RTO831" s="28"/>
      <c r="RTP831" s="28"/>
      <c r="RTQ831" s="28"/>
      <c r="RTR831" s="28"/>
      <c r="RTS831" s="28"/>
      <c r="RTT831" s="28"/>
      <c r="RTU831" s="28"/>
      <c r="RTV831" s="28"/>
      <c r="RTW831" s="28"/>
      <c r="RTX831" s="28"/>
      <c r="RTY831" s="28"/>
      <c r="RTZ831" s="28"/>
      <c r="RUA831" s="28"/>
      <c r="RUB831" s="28"/>
      <c r="RUC831" s="28"/>
      <c r="RUD831" s="28"/>
      <c r="RUE831" s="28"/>
      <c r="RUF831" s="28"/>
      <c r="RUG831" s="28"/>
      <c r="RUH831" s="28"/>
      <c r="RUI831" s="28"/>
      <c r="RUJ831" s="28"/>
      <c r="RUK831" s="28"/>
      <c r="RUL831" s="28"/>
      <c r="RUM831" s="28"/>
      <c r="RUN831" s="28"/>
      <c r="RUO831" s="28"/>
      <c r="RUP831" s="28"/>
      <c r="RUQ831" s="28"/>
      <c r="RUR831" s="28"/>
      <c r="RUS831" s="28"/>
      <c r="RUT831" s="28"/>
      <c r="RUU831" s="28"/>
      <c r="RUV831" s="28"/>
      <c r="RUW831" s="28"/>
      <c r="RUX831" s="28"/>
      <c r="RUY831" s="28"/>
      <c r="RUZ831" s="28"/>
      <c r="RVA831" s="28"/>
      <c r="RVB831" s="28"/>
      <c r="RVC831" s="28"/>
      <c r="RVD831" s="28"/>
      <c r="RVE831" s="28"/>
      <c r="RVF831" s="28"/>
      <c r="RVG831" s="28"/>
      <c r="RVH831" s="28"/>
      <c r="RVI831" s="28"/>
      <c r="RVJ831" s="28"/>
      <c r="RVK831" s="28"/>
      <c r="RVL831" s="28"/>
      <c r="RVM831" s="28"/>
      <c r="RVN831" s="28"/>
      <c r="RVO831" s="28"/>
      <c r="RVP831" s="28"/>
      <c r="RVQ831" s="28"/>
      <c r="RVR831" s="28"/>
      <c r="RVS831" s="28"/>
      <c r="RVT831" s="28"/>
      <c r="RVU831" s="28"/>
      <c r="RVV831" s="28"/>
      <c r="RVW831" s="28"/>
      <c r="RVX831" s="28"/>
      <c r="RVY831" s="28"/>
      <c r="RVZ831" s="28"/>
      <c r="RWA831" s="28"/>
      <c r="RWB831" s="28"/>
      <c r="RWC831" s="28"/>
      <c r="RWD831" s="28"/>
      <c r="RWE831" s="28"/>
      <c r="RWF831" s="28"/>
      <c r="RWG831" s="28"/>
      <c r="RWH831" s="28"/>
      <c r="RWI831" s="28"/>
      <c r="RWJ831" s="28"/>
      <c r="RWK831" s="28"/>
      <c r="RWL831" s="28"/>
      <c r="RWM831" s="28"/>
      <c r="RWN831" s="28"/>
      <c r="RWO831" s="28"/>
      <c r="RWP831" s="28"/>
      <c r="RWQ831" s="28"/>
      <c r="RWR831" s="28"/>
      <c r="RWS831" s="28"/>
      <c r="RWT831" s="28"/>
      <c r="RWU831" s="28"/>
      <c r="RWV831" s="28"/>
      <c r="RWW831" s="28"/>
      <c r="RWX831" s="28"/>
      <c r="RWY831" s="28"/>
      <c r="RWZ831" s="28"/>
      <c r="RXA831" s="28"/>
      <c r="RXB831" s="28"/>
      <c r="RXC831" s="28"/>
      <c r="RXD831" s="28"/>
      <c r="RXE831" s="28"/>
      <c r="RXF831" s="28"/>
      <c r="RXG831" s="28"/>
      <c r="RXH831" s="28"/>
      <c r="RXI831" s="28"/>
      <c r="RXJ831" s="28"/>
      <c r="RXK831" s="28"/>
      <c r="RXL831" s="28"/>
      <c r="RXM831" s="28"/>
      <c r="RXN831" s="28"/>
      <c r="RXO831" s="28"/>
      <c r="RXP831" s="28"/>
      <c r="RXQ831" s="28"/>
      <c r="RXR831" s="28"/>
      <c r="RXS831" s="28"/>
      <c r="RXT831" s="28"/>
      <c r="RXU831" s="28"/>
      <c r="RXV831" s="28"/>
      <c r="RXW831" s="28"/>
      <c r="RXX831" s="28"/>
      <c r="RXY831" s="28"/>
      <c r="RXZ831" s="28"/>
      <c r="RYA831" s="28"/>
      <c r="RYB831" s="28"/>
      <c r="RYC831" s="28"/>
      <c r="RYD831" s="28"/>
      <c r="RYE831" s="28"/>
      <c r="RYF831" s="28"/>
      <c r="RYG831" s="28"/>
      <c r="RYH831" s="28"/>
      <c r="RYI831" s="28"/>
      <c r="RYJ831" s="28"/>
      <c r="RYK831" s="28"/>
      <c r="RYL831" s="28"/>
      <c r="RYM831" s="28"/>
      <c r="RYN831" s="28"/>
      <c r="RYO831" s="28"/>
      <c r="RYP831" s="28"/>
      <c r="RYQ831" s="28"/>
      <c r="RYR831" s="28"/>
      <c r="RYS831" s="28"/>
      <c r="RYT831" s="28"/>
      <c r="RYU831" s="28"/>
      <c r="RYV831" s="28"/>
      <c r="RYW831" s="28"/>
      <c r="RYX831" s="28"/>
      <c r="RYY831" s="28"/>
      <c r="RYZ831" s="28"/>
      <c r="RZA831" s="28"/>
      <c r="RZB831" s="28"/>
      <c r="RZC831" s="28"/>
      <c r="RZD831" s="28"/>
      <c r="RZE831" s="28"/>
      <c r="RZF831" s="28"/>
      <c r="RZG831" s="28"/>
      <c r="RZH831" s="28"/>
      <c r="RZI831" s="28"/>
      <c r="RZJ831" s="28"/>
      <c r="RZK831" s="28"/>
      <c r="RZL831" s="28"/>
      <c r="RZM831" s="28"/>
      <c r="RZN831" s="28"/>
      <c r="RZO831" s="28"/>
      <c r="RZP831" s="28"/>
      <c r="RZQ831" s="28"/>
      <c r="RZR831" s="28"/>
      <c r="RZS831" s="28"/>
      <c r="RZT831" s="28"/>
      <c r="RZU831" s="28"/>
      <c r="RZV831" s="28"/>
      <c r="RZW831" s="28"/>
      <c r="RZX831" s="28"/>
      <c r="RZY831" s="28"/>
      <c r="RZZ831" s="28"/>
      <c r="SAA831" s="28"/>
      <c r="SAB831" s="28"/>
      <c r="SAC831" s="28"/>
      <c r="SAD831" s="28"/>
      <c r="SAE831" s="28"/>
      <c r="SAF831" s="28"/>
      <c r="SAG831" s="28"/>
      <c r="SAH831" s="28"/>
      <c r="SAI831" s="28"/>
      <c r="SAJ831" s="28"/>
      <c r="SAK831" s="28"/>
      <c r="SAL831" s="28"/>
      <c r="SAM831" s="28"/>
      <c r="SAN831" s="28"/>
      <c r="SAO831" s="28"/>
      <c r="SAP831" s="28"/>
      <c r="SAQ831" s="28"/>
      <c r="SAR831" s="28"/>
      <c r="SAS831" s="28"/>
      <c r="SAT831" s="28"/>
      <c r="SAU831" s="28"/>
      <c r="SAV831" s="28"/>
      <c r="SAW831" s="28"/>
      <c r="SAX831" s="28"/>
      <c r="SAY831" s="28"/>
      <c r="SAZ831" s="28"/>
      <c r="SBA831" s="28"/>
      <c r="SBB831" s="28"/>
      <c r="SBC831" s="28"/>
      <c r="SBD831" s="28"/>
      <c r="SBE831" s="28"/>
      <c r="SBF831" s="28"/>
      <c r="SBG831" s="28"/>
      <c r="SBH831" s="28"/>
      <c r="SBI831" s="28"/>
      <c r="SBJ831" s="28"/>
      <c r="SBK831" s="28"/>
      <c r="SBL831" s="28"/>
      <c r="SBM831" s="28"/>
      <c r="SBN831" s="28"/>
      <c r="SBO831" s="28"/>
      <c r="SBP831" s="28"/>
      <c r="SBQ831" s="28"/>
      <c r="SBR831" s="28"/>
      <c r="SBS831" s="28"/>
      <c r="SBT831" s="28"/>
      <c r="SBU831" s="28"/>
      <c r="SBV831" s="28"/>
      <c r="SBW831" s="28"/>
      <c r="SBX831" s="28"/>
      <c r="SBY831" s="28"/>
      <c r="SBZ831" s="28"/>
      <c r="SCA831" s="28"/>
      <c r="SCB831" s="28"/>
      <c r="SCC831" s="28"/>
      <c r="SCD831" s="28"/>
      <c r="SCE831" s="28"/>
      <c r="SCF831" s="28"/>
      <c r="SCG831" s="28"/>
      <c r="SCH831" s="28"/>
      <c r="SCI831" s="28"/>
      <c r="SCJ831" s="28"/>
      <c r="SCK831" s="28"/>
      <c r="SCL831" s="28"/>
      <c r="SCM831" s="28"/>
      <c r="SCN831" s="28"/>
      <c r="SCO831" s="28"/>
      <c r="SCP831" s="28"/>
      <c r="SCQ831" s="28"/>
      <c r="SCR831" s="28"/>
      <c r="SCS831" s="28"/>
      <c r="SCT831" s="28"/>
      <c r="SCU831" s="28"/>
      <c r="SCV831" s="28"/>
      <c r="SCW831" s="28"/>
      <c r="SCX831" s="28"/>
      <c r="SCY831" s="28"/>
      <c r="SCZ831" s="28"/>
      <c r="SDA831" s="28"/>
      <c r="SDB831" s="28"/>
      <c r="SDC831" s="28"/>
      <c r="SDD831" s="28"/>
      <c r="SDE831" s="28"/>
      <c r="SDF831" s="28"/>
      <c r="SDG831" s="28"/>
      <c r="SDH831" s="28"/>
      <c r="SDI831" s="28"/>
      <c r="SDJ831" s="28"/>
      <c r="SDK831" s="28"/>
      <c r="SDL831" s="28"/>
      <c r="SDM831" s="28"/>
      <c r="SDN831" s="28"/>
      <c r="SDO831" s="28"/>
      <c r="SDP831" s="28"/>
      <c r="SDQ831" s="28"/>
      <c r="SDR831" s="28"/>
      <c r="SDS831" s="28"/>
      <c r="SDT831" s="28"/>
      <c r="SDU831" s="28"/>
      <c r="SDV831" s="28"/>
      <c r="SDW831" s="28"/>
      <c r="SDX831" s="28"/>
      <c r="SDY831" s="28"/>
      <c r="SDZ831" s="28"/>
      <c r="SEA831" s="28"/>
      <c r="SEB831" s="28"/>
      <c r="SEC831" s="28"/>
      <c r="SED831" s="28"/>
      <c r="SEE831" s="28"/>
      <c r="SEF831" s="28"/>
      <c r="SEG831" s="28"/>
      <c r="SEH831" s="28"/>
      <c r="SEI831" s="28"/>
      <c r="SEJ831" s="28"/>
      <c r="SEK831" s="28"/>
      <c r="SEL831" s="28"/>
      <c r="SEM831" s="28"/>
      <c r="SEN831" s="28"/>
      <c r="SEO831" s="28"/>
      <c r="SEP831" s="28"/>
      <c r="SEQ831" s="28"/>
      <c r="SER831" s="28"/>
      <c r="SES831" s="28"/>
      <c r="SET831" s="28"/>
      <c r="SEU831" s="28"/>
      <c r="SEV831" s="28"/>
      <c r="SEW831" s="28"/>
      <c r="SEX831" s="28"/>
      <c r="SEY831" s="28"/>
      <c r="SEZ831" s="28"/>
      <c r="SFA831" s="28"/>
      <c r="SFB831" s="28"/>
      <c r="SFC831" s="28"/>
      <c r="SFD831" s="28"/>
      <c r="SFE831" s="28"/>
      <c r="SFF831" s="28"/>
      <c r="SFG831" s="28"/>
      <c r="SFH831" s="28"/>
      <c r="SFI831" s="28"/>
      <c r="SFJ831" s="28"/>
      <c r="SFK831" s="28"/>
      <c r="SFL831" s="28"/>
      <c r="SFM831" s="28"/>
      <c r="SFN831" s="28"/>
      <c r="SFO831" s="28"/>
      <c r="SFP831" s="28"/>
      <c r="SFQ831" s="28"/>
      <c r="SFR831" s="28"/>
      <c r="SFS831" s="28"/>
      <c r="SFT831" s="28"/>
      <c r="SFU831" s="28"/>
      <c r="SFV831" s="28"/>
      <c r="SFW831" s="28"/>
      <c r="SFX831" s="28"/>
      <c r="SFY831" s="28"/>
      <c r="SFZ831" s="28"/>
      <c r="SGA831" s="28"/>
      <c r="SGB831" s="28"/>
      <c r="SGC831" s="28"/>
      <c r="SGD831" s="28"/>
      <c r="SGE831" s="28"/>
      <c r="SGF831" s="28"/>
      <c r="SGG831" s="28"/>
      <c r="SGH831" s="28"/>
      <c r="SGI831" s="28"/>
      <c r="SGJ831" s="28"/>
      <c r="SGK831" s="28"/>
      <c r="SGL831" s="28"/>
      <c r="SGM831" s="28"/>
      <c r="SGN831" s="28"/>
      <c r="SGO831" s="28"/>
      <c r="SGP831" s="28"/>
      <c r="SGQ831" s="28"/>
      <c r="SGR831" s="28"/>
      <c r="SGS831" s="28"/>
      <c r="SGT831" s="28"/>
      <c r="SGU831" s="28"/>
      <c r="SGV831" s="28"/>
      <c r="SGW831" s="28"/>
      <c r="SGX831" s="28"/>
      <c r="SGY831" s="28"/>
      <c r="SGZ831" s="28"/>
      <c r="SHA831" s="28"/>
      <c r="SHB831" s="28"/>
      <c r="SHC831" s="28"/>
      <c r="SHD831" s="28"/>
      <c r="SHE831" s="28"/>
      <c r="SHF831" s="28"/>
      <c r="SHG831" s="28"/>
      <c r="SHH831" s="28"/>
      <c r="SHI831" s="28"/>
      <c r="SHJ831" s="28"/>
      <c r="SHK831" s="28"/>
      <c r="SHL831" s="28"/>
      <c r="SHM831" s="28"/>
      <c r="SHN831" s="28"/>
      <c r="SHO831" s="28"/>
      <c r="SHP831" s="28"/>
      <c r="SHQ831" s="28"/>
      <c r="SHR831" s="28"/>
      <c r="SHS831" s="28"/>
      <c r="SHT831" s="28"/>
      <c r="SHU831" s="28"/>
      <c r="SHV831" s="28"/>
      <c r="SHW831" s="28"/>
      <c r="SHX831" s="28"/>
      <c r="SHY831" s="28"/>
      <c r="SHZ831" s="28"/>
      <c r="SIA831" s="28"/>
      <c r="SIB831" s="28"/>
      <c r="SIC831" s="28"/>
      <c r="SID831" s="28"/>
      <c r="SIE831" s="28"/>
      <c r="SIF831" s="28"/>
      <c r="SIG831" s="28"/>
      <c r="SIH831" s="28"/>
      <c r="SII831" s="28"/>
      <c r="SIJ831" s="28"/>
      <c r="SIK831" s="28"/>
      <c r="SIL831" s="28"/>
      <c r="SIM831" s="28"/>
      <c r="SIN831" s="28"/>
      <c r="SIO831" s="28"/>
      <c r="SIP831" s="28"/>
      <c r="SIQ831" s="28"/>
      <c r="SIR831" s="28"/>
      <c r="SIS831" s="28"/>
      <c r="SIT831" s="28"/>
      <c r="SIU831" s="28"/>
      <c r="SIV831" s="28"/>
      <c r="SIW831" s="28"/>
      <c r="SIX831" s="28"/>
      <c r="SIY831" s="28"/>
      <c r="SIZ831" s="28"/>
      <c r="SJA831" s="28"/>
      <c r="SJB831" s="28"/>
      <c r="SJC831" s="28"/>
      <c r="SJD831" s="28"/>
      <c r="SJE831" s="28"/>
      <c r="SJF831" s="28"/>
      <c r="SJG831" s="28"/>
      <c r="SJH831" s="28"/>
      <c r="SJI831" s="28"/>
      <c r="SJJ831" s="28"/>
      <c r="SJK831" s="28"/>
      <c r="SJL831" s="28"/>
      <c r="SJM831" s="28"/>
      <c r="SJN831" s="28"/>
      <c r="SJO831" s="28"/>
      <c r="SJP831" s="28"/>
      <c r="SJQ831" s="28"/>
      <c r="SJR831" s="28"/>
      <c r="SJS831" s="28"/>
      <c r="SJT831" s="28"/>
      <c r="SJU831" s="28"/>
      <c r="SJV831" s="28"/>
      <c r="SJW831" s="28"/>
      <c r="SJX831" s="28"/>
      <c r="SJY831" s="28"/>
      <c r="SJZ831" s="28"/>
      <c r="SKA831" s="28"/>
      <c r="SKB831" s="28"/>
      <c r="SKC831" s="28"/>
      <c r="SKD831" s="28"/>
      <c r="SKE831" s="28"/>
      <c r="SKF831" s="28"/>
      <c r="SKG831" s="28"/>
      <c r="SKH831" s="28"/>
      <c r="SKI831" s="28"/>
      <c r="SKJ831" s="28"/>
      <c r="SKK831" s="28"/>
      <c r="SKL831" s="28"/>
      <c r="SKM831" s="28"/>
      <c r="SKN831" s="28"/>
      <c r="SKO831" s="28"/>
      <c r="SKP831" s="28"/>
      <c r="SKQ831" s="28"/>
      <c r="SKR831" s="28"/>
      <c r="SKS831" s="28"/>
      <c r="SKT831" s="28"/>
      <c r="SKU831" s="28"/>
      <c r="SKV831" s="28"/>
      <c r="SKW831" s="28"/>
      <c r="SKX831" s="28"/>
      <c r="SKY831" s="28"/>
      <c r="SKZ831" s="28"/>
      <c r="SLA831" s="28"/>
      <c r="SLB831" s="28"/>
      <c r="SLC831" s="28"/>
      <c r="SLD831" s="28"/>
      <c r="SLE831" s="28"/>
      <c r="SLF831" s="28"/>
      <c r="SLG831" s="28"/>
      <c r="SLH831" s="28"/>
      <c r="SLI831" s="28"/>
      <c r="SLJ831" s="28"/>
      <c r="SLK831" s="28"/>
      <c r="SLL831" s="28"/>
      <c r="SLM831" s="28"/>
      <c r="SLN831" s="28"/>
      <c r="SLO831" s="28"/>
      <c r="SLP831" s="28"/>
      <c r="SLQ831" s="28"/>
      <c r="SLR831" s="28"/>
      <c r="SLS831" s="28"/>
      <c r="SLT831" s="28"/>
      <c r="SLU831" s="28"/>
      <c r="SLV831" s="28"/>
      <c r="SLW831" s="28"/>
      <c r="SLX831" s="28"/>
      <c r="SLY831" s="28"/>
      <c r="SLZ831" s="28"/>
      <c r="SMA831" s="28"/>
      <c r="SMB831" s="28"/>
      <c r="SMC831" s="28"/>
      <c r="SMD831" s="28"/>
      <c r="SME831" s="28"/>
      <c r="SMF831" s="28"/>
      <c r="SMG831" s="28"/>
      <c r="SMH831" s="28"/>
      <c r="SMI831" s="28"/>
      <c r="SMJ831" s="28"/>
      <c r="SMK831" s="28"/>
      <c r="SML831" s="28"/>
      <c r="SMM831" s="28"/>
      <c r="SMN831" s="28"/>
      <c r="SMO831" s="28"/>
      <c r="SMP831" s="28"/>
      <c r="SMQ831" s="28"/>
      <c r="SMR831" s="28"/>
      <c r="SMS831" s="28"/>
      <c r="SMT831" s="28"/>
      <c r="SMU831" s="28"/>
      <c r="SMV831" s="28"/>
      <c r="SMW831" s="28"/>
      <c r="SMX831" s="28"/>
      <c r="SMY831" s="28"/>
      <c r="SMZ831" s="28"/>
      <c r="SNA831" s="28"/>
      <c r="SNB831" s="28"/>
      <c r="SNC831" s="28"/>
      <c r="SND831" s="28"/>
      <c r="SNE831" s="28"/>
      <c r="SNF831" s="28"/>
      <c r="SNG831" s="28"/>
      <c r="SNH831" s="28"/>
      <c r="SNI831" s="28"/>
      <c r="SNJ831" s="28"/>
      <c r="SNK831" s="28"/>
      <c r="SNL831" s="28"/>
      <c r="SNM831" s="28"/>
      <c r="SNN831" s="28"/>
      <c r="SNO831" s="28"/>
      <c r="SNP831" s="28"/>
      <c r="SNQ831" s="28"/>
      <c r="SNR831" s="28"/>
      <c r="SNS831" s="28"/>
      <c r="SNT831" s="28"/>
      <c r="SNU831" s="28"/>
      <c r="SNV831" s="28"/>
      <c r="SNW831" s="28"/>
      <c r="SNX831" s="28"/>
      <c r="SNY831" s="28"/>
      <c r="SNZ831" s="28"/>
      <c r="SOA831" s="28"/>
      <c r="SOB831" s="28"/>
      <c r="SOC831" s="28"/>
      <c r="SOD831" s="28"/>
      <c r="SOE831" s="28"/>
      <c r="SOF831" s="28"/>
      <c r="SOG831" s="28"/>
      <c r="SOH831" s="28"/>
      <c r="SOI831" s="28"/>
      <c r="SOJ831" s="28"/>
      <c r="SOK831" s="28"/>
      <c r="SOL831" s="28"/>
      <c r="SOM831" s="28"/>
      <c r="SON831" s="28"/>
      <c r="SOO831" s="28"/>
      <c r="SOP831" s="28"/>
      <c r="SOQ831" s="28"/>
      <c r="SOR831" s="28"/>
      <c r="SOS831" s="28"/>
      <c r="SOT831" s="28"/>
      <c r="SOU831" s="28"/>
      <c r="SOV831" s="28"/>
      <c r="SOW831" s="28"/>
      <c r="SOX831" s="28"/>
      <c r="SOY831" s="28"/>
      <c r="SOZ831" s="28"/>
      <c r="SPA831" s="28"/>
      <c r="SPB831" s="28"/>
      <c r="SPC831" s="28"/>
      <c r="SPD831" s="28"/>
      <c r="SPE831" s="28"/>
      <c r="SPF831" s="28"/>
      <c r="SPG831" s="28"/>
      <c r="SPH831" s="28"/>
      <c r="SPI831" s="28"/>
      <c r="SPJ831" s="28"/>
      <c r="SPK831" s="28"/>
      <c r="SPL831" s="28"/>
      <c r="SPM831" s="28"/>
      <c r="SPN831" s="28"/>
      <c r="SPO831" s="28"/>
      <c r="SPP831" s="28"/>
      <c r="SPQ831" s="28"/>
      <c r="SPR831" s="28"/>
      <c r="SPS831" s="28"/>
      <c r="SPT831" s="28"/>
      <c r="SPU831" s="28"/>
      <c r="SPV831" s="28"/>
      <c r="SPW831" s="28"/>
      <c r="SPX831" s="28"/>
      <c r="SPY831" s="28"/>
      <c r="SPZ831" s="28"/>
      <c r="SQA831" s="28"/>
      <c r="SQB831" s="28"/>
      <c r="SQC831" s="28"/>
      <c r="SQD831" s="28"/>
      <c r="SQE831" s="28"/>
      <c r="SQF831" s="28"/>
      <c r="SQG831" s="28"/>
      <c r="SQH831" s="28"/>
      <c r="SQI831" s="28"/>
      <c r="SQJ831" s="28"/>
      <c r="SQK831" s="28"/>
      <c r="SQL831" s="28"/>
      <c r="SQM831" s="28"/>
      <c r="SQN831" s="28"/>
      <c r="SQO831" s="28"/>
      <c r="SQP831" s="28"/>
      <c r="SQQ831" s="28"/>
      <c r="SQR831" s="28"/>
      <c r="SQS831" s="28"/>
      <c r="SQT831" s="28"/>
      <c r="SQU831" s="28"/>
      <c r="SQV831" s="28"/>
      <c r="SQW831" s="28"/>
      <c r="SQX831" s="28"/>
      <c r="SQY831" s="28"/>
      <c r="SQZ831" s="28"/>
      <c r="SRA831" s="28"/>
      <c r="SRB831" s="28"/>
      <c r="SRC831" s="28"/>
      <c r="SRD831" s="28"/>
      <c r="SRE831" s="28"/>
      <c r="SRF831" s="28"/>
      <c r="SRG831" s="28"/>
      <c r="SRH831" s="28"/>
      <c r="SRI831" s="28"/>
      <c r="SRJ831" s="28"/>
      <c r="SRK831" s="28"/>
      <c r="SRL831" s="28"/>
      <c r="SRM831" s="28"/>
      <c r="SRN831" s="28"/>
      <c r="SRO831" s="28"/>
      <c r="SRP831" s="28"/>
      <c r="SRQ831" s="28"/>
      <c r="SRR831" s="28"/>
      <c r="SRS831" s="28"/>
      <c r="SRT831" s="28"/>
      <c r="SRU831" s="28"/>
      <c r="SRV831" s="28"/>
      <c r="SRW831" s="28"/>
      <c r="SRX831" s="28"/>
      <c r="SRY831" s="28"/>
      <c r="SRZ831" s="28"/>
      <c r="SSA831" s="28"/>
      <c r="SSB831" s="28"/>
      <c r="SSC831" s="28"/>
      <c r="SSD831" s="28"/>
      <c r="SSE831" s="28"/>
      <c r="SSF831" s="28"/>
      <c r="SSG831" s="28"/>
      <c r="SSH831" s="28"/>
      <c r="SSI831" s="28"/>
      <c r="SSJ831" s="28"/>
      <c r="SSK831" s="28"/>
      <c r="SSL831" s="28"/>
      <c r="SSM831" s="28"/>
      <c r="SSN831" s="28"/>
      <c r="SSO831" s="28"/>
      <c r="SSP831" s="28"/>
      <c r="SSQ831" s="28"/>
      <c r="SSR831" s="28"/>
      <c r="SSS831" s="28"/>
      <c r="SST831" s="28"/>
      <c r="SSU831" s="28"/>
      <c r="SSV831" s="28"/>
      <c r="SSW831" s="28"/>
      <c r="SSX831" s="28"/>
      <c r="SSY831" s="28"/>
      <c r="SSZ831" s="28"/>
      <c r="STA831" s="28"/>
      <c r="STB831" s="28"/>
      <c r="STC831" s="28"/>
      <c r="STD831" s="28"/>
      <c r="STE831" s="28"/>
      <c r="STF831" s="28"/>
      <c r="STG831" s="28"/>
      <c r="STH831" s="28"/>
      <c r="STI831" s="28"/>
      <c r="STJ831" s="28"/>
      <c r="STK831" s="28"/>
      <c r="STL831" s="28"/>
      <c r="STM831" s="28"/>
      <c r="STN831" s="28"/>
      <c r="STO831" s="28"/>
      <c r="STP831" s="28"/>
      <c r="STQ831" s="28"/>
      <c r="STR831" s="28"/>
      <c r="STS831" s="28"/>
      <c r="STT831" s="28"/>
      <c r="STU831" s="28"/>
      <c r="STV831" s="28"/>
      <c r="STW831" s="28"/>
      <c r="STX831" s="28"/>
      <c r="STY831" s="28"/>
      <c r="STZ831" s="28"/>
      <c r="SUA831" s="28"/>
      <c r="SUB831" s="28"/>
      <c r="SUC831" s="28"/>
      <c r="SUD831" s="28"/>
      <c r="SUE831" s="28"/>
      <c r="SUF831" s="28"/>
      <c r="SUG831" s="28"/>
      <c r="SUH831" s="28"/>
      <c r="SUI831" s="28"/>
      <c r="SUJ831" s="28"/>
      <c r="SUK831" s="28"/>
      <c r="SUL831" s="28"/>
      <c r="SUM831" s="28"/>
      <c r="SUN831" s="28"/>
      <c r="SUO831" s="28"/>
      <c r="SUP831" s="28"/>
      <c r="SUQ831" s="28"/>
      <c r="SUR831" s="28"/>
      <c r="SUS831" s="28"/>
      <c r="SUT831" s="28"/>
      <c r="SUU831" s="28"/>
      <c r="SUV831" s="28"/>
      <c r="SUW831" s="28"/>
      <c r="SUX831" s="28"/>
      <c r="SUY831" s="28"/>
      <c r="SUZ831" s="28"/>
      <c r="SVA831" s="28"/>
      <c r="SVB831" s="28"/>
      <c r="SVC831" s="28"/>
      <c r="SVD831" s="28"/>
      <c r="SVE831" s="28"/>
      <c r="SVF831" s="28"/>
      <c r="SVG831" s="28"/>
      <c r="SVH831" s="28"/>
      <c r="SVI831" s="28"/>
      <c r="SVJ831" s="28"/>
      <c r="SVK831" s="28"/>
      <c r="SVL831" s="28"/>
      <c r="SVM831" s="28"/>
      <c r="SVN831" s="28"/>
      <c r="SVO831" s="28"/>
      <c r="SVP831" s="28"/>
      <c r="SVQ831" s="28"/>
      <c r="SVR831" s="28"/>
      <c r="SVS831" s="28"/>
      <c r="SVT831" s="28"/>
      <c r="SVU831" s="28"/>
      <c r="SVV831" s="28"/>
      <c r="SVW831" s="28"/>
      <c r="SVX831" s="28"/>
      <c r="SVY831" s="28"/>
      <c r="SVZ831" s="28"/>
      <c r="SWA831" s="28"/>
      <c r="SWB831" s="28"/>
      <c r="SWC831" s="28"/>
      <c r="SWD831" s="28"/>
      <c r="SWE831" s="28"/>
      <c r="SWF831" s="28"/>
      <c r="SWG831" s="28"/>
      <c r="SWH831" s="28"/>
      <c r="SWI831" s="28"/>
      <c r="SWJ831" s="28"/>
      <c r="SWK831" s="28"/>
      <c r="SWL831" s="28"/>
      <c r="SWM831" s="28"/>
      <c r="SWN831" s="28"/>
      <c r="SWO831" s="28"/>
      <c r="SWP831" s="28"/>
      <c r="SWQ831" s="28"/>
      <c r="SWR831" s="28"/>
      <c r="SWS831" s="28"/>
      <c r="SWT831" s="28"/>
      <c r="SWU831" s="28"/>
      <c r="SWV831" s="28"/>
      <c r="SWW831" s="28"/>
      <c r="SWX831" s="28"/>
      <c r="SWY831" s="28"/>
      <c r="SWZ831" s="28"/>
      <c r="SXA831" s="28"/>
      <c r="SXB831" s="28"/>
      <c r="SXC831" s="28"/>
      <c r="SXD831" s="28"/>
      <c r="SXE831" s="28"/>
      <c r="SXF831" s="28"/>
      <c r="SXG831" s="28"/>
      <c r="SXH831" s="28"/>
      <c r="SXI831" s="28"/>
      <c r="SXJ831" s="28"/>
      <c r="SXK831" s="28"/>
      <c r="SXL831" s="28"/>
      <c r="SXM831" s="28"/>
      <c r="SXN831" s="28"/>
      <c r="SXO831" s="28"/>
      <c r="SXP831" s="28"/>
      <c r="SXQ831" s="28"/>
      <c r="SXR831" s="28"/>
      <c r="SXS831" s="28"/>
      <c r="SXT831" s="28"/>
      <c r="SXU831" s="28"/>
      <c r="SXV831" s="28"/>
      <c r="SXW831" s="28"/>
      <c r="SXX831" s="28"/>
      <c r="SXY831" s="28"/>
      <c r="SXZ831" s="28"/>
      <c r="SYA831" s="28"/>
      <c r="SYB831" s="28"/>
      <c r="SYC831" s="28"/>
      <c r="SYD831" s="28"/>
      <c r="SYE831" s="28"/>
      <c r="SYF831" s="28"/>
      <c r="SYG831" s="28"/>
      <c r="SYH831" s="28"/>
      <c r="SYI831" s="28"/>
      <c r="SYJ831" s="28"/>
      <c r="SYK831" s="28"/>
      <c r="SYL831" s="28"/>
      <c r="SYM831" s="28"/>
      <c r="SYN831" s="28"/>
      <c r="SYO831" s="28"/>
      <c r="SYP831" s="28"/>
      <c r="SYQ831" s="28"/>
      <c r="SYR831" s="28"/>
      <c r="SYS831" s="28"/>
      <c r="SYT831" s="28"/>
      <c r="SYU831" s="28"/>
      <c r="SYV831" s="28"/>
      <c r="SYW831" s="28"/>
      <c r="SYX831" s="28"/>
      <c r="SYY831" s="28"/>
      <c r="SYZ831" s="28"/>
      <c r="SZA831" s="28"/>
      <c r="SZB831" s="28"/>
      <c r="SZC831" s="28"/>
      <c r="SZD831" s="28"/>
      <c r="SZE831" s="28"/>
      <c r="SZF831" s="28"/>
      <c r="SZG831" s="28"/>
      <c r="SZH831" s="28"/>
      <c r="SZI831" s="28"/>
      <c r="SZJ831" s="28"/>
      <c r="SZK831" s="28"/>
      <c r="SZL831" s="28"/>
      <c r="SZM831" s="28"/>
      <c r="SZN831" s="28"/>
      <c r="SZO831" s="28"/>
      <c r="SZP831" s="28"/>
      <c r="SZQ831" s="28"/>
      <c r="SZR831" s="28"/>
      <c r="SZS831" s="28"/>
      <c r="SZT831" s="28"/>
      <c r="SZU831" s="28"/>
      <c r="SZV831" s="28"/>
      <c r="SZW831" s="28"/>
      <c r="SZX831" s="28"/>
      <c r="SZY831" s="28"/>
      <c r="SZZ831" s="28"/>
      <c r="TAA831" s="28"/>
      <c r="TAB831" s="28"/>
      <c r="TAC831" s="28"/>
      <c r="TAD831" s="28"/>
      <c r="TAE831" s="28"/>
      <c r="TAF831" s="28"/>
      <c r="TAG831" s="28"/>
      <c r="TAH831" s="28"/>
      <c r="TAI831" s="28"/>
      <c r="TAJ831" s="28"/>
      <c r="TAK831" s="28"/>
      <c r="TAL831" s="28"/>
      <c r="TAM831" s="28"/>
      <c r="TAN831" s="28"/>
      <c r="TAO831" s="28"/>
      <c r="TAP831" s="28"/>
      <c r="TAQ831" s="28"/>
      <c r="TAR831" s="28"/>
      <c r="TAS831" s="28"/>
      <c r="TAT831" s="28"/>
      <c r="TAU831" s="28"/>
      <c r="TAV831" s="28"/>
      <c r="TAW831" s="28"/>
      <c r="TAX831" s="28"/>
      <c r="TAY831" s="28"/>
      <c r="TAZ831" s="28"/>
      <c r="TBA831" s="28"/>
      <c r="TBB831" s="28"/>
      <c r="TBC831" s="28"/>
      <c r="TBD831" s="28"/>
      <c r="TBE831" s="28"/>
      <c r="TBF831" s="28"/>
      <c r="TBG831" s="28"/>
      <c r="TBH831" s="28"/>
      <c r="TBI831" s="28"/>
      <c r="TBJ831" s="28"/>
      <c r="TBK831" s="28"/>
      <c r="TBL831" s="28"/>
      <c r="TBM831" s="28"/>
      <c r="TBN831" s="28"/>
      <c r="TBO831" s="28"/>
      <c r="TBP831" s="28"/>
      <c r="TBQ831" s="28"/>
      <c r="TBR831" s="28"/>
      <c r="TBS831" s="28"/>
      <c r="TBT831" s="28"/>
      <c r="TBU831" s="28"/>
      <c r="TBV831" s="28"/>
      <c r="TBW831" s="28"/>
      <c r="TBX831" s="28"/>
      <c r="TBY831" s="28"/>
      <c r="TBZ831" s="28"/>
      <c r="TCA831" s="28"/>
      <c r="TCB831" s="28"/>
      <c r="TCC831" s="28"/>
      <c r="TCD831" s="28"/>
      <c r="TCE831" s="28"/>
      <c r="TCF831" s="28"/>
      <c r="TCG831" s="28"/>
      <c r="TCH831" s="28"/>
      <c r="TCI831" s="28"/>
      <c r="TCJ831" s="28"/>
      <c r="TCK831" s="28"/>
      <c r="TCL831" s="28"/>
      <c r="TCM831" s="28"/>
      <c r="TCN831" s="28"/>
      <c r="TCO831" s="28"/>
      <c r="TCP831" s="28"/>
      <c r="TCQ831" s="28"/>
      <c r="TCR831" s="28"/>
      <c r="TCS831" s="28"/>
      <c r="TCT831" s="28"/>
      <c r="TCU831" s="28"/>
      <c r="TCV831" s="28"/>
      <c r="TCW831" s="28"/>
      <c r="TCX831" s="28"/>
      <c r="TCY831" s="28"/>
      <c r="TCZ831" s="28"/>
      <c r="TDA831" s="28"/>
      <c r="TDB831" s="28"/>
      <c r="TDC831" s="28"/>
      <c r="TDD831" s="28"/>
      <c r="TDE831" s="28"/>
      <c r="TDF831" s="28"/>
      <c r="TDG831" s="28"/>
      <c r="TDH831" s="28"/>
      <c r="TDI831" s="28"/>
      <c r="TDJ831" s="28"/>
      <c r="TDK831" s="28"/>
      <c r="TDL831" s="28"/>
      <c r="TDM831" s="28"/>
      <c r="TDN831" s="28"/>
      <c r="TDO831" s="28"/>
      <c r="TDP831" s="28"/>
      <c r="TDQ831" s="28"/>
      <c r="TDR831" s="28"/>
      <c r="TDS831" s="28"/>
      <c r="TDT831" s="28"/>
      <c r="TDU831" s="28"/>
      <c r="TDV831" s="28"/>
      <c r="TDW831" s="28"/>
      <c r="TDX831" s="28"/>
      <c r="TDY831" s="28"/>
      <c r="TDZ831" s="28"/>
      <c r="TEA831" s="28"/>
      <c r="TEB831" s="28"/>
      <c r="TEC831" s="28"/>
      <c r="TED831" s="28"/>
      <c r="TEE831" s="28"/>
      <c r="TEF831" s="28"/>
      <c r="TEG831" s="28"/>
      <c r="TEH831" s="28"/>
      <c r="TEI831" s="28"/>
      <c r="TEJ831" s="28"/>
      <c r="TEK831" s="28"/>
      <c r="TEL831" s="28"/>
      <c r="TEM831" s="28"/>
      <c r="TEN831" s="28"/>
      <c r="TEO831" s="28"/>
      <c r="TEP831" s="28"/>
      <c r="TEQ831" s="28"/>
      <c r="TER831" s="28"/>
      <c r="TES831" s="28"/>
      <c r="TET831" s="28"/>
      <c r="TEU831" s="28"/>
      <c r="TEV831" s="28"/>
      <c r="TEW831" s="28"/>
      <c r="TEX831" s="28"/>
      <c r="TEY831" s="28"/>
      <c r="TEZ831" s="28"/>
      <c r="TFA831" s="28"/>
      <c r="TFB831" s="28"/>
      <c r="TFC831" s="28"/>
      <c r="TFD831" s="28"/>
      <c r="TFE831" s="28"/>
      <c r="TFF831" s="28"/>
      <c r="TFG831" s="28"/>
      <c r="TFH831" s="28"/>
      <c r="TFI831" s="28"/>
      <c r="TFJ831" s="28"/>
      <c r="TFK831" s="28"/>
      <c r="TFL831" s="28"/>
      <c r="TFM831" s="28"/>
      <c r="TFN831" s="28"/>
      <c r="TFO831" s="28"/>
      <c r="TFP831" s="28"/>
      <c r="TFQ831" s="28"/>
      <c r="TFR831" s="28"/>
      <c r="TFS831" s="28"/>
      <c r="TFT831" s="28"/>
      <c r="TFU831" s="28"/>
      <c r="TFV831" s="28"/>
      <c r="TFW831" s="28"/>
      <c r="TFX831" s="28"/>
      <c r="TFY831" s="28"/>
      <c r="TFZ831" s="28"/>
      <c r="TGA831" s="28"/>
      <c r="TGB831" s="28"/>
      <c r="TGC831" s="28"/>
      <c r="TGD831" s="28"/>
      <c r="TGE831" s="28"/>
      <c r="TGF831" s="28"/>
      <c r="TGG831" s="28"/>
      <c r="TGH831" s="28"/>
      <c r="TGI831" s="28"/>
      <c r="TGJ831" s="28"/>
      <c r="TGK831" s="28"/>
      <c r="TGL831" s="28"/>
      <c r="TGM831" s="28"/>
      <c r="TGN831" s="28"/>
      <c r="TGO831" s="28"/>
      <c r="TGP831" s="28"/>
      <c r="TGQ831" s="28"/>
      <c r="TGR831" s="28"/>
      <c r="TGS831" s="28"/>
      <c r="TGT831" s="28"/>
      <c r="TGU831" s="28"/>
      <c r="TGV831" s="28"/>
      <c r="TGW831" s="28"/>
      <c r="TGX831" s="28"/>
      <c r="TGY831" s="28"/>
      <c r="TGZ831" s="28"/>
      <c r="THA831" s="28"/>
      <c r="THB831" s="28"/>
      <c r="THC831" s="28"/>
      <c r="THD831" s="28"/>
      <c r="THE831" s="28"/>
      <c r="THF831" s="28"/>
      <c r="THG831" s="28"/>
      <c r="THH831" s="28"/>
      <c r="THI831" s="28"/>
      <c r="THJ831" s="28"/>
      <c r="THK831" s="28"/>
      <c r="THL831" s="28"/>
      <c r="THM831" s="28"/>
      <c r="THN831" s="28"/>
      <c r="THO831" s="28"/>
      <c r="THP831" s="28"/>
      <c r="THQ831" s="28"/>
      <c r="THR831" s="28"/>
      <c r="THS831" s="28"/>
      <c r="THT831" s="28"/>
      <c r="THU831" s="28"/>
      <c r="THV831" s="28"/>
      <c r="THW831" s="28"/>
      <c r="THX831" s="28"/>
      <c r="THY831" s="28"/>
      <c r="THZ831" s="28"/>
      <c r="TIA831" s="28"/>
      <c r="TIB831" s="28"/>
      <c r="TIC831" s="28"/>
      <c r="TID831" s="28"/>
      <c r="TIE831" s="28"/>
      <c r="TIF831" s="28"/>
      <c r="TIG831" s="28"/>
      <c r="TIH831" s="28"/>
      <c r="TII831" s="28"/>
      <c r="TIJ831" s="28"/>
      <c r="TIK831" s="28"/>
      <c r="TIL831" s="28"/>
      <c r="TIM831" s="28"/>
      <c r="TIN831" s="28"/>
      <c r="TIO831" s="28"/>
      <c r="TIP831" s="28"/>
      <c r="TIQ831" s="28"/>
      <c r="TIR831" s="28"/>
      <c r="TIS831" s="28"/>
      <c r="TIT831" s="28"/>
      <c r="TIU831" s="28"/>
      <c r="TIV831" s="28"/>
      <c r="TIW831" s="28"/>
      <c r="TIX831" s="28"/>
      <c r="TIY831" s="28"/>
      <c r="TIZ831" s="28"/>
      <c r="TJA831" s="28"/>
      <c r="TJB831" s="28"/>
      <c r="TJC831" s="28"/>
      <c r="TJD831" s="28"/>
      <c r="TJE831" s="28"/>
      <c r="TJF831" s="28"/>
      <c r="TJG831" s="28"/>
      <c r="TJH831" s="28"/>
      <c r="TJI831" s="28"/>
      <c r="TJJ831" s="28"/>
      <c r="TJK831" s="28"/>
      <c r="TJL831" s="28"/>
      <c r="TJM831" s="28"/>
      <c r="TJN831" s="28"/>
      <c r="TJO831" s="28"/>
      <c r="TJP831" s="28"/>
      <c r="TJQ831" s="28"/>
      <c r="TJR831" s="28"/>
      <c r="TJS831" s="28"/>
      <c r="TJT831" s="28"/>
      <c r="TJU831" s="28"/>
      <c r="TJV831" s="28"/>
      <c r="TJW831" s="28"/>
      <c r="TJX831" s="28"/>
      <c r="TJY831" s="28"/>
      <c r="TJZ831" s="28"/>
      <c r="TKA831" s="28"/>
      <c r="TKB831" s="28"/>
      <c r="TKC831" s="28"/>
      <c r="TKD831" s="28"/>
      <c r="TKE831" s="28"/>
      <c r="TKF831" s="28"/>
      <c r="TKG831" s="28"/>
      <c r="TKH831" s="28"/>
      <c r="TKI831" s="28"/>
      <c r="TKJ831" s="28"/>
      <c r="TKK831" s="28"/>
      <c r="TKL831" s="28"/>
      <c r="TKM831" s="28"/>
      <c r="TKN831" s="28"/>
      <c r="TKO831" s="28"/>
      <c r="TKP831" s="28"/>
      <c r="TKQ831" s="28"/>
      <c r="TKR831" s="28"/>
      <c r="TKS831" s="28"/>
      <c r="TKT831" s="28"/>
      <c r="TKU831" s="28"/>
      <c r="TKV831" s="28"/>
      <c r="TKW831" s="28"/>
      <c r="TKX831" s="28"/>
      <c r="TKY831" s="28"/>
      <c r="TKZ831" s="28"/>
      <c r="TLA831" s="28"/>
      <c r="TLB831" s="28"/>
      <c r="TLC831" s="28"/>
      <c r="TLD831" s="28"/>
      <c r="TLE831" s="28"/>
      <c r="TLF831" s="28"/>
      <c r="TLG831" s="28"/>
      <c r="TLH831" s="28"/>
      <c r="TLI831" s="28"/>
      <c r="TLJ831" s="28"/>
      <c r="TLK831" s="28"/>
      <c r="TLL831" s="28"/>
      <c r="TLM831" s="28"/>
      <c r="TLN831" s="28"/>
      <c r="TLO831" s="28"/>
      <c r="TLP831" s="28"/>
      <c r="TLQ831" s="28"/>
      <c r="TLR831" s="28"/>
      <c r="TLS831" s="28"/>
      <c r="TLT831" s="28"/>
      <c r="TLU831" s="28"/>
      <c r="TLV831" s="28"/>
      <c r="TLW831" s="28"/>
      <c r="TLX831" s="28"/>
      <c r="TLY831" s="28"/>
      <c r="TLZ831" s="28"/>
      <c r="TMA831" s="28"/>
      <c r="TMB831" s="28"/>
      <c r="TMC831" s="28"/>
      <c r="TMD831" s="28"/>
      <c r="TME831" s="28"/>
      <c r="TMF831" s="28"/>
      <c r="TMG831" s="28"/>
      <c r="TMH831" s="28"/>
      <c r="TMI831" s="28"/>
      <c r="TMJ831" s="28"/>
      <c r="TMK831" s="28"/>
      <c r="TML831" s="28"/>
      <c r="TMM831" s="28"/>
      <c r="TMN831" s="28"/>
      <c r="TMO831" s="28"/>
      <c r="TMP831" s="28"/>
      <c r="TMQ831" s="28"/>
      <c r="TMR831" s="28"/>
      <c r="TMS831" s="28"/>
      <c r="TMT831" s="28"/>
      <c r="TMU831" s="28"/>
      <c r="TMV831" s="28"/>
      <c r="TMW831" s="28"/>
      <c r="TMX831" s="28"/>
      <c r="TMY831" s="28"/>
      <c r="TMZ831" s="28"/>
      <c r="TNA831" s="28"/>
      <c r="TNB831" s="28"/>
      <c r="TNC831" s="28"/>
      <c r="TND831" s="28"/>
      <c r="TNE831" s="28"/>
      <c r="TNF831" s="28"/>
      <c r="TNG831" s="28"/>
      <c r="TNH831" s="28"/>
      <c r="TNI831" s="28"/>
      <c r="TNJ831" s="28"/>
      <c r="TNK831" s="28"/>
      <c r="TNL831" s="28"/>
      <c r="TNM831" s="28"/>
      <c r="TNN831" s="28"/>
      <c r="TNO831" s="28"/>
      <c r="TNP831" s="28"/>
      <c r="TNQ831" s="28"/>
      <c r="TNR831" s="28"/>
      <c r="TNS831" s="28"/>
      <c r="TNT831" s="28"/>
      <c r="TNU831" s="28"/>
      <c r="TNV831" s="28"/>
      <c r="TNW831" s="28"/>
      <c r="TNX831" s="28"/>
      <c r="TNY831" s="28"/>
      <c r="TNZ831" s="28"/>
      <c r="TOA831" s="28"/>
      <c r="TOB831" s="28"/>
      <c r="TOC831" s="28"/>
      <c r="TOD831" s="28"/>
      <c r="TOE831" s="28"/>
      <c r="TOF831" s="28"/>
      <c r="TOG831" s="28"/>
      <c r="TOH831" s="28"/>
      <c r="TOI831" s="28"/>
      <c r="TOJ831" s="28"/>
      <c r="TOK831" s="28"/>
      <c r="TOL831" s="28"/>
      <c r="TOM831" s="28"/>
      <c r="TON831" s="28"/>
      <c r="TOO831" s="28"/>
      <c r="TOP831" s="28"/>
      <c r="TOQ831" s="28"/>
      <c r="TOR831" s="28"/>
      <c r="TOS831" s="28"/>
      <c r="TOT831" s="28"/>
      <c r="TOU831" s="28"/>
      <c r="TOV831" s="28"/>
      <c r="TOW831" s="28"/>
      <c r="TOX831" s="28"/>
      <c r="TOY831" s="28"/>
      <c r="TOZ831" s="28"/>
      <c r="TPA831" s="28"/>
      <c r="TPB831" s="28"/>
      <c r="TPC831" s="28"/>
      <c r="TPD831" s="28"/>
      <c r="TPE831" s="28"/>
      <c r="TPF831" s="28"/>
      <c r="TPG831" s="28"/>
      <c r="TPH831" s="28"/>
      <c r="TPI831" s="28"/>
      <c r="TPJ831" s="28"/>
      <c r="TPK831" s="28"/>
      <c r="TPL831" s="28"/>
      <c r="TPM831" s="28"/>
      <c r="TPN831" s="28"/>
      <c r="TPO831" s="28"/>
      <c r="TPP831" s="28"/>
      <c r="TPQ831" s="28"/>
      <c r="TPR831" s="28"/>
      <c r="TPS831" s="28"/>
      <c r="TPT831" s="28"/>
      <c r="TPU831" s="28"/>
      <c r="TPV831" s="28"/>
      <c r="TPW831" s="28"/>
      <c r="TPX831" s="28"/>
      <c r="TPY831" s="28"/>
      <c r="TPZ831" s="28"/>
      <c r="TQA831" s="28"/>
      <c r="TQB831" s="28"/>
      <c r="TQC831" s="28"/>
      <c r="TQD831" s="28"/>
      <c r="TQE831" s="28"/>
      <c r="TQF831" s="28"/>
      <c r="TQG831" s="28"/>
      <c r="TQH831" s="28"/>
      <c r="TQI831" s="28"/>
      <c r="TQJ831" s="28"/>
      <c r="TQK831" s="28"/>
      <c r="TQL831" s="28"/>
      <c r="TQM831" s="28"/>
      <c r="TQN831" s="28"/>
      <c r="TQO831" s="28"/>
      <c r="TQP831" s="28"/>
      <c r="TQQ831" s="28"/>
      <c r="TQR831" s="28"/>
      <c r="TQS831" s="28"/>
      <c r="TQT831" s="28"/>
      <c r="TQU831" s="28"/>
      <c r="TQV831" s="28"/>
      <c r="TQW831" s="28"/>
      <c r="TQX831" s="28"/>
      <c r="TQY831" s="28"/>
      <c r="TQZ831" s="28"/>
      <c r="TRA831" s="28"/>
      <c r="TRB831" s="28"/>
      <c r="TRC831" s="28"/>
      <c r="TRD831" s="28"/>
      <c r="TRE831" s="28"/>
      <c r="TRF831" s="28"/>
      <c r="TRG831" s="28"/>
      <c r="TRH831" s="28"/>
      <c r="TRI831" s="28"/>
      <c r="TRJ831" s="28"/>
      <c r="TRK831" s="28"/>
      <c r="TRL831" s="28"/>
      <c r="TRM831" s="28"/>
      <c r="TRN831" s="28"/>
      <c r="TRO831" s="28"/>
      <c r="TRP831" s="28"/>
      <c r="TRQ831" s="28"/>
      <c r="TRR831" s="28"/>
      <c r="TRS831" s="28"/>
      <c r="TRT831" s="28"/>
      <c r="TRU831" s="28"/>
      <c r="TRV831" s="28"/>
      <c r="TRW831" s="28"/>
      <c r="TRX831" s="28"/>
      <c r="TRY831" s="28"/>
      <c r="TRZ831" s="28"/>
      <c r="TSA831" s="28"/>
      <c r="TSB831" s="28"/>
      <c r="TSC831" s="28"/>
      <c r="TSD831" s="28"/>
      <c r="TSE831" s="28"/>
      <c r="TSF831" s="28"/>
      <c r="TSG831" s="28"/>
      <c r="TSH831" s="28"/>
      <c r="TSI831" s="28"/>
      <c r="TSJ831" s="28"/>
      <c r="TSK831" s="28"/>
      <c r="TSL831" s="28"/>
      <c r="TSM831" s="28"/>
      <c r="TSN831" s="28"/>
      <c r="TSO831" s="28"/>
      <c r="TSP831" s="28"/>
      <c r="TSQ831" s="28"/>
      <c r="TSR831" s="28"/>
      <c r="TSS831" s="28"/>
      <c r="TST831" s="28"/>
      <c r="TSU831" s="28"/>
      <c r="TSV831" s="28"/>
      <c r="TSW831" s="28"/>
      <c r="TSX831" s="28"/>
      <c r="TSY831" s="28"/>
      <c r="TSZ831" s="28"/>
      <c r="TTA831" s="28"/>
      <c r="TTB831" s="28"/>
      <c r="TTC831" s="28"/>
      <c r="TTD831" s="28"/>
      <c r="TTE831" s="28"/>
      <c r="TTF831" s="28"/>
      <c r="TTG831" s="28"/>
      <c r="TTH831" s="28"/>
      <c r="TTI831" s="28"/>
      <c r="TTJ831" s="28"/>
      <c r="TTK831" s="28"/>
      <c r="TTL831" s="28"/>
      <c r="TTM831" s="28"/>
      <c r="TTN831" s="28"/>
      <c r="TTO831" s="28"/>
      <c r="TTP831" s="28"/>
      <c r="TTQ831" s="28"/>
      <c r="TTR831" s="28"/>
      <c r="TTS831" s="28"/>
      <c r="TTT831" s="28"/>
      <c r="TTU831" s="28"/>
      <c r="TTV831" s="28"/>
      <c r="TTW831" s="28"/>
      <c r="TTX831" s="28"/>
      <c r="TTY831" s="28"/>
      <c r="TTZ831" s="28"/>
      <c r="TUA831" s="28"/>
      <c r="TUB831" s="28"/>
      <c r="TUC831" s="28"/>
      <c r="TUD831" s="28"/>
      <c r="TUE831" s="28"/>
      <c r="TUF831" s="28"/>
      <c r="TUG831" s="28"/>
      <c r="TUH831" s="28"/>
      <c r="TUI831" s="28"/>
      <c r="TUJ831" s="28"/>
      <c r="TUK831" s="28"/>
      <c r="TUL831" s="28"/>
      <c r="TUM831" s="28"/>
      <c r="TUN831" s="28"/>
      <c r="TUO831" s="28"/>
      <c r="TUP831" s="28"/>
      <c r="TUQ831" s="28"/>
      <c r="TUR831" s="28"/>
      <c r="TUS831" s="28"/>
      <c r="TUT831" s="28"/>
      <c r="TUU831" s="28"/>
      <c r="TUV831" s="28"/>
      <c r="TUW831" s="28"/>
      <c r="TUX831" s="28"/>
      <c r="TUY831" s="28"/>
      <c r="TUZ831" s="28"/>
      <c r="TVA831" s="28"/>
      <c r="TVB831" s="28"/>
      <c r="TVC831" s="28"/>
      <c r="TVD831" s="28"/>
      <c r="TVE831" s="28"/>
      <c r="TVF831" s="28"/>
      <c r="TVG831" s="28"/>
      <c r="TVH831" s="28"/>
      <c r="TVI831" s="28"/>
      <c r="TVJ831" s="28"/>
      <c r="TVK831" s="28"/>
      <c r="TVL831" s="28"/>
      <c r="TVM831" s="28"/>
      <c r="TVN831" s="28"/>
      <c r="TVO831" s="28"/>
      <c r="TVP831" s="28"/>
      <c r="TVQ831" s="28"/>
      <c r="TVR831" s="28"/>
      <c r="TVS831" s="28"/>
      <c r="TVT831" s="28"/>
      <c r="TVU831" s="28"/>
      <c r="TVV831" s="28"/>
      <c r="TVW831" s="28"/>
      <c r="TVX831" s="28"/>
      <c r="TVY831" s="28"/>
      <c r="TVZ831" s="28"/>
      <c r="TWA831" s="28"/>
      <c r="TWB831" s="28"/>
      <c r="TWC831" s="28"/>
      <c r="TWD831" s="28"/>
      <c r="TWE831" s="28"/>
      <c r="TWF831" s="28"/>
      <c r="TWG831" s="28"/>
      <c r="TWH831" s="28"/>
      <c r="TWI831" s="28"/>
      <c r="TWJ831" s="28"/>
      <c r="TWK831" s="28"/>
      <c r="TWL831" s="28"/>
      <c r="TWM831" s="28"/>
      <c r="TWN831" s="28"/>
      <c r="TWO831" s="28"/>
      <c r="TWP831" s="28"/>
      <c r="TWQ831" s="28"/>
      <c r="TWR831" s="28"/>
      <c r="TWS831" s="28"/>
      <c r="TWT831" s="28"/>
      <c r="TWU831" s="28"/>
      <c r="TWV831" s="28"/>
      <c r="TWW831" s="28"/>
      <c r="TWX831" s="28"/>
      <c r="TWY831" s="28"/>
      <c r="TWZ831" s="28"/>
      <c r="TXA831" s="28"/>
      <c r="TXB831" s="28"/>
      <c r="TXC831" s="28"/>
      <c r="TXD831" s="28"/>
      <c r="TXE831" s="28"/>
      <c r="TXF831" s="28"/>
      <c r="TXG831" s="28"/>
      <c r="TXH831" s="28"/>
      <c r="TXI831" s="28"/>
      <c r="TXJ831" s="28"/>
      <c r="TXK831" s="28"/>
      <c r="TXL831" s="28"/>
      <c r="TXM831" s="28"/>
      <c r="TXN831" s="28"/>
      <c r="TXO831" s="28"/>
      <c r="TXP831" s="28"/>
      <c r="TXQ831" s="28"/>
      <c r="TXR831" s="28"/>
      <c r="TXS831" s="28"/>
      <c r="TXT831" s="28"/>
      <c r="TXU831" s="28"/>
      <c r="TXV831" s="28"/>
      <c r="TXW831" s="28"/>
      <c r="TXX831" s="28"/>
      <c r="TXY831" s="28"/>
      <c r="TXZ831" s="28"/>
      <c r="TYA831" s="28"/>
      <c r="TYB831" s="28"/>
      <c r="TYC831" s="28"/>
      <c r="TYD831" s="28"/>
      <c r="TYE831" s="28"/>
      <c r="TYF831" s="28"/>
      <c r="TYG831" s="28"/>
      <c r="TYH831" s="28"/>
      <c r="TYI831" s="28"/>
      <c r="TYJ831" s="28"/>
      <c r="TYK831" s="28"/>
      <c r="TYL831" s="28"/>
      <c r="TYM831" s="28"/>
      <c r="TYN831" s="28"/>
      <c r="TYO831" s="28"/>
      <c r="TYP831" s="28"/>
      <c r="TYQ831" s="28"/>
      <c r="TYR831" s="28"/>
      <c r="TYS831" s="28"/>
      <c r="TYT831" s="28"/>
      <c r="TYU831" s="28"/>
      <c r="TYV831" s="28"/>
      <c r="TYW831" s="28"/>
      <c r="TYX831" s="28"/>
      <c r="TYY831" s="28"/>
      <c r="TYZ831" s="28"/>
      <c r="TZA831" s="28"/>
      <c r="TZB831" s="28"/>
      <c r="TZC831" s="28"/>
      <c r="TZD831" s="28"/>
      <c r="TZE831" s="28"/>
      <c r="TZF831" s="28"/>
      <c r="TZG831" s="28"/>
      <c r="TZH831" s="28"/>
      <c r="TZI831" s="28"/>
      <c r="TZJ831" s="28"/>
      <c r="TZK831" s="28"/>
      <c r="TZL831" s="28"/>
      <c r="TZM831" s="28"/>
      <c r="TZN831" s="28"/>
      <c r="TZO831" s="28"/>
      <c r="TZP831" s="28"/>
      <c r="TZQ831" s="28"/>
      <c r="TZR831" s="28"/>
      <c r="TZS831" s="28"/>
      <c r="TZT831" s="28"/>
      <c r="TZU831" s="28"/>
      <c r="TZV831" s="28"/>
      <c r="TZW831" s="28"/>
      <c r="TZX831" s="28"/>
      <c r="TZY831" s="28"/>
      <c r="TZZ831" s="28"/>
      <c r="UAA831" s="28"/>
      <c r="UAB831" s="28"/>
      <c r="UAC831" s="28"/>
      <c r="UAD831" s="28"/>
      <c r="UAE831" s="28"/>
      <c r="UAF831" s="28"/>
      <c r="UAG831" s="28"/>
      <c r="UAH831" s="28"/>
      <c r="UAI831" s="28"/>
      <c r="UAJ831" s="28"/>
      <c r="UAK831" s="28"/>
      <c r="UAL831" s="28"/>
      <c r="UAM831" s="28"/>
      <c r="UAN831" s="28"/>
      <c r="UAO831" s="28"/>
      <c r="UAP831" s="28"/>
      <c r="UAQ831" s="28"/>
      <c r="UAR831" s="28"/>
      <c r="UAS831" s="28"/>
      <c r="UAT831" s="28"/>
      <c r="UAU831" s="28"/>
      <c r="UAV831" s="28"/>
      <c r="UAW831" s="28"/>
      <c r="UAX831" s="28"/>
      <c r="UAY831" s="28"/>
      <c r="UAZ831" s="28"/>
      <c r="UBA831" s="28"/>
      <c r="UBB831" s="28"/>
      <c r="UBC831" s="28"/>
      <c r="UBD831" s="28"/>
      <c r="UBE831" s="28"/>
      <c r="UBF831" s="28"/>
      <c r="UBG831" s="28"/>
      <c r="UBH831" s="28"/>
      <c r="UBI831" s="28"/>
      <c r="UBJ831" s="28"/>
      <c r="UBK831" s="28"/>
      <c r="UBL831" s="28"/>
      <c r="UBM831" s="28"/>
      <c r="UBN831" s="28"/>
      <c r="UBO831" s="28"/>
      <c r="UBP831" s="28"/>
      <c r="UBQ831" s="28"/>
      <c r="UBR831" s="28"/>
      <c r="UBS831" s="28"/>
      <c r="UBT831" s="28"/>
      <c r="UBU831" s="28"/>
      <c r="UBV831" s="28"/>
      <c r="UBW831" s="28"/>
      <c r="UBX831" s="28"/>
      <c r="UBY831" s="28"/>
      <c r="UBZ831" s="28"/>
      <c r="UCA831" s="28"/>
      <c r="UCB831" s="28"/>
      <c r="UCC831" s="28"/>
      <c r="UCD831" s="28"/>
      <c r="UCE831" s="28"/>
      <c r="UCF831" s="28"/>
      <c r="UCG831" s="28"/>
      <c r="UCH831" s="28"/>
      <c r="UCI831" s="28"/>
      <c r="UCJ831" s="28"/>
      <c r="UCK831" s="28"/>
      <c r="UCL831" s="28"/>
      <c r="UCM831" s="28"/>
      <c r="UCN831" s="28"/>
      <c r="UCO831" s="28"/>
      <c r="UCP831" s="28"/>
      <c r="UCQ831" s="28"/>
      <c r="UCR831" s="28"/>
      <c r="UCS831" s="28"/>
      <c r="UCT831" s="28"/>
      <c r="UCU831" s="28"/>
      <c r="UCV831" s="28"/>
      <c r="UCW831" s="28"/>
      <c r="UCX831" s="28"/>
      <c r="UCY831" s="28"/>
      <c r="UCZ831" s="28"/>
      <c r="UDA831" s="28"/>
      <c r="UDB831" s="28"/>
      <c r="UDC831" s="28"/>
      <c r="UDD831" s="28"/>
      <c r="UDE831" s="28"/>
      <c r="UDF831" s="28"/>
      <c r="UDG831" s="28"/>
      <c r="UDH831" s="28"/>
      <c r="UDI831" s="28"/>
      <c r="UDJ831" s="28"/>
      <c r="UDK831" s="28"/>
      <c r="UDL831" s="28"/>
      <c r="UDM831" s="28"/>
      <c r="UDN831" s="28"/>
      <c r="UDO831" s="28"/>
      <c r="UDP831" s="28"/>
      <c r="UDQ831" s="28"/>
      <c r="UDR831" s="28"/>
      <c r="UDS831" s="28"/>
      <c r="UDT831" s="28"/>
      <c r="UDU831" s="28"/>
      <c r="UDV831" s="28"/>
      <c r="UDW831" s="28"/>
      <c r="UDX831" s="28"/>
      <c r="UDY831" s="28"/>
      <c r="UDZ831" s="28"/>
      <c r="UEA831" s="28"/>
      <c r="UEB831" s="28"/>
      <c r="UEC831" s="28"/>
      <c r="UED831" s="28"/>
      <c r="UEE831" s="28"/>
      <c r="UEF831" s="28"/>
      <c r="UEG831" s="28"/>
      <c r="UEH831" s="28"/>
      <c r="UEI831" s="28"/>
      <c r="UEJ831" s="28"/>
      <c r="UEK831" s="28"/>
      <c r="UEL831" s="28"/>
      <c r="UEM831" s="28"/>
      <c r="UEN831" s="28"/>
      <c r="UEO831" s="28"/>
      <c r="UEP831" s="28"/>
      <c r="UEQ831" s="28"/>
      <c r="UER831" s="28"/>
      <c r="UES831" s="28"/>
      <c r="UET831" s="28"/>
      <c r="UEU831" s="28"/>
      <c r="UEV831" s="28"/>
      <c r="UEW831" s="28"/>
      <c r="UEX831" s="28"/>
      <c r="UEY831" s="28"/>
      <c r="UEZ831" s="28"/>
      <c r="UFA831" s="28"/>
      <c r="UFB831" s="28"/>
      <c r="UFC831" s="28"/>
      <c r="UFD831" s="28"/>
      <c r="UFE831" s="28"/>
      <c r="UFF831" s="28"/>
      <c r="UFG831" s="28"/>
      <c r="UFH831" s="28"/>
      <c r="UFI831" s="28"/>
      <c r="UFJ831" s="28"/>
      <c r="UFK831" s="28"/>
      <c r="UFL831" s="28"/>
      <c r="UFM831" s="28"/>
      <c r="UFN831" s="28"/>
      <c r="UFO831" s="28"/>
      <c r="UFP831" s="28"/>
      <c r="UFQ831" s="28"/>
      <c r="UFR831" s="28"/>
      <c r="UFS831" s="28"/>
      <c r="UFT831" s="28"/>
      <c r="UFU831" s="28"/>
      <c r="UFV831" s="28"/>
      <c r="UFW831" s="28"/>
      <c r="UFX831" s="28"/>
      <c r="UFY831" s="28"/>
      <c r="UFZ831" s="28"/>
      <c r="UGA831" s="28"/>
      <c r="UGB831" s="28"/>
      <c r="UGC831" s="28"/>
      <c r="UGD831" s="28"/>
      <c r="UGE831" s="28"/>
      <c r="UGF831" s="28"/>
      <c r="UGG831" s="28"/>
      <c r="UGH831" s="28"/>
      <c r="UGI831" s="28"/>
      <c r="UGJ831" s="28"/>
      <c r="UGK831" s="28"/>
      <c r="UGL831" s="28"/>
      <c r="UGM831" s="28"/>
      <c r="UGN831" s="28"/>
      <c r="UGO831" s="28"/>
      <c r="UGP831" s="28"/>
      <c r="UGQ831" s="28"/>
      <c r="UGR831" s="28"/>
      <c r="UGS831" s="28"/>
      <c r="UGT831" s="28"/>
      <c r="UGU831" s="28"/>
      <c r="UGV831" s="28"/>
      <c r="UGW831" s="28"/>
      <c r="UGX831" s="28"/>
      <c r="UGY831" s="28"/>
      <c r="UGZ831" s="28"/>
      <c r="UHA831" s="28"/>
      <c r="UHB831" s="28"/>
      <c r="UHC831" s="28"/>
      <c r="UHD831" s="28"/>
      <c r="UHE831" s="28"/>
      <c r="UHF831" s="28"/>
      <c r="UHG831" s="28"/>
      <c r="UHH831" s="28"/>
      <c r="UHI831" s="28"/>
      <c r="UHJ831" s="28"/>
      <c r="UHK831" s="28"/>
      <c r="UHL831" s="28"/>
      <c r="UHM831" s="28"/>
      <c r="UHN831" s="28"/>
      <c r="UHO831" s="28"/>
      <c r="UHP831" s="28"/>
      <c r="UHQ831" s="28"/>
      <c r="UHR831" s="28"/>
      <c r="UHS831" s="28"/>
      <c r="UHT831" s="28"/>
      <c r="UHU831" s="28"/>
      <c r="UHV831" s="28"/>
      <c r="UHW831" s="28"/>
      <c r="UHX831" s="28"/>
      <c r="UHY831" s="28"/>
      <c r="UHZ831" s="28"/>
      <c r="UIA831" s="28"/>
      <c r="UIB831" s="28"/>
      <c r="UIC831" s="28"/>
      <c r="UID831" s="28"/>
      <c r="UIE831" s="28"/>
      <c r="UIF831" s="28"/>
      <c r="UIG831" s="28"/>
      <c r="UIH831" s="28"/>
      <c r="UII831" s="28"/>
      <c r="UIJ831" s="28"/>
      <c r="UIK831" s="28"/>
      <c r="UIL831" s="28"/>
      <c r="UIM831" s="28"/>
      <c r="UIN831" s="28"/>
      <c r="UIO831" s="28"/>
      <c r="UIP831" s="28"/>
      <c r="UIQ831" s="28"/>
      <c r="UIR831" s="28"/>
      <c r="UIS831" s="28"/>
      <c r="UIT831" s="28"/>
      <c r="UIU831" s="28"/>
      <c r="UIV831" s="28"/>
      <c r="UIW831" s="28"/>
      <c r="UIX831" s="28"/>
      <c r="UIY831" s="28"/>
      <c r="UIZ831" s="28"/>
      <c r="UJA831" s="28"/>
      <c r="UJB831" s="28"/>
      <c r="UJC831" s="28"/>
      <c r="UJD831" s="28"/>
      <c r="UJE831" s="28"/>
      <c r="UJF831" s="28"/>
      <c r="UJG831" s="28"/>
      <c r="UJH831" s="28"/>
      <c r="UJI831" s="28"/>
      <c r="UJJ831" s="28"/>
      <c r="UJK831" s="28"/>
      <c r="UJL831" s="28"/>
      <c r="UJM831" s="28"/>
      <c r="UJN831" s="28"/>
      <c r="UJO831" s="28"/>
      <c r="UJP831" s="28"/>
      <c r="UJQ831" s="28"/>
      <c r="UJR831" s="28"/>
      <c r="UJS831" s="28"/>
      <c r="UJT831" s="28"/>
      <c r="UJU831" s="28"/>
      <c r="UJV831" s="28"/>
      <c r="UJW831" s="28"/>
      <c r="UJX831" s="28"/>
      <c r="UJY831" s="28"/>
      <c r="UJZ831" s="28"/>
      <c r="UKA831" s="28"/>
      <c r="UKB831" s="28"/>
      <c r="UKC831" s="28"/>
      <c r="UKD831" s="28"/>
      <c r="UKE831" s="28"/>
      <c r="UKF831" s="28"/>
      <c r="UKG831" s="28"/>
      <c r="UKH831" s="28"/>
      <c r="UKI831" s="28"/>
      <c r="UKJ831" s="28"/>
      <c r="UKK831" s="28"/>
      <c r="UKL831" s="28"/>
      <c r="UKM831" s="28"/>
      <c r="UKN831" s="28"/>
      <c r="UKO831" s="28"/>
      <c r="UKP831" s="28"/>
      <c r="UKQ831" s="28"/>
      <c r="UKR831" s="28"/>
      <c r="UKS831" s="28"/>
      <c r="UKT831" s="28"/>
      <c r="UKU831" s="28"/>
      <c r="UKV831" s="28"/>
      <c r="UKW831" s="28"/>
      <c r="UKX831" s="28"/>
      <c r="UKY831" s="28"/>
      <c r="UKZ831" s="28"/>
      <c r="ULA831" s="28"/>
      <c r="ULB831" s="28"/>
      <c r="ULC831" s="28"/>
      <c r="ULD831" s="28"/>
      <c r="ULE831" s="28"/>
      <c r="ULF831" s="28"/>
      <c r="ULG831" s="28"/>
      <c r="ULH831" s="28"/>
      <c r="ULI831" s="28"/>
      <c r="ULJ831" s="28"/>
      <c r="ULK831" s="28"/>
      <c r="ULL831" s="28"/>
      <c r="ULM831" s="28"/>
      <c r="ULN831" s="28"/>
      <c r="ULO831" s="28"/>
      <c r="ULP831" s="28"/>
      <c r="ULQ831" s="28"/>
      <c r="ULR831" s="28"/>
      <c r="ULS831" s="28"/>
      <c r="ULT831" s="28"/>
      <c r="ULU831" s="28"/>
      <c r="ULV831" s="28"/>
      <c r="ULW831" s="28"/>
      <c r="ULX831" s="28"/>
      <c r="ULY831" s="28"/>
      <c r="ULZ831" s="28"/>
      <c r="UMA831" s="28"/>
      <c r="UMB831" s="28"/>
      <c r="UMC831" s="28"/>
      <c r="UMD831" s="28"/>
      <c r="UME831" s="28"/>
      <c r="UMF831" s="28"/>
      <c r="UMG831" s="28"/>
      <c r="UMH831" s="28"/>
      <c r="UMI831" s="28"/>
      <c r="UMJ831" s="28"/>
      <c r="UMK831" s="28"/>
      <c r="UML831" s="28"/>
      <c r="UMM831" s="28"/>
      <c r="UMN831" s="28"/>
      <c r="UMO831" s="28"/>
      <c r="UMP831" s="28"/>
      <c r="UMQ831" s="28"/>
      <c r="UMR831" s="28"/>
      <c r="UMS831" s="28"/>
      <c r="UMT831" s="28"/>
      <c r="UMU831" s="28"/>
      <c r="UMV831" s="28"/>
      <c r="UMW831" s="28"/>
      <c r="UMX831" s="28"/>
      <c r="UMY831" s="28"/>
      <c r="UMZ831" s="28"/>
      <c r="UNA831" s="28"/>
      <c r="UNB831" s="28"/>
      <c r="UNC831" s="28"/>
      <c r="UND831" s="28"/>
      <c r="UNE831" s="28"/>
      <c r="UNF831" s="28"/>
      <c r="UNG831" s="28"/>
      <c r="UNH831" s="28"/>
      <c r="UNI831" s="28"/>
      <c r="UNJ831" s="28"/>
      <c r="UNK831" s="28"/>
      <c r="UNL831" s="28"/>
      <c r="UNM831" s="28"/>
      <c r="UNN831" s="28"/>
      <c r="UNO831" s="28"/>
      <c r="UNP831" s="28"/>
      <c r="UNQ831" s="28"/>
      <c r="UNR831" s="28"/>
      <c r="UNS831" s="28"/>
      <c r="UNT831" s="28"/>
      <c r="UNU831" s="28"/>
      <c r="UNV831" s="28"/>
      <c r="UNW831" s="28"/>
      <c r="UNX831" s="28"/>
      <c r="UNY831" s="28"/>
      <c r="UNZ831" s="28"/>
      <c r="UOA831" s="28"/>
      <c r="UOB831" s="28"/>
      <c r="UOC831" s="28"/>
      <c r="UOD831" s="28"/>
      <c r="UOE831" s="28"/>
      <c r="UOF831" s="28"/>
      <c r="UOG831" s="28"/>
      <c r="UOH831" s="28"/>
      <c r="UOI831" s="28"/>
      <c r="UOJ831" s="28"/>
      <c r="UOK831" s="28"/>
      <c r="UOL831" s="28"/>
      <c r="UOM831" s="28"/>
      <c r="UON831" s="28"/>
      <c r="UOO831" s="28"/>
      <c r="UOP831" s="28"/>
      <c r="UOQ831" s="28"/>
      <c r="UOR831" s="28"/>
      <c r="UOS831" s="28"/>
      <c r="UOT831" s="28"/>
      <c r="UOU831" s="28"/>
      <c r="UOV831" s="28"/>
      <c r="UOW831" s="28"/>
      <c r="UOX831" s="28"/>
      <c r="UOY831" s="28"/>
      <c r="UOZ831" s="28"/>
      <c r="UPA831" s="28"/>
      <c r="UPB831" s="28"/>
      <c r="UPC831" s="28"/>
      <c r="UPD831" s="28"/>
      <c r="UPE831" s="28"/>
      <c r="UPF831" s="28"/>
      <c r="UPG831" s="28"/>
      <c r="UPH831" s="28"/>
      <c r="UPI831" s="28"/>
      <c r="UPJ831" s="28"/>
      <c r="UPK831" s="28"/>
      <c r="UPL831" s="28"/>
      <c r="UPM831" s="28"/>
      <c r="UPN831" s="28"/>
      <c r="UPO831" s="28"/>
      <c r="UPP831" s="28"/>
      <c r="UPQ831" s="28"/>
      <c r="UPR831" s="28"/>
      <c r="UPS831" s="28"/>
      <c r="UPT831" s="28"/>
      <c r="UPU831" s="28"/>
      <c r="UPV831" s="28"/>
      <c r="UPW831" s="28"/>
      <c r="UPX831" s="28"/>
      <c r="UPY831" s="28"/>
      <c r="UPZ831" s="28"/>
      <c r="UQA831" s="28"/>
      <c r="UQB831" s="28"/>
      <c r="UQC831" s="28"/>
      <c r="UQD831" s="28"/>
      <c r="UQE831" s="28"/>
      <c r="UQF831" s="28"/>
      <c r="UQG831" s="28"/>
      <c r="UQH831" s="28"/>
      <c r="UQI831" s="28"/>
      <c r="UQJ831" s="28"/>
      <c r="UQK831" s="28"/>
      <c r="UQL831" s="28"/>
      <c r="UQM831" s="28"/>
      <c r="UQN831" s="28"/>
      <c r="UQO831" s="28"/>
      <c r="UQP831" s="28"/>
      <c r="UQQ831" s="28"/>
      <c r="UQR831" s="28"/>
      <c r="UQS831" s="28"/>
      <c r="UQT831" s="28"/>
      <c r="UQU831" s="28"/>
      <c r="UQV831" s="28"/>
      <c r="UQW831" s="28"/>
      <c r="UQX831" s="28"/>
      <c r="UQY831" s="28"/>
      <c r="UQZ831" s="28"/>
      <c r="URA831" s="28"/>
      <c r="URB831" s="28"/>
      <c r="URC831" s="28"/>
      <c r="URD831" s="28"/>
      <c r="URE831" s="28"/>
      <c r="URF831" s="28"/>
      <c r="URG831" s="28"/>
      <c r="URH831" s="28"/>
      <c r="URI831" s="28"/>
      <c r="URJ831" s="28"/>
      <c r="URK831" s="28"/>
      <c r="URL831" s="28"/>
      <c r="URM831" s="28"/>
      <c r="URN831" s="28"/>
      <c r="URO831" s="28"/>
      <c r="URP831" s="28"/>
      <c r="URQ831" s="28"/>
      <c r="URR831" s="28"/>
      <c r="URS831" s="28"/>
      <c r="URT831" s="28"/>
      <c r="URU831" s="28"/>
      <c r="URV831" s="28"/>
      <c r="URW831" s="28"/>
      <c r="URX831" s="28"/>
      <c r="URY831" s="28"/>
      <c r="URZ831" s="28"/>
      <c r="USA831" s="28"/>
      <c r="USB831" s="28"/>
      <c r="USC831" s="28"/>
      <c r="USD831" s="28"/>
      <c r="USE831" s="28"/>
      <c r="USF831" s="28"/>
      <c r="USG831" s="28"/>
      <c r="USH831" s="28"/>
      <c r="USI831" s="28"/>
      <c r="USJ831" s="28"/>
      <c r="USK831" s="28"/>
      <c r="USL831" s="28"/>
      <c r="USM831" s="28"/>
      <c r="USN831" s="28"/>
      <c r="USO831" s="28"/>
      <c r="USP831" s="28"/>
      <c r="USQ831" s="28"/>
      <c r="USR831" s="28"/>
      <c r="USS831" s="28"/>
      <c r="UST831" s="28"/>
      <c r="USU831" s="28"/>
      <c r="USV831" s="28"/>
      <c r="USW831" s="28"/>
      <c r="USX831" s="28"/>
      <c r="USY831" s="28"/>
      <c r="USZ831" s="28"/>
      <c r="UTA831" s="28"/>
      <c r="UTB831" s="28"/>
      <c r="UTC831" s="28"/>
      <c r="UTD831" s="28"/>
      <c r="UTE831" s="28"/>
      <c r="UTF831" s="28"/>
      <c r="UTG831" s="28"/>
      <c r="UTH831" s="28"/>
      <c r="UTI831" s="28"/>
      <c r="UTJ831" s="28"/>
      <c r="UTK831" s="28"/>
      <c r="UTL831" s="28"/>
      <c r="UTM831" s="28"/>
      <c r="UTN831" s="28"/>
      <c r="UTO831" s="28"/>
      <c r="UTP831" s="28"/>
      <c r="UTQ831" s="28"/>
      <c r="UTR831" s="28"/>
      <c r="UTS831" s="28"/>
      <c r="UTT831" s="28"/>
      <c r="UTU831" s="28"/>
      <c r="UTV831" s="28"/>
      <c r="UTW831" s="28"/>
      <c r="UTX831" s="28"/>
      <c r="UTY831" s="28"/>
      <c r="UTZ831" s="28"/>
      <c r="UUA831" s="28"/>
      <c r="UUB831" s="28"/>
      <c r="UUC831" s="28"/>
      <c r="UUD831" s="28"/>
      <c r="UUE831" s="28"/>
      <c r="UUF831" s="28"/>
      <c r="UUG831" s="28"/>
      <c r="UUH831" s="28"/>
      <c r="UUI831" s="28"/>
      <c r="UUJ831" s="28"/>
      <c r="UUK831" s="28"/>
      <c r="UUL831" s="28"/>
      <c r="UUM831" s="28"/>
      <c r="UUN831" s="28"/>
      <c r="UUO831" s="28"/>
      <c r="UUP831" s="28"/>
      <c r="UUQ831" s="28"/>
      <c r="UUR831" s="28"/>
      <c r="UUS831" s="28"/>
      <c r="UUT831" s="28"/>
      <c r="UUU831" s="28"/>
      <c r="UUV831" s="28"/>
      <c r="UUW831" s="28"/>
      <c r="UUX831" s="28"/>
      <c r="UUY831" s="28"/>
      <c r="UUZ831" s="28"/>
      <c r="UVA831" s="28"/>
      <c r="UVB831" s="28"/>
      <c r="UVC831" s="28"/>
      <c r="UVD831" s="28"/>
      <c r="UVE831" s="28"/>
      <c r="UVF831" s="28"/>
      <c r="UVG831" s="28"/>
      <c r="UVH831" s="28"/>
      <c r="UVI831" s="28"/>
      <c r="UVJ831" s="28"/>
      <c r="UVK831" s="28"/>
      <c r="UVL831" s="28"/>
      <c r="UVM831" s="28"/>
      <c r="UVN831" s="28"/>
      <c r="UVO831" s="28"/>
      <c r="UVP831" s="28"/>
      <c r="UVQ831" s="28"/>
      <c r="UVR831" s="28"/>
      <c r="UVS831" s="28"/>
      <c r="UVT831" s="28"/>
      <c r="UVU831" s="28"/>
      <c r="UVV831" s="28"/>
      <c r="UVW831" s="28"/>
      <c r="UVX831" s="28"/>
      <c r="UVY831" s="28"/>
      <c r="UVZ831" s="28"/>
      <c r="UWA831" s="28"/>
      <c r="UWB831" s="28"/>
      <c r="UWC831" s="28"/>
      <c r="UWD831" s="28"/>
      <c r="UWE831" s="28"/>
      <c r="UWF831" s="28"/>
      <c r="UWG831" s="28"/>
      <c r="UWH831" s="28"/>
      <c r="UWI831" s="28"/>
      <c r="UWJ831" s="28"/>
      <c r="UWK831" s="28"/>
      <c r="UWL831" s="28"/>
      <c r="UWM831" s="28"/>
      <c r="UWN831" s="28"/>
      <c r="UWO831" s="28"/>
      <c r="UWP831" s="28"/>
      <c r="UWQ831" s="28"/>
      <c r="UWR831" s="28"/>
      <c r="UWS831" s="28"/>
      <c r="UWT831" s="28"/>
      <c r="UWU831" s="28"/>
      <c r="UWV831" s="28"/>
      <c r="UWW831" s="28"/>
      <c r="UWX831" s="28"/>
      <c r="UWY831" s="28"/>
      <c r="UWZ831" s="28"/>
      <c r="UXA831" s="28"/>
      <c r="UXB831" s="28"/>
      <c r="UXC831" s="28"/>
      <c r="UXD831" s="28"/>
      <c r="UXE831" s="28"/>
      <c r="UXF831" s="28"/>
      <c r="UXG831" s="28"/>
      <c r="UXH831" s="28"/>
      <c r="UXI831" s="28"/>
      <c r="UXJ831" s="28"/>
      <c r="UXK831" s="28"/>
      <c r="UXL831" s="28"/>
      <c r="UXM831" s="28"/>
      <c r="UXN831" s="28"/>
      <c r="UXO831" s="28"/>
      <c r="UXP831" s="28"/>
      <c r="UXQ831" s="28"/>
      <c r="UXR831" s="28"/>
      <c r="UXS831" s="28"/>
      <c r="UXT831" s="28"/>
      <c r="UXU831" s="28"/>
      <c r="UXV831" s="28"/>
      <c r="UXW831" s="28"/>
      <c r="UXX831" s="28"/>
      <c r="UXY831" s="28"/>
      <c r="UXZ831" s="28"/>
      <c r="UYA831" s="28"/>
      <c r="UYB831" s="28"/>
      <c r="UYC831" s="28"/>
      <c r="UYD831" s="28"/>
      <c r="UYE831" s="28"/>
      <c r="UYF831" s="28"/>
      <c r="UYG831" s="28"/>
      <c r="UYH831" s="28"/>
      <c r="UYI831" s="28"/>
      <c r="UYJ831" s="28"/>
      <c r="UYK831" s="28"/>
      <c r="UYL831" s="28"/>
      <c r="UYM831" s="28"/>
      <c r="UYN831" s="28"/>
      <c r="UYO831" s="28"/>
      <c r="UYP831" s="28"/>
      <c r="UYQ831" s="28"/>
      <c r="UYR831" s="28"/>
      <c r="UYS831" s="28"/>
      <c r="UYT831" s="28"/>
      <c r="UYU831" s="28"/>
      <c r="UYV831" s="28"/>
      <c r="UYW831" s="28"/>
      <c r="UYX831" s="28"/>
      <c r="UYY831" s="28"/>
      <c r="UYZ831" s="28"/>
      <c r="UZA831" s="28"/>
      <c r="UZB831" s="28"/>
      <c r="UZC831" s="28"/>
      <c r="UZD831" s="28"/>
      <c r="UZE831" s="28"/>
      <c r="UZF831" s="28"/>
      <c r="UZG831" s="28"/>
      <c r="UZH831" s="28"/>
      <c r="UZI831" s="28"/>
      <c r="UZJ831" s="28"/>
      <c r="UZK831" s="28"/>
      <c r="UZL831" s="28"/>
      <c r="UZM831" s="28"/>
      <c r="UZN831" s="28"/>
      <c r="UZO831" s="28"/>
      <c r="UZP831" s="28"/>
      <c r="UZQ831" s="28"/>
      <c r="UZR831" s="28"/>
      <c r="UZS831" s="28"/>
      <c r="UZT831" s="28"/>
      <c r="UZU831" s="28"/>
      <c r="UZV831" s="28"/>
      <c r="UZW831" s="28"/>
      <c r="UZX831" s="28"/>
      <c r="UZY831" s="28"/>
      <c r="UZZ831" s="28"/>
      <c r="VAA831" s="28"/>
      <c r="VAB831" s="28"/>
      <c r="VAC831" s="28"/>
      <c r="VAD831" s="28"/>
      <c r="VAE831" s="28"/>
      <c r="VAF831" s="28"/>
      <c r="VAG831" s="28"/>
      <c r="VAH831" s="28"/>
      <c r="VAI831" s="28"/>
      <c r="VAJ831" s="28"/>
      <c r="VAK831" s="28"/>
      <c r="VAL831" s="28"/>
      <c r="VAM831" s="28"/>
      <c r="VAN831" s="28"/>
      <c r="VAO831" s="28"/>
      <c r="VAP831" s="28"/>
      <c r="VAQ831" s="28"/>
      <c r="VAR831" s="28"/>
      <c r="VAS831" s="28"/>
      <c r="VAT831" s="28"/>
      <c r="VAU831" s="28"/>
      <c r="VAV831" s="28"/>
      <c r="VAW831" s="28"/>
      <c r="VAX831" s="28"/>
      <c r="VAY831" s="28"/>
      <c r="VAZ831" s="28"/>
      <c r="VBA831" s="28"/>
      <c r="VBB831" s="28"/>
      <c r="VBC831" s="28"/>
      <c r="VBD831" s="28"/>
      <c r="VBE831" s="28"/>
      <c r="VBF831" s="28"/>
      <c r="VBG831" s="28"/>
      <c r="VBH831" s="28"/>
      <c r="VBI831" s="28"/>
      <c r="VBJ831" s="28"/>
      <c r="VBK831" s="28"/>
      <c r="VBL831" s="28"/>
      <c r="VBM831" s="28"/>
      <c r="VBN831" s="28"/>
      <c r="VBO831" s="28"/>
      <c r="VBP831" s="28"/>
      <c r="VBQ831" s="28"/>
      <c r="VBR831" s="28"/>
      <c r="VBS831" s="28"/>
      <c r="VBT831" s="28"/>
      <c r="VBU831" s="28"/>
      <c r="VBV831" s="28"/>
      <c r="VBW831" s="28"/>
      <c r="VBX831" s="28"/>
      <c r="VBY831" s="28"/>
      <c r="VBZ831" s="28"/>
      <c r="VCA831" s="28"/>
      <c r="VCB831" s="28"/>
      <c r="VCC831" s="28"/>
      <c r="VCD831" s="28"/>
      <c r="VCE831" s="28"/>
      <c r="VCF831" s="28"/>
      <c r="VCG831" s="28"/>
      <c r="VCH831" s="28"/>
      <c r="VCI831" s="28"/>
      <c r="VCJ831" s="28"/>
      <c r="VCK831" s="28"/>
      <c r="VCL831" s="28"/>
      <c r="VCM831" s="28"/>
      <c r="VCN831" s="28"/>
      <c r="VCO831" s="28"/>
      <c r="VCP831" s="28"/>
      <c r="VCQ831" s="28"/>
      <c r="VCR831" s="28"/>
      <c r="VCS831" s="28"/>
      <c r="VCT831" s="28"/>
      <c r="VCU831" s="28"/>
      <c r="VCV831" s="28"/>
      <c r="VCW831" s="28"/>
      <c r="VCX831" s="28"/>
      <c r="VCY831" s="28"/>
      <c r="VCZ831" s="28"/>
      <c r="VDA831" s="28"/>
      <c r="VDB831" s="28"/>
      <c r="VDC831" s="28"/>
      <c r="VDD831" s="28"/>
      <c r="VDE831" s="28"/>
      <c r="VDF831" s="28"/>
      <c r="VDG831" s="28"/>
      <c r="VDH831" s="28"/>
      <c r="VDI831" s="28"/>
      <c r="VDJ831" s="28"/>
      <c r="VDK831" s="28"/>
      <c r="VDL831" s="28"/>
      <c r="VDM831" s="28"/>
      <c r="VDN831" s="28"/>
      <c r="VDO831" s="28"/>
      <c r="VDP831" s="28"/>
      <c r="VDQ831" s="28"/>
      <c r="VDR831" s="28"/>
      <c r="VDS831" s="28"/>
      <c r="VDT831" s="28"/>
      <c r="VDU831" s="28"/>
      <c r="VDV831" s="28"/>
      <c r="VDW831" s="28"/>
      <c r="VDX831" s="28"/>
      <c r="VDY831" s="28"/>
      <c r="VDZ831" s="28"/>
      <c r="VEA831" s="28"/>
      <c r="VEB831" s="28"/>
      <c r="VEC831" s="28"/>
      <c r="VED831" s="28"/>
      <c r="VEE831" s="28"/>
      <c r="VEF831" s="28"/>
      <c r="VEG831" s="28"/>
      <c r="VEH831" s="28"/>
      <c r="VEI831" s="28"/>
      <c r="VEJ831" s="28"/>
      <c r="VEK831" s="28"/>
      <c r="VEL831" s="28"/>
      <c r="VEM831" s="28"/>
      <c r="VEN831" s="28"/>
      <c r="VEO831" s="28"/>
      <c r="VEP831" s="28"/>
      <c r="VEQ831" s="28"/>
      <c r="VER831" s="28"/>
      <c r="VES831" s="28"/>
      <c r="VET831" s="28"/>
      <c r="VEU831" s="28"/>
      <c r="VEV831" s="28"/>
      <c r="VEW831" s="28"/>
      <c r="VEX831" s="28"/>
      <c r="VEY831" s="28"/>
      <c r="VEZ831" s="28"/>
      <c r="VFA831" s="28"/>
      <c r="VFB831" s="28"/>
      <c r="VFC831" s="28"/>
      <c r="VFD831" s="28"/>
      <c r="VFE831" s="28"/>
      <c r="VFF831" s="28"/>
      <c r="VFG831" s="28"/>
      <c r="VFH831" s="28"/>
      <c r="VFI831" s="28"/>
      <c r="VFJ831" s="28"/>
      <c r="VFK831" s="28"/>
      <c r="VFL831" s="28"/>
      <c r="VFM831" s="28"/>
      <c r="VFN831" s="28"/>
      <c r="VFO831" s="28"/>
      <c r="VFP831" s="28"/>
      <c r="VFQ831" s="28"/>
      <c r="VFR831" s="28"/>
      <c r="VFS831" s="28"/>
      <c r="VFT831" s="28"/>
      <c r="VFU831" s="28"/>
      <c r="VFV831" s="28"/>
      <c r="VFW831" s="28"/>
      <c r="VFX831" s="28"/>
      <c r="VFY831" s="28"/>
      <c r="VFZ831" s="28"/>
      <c r="VGA831" s="28"/>
      <c r="VGB831" s="28"/>
      <c r="VGC831" s="28"/>
      <c r="VGD831" s="28"/>
      <c r="VGE831" s="28"/>
      <c r="VGF831" s="28"/>
      <c r="VGG831" s="28"/>
      <c r="VGH831" s="28"/>
      <c r="VGI831" s="28"/>
      <c r="VGJ831" s="28"/>
      <c r="VGK831" s="28"/>
      <c r="VGL831" s="28"/>
      <c r="VGM831" s="28"/>
      <c r="VGN831" s="28"/>
      <c r="VGO831" s="28"/>
      <c r="VGP831" s="28"/>
      <c r="VGQ831" s="28"/>
      <c r="VGR831" s="28"/>
      <c r="VGS831" s="28"/>
      <c r="VGT831" s="28"/>
      <c r="VGU831" s="28"/>
      <c r="VGV831" s="28"/>
      <c r="VGW831" s="28"/>
      <c r="VGX831" s="28"/>
      <c r="VGY831" s="28"/>
      <c r="VGZ831" s="28"/>
      <c r="VHA831" s="28"/>
      <c r="VHB831" s="28"/>
      <c r="VHC831" s="28"/>
      <c r="VHD831" s="28"/>
      <c r="VHE831" s="28"/>
      <c r="VHF831" s="28"/>
      <c r="VHG831" s="28"/>
      <c r="VHH831" s="28"/>
      <c r="VHI831" s="28"/>
      <c r="VHJ831" s="28"/>
      <c r="VHK831" s="28"/>
      <c r="VHL831" s="28"/>
      <c r="VHM831" s="28"/>
      <c r="VHN831" s="28"/>
      <c r="VHO831" s="28"/>
      <c r="VHP831" s="28"/>
      <c r="VHQ831" s="28"/>
      <c r="VHR831" s="28"/>
      <c r="VHS831" s="28"/>
      <c r="VHT831" s="28"/>
      <c r="VHU831" s="28"/>
      <c r="VHV831" s="28"/>
      <c r="VHW831" s="28"/>
      <c r="VHX831" s="28"/>
      <c r="VHY831" s="28"/>
      <c r="VHZ831" s="28"/>
      <c r="VIA831" s="28"/>
      <c r="VIB831" s="28"/>
      <c r="VIC831" s="28"/>
      <c r="VID831" s="28"/>
      <c r="VIE831" s="28"/>
      <c r="VIF831" s="28"/>
      <c r="VIG831" s="28"/>
      <c r="VIH831" s="28"/>
      <c r="VII831" s="28"/>
      <c r="VIJ831" s="28"/>
      <c r="VIK831" s="28"/>
      <c r="VIL831" s="28"/>
      <c r="VIM831" s="28"/>
      <c r="VIN831" s="28"/>
      <c r="VIO831" s="28"/>
      <c r="VIP831" s="28"/>
      <c r="VIQ831" s="28"/>
      <c r="VIR831" s="28"/>
      <c r="VIS831" s="28"/>
      <c r="VIT831" s="28"/>
      <c r="VIU831" s="28"/>
      <c r="VIV831" s="28"/>
      <c r="VIW831" s="28"/>
      <c r="VIX831" s="28"/>
      <c r="VIY831" s="28"/>
      <c r="VIZ831" s="28"/>
      <c r="VJA831" s="28"/>
      <c r="VJB831" s="28"/>
      <c r="VJC831" s="28"/>
      <c r="VJD831" s="28"/>
      <c r="VJE831" s="28"/>
      <c r="VJF831" s="28"/>
      <c r="VJG831" s="28"/>
      <c r="VJH831" s="28"/>
      <c r="VJI831" s="28"/>
      <c r="VJJ831" s="28"/>
      <c r="VJK831" s="28"/>
      <c r="VJL831" s="28"/>
      <c r="VJM831" s="28"/>
      <c r="VJN831" s="28"/>
      <c r="VJO831" s="28"/>
      <c r="VJP831" s="28"/>
      <c r="VJQ831" s="28"/>
      <c r="VJR831" s="28"/>
      <c r="VJS831" s="28"/>
      <c r="VJT831" s="28"/>
      <c r="VJU831" s="28"/>
      <c r="VJV831" s="28"/>
      <c r="VJW831" s="28"/>
      <c r="VJX831" s="28"/>
      <c r="VJY831" s="28"/>
      <c r="VJZ831" s="28"/>
      <c r="VKA831" s="28"/>
      <c r="VKB831" s="28"/>
      <c r="VKC831" s="28"/>
      <c r="VKD831" s="28"/>
      <c r="VKE831" s="28"/>
      <c r="VKF831" s="28"/>
      <c r="VKG831" s="28"/>
      <c r="VKH831" s="28"/>
      <c r="VKI831" s="28"/>
      <c r="VKJ831" s="28"/>
      <c r="VKK831" s="28"/>
      <c r="VKL831" s="28"/>
      <c r="VKM831" s="28"/>
      <c r="VKN831" s="28"/>
      <c r="VKO831" s="28"/>
      <c r="VKP831" s="28"/>
      <c r="VKQ831" s="28"/>
      <c r="VKR831" s="28"/>
      <c r="VKS831" s="28"/>
      <c r="VKT831" s="28"/>
      <c r="VKU831" s="28"/>
      <c r="VKV831" s="28"/>
      <c r="VKW831" s="28"/>
      <c r="VKX831" s="28"/>
      <c r="VKY831" s="28"/>
      <c r="VKZ831" s="28"/>
      <c r="VLA831" s="28"/>
      <c r="VLB831" s="28"/>
      <c r="VLC831" s="28"/>
      <c r="VLD831" s="28"/>
      <c r="VLE831" s="28"/>
      <c r="VLF831" s="28"/>
      <c r="VLG831" s="28"/>
      <c r="VLH831" s="28"/>
      <c r="VLI831" s="28"/>
      <c r="VLJ831" s="28"/>
      <c r="VLK831" s="28"/>
      <c r="VLL831" s="28"/>
      <c r="VLM831" s="28"/>
      <c r="VLN831" s="28"/>
      <c r="VLO831" s="28"/>
      <c r="VLP831" s="28"/>
      <c r="VLQ831" s="28"/>
      <c r="VLR831" s="28"/>
      <c r="VLS831" s="28"/>
      <c r="VLT831" s="28"/>
      <c r="VLU831" s="28"/>
      <c r="VLV831" s="28"/>
      <c r="VLW831" s="28"/>
      <c r="VLX831" s="28"/>
      <c r="VLY831" s="28"/>
      <c r="VLZ831" s="28"/>
      <c r="VMA831" s="28"/>
      <c r="VMB831" s="28"/>
      <c r="VMC831" s="28"/>
      <c r="VMD831" s="28"/>
      <c r="VME831" s="28"/>
      <c r="VMF831" s="28"/>
      <c r="VMG831" s="28"/>
      <c r="VMH831" s="28"/>
      <c r="VMI831" s="28"/>
      <c r="VMJ831" s="28"/>
      <c r="VMK831" s="28"/>
      <c r="VML831" s="28"/>
      <c r="VMM831" s="28"/>
      <c r="VMN831" s="28"/>
      <c r="VMO831" s="28"/>
      <c r="VMP831" s="28"/>
      <c r="VMQ831" s="28"/>
      <c r="VMR831" s="28"/>
      <c r="VMS831" s="28"/>
      <c r="VMT831" s="28"/>
      <c r="VMU831" s="28"/>
      <c r="VMV831" s="28"/>
      <c r="VMW831" s="28"/>
      <c r="VMX831" s="28"/>
      <c r="VMY831" s="28"/>
      <c r="VMZ831" s="28"/>
      <c r="VNA831" s="28"/>
      <c r="VNB831" s="28"/>
      <c r="VNC831" s="28"/>
      <c r="VND831" s="28"/>
      <c r="VNE831" s="28"/>
      <c r="VNF831" s="28"/>
      <c r="VNG831" s="28"/>
      <c r="VNH831" s="28"/>
      <c r="VNI831" s="28"/>
      <c r="VNJ831" s="28"/>
      <c r="VNK831" s="28"/>
      <c r="VNL831" s="28"/>
      <c r="VNM831" s="28"/>
      <c r="VNN831" s="28"/>
      <c r="VNO831" s="28"/>
      <c r="VNP831" s="28"/>
      <c r="VNQ831" s="28"/>
      <c r="VNR831" s="28"/>
      <c r="VNS831" s="28"/>
      <c r="VNT831" s="28"/>
      <c r="VNU831" s="28"/>
      <c r="VNV831" s="28"/>
      <c r="VNW831" s="28"/>
      <c r="VNX831" s="28"/>
      <c r="VNY831" s="28"/>
      <c r="VNZ831" s="28"/>
      <c r="VOA831" s="28"/>
      <c r="VOB831" s="28"/>
      <c r="VOC831" s="28"/>
      <c r="VOD831" s="28"/>
      <c r="VOE831" s="28"/>
      <c r="VOF831" s="28"/>
      <c r="VOG831" s="28"/>
      <c r="VOH831" s="28"/>
      <c r="VOI831" s="28"/>
      <c r="VOJ831" s="28"/>
      <c r="VOK831" s="28"/>
      <c r="VOL831" s="28"/>
      <c r="VOM831" s="28"/>
      <c r="VON831" s="28"/>
      <c r="VOO831" s="28"/>
      <c r="VOP831" s="28"/>
      <c r="VOQ831" s="28"/>
      <c r="VOR831" s="28"/>
      <c r="VOS831" s="28"/>
      <c r="VOT831" s="28"/>
      <c r="VOU831" s="28"/>
      <c r="VOV831" s="28"/>
      <c r="VOW831" s="28"/>
      <c r="VOX831" s="28"/>
      <c r="VOY831" s="28"/>
      <c r="VOZ831" s="28"/>
      <c r="VPA831" s="28"/>
      <c r="VPB831" s="28"/>
      <c r="VPC831" s="28"/>
      <c r="VPD831" s="28"/>
      <c r="VPE831" s="28"/>
      <c r="VPF831" s="28"/>
      <c r="VPG831" s="28"/>
      <c r="VPH831" s="28"/>
      <c r="VPI831" s="28"/>
      <c r="VPJ831" s="28"/>
      <c r="VPK831" s="28"/>
      <c r="VPL831" s="28"/>
      <c r="VPM831" s="28"/>
      <c r="VPN831" s="28"/>
      <c r="VPO831" s="28"/>
      <c r="VPP831" s="28"/>
      <c r="VPQ831" s="28"/>
      <c r="VPR831" s="28"/>
      <c r="VPS831" s="28"/>
      <c r="VPT831" s="28"/>
      <c r="VPU831" s="28"/>
      <c r="VPV831" s="28"/>
      <c r="VPW831" s="28"/>
      <c r="VPX831" s="28"/>
      <c r="VPY831" s="28"/>
      <c r="VPZ831" s="28"/>
      <c r="VQA831" s="28"/>
      <c r="VQB831" s="28"/>
      <c r="VQC831" s="28"/>
      <c r="VQD831" s="28"/>
      <c r="VQE831" s="28"/>
      <c r="VQF831" s="28"/>
      <c r="VQG831" s="28"/>
      <c r="VQH831" s="28"/>
      <c r="VQI831" s="28"/>
      <c r="VQJ831" s="28"/>
      <c r="VQK831" s="28"/>
      <c r="VQL831" s="28"/>
      <c r="VQM831" s="28"/>
      <c r="VQN831" s="28"/>
      <c r="VQO831" s="28"/>
      <c r="VQP831" s="28"/>
      <c r="VQQ831" s="28"/>
      <c r="VQR831" s="28"/>
      <c r="VQS831" s="28"/>
      <c r="VQT831" s="28"/>
      <c r="VQU831" s="28"/>
      <c r="VQV831" s="28"/>
      <c r="VQW831" s="28"/>
      <c r="VQX831" s="28"/>
      <c r="VQY831" s="28"/>
      <c r="VQZ831" s="28"/>
      <c r="VRA831" s="28"/>
      <c r="VRB831" s="28"/>
      <c r="VRC831" s="28"/>
      <c r="VRD831" s="28"/>
      <c r="VRE831" s="28"/>
      <c r="VRF831" s="28"/>
      <c r="VRG831" s="28"/>
      <c r="VRH831" s="28"/>
      <c r="VRI831" s="28"/>
      <c r="VRJ831" s="28"/>
      <c r="VRK831" s="28"/>
      <c r="VRL831" s="28"/>
      <c r="VRM831" s="28"/>
      <c r="VRN831" s="28"/>
      <c r="VRO831" s="28"/>
      <c r="VRP831" s="28"/>
      <c r="VRQ831" s="28"/>
      <c r="VRR831" s="28"/>
      <c r="VRS831" s="28"/>
      <c r="VRT831" s="28"/>
      <c r="VRU831" s="28"/>
      <c r="VRV831" s="28"/>
      <c r="VRW831" s="28"/>
      <c r="VRX831" s="28"/>
      <c r="VRY831" s="28"/>
      <c r="VRZ831" s="28"/>
      <c r="VSA831" s="28"/>
      <c r="VSB831" s="28"/>
      <c r="VSC831" s="28"/>
      <c r="VSD831" s="28"/>
      <c r="VSE831" s="28"/>
      <c r="VSF831" s="28"/>
      <c r="VSG831" s="28"/>
      <c r="VSH831" s="28"/>
      <c r="VSI831" s="28"/>
      <c r="VSJ831" s="28"/>
      <c r="VSK831" s="28"/>
      <c r="VSL831" s="28"/>
      <c r="VSM831" s="28"/>
      <c r="VSN831" s="28"/>
      <c r="VSO831" s="28"/>
      <c r="VSP831" s="28"/>
      <c r="VSQ831" s="28"/>
      <c r="VSR831" s="28"/>
      <c r="VSS831" s="28"/>
      <c r="VST831" s="28"/>
      <c r="VSU831" s="28"/>
      <c r="VSV831" s="28"/>
      <c r="VSW831" s="28"/>
      <c r="VSX831" s="28"/>
      <c r="VSY831" s="28"/>
      <c r="VSZ831" s="28"/>
      <c r="VTA831" s="28"/>
      <c r="VTB831" s="28"/>
      <c r="VTC831" s="28"/>
      <c r="VTD831" s="28"/>
      <c r="VTE831" s="28"/>
      <c r="VTF831" s="28"/>
      <c r="VTG831" s="28"/>
      <c r="VTH831" s="28"/>
      <c r="VTI831" s="28"/>
      <c r="VTJ831" s="28"/>
      <c r="VTK831" s="28"/>
      <c r="VTL831" s="28"/>
      <c r="VTM831" s="28"/>
      <c r="VTN831" s="28"/>
      <c r="VTO831" s="28"/>
      <c r="VTP831" s="28"/>
      <c r="VTQ831" s="28"/>
      <c r="VTR831" s="28"/>
      <c r="VTS831" s="28"/>
      <c r="VTT831" s="28"/>
      <c r="VTU831" s="28"/>
      <c r="VTV831" s="28"/>
      <c r="VTW831" s="28"/>
      <c r="VTX831" s="28"/>
      <c r="VTY831" s="28"/>
      <c r="VTZ831" s="28"/>
      <c r="VUA831" s="28"/>
      <c r="VUB831" s="28"/>
      <c r="VUC831" s="28"/>
      <c r="VUD831" s="28"/>
      <c r="VUE831" s="28"/>
      <c r="VUF831" s="28"/>
      <c r="VUG831" s="28"/>
      <c r="VUH831" s="28"/>
      <c r="VUI831" s="28"/>
      <c r="VUJ831" s="28"/>
      <c r="VUK831" s="28"/>
      <c r="VUL831" s="28"/>
      <c r="VUM831" s="28"/>
      <c r="VUN831" s="28"/>
      <c r="VUO831" s="28"/>
      <c r="VUP831" s="28"/>
      <c r="VUQ831" s="28"/>
      <c r="VUR831" s="28"/>
      <c r="VUS831" s="28"/>
      <c r="VUT831" s="28"/>
      <c r="VUU831" s="28"/>
      <c r="VUV831" s="28"/>
      <c r="VUW831" s="28"/>
      <c r="VUX831" s="28"/>
      <c r="VUY831" s="28"/>
      <c r="VUZ831" s="28"/>
      <c r="VVA831" s="28"/>
      <c r="VVB831" s="28"/>
      <c r="VVC831" s="28"/>
      <c r="VVD831" s="28"/>
      <c r="VVE831" s="28"/>
      <c r="VVF831" s="28"/>
      <c r="VVG831" s="28"/>
      <c r="VVH831" s="28"/>
      <c r="VVI831" s="28"/>
      <c r="VVJ831" s="28"/>
      <c r="VVK831" s="28"/>
      <c r="VVL831" s="28"/>
      <c r="VVM831" s="28"/>
      <c r="VVN831" s="28"/>
      <c r="VVO831" s="28"/>
      <c r="VVP831" s="28"/>
      <c r="VVQ831" s="28"/>
      <c r="VVR831" s="28"/>
      <c r="VVS831" s="28"/>
      <c r="VVT831" s="28"/>
      <c r="VVU831" s="28"/>
      <c r="VVV831" s="28"/>
      <c r="VVW831" s="28"/>
      <c r="VVX831" s="28"/>
      <c r="VVY831" s="28"/>
      <c r="VVZ831" s="28"/>
      <c r="VWA831" s="28"/>
      <c r="VWB831" s="28"/>
      <c r="VWC831" s="28"/>
      <c r="VWD831" s="28"/>
      <c r="VWE831" s="28"/>
      <c r="VWF831" s="28"/>
      <c r="VWG831" s="28"/>
      <c r="VWH831" s="28"/>
      <c r="VWI831" s="28"/>
      <c r="VWJ831" s="28"/>
      <c r="VWK831" s="28"/>
      <c r="VWL831" s="28"/>
      <c r="VWM831" s="28"/>
      <c r="VWN831" s="28"/>
      <c r="VWO831" s="28"/>
      <c r="VWP831" s="28"/>
      <c r="VWQ831" s="28"/>
      <c r="VWR831" s="28"/>
      <c r="VWS831" s="28"/>
      <c r="VWT831" s="28"/>
      <c r="VWU831" s="28"/>
      <c r="VWV831" s="28"/>
      <c r="VWW831" s="28"/>
      <c r="VWX831" s="28"/>
      <c r="VWY831" s="28"/>
      <c r="VWZ831" s="28"/>
      <c r="VXA831" s="28"/>
      <c r="VXB831" s="28"/>
      <c r="VXC831" s="28"/>
      <c r="VXD831" s="28"/>
      <c r="VXE831" s="28"/>
      <c r="VXF831" s="28"/>
      <c r="VXG831" s="28"/>
      <c r="VXH831" s="28"/>
      <c r="VXI831" s="28"/>
      <c r="VXJ831" s="28"/>
      <c r="VXK831" s="28"/>
      <c r="VXL831" s="28"/>
      <c r="VXM831" s="28"/>
      <c r="VXN831" s="28"/>
      <c r="VXO831" s="28"/>
      <c r="VXP831" s="28"/>
      <c r="VXQ831" s="28"/>
      <c r="VXR831" s="28"/>
      <c r="VXS831" s="28"/>
      <c r="VXT831" s="28"/>
      <c r="VXU831" s="28"/>
      <c r="VXV831" s="28"/>
      <c r="VXW831" s="28"/>
      <c r="VXX831" s="28"/>
      <c r="VXY831" s="28"/>
      <c r="VXZ831" s="28"/>
      <c r="VYA831" s="28"/>
      <c r="VYB831" s="28"/>
      <c r="VYC831" s="28"/>
      <c r="VYD831" s="28"/>
      <c r="VYE831" s="28"/>
      <c r="VYF831" s="28"/>
      <c r="VYG831" s="28"/>
      <c r="VYH831" s="28"/>
      <c r="VYI831" s="28"/>
      <c r="VYJ831" s="28"/>
      <c r="VYK831" s="28"/>
      <c r="VYL831" s="28"/>
      <c r="VYM831" s="28"/>
      <c r="VYN831" s="28"/>
      <c r="VYO831" s="28"/>
      <c r="VYP831" s="28"/>
      <c r="VYQ831" s="28"/>
      <c r="VYR831" s="28"/>
      <c r="VYS831" s="28"/>
      <c r="VYT831" s="28"/>
      <c r="VYU831" s="28"/>
      <c r="VYV831" s="28"/>
      <c r="VYW831" s="28"/>
      <c r="VYX831" s="28"/>
      <c r="VYY831" s="28"/>
      <c r="VYZ831" s="28"/>
      <c r="VZA831" s="28"/>
      <c r="VZB831" s="28"/>
      <c r="VZC831" s="28"/>
      <c r="VZD831" s="28"/>
      <c r="VZE831" s="28"/>
      <c r="VZF831" s="28"/>
      <c r="VZG831" s="28"/>
      <c r="VZH831" s="28"/>
      <c r="VZI831" s="28"/>
      <c r="VZJ831" s="28"/>
      <c r="VZK831" s="28"/>
      <c r="VZL831" s="28"/>
      <c r="VZM831" s="28"/>
      <c r="VZN831" s="28"/>
      <c r="VZO831" s="28"/>
      <c r="VZP831" s="28"/>
      <c r="VZQ831" s="28"/>
      <c r="VZR831" s="28"/>
      <c r="VZS831" s="28"/>
      <c r="VZT831" s="28"/>
      <c r="VZU831" s="28"/>
      <c r="VZV831" s="28"/>
      <c r="VZW831" s="28"/>
      <c r="VZX831" s="28"/>
      <c r="VZY831" s="28"/>
      <c r="VZZ831" s="28"/>
      <c r="WAA831" s="28"/>
      <c r="WAB831" s="28"/>
      <c r="WAC831" s="28"/>
      <c r="WAD831" s="28"/>
      <c r="WAE831" s="28"/>
      <c r="WAF831" s="28"/>
      <c r="WAG831" s="28"/>
      <c r="WAH831" s="28"/>
      <c r="WAI831" s="28"/>
      <c r="WAJ831" s="28"/>
      <c r="WAK831" s="28"/>
      <c r="WAL831" s="28"/>
      <c r="WAM831" s="28"/>
      <c r="WAN831" s="28"/>
      <c r="WAO831" s="28"/>
      <c r="WAP831" s="28"/>
      <c r="WAQ831" s="28"/>
      <c r="WAR831" s="28"/>
      <c r="WAS831" s="28"/>
      <c r="WAT831" s="28"/>
      <c r="WAU831" s="28"/>
      <c r="WAV831" s="28"/>
      <c r="WAW831" s="28"/>
      <c r="WAX831" s="28"/>
      <c r="WAY831" s="28"/>
      <c r="WAZ831" s="28"/>
      <c r="WBA831" s="28"/>
      <c r="WBB831" s="28"/>
      <c r="WBC831" s="28"/>
      <c r="WBD831" s="28"/>
      <c r="WBE831" s="28"/>
      <c r="WBF831" s="28"/>
      <c r="WBG831" s="28"/>
      <c r="WBH831" s="28"/>
      <c r="WBI831" s="28"/>
      <c r="WBJ831" s="28"/>
      <c r="WBK831" s="28"/>
      <c r="WBL831" s="28"/>
      <c r="WBM831" s="28"/>
      <c r="WBN831" s="28"/>
      <c r="WBO831" s="28"/>
      <c r="WBP831" s="28"/>
      <c r="WBQ831" s="28"/>
      <c r="WBR831" s="28"/>
      <c r="WBS831" s="28"/>
      <c r="WBT831" s="28"/>
      <c r="WBU831" s="28"/>
      <c r="WBV831" s="28"/>
      <c r="WBW831" s="28"/>
      <c r="WBX831" s="28"/>
      <c r="WBY831" s="28"/>
      <c r="WBZ831" s="28"/>
      <c r="WCA831" s="28"/>
      <c r="WCB831" s="28"/>
      <c r="WCC831" s="28"/>
      <c r="WCD831" s="28"/>
      <c r="WCE831" s="28"/>
      <c r="WCF831" s="28"/>
      <c r="WCG831" s="28"/>
      <c r="WCH831" s="28"/>
      <c r="WCI831" s="28"/>
      <c r="WCJ831" s="28"/>
      <c r="WCK831" s="28"/>
      <c r="WCL831" s="28"/>
      <c r="WCM831" s="28"/>
      <c r="WCN831" s="28"/>
      <c r="WCO831" s="28"/>
      <c r="WCP831" s="28"/>
      <c r="WCQ831" s="28"/>
      <c r="WCR831" s="28"/>
      <c r="WCS831" s="28"/>
      <c r="WCT831" s="28"/>
      <c r="WCU831" s="28"/>
      <c r="WCV831" s="28"/>
      <c r="WCW831" s="28"/>
      <c r="WCX831" s="28"/>
      <c r="WCY831" s="28"/>
      <c r="WCZ831" s="28"/>
      <c r="WDA831" s="28"/>
      <c r="WDB831" s="28"/>
      <c r="WDC831" s="28"/>
      <c r="WDD831" s="28"/>
      <c r="WDE831" s="28"/>
      <c r="WDF831" s="28"/>
      <c r="WDG831" s="28"/>
      <c r="WDH831" s="28"/>
      <c r="WDI831" s="28"/>
      <c r="WDJ831" s="28"/>
      <c r="WDK831" s="28"/>
      <c r="WDL831" s="28"/>
      <c r="WDM831" s="28"/>
      <c r="WDN831" s="28"/>
      <c r="WDO831" s="28"/>
      <c r="WDP831" s="28"/>
      <c r="WDQ831" s="28"/>
      <c r="WDR831" s="28"/>
      <c r="WDS831" s="28"/>
      <c r="WDT831" s="28"/>
      <c r="WDU831" s="28"/>
      <c r="WDV831" s="28"/>
      <c r="WDW831" s="28"/>
      <c r="WDX831" s="28"/>
      <c r="WDY831" s="28"/>
      <c r="WDZ831" s="28"/>
      <c r="WEA831" s="28"/>
      <c r="WEB831" s="28"/>
      <c r="WEC831" s="28"/>
      <c r="WED831" s="28"/>
      <c r="WEE831" s="28"/>
      <c r="WEF831" s="28"/>
      <c r="WEG831" s="28"/>
      <c r="WEH831" s="28"/>
      <c r="WEI831" s="28"/>
      <c r="WEJ831" s="28"/>
      <c r="WEK831" s="28"/>
      <c r="WEL831" s="28"/>
      <c r="WEM831" s="28"/>
      <c r="WEN831" s="28"/>
      <c r="WEO831" s="28"/>
      <c r="WEP831" s="28"/>
      <c r="WEQ831" s="28"/>
      <c r="WER831" s="28"/>
      <c r="WES831" s="28"/>
      <c r="WET831" s="28"/>
      <c r="WEU831" s="28"/>
      <c r="WEV831" s="28"/>
      <c r="WEW831" s="28"/>
      <c r="WEX831" s="28"/>
      <c r="WEY831" s="28"/>
      <c r="WEZ831" s="28"/>
      <c r="WFA831" s="28"/>
      <c r="WFB831" s="28"/>
      <c r="WFC831" s="28"/>
      <c r="WFD831" s="28"/>
      <c r="WFE831" s="28"/>
      <c r="WFF831" s="28"/>
      <c r="WFG831" s="28"/>
      <c r="WFH831" s="28"/>
      <c r="WFI831" s="28"/>
      <c r="WFJ831" s="28"/>
      <c r="WFK831" s="28"/>
      <c r="WFL831" s="28"/>
      <c r="WFM831" s="28"/>
      <c r="WFN831" s="28"/>
      <c r="WFO831" s="28"/>
      <c r="WFP831" s="28"/>
      <c r="WFQ831" s="28"/>
      <c r="WFR831" s="28"/>
      <c r="WFS831" s="28"/>
      <c r="WFT831" s="28"/>
      <c r="WFU831" s="28"/>
      <c r="WFV831" s="28"/>
      <c r="WFW831" s="28"/>
      <c r="WFX831" s="28"/>
      <c r="WFY831" s="28"/>
      <c r="WFZ831" s="28"/>
      <c r="WGA831" s="28"/>
      <c r="WGB831" s="28"/>
      <c r="WGC831" s="28"/>
      <c r="WGD831" s="28"/>
      <c r="WGE831" s="28"/>
      <c r="WGF831" s="28"/>
      <c r="WGG831" s="28"/>
      <c r="WGH831" s="28"/>
      <c r="WGI831" s="28"/>
      <c r="WGJ831" s="28"/>
      <c r="WGK831" s="28"/>
      <c r="WGL831" s="28"/>
      <c r="WGM831" s="28"/>
      <c r="WGN831" s="28"/>
      <c r="WGO831" s="28"/>
      <c r="WGP831" s="28"/>
      <c r="WGQ831" s="28"/>
      <c r="WGR831" s="28"/>
      <c r="WGS831" s="28"/>
      <c r="WGT831" s="28"/>
      <c r="WGU831" s="28"/>
      <c r="WGV831" s="28"/>
      <c r="WGW831" s="28"/>
      <c r="WGX831" s="28"/>
      <c r="WGY831" s="28"/>
      <c r="WGZ831" s="28"/>
      <c r="WHA831" s="28"/>
      <c r="WHB831" s="28"/>
      <c r="WHC831" s="28"/>
      <c r="WHD831" s="28"/>
      <c r="WHE831" s="28"/>
      <c r="WHF831" s="28"/>
      <c r="WHG831" s="28"/>
      <c r="WHH831" s="28"/>
      <c r="WHI831" s="28"/>
      <c r="WHJ831" s="28"/>
      <c r="WHK831" s="28"/>
      <c r="WHL831" s="28"/>
      <c r="WHM831" s="28"/>
      <c r="WHN831" s="28"/>
      <c r="WHO831" s="28"/>
      <c r="WHP831" s="28"/>
      <c r="WHQ831" s="28"/>
      <c r="WHR831" s="28"/>
      <c r="WHS831" s="28"/>
      <c r="WHT831" s="28"/>
      <c r="WHU831" s="28"/>
      <c r="WHV831" s="28"/>
      <c r="WHW831" s="28"/>
      <c r="WHX831" s="28"/>
      <c r="WHY831" s="28"/>
      <c r="WHZ831" s="28"/>
      <c r="WIA831" s="28"/>
      <c r="WIB831" s="28"/>
      <c r="WIC831" s="28"/>
      <c r="WID831" s="28"/>
      <c r="WIE831" s="28"/>
      <c r="WIF831" s="28"/>
      <c r="WIG831" s="28"/>
      <c r="WIH831" s="28"/>
      <c r="WII831" s="28"/>
      <c r="WIJ831" s="28"/>
      <c r="WIK831" s="28"/>
      <c r="WIL831" s="28"/>
      <c r="WIM831" s="28"/>
      <c r="WIN831" s="28"/>
      <c r="WIO831" s="28"/>
      <c r="WIP831" s="28"/>
      <c r="WIQ831" s="28"/>
      <c r="WIR831" s="28"/>
      <c r="WIS831" s="28"/>
      <c r="WIT831" s="28"/>
      <c r="WIU831" s="28"/>
      <c r="WIV831" s="28"/>
      <c r="WIW831" s="28"/>
      <c r="WIX831" s="28"/>
      <c r="WIY831" s="28"/>
      <c r="WIZ831" s="28"/>
      <c r="WJA831" s="28"/>
      <c r="WJB831" s="28"/>
      <c r="WJC831" s="28"/>
      <c r="WJD831" s="28"/>
      <c r="WJE831" s="28"/>
      <c r="WJF831" s="28"/>
      <c r="WJG831" s="28"/>
      <c r="WJH831" s="28"/>
      <c r="WJI831" s="28"/>
      <c r="WJJ831" s="28"/>
      <c r="WJK831" s="28"/>
      <c r="WJL831" s="28"/>
      <c r="WJM831" s="28"/>
      <c r="WJN831" s="28"/>
      <c r="WJO831" s="28"/>
      <c r="WJP831" s="28"/>
      <c r="WJQ831" s="28"/>
      <c r="WJR831" s="28"/>
      <c r="WJS831" s="28"/>
      <c r="WJT831" s="28"/>
      <c r="WJU831" s="28"/>
      <c r="WJV831" s="28"/>
      <c r="WJW831" s="28"/>
      <c r="WJX831" s="28"/>
      <c r="WJY831" s="28"/>
      <c r="WJZ831" s="28"/>
      <c r="WKA831" s="28"/>
      <c r="WKB831" s="28"/>
      <c r="WKC831" s="28"/>
      <c r="WKD831" s="28"/>
      <c r="WKE831" s="28"/>
      <c r="WKF831" s="28"/>
      <c r="WKG831" s="28"/>
      <c r="WKH831" s="28"/>
      <c r="WKI831" s="28"/>
      <c r="WKJ831" s="28"/>
      <c r="WKK831" s="28"/>
      <c r="WKL831" s="28"/>
      <c r="WKM831" s="28"/>
      <c r="WKN831" s="28"/>
      <c r="WKO831" s="28"/>
      <c r="WKP831" s="28"/>
      <c r="WKQ831" s="28"/>
      <c r="WKR831" s="28"/>
      <c r="WKS831" s="28"/>
      <c r="WKT831" s="28"/>
      <c r="WKU831" s="28"/>
      <c r="WKV831" s="28"/>
      <c r="WKW831" s="28"/>
      <c r="WKX831" s="28"/>
      <c r="WKY831" s="28"/>
      <c r="WKZ831" s="28"/>
      <c r="WLA831" s="28"/>
      <c r="WLB831" s="28"/>
      <c r="WLC831" s="28"/>
      <c r="WLD831" s="28"/>
      <c r="WLE831" s="28"/>
      <c r="WLF831" s="28"/>
      <c r="WLG831" s="28"/>
      <c r="WLH831" s="28"/>
      <c r="WLI831" s="28"/>
      <c r="WLJ831" s="28"/>
      <c r="WLK831" s="28"/>
      <c r="WLL831" s="28"/>
      <c r="WLM831" s="28"/>
      <c r="WLN831" s="28"/>
      <c r="WLO831" s="28"/>
      <c r="WLP831" s="28"/>
      <c r="WLQ831" s="28"/>
      <c r="WLR831" s="28"/>
      <c r="WLS831" s="28"/>
      <c r="WLT831" s="28"/>
      <c r="WLU831" s="28"/>
      <c r="WLV831" s="28"/>
      <c r="WLW831" s="28"/>
      <c r="WLX831" s="28"/>
      <c r="WLY831" s="28"/>
      <c r="WLZ831" s="28"/>
      <c r="WMA831" s="28"/>
      <c r="WMB831" s="28"/>
      <c r="WMC831" s="28"/>
      <c r="WMD831" s="28"/>
      <c r="WME831" s="28"/>
      <c r="WMF831" s="28"/>
      <c r="WMG831" s="28"/>
      <c r="WMH831" s="28"/>
      <c r="WMI831" s="28"/>
      <c r="WMJ831" s="28"/>
      <c r="WMK831" s="28"/>
      <c r="WML831" s="28"/>
      <c r="WMM831" s="28"/>
      <c r="WMN831" s="28"/>
      <c r="WMO831" s="28"/>
      <c r="WMP831" s="28"/>
      <c r="WMQ831" s="28"/>
      <c r="WMR831" s="28"/>
      <c r="WMS831" s="28"/>
      <c r="WMT831" s="28"/>
      <c r="WMU831" s="28"/>
      <c r="WMV831" s="28"/>
      <c r="WMW831" s="28"/>
      <c r="WMX831" s="28"/>
      <c r="WMY831" s="28"/>
      <c r="WMZ831" s="28"/>
      <c r="WNA831" s="28"/>
      <c r="WNB831" s="28"/>
      <c r="WNC831" s="28"/>
      <c r="WND831" s="28"/>
      <c r="WNE831" s="28"/>
      <c r="WNF831" s="28"/>
      <c r="WNG831" s="28"/>
      <c r="WNH831" s="28"/>
      <c r="WNI831" s="28"/>
      <c r="WNJ831" s="28"/>
      <c r="WNK831" s="28"/>
      <c r="WNL831" s="28"/>
      <c r="WNM831" s="28"/>
      <c r="WNN831" s="28"/>
      <c r="WNO831" s="28"/>
      <c r="WNP831" s="28"/>
      <c r="WNQ831" s="28"/>
      <c r="WNR831" s="28"/>
      <c r="WNS831" s="28"/>
      <c r="WNT831" s="28"/>
      <c r="WNU831" s="28"/>
      <c r="WNV831" s="28"/>
      <c r="WNW831" s="28"/>
      <c r="WNX831" s="28"/>
      <c r="WNY831" s="28"/>
      <c r="WNZ831" s="28"/>
      <c r="WOA831" s="28"/>
      <c r="WOB831" s="28"/>
      <c r="WOC831" s="28"/>
      <c r="WOD831" s="28"/>
      <c r="WOE831" s="28"/>
      <c r="WOF831" s="28"/>
      <c r="WOG831" s="28"/>
      <c r="WOH831" s="28"/>
      <c r="WOI831" s="28"/>
      <c r="WOJ831" s="28"/>
      <c r="WOK831" s="28"/>
      <c r="WOL831" s="28"/>
      <c r="WOM831" s="28"/>
      <c r="WON831" s="28"/>
      <c r="WOO831" s="28"/>
      <c r="WOP831" s="28"/>
      <c r="WOQ831" s="28"/>
      <c r="WOR831" s="28"/>
      <c r="WOS831" s="28"/>
      <c r="WOT831" s="28"/>
      <c r="WOU831" s="28"/>
      <c r="WOV831" s="28"/>
      <c r="WOW831" s="28"/>
      <c r="WOX831" s="28"/>
      <c r="WOY831" s="28"/>
      <c r="WOZ831" s="28"/>
      <c r="WPA831" s="28"/>
      <c r="WPB831" s="28"/>
      <c r="WPC831" s="28"/>
      <c r="WPD831" s="28"/>
      <c r="WPE831" s="28"/>
      <c r="WPF831" s="28"/>
      <c r="WPG831" s="28"/>
      <c r="WPH831" s="28"/>
      <c r="WPI831" s="28"/>
      <c r="WPJ831" s="28"/>
      <c r="WPK831" s="28"/>
      <c r="WPL831" s="28"/>
      <c r="WPM831" s="28"/>
      <c r="WPN831" s="28"/>
      <c r="WPO831" s="28"/>
      <c r="WPP831" s="28"/>
      <c r="WPQ831" s="28"/>
      <c r="WPR831" s="28"/>
      <c r="WPS831" s="28"/>
      <c r="WPT831" s="28"/>
      <c r="WPU831" s="28"/>
      <c r="WPV831" s="28"/>
      <c r="WPW831" s="28"/>
      <c r="WPX831" s="28"/>
      <c r="WPY831" s="28"/>
      <c r="WPZ831" s="28"/>
      <c r="WQA831" s="28"/>
      <c r="WQB831" s="28"/>
      <c r="WQC831" s="28"/>
      <c r="WQD831" s="28"/>
      <c r="WQE831" s="28"/>
      <c r="WQF831" s="28"/>
      <c r="WQG831" s="28"/>
      <c r="WQH831" s="28"/>
      <c r="WQI831" s="28"/>
      <c r="WQJ831" s="28"/>
      <c r="WQK831" s="28"/>
      <c r="WQL831" s="28"/>
      <c r="WQM831" s="28"/>
      <c r="WQN831" s="28"/>
      <c r="WQO831" s="28"/>
      <c r="WQP831" s="28"/>
      <c r="WQQ831" s="28"/>
      <c r="WQR831" s="28"/>
      <c r="WQS831" s="28"/>
      <c r="WQT831" s="28"/>
      <c r="WQU831" s="28"/>
      <c r="WQV831" s="28"/>
      <c r="WQW831" s="28"/>
      <c r="WQX831" s="28"/>
      <c r="WQY831" s="28"/>
      <c r="WQZ831" s="28"/>
      <c r="WRA831" s="28"/>
      <c r="WRB831" s="28"/>
      <c r="WRC831" s="28"/>
      <c r="WRD831" s="28"/>
      <c r="WRE831" s="28"/>
      <c r="WRF831" s="28"/>
      <c r="WRG831" s="28"/>
      <c r="WRH831" s="28"/>
      <c r="WRI831" s="28"/>
      <c r="WRJ831" s="28"/>
      <c r="WRK831" s="28"/>
      <c r="WRL831" s="28"/>
      <c r="WRM831" s="28"/>
      <c r="WRN831" s="28"/>
      <c r="WRO831" s="28"/>
      <c r="WRP831" s="28"/>
      <c r="WRQ831" s="28"/>
      <c r="WRR831" s="28"/>
      <c r="WRS831" s="28"/>
      <c r="WRT831" s="28"/>
      <c r="WRU831" s="28"/>
      <c r="WRV831" s="28"/>
      <c r="WRW831" s="28"/>
      <c r="WRX831" s="28"/>
      <c r="WRY831" s="28"/>
      <c r="WRZ831" s="28"/>
      <c r="WSA831" s="28"/>
      <c r="WSB831" s="28"/>
      <c r="WSC831" s="28"/>
      <c r="WSD831" s="28"/>
      <c r="WSE831" s="28"/>
      <c r="WSF831" s="28"/>
      <c r="WSG831" s="28"/>
      <c r="WSH831" s="28"/>
      <c r="WSI831" s="28"/>
      <c r="WSJ831" s="28"/>
      <c r="WSK831" s="28"/>
      <c r="WSL831" s="28"/>
      <c r="WSM831" s="28"/>
      <c r="WSN831" s="28"/>
      <c r="WSO831" s="28"/>
      <c r="WSP831" s="28"/>
      <c r="WSQ831" s="28"/>
      <c r="WSR831" s="28"/>
      <c r="WSS831" s="28"/>
      <c r="WST831" s="28"/>
      <c r="WSU831" s="28"/>
      <c r="WSV831" s="28"/>
      <c r="WSW831" s="28"/>
      <c r="WSX831" s="28"/>
      <c r="WSY831" s="28"/>
      <c r="WSZ831" s="28"/>
      <c r="WTA831" s="28"/>
      <c r="WTB831" s="28"/>
      <c r="WTC831" s="28"/>
      <c r="WTD831" s="28"/>
      <c r="WTE831" s="28"/>
      <c r="WTF831" s="28"/>
      <c r="WTG831" s="28"/>
      <c r="WTH831" s="28"/>
      <c r="WTI831" s="28"/>
      <c r="WTJ831" s="28"/>
      <c r="WTK831" s="28"/>
      <c r="WTL831" s="28"/>
      <c r="WTM831" s="28"/>
      <c r="WTN831" s="28"/>
      <c r="WTO831" s="28"/>
      <c r="WTP831" s="28"/>
      <c r="WTQ831" s="28"/>
      <c r="WTR831" s="28"/>
      <c r="WTS831" s="28"/>
      <c r="WTT831" s="28"/>
      <c r="WTU831" s="28"/>
      <c r="WTV831" s="28"/>
      <c r="WTW831" s="28"/>
      <c r="WTX831" s="28"/>
      <c r="WTY831" s="28"/>
      <c r="WTZ831" s="28"/>
      <c r="WUA831" s="28"/>
      <c r="WUB831" s="28"/>
      <c r="WUC831" s="28"/>
      <c r="WUD831" s="28"/>
      <c r="WUE831" s="28"/>
      <c r="WUF831" s="28"/>
      <c r="WUG831" s="28"/>
      <c r="WUH831" s="28"/>
      <c r="WUI831" s="28"/>
      <c r="WUJ831" s="28"/>
      <c r="WUK831" s="28"/>
      <c r="WUL831" s="28"/>
      <c r="WUM831" s="28"/>
      <c r="WUN831" s="28"/>
      <c r="WUO831" s="28"/>
      <c r="WUP831" s="28"/>
      <c r="WUQ831" s="28"/>
      <c r="WUR831" s="28"/>
      <c r="WUS831" s="28"/>
      <c r="WUT831" s="28"/>
      <c r="WUU831" s="28"/>
      <c r="WUV831" s="28"/>
      <c r="WUW831" s="28"/>
      <c r="WUX831" s="28"/>
      <c r="WUY831" s="28"/>
      <c r="WUZ831" s="28"/>
      <c r="WVA831" s="28"/>
      <c r="WVB831" s="28"/>
      <c r="WVC831" s="28"/>
      <c r="WVD831" s="28"/>
      <c r="WVE831" s="28"/>
      <c r="WVF831" s="28"/>
      <c r="WVG831" s="28"/>
      <c r="WVH831" s="28"/>
      <c r="WVI831" s="28"/>
      <c r="WVJ831" s="28"/>
      <c r="WVK831" s="28"/>
      <c r="WVL831" s="28"/>
      <c r="WVM831" s="28"/>
      <c r="WVN831" s="28"/>
      <c r="WVO831" s="28"/>
      <c r="WVP831" s="28"/>
      <c r="WVQ831" s="28"/>
      <c r="WVR831" s="28"/>
      <c r="WVS831" s="28"/>
      <c r="WVT831" s="28"/>
      <c r="WVU831" s="28"/>
      <c r="WVV831" s="28"/>
      <c r="WVW831" s="28"/>
      <c r="WVX831" s="28"/>
      <c r="WVY831" s="28"/>
      <c r="WVZ831" s="28"/>
      <c r="WWA831" s="28"/>
      <c r="WWB831" s="28"/>
      <c r="WWC831" s="28"/>
      <c r="WWD831" s="28"/>
      <c r="WWE831" s="28"/>
      <c r="WWF831" s="28"/>
      <c r="WWG831" s="28"/>
      <c r="WWH831" s="28"/>
      <c r="WWI831" s="28"/>
      <c r="WWJ831" s="28"/>
      <c r="WWK831" s="28"/>
      <c r="WWL831" s="28"/>
      <c r="WWM831" s="28"/>
      <c r="WWN831" s="28"/>
      <c r="WWO831" s="28"/>
      <c r="WWP831" s="28"/>
      <c r="WWQ831" s="28"/>
      <c r="WWR831" s="28"/>
      <c r="WWS831" s="28"/>
      <c r="WWT831" s="28"/>
      <c r="WWU831" s="28"/>
      <c r="WWV831" s="28"/>
      <c r="WWW831" s="28"/>
      <c r="WWX831" s="28"/>
      <c r="WWY831" s="28"/>
      <c r="WWZ831" s="28"/>
      <c r="WXA831" s="28"/>
      <c r="WXB831" s="28"/>
      <c r="WXC831" s="28"/>
      <c r="WXD831" s="28"/>
      <c r="WXE831" s="28"/>
      <c r="WXF831" s="28"/>
      <c r="WXG831" s="28"/>
      <c r="WXH831" s="28"/>
      <c r="WXI831" s="28"/>
      <c r="WXJ831" s="28"/>
      <c r="WXK831" s="28"/>
      <c r="WXL831" s="28"/>
      <c r="WXM831" s="28"/>
      <c r="WXN831" s="28"/>
      <c r="WXO831" s="28"/>
      <c r="WXP831" s="28"/>
      <c r="WXQ831" s="28"/>
      <c r="WXR831" s="28"/>
      <c r="WXS831" s="28"/>
      <c r="WXT831" s="28"/>
      <c r="WXU831" s="28"/>
      <c r="WXV831" s="28"/>
      <c r="WXW831" s="28"/>
      <c r="WXX831" s="28"/>
      <c r="WXY831" s="28"/>
      <c r="WXZ831" s="28"/>
      <c r="WYA831" s="28"/>
      <c r="WYB831" s="28"/>
      <c r="WYC831" s="28"/>
      <c r="WYD831" s="28"/>
      <c r="WYE831" s="28"/>
      <c r="WYF831" s="28"/>
      <c r="WYG831" s="28"/>
      <c r="WYH831" s="28"/>
      <c r="WYI831" s="28"/>
      <c r="WYJ831" s="28"/>
      <c r="WYK831" s="28"/>
      <c r="WYL831" s="28"/>
      <c r="WYM831" s="28"/>
      <c r="WYN831" s="28"/>
      <c r="WYO831" s="28"/>
      <c r="WYP831" s="28"/>
      <c r="WYQ831" s="28"/>
      <c r="WYR831" s="28"/>
      <c r="WYS831" s="28"/>
      <c r="WYT831" s="28"/>
      <c r="WYU831" s="28"/>
      <c r="WYV831" s="28"/>
      <c r="WYW831" s="28"/>
      <c r="WYX831" s="28"/>
      <c r="WYY831" s="28"/>
      <c r="WYZ831" s="28"/>
      <c r="WZA831" s="28"/>
      <c r="WZB831" s="28"/>
      <c r="WZC831" s="28"/>
      <c r="WZD831" s="28"/>
      <c r="WZE831" s="28"/>
      <c r="WZF831" s="28"/>
      <c r="WZG831" s="28"/>
      <c r="WZH831" s="28"/>
      <c r="WZI831" s="28"/>
      <c r="WZJ831" s="28"/>
      <c r="WZK831" s="28"/>
      <c r="WZL831" s="28"/>
      <c r="WZM831" s="28"/>
      <c r="WZN831" s="28"/>
      <c r="WZO831" s="28"/>
      <c r="WZP831" s="28"/>
      <c r="WZQ831" s="28"/>
      <c r="WZR831" s="28"/>
      <c r="WZS831" s="28"/>
      <c r="WZT831" s="28"/>
      <c r="WZU831" s="28"/>
      <c r="WZV831" s="28"/>
      <c r="WZW831" s="28"/>
      <c r="WZX831" s="28"/>
      <c r="WZY831" s="28"/>
      <c r="WZZ831" s="28"/>
      <c r="XAA831" s="28"/>
      <c r="XAB831" s="28"/>
      <c r="XAC831" s="28"/>
      <c r="XAD831" s="28"/>
      <c r="XAE831" s="28"/>
      <c r="XAF831" s="28"/>
      <c r="XAG831" s="28"/>
      <c r="XAH831" s="28"/>
      <c r="XAI831" s="28"/>
      <c r="XAJ831" s="28"/>
      <c r="XAK831" s="28"/>
      <c r="XAL831" s="28"/>
      <c r="XAM831" s="28"/>
      <c r="XAN831" s="28"/>
      <c r="XAO831" s="28"/>
      <c r="XAP831" s="28"/>
      <c r="XAQ831" s="28"/>
      <c r="XAR831" s="28"/>
      <c r="XAS831" s="28"/>
      <c r="XAT831" s="28"/>
      <c r="XAU831" s="28"/>
      <c r="XAV831" s="28"/>
      <c r="XAW831" s="28"/>
      <c r="XAX831" s="28"/>
      <c r="XAY831" s="28"/>
      <c r="XAZ831" s="28"/>
      <c r="XBA831" s="28"/>
      <c r="XBB831" s="28"/>
      <c r="XBC831" s="28"/>
      <c r="XBD831" s="28"/>
      <c r="XBE831" s="28"/>
      <c r="XBF831" s="28"/>
      <c r="XBG831" s="28"/>
      <c r="XBH831" s="28"/>
      <c r="XBI831" s="28"/>
      <c r="XBJ831" s="28"/>
      <c r="XBK831" s="28"/>
      <c r="XBL831" s="28"/>
      <c r="XBM831" s="28"/>
      <c r="XBN831" s="28"/>
      <c r="XBO831" s="28"/>
      <c r="XBP831" s="28"/>
      <c r="XBQ831" s="28"/>
      <c r="XBR831" s="28"/>
      <c r="XBS831" s="28"/>
      <c r="XBT831" s="28"/>
      <c r="XBU831" s="28"/>
      <c r="XBV831" s="28"/>
      <c r="XBW831" s="28"/>
      <c r="XBX831" s="28"/>
      <c r="XBY831" s="28"/>
      <c r="XBZ831" s="28"/>
      <c r="XCA831" s="28"/>
      <c r="XCB831" s="28"/>
      <c r="XCC831" s="28"/>
      <c r="XCD831" s="28"/>
      <c r="XCE831" s="28"/>
      <c r="XCF831" s="28"/>
      <c r="XCG831" s="28"/>
      <c r="XCH831" s="28"/>
      <c r="XCI831" s="28"/>
      <c r="XCJ831" s="28"/>
      <c r="XCK831" s="28"/>
      <c r="XCL831" s="28"/>
      <c r="XCM831" s="28"/>
      <c r="XCN831" s="28"/>
      <c r="XCO831" s="28"/>
      <c r="XCP831" s="28"/>
      <c r="XCQ831" s="28"/>
      <c r="XCR831" s="28"/>
      <c r="XCS831" s="28"/>
      <c r="XCT831" s="28"/>
      <c r="XCU831" s="28"/>
      <c r="XCV831" s="28"/>
      <c r="XCW831" s="28"/>
      <c r="XCX831" s="28"/>
      <c r="XCY831" s="28"/>
      <c r="XCZ831" s="28"/>
      <c r="XDA831" s="28"/>
      <c r="XDB831" s="28"/>
      <c r="XDC831" s="28"/>
      <c r="XDD831" s="28"/>
      <c r="XDE831" s="28"/>
      <c r="XDF831" s="28"/>
      <c r="XDG831" s="28"/>
      <c r="XDH831" s="28"/>
      <c r="XDI831" s="28"/>
      <c r="XDJ831" s="28"/>
      <c r="XDK831" s="28"/>
      <c r="XDL831" s="28"/>
      <c r="XDM831" s="28"/>
      <c r="XDN831" s="28"/>
      <c r="XDO831" s="28"/>
      <c r="XDP831" s="28"/>
      <c r="XDQ831" s="28"/>
      <c r="XDR831" s="28"/>
      <c r="XDS831" s="28"/>
      <c r="XDT831" s="28"/>
      <c r="XDU831" s="28"/>
      <c r="XDV831" s="28"/>
      <c r="XDW831" s="28"/>
      <c r="XDX831" s="28"/>
      <c r="XDY831" s="28"/>
      <c r="XDZ831" s="28"/>
      <c r="XEA831" s="28"/>
      <c r="XEB831" s="28"/>
      <c r="XEC831" s="28"/>
      <c r="XED831" s="28"/>
      <c r="XEE831" s="28"/>
      <c r="XEF831" s="28"/>
      <c r="XEG831" s="28"/>
      <c r="XEH831" s="28"/>
      <c r="XEI831" s="28"/>
      <c r="XEJ831" s="28"/>
      <c r="XEK831" s="28"/>
      <c r="XEL831" s="28"/>
      <c r="XEM831" s="28"/>
      <c r="XEN831" s="28"/>
      <c r="XEO831" s="28"/>
      <c r="XEP831" s="28"/>
      <c r="XEQ831" s="28"/>
      <c r="XER831" s="28"/>
      <c r="XES831" s="28"/>
      <c r="XET831" s="28"/>
      <c r="XEU831" s="28"/>
      <c r="XEV831" s="28"/>
      <c r="XEW831" s="28"/>
    </row>
    <row r="832" spans="1:16377" ht="22.5" customHeight="1" x14ac:dyDescent="0.25">
      <c r="A832" s="143" t="str">
        <f t="shared" si="244"/>
        <v>779.</v>
      </c>
      <c r="B832" s="155" t="s">
        <v>2997</v>
      </c>
      <c r="C832" s="52">
        <v>1973</v>
      </c>
      <c r="D832" s="143" t="s">
        <v>3015</v>
      </c>
      <c r="E832" s="143" t="s">
        <v>3017</v>
      </c>
      <c r="F832" s="52">
        <v>2</v>
      </c>
      <c r="G832" s="52">
        <v>2</v>
      </c>
      <c r="H832" s="4">
        <v>771.1</v>
      </c>
      <c r="I832" s="145">
        <v>726.3</v>
      </c>
      <c r="J832" s="4">
        <v>726.3</v>
      </c>
      <c r="K832" s="62">
        <v>18</v>
      </c>
      <c r="L832" s="9">
        <f t="shared" si="248"/>
        <v>1764987.2000000002</v>
      </c>
      <c r="M832" s="9"/>
      <c r="N832" s="9"/>
      <c r="O832" s="9"/>
      <c r="P832" s="145">
        <f t="shared" si="249"/>
        <v>1764987.2000000002</v>
      </c>
      <c r="Q832" s="9"/>
      <c r="R832" s="62"/>
      <c r="S832" s="9"/>
      <c r="T832" s="9">
        <v>497.6</v>
      </c>
      <c r="U832" s="9">
        <f>T832*3547</f>
        <v>1764987.2000000002</v>
      </c>
      <c r="V832" s="9"/>
      <c r="W832" s="9"/>
      <c r="X832" s="9"/>
      <c r="Y832" s="9"/>
      <c r="Z832" s="9"/>
      <c r="AA832" s="9"/>
      <c r="AB832" s="4"/>
      <c r="AC832" s="4"/>
      <c r="AD832" s="9"/>
      <c r="AE832" s="9"/>
      <c r="AF832" s="35">
        <v>2025</v>
      </c>
      <c r="AG832" s="259"/>
      <c r="AH832" s="29">
        <v>779</v>
      </c>
      <c r="AI832" s="29" t="s">
        <v>155</v>
      </c>
      <c r="AJ832" s="29" t="str">
        <f t="shared" si="247"/>
        <v>779.</v>
      </c>
      <c r="AK832" s="28"/>
      <c r="AL832" s="44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  <c r="IW832" s="28"/>
      <c r="IX832" s="28"/>
      <c r="IY832" s="28"/>
      <c r="IZ832" s="28"/>
      <c r="JA832" s="28"/>
      <c r="JB832" s="28"/>
      <c r="JC832" s="28"/>
      <c r="JD832" s="28"/>
      <c r="JE832" s="28"/>
      <c r="JF832" s="28"/>
      <c r="JG832" s="28"/>
      <c r="JH832" s="28"/>
      <c r="JI832" s="28"/>
      <c r="JJ832" s="28"/>
      <c r="JK832" s="28"/>
      <c r="JL832" s="28"/>
      <c r="JM832" s="28"/>
      <c r="JN832" s="28"/>
      <c r="JO832" s="28"/>
      <c r="JP832" s="28"/>
      <c r="JQ832" s="28"/>
      <c r="JR832" s="28"/>
      <c r="JS832" s="28"/>
      <c r="JT832" s="28"/>
      <c r="JU832" s="28"/>
      <c r="JV832" s="28"/>
      <c r="JW832" s="28"/>
      <c r="JX832" s="28"/>
      <c r="JY832" s="28"/>
      <c r="JZ832" s="28"/>
      <c r="KA832" s="28"/>
      <c r="KB832" s="28"/>
      <c r="KC832" s="28"/>
      <c r="KD832" s="28"/>
      <c r="KE832" s="28"/>
      <c r="KF832" s="28"/>
      <c r="KG832" s="28"/>
      <c r="KH832" s="28"/>
      <c r="KI832" s="28"/>
      <c r="KJ832" s="28"/>
      <c r="KK832" s="28"/>
      <c r="KL832" s="28"/>
      <c r="KM832" s="28"/>
      <c r="KN832" s="28"/>
      <c r="KO832" s="28"/>
      <c r="KP832" s="28"/>
      <c r="KQ832" s="28"/>
      <c r="KR832" s="28"/>
      <c r="KS832" s="28"/>
      <c r="KT832" s="28"/>
      <c r="KU832" s="28"/>
      <c r="KV832" s="28"/>
      <c r="KW832" s="28"/>
      <c r="KX832" s="28"/>
      <c r="KY832" s="28"/>
      <c r="KZ832" s="28"/>
      <c r="LA832" s="28"/>
      <c r="LB832" s="28"/>
      <c r="LC832" s="28"/>
      <c r="LD832" s="28"/>
      <c r="LE832" s="28"/>
      <c r="LF832" s="28"/>
      <c r="LG832" s="28"/>
      <c r="LH832" s="28"/>
      <c r="LI832" s="28"/>
      <c r="LJ832" s="28"/>
      <c r="LK832" s="28"/>
      <c r="LL832" s="28"/>
      <c r="LM832" s="28"/>
      <c r="LN832" s="28"/>
      <c r="LO832" s="28"/>
      <c r="LP832" s="28"/>
      <c r="LQ832" s="28"/>
      <c r="LR832" s="28"/>
      <c r="LS832" s="28"/>
      <c r="LT832" s="28"/>
      <c r="LU832" s="28"/>
      <c r="LV832" s="28"/>
      <c r="LW832" s="28"/>
      <c r="LX832" s="28"/>
      <c r="LY832" s="28"/>
      <c r="LZ832" s="28"/>
      <c r="MA832" s="28"/>
      <c r="MB832" s="28"/>
      <c r="MC832" s="28"/>
      <c r="MD832" s="28"/>
      <c r="ME832" s="28"/>
      <c r="MF832" s="28"/>
      <c r="MG832" s="28"/>
      <c r="MH832" s="28"/>
      <c r="MI832" s="28"/>
      <c r="MJ832" s="28"/>
      <c r="MK832" s="28"/>
      <c r="ML832" s="28"/>
      <c r="MM832" s="28"/>
      <c r="MN832" s="28"/>
      <c r="MO832" s="28"/>
      <c r="MP832" s="28"/>
      <c r="MQ832" s="28"/>
      <c r="MR832" s="28"/>
      <c r="MS832" s="28"/>
      <c r="MT832" s="28"/>
      <c r="MU832" s="28"/>
      <c r="MV832" s="28"/>
      <c r="MW832" s="28"/>
      <c r="MX832" s="28"/>
      <c r="MY832" s="28"/>
      <c r="MZ832" s="28"/>
      <c r="NA832" s="28"/>
      <c r="NB832" s="28"/>
      <c r="NC832" s="28"/>
      <c r="ND832" s="28"/>
      <c r="NE832" s="28"/>
      <c r="NF832" s="28"/>
      <c r="NG832" s="28"/>
      <c r="NH832" s="28"/>
      <c r="NI832" s="28"/>
      <c r="NJ832" s="28"/>
      <c r="NK832" s="28"/>
      <c r="NL832" s="28"/>
      <c r="NM832" s="28"/>
      <c r="NN832" s="28"/>
      <c r="NO832" s="28"/>
      <c r="NP832" s="28"/>
      <c r="NQ832" s="28"/>
      <c r="NR832" s="28"/>
      <c r="NS832" s="28"/>
      <c r="NT832" s="28"/>
      <c r="NU832" s="28"/>
      <c r="NV832" s="28"/>
      <c r="NW832" s="28"/>
      <c r="NX832" s="28"/>
      <c r="NY832" s="28"/>
      <c r="NZ832" s="28"/>
      <c r="OA832" s="28"/>
      <c r="OB832" s="28"/>
      <c r="OC832" s="28"/>
      <c r="OD832" s="28"/>
      <c r="OE832" s="28"/>
      <c r="OF832" s="28"/>
      <c r="OG832" s="28"/>
      <c r="OH832" s="28"/>
      <c r="OI832" s="28"/>
      <c r="OJ832" s="28"/>
      <c r="OK832" s="28"/>
      <c r="OL832" s="28"/>
      <c r="OM832" s="28"/>
      <c r="ON832" s="28"/>
      <c r="OO832" s="28"/>
      <c r="OP832" s="28"/>
      <c r="OQ832" s="28"/>
      <c r="OR832" s="28"/>
      <c r="OS832" s="28"/>
      <c r="OT832" s="28"/>
      <c r="OU832" s="28"/>
      <c r="OV832" s="28"/>
      <c r="OW832" s="28"/>
      <c r="OX832" s="28"/>
      <c r="OY832" s="28"/>
      <c r="OZ832" s="28"/>
      <c r="PA832" s="28"/>
      <c r="PB832" s="28"/>
      <c r="PC832" s="28"/>
      <c r="PD832" s="28"/>
      <c r="PE832" s="28"/>
      <c r="PF832" s="28"/>
      <c r="PG832" s="28"/>
      <c r="PH832" s="28"/>
      <c r="PI832" s="28"/>
      <c r="PJ832" s="28"/>
      <c r="PK832" s="28"/>
      <c r="PL832" s="28"/>
      <c r="PM832" s="28"/>
      <c r="PN832" s="28"/>
      <c r="PO832" s="28"/>
      <c r="PP832" s="28"/>
      <c r="PQ832" s="28"/>
      <c r="PR832" s="28"/>
      <c r="PS832" s="28"/>
      <c r="PT832" s="28"/>
      <c r="PU832" s="28"/>
      <c r="PV832" s="28"/>
      <c r="PW832" s="28"/>
      <c r="PX832" s="28"/>
      <c r="PY832" s="28"/>
      <c r="PZ832" s="28"/>
      <c r="QA832" s="28"/>
      <c r="QB832" s="28"/>
      <c r="QC832" s="28"/>
      <c r="QD832" s="28"/>
      <c r="QE832" s="28"/>
      <c r="QF832" s="28"/>
      <c r="QG832" s="28"/>
      <c r="QH832" s="28"/>
      <c r="QI832" s="28"/>
      <c r="QJ832" s="28"/>
      <c r="QK832" s="28"/>
      <c r="QL832" s="28"/>
      <c r="QM832" s="28"/>
      <c r="QN832" s="28"/>
      <c r="QO832" s="28"/>
      <c r="QP832" s="28"/>
      <c r="QQ832" s="28"/>
      <c r="QR832" s="28"/>
      <c r="QS832" s="28"/>
      <c r="QT832" s="28"/>
      <c r="QU832" s="28"/>
      <c r="QV832" s="28"/>
      <c r="QW832" s="28"/>
      <c r="QX832" s="28"/>
      <c r="QY832" s="28"/>
      <c r="QZ832" s="28"/>
      <c r="RA832" s="28"/>
      <c r="RB832" s="28"/>
      <c r="RC832" s="28"/>
      <c r="RD832" s="28"/>
      <c r="RE832" s="28"/>
      <c r="RF832" s="28"/>
      <c r="RG832" s="28"/>
      <c r="RH832" s="28"/>
      <c r="RI832" s="28"/>
      <c r="RJ832" s="28"/>
      <c r="RK832" s="28"/>
      <c r="RL832" s="28"/>
      <c r="RM832" s="28"/>
      <c r="RN832" s="28"/>
      <c r="RO832" s="28"/>
      <c r="RP832" s="28"/>
      <c r="RQ832" s="28"/>
      <c r="RR832" s="28"/>
      <c r="RS832" s="28"/>
      <c r="RT832" s="28"/>
      <c r="RU832" s="28"/>
      <c r="RV832" s="28"/>
      <c r="RW832" s="28"/>
      <c r="RX832" s="28"/>
      <c r="RY832" s="28"/>
      <c r="RZ832" s="28"/>
      <c r="SA832" s="28"/>
      <c r="SB832" s="28"/>
      <c r="SC832" s="28"/>
      <c r="SD832" s="28"/>
      <c r="SE832" s="28"/>
      <c r="SF832" s="28"/>
      <c r="SG832" s="28"/>
      <c r="SH832" s="28"/>
      <c r="SI832" s="28"/>
      <c r="SJ832" s="28"/>
      <c r="SK832" s="28"/>
      <c r="SL832" s="28"/>
      <c r="SM832" s="28"/>
      <c r="SN832" s="28"/>
      <c r="SO832" s="28"/>
      <c r="SP832" s="28"/>
      <c r="SQ832" s="28"/>
      <c r="SR832" s="28"/>
      <c r="SS832" s="28"/>
      <c r="ST832" s="28"/>
      <c r="SU832" s="28"/>
      <c r="SV832" s="28"/>
      <c r="SW832" s="28"/>
      <c r="SX832" s="28"/>
      <c r="SY832" s="28"/>
      <c r="SZ832" s="28"/>
      <c r="TA832" s="28"/>
      <c r="TB832" s="28"/>
      <c r="TC832" s="28"/>
      <c r="TD832" s="28"/>
      <c r="TE832" s="28"/>
      <c r="TF832" s="28"/>
      <c r="TG832" s="28"/>
      <c r="TH832" s="28"/>
      <c r="TI832" s="28"/>
      <c r="TJ832" s="28"/>
      <c r="TK832" s="28"/>
      <c r="TL832" s="28"/>
      <c r="TM832" s="28"/>
      <c r="TN832" s="28"/>
      <c r="TO832" s="28"/>
      <c r="TP832" s="28"/>
      <c r="TQ832" s="28"/>
      <c r="TR832" s="28"/>
      <c r="TS832" s="28"/>
      <c r="TT832" s="28"/>
      <c r="TU832" s="28"/>
      <c r="TV832" s="28"/>
      <c r="TW832" s="28"/>
      <c r="TX832" s="28"/>
      <c r="TY832" s="28"/>
      <c r="TZ832" s="28"/>
      <c r="UA832" s="28"/>
      <c r="UB832" s="28"/>
      <c r="UC832" s="28"/>
      <c r="UD832" s="28"/>
      <c r="UE832" s="28"/>
      <c r="UF832" s="28"/>
      <c r="UG832" s="28"/>
      <c r="UH832" s="28"/>
      <c r="UI832" s="28"/>
      <c r="UJ832" s="28"/>
      <c r="UK832" s="28"/>
      <c r="UL832" s="28"/>
      <c r="UM832" s="28"/>
      <c r="UN832" s="28"/>
      <c r="UO832" s="28"/>
      <c r="UP832" s="28"/>
      <c r="UQ832" s="28"/>
      <c r="UR832" s="28"/>
      <c r="US832" s="28"/>
      <c r="UT832" s="28"/>
      <c r="UU832" s="28"/>
      <c r="UV832" s="28"/>
      <c r="UW832" s="28"/>
      <c r="UX832" s="28"/>
      <c r="UY832" s="28"/>
      <c r="UZ832" s="28"/>
      <c r="VA832" s="28"/>
      <c r="VB832" s="28"/>
      <c r="VC832" s="28"/>
      <c r="VD832" s="28"/>
      <c r="VE832" s="28"/>
      <c r="VF832" s="28"/>
      <c r="VG832" s="28"/>
      <c r="VH832" s="28"/>
      <c r="VI832" s="28"/>
      <c r="VJ832" s="28"/>
      <c r="VK832" s="28"/>
      <c r="VL832" s="28"/>
      <c r="VM832" s="28"/>
      <c r="VN832" s="28"/>
      <c r="VO832" s="28"/>
      <c r="VP832" s="28"/>
      <c r="VQ832" s="28"/>
      <c r="VR832" s="28"/>
      <c r="VS832" s="28"/>
      <c r="VT832" s="28"/>
      <c r="VU832" s="28"/>
      <c r="VV832" s="28"/>
      <c r="VW832" s="28"/>
      <c r="VX832" s="28"/>
      <c r="VY832" s="28"/>
      <c r="VZ832" s="28"/>
      <c r="WA832" s="28"/>
      <c r="WB832" s="28"/>
      <c r="WC832" s="28"/>
      <c r="WD832" s="28"/>
      <c r="WE832" s="28"/>
      <c r="WF832" s="28"/>
      <c r="WG832" s="28"/>
      <c r="WH832" s="28"/>
      <c r="WI832" s="28"/>
      <c r="WJ832" s="28"/>
      <c r="WK832" s="28"/>
      <c r="WL832" s="28"/>
      <c r="WM832" s="28"/>
      <c r="WN832" s="28"/>
      <c r="WO832" s="28"/>
      <c r="WP832" s="28"/>
      <c r="WQ832" s="28"/>
      <c r="WR832" s="28"/>
      <c r="WS832" s="28"/>
      <c r="WT832" s="28"/>
      <c r="WU832" s="28"/>
      <c r="WV832" s="28"/>
      <c r="WW832" s="28"/>
      <c r="WX832" s="28"/>
      <c r="WY832" s="28"/>
      <c r="WZ832" s="28"/>
      <c r="XA832" s="28"/>
      <c r="XB832" s="28"/>
      <c r="XC832" s="28"/>
      <c r="XD832" s="28"/>
      <c r="XE832" s="28"/>
      <c r="XF832" s="28"/>
      <c r="XG832" s="28"/>
      <c r="XH832" s="28"/>
      <c r="XI832" s="28"/>
      <c r="XJ832" s="28"/>
      <c r="XK832" s="28"/>
      <c r="XL832" s="28"/>
      <c r="XM832" s="28"/>
      <c r="XN832" s="28"/>
      <c r="XO832" s="28"/>
      <c r="XP832" s="28"/>
      <c r="XQ832" s="28"/>
      <c r="XR832" s="28"/>
      <c r="XS832" s="28"/>
      <c r="XT832" s="28"/>
      <c r="XU832" s="28"/>
      <c r="XV832" s="28"/>
      <c r="XW832" s="28"/>
      <c r="XX832" s="28"/>
      <c r="XY832" s="28"/>
      <c r="XZ832" s="28"/>
      <c r="YA832" s="28"/>
      <c r="YB832" s="28"/>
      <c r="YC832" s="28"/>
      <c r="YD832" s="28"/>
      <c r="YE832" s="28"/>
      <c r="YF832" s="28"/>
      <c r="YG832" s="28"/>
      <c r="YH832" s="28"/>
      <c r="YI832" s="28"/>
      <c r="YJ832" s="28"/>
      <c r="YK832" s="28"/>
      <c r="YL832" s="28"/>
      <c r="YM832" s="28"/>
      <c r="YN832" s="28"/>
      <c r="YO832" s="28"/>
      <c r="YP832" s="28"/>
      <c r="YQ832" s="28"/>
      <c r="YR832" s="28"/>
      <c r="YS832" s="28"/>
      <c r="YT832" s="28"/>
      <c r="YU832" s="28"/>
      <c r="YV832" s="28"/>
      <c r="YW832" s="28"/>
      <c r="YX832" s="28"/>
      <c r="YY832" s="28"/>
      <c r="YZ832" s="28"/>
      <c r="ZA832" s="28"/>
      <c r="ZB832" s="28"/>
      <c r="ZC832" s="28"/>
      <c r="ZD832" s="28"/>
      <c r="ZE832" s="28"/>
      <c r="ZF832" s="28"/>
      <c r="ZG832" s="28"/>
      <c r="ZH832" s="28"/>
      <c r="ZI832" s="28"/>
      <c r="ZJ832" s="28"/>
      <c r="ZK832" s="28"/>
      <c r="ZL832" s="28"/>
      <c r="ZM832" s="28"/>
      <c r="ZN832" s="28"/>
      <c r="ZO832" s="28"/>
      <c r="ZP832" s="28"/>
      <c r="ZQ832" s="28"/>
      <c r="ZR832" s="28"/>
      <c r="ZS832" s="28"/>
      <c r="ZT832" s="28"/>
      <c r="ZU832" s="28"/>
      <c r="ZV832" s="28"/>
      <c r="ZW832" s="28"/>
      <c r="ZX832" s="28"/>
      <c r="ZY832" s="28"/>
      <c r="ZZ832" s="28"/>
      <c r="AAA832" s="28"/>
      <c r="AAB832" s="28"/>
      <c r="AAC832" s="28"/>
      <c r="AAD832" s="28"/>
      <c r="AAE832" s="28"/>
      <c r="AAF832" s="28"/>
      <c r="AAG832" s="28"/>
      <c r="AAH832" s="28"/>
      <c r="AAI832" s="28"/>
      <c r="AAJ832" s="28"/>
      <c r="AAK832" s="28"/>
      <c r="AAL832" s="28"/>
      <c r="AAM832" s="28"/>
      <c r="AAN832" s="28"/>
      <c r="AAO832" s="28"/>
      <c r="AAP832" s="28"/>
      <c r="AAQ832" s="28"/>
      <c r="AAR832" s="28"/>
      <c r="AAS832" s="28"/>
      <c r="AAT832" s="28"/>
      <c r="AAU832" s="28"/>
      <c r="AAV832" s="28"/>
      <c r="AAW832" s="28"/>
      <c r="AAX832" s="28"/>
      <c r="AAY832" s="28"/>
      <c r="AAZ832" s="28"/>
      <c r="ABA832" s="28"/>
      <c r="ABB832" s="28"/>
      <c r="ABC832" s="28"/>
      <c r="ABD832" s="28"/>
      <c r="ABE832" s="28"/>
      <c r="ABF832" s="28"/>
      <c r="ABG832" s="28"/>
      <c r="ABH832" s="28"/>
      <c r="ABI832" s="28"/>
      <c r="ABJ832" s="28"/>
      <c r="ABK832" s="28"/>
      <c r="ABL832" s="28"/>
      <c r="ABM832" s="28"/>
      <c r="ABN832" s="28"/>
      <c r="ABO832" s="28"/>
      <c r="ABP832" s="28"/>
      <c r="ABQ832" s="28"/>
      <c r="ABR832" s="28"/>
      <c r="ABS832" s="28"/>
      <c r="ABT832" s="28"/>
      <c r="ABU832" s="28"/>
      <c r="ABV832" s="28"/>
      <c r="ABW832" s="28"/>
      <c r="ABX832" s="28"/>
      <c r="ABY832" s="28"/>
      <c r="ABZ832" s="28"/>
      <c r="ACA832" s="28"/>
      <c r="ACB832" s="28"/>
      <c r="ACC832" s="28"/>
      <c r="ACD832" s="28"/>
      <c r="ACE832" s="28"/>
      <c r="ACF832" s="28"/>
      <c r="ACG832" s="28"/>
      <c r="ACH832" s="28"/>
      <c r="ACI832" s="28"/>
      <c r="ACJ832" s="28"/>
      <c r="ACK832" s="28"/>
      <c r="ACL832" s="28"/>
      <c r="ACM832" s="28"/>
      <c r="ACN832" s="28"/>
      <c r="ACO832" s="28"/>
      <c r="ACP832" s="28"/>
      <c r="ACQ832" s="28"/>
      <c r="ACR832" s="28"/>
      <c r="ACS832" s="28"/>
      <c r="ACT832" s="28"/>
      <c r="ACU832" s="28"/>
      <c r="ACV832" s="28"/>
      <c r="ACW832" s="28"/>
      <c r="ACX832" s="28"/>
      <c r="ACY832" s="28"/>
      <c r="ACZ832" s="28"/>
      <c r="ADA832" s="28"/>
      <c r="ADB832" s="28"/>
      <c r="ADC832" s="28"/>
      <c r="ADD832" s="28"/>
      <c r="ADE832" s="28"/>
      <c r="ADF832" s="28"/>
      <c r="ADG832" s="28"/>
      <c r="ADH832" s="28"/>
      <c r="ADI832" s="28"/>
      <c r="ADJ832" s="28"/>
      <c r="ADK832" s="28"/>
      <c r="ADL832" s="28"/>
      <c r="ADM832" s="28"/>
      <c r="ADN832" s="28"/>
      <c r="ADO832" s="28"/>
      <c r="ADP832" s="28"/>
      <c r="ADQ832" s="28"/>
      <c r="ADR832" s="28"/>
      <c r="ADS832" s="28"/>
      <c r="ADT832" s="28"/>
      <c r="ADU832" s="28"/>
      <c r="ADV832" s="28"/>
      <c r="ADW832" s="28"/>
      <c r="ADX832" s="28"/>
      <c r="ADY832" s="28"/>
      <c r="ADZ832" s="28"/>
      <c r="AEA832" s="28"/>
      <c r="AEB832" s="28"/>
      <c r="AEC832" s="28"/>
      <c r="AED832" s="28"/>
      <c r="AEE832" s="28"/>
      <c r="AEF832" s="28"/>
      <c r="AEG832" s="28"/>
      <c r="AEH832" s="28"/>
      <c r="AEI832" s="28"/>
      <c r="AEJ832" s="28"/>
      <c r="AEK832" s="28"/>
      <c r="AEL832" s="28"/>
      <c r="AEM832" s="28"/>
      <c r="AEN832" s="28"/>
      <c r="AEO832" s="28"/>
      <c r="AEP832" s="28"/>
      <c r="AEQ832" s="28"/>
      <c r="AER832" s="28"/>
      <c r="AES832" s="28"/>
      <c r="AET832" s="28"/>
      <c r="AEU832" s="28"/>
      <c r="AEV832" s="28"/>
      <c r="AEW832" s="28"/>
      <c r="AEX832" s="28"/>
      <c r="AEY832" s="28"/>
      <c r="AEZ832" s="28"/>
      <c r="AFA832" s="28"/>
      <c r="AFB832" s="28"/>
      <c r="AFC832" s="28"/>
      <c r="AFD832" s="28"/>
      <c r="AFE832" s="28"/>
      <c r="AFF832" s="28"/>
      <c r="AFG832" s="28"/>
      <c r="AFH832" s="28"/>
      <c r="AFI832" s="28"/>
      <c r="AFJ832" s="28"/>
      <c r="AFK832" s="28"/>
      <c r="AFL832" s="28"/>
      <c r="AFM832" s="28"/>
      <c r="AFN832" s="28"/>
      <c r="AFO832" s="28"/>
      <c r="AFP832" s="28"/>
      <c r="AFQ832" s="28"/>
      <c r="AFR832" s="28"/>
      <c r="AFS832" s="28"/>
      <c r="AFT832" s="28"/>
      <c r="AFU832" s="28"/>
      <c r="AFV832" s="28"/>
      <c r="AFW832" s="28"/>
      <c r="AFX832" s="28"/>
      <c r="AFY832" s="28"/>
      <c r="AFZ832" s="28"/>
      <c r="AGA832" s="28"/>
      <c r="AGB832" s="28"/>
      <c r="AGC832" s="28"/>
      <c r="AGD832" s="28"/>
      <c r="AGE832" s="28"/>
      <c r="AGF832" s="28"/>
      <c r="AGG832" s="28"/>
      <c r="AGH832" s="28"/>
      <c r="AGI832" s="28"/>
      <c r="AGJ832" s="28"/>
      <c r="AGK832" s="28"/>
      <c r="AGL832" s="28"/>
      <c r="AGM832" s="28"/>
      <c r="AGN832" s="28"/>
      <c r="AGO832" s="28"/>
      <c r="AGP832" s="28"/>
      <c r="AGQ832" s="28"/>
      <c r="AGR832" s="28"/>
      <c r="AGS832" s="28"/>
      <c r="AGT832" s="28"/>
      <c r="AGU832" s="28"/>
      <c r="AGV832" s="28"/>
      <c r="AGW832" s="28"/>
      <c r="AGX832" s="28"/>
      <c r="AGY832" s="28"/>
      <c r="AGZ832" s="28"/>
      <c r="AHA832" s="28"/>
      <c r="AHB832" s="28"/>
      <c r="AHC832" s="28"/>
      <c r="AHD832" s="28"/>
      <c r="AHE832" s="28"/>
      <c r="AHF832" s="28"/>
      <c r="AHG832" s="28"/>
      <c r="AHH832" s="28"/>
      <c r="AHI832" s="28"/>
      <c r="AHJ832" s="28"/>
      <c r="AHK832" s="28"/>
      <c r="AHL832" s="28"/>
      <c r="AHM832" s="28"/>
      <c r="AHN832" s="28"/>
      <c r="AHO832" s="28"/>
      <c r="AHP832" s="28"/>
      <c r="AHQ832" s="28"/>
      <c r="AHR832" s="28"/>
      <c r="AHS832" s="28"/>
      <c r="AHT832" s="28"/>
      <c r="AHU832" s="28"/>
      <c r="AHV832" s="28"/>
      <c r="AHW832" s="28"/>
      <c r="AHX832" s="28"/>
      <c r="AHY832" s="28"/>
      <c r="AHZ832" s="28"/>
      <c r="AIA832" s="28"/>
      <c r="AIB832" s="28"/>
      <c r="AIC832" s="28"/>
      <c r="AID832" s="28"/>
      <c r="AIE832" s="28"/>
      <c r="AIF832" s="28"/>
      <c r="AIG832" s="28"/>
      <c r="AIH832" s="28"/>
      <c r="AII832" s="28"/>
      <c r="AIJ832" s="28"/>
      <c r="AIK832" s="28"/>
      <c r="AIL832" s="28"/>
      <c r="AIM832" s="28"/>
      <c r="AIN832" s="28"/>
      <c r="AIO832" s="28"/>
      <c r="AIP832" s="28"/>
      <c r="AIQ832" s="28"/>
      <c r="AIR832" s="28"/>
      <c r="AIS832" s="28"/>
      <c r="AIT832" s="28"/>
      <c r="AIU832" s="28"/>
      <c r="AIV832" s="28"/>
      <c r="AIW832" s="28"/>
      <c r="AIX832" s="28"/>
      <c r="AIY832" s="28"/>
      <c r="AIZ832" s="28"/>
      <c r="AJA832" s="28"/>
      <c r="AJB832" s="28"/>
      <c r="AJC832" s="28"/>
      <c r="AJD832" s="28"/>
      <c r="AJE832" s="28"/>
      <c r="AJF832" s="28"/>
      <c r="AJG832" s="28"/>
      <c r="AJH832" s="28"/>
      <c r="AJI832" s="28"/>
      <c r="AJJ832" s="28"/>
      <c r="AJK832" s="28"/>
      <c r="AJL832" s="28"/>
      <c r="AJM832" s="28"/>
      <c r="AJN832" s="28"/>
      <c r="AJO832" s="28"/>
      <c r="AJP832" s="28"/>
      <c r="AJQ832" s="28"/>
      <c r="AJR832" s="28"/>
      <c r="AJS832" s="28"/>
      <c r="AJT832" s="28"/>
      <c r="AJU832" s="28"/>
      <c r="AJV832" s="28"/>
      <c r="AJW832" s="28"/>
      <c r="AJX832" s="28"/>
      <c r="AJY832" s="28"/>
      <c r="AJZ832" s="28"/>
      <c r="AKA832" s="28"/>
      <c r="AKB832" s="28"/>
      <c r="AKC832" s="28"/>
      <c r="AKD832" s="28"/>
      <c r="AKE832" s="28"/>
      <c r="AKF832" s="28"/>
      <c r="AKG832" s="28"/>
      <c r="AKH832" s="28"/>
      <c r="AKI832" s="28"/>
      <c r="AKJ832" s="28"/>
      <c r="AKK832" s="28"/>
      <c r="AKL832" s="28"/>
      <c r="AKM832" s="28"/>
      <c r="AKN832" s="28"/>
      <c r="AKO832" s="28"/>
      <c r="AKP832" s="28"/>
      <c r="AKQ832" s="28"/>
      <c r="AKR832" s="28"/>
      <c r="AKS832" s="28"/>
      <c r="AKT832" s="28"/>
      <c r="AKU832" s="28"/>
      <c r="AKV832" s="28"/>
      <c r="AKW832" s="28"/>
      <c r="AKX832" s="28"/>
      <c r="AKY832" s="28"/>
      <c r="AKZ832" s="28"/>
      <c r="ALA832" s="28"/>
      <c r="ALB832" s="28"/>
      <c r="ALC832" s="28"/>
      <c r="ALD832" s="28"/>
      <c r="ALE832" s="28"/>
      <c r="ALF832" s="28"/>
      <c r="ALG832" s="28"/>
      <c r="ALH832" s="28"/>
      <c r="ALI832" s="28"/>
      <c r="ALJ832" s="28"/>
      <c r="ALK832" s="28"/>
      <c r="ALL832" s="28"/>
      <c r="ALM832" s="28"/>
      <c r="ALN832" s="28"/>
      <c r="ALO832" s="28"/>
      <c r="ALP832" s="28"/>
      <c r="ALQ832" s="28"/>
      <c r="ALR832" s="28"/>
      <c r="ALS832" s="28"/>
      <c r="ALT832" s="28"/>
      <c r="ALU832" s="28"/>
      <c r="ALV832" s="28"/>
      <c r="ALW832" s="28"/>
      <c r="ALX832" s="28"/>
      <c r="ALY832" s="28"/>
      <c r="ALZ832" s="28"/>
      <c r="AMA832" s="28"/>
      <c r="AMB832" s="28"/>
      <c r="AMC832" s="28"/>
      <c r="AMD832" s="28"/>
      <c r="AME832" s="28"/>
      <c r="AMF832" s="28"/>
      <c r="AMG832" s="28"/>
      <c r="AMH832" s="28"/>
      <c r="AMI832" s="28"/>
      <c r="AMJ832" s="28"/>
      <c r="AMK832" s="28"/>
      <c r="AML832" s="28"/>
      <c r="AMM832" s="28"/>
      <c r="AMN832" s="28"/>
      <c r="AMO832" s="28"/>
      <c r="AMP832" s="28"/>
      <c r="AMQ832" s="28"/>
      <c r="AMR832" s="28"/>
      <c r="AMS832" s="28"/>
      <c r="AMT832" s="28"/>
      <c r="AMU832" s="28"/>
      <c r="AMV832" s="28"/>
      <c r="AMW832" s="28"/>
      <c r="AMX832" s="28"/>
      <c r="AMY832" s="28"/>
      <c r="AMZ832" s="28"/>
      <c r="ANA832" s="28"/>
      <c r="ANB832" s="28"/>
      <c r="ANC832" s="28"/>
      <c r="AND832" s="28"/>
      <c r="ANE832" s="28"/>
      <c r="ANF832" s="28"/>
      <c r="ANG832" s="28"/>
      <c r="ANH832" s="28"/>
      <c r="ANI832" s="28"/>
      <c r="ANJ832" s="28"/>
      <c r="ANK832" s="28"/>
      <c r="ANL832" s="28"/>
      <c r="ANM832" s="28"/>
      <c r="ANN832" s="28"/>
      <c r="ANO832" s="28"/>
      <c r="ANP832" s="28"/>
      <c r="ANQ832" s="28"/>
      <c r="ANR832" s="28"/>
      <c r="ANS832" s="28"/>
      <c r="ANT832" s="28"/>
      <c r="ANU832" s="28"/>
      <c r="ANV832" s="28"/>
      <c r="ANW832" s="28"/>
      <c r="ANX832" s="28"/>
      <c r="ANY832" s="28"/>
      <c r="ANZ832" s="28"/>
      <c r="AOA832" s="28"/>
      <c r="AOB832" s="28"/>
      <c r="AOC832" s="28"/>
      <c r="AOD832" s="28"/>
      <c r="AOE832" s="28"/>
      <c r="AOF832" s="28"/>
      <c r="AOG832" s="28"/>
      <c r="AOH832" s="28"/>
      <c r="AOI832" s="28"/>
      <c r="AOJ832" s="28"/>
      <c r="AOK832" s="28"/>
      <c r="AOL832" s="28"/>
      <c r="AOM832" s="28"/>
      <c r="AON832" s="28"/>
      <c r="AOO832" s="28"/>
      <c r="AOP832" s="28"/>
      <c r="AOQ832" s="28"/>
      <c r="AOR832" s="28"/>
      <c r="AOS832" s="28"/>
      <c r="AOT832" s="28"/>
      <c r="AOU832" s="28"/>
      <c r="AOV832" s="28"/>
      <c r="AOW832" s="28"/>
      <c r="AOX832" s="28"/>
      <c r="AOY832" s="28"/>
      <c r="AOZ832" s="28"/>
      <c r="APA832" s="28"/>
      <c r="APB832" s="28"/>
      <c r="APC832" s="28"/>
      <c r="APD832" s="28"/>
      <c r="APE832" s="28"/>
      <c r="APF832" s="28"/>
      <c r="APG832" s="28"/>
      <c r="APH832" s="28"/>
      <c r="API832" s="28"/>
      <c r="APJ832" s="28"/>
      <c r="APK832" s="28"/>
      <c r="APL832" s="28"/>
      <c r="APM832" s="28"/>
      <c r="APN832" s="28"/>
      <c r="APO832" s="28"/>
      <c r="APP832" s="28"/>
      <c r="APQ832" s="28"/>
      <c r="APR832" s="28"/>
      <c r="APS832" s="28"/>
      <c r="APT832" s="28"/>
      <c r="APU832" s="28"/>
      <c r="APV832" s="28"/>
      <c r="APW832" s="28"/>
      <c r="APX832" s="28"/>
      <c r="APY832" s="28"/>
      <c r="APZ832" s="28"/>
      <c r="AQA832" s="28"/>
      <c r="AQB832" s="28"/>
      <c r="AQC832" s="28"/>
      <c r="AQD832" s="28"/>
      <c r="AQE832" s="28"/>
      <c r="AQF832" s="28"/>
      <c r="AQG832" s="28"/>
      <c r="AQH832" s="28"/>
      <c r="AQI832" s="28"/>
      <c r="AQJ832" s="28"/>
      <c r="AQK832" s="28"/>
      <c r="AQL832" s="28"/>
      <c r="AQM832" s="28"/>
      <c r="AQN832" s="28"/>
      <c r="AQO832" s="28"/>
      <c r="AQP832" s="28"/>
      <c r="AQQ832" s="28"/>
      <c r="AQR832" s="28"/>
      <c r="AQS832" s="28"/>
      <c r="AQT832" s="28"/>
      <c r="AQU832" s="28"/>
      <c r="AQV832" s="28"/>
      <c r="AQW832" s="28"/>
      <c r="AQX832" s="28"/>
      <c r="AQY832" s="28"/>
      <c r="AQZ832" s="28"/>
      <c r="ARA832" s="28"/>
      <c r="ARB832" s="28"/>
      <c r="ARC832" s="28"/>
      <c r="ARD832" s="28"/>
      <c r="ARE832" s="28"/>
      <c r="ARF832" s="28"/>
      <c r="ARG832" s="28"/>
      <c r="ARH832" s="28"/>
      <c r="ARI832" s="28"/>
      <c r="ARJ832" s="28"/>
      <c r="ARK832" s="28"/>
      <c r="ARL832" s="28"/>
      <c r="ARM832" s="28"/>
      <c r="ARN832" s="28"/>
      <c r="ARO832" s="28"/>
      <c r="ARP832" s="28"/>
      <c r="ARQ832" s="28"/>
      <c r="ARR832" s="28"/>
      <c r="ARS832" s="28"/>
      <c r="ART832" s="28"/>
      <c r="ARU832" s="28"/>
      <c r="ARV832" s="28"/>
      <c r="ARW832" s="28"/>
      <c r="ARX832" s="28"/>
      <c r="ARY832" s="28"/>
      <c r="ARZ832" s="28"/>
      <c r="ASA832" s="28"/>
      <c r="ASB832" s="28"/>
      <c r="ASC832" s="28"/>
      <c r="ASD832" s="28"/>
      <c r="ASE832" s="28"/>
      <c r="ASF832" s="28"/>
      <c r="ASG832" s="28"/>
      <c r="ASH832" s="28"/>
      <c r="ASI832" s="28"/>
      <c r="ASJ832" s="28"/>
      <c r="ASK832" s="28"/>
      <c r="ASL832" s="28"/>
      <c r="ASM832" s="28"/>
      <c r="ASN832" s="28"/>
      <c r="ASO832" s="28"/>
      <c r="ASP832" s="28"/>
      <c r="ASQ832" s="28"/>
      <c r="ASR832" s="28"/>
      <c r="ASS832" s="28"/>
      <c r="AST832" s="28"/>
      <c r="ASU832" s="28"/>
      <c r="ASV832" s="28"/>
      <c r="ASW832" s="28"/>
      <c r="ASX832" s="28"/>
      <c r="ASY832" s="28"/>
      <c r="ASZ832" s="28"/>
      <c r="ATA832" s="28"/>
      <c r="ATB832" s="28"/>
      <c r="ATC832" s="28"/>
      <c r="ATD832" s="28"/>
      <c r="ATE832" s="28"/>
      <c r="ATF832" s="28"/>
      <c r="ATG832" s="28"/>
      <c r="ATH832" s="28"/>
      <c r="ATI832" s="28"/>
      <c r="ATJ832" s="28"/>
      <c r="ATK832" s="28"/>
      <c r="ATL832" s="28"/>
      <c r="ATM832" s="28"/>
      <c r="ATN832" s="28"/>
      <c r="ATO832" s="28"/>
      <c r="ATP832" s="28"/>
      <c r="ATQ832" s="28"/>
      <c r="ATR832" s="28"/>
      <c r="ATS832" s="28"/>
      <c r="ATT832" s="28"/>
      <c r="ATU832" s="28"/>
      <c r="ATV832" s="28"/>
      <c r="ATW832" s="28"/>
      <c r="ATX832" s="28"/>
      <c r="ATY832" s="28"/>
      <c r="ATZ832" s="28"/>
      <c r="AUA832" s="28"/>
      <c r="AUB832" s="28"/>
      <c r="AUC832" s="28"/>
      <c r="AUD832" s="28"/>
      <c r="AUE832" s="28"/>
      <c r="AUF832" s="28"/>
      <c r="AUG832" s="28"/>
      <c r="AUH832" s="28"/>
      <c r="AUI832" s="28"/>
      <c r="AUJ832" s="28"/>
      <c r="AUK832" s="28"/>
      <c r="AUL832" s="28"/>
      <c r="AUM832" s="28"/>
      <c r="AUN832" s="28"/>
      <c r="AUO832" s="28"/>
      <c r="AUP832" s="28"/>
      <c r="AUQ832" s="28"/>
      <c r="AUR832" s="28"/>
      <c r="AUS832" s="28"/>
      <c r="AUT832" s="28"/>
      <c r="AUU832" s="28"/>
      <c r="AUV832" s="28"/>
      <c r="AUW832" s="28"/>
      <c r="AUX832" s="28"/>
      <c r="AUY832" s="28"/>
      <c r="AUZ832" s="28"/>
      <c r="AVA832" s="28"/>
      <c r="AVB832" s="28"/>
      <c r="AVC832" s="28"/>
      <c r="AVD832" s="28"/>
      <c r="AVE832" s="28"/>
      <c r="AVF832" s="28"/>
      <c r="AVG832" s="28"/>
      <c r="AVH832" s="28"/>
      <c r="AVI832" s="28"/>
      <c r="AVJ832" s="28"/>
      <c r="AVK832" s="28"/>
      <c r="AVL832" s="28"/>
      <c r="AVM832" s="28"/>
      <c r="AVN832" s="28"/>
      <c r="AVO832" s="28"/>
      <c r="AVP832" s="28"/>
      <c r="AVQ832" s="28"/>
      <c r="AVR832" s="28"/>
      <c r="AVS832" s="28"/>
      <c r="AVT832" s="28"/>
      <c r="AVU832" s="28"/>
      <c r="AVV832" s="28"/>
      <c r="AVW832" s="28"/>
      <c r="AVX832" s="28"/>
      <c r="AVY832" s="28"/>
      <c r="AVZ832" s="28"/>
      <c r="AWA832" s="28"/>
      <c r="AWB832" s="28"/>
      <c r="AWC832" s="28"/>
      <c r="AWD832" s="28"/>
      <c r="AWE832" s="28"/>
      <c r="AWF832" s="28"/>
      <c r="AWG832" s="28"/>
      <c r="AWH832" s="28"/>
      <c r="AWI832" s="28"/>
      <c r="AWJ832" s="28"/>
      <c r="AWK832" s="28"/>
      <c r="AWL832" s="28"/>
      <c r="AWM832" s="28"/>
      <c r="AWN832" s="28"/>
      <c r="AWO832" s="28"/>
      <c r="AWP832" s="28"/>
      <c r="AWQ832" s="28"/>
      <c r="AWR832" s="28"/>
      <c r="AWS832" s="28"/>
      <c r="AWT832" s="28"/>
      <c r="AWU832" s="28"/>
      <c r="AWV832" s="28"/>
      <c r="AWW832" s="28"/>
      <c r="AWX832" s="28"/>
      <c r="AWY832" s="28"/>
      <c r="AWZ832" s="28"/>
      <c r="AXA832" s="28"/>
      <c r="AXB832" s="28"/>
      <c r="AXC832" s="28"/>
      <c r="AXD832" s="28"/>
      <c r="AXE832" s="28"/>
      <c r="AXF832" s="28"/>
      <c r="AXG832" s="28"/>
      <c r="AXH832" s="28"/>
      <c r="AXI832" s="28"/>
      <c r="AXJ832" s="28"/>
      <c r="AXK832" s="28"/>
      <c r="AXL832" s="28"/>
      <c r="AXM832" s="28"/>
      <c r="AXN832" s="28"/>
      <c r="AXO832" s="28"/>
      <c r="AXP832" s="28"/>
      <c r="AXQ832" s="28"/>
      <c r="AXR832" s="28"/>
      <c r="AXS832" s="28"/>
      <c r="AXT832" s="28"/>
      <c r="AXU832" s="28"/>
      <c r="AXV832" s="28"/>
      <c r="AXW832" s="28"/>
      <c r="AXX832" s="28"/>
      <c r="AXY832" s="28"/>
      <c r="AXZ832" s="28"/>
      <c r="AYA832" s="28"/>
      <c r="AYB832" s="28"/>
      <c r="AYC832" s="28"/>
      <c r="AYD832" s="28"/>
      <c r="AYE832" s="28"/>
      <c r="AYF832" s="28"/>
      <c r="AYG832" s="28"/>
      <c r="AYH832" s="28"/>
      <c r="AYI832" s="28"/>
      <c r="AYJ832" s="28"/>
      <c r="AYK832" s="28"/>
      <c r="AYL832" s="28"/>
      <c r="AYM832" s="28"/>
      <c r="AYN832" s="28"/>
      <c r="AYO832" s="28"/>
      <c r="AYP832" s="28"/>
      <c r="AYQ832" s="28"/>
      <c r="AYR832" s="28"/>
      <c r="AYS832" s="28"/>
      <c r="AYT832" s="28"/>
      <c r="AYU832" s="28"/>
      <c r="AYV832" s="28"/>
      <c r="AYW832" s="28"/>
      <c r="AYX832" s="28"/>
      <c r="AYY832" s="28"/>
      <c r="AYZ832" s="28"/>
      <c r="AZA832" s="28"/>
      <c r="AZB832" s="28"/>
      <c r="AZC832" s="28"/>
      <c r="AZD832" s="28"/>
      <c r="AZE832" s="28"/>
      <c r="AZF832" s="28"/>
      <c r="AZG832" s="28"/>
      <c r="AZH832" s="28"/>
      <c r="AZI832" s="28"/>
      <c r="AZJ832" s="28"/>
      <c r="AZK832" s="28"/>
      <c r="AZL832" s="28"/>
      <c r="AZM832" s="28"/>
      <c r="AZN832" s="28"/>
      <c r="AZO832" s="28"/>
      <c r="AZP832" s="28"/>
      <c r="AZQ832" s="28"/>
      <c r="AZR832" s="28"/>
      <c r="AZS832" s="28"/>
      <c r="AZT832" s="28"/>
      <c r="AZU832" s="28"/>
      <c r="AZV832" s="28"/>
      <c r="AZW832" s="28"/>
      <c r="AZX832" s="28"/>
      <c r="AZY832" s="28"/>
      <c r="AZZ832" s="28"/>
      <c r="BAA832" s="28"/>
      <c r="BAB832" s="28"/>
      <c r="BAC832" s="28"/>
      <c r="BAD832" s="28"/>
      <c r="BAE832" s="28"/>
      <c r="BAF832" s="28"/>
      <c r="BAG832" s="28"/>
      <c r="BAH832" s="28"/>
      <c r="BAI832" s="28"/>
      <c r="BAJ832" s="28"/>
      <c r="BAK832" s="28"/>
      <c r="BAL832" s="28"/>
      <c r="BAM832" s="28"/>
      <c r="BAN832" s="28"/>
      <c r="BAO832" s="28"/>
      <c r="BAP832" s="28"/>
      <c r="BAQ832" s="28"/>
      <c r="BAR832" s="28"/>
      <c r="BAS832" s="28"/>
      <c r="BAT832" s="28"/>
      <c r="BAU832" s="28"/>
      <c r="BAV832" s="28"/>
      <c r="BAW832" s="28"/>
      <c r="BAX832" s="28"/>
      <c r="BAY832" s="28"/>
      <c r="BAZ832" s="28"/>
      <c r="BBA832" s="28"/>
      <c r="BBB832" s="28"/>
      <c r="BBC832" s="28"/>
      <c r="BBD832" s="28"/>
      <c r="BBE832" s="28"/>
      <c r="BBF832" s="28"/>
      <c r="BBG832" s="28"/>
      <c r="BBH832" s="28"/>
      <c r="BBI832" s="28"/>
      <c r="BBJ832" s="28"/>
      <c r="BBK832" s="28"/>
      <c r="BBL832" s="28"/>
      <c r="BBM832" s="28"/>
      <c r="BBN832" s="28"/>
      <c r="BBO832" s="28"/>
      <c r="BBP832" s="28"/>
      <c r="BBQ832" s="28"/>
      <c r="BBR832" s="28"/>
      <c r="BBS832" s="28"/>
      <c r="BBT832" s="28"/>
      <c r="BBU832" s="28"/>
      <c r="BBV832" s="28"/>
      <c r="BBW832" s="28"/>
      <c r="BBX832" s="28"/>
      <c r="BBY832" s="28"/>
      <c r="BBZ832" s="28"/>
      <c r="BCA832" s="28"/>
      <c r="BCB832" s="28"/>
      <c r="BCC832" s="28"/>
      <c r="BCD832" s="28"/>
      <c r="BCE832" s="28"/>
      <c r="BCF832" s="28"/>
      <c r="BCG832" s="28"/>
      <c r="BCH832" s="28"/>
      <c r="BCI832" s="28"/>
      <c r="BCJ832" s="28"/>
      <c r="BCK832" s="28"/>
      <c r="BCL832" s="28"/>
      <c r="BCM832" s="28"/>
      <c r="BCN832" s="28"/>
      <c r="BCO832" s="28"/>
      <c r="BCP832" s="28"/>
      <c r="BCQ832" s="28"/>
      <c r="BCR832" s="28"/>
      <c r="BCS832" s="28"/>
      <c r="BCT832" s="28"/>
      <c r="BCU832" s="28"/>
      <c r="BCV832" s="28"/>
      <c r="BCW832" s="28"/>
      <c r="BCX832" s="28"/>
      <c r="BCY832" s="28"/>
      <c r="BCZ832" s="28"/>
      <c r="BDA832" s="28"/>
      <c r="BDB832" s="28"/>
      <c r="BDC832" s="28"/>
      <c r="BDD832" s="28"/>
      <c r="BDE832" s="28"/>
      <c r="BDF832" s="28"/>
      <c r="BDG832" s="28"/>
      <c r="BDH832" s="28"/>
      <c r="BDI832" s="28"/>
      <c r="BDJ832" s="28"/>
      <c r="BDK832" s="28"/>
      <c r="BDL832" s="28"/>
      <c r="BDM832" s="28"/>
      <c r="BDN832" s="28"/>
      <c r="BDO832" s="28"/>
      <c r="BDP832" s="28"/>
      <c r="BDQ832" s="28"/>
      <c r="BDR832" s="28"/>
      <c r="BDS832" s="28"/>
      <c r="BDT832" s="28"/>
      <c r="BDU832" s="28"/>
      <c r="BDV832" s="28"/>
      <c r="BDW832" s="28"/>
      <c r="BDX832" s="28"/>
      <c r="BDY832" s="28"/>
      <c r="BDZ832" s="28"/>
      <c r="BEA832" s="28"/>
      <c r="BEB832" s="28"/>
      <c r="BEC832" s="28"/>
      <c r="BED832" s="28"/>
      <c r="BEE832" s="28"/>
      <c r="BEF832" s="28"/>
      <c r="BEG832" s="28"/>
      <c r="BEH832" s="28"/>
      <c r="BEI832" s="28"/>
      <c r="BEJ832" s="28"/>
      <c r="BEK832" s="28"/>
      <c r="BEL832" s="28"/>
      <c r="BEM832" s="28"/>
      <c r="BEN832" s="28"/>
      <c r="BEO832" s="28"/>
      <c r="BEP832" s="28"/>
      <c r="BEQ832" s="28"/>
      <c r="BER832" s="28"/>
      <c r="BES832" s="28"/>
      <c r="BET832" s="28"/>
      <c r="BEU832" s="28"/>
      <c r="BEV832" s="28"/>
      <c r="BEW832" s="28"/>
      <c r="BEX832" s="28"/>
      <c r="BEY832" s="28"/>
      <c r="BEZ832" s="28"/>
      <c r="BFA832" s="28"/>
      <c r="BFB832" s="28"/>
      <c r="BFC832" s="28"/>
      <c r="BFD832" s="28"/>
      <c r="BFE832" s="28"/>
      <c r="BFF832" s="28"/>
      <c r="BFG832" s="28"/>
      <c r="BFH832" s="28"/>
      <c r="BFI832" s="28"/>
      <c r="BFJ832" s="28"/>
      <c r="BFK832" s="28"/>
      <c r="BFL832" s="28"/>
      <c r="BFM832" s="28"/>
      <c r="BFN832" s="28"/>
      <c r="BFO832" s="28"/>
      <c r="BFP832" s="28"/>
      <c r="BFQ832" s="28"/>
      <c r="BFR832" s="28"/>
      <c r="BFS832" s="28"/>
      <c r="BFT832" s="28"/>
      <c r="BFU832" s="28"/>
      <c r="BFV832" s="28"/>
      <c r="BFW832" s="28"/>
      <c r="BFX832" s="28"/>
      <c r="BFY832" s="28"/>
      <c r="BFZ832" s="28"/>
      <c r="BGA832" s="28"/>
      <c r="BGB832" s="28"/>
      <c r="BGC832" s="28"/>
      <c r="BGD832" s="28"/>
      <c r="BGE832" s="28"/>
      <c r="BGF832" s="28"/>
      <c r="BGG832" s="28"/>
      <c r="BGH832" s="28"/>
      <c r="BGI832" s="28"/>
      <c r="BGJ832" s="28"/>
      <c r="BGK832" s="28"/>
      <c r="BGL832" s="28"/>
      <c r="BGM832" s="28"/>
      <c r="BGN832" s="28"/>
      <c r="BGO832" s="28"/>
      <c r="BGP832" s="28"/>
      <c r="BGQ832" s="28"/>
      <c r="BGR832" s="28"/>
      <c r="BGS832" s="28"/>
      <c r="BGT832" s="28"/>
      <c r="BGU832" s="28"/>
      <c r="BGV832" s="28"/>
      <c r="BGW832" s="28"/>
      <c r="BGX832" s="28"/>
      <c r="BGY832" s="28"/>
      <c r="BGZ832" s="28"/>
      <c r="BHA832" s="28"/>
      <c r="BHB832" s="28"/>
      <c r="BHC832" s="28"/>
      <c r="BHD832" s="28"/>
      <c r="BHE832" s="28"/>
      <c r="BHF832" s="28"/>
      <c r="BHG832" s="28"/>
      <c r="BHH832" s="28"/>
      <c r="BHI832" s="28"/>
      <c r="BHJ832" s="28"/>
      <c r="BHK832" s="28"/>
      <c r="BHL832" s="28"/>
      <c r="BHM832" s="28"/>
      <c r="BHN832" s="28"/>
      <c r="BHO832" s="28"/>
      <c r="BHP832" s="28"/>
      <c r="BHQ832" s="28"/>
      <c r="BHR832" s="28"/>
      <c r="BHS832" s="28"/>
      <c r="BHT832" s="28"/>
      <c r="BHU832" s="28"/>
      <c r="BHV832" s="28"/>
      <c r="BHW832" s="28"/>
      <c r="BHX832" s="28"/>
      <c r="BHY832" s="28"/>
      <c r="BHZ832" s="28"/>
      <c r="BIA832" s="28"/>
      <c r="BIB832" s="28"/>
      <c r="BIC832" s="28"/>
      <c r="BID832" s="28"/>
      <c r="BIE832" s="28"/>
      <c r="BIF832" s="28"/>
      <c r="BIG832" s="28"/>
      <c r="BIH832" s="28"/>
      <c r="BII832" s="28"/>
      <c r="BIJ832" s="28"/>
      <c r="BIK832" s="28"/>
      <c r="BIL832" s="28"/>
      <c r="BIM832" s="28"/>
      <c r="BIN832" s="28"/>
      <c r="BIO832" s="28"/>
      <c r="BIP832" s="28"/>
      <c r="BIQ832" s="28"/>
      <c r="BIR832" s="28"/>
      <c r="BIS832" s="28"/>
      <c r="BIT832" s="28"/>
      <c r="BIU832" s="28"/>
      <c r="BIV832" s="28"/>
      <c r="BIW832" s="28"/>
      <c r="BIX832" s="28"/>
      <c r="BIY832" s="28"/>
      <c r="BIZ832" s="28"/>
      <c r="BJA832" s="28"/>
      <c r="BJB832" s="28"/>
      <c r="BJC832" s="28"/>
      <c r="BJD832" s="28"/>
      <c r="BJE832" s="28"/>
      <c r="BJF832" s="28"/>
      <c r="BJG832" s="28"/>
      <c r="BJH832" s="28"/>
      <c r="BJI832" s="28"/>
      <c r="BJJ832" s="28"/>
      <c r="BJK832" s="28"/>
      <c r="BJL832" s="28"/>
      <c r="BJM832" s="28"/>
      <c r="BJN832" s="28"/>
      <c r="BJO832" s="28"/>
      <c r="BJP832" s="28"/>
      <c r="BJQ832" s="28"/>
      <c r="BJR832" s="28"/>
      <c r="BJS832" s="28"/>
      <c r="BJT832" s="28"/>
      <c r="BJU832" s="28"/>
      <c r="BJV832" s="28"/>
      <c r="BJW832" s="28"/>
      <c r="BJX832" s="28"/>
      <c r="BJY832" s="28"/>
      <c r="BJZ832" s="28"/>
      <c r="BKA832" s="28"/>
      <c r="BKB832" s="28"/>
      <c r="BKC832" s="28"/>
      <c r="BKD832" s="28"/>
      <c r="BKE832" s="28"/>
      <c r="BKF832" s="28"/>
      <c r="BKG832" s="28"/>
      <c r="BKH832" s="28"/>
      <c r="BKI832" s="28"/>
      <c r="BKJ832" s="28"/>
      <c r="BKK832" s="28"/>
      <c r="BKL832" s="28"/>
      <c r="BKM832" s="28"/>
      <c r="BKN832" s="28"/>
      <c r="BKO832" s="28"/>
      <c r="BKP832" s="28"/>
      <c r="BKQ832" s="28"/>
      <c r="BKR832" s="28"/>
      <c r="BKS832" s="28"/>
      <c r="BKT832" s="28"/>
      <c r="BKU832" s="28"/>
      <c r="BKV832" s="28"/>
      <c r="BKW832" s="28"/>
      <c r="BKX832" s="28"/>
      <c r="BKY832" s="28"/>
      <c r="BKZ832" s="28"/>
      <c r="BLA832" s="28"/>
      <c r="BLB832" s="28"/>
      <c r="BLC832" s="28"/>
      <c r="BLD832" s="28"/>
      <c r="BLE832" s="28"/>
      <c r="BLF832" s="28"/>
      <c r="BLG832" s="28"/>
      <c r="BLH832" s="28"/>
      <c r="BLI832" s="28"/>
      <c r="BLJ832" s="28"/>
      <c r="BLK832" s="28"/>
      <c r="BLL832" s="28"/>
      <c r="BLM832" s="28"/>
      <c r="BLN832" s="28"/>
      <c r="BLO832" s="28"/>
      <c r="BLP832" s="28"/>
      <c r="BLQ832" s="28"/>
      <c r="BLR832" s="28"/>
      <c r="BLS832" s="28"/>
      <c r="BLT832" s="28"/>
      <c r="BLU832" s="28"/>
      <c r="BLV832" s="28"/>
      <c r="BLW832" s="28"/>
      <c r="BLX832" s="28"/>
      <c r="BLY832" s="28"/>
      <c r="BLZ832" s="28"/>
      <c r="BMA832" s="28"/>
      <c r="BMB832" s="28"/>
      <c r="BMC832" s="28"/>
      <c r="BMD832" s="28"/>
      <c r="BME832" s="28"/>
      <c r="BMF832" s="28"/>
      <c r="BMG832" s="28"/>
      <c r="BMH832" s="28"/>
      <c r="BMI832" s="28"/>
      <c r="BMJ832" s="28"/>
      <c r="BMK832" s="28"/>
      <c r="BML832" s="28"/>
      <c r="BMM832" s="28"/>
      <c r="BMN832" s="28"/>
      <c r="BMO832" s="28"/>
      <c r="BMP832" s="28"/>
      <c r="BMQ832" s="28"/>
      <c r="BMR832" s="28"/>
      <c r="BMS832" s="28"/>
      <c r="BMT832" s="28"/>
      <c r="BMU832" s="28"/>
      <c r="BMV832" s="28"/>
      <c r="BMW832" s="28"/>
      <c r="BMX832" s="28"/>
      <c r="BMY832" s="28"/>
      <c r="BMZ832" s="28"/>
      <c r="BNA832" s="28"/>
      <c r="BNB832" s="28"/>
      <c r="BNC832" s="28"/>
      <c r="BND832" s="28"/>
      <c r="BNE832" s="28"/>
      <c r="BNF832" s="28"/>
      <c r="BNG832" s="28"/>
      <c r="BNH832" s="28"/>
      <c r="BNI832" s="28"/>
      <c r="BNJ832" s="28"/>
      <c r="BNK832" s="28"/>
      <c r="BNL832" s="28"/>
      <c r="BNM832" s="28"/>
      <c r="BNN832" s="28"/>
      <c r="BNO832" s="28"/>
      <c r="BNP832" s="28"/>
      <c r="BNQ832" s="28"/>
      <c r="BNR832" s="28"/>
      <c r="BNS832" s="28"/>
      <c r="BNT832" s="28"/>
      <c r="BNU832" s="28"/>
      <c r="BNV832" s="28"/>
      <c r="BNW832" s="28"/>
      <c r="BNX832" s="28"/>
      <c r="BNY832" s="28"/>
      <c r="BNZ832" s="28"/>
      <c r="BOA832" s="28"/>
      <c r="BOB832" s="28"/>
      <c r="BOC832" s="28"/>
      <c r="BOD832" s="28"/>
      <c r="BOE832" s="28"/>
      <c r="BOF832" s="28"/>
      <c r="BOG832" s="28"/>
      <c r="BOH832" s="28"/>
      <c r="BOI832" s="28"/>
      <c r="BOJ832" s="28"/>
      <c r="BOK832" s="28"/>
      <c r="BOL832" s="28"/>
      <c r="BOM832" s="28"/>
      <c r="BON832" s="28"/>
      <c r="BOO832" s="28"/>
      <c r="BOP832" s="28"/>
      <c r="BOQ832" s="28"/>
      <c r="BOR832" s="28"/>
      <c r="BOS832" s="28"/>
      <c r="BOT832" s="28"/>
      <c r="BOU832" s="28"/>
      <c r="BOV832" s="28"/>
      <c r="BOW832" s="28"/>
      <c r="BOX832" s="28"/>
      <c r="BOY832" s="28"/>
      <c r="BOZ832" s="28"/>
      <c r="BPA832" s="28"/>
      <c r="BPB832" s="28"/>
      <c r="BPC832" s="28"/>
      <c r="BPD832" s="28"/>
      <c r="BPE832" s="28"/>
      <c r="BPF832" s="28"/>
      <c r="BPG832" s="28"/>
      <c r="BPH832" s="28"/>
      <c r="BPI832" s="28"/>
      <c r="BPJ832" s="28"/>
      <c r="BPK832" s="28"/>
      <c r="BPL832" s="28"/>
      <c r="BPM832" s="28"/>
      <c r="BPN832" s="28"/>
      <c r="BPO832" s="28"/>
      <c r="BPP832" s="28"/>
      <c r="BPQ832" s="28"/>
      <c r="BPR832" s="28"/>
      <c r="BPS832" s="28"/>
      <c r="BPT832" s="28"/>
      <c r="BPU832" s="28"/>
      <c r="BPV832" s="28"/>
      <c r="BPW832" s="28"/>
      <c r="BPX832" s="28"/>
      <c r="BPY832" s="28"/>
      <c r="BPZ832" s="28"/>
      <c r="BQA832" s="28"/>
      <c r="BQB832" s="28"/>
      <c r="BQC832" s="28"/>
      <c r="BQD832" s="28"/>
      <c r="BQE832" s="28"/>
      <c r="BQF832" s="28"/>
      <c r="BQG832" s="28"/>
      <c r="BQH832" s="28"/>
      <c r="BQI832" s="28"/>
      <c r="BQJ832" s="28"/>
      <c r="BQK832" s="28"/>
      <c r="BQL832" s="28"/>
      <c r="BQM832" s="28"/>
      <c r="BQN832" s="28"/>
      <c r="BQO832" s="28"/>
      <c r="BQP832" s="28"/>
      <c r="BQQ832" s="28"/>
      <c r="BQR832" s="28"/>
      <c r="BQS832" s="28"/>
      <c r="BQT832" s="28"/>
      <c r="BQU832" s="28"/>
      <c r="BQV832" s="28"/>
      <c r="BQW832" s="28"/>
      <c r="BQX832" s="28"/>
      <c r="BQY832" s="28"/>
      <c r="BQZ832" s="28"/>
      <c r="BRA832" s="28"/>
      <c r="BRB832" s="28"/>
      <c r="BRC832" s="28"/>
      <c r="BRD832" s="28"/>
      <c r="BRE832" s="28"/>
      <c r="BRF832" s="28"/>
      <c r="BRG832" s="28"/>
      <c r="BRH832" s="28"/>
      <c r="BRI832" s="28"/>
      <c r="BRJ832" s="28"/>
      <c r="BRK832" s="28"/>
      <c r="BRL832" s="28"/>
      <c r="BRM832" s="28"/>
      <c r="BRN832" s="28"/>
      <c r="BRO832" s="28"/>
      <c r="BRP832" s="28"/>
      <c r="BRQ832" s="28"/>
      <c r="BRR832" s="28"/>
      <c r="BRS832" s="28"/>
      <c r="BRT832" s="28"/>
      <c r="BRU832" s="28"/>
      <c r="BRV832" s="28"/>
      <c r="BRW832" s="28"/>
      <c r="BRX832" s="28"/>
      <c r="BRY832" s="28"/>
      <c r="BRZ832" s="28"/>
      <c r="BSA832" s="28"/>
      <c r="BSB832" s="28"/>
      <c r="BSC832" s="28"/>
      <c r="BSD832" s="28"/>
      <c r="BSE832" s="28"/>
      <c r="BSF832" s="28"/>
      <c r="BSG832" s="28"/>
      <c r="BSH832" s="28"/>
      <c r="BSI832" s="28"/>
      <c r="BSJ832" s="28"/>
      <c r="BSK832" s="28"/>
      <c r="BSL832" s="28"/>
      <c r="BSM832" s="28"/>
      <c r="BSN832" s="28"/>
      <c r="BSO832" s="28"/>
      <c r="BSP832" s="28"/>
      <c r="BSQ832" s="28"/>
      <c r="BSR832" s="28"/>
      <c r="BSS832" s="28"/>
      <c r="BST832" s="28"/>
      <c r="BSU832" s="28"/>
      <c r="BSV832" s="28"/>
      <c r="BSW832" s="28"/>
      <c r="BSX832" s="28"/>
      <c r="BSY832" s="28"/>
      <c r="BSZ832" s="28"/>
      <c r="BTA832" s="28"/>
      <c r="BTB832" s="28"/>
      <c r="BTC832" s="28"/>
      <c r="BTD832" s="28"/>
      <c r="BTE832" s="28"/>
      <c r="BTF832" s="28"/>
      <c r="BTG832" s="28"/>
      <c r="BTH832" s="28"/>
      <c r="BTI832" s="28"/>
      <c r="BTJ832" s="28"/>
      <c r="BTK832" s="28"/>
      <c r="BTL832" s="28"/>
      <c r="BTM832" s="28"/>
      <c r="BTN832" s="28"/>
      <c r="BTO832" s="28"/>
      <c r="BTP832" s="28"/>
      <c r="BTQ832" s="28"/>
      <c r="BTR832" s="28"/>
      <c r="BTS832" s="28"/>
      <c r="BTT832" s="28"/>
      <c r="BTU832" s="28"/>
      <c r="BTV832" s="28"/>
      <c r="BTW832" s="28"/>
      <c r="BTX832" s="28"/>
      <c r="BTY832" s="28"/>
      <c r="BTZ832" s="28"/>
      <c r="BUA832" s="28"/>
      <c r="BUB832" s="28"/>
      <c r="BUC832" s="28"/>
      <c r="BUD832" s="28"/>
      <c r="BUE832" s="28"/>
      <c r="BUF832" s="28"/>
      <c r="BUG832" s="28"/>
      <c r="BUH832" s="28"/>
      <c r="BUI832" s="28"/>
      <c r="BUJ832" s="28"/>
      <c r="BUK832" s="28"/>
      <c r="BUL832" s="28"/>
      <c r="BUM832" s="28"/>
      <c r="BUN832" s="28"/>
      <c r="BUO832" s="28"/>
      <c r="BUP832" s="28"/>
      <c r="BUQ832" s="28"/>
      <c r="BUR832" s="28"/>
      <c r="BUS832" s="28"/>
      <c r="BUT832" s="28"/>
      <c r="BUU832" s="28"/>
      <c r="BUV832" s="28"/>
      <c r="BUW832" s="28"/>
      <c r="BUX832" s="28"/>
      <c r="BUY832" s="28"/>
      <c r="BUZ832" s="28"/>
      <c r="BVA832" s="28"/>
      <c r="BVB832" s="28"/>
      <c r="BVC832" s="28"/>
      <c r="BVD832" s="28"/>
      <c r="BVE832" s="28"/>
      <c r="BVF832" s="28"/>
      <c r="BVG832" s="28"/>
      <c r="BVH832" s="28"/>
      <c r="BVI832" s="28"/>
      <c r="BVJ832" s="28"/>
      <c r="BVK832" s="28"/>
      <c r="BVL832" s="28"/>
      <c r="BVM832" s="28"/>
      <c r="BVN832" s="28"/>
      <c r="BVO832" s="28"/>
      <c r="BVP832" s="28"/>
      <c r="BVQ832" s="28"/>
      <c r="BVR832" s="28"/>
      <c r="BVS832" s="28"/>
      <c r="BVT832" s="28"/>
      <c r="BVU832" s="28"/>
      <c r="BVV832" s="28"/>
      <c r="BVW832" s="28"/>
      <c r="BVX832" s="28"/>
      <c r="BVY832" s="28"/>
      <c r="BVZ832" s="28"/>
      <c r="BWA832" s="28"/>
      <c r="BWB832" s="28"/>
      <c r="BWC832" s="28"/>
      <c r="BWD832" s="28"/>
      <c r="BWE832" s="28"/>
      <c r="BWF832" s="28"/>
      <c r="BWG832" s="28"/>
      <c r="BWH832" s="28"/>
      <c r="BWI832" s="28"/>
      <c r="BWJ832" s="28"/>
      <c r="BWK832" s="28"/>
      <c r="BWL832" s="28"/>
      <c r="BWM832" s="28"/>
      <c r="BWN832" s="28"/>
      <c r="BWO832" s="28"/>
      <c r="BWP832" s="28"/>
      <c r="BWQ832" s="28"/>
      <c r="BWR832" s="28"/>
      <c r="BWS832" s="28"/>
      <c r="BWT832" s="28"/>
      <c r="BWU832" s="28"/>
      <c r="BWV832" s="28"/>
      <c r="BWW832" s="28"/>
      <c r="BWX832" s="28"/>
      <c r="BWY832" s="28"/>
      <c r="BWZ832" s="28"/>
      <c r="BXA832" s="28"/>
      <c r="BXB832" s="28"/>
      <c r="BXC832" s="28"/>
      <c r="BXD832" s="28"/>
      <c r="BXE832" s="28"/>
      <c r="BXF832" s="28"/>
      <c r="BXG832" s="28"/>
      <c r="BXH832" s="28"/>
      <c r="BXI832" s="28"/>
      <c r="BXJ832" s="28"/>
      <c r="BXK832" s="28"/>
      <c r="BXL832" s="28"/>
      <c r="BXM832" s="28"/>
      <c r="BXN832" s="28"/>
      <c r="BXO832" s="28"/>
      <c r="BXP832" s="28"/>
      <c r="BXQ832" s="28"/>
      <c r="BXR832" s="28"/>
      <c r="BXS832" s="28"/>
      <c r="BXT832" s="28"/>
      <c r="BXU832" s="28"/>
      <c r="BXV832" s="28"/>
      <c r="BXW832" s="28"/>
      <c r="BXX832" s="28"/>
      <c r="BXY832" s="28"/>
      <c r="BXZ832" s="28"/>
      <c r="BYA832" s="28"/>
      <c r="BYB832" s="28"/>
      <c r="BYC832" s="28"/>
      <c r="BYD832" s="28"/>
      <c r="BYE832" s="28"/>
      <c r="BYF832" s="28"/>
      <c r="BYG832" s="28"/>
      <c r="BYH832" s="28"/>
      <c r="BYI832" s="28"/>
      <c r="BYJ832" s="28"/>
      <c r="BYK832" s="28"/>
      <c r="BYL832" s="28"/>
      <c r="BYM832" s="28"/>
      <c r="BYN832" s="28"/>
      <c r="BYO832" s="28"/>
      <c r="BYP832" s="28"/>
      <c r="BYQ832" s="28"/>
      <c r="BYR832" s="28"/>
      <c r="BYS832" s="28"/>
      <c r="BYT832" s="28"/>
      <c r="BYU832" s="28"/>
      <c r="BYV832" s="28"/>
      <c r="BYW832" s="28"/>
      <c r="BYX832" s="28"/>
      <c r="BYY832" s="28"/>
      <c r="BYZ832" s="28"/>
      <c r="BZA832" s="28"/>
      <c r="BZB832" s="28"/>
      <c r="BZC832" s="28"/>
      <c r="BZD832" s="28"/>
      <c r="BZE832" s="28"/>
      <c r="BZF832" s="28"/>
      <c r="BZG832" s="28"/>
      <c r="BZH832" s="28"/>
      <c r="BZI832" s="28"/>
      <c r="BZJ832" s="28"/>
      <c r="BZK832" s="28"/>
      <c r="BZL832" s="28"/>
      <c r="BZM832" s="28"/>
      <c r="BZN832" s="28"/>
      <c r="BZO832" s="28"/>
      <c r="BZP832" s="28"/>
      <c r="BZQ832" s="28"/>
      <c r="BZR832" s="28"/>
      <c r="BZS832" s="28"/>
      <c r="BZT832" s="28"/>
      <c r="BZU832" s="28"/>
      <c r="BZV832" s="28"/>
      <c r="BZW832" s="28"/>
      <c r="BZX832" s="28"/>
      <c r="BZY832" s="28"/>
      <c r="BZZ832" s="28"/>
      <c r="CAA832" s="28"/>
      <c r="CAB832" s="28"/>
      <c r="CAC832" s="28"/>
      <c r="CAD832" s="28"/>
      <c r="CAE832" s="28"/>
      <c r="CAF832" s="28"/>
      <c r="CAG832" s="28"/>
      <c r="CAH832" s="28"/>
      <c r="CAI832" s="28"/>
      <c r="CAJ832" s="28"/>
      <c r="CAK832" s="28"/>
      <c r="CAL832" s="28"/>
      <c r="CAM832" s="28"/>
      <c r="CAN832" s="28"/>
      <c r="CAO832" s="28"/>
      <c r="CAP832" s="28"/>
      <c r="CAQ832" s="28"/>
      <c r="CAR832" s="28"/>
      <c r="CAS832" s="28"/>
      <c r="CAT832" s="28"/>
      <c r="CAU832" s="28"/>
      <c r="CAV832" s="28"/>
      <c r="CAW832" s="28"/>
      <c r="CAX832" s="28"/>
      <c r="CAY832" s="28"/>
      <c r="CAZ832" s="28"/>
      <c r="CBA832" s="28"/>
      <c r="CBB832" s="28"/>
      <c r="CBC832" s="28"/>
      <c r="CBD832" s="28"/>
      <c r="CBE832" s="28"/>
      <c r="CBF832" s="28"/>
      <c r="CBG832" s="28"/>
      <c r="CBH832" s="28"/>
      <c r="CBI832" s="28"/>
      <c r="CBJ832" s="28"/>
      <c r="CBK832" s="28"/>
      <c r="CBL832" s="28"/>
      <c r="CBM832" s="28"/>
      <c r="CBN832" s="28"/>
      <c r="CBO832" s="28"/>
      <c r="CBP832" s="28"/>
      <c r="CBQ832" s="28"/>
      <c r="CBR832" s="28"/>
      <c r="CBS832" s="28"/>
      <c r="CBT832" s="28"/>
      <c r="CBU832" s="28"/>
      <c r="CBV832" s="28"/>
      <c r="CBW832" s="28"/>
      <c r="CBX832" s="28"/>
      <c r="CBY832" s="28"/>
      <c r="CBZ832" s="28"/>
      <c r="CCA832" s="28"/>
      <c r="CCB832" s="28"/>
      <c r="CCC832" s="28"/>
      <c r="CCD832" s="28"/>
      <c r="CCE832" s="28"/>
      <c r="CCF832" s="28"/>
      <c r="CCG832" s="28"/>
      <c r="CCH832" s="28"/>
      <c r="CCI832" s="28"/>
      <c r="CCJ832" s="28"/>
      <c r="CCK832" s="28"/>
      <c r="CCL832" s="28"/>
      <c r="CCM832" s="28"/>
      <c r="CCN832" s="28"/>
      <c r="CCO832" s="28"/>
      <c r="CCP832" s="28"/>
      <c r="CCQ832" s="28"/>
      <c r="CCR832" s="28"/>
      <c r="CCS832" s="28"/>
      <c r="CCT832" s="28"/>
      <c r="CCU832" s="28"/>
      <c r="CCV832" s="28"/>
      <c r="CCW832" s="28"/>
      <c r="CCX832" s="28"/>
      <c r="CCY832" s="28"/>
      <c r="CCZ832" s="28"/>
      <c r="CDA832" s="28"/>
      <c r="CDB832" s="28"/>
      <c r="CDC832" s="28"/>
      <c r="CDD832" s="28"/>
      <c r="CDE832" s="28"/>
      <c r="CDF832" s="28"/>
      <c r="CDG832" s="28"/>
      <c r="CDH832" s="28"/>
      <c r="CDI832" s="28"/>
      <c r="CDJ832" s="28"/>
      <c r="CDK832" s="28"/>
      <c r="CDL832" s="28"/>
      <c r="CDM832" s="28"/>
      <c r="CDN832" s="28"/>
      <c r="CDO832" s="28"/>
      <c r="CDP832" s="28"/>
      <c r="CDQ832" s="28"/>
      <c r="CDR832" s="28"/>
      <c r="CDS832" s="28"/>
      <c r="CDT832" s="28"/>
      <c r="CDU832" s="28"/>
      <c r="CDV832" s="28"/>
      <c r="CDW832" s="28"/>
      <c r="CDX832" s="28"/>
      <c r="CDY832" s="28"/>
      <c r="CDZ832" s="28"/>
      <c r="CEA832" s="28"/>
      <c r="CEB832" s="28"/>
      <c r="CEC832" s="28"/>
      <c r="CED832" s="28"/>
      <c r="CEE832" s="28"/>
      <c r="CEF832" s="28"/>
      <c r="CEG832" s="28"/>
      <c r="CEH832" s="28"/>
      <c r="CEI832" s="28"/>
      <c r="CEJ832" s="28"/>
      <c r="CEK832" s="28"/>
      <c r="CEL832" s="28"/>
      <c r="CEM832" s="28"/>
      <c r="CEN832" s="28"/>
      <c r="CEO832" s="28"/>
      <c r="CEP832" s="28"/>
      <c r="CEQ832" s="28"/>
      <c r="CER832" s="28"/>
      <c r="CES832" s="28"/>
      <c r="CET832" s="28"/>
      <c r="CEU832" s="28"/>
      <c r="CEV832" s="28"/>
      <c r="CEW832" s="28"/>
      <c r="CEX832" s="28"/>
      <c r="CEY832" s="28"/>
      <c r="CEZ832" s="28"/>
      <c r="CFA832" s="28"/>
      <c r="CFB832" s="28"/>
      <c r="CFC832" s="28"/>
      <c r="CFD832" s="28"/>
      <c r="CFE832" s="28"/>
      <c r="CFF832" s="28"/>
      <c r="CFG832" s="28"/>
      <c r="CFH832" s="28"/>
      <c r="CFI832" s="28"/>
      <c r="CFJ832" s="28"/>
      <c r="CFK832" s="28"/>
      <c r="CFL832" s="28"/>
      <c r="CFM832" s="28"/>
      <c r="CFN832" s="28"/>
      <c r="CFO832" s="28"/>
      <c r="CFP832" s="28"/>
      <c r="CFQ832" s="28"/>
      <c r="CFR832" s="28"/>
      <c r="CFS832" s="28"/>
      <c r="CFT832" s="28"/>
      <c r="CFU832" s="28"/>
      <c r="CFV832" s="28"/>
      <c r="CFW832" s="28"/>
      <c r="CFX832" s="28"/>
      <c r="CFY832" s="28"/>
      <c r="CFZ832" s="28"/>
      <c r="CGA832" s="28"/>
      <c r="CGB832" s="28"/>
      <c r="CGC832" s="28"/>
      <c r="CGD832" s="28"/>
      <c r="CGE832" s="28"/>
      <c r="CGF832" s="28"/>
      <c r="CGG832" s="28"/>
      <c r="CGH832" s="28"/>
      <c r="CGI832" s="28"/>
      <c r="CGJ832" s="28"/>
      <c r="CGK832" s="28"/>
      <c r="CGL832" s="28"/>
      <c r="CGM832" s="28"/>
      <c r="CGN832" s="28"/>
      <c r="CGO832" s="28"/>
      <c r="CGP832" s="28"/>
      <c r="CGQ832" s="28"/>
      <c r="CGR832" s="28"/>
      <c r="CGS832" s="28"/>
      <c r="CGT832" s="28"/>
      <c r="CGU832" s="28"/>
      <c r="CGV832" s="28"/>
      <c r="CGW832" s="28"/>
      <c r="CGX832" s="28"/>
      <c r="CGY832" s="28"/>
      <c r="CGZ832" s="28"/>
      <c r="CHA832" s="28"/>
      <c r="CHB832" s="28"/>
      <c r="CHC832" s="28"/>
      <c r="CHD832" s="28"/>
      <c r="CHE832" s="28"/>
      <c r="CHF832" s="28"/>
      <c r="CHG832" s="28"/>
      <c r="CHH832" s="28"/>
      <c r="CHI832" s="28"/>
      <c r="CHJ832" s="28"/>
      <c r="CHK832" s="28"/>
      <c r="CHL832" s="28"/>
      <c r="CHM832" s="28"/>
      <c r="CHN832" s="28"/>
      <c r="CHO832" s="28"/>
      <c r="CHP832" s="28"/>
      <c r="CHQ832" s="28"/>
      <c r="CHR832" s="28"/>
      <c r="CHS832" s="28"/>
      <c r="CHT832" s="28"/>
      <c r="CHU832" s="28"/>
      <c r="CHV832" s="28"/>
      <c r="CHW832" s="28"/>
      <c r="CHX832" s="28"/>
      <c r="CHY832" s="28"/>
      <c r="CHZ832" s="28"/>
      <c r="CIA832" s="28"/>
      <c r="CIB832" s="28"/>
      <c r="CIC832" s="28"/>
      <c r="CID832" s="28"/>
      <c r="CIE832" s="28"/>
      <c r="CIF832" s="28"/>
      <c r="CIG832" s="28"/>
      <c r="CIH832" s="28"/>
      <c r="CII832" s="28"/>
      <c r="CIJ832" s="28"/>
      <c r="CIK832" s="28"/>
      <c r="CIL832" s="28"/>
      <c r="CIM832" s="28"/>
      <c r="CIN832" s="28"/>
      <c r="CIO832" s="28"/>
      <c r="CIP832" s="28"/>
      <c r="CIQ832" s="28"/>
      <c r="CIR832" s="28"/>
      <c r="CIS832" s="28"/>
      <c r="CIT832" s="28"/>
      <c r="CIU832" s="28"/>
      <c r="CIV832" s="28"/>
      <c r="CIW832" s="28"/>
      <c r="CIX832" s="28"/>
      <c r="CIY832" s="28"/>
      <c r="CIZ832" s="28"/>
      <c r="CJA832" s="28"/>
      <c r="CJB832" s="28"/>
      <c r="CJC832" s="28"/>
      <c r="CJD832" s="28"/>
      <c r="CJE832" s="28"/>
      <c r="CJF832" s="28"/>
      <c r="CJG832" s="28"/>
      <c r="CJH832" s="28"/>
      <c r="CJI832" s="28"/>
      <c r="CJJ832" s="28"/>
      <c r="CJK832" s="28"/>
      <c r="CJL832" s="28"/>
      <c r="CJM832" s="28"/>
      <c r="CJN832" s="28"/>
      <c r="CJO832" s="28"/>
      <c r="CJP832" s="28"/>
      <c r="CJQ832" s="28"/>
      <c r="CJR832" s="28"/>
      <c r="CJS832" s="28"/>
      <c r="CJT832" s="28"/>
      <c r="CJU832" s="28"/>
      <c r="CJV832" s="28"/>
      <c r="CJW832" s="28"/>
      <c r="CJX832" s="28"/>
      <c r="CJY832" s="28"/>
      <c r="CJZ832" s="28"/>
      <c r="CKA832" s="28"/>
      <c r="CKB832" s="28"/>
      <c r="CKC832" s="28"/>
      <c r="CKD832" s="28"/>
      <c r="CKE832" s="28"/>
      <c r="CKF832" s="28"/>
      <c r="CKG832" s="28"/>
      <c r="CKH832" s="28"/>
      <c r="CKI832" s="28"/>
      <c r="CKJ832" s="28"/>
      <c r="CKK832" s="28"/>
      <c r="CKL832" s="28"/>
      <c r="CKM832" s="28"/>
      <c r="CKN832" s="28"/>
      <c r="CKO832" s="28"/>
      <c r="CKP832" s="28"/>
      <c r="CKQ832" s="28"/>
      <c r="CKR832" s="28"/>
      <c r="CKS832" s="28"/>
      <c r="CKT832" s="28"/>
      <c r="CKU832" s="28"/>
      <c r="CKV832" s="28"/>
      <c r="CKW832" s="28"/>
      <c r="CKX832" s="28"/>
      <c r="CKY832" s="28"/>
      <c r="CKZ832" s="28"/>
      <c r="CLA832" s="28"/>
      <c r="CLB832" s="28"/>
      <c r="CLC832" s="28"/>
      <c r="CLD832" s="28"/>
      <c r="CLE832" s="28"/>
      <c r="CLF832" s="28"/>
      <c r="CLG832" s="28"/>
      <c r="CLH832" s="28"/>
      <c r="CLI832" s="28"/>
      <c r="CLJ832" s="28"/>
      <c r="CLK832" s="28"/>
      <c r="CLL832" s="28"/>
      <c r="CLM832" s="28"/>
      <c r="CLN832" s="28"/>
      <c r="CLO832" s="28"/>
      <c r="CLP832" s="28"/>
      <c r="CLQ832" s="28"/>
      <c r="CLR832" s="28"/>
      <c r="CLS832" s="28"/>
      <c r="CLT832" s="28"/>
      <c r="CLU832" s="28"/>
      <c r="CLV832" s="28"/>
      <c r="CLW832" s="28"/>
      <c r="CLX832" s="28"/>
      <c r="CLY832" s="28"/>
      <c r="CLZ832" s="28"/>
      <c r="CMA832" s="28"/>
      <c r="CMB832" s="28"/>
      <c r="CMC832" s="28"/>
      <c r="CMD832" s="28"/>
      <c r="CME832" s="28"/>
      <c r="CMF832" s="28"/>
      <c r="CMG832" s="28"/>
      <c r="CMH832" s="28"/>
      <c r="CMI832" s="28"/>
      <c r="CMJ832" s="28"/>
      <c r="CMK832" s="28"/>
      <c r="CML832" s="28"/>
      <c r="CMM832" s="28"/>
      <c r="CMN832" s="28"/>
      <c r="CMO832" s="28"/>
      <c r="CMP832" s="28"/>
      <c r="CMQ832" s="28"/>
      <c r="CMR832" s="28"/>
      <c r="CMS832" s="28"/>
      <c r="CMT832" s="28"/>
      <c r="CMU832" s="28"/>
      <c r="CMV832" s="28"/>
      <c r="CMW832" s="28"/>
      <c r="CMX832" s="28"/>
      <c r="CMY832" s="28"/>
      <c r="CMZ832" s="28"/>
      <c r="CNA832" s="28"/>
      <c r="CNB832" s="28"/>
      <c r="CNC832" s="28"/>
      <c r="CND832" s="28"/>
      <c r="CNE832" s="28"/>
      <c r="CNF832" s="28"/>
      <c r="CNG832" s="28"/>
      <c r="CNH832" s="28"/>
      <c r="CNI832" s="28"/>
      <c r="CNJ832" s="28"/>
      <c r="CNK832" s="28"/>
      <c r="CNL832" s="28"/>
      <c r="CNM832" s="28"/>
      <c r="CNN832" s="28"/>
      <c r="CNO832" s="28"/>
      <c r="CNP832" s="28"/>
      <c r="CNQ832" s="28"/>
      <c r="CNR832" s="28"/>
      <c r="CNS832" s="28"/>
      <c r="CNT832" s="28"/>
      <c r="CNU832" s="28"/>
      <c r="CNV832" s="28"/>
      <c r="CNW832" s="28"/>
      <c r="CNX832" s="28"/>
      <c r="CNY832" s="28"/>
      <c r="CNZ832" s="28"/>
      <c r="COA832" s="28"/>
      <c r="COB832" s="28"/>
      <c r="COC832" s="28"/>
      <c r="COD832" s="28"/>
      <c r="COE832" s="28"/>
      <c r="COF832" s="28"/>
      <c r="COG832" s="28"/>
      <c r="COH832" s="28"/>
      <c r="COI832" s="28"/>
      <c r="COJ832" s="28"/>
      <c r="COK832" s="28"/>
      <c r="COL832" s="28"/>
      <c r="COM832" s="28"/>
      <c r="CON832" s="28"/>
      <c r="COO832" s="28"/>
      <c r="COP832" s="28"/>
      <c r="COQ832" s="28"/>
      <c r="COR832" s="28"/>
      <c r="COS832" s="28"/>
      <c r="COT832" s="28"/>
      <c r="COU832" s="28"/>
      <c r="COV832" s="28"/>
      <c r="COW832" s="28"/>
      <c r="COX832" s="28"/>
      <c r="COY832" s="28"/>
      <c r="COZ832" s="28"/>
      <c r="CPA832" s="28"/>
      <c r="CPB832" s="28"/>
      <c r="CPC832" s="28"/>
      <c r="CPD832" s="28"/>
      <c r="CPE832" s="28"/>
      <c r="CPF832" s="28"/>
      <c r="CPG832" s="28"/>
      <c r="CPH832" s="28"/>
      <c r="CPI832" s="28"/>
      <c r="CPJ832" s="28"/>
      <c r="CPK832" s="28"/>
      <c r="CPL832" s="28"/>
      <c r="CPM832" s="28"/>
      <c r="CPN832" s="28"/>
      <c r="CPO832" s="28"/>
      <c r="CPP832" s="28"/>
      <c r="CPQ832" s="28"/>
      <c r="CPR832" s="28"/>
      <c r="CPS832" s="28"/>
      <c r="CPT832" s="28"/>
      <c r="CPU832" s="28"/>
      <c r="CPV832" s="28"/>
      <c r="CPW832" s="28"/>
      <c r="CPX832" s="28"/>
      <c r="CPY832" s="28"/>
      <c r="CPZ832" s="28"/>
      <c r="CQA832" s="28"/>
      <c r="CQB832" s="28"/>
      <c r="CQC832" s="28"/>
      <c r="CQD832" s="28"/>
      <c r="CQE832" s="28"/>
      <c r="CQF832" s="28"/>
      <c r="CQG832" s="28"/>
      <c r="CQH832" s="28"/>
      <c r="CQI832" s="28"/>
      <c r="CQJ832" s="28"/>
      <c r="CQK832" s="28"/>
      <c r="CQL832" s="28"/>
      <c r="CQM832" s="28"/>
      <c r="CQN832" s="28"/>
      <c r="CQO832" s="28"/>
      <c r="CQP832" s="28"/>
      <c r="CQQ832" s="28"/>
      <c r="CQR832" s="28"/>
      <c r="CQS832" s="28"/>
      <c r="CQT832" s="28"/>
      <c r="CQU832" s="28"/>
      <c r="CQV832" s="28"/>
      <c r="CQW832" s="28"/>
      <c r="CQX832" s="28"/>
      <c r="CQY832" s="28"/>
      <c r="CQZ832" s="28"/>
      <c r="CRA832" s="28"/>
      <c r="CRB832" s="28"/>
      <c r="CRC832" s="28"/>
      <c r="CRD832" s="28"/>
      <c r="CRE832" s="28"/>
      <c r="CRF832" s="28"/>
      <c r="CRG832" s="28"/>
      <c r="CRH832" s="28"/>
      <c r="CRI832" s="28"/>
      <c r="CRJ832" s="28"/>
      <c r="CRK832" s="28"/>
      <c r="CRL832" s="28"/>
      <c r="CRM832" s="28"/>
      <c r="CRN832" s="28"/>
      <c r="CRO832" s="28"/>
      <c r="CRP832" s="28"/>
      <c r="CRQ832" s="28"/>
      <c r="CRR832" s="28"/>
      <c r="CRS832" s="28"/>
      <c r="CRT832" s="28"/>
      <c r="CRU832" s="28"/>
      <c r="CRV832" s="28"/>
      <c r="CRW832" s="28"/>
      <c r="CRX832" s="28"/>
      <c r="CRY832" s="28"/>
      <c r="CRZ832" s="28"/>
      <c r="CSA832" s="28"/>
      <c r="CSB832" s="28"/>
      <c r="CSC832" s="28"/>
      <c r="CSD832" s="28"/>
      <c r="CSE832" s="28"/>
      <c r="CSF832" s="28"/>
      <c r="CSG832" s="28"/>
      <c r="CSH832" s="28"/>
      <c r="CSI832" s="28"/>
      <c r="CSJ832" s="28"/>
      <c r="CSK832" s="28"/>
      <c r="CSL832" s="28"/>
      <c r="CSM832" s="28"/>
      <c r="CSN832" s="28"/>
      <c r="CSO832" s="28"/>
      <c r="CSP832" s="28"/>
      <c r="CSQ832" s="28"/>
      <c r="CSR832" s="28"/>
      <c r="CSS832" s="28"/>
      <c r="CST832" s="28"/>
      <c r="CSU832" s="28"/>
      <c r="CSV832" s="28"/>
      <c r="CSW832" s="28"/>
      <c r="CSX832" s="28"/>
      <c r="CSY832" s="28"/>
      <c r="CSZ832" s="28"/>
      <c r="CTA832" s="28"/>
      <c r="CTB832" s="28"/>
      <c r="CTC832" s="28"/>
      <c r="CTD832" s="28"/>
      <c r="CTE832" s="28"/>
      <c r="CTF832" s="28"/>
      <c r="CTG832" s="28"/>
      <c r="CTH832" s="28"/>
      <c r="CTI832" s="28"/>
      <c r="CTJ832" s="28"/>
      <c r="CTK832" s="28"/>
      <c r="CTL832" s="28"/>
      <c r="CTM832" s="28"/>
      <c r="CTN832" s="28"/>
      <c r="CTO832" s="28"/>
      <c r="CTP832" s="28"/>
      <c r="CTQ832" s="28"/>
      <c r="CTR832" s="28"/>
      <c r="CTS832" s="28"/>
      <c r="CTT832" s="28"/>
      <c r="CTU832" s="28"/>
      <c r="CTV832" s="28"/>
      <c r="CTW832" s="28"/>
      <c r="CTX832" s="28"/>
      <c r="CTY832" s="28"/>
      <c r="CTZ832" s="28"/>
      <c r="CUA832" s="28"/>
      <c r="CUB832" s="28"/>
      <c r="CUC832" s="28"/>
      <c r="CUD832" s="28"/>
      <c r="CUE832" s="28"/>
      <c r="CUF832" s="28"/>
      <c r="CUG832" s="28"/>
      <c r="CUH832" s="28"/>
      <c r="CUI832" s="28"/>
      <c r="CUJ832" s="28"/>
      <c r="CUK832" s="28"/>
      <c r="CUL832" s="28"/>
      <c r="CUM832" s="28"/>
      <c r="CUN832" s="28"/>
      <c r="CUO832" s="28"/>
      <c r="CUP832" s="28"/>
      <c r="CUQ832" s="28"/>
      <c r="CUR832" s="28"/>
      <c r="CUS832" s="28"/>
      <c r="CUT832" s="28"/>
      <c r="CUU832" s="28"/>
      <c r="CUV832" s="28"/>
      <c r="CUW832" s="28"/>
      <c r="CUX832" s="28"/>
      <c r="CUY832" s="28"/>
      <c r="CUZ832" s="28"/>
      <c r="CVA832" s="28"/>
      <c r="CVB832" s="28"/>
      <c r="CVC832" s="28"/>
      <c r="CVD832" s="28"/>
      <c r="CVE832" s="28"/>
      <c r="CVF832" s="28"/>
      <c r="CVG832" s="28"/>
      <c r="CVH832" s="28"/>
      <c r="CVI832" s="28"/>
      <c r="CVJ832" s="28"/>
      <c r="CVK832" s="28"/>
      <c r="CVL832" s="28"/>
      <c r="CVM832" s="28"/>
      <c r="CVN832" s="28"/>
      <c r="CVO832" s="28"/>
      <c r="CVP832" s="28"/>
      <c r="CVQ832" s="28"/>
      <c r="CVR832" s="28"/>
      <c r="CVS832" s="28"/>
      <c r="CVT832" s="28"/>
      <c r="CVU832" s="28"/>
      <c r="CVV832" s="28"/>
      <c r="CVW832" s="28"/>
      <c r="CVX832" s="28"/>
      <c r="CVY832" s="28"/>
      <c r="CVZ832" s="28"/>
      <c r="CWA832" s="28"/>
      <c r="CWB832" s="28"/>
      <c r="CWC832" s="28"/>
      <c r="CWD832" s="28"/>
      <c r="CWE832" s="28"/>
      <c r="CWF832" s="28"/>
      <c r="CWG832" s="28"/>
      <c r="CWH832" s="28"/>
      <c r="CWI832" s="28"/>
      <c r="CWJ832" s="28"/>
      <c r="CWK832" s="28"/>
      <c r="CWL832" s="28"/>
      <c r="CWM832" s="28"/>
      <c r="CWN832" s="28"/>
      <c r="CWO832" s="28"/>
      <c r="CWP832" s="28"/>
      <c r="CWQ832" s="28"/>
      <c r="CWR832" s="28"/>
      <c r="CWS832" s="28"/>
      <c r="CWT832" s="28"/>
      <c r="CWU832" s="28"/>
      <c r="CWV832" s="28"/>
      <c r="CWW832" s="28"/>
      <c r="CWX832" s="28"/>
      <c r="CWY832" s="28"/>
      <c r="CWZ832" s="28"/>
      <c r="CXA832" s="28"/>
      <c r="CXB832" s="28"/>
      <c r="CXC832" s="28"/>
      <c r="CXD832" s="28"/>
      <c r="CXE832" s="28"/>
      <c r="CXF832" s="28"/>
      <c r="CXG832" s="28"/>
      <c r="CXH832" s="28"/>
      <c r="CXI832" s="28"/>
      <c r="CXJ832" s="28"/>
      <c r="CXK832" s="28"/>
      <c r="CXL832" s="28"/>
      <c r="CXM832" s="28"/>
      <c r="CXN832" s="28"/>
      <c r="CXO832" s="28"/>
      <c r="CXP832" s="28"/>
      <c r="CXQ832" s="28"/>
      <c r="CXR832" s="28"/>
      <c r="CXS832" s="28"/>
      <c r="CXT832" s="28"/>
      <c r="CXU832" s="28"/>
      <c r="CXV832" s="28"/>
      <c r="CXW832" s="28"/>
      <c r="CXX832" s="28"/>
      <c r="CXY832" s="28"/>
      <c r="CXZ832" s="28"/>
      <c r="CYA832" s="28"/>
      <c r="CYB832" s="28"/>
      <c r="CYC832" s="28"/>
      <c r="CYD832" s="28"/>
      <c r="CYE832" s="28"/>
      <c r="CYF832" s="28"/>
      <c r="CYG832" s="28"/>
      <c r="CYH832" s="28"/>
      <c r="CYI832" s="28"/>
      <c r="CYJ832" s="28"/>
      <c r="CYK832" s="28"/>
      <c r="CYL832" s="28"/>
      <c r="CYM832" s="28"/>
      <c r="CYN832" s="28"/>
      <c r="CYO832" s="28"/>
      <c r="CYP832" s="28"/>
      <c r="CYQ832" s="28"/>
      <c r="CYR832" s="28"/>
      <c r="CYS832" s="28"/>
      <c r="CYT832" s="28"/>
      <c r="CYU832" s="28"/>
      <c r="CYV832" s="28"/>
      <c r="CYW832" s="28"/>
      <c r="CYX832" s="28"/>
      <c r="CYY832" s="28"/>
      <c r="CYZ832" s="28"/>
      <c r="CZA832" s="28"/>
      <c r="CZB832" s="28"/>
      <c r="CZC832" s="28"/>
      <c r="CZD832" s="28"/>
      <c r="CZE832" s="28"/>
      <c r="CZF832" s="28"/>
      <c r="CZG832" s="28"/>
      <c r="CZH832" s="28"/>
      <c r="CZI832" s="28"/>
      <c r="CZJ832" s="28"/>
      <c r="CZK832" s="28"/>
      <c r="CZL832" s="28"/>
      <c r="CZM832" s="28"/>
      <c r="CZN832" s="28"/>
      <c r="CZO832" s="28"/>
      <c r="CZP832" s="28"/>
      <c r="CZQ832" s="28"/>
      <c r="CZR832" s="28"/>
      <c r="CZS832" s="28"/>
      <c r="CZT832" s="28"/>
      <c r="CZU832" s="28"/>
      <c r="CZV832" s="28"/>
      <c r="CZW832" s="28"/>
      <c r="CZX832" s="28"/>
      <c r="CZY832" s="28"/>
      <c r="CZZ832" s="28"/>
      <c r="DAA832" s="28"/>
      <c r="DAB832" s="28"/>
      <c r="DAC832" s="28"/>
      <c r="DAD832" s="28"/>
      <c r="DAE832" s="28"/>
      <c r="DAF832" s="28"/>
      <c r="DAG832" s="28"/>
      <c r="DAH832" s="28"/>
      <c r="DAI832" s="28"/>
      <c r="DAJ832" s="28"/>
      <c r="DAK832" s="28"/>
      <c r="DAL832" s="28"/>
      <c r="DAM832" s="28"/>
      <c r="DAN832" s="28"/>
      <c r="DAO832" s="28"/>
      <c r="DAP832" s="28"/>
      <c r="DAQ832" s="28"/>
      <c r="DAR832" s="28"/>
      <c r="DAS832" s="28"/>
      <c r="DAT832" s="28"/>
      <c r="DAU832" s="28"/>
      <c r="DAV832" s="28"/>
      <c r="DAW832" s="28"/>
      <c r="DAX832" s="28"/>
      <c r="DAY832" s="28"/>
      <c r="DAZ832" s="28"/>
      <c r="DBA832" s="28"/>
      <c r="DBB832" s="28"/>
      <c r="DBC832" s="28"/>
      <c r="DBD832" s="28"/>
      <c r="DBE832" s="28"/>
      <c r="DBF832" s="28"/>
      <c r="DBG832" s="28"/>
      <c r="DBH832" s="28"/>
      <c r="DBI832" s="28"/>
      <c r="DBJ832" s="28"/>
      <c r="DBK832" s="28"/>
      <c r="DBL832" s="28"/>
      <c r="DBM832" s="28"/>
      <c r="DBN832" s="28"/>
      <c r="DBO832" s="28"/>
      <c r="DBP832" s="28"/>
      <c r="DBQ832" s="28"/>
      <c r="DBR832" s="28"/>
      <c r="DBS832" s="28"/>
      <c r="DBT832" s="28"/>
      <c r="DBU832" s="28"/>
      <c r="DBV832" s="28"/>
      <c r="DBW832" s="28"/>
      <c r="DBX832" s="28"/>
      <c r="DBY832" s="28"/>
      <c r="DBZ832" s="28"/>
      <c r="DCA832" s="28"/>
      <c r="DCB832" s="28"/>
      <c r="DCC832" s="28"/>
      <c r="DCD832" s="28"/>
      <c r="DCE832" s="28"/>
      <c r="DCF832" s="28"/>
      <c r="DCG832" s="28"/>
      <c r="DCH832" s="28"/>
      <c r="DCI832" s="28"/>
      <c r="DCJ832" s="28"/>
      <c r="DCK832" s="28"/>
      <c r="DCL832" s="28"/>
      <c r="DCM832" s="28"/>
      <c r="DCN832" s="28"/>
      <c r="DCO832" s="28"/>
      <c r="DCP832" s="28"/>
      <c r="DCQ832" s="28"/>
      <c r="DCR832" s="28"/>
      <c r="DCS832" s="28"/>
      <c r="DCT832" s="28"/>
      <c r="DCU832" s="28"/>
      <c r="DCV832" s="28"/>
      <c r="DCW832" s="28"/>
      <c r="DCX832" s="28"/>
      <c r="DCY832" s="28"/>
      <c r="DCZ832" s="28"/>
      <c r="DDA832" s="28"/>
      <c r="DDB832" s="28"/>
      <c r="DDC832" s="28"/>
      <c r="DDD832" s="28"/>
      <c r="DDE832" s="28"/>
      <c r="DDF832" s="28"/>
      <c r="DDG832" s="28"/>
      <c r="DDH832" s="28"/>
      <c r="DDI832" s="28"/>
      <c r="DDJ832" s="28"/>
      <c r="DDK832" s="28"/>
      <c r="DDL832" s="28"/>
      <c r="DDM832" s="28"/>
      <c r="DDN832" s="28"/>
      <c r="DDO832" s="28"/>
      <c r="DDP832" s="28"/>
      <c r="DDQ832" s="28"/>
      <c r="DDR832" s="28"/>
      <c r="DDS832" s="28"/>
      <c r="DDT832" s="28"/>
      <c r="DDU832" s="28"/>
      <c r="DDV832" s="28"/>
      <c r="DDW832" s="28"/>
      <c r="DDX832" s="28"/>
      <c r="DDY832" s="28"/>
      <c r="DDZ832" s="28"/>
      <c r="DEA832" s="28"/>
      <c r="DEB832" s="28"/>
      <c r="DEC832" s="28"/>
      <c r="DED832" s="28"/>
      <c r="DEE832" s="28"/>
      <c r="DEF832" s="28"/>
      <c r="DEG832" s="28"/>
      <c r="DEH832" s="28"/>
      <c r="DEI832" s="28"/>
      <c r="DEJ832" s="28"/>
      <c r="DEK832" s="28"/>
      <c r="DEL832" s="28"/>
      <c r="DEM832" s="28"/>
      <c r="DEN832" s="28"/>
      <c r="DEO832" s="28"/>
      <c r="DEP832" s="28"/>
      <c r="DEQ832" s="28"/>
      <c r="DER832" s="28"/>
      <c r="DES832" s="28"/>
      <c r="DET832" s="28"/>
      <c r="DEU832" s="28"/>
      <c r="DEV832" s="28"/>
      <c r="DEW832" s="28"/>
      <c r="DEX832" s="28"/>
      <c r="DEY832" s="28"/>
      <c r="DEZ832" s="28"/>
      <c r="DFA832" s="28"/>
      <c r="DFB832" s="28"/>
      <c r="DFC832" s="28"/>
      <c r="DFD832" s="28"/>
      <c r="DFE832" s="28"/>
      <c r="DFF832" s="28"/>
      <c r="DFG832" s="28"/>
      <c r="DFH832" s="28"/>
      <c r="DFI832" s="28"/>
      <c r="DFJ832" s="28"/>
      <c r="DFK832" s="28"/>
      <c r="DFL832" s="28"/>
      <c r="DFM832" s="28"/>
      <c r="DFN832" s="28"/>
      <c r="DFO832" s="28"/>
      <c r="DFP832" s="28"/>
      <c r="DFQ832" s="28"/>
      <c r="DFR832" s="28"/>
      <c r="DFS832" s="28"/>
      <c r="DFT832" s="28"/>
      <c r="DFU832" s="28"/>
      <c r="DFV832" s="28"/>
      <c r="DFW832" s="28"/>
      <c r="DFX832" s="28"/>
      <c r="DFY832" s="28"/>
      <c r="DFZ832" s="28"/>
      <c r="DGA832" s="28"/>
      <c r="DGB832" s="28"/>
      <c r="DGC832" s="28"/>
      <c r="DGD832" s="28"/>
      <c r="DGE832" s="28"/>
      <c r="DGF832" s="28"/>
      <c r="DGG832" s="28"/>
      <c r="DGH832" s="28"/>
      <c r="DGI832" s="28"/>
      <c r="DGJ832" s="28"/>
      <c r="DGK832" s="28"/>
      <c r="DGL832" s="28"/>
      <c r="DGM832" s="28"/>
      <c r="DGN832" s="28"/>
      <c r="DGO832" s="28"/>
      <c r="DGP832" s="28"/>
      <c r="DGQ832" s="28"/>
      <c r="DGR832" s="28"/>
      <c r="DGS832" s="28"/>
      <c r="DGT832" s="28"/>
      <c r="DGU832" s="28"/>
      <c r="DGV832" s="28"/>
      <c r="DGW832" s="28"/>
      <c r="DGX832" s="28"/>
      <c r="DGY832" s="28"/>
      <c r="DGZ832" s="28"/>
      <c r="DHA832" s="28"/>
      <c r="DHB832" s="28"/>
      <c r="DHC832" s="28"/>
      <c r="DHD832" s="28"/>
      <c r="DHE832" s="28"/>
      <c r="DHF832" s="28"/>
      <c r="DHG832" s="28"/>
      <c r="DHH832" s="28"/>
      <c r="DHI832" s="28"/>
      <c r="DHJ832" s="28"/>
      <c r="DHK832" s="28"/>
      <c r="DHL832" s="28"/>
      <c r="DHM832" s="28"/>
      <c r="DHN832" s="28"/>
      <c r="DHO832" s="28"/>
      <c r="DHP832" s="28"/>
      <c r="DHQ832" s="28"/>
      <c r="DHR832" s="28"/>
      <c r="DHS832" s="28"/>
      <c r="DHT832" s="28"/>
      <c r="DHU832" s="28"/>
      <c r="DHV832" s="28"/>
      <c r="DHW832" s="28"/>
      <c r="DHX832" s="28"/>
      <c r="DHY832" s="28"/>
      <c r="DHZ832" s="28"/>
      <c r="DIA832" s="28"/>
      <c r="DIB832" s="28"/>
      <c r="DIC832" s="28"/>
      <c r="DID832" s="28"/>
      <c r="DIE832" s="28"/>
      <c r="DIF832" s="28"/>
      <c r="DIG832" s="28"/>
      <c r="DIH832" s="28"/>
      <c r="DII832" s="28"/>
      <c r="DIJ832" s="28"/>
      <c r="DIK832" s="28"/>
      <c r="DIL832" s="28"/>
      <c r="DIM832" s="28"/>
      <c r="DIN832" s="28"/>
      <c r="DIO832" s="28"/>
      <c r="DIP832" s="28"/>
      <c r="DIQ832" s="28"/>
      <c r="DIR832" s="28"/>
      <c r="DIS832" s="28"/>
      <c r="DIT832" s="28"/>
      <c r="DIU832" s="28"/>
      <c r="DIV832" s="28"/>
      <c r="DIW832" s="28"/>
      <c r="DIX832" s="28"/>
      <c r="DIY832" s="28"/>
      <c r="DIZ832" s="28"/>
      <c r="DJA832" s="28"/>
      <c r="DJB832" s="28"/>
      <c r="DJC832" s="28"/>
      <c r="DJD832" s="28"/>
      <c r="DJE832" s="28"/>
      <c r="DJF832" s="28"/>
      <c r="DJG832" s="28"/>
      <c r="DJH832" s="28"/>
      <c r="DJI832" s="28"/>
      <c r="DJJ832" s="28"/>
      <c r="DJK832" s="28"/>
      <c r="DJL832" s="28"/>
      <c r="DJM832" s="28"/>
      <c r="DJN832" s="28"/>
      <c r="DJO832" s="28"/>
      <c r="DJP832" s="28"/>
      <c r="DJQ832" s="28"/>
      <c r="DJR832" s="28"/>
      <c r="DJS832" s="28"/>
      <c r="DJT832" s="28"/>
      <c r="DJU832" s="28"/>
      <c r="DJV832" s="28"/>
      <c r="DJW832" s="28"/>
      <c r="DJX832" s="28"/>
      <c r="DJY832" s="28"/>
      <c r="DJZ832" s="28"/>
      <c r="DKA832" s="28"/>
      <c r="DKB832" s="28"/>
      <c r="DKC832" s="28"/>
      <c r="DKD832" s="28"/>
      <c r="DKE832" s="28"/>
      <c r="DKF832" s="28"/>
      <c r="DKG832" s="28"/>
      <c r="DKH832" s="28"/>
      <c r="DKI832" s="28"/>
      <c r="DKJ832" s="28"/>
      <c r="DKK832" s="28"/>
      <c r="DKL832" s="28"/>
      <c r="DKM832" s="28"/>
      <c r="DKN832" s="28"/>
      <c r="DKO832" s="28"/>
      <c r="DKP832" s="28"/>
      <c r="DKQ832" s="28"/>
      <c r="DKR832" s="28"/>
      <c r="DKS832" s="28"/>
      <c r="DKT832" s="28"/>
      <c r="DKU832" s="28"/>
      <c r="DKV832" s="28"/>
      <c r="DKW832" s="28"/>
      <c r="DKX832" s="28"/>
      <c r="DKY832" s="28"/>
      <c r="DKZ832" s="28"/>
      <c r="DLA832" s="28"/>
      <c r="DLB832" s="28"/>
      <c r="DLC832" s="28"/>
      <c r="DLD832" s="28"/>
      <c r="DLE832" s="28"/>
      <c r="DLF832" s="28"/>
      <c r="DLG832" s="28"/>
      <c r="DLH832" s="28"/>
      <c r="DLI832" s="28"/>
      <c r="DLJ832" s="28"/>
      <c r="DLK832" s="28"/>
      <c r="DLL832" s="28"/>
      <c r="DLM832" s="28"/>
      <c r="DLN832" s="28"/>
      <c r="DLO832" s="28"/>
      <c r="DLP832" s="28"/>
      <c r="DLQ832" s="28"/>
      <c r="DLR832" s="28"/>
      <c r="DLS832" s="28"/>
      <c r="DLT832" s="28"/>
      <c r="DLU832" s="28"/>
      <c r="DLV832" s="28"/>
      <c r="DLW832" s="28"/>
      <c r="DLX832" s="28"/>
      <c r="DLY832" s="28"/>
      <c r="DLZ832" s="28"/>
      <c r="DMA832" s="28"/>
      <c r="DMB832" s="28"/>
      <c r="DMC832" s="28"/>
      <c r="DMD832" s="28"/>
      <c r="DME832" s="28"/>
      <c r="DMF832" s="28"/>
      <c r="DMG832" s="28"/>
      <c r="DMH832" s="28"/>
      <c r="DMI832" s="28"/>
      <c r="DMJ832" s="28"/>
      <c r="DMK832" s="28"/>
      <c r="DML832" s="28"/>
      <c r="DMM832" s="28"/>
      <c r="DMN832" s="28"/>
      <c r="DMO832" s="28"/>
      <c r="DMP832" s="28"/>
      <c r="DMQ832" s="28"/>
      <c r="DMR832" s="28"/>
      <c r="DMS832" s="28"/>
      <c r="DMT832" s="28"/>
      <c r="DMU832" s="28"/>
      <c r="DMV832" s="28"/>
      <c r="DMW832" s="28"/>
      <c r="DMX832" s="28"/>
      <c r="DMY832" s="28"/>
      <c r="DMZ832" s="28"/>
      <c r="DNA832" s="28"/>
      <c r="DNB832" s="28"/>
      <c r="DNC832" s="28"/>
      <c r="DND832" s="28"/>
      <c r="DNE832" s="28"/>
      <c r="DNF832" s="28"/>
      <c r="DNG832" s="28"/>
      <c r="DNH832" s="28"/>
      <c r="DNI832" s="28"/>
      <c r="DNJ832" s="28"/>
      <c r="DNK832" s="28"/>
      <c r="DNL832" s="28"/>
      <c r="DNM832" s="28"/>
      <c r="DNN832" s="28"/>
      <c r="DNO832" s="28"/>
      <c r="DNP832" s="28"/>
      <c r="DNQ832" s="28"/>
      <c r="DNR832" s="28"/>
      <c r="DNS832" s="28"/>
      <c r="DNT832" s="28"/>
      <c r="DNU832" s="28"/>
      <c r="DNV832" s="28"/>
      <c r="DNW832" s="28"/>
      <c r="DNX832" s="28"/>
      <c r="DNY832" s="28"/>
      <c r="DNZ832" s="28"/>
      <c r="DOA832" s="28"/>
      <c r="DOB832" s="28"/>
      <c r="DOC832" s="28"/>
      <c r="DOD832" s="28"/>
      <c r="DOE832" s="28"/>
      <c r="DOF832" s="28"/>
      <c r="DOG832" s="28"/>
      <c r="DOH832" s="28"/>
      <c r="DOI832" s="28"/>
      <c r="DOJ832" s="28"/>
      <c r="DOK832" s="28"/>
      <c r="DOL832" s="28"/>
      <c r="DOM832" s="28"/>
      <c r="DON832" s="28"/>
      <c r="DOO832" s="28"/>
      <c r="DOP832" s="28"/>
      <c r="DOQ832" s="28"/>
      <c r="DOR832" s="28"/>
      <c r="DOS832" s="28"/>
      <c r="DOT832" s="28"/>
      <c r="DOU832" s="28"/>
      <c r="DOV832" s="28"/>
      <c r="DOW832" s="28"/>
      <c r="DOX832" s="28"/>
      <c r="DOY832" s="28"/>
      <c r="DOZ832" s="28"/>
      <c r="DPA832" s="28"/>
      <c r="DPB832" s="28"/>
      <c r="DPC832" s="28"/>
      <c r="DPD832" s="28"/>
      <c r="DPE832" s="28"/>
      <c r="DPF832" s="28"/>
      <c r="DPG832" s="28"/>
      <c r="DPH832" s="28"/>
      <c r="DPI832" s="28"/>
      <c r="DPJ832" s="28"/>
      <c r="DPK832" s="28"/>
      <c r="DPL832" s="28"/>
      <c r="DPM832" s="28"/>
      <c r="DPN832" s="28"/>
      <c r="DPO832" s="28"/>
      <c r="DPP832" s="28"/>
      <c r="DPQ832" s="28"/>
      <c r="DPR832" s="28"/>
      <c r="DPS832" s="28"/>
      <c r="DPT832" s="28"/>
      <c r="DPU832" s="28"/>
      <c r="DPV832" s="28"/>
      <c r="DPW832" s="28"/>
      <c r="DPX832" s="28"/>
      <c r="DPY832" s="28"/>
      <c r="DPZ832" s="28"/>
      <c r="DQA832" s="28"/>
      <c r="DQB832" s="28"/>
      <c r="DQC832" s="28"/>
      <c r="DQD832" s="28"/>
      <c r="DQE832" s="28"/>
      <c r="DQF832" s="28"/>
      <c r="DQG832" s="28"/>
      <c r="DQH832" s="28"/>
      <c r="DQI832" s="28"/>
      <c r="DQJ832" s="28"/>
      <c r="DQK832" s="28"/>
      <c r="DQL832" s="28"/>
      <c r="DQM832" s="28"/>
      <c r="DQN832" s="28"/>
      <c r="DQO832" s="28"/>
      <c r="DQP832" s="28"/>
      <c r="DQQ832" s="28"/>
      <c r="DQR832" s="28"/>
      <c r="DQS832" s="28"/>
      <c r="DQT832" s="28"/>
      <c r="DQU832" s="28"/>
      <c r="DQV832" s="28"/>
      <c r="DQW832" s="28"/>
      <c r="DQX832" s="28"/>
      <c r="DQY832" s="28"/>
      <c r="DQZ832" s="28"/>
      <c r="DRA832" s="28"/>
      <c r="DRB832" s="28"/>
      <c r="DRC832" s="28"/>
      <c r="DRD832" s="28"/>
      <c r="DRE832" s="28"/>
      <c r="DRF832" s="28"/>
      <c r="DRG832" s="28"/>
      <c r="DRH832" s="28"/>
      <c r="DRI832" s="28"/>
      <c r="DRJ832" s="28"/>
      <c r="DRK832" s="28"/>
      <c r="DRL832" s="28"/>
      <c r="DRM832" s="28"/>
      <c r="DRN832" s="28"/>
      <c r="DRO832" s="28"/>
      <c r="DRP832" s="28"/>
      <c r="DRQ832" s="28"/>
      <c r="DRR832" s="28"/>
      <c r="DRS832" s="28"/>
      <c r="DRT832" s="28"/>
      <c r="DRU832" s="28"/>
      <c r="DRV832" s="28"/>
      <c r="DRW832" s="28"/>
      <c r="DRX832" s="28"/>
      <c r="DRY832" s="28"/>
      <c r="DRZ832" s="28"/>
      <c r="DSA832" s="28"/>
      <c r="DSB832" s="28"/>
      <c r="DSC832" s="28"/>
      <c r="DSD832" s="28"/>
      <c r="DSE832" s="28"/>
      <c r="DSF832" s="28"/>
      <c r="DSG832" s="28"/>
      <c r="DSH832" s="28"/>
      <c r="DSI832" s="28"/>
      <c r="DSJ832" s="28"/>
      <c r="DSK832" s="28"/>
      <c r="DSL832" s="28"/>
      <c r="DSM832" s="28"/>
      <c r="DSN832" s="28"/>
      <c r="DSO832" s="28"/>
      <c r="DSP832" s="28"/>
      <c r="DSQ832" s="28"/>
      <c r="DSR832" s="28"/>
      <c r="DSS832" s="28"/>
      <c r="DST832" s="28"/>
      <c r="DSU832" s="28"/>
      <c r="DSV832" s="28"/>
      <c r="DSW832" s="28"/>
      <c r="DSX832" s="28"/>
      <c r="DSY832" s="28"/>
      <c r="DSZ832" s="28"/>
      <c r="DTA832" s="28"/>
      <c r="DTB832" s="28"/>
      <c r="DTC832" s="28"/>
      <c r="DTD832" s="28"/>
      <c r="DTE832" s="28"/>
      <c r="DTF832" s="28"/>
      <c r="DTG832" s="28"/>
      <c r="DTH832" s="28"/>
      <c r="DTI832" s="28"/>
      <c r="DTJ832" s="28"/>
      <c r="DTK832" s="28"/>
      <c r="DTL832" s="28"/>
      <c r="DTM832" s="28"/>
      <c r="DTN832" s="28"/>
      <c r="DTO832" s="28"/>
      <c r="DTP832" s="28"/>
      <c r="DTQ832" s="28"/>
      <c r="DTR832" s="28"/>
      <c r="DTS832" s="28"/>
      <c r="DTT832" s="28"/>
      <c r="DTU832" s="28"/>
      <c r="DTV832" s="28"/>
      <c r="DTW832" s="28"/>
      <c r="DTX832" s="28"/>
      <c r="DTY832" s="28"/>
      <c r="DTZ832" s="28"/>
      <c r="DUA832" s="28"/>
      <c r="DUB832" s="28"/>
      <c r="DUC832" s="28"/>
      <c r="DUD832" s="28"/>
      <c r="DUE832" s="28"/>
      <c r="DUF832" s="28"/>
      <c r="DUG832" s="28"/>
      <c r="DUH832" s="28"/>
      <c r="DUI832" s="28"/>
      <c r="DUJ832" s="28"/>
      <c r="DUK832" s="28"/>
      <c r="DUL832" s="28"/>
      <c r="DUM832" s="28"/>
      <c r="DUN832" s="28"/>
      <c r="DUO832" s="28"/>
      <c r="DUP832" s="28"/>
      <c r="DUQ832" s="28"/>
      <c r="DUR832" s="28"/>
      <c r="DUS832" s="28"/>
      <c r="DUT832" s="28"/>
      <c r="DUU832" s="28"/>
      <c r="DUV832" s="28"/>
      <c r="DUW832" s="28"/>
      <c r="DUX832" s="28"/>
      <c r="DUY832" s="28"/>
      <c r="DUZ832" s="28"/>
      <c r="DVA832" s="28"/>
      <c r="DVB832" s="28"/>
      <c r="DVC832" s="28"/>
      <c r="DVD832" s="28"/>
      <c r="DVE832" s="28"/>
      <c r="DVF832" s="28"/>
      <c r="DVG832" s="28"/>
      <c r="DVH832" s="28"/>
      <c r="DVI832" s="28"/>
      <c r="DVJ832" s="28"/>
      <c r="DVK832" s="28"/>
      <c r="DVL832" s="28"/>
      <c r="DVM832" s="28"/>
      <c r="DVN832" s="28"/>
      <c r="DVO832" s="28"/>
      <c r="DVP832" s="28"/>
      <c r="DVQ832" s="28"/>
      <c r="DVR832" s="28"/>
      <c r="DVS832" s="28"/>
      <c r="DVT832" s="28"/>
      <c r="DVU832" s="28"/>
      <c r="DVV832" s="28"/>
      <c r="DVW832" s="28"/>
      <c r="DVX832" s="28"/>
      <c r="DVY832" s="28"/>
      <c r="DVZ832" s="28"/>
      <c r="DWA832" s="28"/>
      <c r="DWB832" s="28"/>
      <c r="DWC832" s="28"/>
      <c r="DWD832" s="28"/>
      <c r="DWE832" s="28"/>
      <c r="DWF832" s="28"/>
      <c r="DWG832" s="28"/>
      <c r="DWH832" s="28"/>
      <c r="DWI832" s="28"/>
      <c r="DWJ832" s="28"/>
      <c r="DWK832" s="28"/>
      <c r="DWL832" s="28"/>
      <c r="DWM832" s="28"/>
      <c r="DWN832" s="28"/>
      <c r="DWO832" s="28"/>
      <c r="DWP832" s="28"/>
      <c r="DWQ832" s="28"/>
      <c r="DWR832" s="28"/>
      <c r="DWS832" s="28"/>
      <c r="DWT832" s="28"/>
      <c r="DWU832" s="28"/>
      <c r="DWV832" s="28"/>
      <c r="DWW832" s="28"/>
      <c r="DWX832" s="28"/>
      <c r="DWY832" s="28"/>
      <c r="DWZ832" s="28"/>
      <c r="DXA832" s="28"/>
      <c r="DXB832" s="28"/>
      <c r="DXC832" s="28"/>
      <c r="DXD832" s="28"/>
      <c r="DXE832" s="28"/>
      <c r="DXF832" s="28"/>
      <c r="DXG832" s="28"/>
      <c r="DXH832" s="28"/>
      <c r="DXI832" s="28"/>
      <c r="DXJ832" s="28"/>
      <c r="DXK832" s="28"/>
      <c r="DXL832" s="28"/>
      <c r="DXM832" s="28"/>
      <c r="DXN832" s="28"/>
      <c r="DXO832" s="28"/>
      <c r="DXP832" s="28"/>
      <c r="DXQ832" s="28"/>
      <c r="DXR832" s="28"/>
      <c r="DXS832" s="28"/>
      <c r="DXT832" s="28"/>
      <c r="DXU832" s="28"/>
      <c r="DXV832" s="28"/>
      <c r="DXW832" s="28"/>
      <c r="DXX832" s="28"/>
      <c r="DXY832" s="28"/>
      <c r="DXZ832" s="28"/>
      <c r="DYA832" s="28"/>
      <c r="DYB832" s="28"/>
      <c r="DYC832" s="28"/>
      <c r="DYD832" s="28"/>
      <c r="DYE832" s="28"/>
      <c r="DYF832" s="28"/>
      <c r="DYG832" s="28"/>
      <c r="DYH832" s="28"/>
      <c r="DYI832" s="28"/>
      <c r="DYJ832" s="28"/>
      <c r="DYK832" s="28"/>
      <c r="DYL832" s="28"/>
      <c r="DYM832" s="28"/>
      <c r="DYN832" s="28"/>
      <c r="DYO832" s="28"/>
      <c r="DYP832" s="28"/>
      <c r="DYQ832" s="28"/>
      <c r="DYR832" s="28"/>
      <c r="DYS832" s="28"/>
      <c r="DYT832" s="28"/>
      <c r="DYU832" s="28"/>
      <c r="DYV832" s="28"/>
      <c r="DYW832" s="28"/>
      <c r="DYX832" s="28"/>
      <c r="DYY832" s="28"/>
      <c r="DYZ832" s="28"/>
      <c r="DZA832" s="28"/>
      <c r="DZB832" s="28"/>
      <c r="DZC832" s="28"/>
      <c r="DZD832" s="28"/>
      <c r="DZE832" s="28"/>
      <c r="DZF832" s="28"/>
      <c r="DZG832" s="28"/>
      <c r="DZH832" s="28"/>
      <c r="DZI832" s="28"/>
      <c r="DZJ832" s="28"/>
      <c r="DZK832" s="28"/>
      <c r="DZL832" s="28"/>
      <c r="DZM832" s="28"/>
      <c r="DZN832" s="28"/>
      <c r="DZO832" s="28"/>
      <c r="DZP832" s="28"/>
      <c r="DZQ832" s="28"/>
      <c r="DZR832" s="28"/>
      <c r="DZS832" s="28"/>
      <c r="DZT832" s="28"/>
      <c r="DZU832" s="28"/>
      <c r="DZV832" s="28"/>
      <c r="DZW832" s="28"/>
      <c r="DZX832" s="28"/>
      <c r="DZY832" s="28"/>
      <c r="DZZ832" s="28"/>
      <c r="EAA832" s="28"/>
      <c r="EAB832" s="28"/>
      <c r="EAC832" s="28"/>
      <c r="EAD832" s="28"/>
      <c r="EAE832" s="28"/>
      <c r="EAF832" s="28"/>
      <c r="EAG832" s="28"/>
      <c r="EAH832" s="28"/>
      <c r="EAI832" s="28"/>
      <c r="EAJ832" s="28"/>
      <c r="EAK832" s="28"/>
      <c r="EAL832" s="28"/>
      <c r="EAM832" s="28"/>
      <c r="EAN832" s="28"/>
      <c r="EAO832" s="28"/>
      <c r="EAP832" s="28"/>
      <c r="EAQ832" s="28"/>
      <c r="EAR832" s="28"/>
      <c r="EAS832" s="28"/>
      <c r="EAT832" s="28"/>
      <c r="EAU832" s="28"/>
      <c r="EAV832" s="28"/>
      <c r="EAW832" s="28"/>
      <c r="EAX832" s="28"/>
      <c r="EAY832" s="28"/>
      <c r="EAZ832" s="28"/>
      <c r="EBA832" s="28"/>
      <c r="EBB832" s="28"/>
      <c r="EBC832" s="28"/>
      <c r="EBD832" s="28"/>
      <c r="EBE832" s="28"/>
      <c r="EBF832" s="28"/>
      <c r="EBG832" s="28"/>
      <c r="EBH832" s="28"/>
      <c r="EBI832" s="28"/>
      <c r="EBJ832" s="28"/>
      <c r="EBK832" s="28"/>
      <c r="EBL832" s="28"/>
      <c r="EBM832" s="28"/>
      <c r="EBN832" s="28"/>
      <c r="EBO832" s="28"/>
      <c r="EBP832" s="28"/>
      <c r="EBQ832" s="28"/>
      <c r="EBR832" s="28"/>
      <c r="EBS832" s="28"/>
      <c r="EBT832" s="28"/>
      <c r="EBU832" s="28"/>
      <c r="EBV832" s="28"/>
      <c r="EBW832" s="28"/>
      <c r="EBX832" s="28"/>
      <c r="EBY832" s="28"/>
      <c r="EBZ832" s="28"/>
      <c r="ECA832" s="28"/>
      <c r="ECB832" s="28"/>
      <c r="ECC832" s="28"/>
      <c r="ECD832" s="28"/>
      <c r="ECE832" s="28"/>
      <c r="ECF832" s="28"/>
      <c r="ECG832" s="28"/>
      <c r="ECH832" s="28"/>
      <c r="ECI832" s="28"/>
      <c r="ECJ832" s="28"/>
      <c r="ECK832" s="28"/>
      <c r="ECL832" s="28"/>
      <c r="ECM832" s="28"/>
      <c r="ECN832" s="28"/>
      <c r="ECO832" s="28"/>
      <c r="ECP832" s="28"/>
      <c r="ECQ832" s="28"/>
      <c r="ECR832" s="28"/>
      <c r="ECS832" s="28"/>
      <c r="ECT832" s="28"/>
      <c r="ECU832" s="28"/>
      <c r="ECV832" s="28"/>
      <c r="ECW832" s="28"/>
      <c r="ECX832" s="28"/>
      <c r="ECY832" s="28"/>
      <c r="ECZ832" s="28"/>
      <c r="EDA832" s="28"/>
      <c r="EDB832" s="28"/>
      <c r="EDC832" s="28"/>
      <c r="EDD832" s="28"/>
      <c r="EDE832" s="28"/>
      <c r="EDF832" s="28"/>
      <c r="EDG832" s="28"/>
      <c r="EDH832" s="28"/>
      <c r="EDI832" s="28"/>
      <c r="EDJ832" s="28"/>
      <c r="EDK832" s="28"/>
      <c r="EDL832" s="28"/>
      <c r="EDM832" s="28"/>
      <c r="EDN832" s="28"/>
      <c r="EDO832" s="28"/>
      <c r="EDP832" s="28"/>
      <c r="EDQ832" s="28"/>
      <c r="EDR832" s="28"/>
      <c r="EDS832" s="28"/>
      <c r="EDT832" s="28"/>
      <c r="EDU832" s="28"/>
      <c r="EDV832" s="28"/>
      <c r="EDW832" s="28"/>
      <c r="EDX832" s="28"/>
      <c r="EDY832" s="28"/>
      <c r="EDZ832" s="28"/>
      <c r="EEA832" s="28"/>
      <c r="EEB832" s="28"/>
      <c r="EEC832" s="28"/>
      <c r="EED832" s="28"/>
      <c r="EEE832" s="28"/>
      <c r="EEF832" s="28"/>
      <c r="EEG832" s="28"/>
      <c r="EEH832" s="28"/>
      <c r="EEI832" s="28"/>
      <c r="EEJ832" s="28"/>
      <c r="EEK832" s="28"/>
      <c r="EEL832" s="28"/>
      <c r="EEM832" s="28"/>
      <c r="EEN832" s="28"/>
      <c r="EEO832" s="28"/>
      <c r="EEP832" s="28"/>
      <c r="EEQ832" s="28"/>
      <c r="EER832" s="28"/>
      <c r="EES832" s="28"/>
      <c r="EET832" s="28"/>
      <c r="EEU832" s="28"/>
      <c r="EEV832" s="28"/>
      <c r="EEW832" s="28"/>
      <c r="EEX832" s="28"/>
      <c r="EEY832" s="28"/>
      <c r="EEZ832" s="28"/>
      <c r="EFA832" s="28"/>
      <c r="EFB832" s="28"/>
      <c r="EFC832" s="28"/>
      <c r="EFD832" s="28"/>
      <c r="EFE832" s="28"/>
      <c r="EFF832" s="28"/>
      <c r="EFG832" s="28"/>
      <c r="EFH832" s="28"/>
      <c r="EFI832" s="28"/>
      <c r="EFJ832" s="28"/>
      <c r="EFK832" s="28"/>
      <c r="EFL832" s="28"/>
      <c r="EFM832" s="28"/>
      <c r="EFN832" s="28"/>
      <c r="EFO832" s="28"/>
      <c r="EFP832" s="28"/>
      <c r="EFQ832" s="28"/>
      <c r="EFR832" s="28"/>
      <c r="EFS832" s="28"/>
      <c r="EFT832" s="28"/>
      <c r="EFU832" s="28"/>
      <c r="EFV832" s="28"/>
      <c r="EFW832" s="28"/>
      <c r="EFX832" s="28"/>
      <c r="EFY832" s="28"/>
      <c r="EFZ832" s="28"/>
      <c r="EGA832" s="28"/>
      <c r="EGB832" s="28"/>
      <c r="EGC832" s="28"/>
      <c r="EGD832" s="28"/>
      <c r="EGE832" s="28"/>
      <c r="EGF832" s="28"/>
      <c r="EGG832" s="28"/>
      <c r="EGH832" s="28"/>
      <c r="EGI832" s="28"/>
      <c r="EGJ832" s="28"/>
      <c r="EGK832" s="28"/>
      <c r="EGL832" s="28"/>
      <c r="EGM832" s="28"/>
      <c r="EGN832" s="28"/>
      <c r="EGO832" s="28"/>
      <c r="EGP832" s="28"/>
      <c r="EGQ832" s="28"/>
      <c r="EGR832" s="28"/>
      <c r="EGS832" s="28"/>
      <c r="EGT832" s="28"/>
      <c r="EGU832" s="28"/>
      <c r="EGV832" s="28"/>
      <c r="EGW832" s="28"/>
      <c r="EGX832" s="28"/>
      <c r="EGY832" s="28"/>
      <c r="EGZ832" s="28"/>
      <c r="EHA832" s="28"/>
      <c r="EHB832" s="28"/>
      <c r="EHC832" s="28"/>
      <c r="EHD832" s="28"/>
      <c r="EHE832" s="28"/>
      <c r="EHF832" s="28"/>
      <c r="EHG832" s="28"/>
      <c r="EHH832" s="28"/>
      <c r="EHI832" s="28"/>
      <c r="EHJ832" s="28"/>
      <c r="EHK832" s="28"/>
      <c r="EHL832" s="28"/>
      <c r="EHM832" s="28"/>
      <c r="EHN832" s="28"/>
      <c r="EHO832" s="28"/>
      <c r="EHP832" s="28"/>
      <c r="EHQ832" s="28"/>
      <c r="EHR832" s="28"/>
      <c r="EHS832" s="28"/>
      <c r="EHT832" s="28"/>
      <c r="EHU832" s="28"/>
      <c r="EHV832" s="28"/>
      <c r="EHW832" s="28"/>
      <c r="EHX832" s="28"/>
      <c r="EHY832" s="28"/>
      <c r="EHZ832" s="28"/>
      <c r="EIA832" s="28"/>
      <c r="EIB832" s="28"/>
      <c r="EIC832" s="28"/>
      <c r="EID832" s="28"/>
      <c r="EIE832" s="28"/>
      <c r="EIF832" s="28"/>
      <c r="EIG832" s="28"/>
      <c r="EIH832" s="28"/>
      <c r="EII832" s="28"/>
      <c r="EIJ832" s="28"/>
      <c r="EIK832" s="28"/>
      <c r="EIL832" s="28"/>
      <c r="EIM832" s="28"/>
      <c r="EIN832" s="28"/>
      <c r="EIO832" s="28"/>
      <c r="EIP832" s="28"/>
      <c r="EIQ832" s="28"/>
      <c r="EIR832" s="28"/>
      <c r="EIS832" s="28"/>
      <c r="EIT832" s="28"/>
      <c r="EIU832" s="28"/>
      <c r="EIV832" s="28"/>
      <c r="EIW832" s="28"/>
      <c r="EIX832" s="28"/>
      <c r="EIY832" s="28"/>
      <c r="EIZ832" s="28"/>
      <c r="EJA832" s="28"/>
      <c r="EJB832" s="28"/>
      <c r="EJC832" s="28"/>
      <c r="EJD832" s="28"/>
      <c r="EJE832" s="28"/>
      <c r="EJF832" s="28"/>
      <c r="EJG832" s="28"/>
      <c r="EJH832" s="28"/>
      <c r="EJI832" s="28"/>
      <c r="EJJ832" s="28"/>
      <c r="EJK832" s="28"/>
      <c r="EJL832" s="28"/>
      <c r="EJM832" s="28"/>
      <c r="EJN832" s="28"/>
      <c r="EJO832" s="28"/>
      <c r="EJP832" s="28"/>
      <c r="EJQ832" s="28"/>
      <c r="EJR832" s="28"/>
      <c r="EJS832" s="28"/>
      <c r="EJT832" s="28"/>
      <c r="EJU832" s="28"/>
      <c r="EJV832" s="28"/>
      <c r="EJW832" s="28"/>
      <c r="EJX832" s="28"/>
      <c r="EJY832" s="28"/>
      <c r="EJZ832" s="28"/>
      <c r="EKA832" s="28"/>
      <c r="EKB832" s="28"/>
      <c r="EKC832" s="28"/>
      <c r="EKD832" s="28"/>
      <c r="EKE832" s="28"/>
      <c r="EKF832" s="28"/>
      <c r="EKG832" s="28"/>
      <c r="EKH832" s="28"/>
      <c r="EKI832" s="28"/>
      <c r="EKJ832" s="28"/>
      <c r="EKK832" s="28"/>
      <c r="EKL832" s="28"/>
      <c r="EKM832" s="28"/>
      <c r="EKN832" s="28"/>
      <c r="EKO832" s="28"/>
      <c r="EKP832" s="28"/>
      <c r="EKQ832" s="28"/>
      <c r="EKR832" s="28"/>
      <c r="EKS832" s="28"/>
      <c r="EKT832" s="28"/>
      <c r="EKU832" s="28"/>
      <c r="EKV832" s="28"/>
      <c r="EKW832" s="28"/>
      <c r="EKX832" s="28"/>
      <c r="EKY832" s="28"/>
      <c r="EKZ832" s="28"/>
      <c r="ELA832" s="28"/>
      <c r="ELB832" s="28"/>
      <c r="ELC832" s="28"/>
      <c r="ELD832" s="28"/>
      <c r="ELE832" s="28"/>
      <c r="ELF832" s="28"/>
      <c r="ELG832" s="28"/>
      <c r="ELH832" s="28"/>
      <c r="ELI832" s="28"/>
      <c r="ELJ832" s="28"/>
      <c r="ELK832" s="28"/>
      <c r="ELL832" s="28"/>
      <c r="ELM832" s="28"/>
      <c r="ELN832" s="28"/>
      <c r="ELO832" s="28"/>
      <c r="ELP832" s="28"/>
      <c r="ELQ832" s="28"/>
      <c r="ELR832" s="28"/>
      <c r="ELS832" s="28"/>
      <c r="ELT832" s="28"/>
      <c r="ELU832" s="28"/>
      <c r="ELV832" s="28"/>
      <c r="ELW832" s="28"/>
      <c r="ELX832" s="28"/>
      <c r="ELY832" s="28"/>
      <c r="ELZ832" s="28"/>
      <c r="EMA832" s="28"/>
      <c r="EMB832" s="28"/>
      <c r="EMC832" s="28"/>
      <c r="EMD832" s="28"/>
      <c r="EME832" s="28"/>
      <c r="EMF832" s="28"/>
      <c r="EMG832" s="28"/>
      <c r="EMH832" s="28"/>
      <c r="EMI832" s="28"/>
      <c r="EMJ832" s="28"/>
      <c r="EMK832" s="28"/>
      <c r="EML832" s="28"/>
      <c r="EMM832" s="28"/>
      <c r="EMN832" s="28"/>
      <c r="EMO832" s="28"/>
      <c r="EMP832" s="28"/>
      <c r="EMQ832" s="28"/>
      <c r="EMR832" s="28"/>
      <c r="EMS832" s="28"/>
      <c r="EMT832" s="28"/>
      <c r="EMU832" s="28"/>
      <c r="EMV832" s="28"/>
      <c r="EMW832" s="28"/>
      <c r="EMX832" s="28"/>
      <c r="EMY832" s="28"/>
      <c r="EMZ832" s="28"/>
      <c r="ENA832" s="28"/>
      <c r="ENB832" s="28"/>
      <c r="ENC832" s="28"/>
      <c r="END832" s="28"/>
      <c r="ENE832" s="28"/>
      <c r="ENF832" s="28"/>
      <c r="ENG832" s="28"/>
      <c r="ENH832" s="28"/>
      <c r="ENI832" s="28"/>
      <c r="ENJ832" s="28"/>
      <c r="ENK832" s="28"/>
      <c r="ENL832" s="28"/>
      <c r="ENM832" s="28"/>
      <c r="ENN832" s="28"/>
      <c r="ENO832" s="28"/>
      <c r="ENP832" s="28"/>
      <c r="ENQ832" s="28"/>
      <c r="ENR832" s="28"/>
      <c r="ENS832" s="28"/>
      <c r="ENT832" s="28"/>
      <c r="ENU832" s="28"/>
      <c r="ENV832" s="28"/>
      <c r="ENW832" s="28"/>
      <c r="ENX832" s="28"/>
      <c r="ENY832" s="28"/>
      <c r="ENZ832" s="28"/>
      <c r="EOA832" s="28"/>
      <c r="EOB832" s="28"/>
      <c r="EOC832" s="28"/>
      <c r="EOD832" s="28"/>
      <c r="EOE832" s="28"/>
      <c r="EOF832" s="28"/>
      <c r="EOG832" s="28"/>
      <c r="EOH832" s="28"/>
      <c r="EOI832" s="28"/>
      <c r="EOJ832" s="28"/>
      <c r="EOK832" s="28"/>
      <c r="EOL832" s="28"/>
      <c r="EOM832" s="28"/>
      <c r="EON832" s="28"/>
      <c r="EOO832" s="28"/>
      <c r="EOP832" s="28"/>
      <c r="EOQ832" s="28"/>
      <c r="EOR832" s="28"/>
      <c r="EOS832" s="28"/>
      <c r="EOT832" s="28"/>
      <c r="EOU832" s="28"/>
      <c r="EOV832" s="28"/>
      <c r="EOW832" s="28"/>
      <c r="EOX832" s="28"/>
      <c r="EOY832" s="28"/>
      <c r="EOZ832" s="28"/>
      <c r="EPA832" s="28"/>
      <c r="EPB832" s="28"/>
      <c r="EPC832" s="28"/>
      <c r="EPD832" s="28"/>
      <c r="EPE832" s="28"/>
      <c r="EPF832" s="28"/>
      <c r="EPG832" s="28"/>
      <c r="EPH832" s="28"/>
      <c r="EPI832" s="28"/>
      <c r="EPJ832" s="28"/>
      <c r="EPK832" s="28"/>
      <c r="EPL832" s="28"/>
      <c r="EPM832" s="28"/>
      <c r="EPN832" s="28"/>
      <c r="EPO832" s="28"/>
      <c r="EPP832" s="28"/>
      <c r="EPQ832" s="28"/>
      <c r="EPR832" s="28"/>
      <c r="EPS832" s="28"/>
      <c r="EPT832" s="28"/>
      <c r="EPU832" s="28"/>
      <c r="EPV832" s="28"/>
      <c r="EPW832" s="28"/>
      <c r="EPX832" s="28"/>
      <c r="EPY832" s="28"/>
      <c r="EPZ832" s="28"/>
      <c r="EQA832" s="28"/>
      <c r="EQB832" s="28"/>
      <c r="EQC832" s="28"/>
      <c r="EQD832" s="28"/>
      <c r="EQE832" s="28"/>
      <c r="EQF832" s="28"/>
      <c r="EQG832" s="28"/>
      <c r="EQH832" s="28"/>
      <c r="EQI832" s="28"/>
      <c r="EQJ832" s="28"/>
      <c r="EQK832" s="28"/>
      <c r="EQL832" s="28"/>
      <c r="EQM832" s="28"/>
      <c r="EQN832" s="28"/>
      <c r="EQO832" s="28"/>
      <c r="EQP832" s="28"/>
      <c r="EQQ832" s="28"/>
      <c r="EQR832" s="28"/>
      <c r="EQS832" s="28"/>
      <c r="EQT832" s="28"/>
      <c r="EQU832" s="28"/>
      <c r="EQV832" s="28"/>
      <c r="EQW832" s="28"/>
      <c r="EQX832" s="28"/>
      <c r="EQY832" s="28"/>
      <c r="EQZ832" s="28"/>
      <c r="ERA832" s="28"/>
      <c r="ERB832" s="28"/>
      <c r="ERC832" s="28"/>
      <c r="ERD832" s="28"/>
      <c r="ERE832" s="28"/>
      <c r="ERF832" s="28"/>
      <c r="ERG832" s="28"/>
      <c r="ERH832" s="28"/>
      <c r="ERI832" s="28"/>
      <c r="ERJ832" s="28"/>
      <c r="ERK832" s="28"/>
      <c r="ERL832" s="28"/>
      <c r="ERM832" s="28"/>
      <c r="ERN832" s="28"/>
      <c r="ERO832" s="28"/>
      <c r="ERP832" s="28"/>
      <c r="ERQ832" s="28"/>
      <c r="ERR832" s="28"/>
      <c r="ERS832" s="28"/>
      <c r="ERT832" s="28"/>
      <c r="ERU832" s="28"/>
      <c r="ERV832" s="28"/>
      <c r="ERW832" s="28"/>
      <c r="ERX832" s="28"/>
      <c r="ERY832" s="28"/>
      <c r="ERZ832" s="28"/>
      <c r="ESA832" s="28"/>
      <c r="ESB832" s="28"/>
      <c r="ESC832" s="28"/>
      <c r="ESD832" s="28"/>
      <c r="ESE832" s="28"/>
      <c r="ESF832" s="28"/>
      <c r="ESG832" s="28"/>
      <c r="ESH832" s="28"/>
      <c r="ESI832" s="28"/>
      <c r="ESJ832" s="28"/>
      <c r="ESK832" s="28"/>
      <c r="ESL832" s="28"/>
      <c r="ESM832" s="28"/>
      <c r="ESN832" s="28"/>
      <c r="ESO832" s="28"/>
      <c r="ESP832" s="28"/>
      <c r="ESQ832" s="28"/>
      <c r="ESR832" s="28"/>
      <c r="ESS832" s="28"/>
      <c r="EST832" s="28"/>
      <c r="ESU832" s="28"/>
      <c r="ESV832" s="28"/>
      <c r="ESW832" s="28"/>
      <c r="ESX832" s="28"/>
      <c r="ESY832" s="28"/>
      <c r="ESZ832" s="28"/>
      <c r="ETA832" s="28"/>
      <c r="ETB832" s="28"/>
      <c r="ETC832" s="28"/>
      <c r="ETD832" s="28"/>
      <c r="ETE832" s="28"/>
      <c r="ETF832" s="28"/>
      <c r="ETG832" s="28"/>
      <c r="ETH832" s="28"/>
      <c r="ETI832" s="28"/>
      <c r="ETJ832" s="28"/>
      <c r="ETK832" s="28"/>
      <c r="ETL832" s="28"/>
      <c r="ETM832" s="28"/>
      <c r="ETN832" s="28"/>
      <c r="ETO832" s="28"/>
      <c r="ETP832" s="28"/>
      <c r="ETQ832" s="28"/>
      <c r="ETR832" s="28"/>
      <c r="ETS832" s="28"/>
      <c r="ETT832" s="28"/>
      <c r="ETU832" s="28"/>
      <c r="ETV832" s="28"/>
      <c r="ETW832" s="28"/>
      <c r="ETX832" s="28"/>
      <c r="ETY832" s="28"/>
      <c r="ETZ832" s="28"/>
      <c r="EUA832" s="28"/>
      <c r="EUB832" s="28"/>
      <c r="EUC832" s="28"/>
      <c r="EUD832" s="28"/>
      <c r="EUE832" s="28"/>
      <c r="EUF832" s="28"/>
      <c r="EUG832" s="28"/>
      <c r="EUH832" s="28"/>
      <c r="EUI832" s="28"/>
      <c r="EUJ832" s="28"/>
      <c r="EUK832" s="28"/>
      <c r="EUL832" s="28"/>
      <c r="EUM832" s="28"/>
      <c r="EUN832" s="28"/>
      <c r="EUO832" s="28"/>
      <c r="EUP832" s="28"/>
      <c r="EUQ832" s="28"/>
      <c r="EUR832" s="28"/>
      <c r="EUS832" s="28"/>
      <c r="EUT832" s="28"/>
      <c r="EUU832" s="28"/>
      <c r="EUV832" s="28"/>
      <c r="EUW832" s="28"/>
      <c r="EUX832" s="28"/>
      <c r="EUY832" s="28"/>
      <c r="EUZ832" s="28"/>
      <c r="EVA832" s="28"/>
      <c r="EVB832" s="28"/>
      <c r="EVC832" s="28"/>
      <c r="EVD832" s="28"/>
      <c r="EVE832" s="28"/>
      <c r="EVF832" s="28"/>
      <c r="EVG832" s="28"/>
      <c r="EVH832" s="28"/>
      <c r="EVI832" s="28"/>
      <c r="EVJ832" s="28"/>
      <c r="EVK832" s="28"/>
      <c r="EVL832" s="28"/>
      <c r="EVM832" s="28"/>
      <c r="EVN832" s="28"/>
      <c r="EVO832" s="28"/>
      <c r="EVP832" s="28"/>
      <c r="EVQ832" s="28"/>
      <c r="EVR832" s="28"/>
      <c r="EVS832" s="28"/>
      <c r="EVT832" s="28"/>
      <c r="EVU832" s="28"/>
      <c r="EVV832" s="28"/>
      <c r="EVW832" s="28"/>
      <c r="EVX832" s="28"/>
      <c r="EVY832" s="28"/>
      <c r="EVZ832" s="28"/>
      <c r="EWA832" s="28"/>
      <c r="EWB832" s="28"/>
      <c r="EWC832" s="28"/>
      <c r="EWD832" s="28"/>
      <c r="EWE832" s="28"/>
      <c r="EWF832" s="28"/>
      <c r="EWG832" s="28"/>
      <c r="EWH832" s="28"/>
      <c r="EWI832" s="28"/>
      <c r="EWJ832" s="28"/>
      <c r="EWK832" s="28"/>
      <c r="EWL832" s="28"/>
      <c r="EWM832" s="28"/>
      <c r="EWN832" s="28"/>
      <c r="EWO832" s="28"/>
      <c r="EWP832" s="28"/>
      <c r="EWQ832" s="28"/>
      <c r="EWR832" s="28"/>
      <c r="EWS832" s="28"/>
      <c r="EWT832" s="28"/>
      <c r="EWU832" s="28"/>
      <c r="EWV832" s="28"/>
      <c r="EWW832" s="28"/>
      <c r="EWX832" s="28"/>
      <c r="EWY832" s="28"/>
      <c r="EWZ832" s="28"/>
      <c r="EXA832" s="28"/>
      <c r="EXB832" s="28"/>
      <c r="EXC832" s="28"/>
      <c r="EXD832" s="28"/>
      <c r="EXE832" s="28"/>
      <c r="EXF832" s="28"/>
      <c r="EXG832" s="28"/>
      <c r="EXH832" s="28"/>
      <c r="EXI832" s="28"/>
      <c r="EXJ832" s="28"/>
      <c r="EXK832" s="28"/>
      <c r="EXL832" s="28"/>
      <c r="EXM832" s="28"/>
      <c r="EXN832" s="28"/>
      <c r="EXO832" s="28"/>
      <c r="EXP832" s="28"/>
      <c r="EXQ832" s="28"/>
      <c r="EXR832" s="28"/>
      <c r="EXS832" s="28"/>
      <c r="EXT832" s="28"/>
      <c r="EXU832" s="28"/>
      <c r="EXV832" s="28"/>
      <c r="EXW832" s="28"/>
      <c r="EXX832" s="28"/>
      <c r="EXY832" s="28"/>
      <c r="EXZ832" s="28"/>
      <c r="EYA832" s="28"/>
      <c r="EYB832" s="28"/>
      <c r="EYC832" s="28"/>
      <c r="EYD832" s="28"/>
      <c r="EYE832" s="28"/>
      <c r="EYF832" s="28"/>
      <c r="EYG832" s="28"/>
      <c r="EYH832" s="28"/>
      <c r="EYI832" s="28"/>
      <c r="EYJ832" s="28"/>
      <c r="EYK832" s="28"/>
      <c r="EYL832" s="28"/>
      <c r="EYM832" s="28"/>
      <c r="EYN832" s="28"/>
      <c r="EYO832" s="28"/>
      <c r="EYP832" s="28"/>
      <c r="EYQ832" s="28"/>
      <c r="EYR832" s="28"/>
      <c r="EYS832" s="28"/>
      <c r="EYT832" s="28"/>
      <c r="EYU832" s="28"/>
      <c r="EYV832" s="28"/>
      <c r="EYW832" s="28"/>
      <c r="EYX832" s="28"/>
      <c r="EYY832" s="28"/>
      <c r="EYZ832" s="28"/>
      <c r="EZA832" s="28"/>
      <c r="EZB832" s="28"/>
      <c r="EZC832" s="28"/>
      <c r="EZD832" s="28"/>
      <c r="EZE832" s="28"/>
      <c r="EZF832" s="28"/>
      <c r="EZG832" s="28"/>
      <c r="EZH832" s="28"/>
      <c r="EZI832" s="28"/>
      <c r="EZJ832" s="28"/>
      <c r="EZK832" s="28"/>
      <c r="EZL832" s="28"/>
      <c r="EZM832" s="28"/>
      <c r="EZN832" s="28"/>
      <c r="EZO832" s="28"/>
      <c r="EZP832" s="28"/>
      <c r="EZQ832" s="28"/>
      <c r="EZR832" s="28"/>
      <c r="EZS832" s="28"/>
      <c r="EZT832" s="28"/>
      <c r="EZU832" s="28"/>
      <c r="EZV832" s="28"/>
      <c r="EZW832" s="28"/>
      <c r="EZX832" s="28"/>
      <c r="EZY832" s="28"/>
      <c r="EZZ832" s="28"/>
      <c r="FAA832" s="28"/>
      <c r="FAB832" s="28"/>
      <c r="FAC832" s="28"/>
      <c r="FAD832" s="28"/>
      <c r="FAE832" s="28"/>
      <c r="FAF832" s="28"/>
      <c r="FAG832" s="28"/>
      <c r="FAH832" s="28"/>
      <c r="FAI832" s="28"/>
      <c r="FAJ832" s="28"/>
      <c r="FAK832" s="28"/>
      <c r="FAL832" s="28"/>
      <c r="FAM832" s="28"/>
      <c r="FAN832" s="28"/>
      <c r="FAO832" s="28"/>
      <c r="FAP832" s="28"/>
      <c r="FAQ832" s="28"/>
      <c r="FAR832" s="28"/>
      <c r="FAS832" s="28"/>
      <c r="FAT832" s="28"/>
      <c r="FAU832" s="28"/>
      <c r="FAV832" s="28"/>
      <c r="FAW832" s="28"/>
      <c r="FAX832" s="28"/>
      <c r="FAY832" s="28"/>
      <c r="FAZ832" s="28"/>
      <c r="FBA832" s="28"/>
      <c r="FBB832" s="28"/>
      <c r="FBC832" s="28"/>
      <c r="FBD832" s="28"/>
      <c r="FBE832" s="28"/>
      <c r="FBF832" s="28"/>
      <c r="FBG832" s="28"/>
      <c r="FBH832" s="28"/>
      <c r="FBI832" s="28"/>
      <c r="FBJ832" s="28"/>
      <c r="FBK832" s="28"/>
      <c r="FBL832" s="28"/>
      <c r="FBM832" s="28"/>
      <c r="FBN832" s="28"/>
      <c r="FBO832" s="28"/>
      <c r="FBP832" s="28"/>
      <c r="FBQ832" s="28"/>
      <c r="FBR832" s="28"/>
      <c r="FBS832" s="28"/>
      <c r="FBT832" s="28"/>
      <c r="FBU832" s="28"/>
      <c r="FBV832" s="28"/>
      <c r="FBW832" s="28"/>
      <c r="FBX832" s="28"/>
      <c r="FBY832" s="28"/>
      <c r="FBZ832" s="28"/>
      <c r="FCA832" s="28"/>
      <c r="FCB832" s="28"/>
      <c r="FCC832" s="28"/>
      <c r="FCD832" s="28"/>
      <c r="FCE832" s="28"/>
      <c r="FCF832" s="28"/>
      <c r="FCG832" s="28"/>
      <c r="FCH832" s="28"/>
      <c r="FCI832" s="28"/>
      <c r="FCJ832" s="28"/>
      <c r="FCK832" s="28"/>
      <c r="FCL832" s="28"/>
      <c r="FCM832" s="28"/>
      <c r="FCN832" s="28"/>
      <c r="FCO832" s="28"/>
      <c r="FCP832" s="28"/>
      <c r="FCQ832" s="28"/>
      <c r="FCR832" s="28"/>
      <c r="FCS832" s="28"/>
      <c r="FCT832" s="28"/>
      <c r="FCU832" s="28"/>
      <c r="FCV832" s="28"/>
      <c r="FCW832" s="28"/>
      <c r="FCX832" s="28"/>
      <c r="FCY832" s="28"/>
      <c r="FCZ832" s="28"/>
      <c r="FDA832" s="28"/>
      <c r="FDB832" s="28"/>
      <c r="FDC832" s="28"/>
      <c r="FDD832" s="28"/>
      <c r="FDE832" s="28"/>
      <c r="FDF832" s="28"/>
      <c r="FDG832" s="28"/>
      <c r="FDH832" s="28"/>
      <c r="FDI832" s="28"/>
      <c r="FDJ832" s="28"/>
      <c r="FDK832" s="28"/>
      <c r="FDL832" s="28"/>
      <c r="FDM832" s="28"/>
      <c r="FDN832" s="28"/>
      <c r="FDO832" s="28"/>
      <c r="FDP832" s="28"/>
      <c r="FDQ832" s="28"/>
      <c r="FDR832" s="28"/>
      <c r="FDS832" s="28"/>
      <c r="FDT832" s="28"/>
      <c r="FDU832" s="28"/>
      <c r="FDV832" s="28"/>
      <c r="FDW832" s="28"/>
      <c r="FDX832" s="28"/>
      <c r="FDY832" s="28"/>
      <c r="FDZ832" s="28"/>
      <c r="FEA832" s="28"/>
      <c r="FEB832" s="28"/>
      <c r="FEC832" s="28"/>
      <c r="FED832" s="28"/>
      <c r="FEE832" s="28"/>
      <c r="FEF832" s="28"/>
      <c r="FEG832" s="28"/>
      <c r="FEH832" s="28"/>
      <c r="FEI832" s="28"/>
      <c r="FEJ832" s="28"/>
      <c r="FEK832" s="28"/>
      <c r="FEL832" s="28"/>
      <c r="FEM832" s="28"/>
      <c r="FEN832" s="28"/>
      <c r="FEO832" s="28"/>
      <c r="FEP832" s="28"/>
      <c r="FEQ832" s="28"/>
      <c r="FER832" s="28"/>
      <c r="FES832" s="28"/>
      <c r="FET832" s="28"/>
      <c r="FEU832" s="28"/>
      <c r="FEV832" s="28"/>
      <c r="FEW832" s="28"/>
      <c r="FEX832" s="28"/>
      <c r="FEY832" s="28"/>
      <c r="FEZ832" s="28"/>
      <c r="FFA832" s="28"/>
      <c r="FFB832" s="28"/>
      <c r="FFC832" s="28"/>
      <c r="FFD832" s="28"/>
      <c r="FFE832" s="28"/>
      <c r="FFF832" s="28"/>
      <c r="FFG832" s="28"/>
      <c r="FFH832" s="28"/>
      <c r="FFI832" s="28"/>
      <c r="FFJ832" s="28"/>
      <c r="FFK832" s="28"/>
      <c r="FFL832" s="28"/>
      <c r="FFM832" s="28"/>
      <c r="FFN832" s="28"/>
      <c r="FFO832" s="28"/>
      <c r="FFP832" s="28"/>
      <c r="FFQ832" s="28"/>
      <c r="FFR832" s="28"/>
      <c r="FFS832" s="28"/>
      <c r="FFT832" s="28"/>
      <c r="FFU832" s="28"/>
      <c r="FFV832" s="28"/>
      <c r="FFW832" s="28"/>
      <c r="FFX832" s="28"/>
      <c r="FFY832" s="28"/>
      <c r="FFZ832" s="28"/>
      <c r="FGA832" s="28"/>
      <c r="FGB832" s="28"/>
      <c r="FGC832" s="28"/>
      <c r="FGD832" s="28"/>
      <c r="FGE832" s="28"/>
      <c r="FGF832" s="28"/>
      <c r="FGG832" s="28"/>
      <c r="FGH832" s="28"/>
      <c r="FGI832" s="28"/>
      <c r="FGJ832" s="28"/>
      <c r="FGK832" s="28"/>
      <c r="FGL832" s="28"/>
      <c r="FGM832" s="28"/>
      <c r="FGN832" s="28"/>
      <c r="FGO832" s="28"/>
      <c r="FGP832" s="28"/>
      <c r="FGQ832" s="28"/>
      <c r="FGR832" s="28"/>
      <c r="FGS832" s="28"/>
      <c r="FGT832" s="28"/>
      <c r="FGU832" s="28"/>
      <c r="FGV832" s="28"/>
      <c r="FGW832" s="28"/>
      <c r="FGX832" s="28"/>
      <c r="FGY832" s="28"/>
      <c r="FGZ832" s="28"/>
      <c r="FHA832" s="28"/>
      <c r="FHB832" s="28"/>
      <c r="FHC832" s="28"/>
      <c r="FHD832" s="28"/>
      <c r="FHE832" s="28"/>
      <c r="FHF832" s="28"/>
      <c r="FHG832" s="28"/>
      <c r="FHH832" s="28"/>
      <c r="FHI832" s="28"/>
      <c r="FHJ832" s="28"/>
      <c r="FHK832" s="28"/>
      <c r="FHL832" s="28"/>
      <c r="FHM832" s="28"/>
      <c r="FHN832" s="28"/>
      <c r="FHO832" s="28"/>
      <c r="FHP832" s="28"/>
      <c r="FHQ832" s="28"/>
      <c r="FHR832" s="28"/>
      <c r="FHS832" s="28"/>
      <c r="FHT832" s="28"/>
      <c r="FHU832" s="28"/>
      <c r="FHV832" s="28"/>
      <c r="FHW832" s="28"/>
      <c r="FHX832" s="28"/>
      <c r="FHY832" s="28"/>
      <c r="FHZ832" s="28"/>
      <c r="FIA832" s="28"/>
      <c r="FIB832" s="28"/>
      <c r="FIC832" s="28"/>
      <c r="FID832" s="28"/>
      <c r="FIE832" s="28"/>
      <c r="FIF832" s="28"/>
      <c r="FIG832" s="28"/>
      <c r="FIH832" s="28"/>
      <c r="FII832" s="28"/>
      <c r="FIJ832" s="28"/>
      <c r="FIK832" s="28"/>
      <c r="FIL832" s="28"/>
      <c r="FIM832" s="28"/>
      <c r="FIN832" s="28"/>
      <c r="FIO832" s="28"/>
      <c r="FIP832" s="28"/>
      <c r="FIQ832" s="28"/>
      <c r="FIR832" s="28"/>
      <c r="FIS832" s="28"/>
      <c r="FIT832" s="28"/>
      <c r="FIU832" s="28"/>
      <c r="FIV832" s="28"/>
      <c r="FIW832" s="28"/>
      <c r="FIX832" s="28"/>
      <c r="FIY832" s="28"/>
      <c r="FIZ832" s="28"/>
      <c r="FJA832" s="28"/>
      <c r="FJB832" s="28"/>
      <c r="FJC832" s="28"/>
      <c r="FJD832" s="28"/>
      <c r="FJE832" s="28"/>
      <c r="FJF832" s="28"/>
      <c r="FJG832" s="28"/>
      <c r="FJH832" s="28"/>
      <c r="FJI832" s="28"/>
      <c r="FJJ832" s="28"/>
      <c r="FJK832" s="28"/>
      <c r="FJL832" s="28"/>
      <c r="FJM832" s="28"/>
      <c r="FJN832" s="28"/>
      <c r="FJO832" s="28"/>
      <c r="FJP832" s="28"/>
      <c r="FJQ832" s="28"/>
      <c r="FJR832" s="28"/>
      <c r="FJS832" s="28"/>
      <c r="FJT832" s="28"/>
      <c r="FJU832" s="28"/>
      <c r="FJV832" s="28"/>
      <c r="FJW832" s="28"/>
      <c r="FJX832" s="28"/>
      <c r="FJY832" s="28"/>
      <c r="FJZ832" s="28"/>
      <c r="FKA832" s="28"/>
      <c r="FKB832" s="28"/>
      <c r="FKC832" s="28"/>
      <c r="FKD832" s="28"/>
      <c r="FKE832" s="28"/>
      <c r="FKF832" s="28"/>
      <c r="FKG832" s="28"/>
      <c r="FKH832" s="28"/>
      <c r="FKI832" s="28"/>
      <c r="FKJ832" s="28"/>
      <c r="FKK832" s="28"/>
      <c r="FKL832" s="28"/>
      <c r="FKM832" s="28"/>
      <c r="FKN832" s="28"/>
      <c r="FKO832" s="28"/>
      <c r="FKP832" s="28"/>
      <c r="FKQ832" s="28"/>
      <c r="FKR832" s="28"/>
      <c r="FKS832" s="28"/>
      <c r="FKT832" s="28"/>
      <c r="FKU832" s="28"/>
      <c r="FKV832" s="28"/>
      <c r="FKW832" s="28"/>
      <c r="FKX832" s="28"/>
      <c r="FKY832" s="28"/>
      <c r="FKZ832" s="28"/>
      <c r="FLA832" s="28"/>
      <c r="FLB832" s="28"/>
      <c r="FLC832" s="28"/>
      <c r="FLD832" s="28"/>
      <c r="FLE832" s="28"/>
      <c r="FLF832" s="28"/>
      <c r="FLG832" s="28"/>
      <c r="FLH832" s="28"/>
      <c r="FLI832" s="28"/>
      <c r="FLJ832" s="28"/>
      <c r="FLK832" s="28"/>
      <c r="FLL832" s="28"/>
      <c r="FLM832" s="28"/>
      <c r="FLN832" s="28"/>
      <c r="FLO832" s="28"/>
      <c r="FLP832" s="28"/>
      <c r="FLQ832" s="28"/>
      <c r="FLR832" s="28"/>
      <c r="FLS832" s="28"/>
      <c r="FLT832" s="28"/>
      <c r="FLU832" s="28"/>
      <c r="FLV832" s="28"/>
      <c r="FLW832" s="28"/>
      <c r="FLX832" s="28"/>
      <c r="FLY832" s="28"/>
      <c r="FLZ832" s="28"/>
      <c r="FMA832" s="28"/>
      <c r="FMB832" s="28"/>
      <c r="FMC832" s="28"/>
      <c r="FMD832" s="28"/>
      <c r="FME832" s="28"/>
      <c r="FMF832" s="28"/>
      <c r="FMG832" s="28"/>
      <c r="FMH832" s="28"/>
      <c r="FMI832" s="28"/>
      <c r="FMJ832" s="28"/>
      <c r="FMK832" s="28"/>
      <c r="FML832" s="28"/>
      <c r="FMM832" s="28"/>
      <c r="FMN832" s="28"/>
      <c r="FMO832" s="28"/>
      <c r="FMP832" s="28"/>
      <c r="FMQ832" s="28"/>
      <c r="FMR832" s="28"/>
      <c r="FMS832" s="28"/>
      <c r="FMT832" s="28"/>
      <c r="FMU832" s="28"/>
      <c r="FMV832" s="28"/>
      <c r="FMW832" s="28"/>
      <c r="FMX832" s="28"/>
      <c r="FMY832" s="28"/>
      <c r="FMZ832" s="28"/>
      <c r="FNA832" s="28"/>
      <c r="FNB832" s="28"/>
      <c r="FNC832" s="28"/>
      <c r="FND832" s="28"/>
      <c r="FNE832" s="28"/>
      <c r="FNF832" s="28"/>
      <c r="FNG832" s="28"/>
      <c r="FNH832" s="28"/>
      <c r="FNI832" s="28"/>
      <c r="FNJ832" s="28"/>
      <c r="FNK832" s="28"/>
      <c r="FNL832" s="28"/>
      <c r="FNM832" s="28"/>
      <c r="FNN832" s="28"/>
      <c r="FNO832" s="28"/>
      <c r="FNP832" s="28"/>
      <c r="FNQ832" s="28"/>
      <c r="FNR832" s="28"/>
      <c r="FNS832" s="28"/>
      <c r="FNT832" s="28"/>
      <c r="FNU832" s="28"/>
      <c r="FNV832" s="28"/>
      <c r="FNW832" s="28"/>
      <c r="FNX832" s="28"/>
      <c r="FNY832" s="28"/>
      <c r="FNZ832" s="28"/>
      <c r="FOA832" s="28"/>
      <c r="FOB832" s="28"/>
      <c r="FOC832" s="28"/>
      <c r="FOD832" s="28"/>
      <c r="FOE832" s="28"/>
      <c r="FOF832" s="28"/>
      <c r="FOG832" s="28"/>
      <c r="FOH832" s="28"/>
      <c r="FOI832" s="28"/>
      <c r="FOJ832" s="28"/>
      <c r="FOK832" s="28"/>
      <c r="FOL832" s="28"/>
      <c r="FOM832" s="28"/>
      <c r="FON832" s="28"/>
      <c r="FOO832" s="28"/>
      <c r="FOP832" s="28"/>
      <c r="FOQ832" s="28"/>
      <c r="FOR832" s="28"/>
      <c r="FOS832" s="28"/>
      <c r="FOT832" s="28"/>
      <c r="FOU832" s="28"/>
      <c r="FOV832" s="28"/>
      <c r="FOW832" s="28"/>
      <c r="FOX832" s="28"/>
      <c r="FOY832" s="28"/>
      <c r="FOZ832" s="28"/>
      <c r="FPA832" s="28"/>
      <c r="FPB832" s="28"/>
      <c r="FPC832" s="28"/>
      <c r="FPD832" s="28"/>
      <c r="FPE832" s="28"/>
      <c r="FPF832" s="28"/>
      <c r="FPG832" s="28"/>
      <c r="FPH832" s="28"/>
      <c r="FPI832" s="28"/>
      <c r="FPJ832" s="28"/>
      <c r="FPK832" s="28"/>
      <c r="FPL832" s="28"/>
      <c r="FPM832" s="28"/>
      <c r="FPN832" s="28"/>
      <c r="FPO832" s="28"/>
      <c r="FPP832" s="28"/>
      <c r="FPQ832" s="28"/>
      <c r="FPR832" s="28"/>
      <c r="FPS832" s="28"/>
      <c r="FPT832" s="28"/>
      <c r="FPU832" s="28"/>
      <c r="FPV832" s="28"/>
      <c r="FPW832" s="28"/>
      <c r="FPX832" s="28"/>
      <c r="FPY832" s="28"/>
      <c r="FPZ832" s="28"/>
      <c r="FQA832" s="28"/>
      <c r="FQB832" s="28"/>
      <c r="FQC832" s="28"/>
      <c r="FQD832" s="28"/>
      <c r="FQE832" s="28"/>
      <c r="FQF832" s="28"/>
      <c r="FQG832" s="28"/>
      <c r="FQH832" s="28"/>
      <c r="FQI832" s="28"/>
      <c r="FQJ832" s="28"/>
      <c r="FQK832" s="28"/>
      <c r="FQL832" s="28"/>
      <c r="FQM832" s="28"/>
      <c r="FQN832" s="28"/>
      <c r="FQO832" s="28"/>
      <c r="FQP832" s="28"/>
      <c r="FQQ832" s="28"/>
      <c r="FQR832" s="28"/>
      <c r="FQS832" s="28"/>
      <c r="FQT832" s="28"/>
      <c r="FQU832" s="28"/>
      <c r="FQV832" s="28"/>
      <c r="FQW832" s="28"/>
      <c r="FQX832" s="28"/>
      <c r="FQY832" s="28"/>
      <c r="FQZ832" s="28"/>
      <c r="FRA832" s="28"/>
      <c r="FRB832" s="28"/>
      <c r="FRC832" s="28"/>
      <c r="FRD832" s="28"/>
      <c r="FRE832" s="28"/>
      <c r="FRF832" s="28"/>
      <c r="FRG832" s="28"/>
      <c r="FRH832" s="28"/>
      <c r="FRI832" s="28"/>
      <c r="FRJ832" s="28"/>
      <c r="FRK832" s="28"/>
      <c r="FRL832" s="28"/>
      <c r="FRM832" s="28"/>
      <c r="FRN832" s="28"/>
      <c r="FRO832" s="28"/>
      <c r="FRP832" s="28"/>
      <c r="FRQ832" s="28"/>
      <c r="FRR832" s="28"/>
      <c r="FRS832" s="28"/>
      <c r="FRT832" s="28"/>
      <c r="FRU832" s="28"/>
      <c r="FRV832" s="28"/>
      <c r="FRW832" s="28"/>
      <c r="FRX832" s="28"/>
      <c r="FRY832" s="28"/>
      <c r="FRZ832" s="28"/>
      <c r="FSA832" s="28"/>
      <c r="FSB832" s="28"/>
      <c r="FSC832" s="28"/>
      <c r="FSD832" s="28"/>
      <c r="FSE832" s="28"/>
      <c r="FSF832" s="28"/>
      <c r="FSG832" s="28"/>
      <c r="FSH832" s="28"/>
      <c r="FSI832" s="28"/>
      <c r="FSJ832" s="28"/>
      <c r="FSK832" s="28"/>
      <c r="FSL832" s="28"/>
      <c r="FSM832" s="28"/>
      <c r="FSN832" s="28"/>
      <c r="FSO832" s="28"/>
      <c r="FSP832" s="28"/>
      <c r="FSQ832" s="28"/>
      <c r="FSR832" s="28"/>
      <c r="FSS832" s="28"/>
      <c r="FST832" s="28"/>
      <c r="FSU832" s="28"/>
      <c r="FSV832" s="28"/>
      <c r="FSW832" s="28"/>
      <c r="FSX832" s="28"/>
      <c r="FSY832" s="28"/>
      <c r="FSZ832" s="28"/>
      <c r="FTA832" s="28"/>
      <c r="FTB832" s="28"/>
      <c r="FTC832" s="28"/>
      <c r="FTD832" s="28"/>
      <c r="FTE832" s="28"/>
      <c r="FTF832" s="28"/>
      <c r="FTG832" s="28"/>
      <c r="FTH832" s="28"/>
      <c r="FTI832" s="28"/>
      <c r="FTJ832" s="28"/>
      <c r="FTK832" s="28"/>
      <c r="FTL832" s="28"/>
      <c r="FTM832" s="28"/>
      <c r="FTN832" s="28"/>
      <c r="FTO832" s="28"/>
      <c r="FTP832" s="28"/>
      <c r="FTQ832" s="28"/>
      <c r="FTR832" s="28"/>
      <c r="FTS832" s="28"/>
      <c r="FTT832" s="28"/>
      <c r="FTU832" s="28"/>
      <c r="FTV832" s="28"/>
      <c r="FTW832" s="28"/>
      <c r="FTX832" s="28"/>
      <c r="FTY832" s="28"/>
      <c r="FTZ832" s="28"/>
      <c r="FUA832" s="28"/>
      <c r="FUB832" s="28"/>
      <c r="FUC832" s="28"/>
      <c r="FUD832" s="28"/>
      <c r="FUE832" s="28"/>
      <c r="FUF832" s="28"/>
      <c r="FUG832" s="28"/>
      <c r="FUH832" s="28"/>
      <c r="FUI832" s="28"/>
      <c r="FUJ832" s="28"/>
      <c r="FUK832" s="28"/>
      <c r="FUL832" s="28"/>
      <c r="FUM832" s="28"/>
      <c r="FUN832" s="28"/>
      <c r="FUO832" s="28"/>
      <c r="FUP832" s="28"/>
      <c r="FUQ832" s="28"/>
      <c r="FUR832" s="28"/>
      <c r="FUS832" s="28"/>
      <c r="FUT832" s="28"/>
      <c r="FUU832" s="28"/>
      <c r="FUV832" s="28"/>
      <c r="FUW832" s="28"/>
      <c r="FUX832" s="28"/>
      <c r="FUY832" s="28"/>
      <c r="FUZ832" s="28"/>
      <c r="FVA832" s="28"/>
      <c r="FVB832" s="28"/>
      <c r="FVC832" s="28"/>
      <c r="FVD832" s="28"/>
      <c r="FVE832" s="28"/>
      <c r="FVF832" s="28"/>
      <c r="FVG832" s="28"/>
      <c r="FVH832" s="28"/>
      <c r="FVI832" s="28"/>
      <c r="FVJ832" s="28"/>
      <c r="FVK832" s="28"/>
      <c r="FVL832" s="28"/>
      <c r="FVM832" s="28"/>
      <c r="FVN832" s="28"/>
      <c r="FVO832" s="28"/>
      <c r="FVP832" s="28"/>
      <c r="FVQ832" s="28"/>
      <c r="FVR832" s="28"/>
      <c r="FVS832" s="28"/>
      <c r="FVT832" s="28"/>
      <c r="FVU832" s="28"/>
      <c r="FVV832" s="28"/>
      <c r="FVW832" s="28"/>
      <c r="FVX832" s="28"/>
      <c r="FVY832" s="28"/>
      <c r="FVZ832" s="28"/>
      <c r="FWA832" s="28"/>
      <c r="FWB832" s="28"/>
      <c r="FWC832" s="28"/>
      <c r="FWD832" s="28"/>
      <c r="FWE832" s="28"/>
      <c r="FWF832" s="28"/>
      <c r="FWG832" s="28"/>
      <c r="FWH832" s="28"/>
      <c r="FWI832" s="28"/>
      <c r="FWJ832" s="28"/>
      <c r="FWK832" s="28"/>
      <c r="FWL832" s="28"/>
      <c r="FWM832" s="28"/>
      <c r="FWN832" s="28"/>
      <c r="FWO832" s="28"/>
      <c r="FWP832" s="28"/>
      <c r="FWQ832" s="28"/>
      <c r="FWR832" s="28"/>
      <c r="FWS832" s="28"/>
      <c r="FWT832" s="28"/>
      <c r="FWU832" s="28"/>
      <c r="FWV832" s="28"/>
      <c r="FWW832" s="28"/>
      <c r="FWX832" s="28"/>
      <c r="FWY832" s="28"/>
      <c r="FWZ832" s="28"/>
      <c r="FXA832" s="28"/>
      <c r="FXB832" s="28"/>
      <c r="FXC832" s="28"/>
      <c r="FXD832" s="28"/>
      <c r="FXE832" s="28"/>
      <c r="FXF832" s="28"/>
      <c r="FXG832" s="28"/>
      <c r="FXH832" s="28"/>
      <c r="FXI832" s="28"/>
      <c r="FXJ832" s="28"/>
      <c r="FXK832" s="28"/>
      <c r="FXL832" s="28"/>
      <c r="FXM832" s="28"/>
      <c r="FXN832" s="28"/>
      <c r="FXO832" s="28"/>
      <c r="FXP832" s="28"/>
      <c r="FXQ832" s="28"/>
      <c r="FXR832" s="28"/>
      <c r="FXS832" s="28"/>
      <c r="FXT832" s="28"/>
      <c r="FXU832" s="28"/>
      <c r="FXV832" s="28"/>
      <c r="FXW832" s="28"/>
      <c r="FXX832" s="28"/>
      <c r="FXY832" s="28"/>
      <c r="FXZ832" s="28"/>
      <c r="FYA832" s="28"/>
      <c r="FYB832" s="28"/>
      <c r="FYC832" s="28"/>
      <c r="FYD832" s="28"/>
      <c r="FYE832" s="28"/>
      <c r="FYF832" s="28"/>
      <c r="FYG832" s="28"/>
      <c r="FYH832" s="28"/>
      <c r="FYI832" s="28"/>
      <c r="FYJ832" s="28"/>
      <c r="FYK832" s="28"/>
      <c r="FYL832" s="28"/>
      <c r="FYM832" s="28"/>
      <c r="FYN832" s="28"/>
      <c r="FYO832" s="28"/>
      <c r="FYP832" s="28"/>
      <c r="FYQ832" s="28"/>
      <c r="FYR832" s="28"/>
      <c r="FYS832" s="28"/>
      <c r="FYT832" s="28"/>
      <c r="FYU832" s="28"/>
      <c r="FYV832" s="28"/>
      <c r="FYW832" s="28"/>
      <c r="FYX832" s="28"/>
      <c r="FYY832" s="28"/>
      <c r="FYZ832" s="28"/>
      <c r="FZA832" s="28"/>
      <c r="FZB832" s="28"/>
      <c r="FZC832" s="28"/>
      <c r="FZD832" s="28"/>
      <c r="FZE832" s="28"/>
      <c r="FZF832" s="28"/>
      <c r="FZG832" s="28"/>
      <c r="FZH832" s="28"/>
      <c r="FZI832" s="28"/>
      <c r="FZJ832" s="28"/>
      <c r="FZK832" s="28"/>
      <c r="FZL832" s="28"/>
      <c r="FZM832" s="28"/>
      <c r="FZN832" s="28"/>
      <c r="FZO832" s="28"/>
      <c r="FZP832" s="28"/>
      <c r="FZQ832" s="28"/>
      <c r="FZR832" s="28"/>
      <c r="FZS832" s="28"/>
      <c r="FZT832" s="28"/>
      <c r="FZU832" s="28"/>
      <c r="FZV832" s="28"/>
      <c r="FZW832" s="28"/>
      <c r="FZX832" s="28"/>
      <c r="FZY832" s="28"/>
      <c r="FZZ832" s="28"/>
      <c r="GAA832" s="28"/>
      <c r="GAB832" s="28"/>
      <c r="GAC832" s="28"/>
      <c r="GAD832" s="28"/>
      <c r="GAE832" s="28"/>
      <c r="GAF832" s="28"/>
      <c r="GAG832" s="28"/>
      <c r="GAH832" s="28"/>
      <c r="GAI832" s="28"/>
      <c r="GAJ832" s="28"/>
      <c r="GAK832" s="28"/>
      <c r="GAL832" s="28"/>
      <c r="GAM832" s="28"/>
      <c r="GAN832" s="28"/>
      <c r="GAO832" s="28"/>
      <c r="GAP832" s="28"/>
      <c r="GAQ832" s="28"/>
      <c r="GAR832" s="28"/>
      <c r="GAS832" s="28"/>
      <c r="GAT832" s="28"/>
      <c r="GAU832" s="28"/>
      <c r="GAV832" s="28"/>
      <c r="GAW832" s="28"/>
      <c r="GAX832" s="28"/>
      <c r="GAY832" s="28"/>
      <c r="GAZ832" s="28"/>
      <c r="GBA832" s="28"/>
      <c r="GBB832" s="28"/>
      <c r="GBC832" s="28"/>
      <c r="GBD832" s="28"/>
      <c r="GBE832" s="28"/>
      <c r="GBF832" s="28"/>
      <c r="GBG832" s="28"/>
      <c r="GBH832" s="28"/>
      <c r="GBI832" s="28"/>
      <c r="GBJ832" s="28"/>
      <c r="GBK832" s="28"/>
      <c r="GBL832" s="28"/>
      <c r="GBM832" s="28"/>
      <c r="GBN832" s="28"/>
      <c r="GBO832" s="28"/>
      <c r="GBP832" s="28"/>
      <c r="GBQ832" s="28"/>
      <c r="GBR832" s="28"/>
      <c r="GBS832" s="28"/>
      <c r="GBT832" s="28"/>
      <c r="GBU832" s="28"/>
      <c r="GBV832" s="28"/>
      <c r="GBW832" s="28"/>
      <c r="GBX832" s="28"/>
      <c r="GBY832" s="28"/>
      <c r="GBZ832" s="28"/>
      <c r="GCA832" s="28"/>
      <c r="GCB832" s="28"/>
      <c r="GCC832" s="28"/>
      <c r="GCD832" s="28"/>
      <c r="GCE832" s="28"/>
      <c r="GCF832" s="28"/>
      <c r="GCG832" s="28"/>
      <c r="GCH832" s="28"/>
      <c r="GCI832" s="28"/>
      <c r="GCJ832" s="28"/>
      <c r="GCK832" s="28"/>
      <c r="GCL832" s="28"/>
      <c r="GCM832" s="28"/>
      <c r="GCN832" s="28"/>
      <c r="GCO832" s="28"/>
      <c r="GCP832" s="28"/>
      <c r="GCQ832" s="28"/>
      <c r="GCR832" s="28"/>
      <c r="GCS832" s="28"/>
      <c r="GCT832" s="28"/>
      <c r="GCU832" s="28"/>
      <c r="GCV832" s="28"/>
      <c r="GCW832" s="28"/>
      <c r="GCX832" s="28"/>
      <c r="GCY832" s="28"/>
      <c r="GCZ832" s="28"/>
      <c r="GDA832" s="28"/>
      <c r="GDB832" s="28"/>
      <c r="GDC832" s="28"/>
      <c r="GDD832" s="28"/>
      <c r="GDE832" s="28"/>
      <c r="GDF832" s="28"/>
      <c r="GDG832" s="28"/>
      <c r="GDH832" s="28"/>
      <c r="GDI832" s="28"/>
      <c r="GDJ832" s="28"/>
      <c r="GDK832" s="28"/>
      <c r="GDL832" s="28"/>
      <c r="GDM832" s="28"/>
      <c r="GDN832" s="28"/>
      <c r="GDO832" s="28"/>
      <c r="GDP832" s="28"/>
      <c r="GDQ832" s="28"/>
      <c r="GDR832" s="28"/>
      <c r="GDS832" s="28"/>
      <c r="GDT832" s="28"/>
      <c r="GDU832" s="28"/>
      <c r="GDV832" s="28"/>
      <c r="GDW832" s="28"/>
      <c r="GDX832" s="28"/>
      <c r="GDY832" s="28"/>
      <c r="GDZ832" s="28"/>
      <c r="GEA832" s="28"/>
      <c r="GEB832" s="28"/>
      <c r="GEC832" s="28"/>
      <c r="GED832" s="28"/>
      <c r="GEE832" s="28"/>
      <c r="GEF832" s="28"/>
      <c r="GEG832" s="28"/>
      <c r="GEH832" s="28"/>
      <c r="GEI832" s="28"/>
      <c r="GEJ832" s="28"/>
      <c r="GEK832" s="28"/>
      <c r="GEL832" s="28"/>
      <c r="GEM832" s="28"/>
      <c r="GEN832" s="28"/>
      <c r="GEO832" s="28"/>
      <c r="GEP832" s="28"/>
      <c r="GEQ832" s="28"/>
      <c r="GER832" s="28"/>
      <c r="GES832" s="28"/>
      <c r="GET832" s="28"/>
      <c r="GEU832" s="28"/>
      <c r="GEV832" s="28"/>
      <c r="GEW832" s="28"/>
      <c r="GEX832" s="28"/>
      <c r="GEY832" s="28"/>
      <c r="GEZ832" s="28"/>
      <c r="GFA832" s="28"/>
      <c r="GFB832" s="28"/>
      <c r="GFC832" s="28"/>
      <c r="GFD832" s="28"/>
      <c r="GFE832" s="28"/>
      <c r="GFF832" s="28"/>
      <c r="GFG832" s="28"/>
      <c r="GFH832" s="28"/>
      <c r="GFI832" s="28"/>
      <c r="GFJ832" s="28"/>
      <c r="GFK832" s="28"/>
      <c r="GFL832" s="28"/>
      <c r="GFM832" s="28"/>
      <c r="GFN832" s="28"/>
      <c r="GFO832" s="28"/>
      <c r="GFP832" s="28"/>
      <c r="GFQ832" s="28"/>
      <c r="GFR832" s="28"/>
      <c r="GFS832" s="28"/>
      <c r="GFT832" s="28"/>
      <c r="GFU832" s="28"/>
      <c r="GFV832" s="28"/>
      <c r="GFW832" s="28"/>
      <c r="GFX832" s="28"/>
      <c r="GFY832" s="28"/>
      <c r="GFZ832" s="28"/>
      <c r="GGA832" s="28"/>
      <c r="GGB832" s="28"/>
      <c r="GGC832" s="28"/>
      <c r="GGD832" s="28"/>
      <c r="GGE832" s="28"/>
      <c r="GGF832" s="28"/>
      <c r="GGG832" s="28"/>
      <c r="GGH832" s="28"/>
      <c r="GGI832" s="28"/>
      <c r="GGJ832" s="28"/>
      <c r="GGK832" s="28"/>
      <c r="GGL832" s="28"/>
      <c r="GGM832" s="28"/>
      <c r="GGN832" s="28"/>
      <c r="GGO832" s="28"/>
      <c r="GGP832" s="28"/>
      <c r="GGQ832" s="28"/>
      <c r="GGR832" s="28"/>
      <c r="GGS832" s="28"/>
      <c r="GGT832" s="28"/>
      <c r="GGU832" s="28"/>
      <c r="GGV832" s="28"/>
      <c r="GGW832" s="28"/>
      <c r="GGX832" s="28"/>
      <c r="GGY832" s="28"/>
      <c r="GGZ832" s="28"/>
      <c r="GHA832" s="28"/>
      <c r="GHB832" s="28"/>
      <c r="GHC832" s="28"/>
      <c r="GHD832" s="28"/>
      <c r="GHE832" s="28"/>
      <c r="GHF832" s="28"/>
      <c r="GHG832" s="28"/>
      <c r="GHH832" s="28"/>
      <c r="GHI832" s="28"/>
      <c r="GHJ832" s="28"/>
      <c r="GHK832" s="28"/>
      <c r="GHL832" s="28"/>
      <c r="GHM832" s="28"/>
      <c r="GHN832" s="28"/>
      <c r="GHO832" s="28"/>
      <c r="GHP832" s="28"/>
      <c r="GHQ832" s="28"/>
      <c r="GHR832" s="28"/>
      <c r="GHS832" s="28"/>
      <c r="GHT832" s="28"/>
      <c r="GHU832" s="28"/>
      <c r="GHV832" s="28"/>
      <c r="GHW832" s="28"/>
      <c r="GHX832" s="28"/>
      <c r="GHY832" s="28"/>
      <c r="GHZ832" s="28"/>
      <c r="GIA832" s="28"/>
      <c r="GIB832" s="28"/>
      <c r="GIC832" s="28"/>
      <c r="GID832" s="28"/>
      <c r="GIE832" s="28"/>
      <c r="GIF832" s="28"/>
      <c r="GIG832" s="28"/>
      <c r="GIH832" s="28"/>
      <c r="GII832" s="28"/>
      <c r="GIJ832" s="28"/>
      <c r="GIK832" s="28"/>
      <c r="GIL832" s="28"/>
      <c r="GIM832" s="28"/>
      <c r="GIN832" s="28"/>
      <c r="GIO832" s="28"/>
      <c r="GIP832" s="28"/>
      <c r="GIQ832" s="28"/>
      <c r="GIR832" s="28"/>
      <c r="GIS832" s="28"/>
      <c r="GIT832" s="28"/>
      <c r="GIU832" s="28"/>
      <c r="GIV832" s="28"/>
      <c r="GIW832" s="28"/>
      <c r="GIX832" s="28"/>
      <c r="GIY832" s="28"/>
      <c r="GIZ832" s="28"/>
      <c r="GJA832" s="28"/>
      <c r="GJB832" s="28"/>
      <c r="GJC832" s="28"/>
      <c r="GJD832" s="28"/>
      <c r="GJE832" s="28"/>
      <c r="GJF832" s="28"/>
      <c r="GJG832" s="28"/>
      <c r="GJH832" s="28"/>
      <c r="GJI832" s="28"/>
      <c r="GJJ832" s="28"/>
      <c r="GJK832" s="28"/>
      <c r="GJL832" s="28"/>
      <c r="GJM832" s="28"/>
      <c r="GJN832" s="28"/>
      <c r="GJO832" s="28"/>
      <c r="GJP832" s="28"/>
      <c r="GJQ832" s="28"/>
      <c r="GJR832" s="28"/>
      <c r="GJS832" s="28"/>
      <c r="GJT832" s="28"/>
      <c r="GJU832" s="28"/>
      <c r="GJV832" s="28"/>
      <c r="GJW832" s="28"/>
      <c r="GJX832" s="28"/>
      <c r="GJY832" s="28"/>
      <c r="GJZ832" s="28"/>
      <c r="GKA832" s="28"/>
      <c r="GKB832" s="28"/>
      <c r="GKC832" s="28"/>
      <c r="GKD832" s="28"/>
      <c r="GKE832" s="28"/>
      <c r="GKF832" s="28"/>
      <c r="GKG832" s="28"/>
      <c r="GKH832" s="28"/>
      <c r="GKI832" s="28"/>
      <c r="GKJ832" s="28"/>
      <c r="GKK832" s="28"/>
      <c r="GKL832" s="28"/>
      <c r="GKM832" s="28"/>
      <c r="GKN832" s="28"/>
      <c r="GKO832" s="28"/>
      <c r="GKP832" s="28"/>
      <c r="GKQ832" s="28"/>
      <c r="GKR832" s="28"/>
      <c r="GKS832" s="28"/>
      <c r="GKT832" s="28"/>
      <c r="GKU832" s="28"/>
      <c r="GKV832" s="28"/>
      <c r="GKW832" s="28"/>
      <c r="GKX832" s="28"/>
      <c r="GKY832" s="28"/>
      <c r="GKZ832" s="28"/>
      <c r="GLA832" s="28"/>
      <c r="GLB832" s="28"/>
      <c r="GLC832" s="28"/>
      <c r="GLD832" s="28"/>
      <c r="GLE832" s="28"/>
      <c r="GLF832" s="28"/>
      <c r="GLG832" s="28"/>
      <c r="GLH832" s="28"/>
      <c r="GLI832" s="28"/>
      <c r="GLJ832" s="28"/>
      <c r="GLK832" s="28"/>
      <c r="GLL832" s="28"/>
      <c r="GLM832" s="28"/>
      <c r="GLN832" s="28"/>
      <c r="GLO832" s="28"/>
      <c r="GLP832" s="28"/>
      <c r="GLQ832" s="28"/>
      <c r="GLR832" s="28"/>
      <c r="GLS832" s="28"/>
      <c r="GLT832" s="28"/>
      <c r="GLU832" s="28"/>
      <c r="GLV832" s="28"/>
      <c r="GLW832" s="28"/>
      <c r="GLX832" s="28"/>
      <c r="GLY832" s="28"/>
      <c r="GLZ832" s="28"/>
      <c r="GMA832" s="28"/>
      <c r="GMB832" s="28"/>
      <c r="GMC832" s="28"/>
      <c r="GMD832" s="28"/>
      <c r="GME832" s="28"/>
      <c r="GMF832" s="28"/>
      <c r="GMG832" s="28"/>
      <c r="GMH832" s="28"/>
      <c r="GMI832" s="28"/>
      <c r="GMJ832" s="28"/>
      <c r="GMK832" s="28"/>
      <c r="GML832" s="28"/>
      <c r="GMM832" s="28"/>
      <c r="GMN832" s="28"/>
      <c r="GMO832" s="28"/>
      <c r="GMP832" s="28"/>
      <c r="GMQ832" s="28"/>
      <c r="GMR832" s="28"/>
      <c r="GMS832" s="28"/>
      <c r="GMT832" s="28"/>
      <c r="GMU832" s="28"/>
      <c r="GMV832" s="28"/>
      <c r="GMW832" s="28"/>
      <c r="GMX832" s="28"/>
      <c r="GMY832" s="28"/>
      <c r="GMZ832" s="28"/>
      <c r="GNA832" s="28"/>
      <c r="GNB832" s="28"/>
      <c r="GNC832" s="28"/>
      <c r="GND832" s="28"/>
      <c r="GNE832" s="28"/>
      <c r="GNF832" s="28"/>
      <c r="GNG832" s="28"/>
      <c r="GNH832" s="28"/>
      <c r="GNI832" s="28"/>
      <c r="GNJ832" s="28"/>
      <c r="GNK832" s="28"/>
      <c r="GNL832" s="28"/>
      <c r="GNM832" s="28"/>
      <c r="GNN832" s="28"/>
      <c r="GNO832" s="28"/>
      <c r="GNP832" s="28"/>
      <c r="GNQ832" s="28"/>
      <c r="GNR832" s="28"/>
      <c r="GNS832" s="28"/>
      <c r="GNT832" s="28"/>
      <c r="GNU832" s="28"/>
      <c r="GNV832" s="28"/>
      <c r="GNW832" s="28"/>
      <c r="GNX832" s="28"/>
      <c r="GNY832" s="28"/>
      <c r="GNZ832" s="28"/>
      <c r="GOA832" s="28"/>
      <c r="GOB832" s="28"/>
      <c r="GOC832" s="28"/>
      <c r="GOD832" s="28"/>
      <c r="GOE832" s="28"/>
      <c r="GOF832" s="28"/>
      <c r="GOG832" s="28"/>
      <c r="GOH832" s="28"/>
      <c r="GOI832" s="28"/>
      <c r="GOJ832" s="28"/>
      <c r="GOK832" s="28"/>
      <c r="GOL832" s="28"/>
      <c r="GOM832" s="28"/>
      <c r="GON832" s="28"/>
      <c r="GOO832" s="28"/>
      <c r="GOP832" s="28"/>
      <c r="GOQ832" s="28"/>
      <c r="GOR832" s="28"/>
      <c r="GOS832" s="28"/>
      <c r="GOT832" s="28"/>
      <c r="GOU832" s="28"/>
      <c r="GOV832" s="28"/>
      <c r="GOW832" s="28"/>
      <c r="GOX832" s="28"/>
      <c r="GOY832" s="28"/>
      <c r="GOZ832" s="28"/>
      <c r="GPA832" s="28"/>
      <c r="GPB832" s="28"/>
      <c r="GPC832" s="28"/>
      <c r="GPD832" s="28"/>
      <c r="GPE832" s="28"/>
      <c r="GPF832" s="28"/>
      <c r="GPG832" s="28"/>
      <c r="GPH832" s="28"/>
      <c r="GPI832" s="28"/>
      <c r="GPJ832" s="28"/>
      <c r="GPK832" s="28"/>
      <c r="GPL832" s="28"/>
      <c r="GPM832" s="28"/>
      <c r="GPN832" s="28"/>
      <c r="GPO832" s="28"/>
      <c r="GPP832" s="28"/>
      <c r="GPQ832" s="28"/>
      <c r="GPR832" s="28"/>
      <c r="GPS832" s="28"/>
      <c r="GPT832" s="28"/>
      <c r="GPU832" s="28"/>
      <c r="GPV832" s="28"/>
      <c r="GPW832" s="28"/>
      <c r="GPX832" s="28"/>
      <c r="GPY832" s="28"/>
      <c r="GPZ832" s="28"/>
      <c r="GQA832" s="28"/>
      <c r="GQB832" s="28"/>
      <c r="GQC832" s="28"/>
      <c r="GQD832" s="28"/>
      <c r="GQE832" s="28"/>
      <c r="GQF832" s="28"/>
      <c r="GQG832" s="28"/>
      <c r="GQH832" s="28"/>
      <c r="GQI832" s="28"/>
      <c r="GQJ832" s="28"/>
      <c r="GQK832" s="28"/>
      <c r="GQL832" s="28"/>
      <c r="GQM832" s="28"/>
      <c r="GQN832" s="28"/>
      <c r="GQO832" s="28"/>
      <c r="GQP832" s="28"/>
      <c r="GQQ832" s="28"/>
      <c r="GQR832" s="28"/>
      <c r="GQS832" s="28"/>
      <c r="GQT832" s="28"/>
      <c r="GQU832" s="28"/>
      <c r="GQV832" s="28"/>
      <c r="GQW832" s="28"/>
      <c r="GQX832" s="28"/>
      <c r="GQY832" s="28"/>
      <c r="GQZ832" s="28"/>
      <c r="GRA832" s="28"/>
      <c r="GRB832" s="28"/>
      <c r="GRC832" s="28"/>
      <c r="GRD832" s="28"/>
      <c r="GRE832" s="28"/>
      <c r="GRF832" s="28"/>
      <c r="GRG832" s="28"/>
      <c r="GRH832" s="28"/>
      <c r="GRI832" s="28"/>
      <c r="GRJ832" s="28"/>
      <c r="GRK832" s="28"/>
      <c r="GRL832" s="28"/>
      <c r="GRM832" s="28"/>
      <c r="GRN832" s="28"/>
      <c r="GRO832" s="28"/>
      <c r="GRP832" s="28"/>
      <c r="GRQ832" s="28"/>
      <c r="GRR832" s="28"/>
      <c r="GRS832" s="28"/>
      <c r="GRT832" s="28"/>
      <c r="GRU832" s="28"/>
      <c r="GRV832" s="28"/>
      <c r="GRW832" s="28"/>
      <c r="GRX832" s="28"/>
      <c r="GRY832" s="28"/>
      <c r="GRZ832" s="28"/>
      <c r="GSA832" s="28"/>
      <c r="GSB832" s="28"/>
      <c r="GSC832" s="28"/>
      <c r="GSD832" s="28"/>
      <c r="GSE832" s="28"/>
      <c r="GSF832" s="28"/>
      <c r="GSG832" s="28"/>
      <c r="GSH832" s="28"/>
      <c r="GSI832" s="28"/>
      <c r="GSJ832" s="28"/>
      <c r="GSK832" s="28"/>
      <c r="GSL832" s="28"/>
      <c r="GSM832" s="28"/>
      <c r="GSN832" s="28"/>
      <c r="GSO832" s="28"/>
      <c r="GSP832" s="28"/>
      <c r="GSQ832" s="28"/>
      <c r="GSR832" s="28"/>
      <c r="GSS832" s="28"/>
      <c r="GST832" s="28"/>
      <c r="GSU832" s="28"/>
      <c r="GSV832" s="28"/>
      <c r="GSW832" s="28"/>
      <c r="GSX832" s="28"/>
      <c r="GSY832" s="28"/>
      <c r="GSZ832" s="28"/>
      <c r="GTA832" s="28"/>
      <c r="GTB832" s="28"/>
      <c r="GTC832" s="28"/>
      <c r="GTD832" s="28"/>
      <c r="GTE832" s="28"/>
      <c r="GTF832" s="28"/>
      <c r="GTG832" s="28"/>
      <c r="GTH832" s="28"/>
      <c r="GTI832" s="28"/>
      <c r="GTJ832" s="28"/>
      <c r="GTK832" s="28"/>
      <c r="GTL832" s="28"/>
      <c r="GTM832" s="28"/>
      <c r="GTN832" s="28"/>
      <c r="GTO832" s="28"/>
      <c r="GTP832" s="28"/>
      <c r="GTQ832" s="28"/>
      <c r="GTR832" s="28"/>
      <c r="GTS832" s="28"/>
      <c r="GTT832" s="28"/>
      <c r="GTU832" s="28"/>
      <c r="GTV832" s="28"/>
      <c r="GTW832" s="28"/>
      <c r="GTX832" s="28"/>
      <c r="GTY832" s="28"/>
      <c r="GTZ832" s="28"/>
      <c r="GUA832" s="28"/>
      <c r="GUB832" s="28"/>
      <c r="GUC832" s="28"/>
      <c r="GUD832" s="28"/>
      <c r="GUE832" s="28"/>
      <c r="GUF832" s="28"/>
      <c r="GUG832" s="28"/>
      <c r="GUH832" s="28"/>
      <c r="GUI832" s="28"/>
      <c r="GUJ832" s="28"/>
      <c r="GUK832" s="28"/>
      <c r="GUL832" s="28"/>
      <c r="GUM832" s="28"/>
      <c r="GUN832" s="28"/>
      <c r="GUO832" s="28"/>
      <c r="GUP832" s="28"/>
      <c r="GUQ832" s="28"/>
      <c r="GUR832" s="28"/>
      <c r="GUS832" s="28"/>
      <c r="GUT832" s="28"/>
      <c r="GUU832" s="28"/>
      <c r="GUV832" s="28"/>
      <c r="GUW832" s="28"/>
      <c r="GUX832" s="28"/>
      <c r="GUY832" s="28"/>
      <c r="GUZ832" s="28"/>
      <c r="GVA832" s="28"/>
      <c r="GVB832" s="28"/>
      <c r="GVC832" s="28"/>
      <c r="GVD832" s="28"/>
      <c r="GVE832" s="28"/>
      <c r="GVF832" s="28"/>
      <c r="GVG832" s="28"/>
      <c r="GVH832" s="28"/>
      <c r="GVI832" s="28"/>
      <c r="GVJ832" s="28"/>
      <c r="GVK832" s="28"/>
      <c r="GVL832" s="28"/>
      <c r="GVM832" s="28"/>
      <c r="GVN832" s="28"/>
      <c r="GVO832" s="28"/>
      <c r="GVP832" s="28"/>
      <c r="GVQ832" s="28"/>
      <c r="GVR832" s="28"/>
      <c r="GVS832" s="28"/>
      <c r="GVT832" s="28"/>
      <c r="GVU832" s="28"/>
      <c r="GVV832" s="28"/>
      <c r="GVW832" s="28"/>
      <c r="GVX832" s="28"/>
      <c r="GVY832" s="28"/>
      <c r="GVZ832" s="28"/>
      <c r="GWA832" s="28"/>
      <c r="GWB832" s="28"/>
      <c r="GWC832" s="28"/>
      <c r="GWD832" s="28"/>
      <c r="GWE832" s="28"/>
      <c r="GWF832" s="28"/>
      <c r="GWG832" s="28"/>
      <c r="GWH832" s="28"/>
      <c r="GWI832" s="28"/>
      <c r="GWJ832" s="28"/>
      <c r="GWK832" s="28"/>
      <c r="GWL832" s="28"/>
      <c r="GWM832" s="28"/>
      <c r="GWN832" s="28"/>
      <c r="GWO832" s="28"/>
      <c r="GWP832" s="28"/>
      <c r="GWQ832" s="28"/>
      <c r="GWR832" s="28"/>
      <c r="GWS832" s="28"/>
      <c r="GWT832" s="28"/>
      <c r="GWU832" s="28"/>
      <c r="GWV832" s="28"/>
      <c r="GWW832" s="28"/>
      <c r="GWX832" s="28"/>
      <c r="GWY832" s="28"/>
      <c r="GWZ832" s="28"/>
      <c r="GXA832" s="28"/>
      <c r="GXB832" s="28"/>
      <c r="GXC832" s="28"/>
      <c r="GXD832" s="28"/>
      <c r="GXE832" s="28"/>
      <c r="GXF832" s="28"/>
      <c r="GXG832" s="28"/>
      <c r="GXH832" s="28"/>
      <c r="GXI832" s="28"/>
      <c r="GXJ832" s="28"/>
      <c r="GXK832" s="28"/>
      <c r="GXL832" s="28"/>
      <c r="GXM832" s="28"/>
      <c r="GXN832" s="28"/>
      <c r="GXO832" s="28"/>
      <c r="GXP832" s="28"/>
      <c r="GXQ832" s="28"/>
      <c r="GXR832" s="28"/>
      <c r="GXS832" s="28"/>
      <c r="GXT832" s="28"/>
      <c r="GXU832" s="28"/>
      <c r="GXV832" s="28"/>
      <c r="GXW832" s="28"/>
      <c r="GXX832" s="28"/>
      <c r="GXY832" s="28"/>
      <c r="GXZ832" s="28"/>
      <c r="GYA832" s="28"/>
      <c r="GYB832" s="28"/>
      <c r="GYC832" s="28"/>
      <c r="GYD832" s="28"/>
      <c r="GYE832" s="28"/>
      <c r="GYF832" s="28"/>
      <c r="GYG832" s="28"/>
      <c r="GYH832" s="28"/>
      <c r="GYI832" s="28"/>
      <c r="GYJ832" s="28"/>
      <c r="GYK832" s="28"/>
      <c r="GYL832" s="28"/>
      <c r="GYM832" s="28"/>
      <c r="GYN832" s="28"/>
      <c r="GYO832" s="28"/>
      <c r="GYP832" s="28"/>
      <c r="GYQ832" s="28"/>
      <c r="GYR832" s="28"/>
      <c r="GYS832" s="28"/>
      <c r="GYT832" s="28"/>
      <c r="GYU832" s="28"/>
      <c r="GYV832" s="28"/>
      <c r="GYW832" s="28"/>
      <c r="GYX832" s="28"/>
      <c r="GYY832" s="28"/>
      <c r="GYZ832" s="28"/>
      <c r="GZA832" s="28"/>
      <c r="GZB832" s="28"/>
      <c r="GZC832" s="28"/>
      <c r="GZD832" s="28"/>
      <c r="GZE832" s="28"/>
      <c r="GZF832" s="28"/>
      <c r="GZG832" s="28"/>
      <c r="GZH832" s="28"/>
      <c r="GZI832" s="28"/>
      <c r="GZJ832" s="28"/>
      <c r="GZK832" s="28"/>
      <c r="GZL832" s="28"/>
      <c r="GZM832" s="28"/>
      <c r="GZN832" s="28"/>
      <c r="GZO832" s="28"/>
      <c r="GZP832" s="28"/>
      <c r="GZQ832" s="28"/>
      <c r="GZR832" s="28"/>
      <c r="GZS832" s="28"/>
      <c r="GZT832" s="28"/>
      <c r="GZU832" s="28"/>
      <c r="GZV832" s="28"/>
      <c r="GZW832" s="28"/>
      <c r="GZX832" s="28"/>
      <c r="GZY832" s="28"/>
      <c r="GZZ832" s="28"/>
      <c r="HAA832" s="28"/>
      <c r="HAB832" s="28"/>
      <c r="HAC832" s="28"/>
      <c r="HAD832" s="28"/>
      <c r="HAE832" s="28"/>
      <c r="HAF832" s="28"/>
      <c r="HAG832" s="28"/>
      <c r="HAH832" s="28"/>
      <c r="HAI832" s="28"/>
      <c r="HAJ832" s="28"/>
      <c r="HAK832" s="28"/>
      <c r="HAL832" s="28"/>
      <c r="HAM832" s="28"/>
      <c r="HAN832" s="28"/>
      <c r="HAO832" s="28"/>
      <c r="HAP832" s="28"/>
      <c r="HAQ832" s="28"/>
      <c r="HAR832" s="28"/>
      <c r="HAS832" s="28"/>
      <c r="HAT832" s="28"/>
      <c r="HAU832" s="28"/>
      <c r="HAV832" s="28"/>
      <c r="HAW832" s="28"/>
      <c r="HAX832" s="28"/>
      <c r="HAY832" s="28"/>
      <c r="HAZ832" s="28"/>
      <c r="HBA832" s="28"/>
      <c r="HBB832" s="28"/>
      <c r="HBC832" s="28"/>
      <c r="HBD832" s="28"/>
      <c r="HBE832" s="28"/>
      <c r="HBF832" s="28"/>
      <c r="HBG832" s="28"/>
      <c r="HBH832" s="28"/>
      <c r="HBI832" s="28"/>
      <c r="HBJ832" s="28"/>
      <c r="HBK832" s="28"/>
      <c r="HBL832" s="28"/>
      <c r="HBM832" s="28"/>
      <c r="HBN832" s="28"/>
      <c r="HBO832" s="28"/>
      <c r="HBP832" s="28"/>
      <c r="HBQ832" s="28"/>
      <c r="HBR832" s="28"/>
      <c r="HBS832" s="28"/>
      <c r="HBT832" s="28"/>
      <c r="HBU832" s="28"/>
      <c r="HBV832" s="28"/>
      <c r="HBW832" s="28"/>
      <c r="HBX832" s="28"/>
      <c r="HBY832" s="28"/>
      <c r="HBZ832" s="28"/>
      <c r="HCA832" s="28"/>
      <c r="HCB832" s="28"/>
      <c r="HCC832" s="28"/>
      <c r="HCD832" s="28"/>
      <c r="HCE832" s="28"/>
      <c r="HCF832" s="28"/>
      <c r="HCG832" s="28"/>
      <c r="HCH832" s="28"/>
      <c r="HCI832" s="28"/>
      <c r="HCJ832" s="28"/>
      <c r="HCK832" s="28"/>
      <c r="HCL832" s="28"/>
      <c r="HCM832" s="28"/>
      <c r="HCN832" s="28"/>
      <c r="HCO832" s="28"/>
      <c r="HCP832" s="28"/>
      <c r="HCQ832" s="28"/>
      <c r="HCR832" s="28"/>
      <c r="HCS832" s="28"/>
      <c r="HCT832" s="28"/>
      <c r="HCU832" s="28"/>
      <c r="HCV832" s="28"/>
      <c r="HCW832" s="28"/>
      <c r="HCX832" s="28"/>
      <c r="HCY832" s="28"/>
      <c r="HCZ832" s="28"/>
      <c r="HDA832" s="28"/>
      <c r="HDB832" s="28"/>
      <c r="HDC832" s="28"/>
      <c r="HDD832" s="28"/>
      <c r="HDE832" s="28"/>
      <c r="HDF832" s="28"/>
      <c r="HDG832" s="28"/>
      <c r="HDH832" s="28"/>
      <c r="HDI832" s="28"/>
      <c r="HDJ832" s="28"/>
      <c r="HDK832" s="28"/>
      <c r="HDL832" s="28"/>
      <c r="HDM832" s="28"/>
      <c r="HDN832" s="28"/>
      <c r="HDO832" s="28"/>
      <c r="HDP832" s="28"/>
      <c r="HDQ832" s="28"/>
      <c r="HDR832" s="28"/>
      <c r="HDS832" s="28"/>
      <c r="HDT832" s="28"/>
      <c r="HDU832" s="28"/>
      <c r="HDV832" s="28"/>
      <c r="HDW832" s="28"/>
      <c r="HDX832" s="28"/>
      <c r="HDY832" s="28"/>
      <c r="HDZ832" s="28"/>
      <c r="HEA832" s="28"/>
      <c r="HEB832" s="28"/>
      <c r="HEC832" s="28"/>
      <c r="HED832" s="28"/>
      <c r="HEE832" s="28"/>
      <c r="HEF832" s="28"/>
      <c r="HEG832" s="28"/>
      <c r="HEH832" s="28"/>
      <c r="HEI832" s="28"/>
      <c r="HEJ832" s="28"/>
      <c r="HEK832" s="28"/>
      <c r="HEL832" s="28"/>
      <c r="HEM832" s="28"/>
      <c r="HEN832" s="28"/>
      <c r="HEO832" s="28"/>
      <c r="HEP832" s="28"/>
      <c r="HEQ832" s="28"/>
      <c r="HER832" s="28"/>
      <c r="HES832" s="28"/>
      <c r="HET832" s="28"/>
      <c r="HEU832" s="28"/>
      <c r="HEV832" s="28"/>
      <c r="HEW832" s="28"/>
      <c r="HEX832" s="28"/>
      <c r="HEY832" s="28"/>
      <c r="HEZ832" s="28"/>
      <c r="HFA832" s="28"/>
      <c r="HFB832" s="28"/>
      <c r="HFC832" s="28"/>
      <c r="HFD832" s="28"/>
      <c r="HFE832" s="28"/>
      <c r="HFF832" s="28"/>
      <c r="HFG832" s="28"/>
      <c r="HFH832" s="28"/>
      <c r="HFI832" s="28"/>
      <c r="HFJ832" s="28"/>
      <c r="HFK832" s="28"/>
      <c r="HFL832" s="28"/>
      <c r="HFM832" s="28"/>
      <c r="HFN832" s="28"/>
      <c r="HFO832" s="28"/>
      <c r="HFP832" s="28"/>
      <c r="HFQ832" s="28"/>
      <c r="HFR832" s="28"/>
      <c r="HFS832" s="28"/>
      <c r="HFT832" s="28"/>
      <c r="HFU832" s="28"/>
      <c r="HFV832" s="28"/>
      <c r="HFW832" s="28"/>
      <c r="HFX832" s="28"/>
      <c r="HFY832" s="28"/>
      <c r="HFZ832" s="28"/>
      <c r="HGA832" s="28"/>
      <c r="HGB832" s="28"/>
      <c r="HGC832" s="28"/>
      <c r="HGD832" s="28"/>
      <c r="HGE832" s="28"/>
      <c r="HGF832" s="28"/>
      <c r="HGG832" s="28"/>
      <c r="HGH832" s="28"/>
      <c r="HGI832" s="28"/>
      <c r="HGJ832" s="28"/>
      <c r="HGK832" s="28"/>
      <c r="HGL832" s="28"/>
      <c r="HGM832" s="28"/>
      <c r="HGN832" s="28"/>
      <c r="HGO832" s="28"/>
      <c r="HGP832" s="28"/>
      <c r="HGQ832" s="28"/>
      <c r="HGR832" s="28"/>
      <c r="HGS832" s="28"/>
      <c r="HGT832" s="28"/>
      <c r="HGU832" s="28"/>
      <c r="HGV832" s="28"/>
      <c r="HGW832" s="28"/>
      <c r="HGX832" s="28"/>
      <c r="HGY832" s="28"/>
      <c r="HGZ832" s="28"/>
      <c r="HHA832" s="28"/>
      <c r="HHB832" s="28"/>
      <c r="HHC832" s="28"/>
      <c r="HHD832" s="28"/>
      <c r="HHE832" s="28"/>
      <c r="HHF832" s="28"/>
      <c r="HHG832" s="28"/>
      <c r="HHH832" s="28"/>
      <c r="HHI832" s="28"/>
      <c r="HHJ832" s="28"/>
      <c r="HHK832" s="28"/>
      <c r="HHL832" s="28"/>
      <c r="HHM832" s="28"/>
      <c r="HHN832" s="28"/>
      <c r="HHO832" s="28"/>
      <c r="HHP832" s="28"/>
      <c r="HHQ832" s="28"/>
      <c r="HHR832" s="28"/>
      <c r="HHS832" s="28"/>
      <c r="HHT832" s="28"/>
      <c r="HHU832" s="28"/>
      <c r="HHV832" s="28"/>
      <c r="HHW832" s="28"/>
      <c r="HHX832" s="28"/>
      <c r="HHY832" s="28"/>
      <c r="HHZ832" s="28"/>
      <c r="HIA832" s="28"/>
      <c r="HIB832" s="28"/>
      <c r="HIC832" s="28"/>
      <c r="HID832" s="28"/>
      <c r="HIE832" s="28"/>
      <c r="HIF832" s="28"/>
      <c r="HIG832" s="28"/>
      <c r="HIH832" s="28"/>
      <c r="HII832" s="28"/>
      <c r="HIJ832" s="28"/>
      <c r="HIK832" s="28"/>
      <c r="HIL832" s="28"/>
      <c r="HIM832" s="28"/>
      <c r="HIN832" s="28"/>
      <c r="HIO832" s="28"/>
      <c r="HIP832" s="28"/>
      <c r="HIQ832" s="28"/>
      <c r="HIR832" s="28"/>
      <c r="HIS832" s="28"/>
      <c r="HIT832" s="28"/>
      <c r="HIU832" s="28"/>
      <c r="HIV832" s="28"/>
      <c r="HIW832" s="28"/>
      <c r="HIX832" s="28"/>
      <c r="HIY832" s="28"/>
      <c r="HIZ832" s="28"/>
      <c r="HJA832" s="28"/>
      <c r="HJB832" s="28"/>
      <c r="HJC832" s="28"/>
      <c r="HJD832" s="28"/>
      <c r="HJE832" s="28"/>
      <c r="HJF832" s="28"/>
      <c r="HJG832" s="28"/>
      <c r="HJH832" s="28"/>
      <c r="HJI832" s="28"/>
      <c r="HJJ832" s="28"/>
      <c r="HJK832" s="28"/>
      <c r="HJL832" s="28"/>
      <c r="HJM832" s="28"/>
      <c r="HJN832" s="28"/>
      <c r="HJO832" s="28"/>
      <c r="HJP832" s="28"/>
      <c r="HJQ832" s="28"/>
      <c r="HJR832" s="28"/>
      <c r="HJS832" s="28"/>
      <c r="HJT832" s="28"/>
      <c r="HJU832" s="28"/>
      <c r="HJV832" s="28"/>
      <c r="HJW832" s="28"/>
      <c r="HJX832" s="28"/>
      <c r="HJY832" s="28"/>
      <c r="HJZ832" s="28"/>
      <c r="HKA832" s="28"/>
      <c r="HKB832" s="28"/>
      <c r="HKC832" s="28"/>
      <c r="HKD832" s="28"/>
      <c r="HKE832" s="28"/>
      <c r="HKF832" s="28"/>
      <c r="HKG832" s="28"/>
      <c r="HKH832" s="28"/>
      <c r="HKI832" s="28"/>
      <c r="HKJ832" s="28"/>
      <c r="HKK832" s="28"/>
      <c r="HKL832" s="28"/>
      <c r="HKM832" s="28"/>
      <c r="HKN832" s="28"/>
      <c r="HKO832" s="28"/>
      <c r="HKP832" s="28"/>
      <c r="HKQ832" s="28"/>
      <c r="HKR832" s="28"/>
      <c r="HKS832" s="28"/>
      <c r="HKT832" s="28"/>
      <c r="HKU832" s="28"/>
      <c r="HKV832" s="28"/>
      <c r="HKW832" s="28"/>
      <c r="HKX832" s="28"/>
      <c r="HKY832" s="28"/>
      <c r="HKZ832" s="28"/>
      <c r="HLA832" s="28"/>
      <c r="HLB832" s="28"/>
      <c r="HLC832" s="28"/>
      <c r="HLD832" s="28"/>
      <c r="HLE832" s="28"/>
      <c r="HLF832" s="28"/>
      <c r="HLG832" s="28"/>
      <c r="HLH832" s="28"/>
      <c r="HLI832" s="28"/>
      <c r="HLJ832" s="28"/>
      <c r="HLK832" s="28"/>
      <c r="HLL832" s="28"/>
      <c r="HLM832" s="28"/>
      <c r="HLN832" s="28"/>
      <c r="HLO832" s="28"/>
      <c r="HLP832" s="28"/>
      <c r="HLQ832" s="28"/>
      <c r="HLR832" s="28"/>
      <c r="HLS832" s="28"/>
      <c r="HLT832" s="28"/>
      <c r="HLU832" s="28"/>
      <c r="HLV832" s="28"/>
      <c r="HLW832" s="28"/>
      <c r="HLX832" s="28"/>
      <c r="HLY832" s="28"/>
      <c r="HLZ832" s="28"/>
      <c r="HMA832" s="28"/>
      <c r="HMB832" s="28"/>
      <c r="HMC832" s="28"/>
      <c r="HMD832" s="28"/>
      <c r="HME832" s="28"/>
      <c r="HMF832" s="28"/>
      <c r="HMG832" s="28"/>
      <c r="HMH832" s="28"/>
      <c r="HMI832" s="28"/>
      <c r="HMJ832" s="28"/>
      <c r="HMK832" s="28"/>
      <c r="HML832" s="28"/>
      <c r="HMM832" s="28"/>
      <c r="HMN832" s="28"/>
      <c r="HMO832" s="28"/>
      <c r="HMP832" s="28"/>
      <c r="HMQ832" s="28"/>
      <c r="HMR832" s="28"/>
      <c r="HMS832" s="28"/>
      <c r="HMT832" s="28"/>
      <c r="HMU832" s="28"/>
      <c r="HMV832" s="28"/>
      <c r="HMW832" s="28"/>
      <c r="HMX832" s="28"/>
      <c r="HMY832" s="28"/>
      <c r="HMZ832" s="28"/>
      <c r="HNA832" s="28"/>
      <c r="HNB832" s="28"/>
      <c r="HNC832" s="28"/>
      <c r="HND832" s="28"/>
      <c r="HNE832" s="28"/>
      <c r="HNF832" s="28"/>
      <c r="HNG832" s="28"/>
      <c r="HNH832" s="28"/>
      <c r="HNI832" s="28"/>
      <c r="HNJ832" s="28"/>
      <c r="HNK832" s="28"/>
      <c r="HNL832" s="28"/>
      <c r="HNM832" s="28"/>
      <c r="HNN832" s="28"/>
      <c r="HNO832" s="28"/>
      <c r="HNP832" s="28"/>
      <c r="HNQ832" s="28"/>
      <c r="HNR832" s="28"/>
      <c r="HNS832" s="28"/>
      <c r="HNT832" s="28"/>
      <c r="HNU832" s="28"/>
      <c r="HNV832" s="28"/>
      <c r="HNW832" s="28"/>
      <c r="HNX832" s="28"/>
      <c r="HNY832" s="28"/>
      <c r="HNZ832" s="28"/>
      <c r="HOA832" s="28"/>
      <c r="HOB832" s="28"/>
      <c r="HOC832" s="28"/>
      <c r="HOD832" s="28"/>
      <c r="HOE832" s="28"/>
      <c r="HOF832" s="28"/>
      <c r="HOG832" s="28"/>
      <c r="HOH832" s="28"/>
      <c r="HOI832" s="28"/>
      <c r="HOJ832" s="28"/>
      <c r="HOK832" s="28"/>
      <c r="HOL832" s="28"/>
      <c r="HOM832" s="28"/>
      <c r="HON832" s="28"/>
      <c r="HOO832" s="28"/>
      <c r="HOP832" s="28"/>
      <c r="HOQ832" s="28"/>
      <c r="HOR832" s="28"/>
      <c r="HOS832" s="28"/>
      <c r="HOT832" s="28"/>
      <c r="HOU832" s="28"/>
      <c r="HOV832" s="28"/>
      <c r="HOW832" s="28"/>
      <c r="HOX832" s="28"/>
      <c r="HOY832" s="28"/>
      <c r="HOZ832" s="28"/>
      <c r="HPA832" s="28"/>
      <c r="HPB832" s="28"/>
      <c r="HPC832" s="28"/>
      <c r="HPD832" s="28"/>
      <c r="HPE832" s="28"/>
      <c r="HPF832" s="28"/>
      <c r="HPG832" s="28"/>
      <c r="HPH832" s="28"/>
      <c r="HPI832" s="28"/>
      <c r="HPJ832" s="28"/>
      <c r="HPK832" s="28"/>
      <c r="HPL832" s="28"/>
      <c r="HPM832" s="28"/>
      <c r="HPN832" s="28"/>
      <c r="HPO832" s="28"/>
      <c r="HPP832" s="28"/>
      <c r="HPQ832" s="28"/>
      <c r="HPR832" s="28"/>
      <c r="HPS832" s="28"/>
      <c r="HPT832" s="28"/>
      <c r="HPU832" s="28"/>
      <c r="HPV832" s="28"/>
      <c r="HPW832" s="28"/>
      <c r="HPX832" s="28"/>
      <c r="HPY832" s="28"/>
      <c r="HPZ832" s="28"/>
      <c r="HQA832" s="28"/>
      <c r="HQB832" s="28"/>
      <c r="HQC832" s="28"/>
      <c r="HQD832" s="28"/>
      <c r="HQE832" s="28"/>
      <c r="HQF832" s="28"/>
      <c r="HQG832" s="28"/>
      <c r="HQH832" s="28"/>
      <c r="HQI832" s="28"/>
      <c r="HQJ832" s="28"/>
      <c r="HQK832" s="28"/>
      <c r="HQL832" s="28"/>
      <c r="HQM832" s="28"/>
      <c r="HQN832" s="28"/>
      <c r="HQO832" s="28"/>
      <c r="HQP832" s="28"/>
      <c r="HQQ832" s="28"/>
      <c r="HQR832" s="28"/>
      <c r="HQS832" s="28"/>
      <c r="HQT832" s="28"/>
      <c r="HQU832" s="28"/>
      <c r="HQV832" s="28"/>
      <c r="HQW832" s="28"/>
      <c r="HQX832" s="28"/>
      <c r="HQY832" s="28"/>
      <c r="HQZ832" s="28"/>
      <c r="HRA832" s="28"/>
      <c r="HRB832" s="28"/>
      <c r="HRC832" s="28"/>
      <c r="HRD832" s="28"/>
      <c r="HRE832" s="28"/>
      <c r="HRF832" s="28"/>
      <c r="HRG832" s="28"/>
      <c r="HRH832" s="28"/>
      <c r="HRI832" s="28"/>
      <c r="HRJ832" s="28"/>
      <c r="HRK832" s="28"/>
      <c r="HRL832" s="28"/>
      <c r="HRM832" s="28"/>
      <c r="HRN832" s="28"/>
      <c r="HRO832" s="28"/>
      <c r="HRP832" s="28"/>
      <c r="HRQ832" s="28"/>
      <c r="HRR832" s="28"/>
      <c r="HRS832" s="28"/>
      <c r="HRT832" s="28"/>
      <c r="HRU832" s="28"/>
      <c r="HRV832" s="28"/>
      <c r="HRW832" s="28"/>
      <c r="HRX832" s="28"/>
      <c r="HRY832" s="28"/>
      <c r="HRZ832" s="28"/>
      <c r="HSA832" s="28"/>
      <c r="HSB832" s="28"/>
      <c r="HSC832" s="28"/>
      <c r="HSD832" s="28"/>
      <c r="HSE832" s="28"/>
      <c r="HSF832" s="28"/>
      <c r="HSG832" s="28"/>
      <c r="HSH832" s="28"/>
      <c r="HSI832" s="28"/>
      <c r="HSJ832" s="28"/>
      <c r="HSK832" s="28"/>
      <c r="HSL832" s="28"/>
      <c r="HSM832" s="28"/>
      <c r="HSN832" s="28"/>
      <c r="HSO832" s="28"/>
      <c r="HSP832" s="28"/>
      <c r="HSQ832" s="28"/>
      <c r="HSR832" s="28"/>
      <c r="HSS832" s="28"/>
      <c r="HST832" s="28"/>
      <c r="HSU832" s="28"/>
      <c r="HSV832" s="28"/>
      <c r="HSW832" s="28"/>
      <c r="HSX832" s="28"/>
      <c r="HSY832" s="28"/>
      <c r="HSZ832" s="28"/>
      <c r="HTA832" s="28"/>
      <c r="HTB832" s="28"/>
      <c r="HTC832" s="28"/>
      <c r="HTD832" s="28"/>
      <c r="HTE832" s="28"/>
      <c r="HTF832" s="28"/>
      <c r="HTG832" s="28"/>
      <c r="HTH832" s="28"/>
      <c r="HTI832" s="28"/>
      <c r="HTJ832" s="28"/>
      <c r="HTK832" s="28"/>
      <c r="HTL832" s="28"/>
      <c r="HTM832" s="28"/>
      <c r="HTN832" s="28"/>
      <c r="HTO832" s="28"/>
      <c r="HTP832" s="28"/>
      <c r="HTQ832" s="28"/>
      <c r="HTR832" s="28"/>
      <c r="HTS832" s="28"/>
      <c r="HTT832" s="28"/>
      <c r="HTU832" s="28"/>
      <c r="HTV832" s="28"/>
      <c r="HTW832" s="28"/>
      <c r="HTX832" s="28"/>
      <c r="HTY832" s="28"/>
      <c r="HTZ832" s="28"/>
      <c r="HUA832" s="28"/>
      <c r="HUB832" s="28"/>
      <c r="HUC832" s="28"/>
      <c r="HUD832" s="28"/>
      <c r="HUE832" s="28"/>
      <c r="HUF832" s="28"/>
      <c r="HUG832" s="28"/>
      <c r="HUH832" s="28"/>
      <c r="HUI832" s="28"/>
      <c r="HUJ832" s="28"/>
      <c r="HUK832" s="28"/>
      <c r="HUL832" s="28"/>
      <c r="HUM832" s="28"/>
      <c r="HUN832" s="28"/>
      <c r="HUO832" s="28"/>
      <c r="HUP832" s="28"/>
      <c r="HUQ832" s="28"/>
      <c r="HUR832" s="28"/>
      <c r="HUS832" s="28"/>
      <c r="HUT832" s="28"/>
      <c r="HUU832" s="28"/>
      <c r="HUV832" s="28"/>
      <c r="HUW832" s="28"/>
      <c r="HUX832" s="28"/>
      <c r="HUY832" s="28"/>
      <c r="HUZ832" s="28"/>
      <c r="HVA832" s="28"/>
      <c r="HVB832" s="28"/>
      <c r="HVC832" s="28"/>
      <c r="HVD832" s="28"/>
      <c r="HVE832" s="28"/>
      <c r="HVF832" s="28"/>
      <c r="HVG832" s="28"/>
      <c r="HVH832" s="28"/>
      <c r="HVI832" s="28"/>
      <c r="HVJ832" s="28"/>
      <c r="HVK832" s="28"/>
      <c r="HVL832" s="28"/>
      <c r="HVM832" s="28"/>
      <c r="HVN832" s="28"/>
      <c r="HVO832" s="28"/>
      <c r="HVP832" s="28"/>
      <c r="HVQ832" s="28"/>
      <c r="HVR832" s="28"/>
      <c r="HVS832" s="28"/>
      <c r="HVT832" s="28"/>
      <c r="HVU832" s="28"/>
      <c r="HVV832" s="28"/>
      <c r="HVW832" s="28"/>
      <c r="HVX832" s="28"/>
      <c r="HVY832" s="28"/>
      <c r="HVZ832" s="28"/>
      <c r="HWA832" s="28"/>
      <c r="HWB832" s="28"/>
      <c r="HWC832" s="28"/>
      <c r="HWD832" s="28"/>
      <c r="HWE832" s="28"/>
      <c r="HWF832" s="28"/>
      <c r="HWG832" s="28"/>
      <c r="HWH832" s="28"/>
      <c r="HWI832" s="28"/>
      <c r="HWJ832" s="28"/>
      <c r="HWK832" s="28"/>
      <c r="HWL832" s="28"/>
      <c r="HWM832" s="28"/>
      <c r="HWN832" s="28"/>
      <c r="HWO832" s="28"/>
      <c r="HWP832" s="28"/>
      <c r="HWQ832" s="28"/>
      <c r="HWR832" s="28"/>
      <c r="HWS832" s="28"/>
      <c r="HWT832" s="28"/>
      <c r="HWU832" s="28"/>
      <c r="HWV832" s="28"/>
      <c r="HWW832" s="28"/>
      <c r="HWX832" s="28"/>
      <c r="HWY832" s="28"/>
      <c r="HWZ832" s="28"/>
      <c r="HXA832" s="28"/>
      <c r="HXB832" s="28"/>
      <c r="HXC832" s="28"/>
      <c r="HXD832" s="28"/>
      <c r="HXE832" s="28"/>
      <c r="HXF832" s="28"/>
      <c r="HXG832" s="28"/>
      <c r="HXH832" s="28"/>
      <c r="HXI832" s="28"/>
      <c r="HXJ832" s="28"/>
      <c r="HXK832" s="28"/>
      <c r="HXL832" s="28"/>
      <c r="HXM832" s="28"/>
      <c r="HXN832" s="28"/>
      <c r="HXO832" s="28"/>
      <c r="HXP832" s="28"/>
      <c r="HXQ832" s="28"/>
      <c r="HXR832" s="28"/>
      <c r="HXS832" s="28"/>
      <c r="HXT832" s="28"/>
      <c r="HXU832" s="28"/>
      <c r="HXV832" s="28"/>
      <c r="HXW832" s="28"/>
      <c r="HXX832" s="28"/>
      <c r="HXY832" s="28"/>
      <c r="HXZ832" s="28"/>
      <c r="HYA832" s="28"/>
      <c r="HYB832" s="28"/>
      <c r="HYC832" s="28"/>
      <c r="HYD832" s="28"/>
      <c r="HYE832" s="28"/>
      <c r="HYF832" s="28"/>
      <c r="HYG832" s="28"/>
      <c r="HYH832" s="28"/>
      <c r="HYI832" s="28"/>
      <c r="HYJ832" s="28"/>
      <c r="HYK832" s="28"/>
      <c r="HYL832" s="28"/>
      <c r="HYM832" s="28"/>
      <c r="HYN832" s="28"/>
      <c r="HYO832" s="28"/>
      <c r="HYP832" s="28"/>
      <c r="HYQ832" s="28"/>
      <c r="HYR832" s="28"/>
      <c r="HYS832" s="28"/>
      <c r="HYT832" s="28"/>
      <c r="HYU832" s="28"/>
      <c r="HYV832" s="28"/>
      <c r="HYW832" s="28"/>
      <c r="HYX832" s="28"/>
      <c r="HYY832" s="28"/>
      <c r="HYZ832" s="28"/>
      <c r="HZA832" s="28"/>
      <c r="HZB832" s="28"/>
      <c r="HZC832" s="28"/>
      <c r="HZD832" s="28"/>
      <c r="HZE832" s="28"/>
      <c r="HZF832" s="28"/>
      <c r="HZG832" s="28"/>
      <c r="HZH832" s="28"/>
      <c r="HZI832" s="28"/>
      <c r="HZJ832" s="28"/>
      <c r="HZK832" s="28"/>
      <c r="HZL832" s="28"/>
      <c r="HZM832" s="28"/>
      <c r="HZN832" s="28"/>
      <c r="HZO832" s="28"/>
      <c r="HZP832" s="28"/>
      <c r="HZQ832" s="28"/>
      <c r="HZR832" s="28"/>
      <c r="HZS832" s="28"/>
      <c r="HZT832" s="28"/>
      <c r="HZU832" s="28"/>
      <c r="HZV832" s="28"/>
      <c r="HZW832" s="28"/>
      <c r="HZX832" s="28"/>
      <c r="HZY832" s="28"/>
      <c r="HZZ832" s="28"/>
      <c r="IAA832" s="28"/>
      <c r="IAB832" s="28"/>
      <c r="IAC832" s="28"/>
      <c r="IAD832" s="28"/>
      <c r="IAE832" s="28"/>
      <c r="IAF832" s="28"/>
      <c r="IAG832" s="28"/>
      <c r="IAH832" s="28"/>
      <c r="IAI832" s="28"/>
      <c r="IAJ832" s="28"/>
      <c r="IAK832" s="28"/>
      <c r="IAL832" s="28"/>
      <c r="IAM832" s="28"/>
      <c r="IAN832" s="28"/>
      <c r="IAO832" s="28"/>
      <c r="IAP832" s="28"/>
      <c r="IAQ832" s="28"/>
      <c r="IAR832" s="28"/>
      <c r="IAS832" s="28"/>
      <c r="IAT832" s="28"/>
      <c r="IAU832" s="28"/>
      <c r="IAV832" s="28"/>
      <c r="IAW832" s="28"/>
      <c r="IAX832" s="28"/>
      <c r="IAY832" s="28"/>
      <c r="IAZ832" s="28"/>
      <c r="IBA832" s="28"/>
      <c r="IBB832" s="28"/>
      <c r="IBC832" s="28"/>
      <c r="IBD832" s="28"/>
      <c r="IBE832" s="28"/>
      <c r="IBF832" s="28"/>
      <c r="IBG832" s="28"/>
      <c r="IBH832" s="28"/>
      <c r="IBI832" s="28"/>
      <c r="IBJ832" s="28"/>
      <c r="IBK832" s="28"/>
      <c r="IBL832" s="28"/>
      <c r="IBM832" s="28"/>
      <c r="IBN832" s="28"/>
      <c r="IBO832" s="28"/>
      <c r="IBP832" s="28"/>
      <c r="IBQ832" s="28"/>
      <c r="IBR832" s="28"/>
      <c r="IBS832" s="28"/>
      <c r="IBT832" s="28"/>
      <c r="IBU832" s="28"/>
      <c r="IBV832" s="28"/>
      <c r="IBW832" s="28"/>
      <c r="IBX832" s="28"/>
      <c r="IBY832" s="28"/>
      <c r="IBZ832" s="28"/>
      <c r="ICA832" s="28"/>
      <c r="ICB832" s="28"/>
      <c r="ICC832" s="28"/>
      <c r="ICD832" s="28"/>
      <c r="ICE832" s="28"/>
      <c r="ICF832" s="28"/>
      <c r="ICG832" s="28"/>
      <c r="ICH832" s="28"/>
      <c r="ICI832" s="28"/>
      <c r="ICJ832" s="28"/>
      <c r="ICK832" s="28"/>
      <c r="ICL832" s="28"/>
      <c r="ICM832" s="28"/>
      <c r="ICN832" s="28"/>
      <c r="ICO832" s="28"/>
      <c r="ICP832" s="28"/>
      <c r="ICQ832" s="28"/>
      <c r="ICR832" s="28"/>
      <c r="ICS832" s="28"/>
      <c r="ICT832" s="28"/>
      <c r="ICU832" s="28"/>
      <c r="ICV832" s="28"/>
      <c r="ICW832" s="28"/>
      <c r="ICX832" s="28"/>
      <c r="ICY832" s="28"/>
      <c r="ICZ832" s="28"/>
      <c r="IDA832" s="28"/>
      <c r="IDB832" s="28"/>
      <c r="IDC832" s="28"/>
      <c r="IDD832" s="28"/>
      <c r="IDE832" s="28"/>
      <c r="IDF832" s="28"/>
      <c r="IDG832" s="28"/>
      <c r="IDH832" s="28"/>
      <c r="IDI832" s="28"/>
      <c r="IDJ832" s="28"/>
      <c r="IDK832" s="28"/>
      <c r="IDL832" s="28"/>
      <c r="IDM832" s="28"/>
      <c r="IDN832" s="28"/>
      <c r="IDO832" s="28"/>
      <c r="IDP832" s="28"/>
      <c r="IDQ832" s="28"/>
      <c r="IDR832" s="28"/>
      <c r="IDS832" s="28"/>
      <c r="IDT832" s="28"/>
      <c r="IDU832" s="28"/>
      <c r="IDV832" s="28"/>
      <c r="IDW832" s="28"/>
      <c r="IDX832" s="28"/>
      <c r="IDY832" s="28"/>
      <c r="IDZ832" s="28"/>
      <c r="IEA832" s="28"/>
      <c r="IEB832" s="28"/>
      <c r="IEC832" s="28"/>
      <c r="IED832" s="28"/>
      <c r="IEE832" s="28"/>
      <c r="IEF832" s="28"/>
      <c r="IEG832" s="28"/>
      <c r="IEH832" s="28"/>
      <c r="IEI832" s="28"/>
      <c r="IEJ832" s="28"/>
      <c r="IEK832" s="28"/>
      <c r="IEL832" s="28"/>
      <c r="IEM832" s="28"/>
      <c r="IEN832" s="28"/>
      <c r="IEO832" s="28"/>
      <c r="IEP832" s="28"/>
      <c r="IEQ832" s="28"/>
      <c r="IER832" s="28"/>
      <c r="IES832" s="28"/>
      <c r="IET832" s="28"/>
      <c r="IEU832" s="28"/>
      <c r="IEV832" s="28"/>
      <c r="IEW832" s="28"/>
      <c r="IEX832" s="28"/>
      <c r="IEY832" s="28"/>
      <c r="IEZ832" s="28"/>
      <c r="IFA832" s="28"/>
      <c r="IFB832" s="28"/>
      <c r="IFC832" s="28"/>
      <c r="IFD832" s="28"/>
      <c r="IFE832" s="28"/>
      <c r="IFF832" s="28"/>
      <c r="IFG832" s="28"/>
      <c r="IFH832" s="28"/>
      <c r="IFI832" s="28"/>
      <c r="IFJ832" s="28"/>
      <c r="IFK832" s="28"/>
      <c r="IFL832" s="28"/>
      <c r="IFM832" s="28"/>
      <c r="IFN832" s="28"/>
      <c r="IFO832" s="28"/>
      <c r="IFP832" s="28"/>
      <c r="IFQ832" s="28"/>
      <c r="IFR832" s="28"/>
      <c r="IFS832" s="28"/>
      <c r="IFT832" s="28"/>
      <c r="IFU832" s="28"/>
      <c r="IFV832" s="28"/>
      <c r="IFW832" s="28"/>
      <c r="IFX832" s="28"/>
      <c r="IFY832" s="28"/>
      <c r="IFZ832" s="28"/>
      <c r="IGA832" s="28"/>
      <c r="IGB832" s="28"/>
      <c r="IGC832" s="28"/>
      <c r="IGD832" s="28"/>
      <c r="IGE832" s="28"/>
      <c r="IGF832" s="28"/>
      <c r="IGG832" s="28"/>
      <c r="IGH832" s="28"/>
      <c r="IGI832" s="28"/>
      <c r="IGJ832" s="28"/>
      <c r="IGK832" s="28"/>
      <c r="IGL832" s="28"/>
      <c r="IGM832" s="28"/>
      <c r="IGN832" s="28"/>
      <c r="IGO832" s="28"/>
      <c r="IGP832" s="28"/>
      <c r="IGQ832" s="28"/>
      <c r="IGR832" s="28"/>
      <c r="IGS832" s="28"/>
      <c r="IGT832" s="28"/>
      <c r="IGU832" s="28"/>
      <c r="IGV832" s="28"/>
      <c r="IGW832" s="28"/>
      <c r="IGX832" s="28"/>
      <c r="IGY832" s="28"/>
      <c r="IGZ832" s="28"/>
      <c r="IHA832" s="28"/>
      <c r="IHB832" s="28"/>
      <c r="IHC832" s="28"/>
      <c r="IHD832" s="28"/>
      <c r="IHE832" s="28"/>
      <c r="IHF832" s="28"/>
      <c r="IHG832" s="28"/>
      <c r="IHH832" s="28"/>
      <c r="IHI832" s="28"/>
      <c r="IHJ832" s="28"/>
      <c r="IHK832" s="28"/>
      <c r="IHL832" s="28"/>
      <c r="IHM832" s="28"/>
      <c r="IHN832" s="28"/>
      <c r="IHO832" s="28"/>
      <c r="IHP832" s="28"/>
      <c r="IHQ832" s="28"/>
      <c r="IHR832" s="28"/>
      <c r="IHS832" s="28"/>
      <c r="IHT832" s="28"/>
      <c r="IHU832" s="28"/>
      <c r="IHV832" s="28"/>
      <c r="IHW832" s="28"/>
      <c r="IHX832" s="28"/>
      <c r="IHY832" s="28"/>
      <c r="IHZ832" s="28"/>
      <c r="IIA832" s="28"/>
      <c r="IIB832" s="28"/>
      <c r="IIC832" s="28"/>
      <c r="IID832" s="28"/>
      <c r="IIE832" s="28"/>
      <c r="IIF832" s="28"/>
      <c r="IIG832" s="28"/>
      <c r="IIH832" s="28"/>
      <c r="III832" s="28"/>
      <c r="IIJ832" s="28"/>
      <c r="IIK832" s="28"/>
      <c r="IIL832" s="28"/>
      <c r="IIM832" s="28"/>
      <c r="IIN832" s="28"/>
      <c r="IIO832" s="28"/>
      <c r="IIP832" s="28"/>
      <c r="IIQ832" s="28"/>
      <c r="IIR832" s="28"/>
      <c r="IIS832" s="28"/>
      <c r="IIT832" s="28"/>
      <c r="IIU832" s="28"/>
      <c r="IIV832" s="28"/>
      <c r="IIW832" s="28"/>
      <c r="IIX832" s="28"/>
      <c r="IIY832" s="28"/>
      <c r="IIZ832" s="28"/>
      <c r="IJA832" s="28"/>
      <c r="IJB832" s="28"/>
      <c r="IJC832" s="28"/>
      <c r="IJD832" s="28"/>
      <c r="IJE832" s="28"/>
      <c r="IJF832" s="28"/>
      <c r="IJG832" s="28"/>
      <c r="IJH832" s="28"/>
      <c r="IJI832" s="28"/>
      <c r="IJJ832" s="28"/>
      <c r="IJK832" s="28"/>
      <c r="IJL832" s="28"/>
      <c r="IJM832" s="28"/>
      <c r="IJN832" s="28"/>
      <c r="IJO832" s="28"/>
      <c r="IJP832" s="28"/>
      <c r="IJQ832" s="28"/>
      <c r="IJR832" s="28"/>
      <c r="IJS832" s="28"/>
      <c r="IJT832" s="28"/>
      <c r="IJU832" s="28"/>
      <c r="IJV832" s="28"/>
      <c r="IJW832" s="28"/>
      <c r="IJX832" s="28"/>
      <c r="IJY832" s="28"/>
      <c r="IJZ832" s="28"/>
      <c r="IKA832" s="28"/>
      <c r="IKB832" s="28"/>
      <c r="IKC832" s="28"/>
      <c r="IKD832" s="28"/>
      <c r="IKE832" s="28"/>
      <c r="IKF832" s="28"/>
      <c r="IKG832" s="28"/>
      <c r="IKH832" s="28"/>
      <c r="IKI832" s="28"/>
      <c r="IKJ832" s="28"/>
      <c r="IKK832" s="28"/>
      <c r="IKL832" s="28"/>
      <c r="IKM832" s="28"/>
      <c r="IKN832" s="28"/>
      <c r="IKO832" s="28"/>
      <c r="IKP832" s="28"/>
      <c r="IKQ832" s="28"/>
      <c r="IKR832" s="28"/>
      <c r="IKS832" s="28"/>
      <c r="IKT832" s="28"/>
      <c r="IKU832" s="28"/>
      <c r="IKV832" s="28"/>
      <c r="IKW832" s="28"/>
      <c r="IKX832" s="28"/>
      <c r="IKY832" s="28"/>
      <c r="IKZ832" s="28"/>
      <c r="ILA832" s="28"/>
      <c r="ILB832" s="28"/>
      <c r="ILC832" s="28"/>
      <c r="ILD832" s="28"/>
      <c r="ILE832" s="28"/>
      <c r="ILF832" s="28"/>
      <c r="ILG832" s="28"/>
      <c r="ILH832" s="28"/>
      <c r="ILI832" s="28"/>
      <c r="ILJ832" s="28"/>
      <c r="ILK832" s="28"/>
      <c r="ILL832" s="28"/>
      <c r="ILM832" s="28"/>
      <c r="ILN832" s="28"/>
      <c r="ILO832" s="28"/>
      <c r="ILP832" s="28"/>
      <c r="ILQ832" s="28"/>
      <c r="ILR832" s="28"/>
      <c r="ILS832" s="28"/>
      <c r="ILT832" s="28"/>
      <c r="ILU832" s="28"/>
      <c r="ILV832" s="28"/>
      <c r="ILW832" s="28"/>
      <c r="ILX832" s="28"/>
      <c r="ILY832" s="28"/>
      <c r="ILZ832" s="28"/>
      <c r="IMA832" s="28"/>
      <c r="IMB832" s="28"/>
      <c r="IMC832" s="28"/>
      <c r="IMD832" s="28"/>
      <c r="IME832" s="28"/>
      <c r="IMF832" s="28"/>
      <c r="IMG832" s="28"/>
      <c r="IMH832" s="28"/>
      <c r="IMI832" s="28"/>
      <c r="IMJ832" s="28"/>
      <c r="IMK832" s="28"/>
      <c r="IML832" s="28"/>
      <c r="IMM832" s="28"/>
      <c r="IMN832" s="28"/>
      <c r="IMO832" s="28"/>
      <c r="IMP832" s="28"/>
      <c r="IMQ832" s="28"/>
      <c r="IMR832" s="28"/>
      <c r="IMS832" s="28"/>
      <c r="IMT832" s="28"/>
      <c r="IMU832" s="28"/>
      <c r="IMV832" s="28"/>
      <c r="IMW832" s="28"/>
      <c r="IMX832" s="28"/>
      <c r="IMY832" s="28"/>
      <c r="IMZ832" s="28"/>
      <c r="INA832" s="28"/>
      <c r="INB832" s="28"/>
      <c r="INC832" s="28"/>
      <c r="IND832" s="28"/>
      <c r="INE832" s="28"/>
      <c r="INF832" s="28"/>
      <c r="ING832" s="28"/>
      <c r="INH832" s="28"/>
      <c r="INI832" s="28"/>
      <c r="INJ832" s="28"/>
      <c r="INK832" s="28"/>
      <c r="INL832" s="28"/>
      <c r="INM832" s="28"/>
      <c r="INN832" s="28"/>
      <c r="INO832" s="28"/>
      <c r="INP832" s="28"/>
      <c r="INQ832" s="28"/>
      <c r="INR832" s="28"/>
      <c r="INS832" s="28"/>
      <c r="INT832" s="28"/>
      <c r="INU832" s="28"/>
      <c r="INV832" s="28"/>
      <c r="INW832" s="28"/>
      <c r="INX832" s="28"/>
      <c r="INY832" s="28"/>
      <c r="INZ832" s="28"/>
      <c r="IOA832" s="28"/>
      <c r="IOB832" s="28"/>
      <c r="IOC832" s="28"/>
      <c r="IOD832" s="28"/>
      <c r="IOE832" s="28"/>
      <c r="IOF832" s="28"/>
      <c r="IOG832" s="28"/>
      <c r="IOH832" s="28"/>
      <c r="IOI832" s="28"/>
      <c r="IOJ832" s="28"/>
      <c r="IOK832" s="28"/>
      <c r="IOL832" s="28"/>
      <c r="IOM832" s="28"/>
      <c r="ION832" s="28"/>
      <c r="IOO832" s="28"/>
      <c r="IOP832" s="28"/>
      <c r="IOQ832" s="28"/>
      <c r="IOR832" s="28"/>
      <c r="IOS832" s="28"/>
      <c r="IOT832" s="28"/>
      <c r="IOU832" s="28"/>
      <c r="IOV832" s="28"/>
      <c r="IOW832" s="28"/>
      <c r="IOX832" s="28"/>
      <c r="IOY832" s="28"/>
      <c r="IOZ832" s="28"/>
      <c r="IPA832" s="28"/>
      <c r="IPB832" s="28"/>
      <c r="IPC832" s="28"/>
      <c r="IPD832" s="28"/>
      <c r="IPE832" s="28"/>
      <c r="IPF832" s="28"/>
      <c r="IPG832" s="28"/>
      <c r="IPH832" s="28"/>
      <c r="IPI832" s="28"/>
      <c r="IPJ832" s="28"/>
      <c r="IPK832" s="28"/>
      <c r="IPL832" s="28"/>
      <c r="IPM832" s="28"/>
      <c r="IPN832" s="28"/>
      <c r="IPO832" s="28"/>
      <c r="IPP832" s="28"/>
      <c r="IPQ832" s="28"/>
      <c r="IPR832" s="28"/>
      <c r="IPS832" s="28"/>
      <c r="IPT832" s="28"/>
      <c r="IPU832" s="28"/>
      <c r="IPV832" s="28"/>
      <c r="IPW832" s="28"/>
      <c r="IPX832" s="28"/>
      <c r="IPY832" s="28"/>
      <c r="IPZ832" s="28"/>
      <c r="IQA832" s="28"/>
      <c r="IQB832" s="28"/>
      <c r="IQC832" s="28"/>
      <c r="IQD832" s="28"/>
      <c r="IQE832" s="28"/>
      <c r="IQF832" s="28"/>
      <c r="IQG832" s="28"/>
      <c r="IQH832" s="28"/>
      <c r="IQI832" s="28"/>
      <c r="IQJ832" s="28"/>
      <c r="IQK832" s="28"/>
      <c r="IQL832" s="28"/>
      <c r="IQM832" s="28"/>
      <c r="IQN832" s="28"/>
      <c r="IQO832" s="28"/>
      <c r="IQP832" s="28"/>
      <c r="IQQ832" s="28"/>
      <c r="IQR832" s="28"/>
      <c r="IQS832" s="28"/>
      <c r="IQT832" s="28"/>
      <c r="IQU832" s="28"/>
      <c r="IQV832" s="28"/>
      <c r="IQW832" s="28"/>
      <c r="IQX832" s="28"/>
      <c r="IQY832" s="28"/>
      <c r="IQZ832" s="28"/>
      <c r="IRA832" s="28"/>
      <c r="IRB832" s="28"/>
      <c r="IRC832" s="28"/>
      <c r="IRD832" s="28"/>
      <c r="IRE832" s="28"/>
      <c r="IRF832" s="28"/>
      <c r="IRG832" s="28"/>
      <c r="IRH832" s="28"/>
      <c r="IRI832" s="28"/>
      <c r="IRJ832" s="28"/>
      <c r="IRK832" s="28"/>
      <c r="IRL832" s="28"/>
      <c r="IRM832" s="28"/>
      <c r="IRN832" s="28"/>
      <c r="IRO832" s="28"/>
      <c r="IRP832" s="28"/>
      <c r="IRQ832" s="28"/>
      <c r="IRR832" s="28"/>
      <c r="IRS832" s="28"/>
      <c r="IRT832" s="28"/>
      <c r="IRU832" s="28"/>
      <c r="IRV832" s="28"/>
      <c r="IRW832" s="28"/>
      <c r="IRX832" s="28"/>
      <c r="IRY832" s="28"/>
      <c r="IRZ832" s="28"/>
      <c r="ISA832" s="28"/>
      <c r="ISB832" s="28"/>
      <c r="ISC832" s="28"/>
      <c r="ISD832" s="28"/>
      <c r="ISE832" s="28"/>
      <c r="ISF832" s="28"/>
      <c r="ISG832" s="28"/>
      <c r="ISH832" s="28"/>
      <c r="ISI832" s="28"/>
      <c r="ISJ832" s="28"/>
      <c r="ISK832" s="28"/>
      <c r="ISL832" s="28"/>
      <c r="ISM832" s="28"/>
      <c r="ISN832" s="28"/>
      <c r="ISO832" s="28"/>
      <c r="ISP832" s="28"/>
      <c r="ISQ832" s="28"/>
      <c r="ISR832" s="28"/>
      <c r="ISS832" s="28"/>
      <c r="IST832" s="28"/>
      <c r="ISU832" s="28"/>
      <c r="ISV832" s="28"/>
      <c r="ISW832" s="28"/>
      <c r="ISX832" s="28"/>
      <c r="ISY832" s="28"/>
      <c r="ISZ832" s="28"/>
      <c r="ITA832" s="28"/>
      <c r="ITB832" s="28"/>
      <c r="ITC832" s="28"/>
      <c r="ITD832" s="28"/>
      <c r="ITE832" s="28"/>
      <c r="ITF832" s="28"/>
      <c r="ITG832" s="28"/>
      <c r="ITH832" s="28"/>
      <c r="ITI832" s="28"/>
      <c r="ITJ832" s="28"/>
      <c r="ITK832" s="28"/>
      <c r="ITL832" s="28"/>
      <c r="ITM832" s="28"/>
      <c r="ITN832" s="28"/>
      <c r="ITO832" s="28"/>
      <c r="ITP832" s="28"/>
      <c r="ITQ832" s="28"/>
      <c r="ITR832" s="28"/>
      <c r="ITS832" s="28"/>
      <c r="ITT832" s="28"/>
      <c r="ITU832" s="28"/>
      <c r="ITV832" s="28"/>
      <c r="ITW832" s="28"/>
      <c r="ITX832" s="28"/>
      <c r="ITY832" s="28"/>
      <c r="ITZ832" s="28"/>
      <c r="IUA832" s="28"/>
      <c r="IUB832" s="28"/>
      <c r="IUC832" s="28"/>
      <c r="IUD832" s="28"/>
      <c r="IUE832" s="28"/>
      <c r="IUF832" s="28"/>
      <c r="IUG832" s="28"/>
      <c r="IUH832" s="28"/>
      <c r="IUI832" s="28"/>
      <c r="IUJ832" s="28"/>
      <c r="IUK832" s="28"/>
      <c r="IUL832" s="28"/>
      <c r="IUM832" s="28"/>
      <c r="IUN832" s="28"/>
      <c r="IUO832" s="28"/>
      <c r="IUP832" s="28"/>
      <c r="IUQ832" s="28"/>
      <c r="IUR832" s="28"/>
      <c r="IUS832" s="28"/>
      <c r="IUT832" s="28"/>
      <c r="IUU832" s="28"/>
      <c r="IUV832" s="28"/>
      <c r="IUW832" s="28"/>
      <c r="IUX832" s="28"/>
      <c r="IUY832" s="28"/>
      <c r="IUZ832" s="28"/>
      <c r="IVA832" s="28"/>
      <c r="IVB832" s="28"/>
      <c r="IVC832" s="28"/>
      <c r="IVD832" s="28"/>
      <c r="IVE832" s="28"/>
      <c r="IVF832" s="28"/>
      <c r="IVG832" s="28"/>
      <c r="IVH832" s="28"/>
      <c r="IVI832" s="28"/>
      <c r="IVJ832" s="28"/>
      <c r="IVK832" s="28"/>
      <c r="IVL832" s="28"/>
      <c r="IVM832" s="28"/>
      <c r="IVN832" s="28"/>
      <c r="IVO832" s="28"/>
      <c r="IVP832" s="28"/>
      <c r="IVQ832" s="28"/>
      <c r="IVR832" s="28"/>
      <c r="IVS832" s="28"/>
      <c r="IVT832" s="28"/>
      <c r="IVU832" s="28"/>
      <c r="IVV832" s="28"/>
      <c r="IVW832" s="28"/>
      <c r="IVX832" s="28"/>
      <c r="IVY832" s="28"/>
      <c r="IVZ832" s="28"/>
      <c r="IWA832" s="28"/>
      <c r="IWB832" s="28"/>
      <c r="IWC832" s="28"/>
      <c r="IWD832" s="28"/>
      <c r="IWE832" s="28"/>
      <c r="IWF832" s="28"/>
      <c r="IWG832" s="28"/>
      <c r="IWH832" s="28"/>
      <c r="IWI832" s="28"/>
      <c r="IWJ832" s="28"/>
      <c r="IWK832" s="28"/>
      <c r="IWL832" s="28"/>
      <c r="IWM832" s="28"/>
      <c r="IWN832" s="28"/>
      <c r="IWO832" s="28"/>
      <c r="IWP832" s="28"/>
      <c r="IWQ832" s="28"/>
      <c r="IWR832" s="28"/>
      <c r="IWS832" s="28"/>
      <c r="IWT832" s="28"/>
      <c r="IWU832" s="28"/>
      <c r="IWV832" s="28"/>
      <c r="IWW832" s="28"/>
      <c r="IWX832" s="28"/>
      <c r="IWY832" s="28"/>
      <c r="IWZ832" s="28"/>
      <c r="IXA832" s="28"/>
      <c r="IXB832" s="28"/>
      <c r="IXC832" s="28"/>
      <c r="IXD832" s="28"/>
      <c r="IXE832" s="28"/>
      <c r="IXF832" s="28"/>
      <c r="IXG832" s="28"/>
      <c r="IXH832" s="28"/>
      <c r="IXI832" s="28"/>
      <c r="IXJ832" s="28"/>
      <c r="IXK832" s="28"/>
      <c r="IXL832" s="28"/>
      <c r="IXM832" s="28"/>
      <c r="IXN832" s="28"/>
      <c r="IXO832" s="28"/>
      <c r="IXP832" s="28"/>
      <c r="IXQ832" s="28"/>
      <c r="IXR832" s="28"/>
      <c r="IXS832" s="28"/>
      <c r="IXT832" s="28"/>
      <c r="IXU832" s="28"/>
      <c r="IXV832" s="28"/>
      <c r="IXW832" s="28"/>
      <c r="IXX832" s="28"/>
      <c r="IXY832" s="28"/>
      <c r="IXZ832" s="28"/>
      <c r="IYA832" s="28"/>
      <c r="IYB832" s="28"/>
      <c r="IYC832" s="28"/>
      <c r="IYD832" s="28"/>
      <c r="IYE832" s="28"/>
      <c r="IYF832" s="28"/>
      <c r="IYG832" s="28"/>
      <c r="IYH832" s="28"/>
      <c r="IYI832" s="28"/>
      <c r="IYJ832" s="28"/>
      <c r="IYK832" s="28"/>
      <c r="IYL832" s="28"/>
      <c r="IYM832" s="28"/>
      <c r="IYN832" s="28"/>
      <c r="IYO832" s="28"/>
      <c r="IYP832" s="28"/>
      <c r="IYQ832" s="28"/>
      <c r="IYR832" s="28"/>
      <c r="IYS832" s="28"/>
      <c r="IYT832" s="28"/>
      <c r="IYU832" s="28"/>
      <c r="IYV832" s="28"/>
      <c r="IYW832" s="28"/>
      <c r="IYX832" s="28"/>
      <c r="IYY832" s="28"/>
      <c r="IYZ832" s="28"/>
      <c r="IZA832" s="28"/>
      <c r="IZB832" s="28"/>
      <c r="IZC832" s="28"/>
      <c r="IZD832" s="28"/>
      <c r="IZE832" s="28"/>
      <c r="IZF832" s="28"/>
      <c r="IZG832" s="28"/>
      <c r="IZH832" s="28"/>
      <c r="IZI832" s="28"/>
      <c r="IZJ832" s="28"/>
      <c r="IZK832" s="28"/>
      <c r="IZL832" s="28"/>
      <c r="IZM832" s="28"/>
      <c r="IZN832" s="28"/>
      <c r="IZO832" s="28"/>
      <c r="IZP832" s="28"/>
      <c r="IZQ832" s="28"/>
      <c r="IZR832" s="28"/>
      <c r="IZS832" s="28"/>
      <c r="IZT832" s="28"/>
      <c r="IZU832" s="28"/>
      <c r="IZV832" s="28"/>
      <c r="IZW832" s="28"/>
      <c r="IZX832" s="28"/>
      <c r="IZY832" s="28"/>
      <c r="IZZ832" s="28"/>
      <c r="JAA832" s="28"/>
      <c r="JAB832" s="28"/>
      <c r="JAC832" s="28"/>
      <c r="JAD832" s="28"/>
      <c r="JAE832" s="28"/>
      <c r="JAF832" s="28"/>
      <c r="JAG832" s="28"/>
      <c r="JAH832" s="28"/>
      <c r="JAI832" s="28"/>
      <c r="JAJ832" s="28"/>
      <c r="JAK832" s="28"/>
      <c r="JAL832" s="28"/>
      <c r="JAM832" s="28"/>
      <c r="JAN832" s="28"/>
      <c r="JAO832" s="28"/>
      <c r="JAP832" s="28"/>
      <c r="JAQ832" s="28"/>
      <c r="JAR832" s="28"/>
      <c r="JAS832" s="28"/>
      <c r="JAT832" s="28"/>
      <c r="JAU832" s="28"/>
      <c r="JAV832" s="28"/>
      <c r="JAW832" s="28"/>
      <c r="JAX832" s="28"/>
      <c r="JAY832" s="28"/>
      <c r="JAZ832" s="28"/>
      <c r="JBA832" s="28"/>
      <c r="JBB832" s="28"/>
      <c r="JBC832" s="28"/>
      <c r="JBD832" s="28"/>
      <c r="JBE832" s="28"/>
      <c r="JBF832" s="28"/>
      <c r="JBG832" s="28"/>
      <c r="JBH832" s="28"/>
      <c r="JBI832" s="28"/>
      <c r="JBJ832" s="28"/>
      <c r="JBK832" s="28"/>
      <c r="JBL832" s="28"/>
      <c r="JBM832" s="28"/>
      <c r="JBN832" s="28"/>
      <c r="JBO832" s="28"/>
      <c r="JBP832" s="28"/>
      <c r="JBQ832" s="28"/>
      <c r="JBR832" s="28"/>
      <c r="JBS832" s="28"/>
      <c r="JBT832" s="28"/>
      <c r="JBU832" s="28"/>
      <c r="JBV832" s="28"/>
      <c r="JBW832" s="28"/>
      <c r="JBX832" s="28"/>
      <c r="JBY832" s="28"/>
      <c r="JBZ832" s="28"/>
      <c r="JCA832" s="28"/>
      <c r="JCB832" s="28"/>
      <c r="JCC832" s="28"/>
      <c r="JCD832" s="28"/>
      <c r="JCE832" s="28"/>
      <c r="JCF832" s="28"/>
      <c r="JCG832" s="28"/>
      <c r="JCH832" s="28"/>
      <c r="JCI832" s="28"/>
      <c r="JCJ832" s="28"/>
      <c r="JCK832" s="28"/>
      <c r="JCL832" s="28"/>
      <c r="JCM832" s="28"/>
      <c r="JCN832" s="28"/>
      <c r="JCO832" s="28"/>
      <c r="JCP832" s="28"/>
      <c r="JCQ832" s="28"/>
      <c r="JCR832" s="28"/>
      <c r="JCS832" s="28"/>
      <c r="JCT832" s="28"/>
      <c r="JCU832" s="28"/>
      <c r="JCV832" s="28"/>
      <c r="JCW832" s="28"/>
      <c r="JCX832" s="28"/>
      <c r="JCY832" s="28"/>
      <c r="JCZ832" s="28"/>
      <c r="JDA832" s="28"/>
      <c r="JDB832" s="28"/>
      <c r="JDC832" s="28"/>
      <c r="JDD832" s="28"/>
      <c r="JDE832" s="28"/>
      <c r="JDF832" s="28"/>
      <c r="JDG832" s="28"/>
      <c r="JDH832" s="28"/>
      <c r="JDI832" s="28"/>
      <c r="JDJ832" s="28"/>
      <c r="JDK832" s="28"/>
      <c r="JDL832" s="28"/>
      <c r="JDM832" s="28"/>
      <c r="JDN832" s="28"/>
      <c r="JDO832" s="28"/>
      <c r="JDP832" s="28"/>
      <c r="JDQ832" s="28"/>
      <c r="JDR832" s="28"/>
      <c r="JDS832" s="28"/>
      <c r="JDT832" s="28"/>
      <c r="JDU832" s="28"/>
      <c r="JDV832" s="28"/>
      <c r="JDW832" s="28"/>
      <c r="JDX832" s="28"/>
      <c r="JDY832" s="28"/>
      <c r="JDZ832" s="28"/>
      <c r="JEA832" s="28"/>
      <c r="JEB832" s="28"/>
      <c r="JEC832" s="28"/>
      <c r="JED832" s="28"/>
      <c r="JEE832" s="28"/>
      <c r="JEF832" s="28"/>
      <c r="JEG832" s="28"/>
      <c r="JEH832" s="28"/>
      <c r="JEI832" s="28"/>
      <c r="JEJ832" s="28"/>
      <c r="JEK832" s="28"/>
      <c r="JEL832" s="28"/>
      <c r="JEM832" s="28"/>
      <c r="JEN832" s="28"/>
      <c r="JEO832" s="28"/>
      <c r="JEP832" s="28"/>
      <c r="JEQ832" s="28"/>
      <c r="JER832" s="28"/>
      <c r="JES832" s="28"/>
      <c r="JET832" s="28"/>
      <c r="JEU832" s="28"/>
      <c r="JEV832" s="28"/>
      <c r="JEW832" s="28"/>
      <c r="JEX832" s="28"/>
      <c r="JEY832" s="28"/>
      <c r="JEZ832" s="28"/>
      <c r="JFA832" s="28"/>
      <c r="JFB832" s="28"/>
      <c r="JFC832" s="28"/>
      <c r="JFD832" s="28"/>
      <c r="JFE832" s="28"/>
      <c r="JFF832" s="28"/>
      <c r="JFG832" s="28"/>
      <c r="JFH832" s="28"/>
      <c r="JFI832" s="28"/>
      <c r="JFJ832" s="28"/>
      <c r="JFK832" s="28"/>
      <c r="JFL832" s="28"/>
      <c r="JFM832" s="28"/>
      <c r="JFN832" s="28"/>
      <c r="JFO832" s="28"/>
      <c r="JFP832" s="28"/>
      <c r="JFQ832" s="28"/>
      <c r="JFR832" s="28"/>
      <c r="JFS832" s="28"/>
      <c r="JFT832" s="28"/>
      <c r="JFU832" s="28"/>
      <c r="JFV832" s="28"/>
      <c r="JFW832" s="28"/>
      <c r="JFX832" s="28"/>
      <c r="JFY832" s="28"/>
      <c r="JFZ832" s="28"/>
      <c r="JGA832" s="28"/>
      <c r="JGB832" s="28"/>
      <c r="JGC832" s="28"/>
      <c r="JGD832" s="28"/>
      <c r="JGE832" s="28"/>
      <c r="JGF832" s="28"/>
      <c r="JGG832" s="28"/>
      <c r="JGH832" s="28"/>
      <c r="JGI832" s="28"/>
      <c r="JGJ832" s="28"/>
      <c r="JGK832" s="28"/>
      <c r="JGL832" s="28"/>
      <c r="JGM832" s="28"/>
      <c r="JGN832" s="28"/>
      <c r="JGO832" s="28"/>
      <c r="JGP832" s="28"/>
      <c r="JGQ832" s="28"/>
      <c r="JGR832" s="28"/>
      <c r="JGS832" s="28"/>
      <c r="JGT832" s="28"/>
      <c r="JGU832" s="28"/>
      <c r="JGV832" s="28"/>
      <c r="JGW832" s="28"/>
      <c r="JGX832" s="28"/>
      <c r="JGY832" s="28"/>
      <c r="JGZ832" s="28"/>
      <c r="JHA832" s="28"/>
      <c r="JHB832" s="28"/>
      <c r="JHC832" s="28"/>
      <c r="JHD832" s="28"/>
      <c r="JHE832" s="28"/>
      <c r="JHF832" s="28"/>
      <c r="JHG832" s="28"/>
      <c r="JHH832" s="28"/>
      <c r="JHI832" s="28"/>
      <c r="JHJ832" s="28"/>
      <c r="JHK832" s="28"/>
      <c r="JHL832" s="28"/>
      <c r="JHM832" s="28"/>
      <c r="JHN832" s="28"/>
      <c r="JHO832" s="28"/>
      <c r="JHP832" s="28"/>
      <c r="JHQ832" s="28"/>
      <c r="JHR832" s="28"/>
      <c r="JHS832" s="28"/>
      <c r="JHT832" s="28"/>
      <c r="JHU832" s="28"/>
      <c r="JHV832" s="28"/>
      <c r="JHW832" s="28"/>
      <c r="JHX832" s="28"/>
      <c r="JHY832" s="28"/>
      <c r="JHZ832" s="28"/>
      <c r="JIA832" s="28"/>
      <c r="JIB832" s="28"/>
      <c r="JIC832" s="28"/>
      <c r="JID832" s="28"/>
      <c r="JIE832" s="28"/>
      <c r="JIF832" s="28"/>
      <c r="JIG832" s="28"/>
      <c r="JIH832" s="28"/>
      <c r="JII832" s="28"/>
      <c r="JIJ832" s="28"/>
      <c r="JIK832" s="28"/>
      <c r="JIL832" s="28"/>
      <c r="JIM832" s="28"/>
      <c r="JIN832" s="28"/>
      <c r="JIO832" s="28"/>
      <c r="JIP832" s="28"/>
      <c r="JIQ832" s="28"/>
      <c r="JIR832" s="28"/>
      <c r="JIS832" s="28"/>
      <c r="JIT832" s="28"/>
      <c r="JIU832" s="28"/>
      <c r="JIV832" s="28"/>
      <c r="JIW832" s="28"/>
      <c r="JIX832" s="28"/>
      <c r="JIY832" s="28"/>
      <c r="JIZ832" s="28"/>
      <c r="JJA832" s="28"/>
      <c r="JJB832" s="28"/>
      <c r="JJC832" s="28"/>
      <c r="JJD832" s="28"/>
      <c r="JJE832" s="28"/>
      <c r="JJF832" s="28"/>
      <c r="JJG832" s="28"/>
      <c r="JJH832" s="28"/>
      <c r="JJI832" s="28"/>
      <c r="JJJ832" s="28"/>
      <c r="JJK832" s="28"/>
      <c r="JJL832" s="28"/>
      <c r="JJM832" s="28"/>
      <c r="JJN832" s="28"/>
      <c r="JJO832" s="28"/>
      <c r="JJP832" s="28"/>
      <c r="JJQ832" s="28"/>
      <c r="JJR832" s="28"/>
      <c r="JJS832" s="28"/>
      <c r="JJT832" s="28"/>
      <c r="JJU832" s="28"/>
      <c r="JJV832" s="28"/>
      <c r="JJW832" s="28"/>
      <c r="JJX832" s="28"/>
      <c r="JJY832" s="28"/>
      <c r="JJZ832" s="28"/>
      <c r="JKA832" s="28"/>
      <c r="JKB832" s="28"/>
      <c r="JKC832" s="28"/>
      <c r="JKD832" s="28"/>
      <c r="JKE832" s="28"/>
      <c r="JKF832" s="28"/>
      <c r="JKG832" s="28"/>
      <c r="JKH832" s="28"/>
      <c r="JKI832" s="28"/>
      <c r="JKJ832" s="28"/>
      <c r="JKK832" s="28"/>
      <c r="JKL832" s="28"/>
      <c r="JKM832" s="28"/>
      <c r="JKN832" s="28"/>
      <c r="JKO832" s="28"/>
      <c r="JKP832" s="28"/>
      <c r="JKQ832" s="28"/>
      <c r="JKR832" s="28"/>
      <c r="JKS832" s="28"/>
      <c r="JKT832" s="28"/>
      <c r="JKU832" s="28"/>
      <c r="JKV832" s="28"/>
      <c r="JKW832" s="28"/>
      <c r="JKX832" s="28"/>
      <c r="JKY832" s="28"/>
      <c r="JKZ832" s="28"/>
      <c r="JLA832" s="28"/>
      <c r="JLB832" s="28"/>
      <c r="JLC832" s="28"/>
      <c r="JLD832" s="28"/>
      <c r="JLE832" s="28"/>
      <c r="JLF832" s="28"/>
      <c r="JLG832" s="28"/>
      <c r="JLH832" s="28"/>
      <c r="JLI832" s="28"/>
      <c r="JLJ832" s="28"/>
      <c r="JLK832" s="28"/>
      <c r="JLL832" s="28"/>
      <c r="JLM832" s="28"/>
      <c r="JLN832" s="28"/>
      <c r="JLO832" s="28"/>
      <c r="JLP832" s="28"/>
      <c r="JLQ832" s="28"/>
      <c r="JLR832" s="28"/>
      <c r="JLS832" s="28"/>
      <c r="JLT832" s="28"/>
      <c r="JLU832" s="28"/>
      <c r="JLV832" s="28"/>
      <c r="JLW832" s="28"/>
      <c r="JLX832" s="28"/>
      <c r="JLY832" s="28"/>
      <c r="JLZ832" s="28"/>
      <c r="JMA832" s="28"/>
      <c r="JMB832" s="28"/>
      <c r="JMC832" s="28"/>
      <c r="JMD832" s="28"/>
      <c r="JME832" s="28"/>
      <c r="JMF832" s="28"/>
      <c r="JMG832" s="28"/>
      <c r="JMH832" s="28"/>
      <c r="JMI832" s="28"/>
      <c r="JMJ832" s="28"/>
      <c r="JMK832" s="28"/>
      <c r="JML832" s="28"/>
      <c r="JMM832" s="28"/>
      <c r="JMN832" s="28"/>
      <c r="JMO832" s="28"/>
      <c r="JMP832" s="28"/>
      <c r="JMQ832" s="28"/>
      <c r="JMR832" s="28"/>
      <c r="JMS832" s="28"/>
      <c r="JMT832" s="28"/>
      <c r="JMU832" s="28"/>
      <c r="JMV832" s="28"/>
      <c r="JMW832" s="28"/>
      <c r="JMX832" s="28"/>
      <c r="JMY832" s="28"/>
      <c r="JMZ832" s="28"/>
      <c r="JNA832" s="28"/>
      <c r="JNB832" s="28"/>
      <c r="JNC832" s="28"/>
      <c r="JND832" s="28"/>
      <c r="JNE832" s="28"/>
      <c r="JNF832" s="28"/>
      <c r="JNG832" s="28"/>
      <c r="JNH832" s="28"/>
      <c r="JNI832" s="28"/>
      <c r="JNJ832" s="28"/>
      <c r="JNK832" s="28"/>
      <c r="JNL832" s="28"/>
      <c r="JNM832" s="28"/>
      <c r="JNN832" s="28"/>
      <c r="JNO832" s="28"/>
      <c r="JNP832" s="28"/>
      <c r="JNQ832" s="28"/>
      <c r="JNR832" s="28"/>
      <c r="JNS832" s="28"/>
      <c r="JNT832" s="28"/>
      <c r="JNU832" s="28"/>
      <c r="JNV832" s="28"/>
      <c r="JNW832" s="28"/>
      <c r="JNX832" s="28"/>
      <c r="JNY832" s="28"/>
      <c r="JNZ832" s="28"/>
      <c r="JOA832" s="28"/>
      <c r="JOB832" s="28"/>
      <c r="JOC832" s="28"/>
      <c r="JOD832" s="28"/>
      <c r="JOE832" s="28"/>
      <c r="JOF832" s="28"/>
      <c r="JOG832" s="28"/>
      <c r="JOH832" s="28"/>
      <c r="JOI832" s="28"/>
      <c r="JOJ832" s="28"/>
      <c r="JOK832" s="28"/>
      <c r="JOL832" s="28"/>
      <c r="JOM832" s="28"/>
      <c r="JON832" s="28"/>
      <c r="JOO832" s="28"/>
      <c r="JOP832" s="28"/>
      <c r="JOQ832" s="28"/>
      <c r="JOR832" s="28"/>
      <c r="JOS832" s="28"/>
      <c r="JOT832" s="28"/>
      <c r="JOU832" s="28"/>
      <c r="JOV832" s="28"/>
      <c r="JOW832" s="28"/>
      <c r="JOX832" s="28"/>
      <c r="JOY832" s="28"/>
      <c r="JOZ832" s="28"/>
      <c r="JPA832" s="28"/>
      <c r="JPB832" s="28"/>
      <c r="JPC832" s="28"/>
      <c r="JPD832" s="28"/>
      <c r="JPE832" s="28"/>
      <c r="JPF832" s="28"/>
      <c r="JPG832" s="28"/>
      <c r="JPH832" s="28"/>
      <c r="JPI832" s="28"/>
      <c r="JPJ832" s="28"/>
      <c r="JPK832" s="28"/>
      <c r="JPL832" s="28"/>
      <c r="JPM832" s="28"/>
      <c r="JPN832" s="28"/>
      <c r="JPO832" s="28"/>
      <c r="JPP832" s="28"/>
      <c r="JPQ832" s="28"/>
      <c r="JPR832" s="28"/>
      <c r="JPS832" s="28"/>
      <c r="JPT832" s="28"/>
      <c r="JPU832" s="28"/>
      <c r="JPV832" s="28"/>
      <c r="JPW832" s="28"/>
      <c r="JPX832" s="28"/>
      <c r="JPY832" s="28"/>
      <c r="JPZ832" s="28"/>
      <c r="JQA832" s="28"/>
      <c r="JQB832" s="28"/>
      <c r="JQC832" s="28"/>
      <c r="JQD832" s="28"/>
      <c r="JQE832" s="28"/>
      <c r="JQF832" s="28"/>
      <c r="JQG832" s="28"/>
      <c r="JQH832" s="28"/>
      <c r="JQI832" s="28"/>
      <c r="JQJ832" s="28"/>
      <c r="JQK832" s="28"/>
      <c r="JQL832" s="28"/>
      <c r="JQM832" s="28"/>
      <c r="JQN832" s="28"/>
      <c r="JQO832" s="28"/>
      <c r="JQP832" s="28"/>
      <c r="JQQ832" s="28"/>
      <c r="JQR832" s="28"/>
      <c r="JQS832" s="28"/>
      <c r="JQT832" s="28"/>
      <c r="JQU832" s="28"/>
      <c r="JQV832" s="28"/>
      <c r="JQW832" s="28"/>
      <c r="JQX832" s="28"/>
      <c r="JQY832" s="28"/>
      <c r="JQZ832" s="28"/>
      <c r="JRA832" s="28"/>
      <c r="JRB832" s="28"/>
      <c r="JRC832" s="28"/>
      <c r="JRD832" s="28"/>
      <c r="JRE832" s="28"/>
      <c r="JRF832" s="28"/>
      <c r="JRG832" s="28"/>
      <c r="JRH832" s="28"/>
      <c r="JRI832" s="28"/>
      <c r="JRJ832" s="28"/>
      <c r="JRK832" s="28"/>
      <c r="JRL832" s="28"/>
      <c r="JRM832" s="28"/>
      <c r="JRN832" s="28"/>
      <c r="JRO832" s="28"/>
      <c r="JRP832" s="28"/>
      <c r="JRQ832" s="28"/>
      <c r="JRR832" s="28"/>
      <c r="JRS832" s="28"/>
      <c r="JRT832" s="28"/>
      <c r="JRU832" s="28"/>
      <c r="JRV832" s="28"/>
      <c r="JRW832" s="28"/>
      <c r="JRX832" s="28"/>
      <c r="JRY832" s="28"/>
      <c r="JRZ832" s="28"/>
      <c r="JSA832" s="28"/>
      <c r="JSB832" s="28"/>
      <c r="JSC832" s="28"/>
      <c r="JSD832" s="28"/>
      <c r="JSE832" s="28"/>
      <c r="JSF832" s="28"/>
      <c r="JSG832" s="28"/>
      <c r="JSH832" s="28"/>
      <c r="JSI832" s="28"/>
      <c r="JSJ832" s="28"/>
      <c r="JSK832" s="28"/>
      <c r="JSL832" s="28"/>
      <c r="JSM832" s="28"/>
      <c r="JSN832" s="28"/>
      <c r="JSO832" s="28"/>
      <c r="JSP832" s="28"/>
      <c r="JSQ832" s="28"/>
      <c r="JSR832" s="28"/>
      <c r="JSS832" s="28"/>
      <c r="JST832" s="28"/>
      <c r="JSU832" s="28"/>
      <c r="JSV832" s="28"/>
      <c r="JSW832" s="28"/>
      <c r="JSX832" s="28"/>
      <c r="JSY832" s="28"/>
      <c r="JSZ832" s="28"/>
      <c r="JTA832" s="28"/>
      <c r="JTB832" s="28"/>
      <c r="JTC832" s="28"/>
      <c r="JTD832" s="28"/>
      <c r="JTE832" s="28"/>
      <c r="JTF832" s="28"/>
      <c r="JTG832" s="28"/>
      <c r="JTH832" s="28"/>
      <c r="JTI832" s="28"/>
      <c r="JTJ832" s="28"/>
      <c r="JTK832" s="28"/>
      <c r="JTL832" s="28"/>
      <c r="JTM832" s="28"/>
      <c r="JTN832" s="28"/>
      <c r="JTO832" s="28"/>
      <c r="JTP832" s="28"/>
      <c r="JTQ832" s="28"/>
      <c r="JTR832" s="28"/>
      <c r="JTS832" s="28"/>
      <c r="JTT832" s="28"/>
      <c r="JTU832" s="28"/>
      <c r="JTV832" s="28"/>
      <c r="JTW832" s="28"/>
      <c r="JTX832" s="28"/>
      <c r="JTY832" s="28"/>
      <c r="JTZ832" s="28"/>
      <c r="JUA832" s="28"/>
      <c r="JUB832" s="28"/>
      <c r="JUC832" s="28"/>
      <c r="JUD832" s="28"/>
      <c r="JUE832" s="28"/>
      <c r="JUF832" s="28"/>
      <c r="JUG832" s="28"/>
      <c r="JUH832" s="28"/>
      <c r="JUI832" s="28"/>
      <c r="JUJ832" s="28"/>
      <c r="JUK832" s="28"/>
      <c r="JUL832" s="28"/>
      <c r="JUM832" s="28"/>
      <c r="JUN832" s="28"/>
      <c r="JUO832" s="28"/>
      <c r="JUP832" s="28"/>
      <c r="JUQ832" s="28"/>
      <c r="JUR832" s="28"/>
      <c r="JUS832" s="28"/>
      <c r="JUT832" s="28"/>
      <c r="JUU832" s="28"/>
      <c r="JUV832" s="28"/>
      <c r="JUW832" s="28"/>
      <c r="JUX832" s="28"/>
      <c r="JUY832" s="28"/>
      <c r="JUZ832" s="28"/>
      <c r="JVA832" s="28"/>
      <c r="JVB832" s="28"/>
      <c r="JVC832" s="28"/>
      <c r="JVD832" s="28"/>
      <c r="JVE832" s="28"/>
      <c r="JVF832" s="28"/>
      <c r="JVG832" s="28"/>
      <c r="JVH832" s="28"/>
      <c r="JVI832" s="28"/>
      <c r="JVJ832" s="28"/>
      <c r="JVK832" s="28"/>
      <c r="JVL832" s="28"/>
      <c r="JVM832" s="28"/>
      <c r="JVN832" s="28"/>
      <c r="JVO832" s="28"/>
      <c r="JVP832" s="28"/>
      <c r="JVQ832" s="28"/>
      <c r="JVR832" s="28"/>
      <c r="JVS832" s="28"/>
      <c r="JVT832" s="28"/>
      <c r="JVU832" s="28"/>
      <c r="JVV832" s="28"/>
      <c r="JVW832" s="28"/>
      <c r="JVX832" s="28"/>
      <c r="JVY832" s="28"/>
      <c r="JVZ832" s="28"/>
      <c r="JWA832" s="28"/>
      <c r="JWB832" s="28"/>
      <c r="JWC832" s="28"/>
      <c r="JWD832" s="28"/>
      <c r="JWE832" s="28"/>
      <c r="JWF832" s="28"/>
      <c r="JWG832" s="28"/>
      <c r="JWH832" s="28"/>
      <c r="JWI832" s="28"/>
      <c r="JWJ832" s="28"/>
      <c r="JWK832" s="28"/>
      <c r="JWL832" s="28"/>
      <c r="JWM832" s="28"/>
      <c r="JWN832" s="28"/>
      <c r="JWO832" s="28"/>
      <c r="JWP832" s="28"/>
      <c r="JWQ832" s="28"/>
      <c r="JWR832" s="28"/>
      <c r="JWS832" s="28"/>
      <c r="JWT832" s="28"/>
      <c r="JWU832" s="28"/>
      <c r="JWV832" s="28"/>
      <c r="JWW832" s="28"/>
      <c r="JWX832" s="28"/>
      <c r="JWY832" s="28"/>
      <c r="JWZ832" s="28"/>
      <c r="JXA832" s="28"/>
      <c r="JXB832" s="28"/>
      <c r="JXC832" s="28"/>
      <c r="JXD832" s="28"/>
      <c r="JXE832" s="28"/>
      <c r="JXF832" s="28"/>
      <c r="JXG832" s="28"/>
      <c r="JXH832" s="28"/>
      <c r="JXI832" s="28"/>
      <c r="JXJ832" s="28"/>
      <c r="JXK832" s="28"/>
      <c r="JXL832" s="28"/>
      <c r="JXM832" s="28"/>
      <c r="JXN832" s="28"/>
      <c r="JXO832" s="28"/>
      <c r="JXP832" s="28"/>
      <c r="JXQ832" s="28"/>
      <c r="JXR832" s="28"/>
      <c r="JXS832" s="28"/>
      <c r="JXT832" s="28"/>
      <c r="JXU832" s="28"/>
      <c r="JXV832" s="28"/>
      <c r="JXW832" s="28"/>
      <c r="JXX832" s="28"/>
      <c r="JXY832" s="28"/>
      <c r="JXZ832" s="28"/>
      <c r="JYA832" s="28"/>
      <c r="JYB832" s="28"/>
      <c r="JYC832" s="28"/>
      <c r="JYD832" s="28"/>
      <c r="JYE832" s="28"/>
      <c r="JYF832" s="28"/>
      <c r="JYG832" s="28"/>
      <c r="JYH832" s="28"/>
      <c r="JYI832" s="28"/>
      <c r="JYJ832" s="28"/>
      <c r="JYK832" s="28"/>
      <c r="JYL832" s="28"/>
      <c r="JYM832" s="28"/>
      <c r="JYN832" s="28"/>
      <c r="JYO832" s="28"/>
      <c r="JYP832" s="28"/>
      <c r="JYQ832" s="28"/>
      <c r="JYR832" s="28"/>
      <c r="JYS832" s="28"/>
      <c r="JYT832" s="28"/>
      <c r="JYU832" s="28"/>
      <c r="JYV832" s="28"/>
      <c r="JYW832" s="28"/>
      <c r="JYX832" s="28"/>
      <c r="JYY832" s="28"/>
      <c r="JYZ832" s="28"/>
      <c r="JZA832" s="28"/>
      <c r="JZB832" s="28"/>
      <c r="JZC832" s="28"/>
      <c r="JZD832" s="28"/>
      <c r="JZE832" s="28"/>
      <c r="JZF832" s="28"/>
      <c r="JZG832" s="28"/>
      <c r="JZH832" s="28"/>
      <c r="JZI832" s="28"/>
      <c r="JZJ832" s="28"/>
      <c r="JZK832" s="28"/>
      <c r="JZL832" s="28"/>
      <c r="JZM832" s="28"/>
      <c r="JZN832" s="28"/>
      <c r="JZO832" s="28"/>
      <c r="JZP832" s="28"/>
      <c r="JZQ832" s="28"/>
      <c r="JZR832" s="28"/>
      <c r="JZS832" s="28"/>
      <c r="JZT832" s="28"/>
      <c r="JZU832" s="28"/>
      <c r="JZV832" s="28"/>
      <c r="JZW832" s="28"/>
      <c r="JZX832" s="28"/>
      <c r="JZY832" s="28"/>
      <c r="JZZ832" s="28"/>
      <c r="KAA832" s="28"/>
      <c r="KAB832" s="28"/>
      <c r="KAC832" s="28"/>
      <c r="KAD832" s="28"/>
      <c r="KAE832" s="28"/>
      <c r="KAF832" s="28"/>
      <c r="KAG832" s="28"/>
      <c r="KAH832" s="28"/>
      <c r="KAI832" s="28"/>
      <c r="KAJ832" s="28"/>
      <c r="KAK832" s="28"/>
      <c r="KAL832" s="28"/>
      <c r="KAM832" s="28"/>
      <c r="KAN832" s="28"/>
      <c r="KAO832" s="28"/>
      <c r="KAP832" s="28"/>
      <c r="KAQ832" s="28"/>
      <c r="KAR832" s="28"/>
      <c r="KAS832" s="28"/>
      <c r="KAT832" s="28"/>
      <c r="KAU832" s="28"/>
      <c r="KAV832" s="28"/>
      <c r="KAW832" s="28"/>
      <c r="KAX832" s="28"/>
      <c r="KAY832" s="28"/>
      <c r="KAZ832" s="28"/>
      <c r="KBA832" s="28"/>
      <c r="KBB832" s="28"/>
      <c r="KBC832" s="28"/>
      <c r="KBD832" s="28"/>
      <c r="KBE832" s="28"/>
      <c r="KBF832" s="28"/>
      <c r="KBG832" s="28"/>
      <c r="KBH832" s="28"/>
      <c r="KBI832" s="28"/>
      <c r="KBJ832" s="28"/>
      <c r="KBK832" s="28"/>
      <c r="KBL832" s="28"/>
      <c r="KBM832" s="28"/>
      <c r="KBN832" s="28"/>
      <c r="KBO832" s="28"/>
      <c r="KBP832" s="28"/>
      <c r="KBQ832" s="28"/>
      <c r="KBR832" s="28"/>
      <c r="KBS832" s="28"/>
      <c r="KBT832" s="28"/>
      <c r="KBU832" s="28"/>
      <c r="KBV832" s="28"/>
      <c r="KBW832" s="28"/>
      <c r="KBX832" s="28"/>
      <c r="KBY832" s="28"/>
      <c r="KBZ832" s="28"/>
      <c r="KCA832" s="28"/>
      <c r="KCB832" s="28"/>
      <c r="KCC832" s="28"/>
      <c r="KCD832" s="28"/>
      <c r="KCE832" s="28"/>
      <c r="KCF832" s="28"/>
      <c r="KCG832" s="28"/>
      <c r="KCH832" s="28"/>
      <c r="KCI832" s="28"/>
      <c r="KCJ832" s="28"/>
      <c r="KCK832" s="28"/>
      <c r="KCL832" s="28"/>
      <c r="KCM832" s="28"/>
      <c r="KCN832" s="28"/>
      <c r="KCO832" s="28"/>
      <c r="KCP832" s="28"/>
      <c r="KCQ832" s="28"/>
      <c r="KCR832" s="28"/>
      <c r="KCS832" s="28"/>
      <c r="KCT832" s="28"/>
      <c r="KCU832" s="28"/>
      <c r="KCV832" s="28"/>
      <c r="KCW832" s="28"/>
      <c r="KCX832" s="28"/>
      <c r="KCY832" s="28"/>
      <c r="KCZ832" s="28"/>
      <c r="KDA832" s="28"/>
      <c r="KDB832" s="28"/>
      <c r="KDC832" s="28"/>
      <c r="KDD832" s="28"/>
      <c r="KDE832" s="28"/>
      <c r="KDF832" s="28"/>
      <c r="KDG832" s="28"/>
      <c r="KDH832" s="28"/>
      <c r="KDI832" s="28"/>
      <c r="KDJ832" s="28"/>
      <c r="KDK832" s="28"/>
      <c r="KDL832" s="28"/>
      <c r="KDM832" s="28"/>
      <c r="KDN832" s="28"/>
      <c r="KDO832" s="28"/>
      <c r="KDP832" s="28"/>
      <c r="KDQ832" s="28"/>
      <c r="KDR832" s="28"/>
      <c r="KDS832" s="28"/>
      <c r="KDT832" s="28"/>
      <c r="KDU832" s="28"/>
      <c r="KDV832" s="28"/>
      <c r="KDW832" s="28"/>
      <c r="KDX832" s="28"/>
      <c r="KDY832" s="28"/>
      <c r="KDZ832" s="28"/>
      <c r="KEA832" s="28"/>
      <c r="KEB832" s="28"/>
      <c r="KEC832" s="28"/>
      <c r="KED832" s="28"/>
      <c r="KEE832" s="28"/>
      <c r="KEF832" s="28"/>
      <c r="KEG832" s="28"/>
      <c r="KEH832" s="28"/>
      <c r="KEI832" s="28"/>
      <c r="KEJ832" s="28"/>
      <c r="KEK832" s="28"/>
      <c r="KEL832" s="28"/>
      <c r="KEM832" s="28"/>
      <c r="KEN832" s="28"/>
      <c r="KEO832" s="28"/>
      <c r="KEP832" s="28"/>
      <c r="KEQ832" s="28"/>
      <c r="KER832" s="28"/>
      <c r="KES832" s="28"/>
      <c r="KET832" s="28"/>
      <c r="KEU832" s="28"/>
      <c r="KEV832" s="28"/>
      <c r="KEW832" s="28"/>
      <c r="KEX832" s="28"/>
      <c r="KEY832" s="28"/>
      <c r="KEZ832" s="28"/>
      <c r="KFA832" s="28"/>
      <c r="KFB832" s="28"/>
      <c r="KFC832" s="28"/>
      <c r="KFD832" s="28"/>
      <c r="KFE832" s="28"/>
      <c r="KFF832" s="28"/>
      <c r="KFG832" s="28"/>
      <c r="KFH832" s="28"/>
      <c r="KFI832" s="28"/>
      <c r="KFJ832" s="28"/>
      <c r="KFK832" s="28"/>
      <c r="KFL832" s="28"/>
      <c r="KFM832" s="28"/>
      <c r="KFN832" s="28"/>
      <c r="KFO832" s="28"/>
      <c r="KFP832" s="28"/>
      <c r="KFQ832" s="28"/>
      <c r="KFR832" s="28"/>
      <c r="KFS832" s="28"/>
      <c r="KFT832" s="28"/>
      <c r="KFU832" s="28"/>
      <c r="KFV832" s="28"/>
      <c r="KFW832" s="28"/>
      <c r="KFX832" s="28"/>
      <c r="KFY832" s="28"/>
      <c r="KFZ832" s="28"/>
      <c r="KGA832" s="28"/>
      <c r="KGB832" s="28"/>
      <c r="KGC832" s="28"/>
      <c r="KGD832" s="28"/>
      <c r="KGE832" s="28"/>
      <c r="KGF832" s="28"/>
      <c r="KGG832" s="28"/>
      <c r="KGH832" s="28"/>
      <c r="KGI832" s="28"/>
      <c r="KGJ832" s="28"/>
      <c r="KGK832" s="28"/>
      <c r="KGL832" s="28"/>
      <c r="KGM832" s="28"/>
      <c r="KGN832" s="28"/>
      <c r="KGO832" s="28"/>
      <c r="KGP832" s="28"/>
      <c r="KGQ832" s="28"/>
      <c r="KGR832" s="28"/>
      <c r="KGS832" s="28"/>
      <c r="KGT832" s="28"/>
      <c r="KGU832" s="28"/>
      <c r="KGV832" s="28"/>
      <c r="KGW832" s="28"/>
      <c r="KGX832" s="28"/>
      <c r="KGY832" s="28"/>
      <c r="KGZ832" s="28"/>
      <c r="KHA832" s="28"/>
      <c r="KHB832" s="28"/>
      <c r="KHC832" s="28"/>
      <c r="KHD832" s="28"/>
      <c r="KHE832" s="28"/>
      <c r="KHF832" s="28"/>
      <c r="KHG832" s="28"/>
      <c r="KHH832" s="28"/>
      <c r="KHI832" s="28"/>
      <c r="KHJ832" s="28"/>
      <c r="KHK832" s="28"/>
      <c r="KHL832" s="28"/>
      <c r="KHM832" s="28"/>
      <c r="KHN832" s="28"/>
      <c r="KHO832" s="28"/>
      <c r="KHP832" s="28"/>
      <c r="KHQ832" s="28"/>
      <c r="KHR832" s="28"/>
      <c r="KHS832" s="28"/>
      <c r="KHT832" s="28"/>
      <c r="KHU832" s="28"/>
      <c r="KHV832" s="28"/>
      <c r="KHW832" s="28"/>
      <c r="KHX832" s="28"/>
      <c r="KHY832" s="28"/>
      <c r="KHZ832" s="28"/>
      <c r="KIA832" s="28"/>
      <c r="KIB832" s="28"/>
      <c r="KIC832" s="28"/>
      <c r="KID832" s="28"/>
      <c r="KIE832" s="28"/>
      <c r="KIF832" s="28"/>
      <c r="KIG832" s="28"/>
      <c r="KIH832" s="28"/>
      <c r="KII832" s="28"/>
      <c r="KIJ832" s="28"/>
      <c r="KIK832" s="28"/>
      <c r="KIL832" s="28"/>
      <c r="KIM832" s="28"/>
      <c r="KIN832" s="28"/>
      <c r="KIO832" s="28"/>
      <c r="KIP832" s="28"/>
      <c r="KIQ832" s="28"/>
      <c r="KIR832" s="28"/>
      <c r="KIS832" s="28"/>
      <c r="KIT832" s="28"/>
      <c r="KIU832" s="28"/>
      <c r="KIV832" s="28"/>
      <c r="KIW832" s="28"/>
      <c r="KIX832" s="28"/>
      <c r="KIY832" s="28"/>
      <c r="KIZ832" s="28"/>
      <c r="KJA832" s="28"/>
      <c r="KJB832" s="28"/>
      <c r="KJC832" s="28"/>
      <c r="KJD832" s="28"/>
      <c r="KJE832" s="28"/>
      <c r="KJF832" s="28"/>
      <c r="KJG832" s="28"/>
      <c r="KJH832" s="28"/>
      <c r="KJI832" s="28"/>
      <c r="KJJ832" s="28"/>
      <c r="KJK832" s="28"/>
      <c r="KJL832" s="28"/>
      <c r="KJM832" s="28"/>
      <c r="KJN832" s="28"/>
      <c r="KJO832" s="28"/>
      <c r="KJP832" s="28"/>
      <c r="KJQ832" s="28"/>
      <c r="KJR832" s="28"/>
      <c r="KJS832" s="28"/>
      <c r="KJT832" s="28"/>
      <c r="KJU832" s="28"/>
      <c r="KJV832" s="28"/>
      <c r="KJW832" s="28"/>
      <c r="KJX832" s="28"/>
      <c r="KJY832" s="28"/>
      <c r="KJZ832" s="28"/>
      <c r="KKA832" s="28"/>
      <c r="KKB832" s="28"/>
      <c r="KKC832" s="28"/>
      <c r="KKD832" s="28"/>
      <c r="KKE832" s="28"/>
      <c r="KKF832" s="28"/>
      <c r="KKG832" s="28"/>
      <c r="KKH832" s="28"/>
      <c r="KKI832" s="28"/>
      <c r="KKJ832" s="28"/>
      <c r="KKK832" s="28"/>
      <c r="KKL832" s="28"/>
      <c r="KKM832" s="28"/>
      <c r="KKN832" s="28"/>
      <c r="KKO832" s="28"/>
      <c r="KKP832" s="28"/>
      <c r="KKQ832" s="28"/>
      <c r="KKR832" s="28"/>
      <c r="KKS832" s="28"/>
      <c r="KKT832" s="28"/>
      <c r="KKU832" s="28"/>
      <c r="KKV832" s="28"/>
      <c r="KKW832" s="28"/>
      <c r="KKX832" s="28"/>
      <c r="KKY832" s="28"/>
      <c r="KKZ832" s="28"/>
      <c r="KLA832" s="28"/>
      <c r="KLB832" s="28"/>
      <c r="KLC832" s="28"/>
      <c r="KLD832" s="28"/>
      <c r="KLE832" s="28"/>
      <c r="KLF832" s="28"/>
      <c r="KLG832" s="28"/>
      <c r="KLH832" s="28"/>
      <c r="KLI832" s="28"/>
      <c r="KLJ832" s="28"/>
      <c r="KLK832" s="28"/>
      <c r="KLL832" s="28"/>
      <c r="KLM832" s="28"/>
      <c r="KLN832" s="28"/>
      <c r="KLO832" s="28"/>
      <c r="KLP832" s="28"/>
      <c r="KLQ832" s="28"/>
      <c r="KLR832" s="28"/>
      <c r="KLS832" s="28"/>
      <c r="KLT832" s="28"/>
      <c r="KLU832" s="28"/>
      <c r="KLV832" s="28"/>
      <c r="KLW832" s="28"/>
      <c r="KLX832" s="28"/>
      <c r="KLY832" s="28"/>
      <c r="KLZ832" s="28"/>
      <c r="KMA832" s="28"/>
      <c r="KMB832" s="28"/>
      <c r="KMC832" s="28"/>
      <c r="KMD832" s="28"/>
      <c r="KME832" s="28"/>
      <c r="KMF832" s="28"/>
      <c r="KMG832" s="28"/>
      <c r="KMH832" s="28"/>
      <c r="KMI832" s="28"/>
      <c r="KMJ832" s="28"/>
      <c r="KMK832" s="28"/>
      <c r="KML832" s="28"/>
      <c r="KMM832" s="28"/>
      <c r="KMN832" s="28"/>
      <c r="KMO832" s="28"/>
      <c r="KMP832" s="28"/>
      <c r="KMQ832" s="28"/>
      <c r="KMR832" s="28"/>
      <c r="KMS832" s="28"/>
      <c r="KMT832" s="28"/>
      <c r="KMU832" s="28"/>
      <c r="KMV832" s="28"/>
      <c r="KMW832" s="28"/>
      <c r="KMX832" s="28"/>
      <c r="KMY832" s="28"/>
      <c r="KMZ832" s="28"/>
      <c r="KNA832" s="28"/>
      <c r="KNB832" s="28"/>
      <c r="KNC832" s="28"/>
      <c r="KND832" s="28"/>
      <c r="KNE832" s="28"/>
      <c r="KNF832" s="28"/>
      <c r="KNG832" s="28"/>
      <c r="KNH832" s="28"/>
      <c r="KNI832" s="28"/>
      <c r="KNJ832" s="28"/>
      <c r="KNK832" s="28"/>
      <c r="KNL832" s="28"/>
      <c r="KNM832" s="28"/>
      <c r="KNN832" s="28"/>
      <c r="KNO832" s="28"/>
      <c r="KNP832" s="28"/>
      <c r="KNQ832" s="28"/>
      <c r="KNR832" s="28"/>
      <c r="KNS832" s="28"/>
      <c r="KNT832" s="28"/>
      <c r="KNU832" s="28"/>
      <c r="KNV832" s="28"/>
      <c r="KNW832" s="28"/>
      <c r="KNX832" s="28"/>
      <c r="KNY832" s="28"/>
      <c r="KNZ832" s="28"/>
      <c r="KOA832" s="28"/>
      <c r="KOB832" s="28"/>
      <c r="KOC832" s="28"/>
      <c r="KOD832" s="28"/>
      <c r="KOE832" s="28"/>
      <c r="KOF832" s="28"/>
      <c r="KOG832" s="28"/>
      <c r="KOH832" s="28"/>
      <c r="KOI832" s="28"/>
      <c r="KOJ832" s="28"/>
      <c r="KOK832" s="28"/>
      <c r="KOL832" s="28"/>
      <c r="KOM832" s="28"/>
      <c r="KON832" s="28"/>
      <c r="KOO832" s="28"/>
      <c r="KOP832" s="28"/>
      <c r="KOQ832" s="28"/>
      <c r="KOR832" s="28"/>
      <c r="KOS832" s="28"/>
      <c r="KOT832" s="28"/>
      <c r="KOU832" s="28"/>
      <c r="KOV832" s="28"/>
      <c r="KOW832" s="28"/>
      <c r="KOX832" s="28"/>
      <c r="KOY832" s="28"/>
      <c r="KOZ832" s="28"/>
      <c r="KPA832" s="28"/>
      <c r="KPB832" s="28"/>
      <c r="KPC832" s="28"/>
      <c r="KPD832" s="28"/>
      <c r="KPE832" s="28"/>
      <c r="KPF832" s="28"/>
      <c r="KPG832" s="28"/>
      <c r="KPH832" s="28"/>
      <c r="KPI832" s="28"/>
      <c r="KPJ832" s="28"/>
      <c r="KPK832" s="28"/>
      <c r="KPL832" s="28"/>
      <c r="KPM832" s="28"/>
      <c r="KPN832" s="28"/>
      <c r="KPO832" s="28"/>
      <c r="KPP832" s="28"/>
      <c r="KPQ832" s="28"/>
      <c r="KPR832" s="28"/>
      <c r="KPS832" s="28"/>
      <c r="KPT832" s="28"/>
      <c r="KPU832" s="28"/>
      <c r="KPV832" s="28"/>
      <c r="KPW832" s="28"/>
      <c r="KPX832" s="28"/>
      <c r="KPY832" s="28"/>
      <c r="KPZ832" s="28"/>
      <c r="KQA832" s="28"/>
      <c r="KQB832" s="28"/>
      <c r="KQC832" s="28"/>
      <c r="KQD832" s="28"/>
      <c r="KQE832" s="28"/>
      <c r="KQF832" s="28"/>
      <c r="KQG832" s="28"/>
      <c r="KQH832" s="28"/>
      <c r="KQI832" s="28"/>
      <c r="KQJ832" s="28"/>
      <c r="KQK832" s="28"/>
      <c r="KQL832" s="28"/>
      <c r="KQM832" s="28"/>
      <c r="KQN832" s="28"/>
      <c r="KQO832" s="28"/>
      <c r="KQP832" s="28"/>
      <c r="KQQ832" s="28"/>
      <c r="KQR832" s="28"/>
      <c r="KQS832" s="28"/>
      <c r="KQT832" s="28"/>
      <c r="KQU832" s="28"/>
      <c r="KQV832" s="28"/>
      <c r="KQW832" s="28"/>
      <c r="KQX832" s="28"/>
      <c r="KQY832" s="28"/>
      <c r="KQZ832" s="28"/>
      <c r="KRA832" s="28"/>
      <c r="KRB832" s="28"/>
      <c r="KRC832" s="28"/>
      <c r="KRD832" s="28"/>
      <c r="KRE832" s="28"/>
      <c r="KRF832" s="28"/>
      <c r="KRG832" s="28"/>
      <c r="KRH832" s="28"/>
      <c r="KRI832" s="28"/>
      <c r="KRJ832" s="28"/>
      <c r="KRK832" s="28"/>
      <c r="KRL832" s="28"/>
      <c r="KRM832" s="28"/>
      <c r="KRN832" s="28"/>
      <c r="KRO832" s="28"/>
      <c r="KRP832" s="28"/>
      <c r="KRQ832" s="28"/>
      <c r="KRR832" s="28"/>
      <c r="KRS832" s="28"/>
      <c r="KRT832" s="28"/>
      <c r="KRU832" s="28"/>
      <c r="KRV832" s="28"/>
      <c r="KRW832" s="28"/>
      <c r="KRX832" s="28"/>
      <c r="KRY832" s="28"/>
      <c r="KRZ832" s="28"/>
      <c r="KSA832" s="28"/>
      <c r="KSB832" s="28"/>
      <c r="KSC832" s="28"/>
      <c r="KSD832" s="28"/>
      <c r="KSE832" s="28"/>
      <c r="KSF832" s="28"/>
      <c r="KSG832" s="28"/>
      <c r="KSH832" s="28"/>
      <c r="KSI832" s="28"/>
      <c r="KSJ832" s="28"/>
      <c r="KSK832" s="28"/>
      <c r="KSL832" s="28"/>
      <c r="KSM832" s="28"/>
      <c r="KSN832" s="28"/>
      <c r="KSO832" s="28"/>
      <c r="KSP832" s="28"/>
      <c r="KSQ832" s="28"/>
      <c r="KSR832" s="28"/>
      <c r="KSS832" s="28"/>
      <c r="KST832" s="28"/>
      <c r="KSU832" s="28"/>
      <c r="KSV832" s="28"/>
      <c r="KSW832" s="28"/>
      <c r="KSX832" s="28"/>
      <c r="KSY832" s="28"/>
      <c r="KSZ832" s="28"/>
      <c r="KTA832" s="28"/>
      <c r="KTB832" s="28"/>
      <c r="KTC832" s="28"/>
      <c r="KTD832" s="28"/>
      <c r="KTE832" s="28"/>
      <c r="KTF832" s="28"/>
      <c r="KTG832" s="28"/>
      <c r="KTH832" s="28"/>
      <c r="KTI832" s="28"/>
      <c r="KTJ832" s="28"/>
      <c r="KTK832" s="28"/>
      <c r="KTL832" s="28"/>
      <c r="KTM832" s="28"/>
      <c r="KTN832" s="28"/>
      <c r="KTO832" s="28"/>
      <c r="KTP832" s="28"/>
      <c r="KTQ832" s="28"/>
      <c r="KTR832" s="28"/>
      <c r="KTS832" s="28"/>
      <c r="KTT832" s="28"/>
      <c r="KTU832" s="28"/>
      <c r="KTV832" s="28"/>
      <c r="KTW832" s="28"/>
      <c r="KTX832" s="28"/>
      <c r="KTY832" s="28"/>
      <c r="KTZ832" s="28"/>
      <c r="KUA832" s="28"/>
      <c r="KUB832" s="28"/>
      <c r="KUC832" s="28"/>
      <c r="KUD832" s="28"/>
      <c r="KUE832" s="28"/>
      <c r="KUF832" s="28"/>
      <c r="KUG832" s="28"/>
      <c r="KUH832" s="28"/>
      <c r="KUI832" s="28"/>
      <c r="KUJ832" s="28"/>
      <c r="KUK832" s="28"/>
      <c r="KUL832" s="28"/>
      <c r="KUM832" s="28"/>
      <c r="KUN832" s="28"/>
      <c r="KUO832" s="28"/>
      <c r="KUP832" s="28"/>
      <c r="KUQ832" s="28"/>
      <c r="KUR832" s="28"/>
      <c r="KUS832" s="28"/>
      <c r="KUT832" s="28"/>
      <c r="KUU832" s="28"/>
      <c r="KUV832" s="28"/>
      <c r="KUW832" s="28"/>
      <c r="KUX832" s="28"/>
      <c r="KUY832" s="28"/>
      <c r="KUZ832" s="28"/>
      <c r="KVA832" s="28"/>
      <c r="KVB832" s="28"/>
      <c r="KVC832" s="28"/>
      <c r="KVD832" s="28"/>
      <c r="KVE832" s="28"/>
      <c r="KVF832" s="28"/>
      <c r="KVG832" s="28"/>
      <c r="KVH832" s="28"/>
      <c r="KVI832" s="28"/>
      <c r="KVJ832" s="28"/>
      <c r="KVK832" s="28"/>
      <c r="KVL832" s="28"/>
      <c r="KVM832" s="28"/>
      <c r="KVN832" s="28"/>
      <c r="KVO832" s="28"/>
      <c r="KVP832" s="28"/>
      <c r="KVQ832" s="28"/>
      <c r="KVR832" s="28"/>
      <c r="KVS832" s="28"/>
      <c r="KVT832" s="28"/>
      <c r="KVU832" s="28"/>
      <c r="KVV832" s="28"/>
      <c r="KVW832" s="28"/>
      <c r="KVX832" s="28"/>
      <c r="KVY832" s="28"/>
      <c r="KVZ832" s="28"/>
      <c r="KWA832" s="28"/>
      <c r="KWB832" s="28"/>
      <c r="KWC832" s="28"/>
      <c r="KWD832" s="28"/>
      <c r="KWE832" s="28"/>
      <c r="KWF832" s="28"/>
      <c r="KWG832" s="28"/>
      <c r="KWH832" s="28"/>
      <c r="KWI832" s="28"/>
      <c r="KWJ832" s="28"/>
      <c r="KWK832" s="28"/>
      <c r="KWL832" s="28"/>
      <c r="KWM832" s="28"/>
      <c r="KWN832" s="28"/>
      <c r="KWO832" s="28"/>
      <c r="KWP832" s="28"/>
      <c r="KWQ832" s="28"/>
      <c r="KWR832" s="28"/>
      <c r="KWS832" s="28"/>
      <c r="KWT832" s="28"/>
      <c r="KWU832" s="28"/>
      <c r="KWV832" s="28"/>
      <c r="KWW832" s="28"/>
      <c r="KWX832" s="28"/>
      <c r="KWY832" s="28"/>
      <c r="KWZ832" s="28"/>
      <c r="KXA832" s="28"/>
      <c r="KXB832" s="28"/>
      <c r="KXC832" s="28"/>
      <c r="KXD832" s="28"/>
      <c r="KXE832" s="28"/>
      <c r="KXF832" s="28"/>
      <c r="KXG832" s="28"/>
      <c r="KXH832" s="28"/>
      <c r="KXI832" s="28"/>
      <c r="KXJ832" s="28"/>
      <c r="KXK832" s="28"/>
      <c r="KXL832" s="28"/>
      <c r="KXM832" s="28"/>
      <c r="KXN832" s="28"/>
      <c r="KXO832" s="28"/>
      <c r="KXP832" s="28"/>
      <c r="KXQ832" s="28"/>
      <c r="KXR832" s="28"/>
      <c r="KXS832" s="28"/>
      <c r="KXT832" s="28"/>
      <c r="KXU832" s="28"/>
      <c r="KXV832" s="28"/>
      <c r="KXW832" s="28"/>
      <c r="KXX832" s="28"/>
      <c r="KXY832" s="28"/>
      <c r="KXZ832" s="28"/>
      <c r="KYA832" s="28"/>
      <c r="KYB832" s="28"/>
      <c r="KYC832" s="28"/>
      <c r="KYD832" s="28"/>
      <c r="KYE832" s="28"/>
      <c r="KYF832" s="28"/>
      <c r="KYG832" s="28"/>
      <c r="KYH832" s="28"/>
      <c r="KYI832" s="28"/>
      <c r="KYJ832" s="28"/>
      <c r="KYK832" s="28"/>
      <c r="KYL832" s="28"/>
      <c r="KYM832" s="28"/>
      <c r="KYN832" s="28"/>
      <c r="KYO832" s="28"/>
      <c r="KYP832" s="28"/>
      <c r="KYQ832" s="28"/>
      <c r="KYR832" s="28"/>
      <c r="KYS832" s="28"/>
      <c r="KYT832" s="28"/>
      <c r="KYU832" s="28"/>
      <c r="KYV832" s="28"/>
      <c r="KYW832" s="28"/>
      <c r="KYX832" s="28"/>
      <c r="KYY832" s="28"/>
      <c r="KYZ832" s="28"/>
      <c r="KZA832" s="28"/>
      <c r="KZB832" s="28"/>
      <c r="KZC832" s="28"/>
      <c r="KZD832" s="28"/>
      <c r="KZE832" s="28"/>
      <c r="KZF832" s="28"/>
      <c r="KZG832" s="28"/>
      <c r="KZH832" s="28"/>
      <c r="KZI832" s="28"/>
      <c r="KZJ832" s="28"/>
      <c r="KZK832" s="28"/>
      <c r="KZL832" s="28"/>
      <c r="KZM832" s="28"/>
      <c r="KZN832" s="28"/>
      <c r="KZO832" s="28"/>
      <c r="KZP832" s="28"/>
      <c r="KZQ832" s="28"/>
      <c r="KZR832" s="28"/>
      <c r="KZS832" s="28"/>
      <c r="KZT832" s="28"/>
      <c r="KZU832" s="28"/>
      <c r="KZV832" s="28"/>
      <c r="KZW832" s="28"/>
      <c r="KZX832" s="28"/>
      <c r="KZY832" s="28"/>
      <c r="KZZ832" s="28"/>
      <c r="LAA832" s="28"/>
      <c r="LAB832" s="28"/>
      <c r="LAC832" s="28"/>
      <c r="LAD832" s="28"/>
      <c r="LAE832" s="28"/>
      <c r="LAF832" s="28"/>
      <c r="LAG832" s="28"/>
      <c r="LAH832" s="28"/>
      <c r="LAI832" s="28"/>
      <c r="LAJ832" s="28"/>
      <c r="LAK832" s="28"/>
      <c r="LAL832" s="28"/>
      <c r="LAM832" s="28"/>
      <c r="LAN832" s="28"/>
      <c r="LAO832" s="28"/>
      <c r="LAP832" s="28"/>
      <c r="LAQ832" s="28"/>
      <c r="LAR832" s="28"/>
      <c r="LAS832" s="28"/>
      <c r="LAT832" s="28"/>
      <c r="LAU832" s="28"/>
      <c r="LAV832" s="28"/>
      <c r="LAW832" s="28"/>
      <c r="LAX832" s="28"/>
      <c r="LAY832" s="28"/>
      <c r="LAZ832" s="28"/>
      <c r="LBA832" s="28"/>
      <c r="LBB832" s="28"/>
      <c r="LBC832" s="28"/>
      <c r="LBD832" s="28"/>
      <c r="LBE832" s="28"/>
      <c r="LBF832" s="28"/>
      <c r="LBG832" s="28"/>
      <c r="LBH832" s="28"/>
      <c r="LBI832" s="28"/>
      <c r="LBJ832" s="28"/>
      <c r="LBK832" s="28"/>
      <c r="LBL832" s="28"/>
      <c r="LBM832" s="28"/>
      <c r="LBN832" s="28"/>
      <c r="LBO832" s="28"/>
      <c r="LBP832" s="28"/>
      <c r="LBQ832" s="28"/>
      <c r="LBR832" s="28"/>
      <c r="LBS832" s="28"/>
      <c r="LBT832" s="28"/>
      <c r="LBU832" s="28"/>
      <c r="LBV832" s="28"/>
      <c r="LBW832" s="28"/>
      <c r="LBX832" s="28"/>
      <c r="LBY832" s="28"/>
      <c r="LBZ832" s="28"/>
      <c r="LCA832" s="28"/>
      <c r="LCB832" s="28"/>
      <c r="LCC832" s="28"/>
      <c r="LCD832" s="28"/>
      <c r="LCE832" s="28"/>
      <c r="LCF832" s="28"/>
      <c r="LCG832" s="28"/>
      <c r="LCH832" s="28"/>
      <c r="LCI832" s="28"/>
      <c r="LCJ832" s="28"/>
      <c r="LCK832" s="28"/>
      <c r="LCL832" s="28"/>
      <c r="LCM832" s="28"/>
      <c r="LCN832" s="28"/>
      <c r="LCO832" s="28"/>
      <c r="LCP832" s="28"/>
      <c r="LCQ832" s="28"/>
      <c r="LCR832" s="28"/>
      <c r="LCS832" s="28"/>
      <c r="LCT832" s="28"/>
      <c r="LCU832" s="28"/>
      <c r="LCV832" s="28"/>
      <c r="LCW832" s="28"/>
      <c r="LCX832" s="28"/>
      <c r="LCY832" s="28"/>
      <c r="LCZ832" s="28"/>
      <c r="LDA832" s="28"/>
      <c r="LDB832" s="28"/>
      <c r="LDC832" s="28"/>
      <c r="LDD832" s="28"/>
      <c r="LDE832" s="28"/>
      <c r="LDF832" s="28"/>
      <c r="LDG832" s="28"/>
      <c r="LDH832" s="28"/>
      <c r="LDI832" s="28"/>
      <c r="LDJ832" s="28"/>
      <c r="LDK832" s="28"/>
      <c r="LDL832" s="28"/>
      <c r="LDM832" s="28"/>
      <c r="LDN832" s="28"/>
      <c r="LDO832" s="28"/>
      <c r="LDP832" s="28"/>
      <c r="LDQ832" s="28"/>
      <c r="LDR832" s="28"/>
      <c r="LDS832" s="28"/>
      <c r="LDT832" s="28"/>
      <c r="LDU832" s="28"/>
      <c r="LDV832" s="28"/>
      <c r="LDW832" s="28"/>
      <c r="LDX832" s="28"/>
      <c r="LDY832" s="28"/>
      <c r="LDZ832" s="28"/>
      <c r="LEA832" s="28"/>
      <c r="LEB832" s="28"/>
      <c r="LEC832" s="28"/>
      <c r="LED832" s="28"/>
      <c r="LEE832" s="28"/>
      <c r="LEF832" s="28"/>
      <c r="LEG832" s="28"/>
      <c r="LEH832" s="28"/>
      <c r="LEI832" s="28"/>
      <c r="LEJ832" s="28"/>
      <c r="LEK832" s="28"/>
      <c r="LEL832" s="28"/>
      <c r="LEM832" s="28"/>
      <c r="LEN832" s="28"/>
      <c r="LEO832" s="28"/>
      <c r="LEP832" s="28"/>
      <c r="LEQ832" s="28"/>
      <c r="LER832" s="28"/>
      <c r="LES832" s="28"/>
      <c r="LET832" s="28"/>
      <c r="LEU832" s="28"/>
      <c r="LEV832" s="28"/>
      <c r="LEW832" s="28"/>
      <c r="LEX832" s="28"/>
      <c r="LEY832" s="28"/>
      <c r="LEZ832" s="28"/>
      <c r="LFA832" s="28"/>
      <c r="LFB832" s="28"/>
      <c r="LFC832" s="28"/>
      <c r="LFD832" s="28"/>
      <c r="LFE832" s="28"/>
      <c r="LFF832" s="28"/>
      <c r="LFG832" s="28"/>
      <c r="LFH832" s="28"/>
      <c r="LFI832" s="28"/>
      <c r="LFJ832" s="28"/>
      <c r="LFK832" s="28"/>
      <c r="LFL832" s="28"/>
      <c r="LFM832" s="28"/>
      <c r="LFN832" s="28"/>
      <c r="LFO832" s="28"/>
      <c r="LFP832" s="28"/>
      <c r="LFQ832" s="28"/>
      <c r="LFR832" s="28"/>
      <c r="LFS832" s="28"/>
      <c r="LFT832" s="28"/>
      <c r="LFU832" s="28"/>
      <c r="LFV832" s="28"/>
      <c r="LFW832" s="28"/>
      <c r="LFX832" s="28"/>
      <c r="LFY832" s="28"/>
      <c r="LFZ832" s="28"/>
      <c r="LGA832" s="28"/>
      <c r="LGB832" s="28"/>
      <c r="LGC832" s="28"/>
      <c r="LGD832" s="28"/>
      <c r="LGE832" s="28"/>
      <c r="LGF832" s="28"/>
      <c r="LGG832" s="28"/>
      <c r="LGH832" s="28"/>
      <c r="LGI832" s="28"/>
      <c r="LGJ832" s="28"/>
      <c r="LGK832" s="28"/>
      <c r="LGL832" s="28"/>
      <c r="LGM832" s="28"/>
      <c r="LGN832" s="28"/>
      <c r="LGO832" s="28"/>
      <c r="LGP832" s="28"/>
      <c r="LGQ832" s="28"/>
      <c r="LGR832" s="28"/>
      <c r="LGS832" s="28"/>
      <c r="LGT832" s="28"/>
      <c r="LGU832" s="28"/>
      <c r="LGV832" s="28"/>
      <c r="LGW832" s="28"/>
      <c r="LGX832" s="28"/>
      <c r="LGY832" s="28"/>
      <c r="LGZ832" s="28"/>
      <c r="LHA832" s="28"/>
      <c r="LHB832" s="28"/>
      <c r="LHC832" s="28"/>
      <c r="LHD832" s="28"/>
      <c r="LHE832" s="28"/>
      <c r="LHF832" s="28"/>
      <c r="LHG832" s="28"/>
      <c r="LHH832" s="28"/>
      <c r="LHI832" s="28"/>
      <c r="LHJ832" s="28"/>
      <c r="LHK832" s="28"/>
      <c r="LHL832" s="28"/>
      <c r="LHM832" s="28"/>
      <c r="LHN832" s="28"/>
      <c r="LHO832" s="28"/>
      <c r="LHP832" s="28"/>
      <c r="LHQ832" s="28"/>
      <c r="LHR832" s="28"/>
      <c r="LHS832" s="28"/>
      <c r="LHT832" s="28"/>
      <c r="LHU832" s="28"/>
      <c r="LHV832" s="28"/>
      <c r="LHW832" s="28"/>
      <c r="LHX832" s="28"/>
      <c r="LHY832" s="28"/>
      <c r="LHZ832" s="28"/>
      <c r="LIA832" s="28"/>
      <c r="LIB832" s="28"/>
      <c r="LIC832" s="28"/>
      <c r="LID832" s="28"/>
      <c r="LIE832" s="28"/>
      <c r="LIF832" s="28"/>
      <c r="LIG832" s="28"/>
      <c r="LIH832" s="28"/>
      <c r="LII832" s="28"/>
      <c r="LIJ832" s="28"/>
      <c r="LIK832" s="28"/>
      <c r="LIL832" s="28"/>
      <c r="LIM832" s="28"/>
      <c r="LIN832" s="28"/>
      <c r="LIO832" s="28"/>
      <c r="LIP832" s="28"/>
      <c r="LIQ832" s="28"/>
      <c r="LIR832" s="28"/>
      <c r="LIS832" s="28"/>
      <c r="LIT832" s="28"/>
      <c r="LIU832" s="28"/>
      <c r="LIV832" s="28"/>
      <c r="LIW832" s="28"/>
      <c r="LIX832" s="28"/>
      <c r="LIY832" s="28"/>
      <c r="LIZ832" s="28"/>
      <c r="LJA832" s="28"/>
      <c r="LJB832" s="28"/>
      <c r="LJC832" s="28"/>
      <c r="LJD832" s="28"/>
      <c r="LJE832" s="28"/>
      <c r="LJF832" s="28"/>
      <c r="LJG832" s="28"/>
      <c r="LJH832" s="28"/>
      <c r="LJI832" s="28"/>
      <c r="LJJ832" s="28"/>
      <c r="LJK832" s="28"/>
      <c r="LJL832" s="28"/>
      <c r="LJM832" s="28"/>
      <c r="LJN832" s="28"/>
      <c r="LJO832" s="28"/>
      <c r="LJP832" s="28"/>
      <c r="LJQ832" s="28"/>
      <c r="LJR832" s="28"/>
      <c r="LJS832" s="28"/>
      <c r="LJT832" s="28"/>
      <c r="LJU832" s="28"/>
      <c r="LJV832" s="28"/>
      <c r="LJW832" s="28"/>
      <c r="LJX832" s="28"/>
      <c r="LJY832" s="28"/>
      <c r="LJZ832" s="28"/>
      <c r="LKA832" s="28"/>
      <c r="LKB832" s="28"/>
      <c r="LKC832" s="28"/>
      <c r="LKD832" s="28"/>
      <c r="LKE832" s="28"/>
      <c r="LKF832" s="28"/>
      <c r="LKG832" s="28"/>
      <c r="LKH832" s="28"/>
      <c r="LKI832" s="28"/>
      <c r="LKJ832" s="28"/>
      <c r="LKK832" s="28"/>
      <c r="LKL832" s="28"/>
      <c r="LKM832" s="28"/>
      <c r="LKN832" s="28"/>
      <c r="LKO832" s="28"/>
      <c r="LKP832" s="28"/>
      <c r="LKQ832" s="28"/>
      <c r="LKR832" s="28"/>
      <c r="LKS832" s="28"/>
      <c r="LKT832" s="28"/>
      <c r="LKU832" s="28"/>
      <c r="LKV832" s="28"/>
      <c r="LKW832" s="28"/>
      <c r="LKX832" s="28"/>
      <c r="LKY832" s="28"/>
      <c r="LKZ832" s="28"/>
      <c r="LLA832" s="28"/>
      <c r="LLB832" s="28"/>
      <c r="LLC832" s="28"/>
      <c r="LLD832" s="28"/>
      <c r="LLE832" s="28"/>
      <c r="LLF832" s="28"/>
      <c r="LLG832" s="28"/>
      <c r="LLH832" s="28"/>
      <c r="LLI832" s="28"/>
      <c r="LLJ832" s="28"/>
      <c r="LLK832" s="28"/>
      <c r="LLL832" s="28"/>
      <c r="LLM832" s="28"/>
      <c r="LLN832" s="28"/>
      <c r="LLO832" s="28"/>
      <c r="LLP832" s="28"/>
      <c r="LLQ832" s="28"/>
      <c r="LLR832" s="28"/>
      <c r="LLS832" s="28"/>
      <c r="LLT832" s="28"/>
      <c r="LLU832" s="28"/>
      <c r="LLV832" s="28"/>
      <c r="LLW832" s="28"/>
      <c r="LLX832" s="28"/>
      <c r="LLY832" s="28"/>
      <c r="LLZ832" s="28"/>
      <c r="LMA832" s="28"/>
      <c r="LMB832" s="28"/>
      <c r="LMC832" s="28"/>
      <c r="LMD832" s="28"/>
      <c r="LME832" s="28"/>
      <c r="LMF832" s="28"/>
      <c r="LMG832" s="28"/>
      <c r="LMH832" s="28"/>
      <c r="LMI832" s="28"/>
      <c r="LMJ832" s="28"/>
      <c r="LMK832" s="28"/>
      <c r="LML832" s="28"/>
      <c r="LMM832" s="28"/>
      <c r="LMN832" s="28"/>
      <c r="LMO832" s="28"/>
      <c r="LMP832" s="28"/>
      <c r="LMQ832" s="28"/>
      <c r="LMR832" s="28"/>
      <c r="LMS832" s="28"/>
      <c r="LMT832" s="28"/>
      <c r="LMU832" s="28"/>
      <c r="LMV832" s="28"/>
      <c r="LMW832" s="28"/>
      <c r="LMX832" s="28"/>
      <c r="LMY832" s="28"/>
      <c r="LMZ832" s="28"/>
      <c r="LNA832" s="28"/>
      <c r="LNB832" s="28"/>
      <c r="LNC832" s="28"/>
      <c r="LND832" s="28"/>
      <c r="LNE832" s="28"/>
      <c r="LNF832" s="28"/>
      <c r="LNG832" s="28"/>
      <c r="LNH832" s="28"/>
      <c r="LNI832" s="28"/>
      <c r="LNJ832" s="28"/>
      <c r="LNK832" s="28"/>
      <c r="LNL832" s="28"/>
      <c r="LNM832" s="28"/>
      <c r="LNN832" s="28"/>
      <c r="LNO832" s="28"/>
      <c r="LNP832" s="28"/>
      <c r="LNQ832" s="28"/>
      <c r="LNR832" s="28"/>
      <c r="LNS832" s="28"/>
      <c r="LNT832" s="28"/>
      <c r="LNU832" s="28"/>
      <c r="LNV832" s="28"/>
      <c r="LNW832" s="28"/>
      <c r="LNX832" s="28"/>
      <c r="LNY832" s="28"/>
      <c r="LNZ832" s="28"/>
      <c r="LOA832" s="28"/>
      <c r="LOB832" s="28"/>
      <c r="LOC832" s="28"/>
      <c r="LOD832" s="28"/>
      <c r="LOE832" s="28"/>
      <c r="LOF832" s="28"/>
      <c r="LOG832" s="28"/>
      <c r="LOH832" s="28"/>
      <c r="LOI832" s="28"/>
      <c r="LOJ832" s="28"/>
      <c r="LOK832" s="28"/>
      <c r="LOL832" s="28"/>
      <c r="LOM832" s="28"/>
      <c r="LON832" s="28"/>
      <c r="LOO832" s="28"/>
      <c r="LOP832" s="28"/>
      <c r="LOQ832" s="28"/>
      <c r="LOR832" s="28"/>
      <c r="LOS832" s="28"/>
      <c r="LOT832" s="28"/>
      <c r="LOU832" s="28"/>
      <c r="LOV832" s="28"/>
      <c r="LOW832" s="28"/>
      <c r="LOX832" s="28"/>
      <c r="LOY832" s="28"/>
      <c r="LOZ832" s="28"/>
      <c r="LPA832" s="28"/>
      <c r="LPB832" s="28"/>
      <c r="LPC832" s="28"/>
      <c r="LPD832" s="28"/>
      <c r="LPE832" s="28"/>
      <c r="LPF832" s="28"/>
      <c r="LPG832" s="28"/>
      <c r="LPH832" s="28"/>
      <c r="LPI832" s="28"/>
      <c r="LPJ832" s="28"/>
      <c r="LPK832" s="28"/>
      <c r="LPL832" s="28"/>
      <c r="LPM832" s="28"/>
      <c r="LPN832" s="28"/>
      <c r="LPO832" s="28"/>
      <c r="LPP832" s="28"/>
      <c r="LPQ832" s="28"/>
      <c r="LPR832" s="28"/>
      <c r="LPS832" s="28"/>
      <c r="LPT832" s="28"/>
      <c r="LPU832" s="28"/>
      <c r="LPV832" s="28"/>
      <c r="LPW832" s="28"/>
      <c r="LPX832" s="28"/>
      <c r="LPY832" s="28"/>
      <c r="LPZ832" s="28"/>
      <c r="LQA832" s="28"/>
      <c r="LQB832" s="28"/>
      <c r="LQC832" s="28"/>
      <c r="LQD832" s="28"/>
      <c r="LQE832" s="28"/>
      <c r="LQF832" s="28"/>
      <c r="LQG832" s="28"/>
      <c r="LQH832" s="28"/>
      <c r="LQI832" s="28"/>
      <c r="LQJ832" s="28"/>
      <c r="LQK832" s="28"/>
      <c r="LQL832" s="28"/>
      <c r="LQM832" s="28"/>
      <c r="LQN832" s="28"/>
      <c r="LQO832" s="28"/>
      <c r="LQP832" s="28"/>
      <c r="LQQ832" s="28"/>
      <c r="LQR832" s="28"/>
      <c r="LQS832" s="28"/>
      <c r="LQT832" s="28"/>
      <c r="LQU832" s="28"/>
      <c r="LQV832" s="28"/>
      <c r="LQW832" s="28"/>
      <c r="LQX832" s="28"/>
      <c r="LQY832" s="28"/>
      <c r="LQZ832" s="28"/>
      <c r="LRA832" s="28"/>
      <c r="LRB832" s="28"/>
      <c r="LRC832" s="28"/>
      <c r="LRD832" s="28"/>
      <c r="LRE832" s="28"/>
      <c r="LRF832" s="28"/>
      <c r="LRG832" s="28"/>
      <c r="LRH832" s="28"/>
      <c r="LRI832" s="28"/>
      <c r="LRJ832" s="28"/>
      <c r="LRK832" s="28"/>
      <c r="LRL832" s="28"/>
      <c r="LRM832" s="28"/>
      <c r="LRN832" s="28"/>
      <c r="LRO832" s="28"/>
      <c r="LRP832" s="28"/>
      <c r="LRQ832" s="28"/>
      <c r="LRR832" s="28"/>
      <c r="LRS832" s="28"/>
      <c r="LRT832" s="28"/>
      <c r="LRU832" s="28"/>
      <c r="LRV832" s="28"/>
      <c r="LRW832" s="28"/>
      <c r="LRX832" s="28"/>
      <c r="LRY832" s="28"/>
      <c r="LRZ832" s="28"/>
      <c r="LSA832" s="28"/>
      <c r="LSB832" s="28"/>
      <c r="LSC832" s="28"/>
      <c r="LSD832" s="28"/>
      <c r="LSE832" s="28"/>
      <c r="LSF832" s="28"/>
      <c r="LSG832" s="28"/>
      <c r="LSH832" s="28"/>
      <c r="LSI832" s="28"/>
      <c r="LSJ832" s="28"/>
      <c r="LSK832" s="28"/>
      <c r="LSL832" s="28"/>
      <c r="LSM832" s="28"/>
      <c r="LSN832" s="28"/>
      <c r="LSO832" s="28"/>
      <c r="LSP832" s="28"/>
      <c r="LSQ832" s="28"/>
      <c r="LSR832" s="28"/>
      <c r="LSS832" s="28"/>
      <c r="LST832" s="28"/>
      <c r="LSU832" s="28"/>
      <c r="LSV832" s="28"/>
      <c r="LSW832" s="28"/>
      <c r="LSX832" s="28"/>
      <c r="LSY832" s="28"/>
      <c r="LSZ832" s="28"/>
      <c r="LTA832" s="28"/>
      <c r="LTB832" s="28"/>
      <c r="LTC832" s="28"/>
      <c r="LTD832" s="28"/>
      <c r="LTE832" s="28"/>
      <c r="LTF832" s="28"/>
      <c r="LTG832" s="28"/>
      <c r="LTH832" s="28"/>
      <c r="LTI832" s="28"/>
      <c r="LTJ832" s="28"/>
      <c r="LTK832" s="28"/>
      <c r="LTL832" s="28"/>
      <c r="LTM832" s="28"/>
      <c r="LTN832" s="28"/>
      <c r="LTO832" s="28"/>
      <c r="LTP832" s="28"/>
      <c r="LTQ832" s="28"/>
      <c r="LTR832" s="28"/>
      <c r="LTS832" s="28"/>
      <c r="LTT832" s="28"/>
      <c r="LTU832" s="28"/>
      <c r="LTV832" s="28"/>
      <c r="LTW832" s="28"/>
      <c r="LTX832" s="28"/>
      <c r="LTY832" s="28"/>
      <c r="LTZ832" s="28"/>
      <c r="LUA832" s="28"/>
      <c r="LUB832" s="28"/>
      <c r="LUC832" s="28"/>
      <c r="LUD832" s="28"/>
      <c r="LUE832" s="28"/>
      <c r="LUF832" s="28"/>
      <c r="LUG832" s="28"/>
      <c r="LUH832" s="28"/>
      <c r="LUI832" s="28"/>
      <c r="LUJ832" s="28"/>
      <c r="LUK832" s="28"/>
      <c r="LUL832" s="28"/>
      <c r="LUM832" s="28"/>
      <c r="LUN832" s="28"/>
      <c r="LUO832" s="28"/>
      <c r="LUP832" s="28"/>
      <c r="LUQ832" s="28"/>
      <c r="LUR832" s="28"/>
      <c r="LUS832" s="28"/>
      <c r="LUT832" s="28"/>
      <c r="LUU832" s="28"/>
      <c r="LUV832" s="28"/>
      <c r="LUW832" s="28"/>
      <c r="LUX832" s="28"/>
      <c r="LUY832" s="28"/>
      <c r="LUZ832" s="28"/>
      <c r="LVA832" s="28"/>
      <c r="LVB832" s="28"/>
      <c r="LVC832" s="28"/>
      <c r="LVD832" s="28"/>
      <c r="LVE832" s="28"/>
      <c r="LVF832" s="28"/>
      <c r="LVG832" s="28"/>
      <c r="LVH832" s="28"/>
      <c r="LVI832" s="28"/>
      <c r="LVJ832" s="28"/>
      <c r="LVK832" s="28"/>
      <c r="LVL832" s="28"/>
      <c r="LVM832" s="28"/>
      <c r="LVN832" s="28"/>
      <c r="LVO832" s="28"/>
      <c r="LVP832" s="28"/>
      <c r="LVQ832" s="28"/>
      <c r="LVR832" s="28"/>
      <c r="LVS832" s="28"/>
      <c r="LVT832" s="28"/>
      <c r="LVU832" s="28"/>
      <c r="LVV832" s="28"/>
      <c r="LVW832" s="28"/>
      <c r="LVX832" s="28"/>
      <c r="LVY832" s="28"/>
      <c r="LVZ832" s="28"/>
      <c r="LWA832" s="28"/>
      <c r="LWB832" s="28"/>
      <c r="LWC832" s="28"/>
      <c r="LWD832" s="28"/>
      <c r="LWE832" s="28"/>
      <c r="LWF832" s="28"/>
      <c r="LWG832" s="28"/>
      <c r="LWH832" s="28"/>
      <c r="LWI832" s="28"/>
      <c r="LWJ832" s="28"/>
      <c r="LWK832" s="28"/>
      <c r="LWL832" s="28"/>
      <c r="LWM832" s="28"/>
      <c r="LWN832" s="28"/>
      <c r="LWO832" s="28"/>
      <c r="LWP832" s="28"/>
      <c r="LWQ832" s="28"/>
      <c r="LWR832" s="28"/>
      <c r="LWS832" s="28"/>
      <c r="LWT832" s="28"/>
      <c r="LWU832" s="28"/>
      <c r="LWV832" s="28"/>
      <c r="LWW832" s="28"/>
      <c r="LWX832" s="28"/>
      <c r="LWY832" s="28"/>
      <c r="LWZ832" s="28"/>
      <c r="LXA832" s="28"/>
      <c r="LXB832" s="28"/>
      <c r="LXC832" s="28"/>
      <c r="LXD832" s="28"/>
      <c r="LXE832" s="28"/>
      <c r="LXF832" s="28"/>
      <c r="LXG832" s="28"/>
      <c r="LXH832" s="28"/>
      <c r="LXI832" s="28"/>
      <c r="LXJ832" s="28"/>
      <c r="LXK832" s="28"/>
      <c r="LXL832" s="28"/>
      <c r="LXM832" s="28"/>
      <c r="LXN832" s="28"/>
      <c r="LXO832" s="28"/>
      <c r="LXP832" s="28"/>
      <c r="LXQ832" s="28"/>
      <c r="LXR832" s="28"/>
      <c r="LXS832" s="28"/>
      <c r="LXT832" s="28"/>
      <c r="LXU832" s="28"/>
      <c r="LXV832" s="28"/>
      <c r="LXW832" s="28"/>
      <c r="LXX832" s="28"/>
      <c r="LXY832" s="28"/>
      <c r="LXZ832" s="28"/>
      <c r="LYA832" s="28"/>
      <c r="LYB832" s="28"/>
      <c r="LYC832" s="28"/>
      <c r="LYD832" s="28"/>
      <c r="LYE832" s="28"/>
      <c r="LYF832" s="28"/>
      <c r="LYG832" s="28"/>
      <c r="LYH832" s="28"/>
      <c r="LYI832" s="28"/>
      <c r="LYJ832" s="28"/>
      <c r="LYK832" s="28"/>
      <c r="LYL832" s="28"/>
      <c r="LYM832" s="28"/>
      <c r="LYN832" s="28"/>
      <c r="LYO832" s="28"/>
      <c r="LYP832" s="28"/>
      <c r="LYQ832" s="28"/>
      <c r="LYR832" s="28"/>
      <c r="LYS832" s="28"/>
      <c r="LYT832" s="28"/>
      <c r="LYU832" s="28"/>
      <c r="LYV832" s="28"/>
      <c r="LYW832" s="28"/>
      <c r="LYX832" s="28"/>
      <c r="LYY832" s="28"/>
      <c r="LYZ832" s="28"/>
      <c r="LZA832" s="28"/>
      <c r="LZB832" s="28"/>
      <c r="LZC832" s="28"/>
      <c r="LZD832" s="28"/>
      <c r="LZE832" s="28"/>
      <c r="LZF832" s="28"/>
      <c r="LZG832" s="28"/>
      <c r="LZH832" s="28"/>
      <c r="LZI832" s="28"/>
      <c r="LZJ832" s="28"/>
      <c r="LZK832" s="28"/>
      <c r="LZL832" s="28"/>
      <c r="LZM832" s="28"/>
      <c r="LZN832" s="28"/>
      <c r="LZO832" s="28"/>
      <c r="LZP832" s="28"/>
      <c r="LZQ832" s="28"/>
      <c r="LZR832" s="28"/>
      <c r="LZS832" s="28"/>
      <c r="LZT832" s="28"/>
      <c r="LZU832" s="28"/>
      <c r="LZV832" s="28"/>
      <c r="LZW832" s="28"/>
      <c r="LZX832" s="28"/>
      <c r="LZY832" s="28"/>
      <c r="LZZ832" s="28"/>
      <c r="MAA832" s="28"/>
      <c r="MAB832" s="28"/>
      <c r="MAC832" s="28"/>
      <c r="MAD832" s="28"/>
      <c r="MAE832" s="28"/>
      <c r="MAF832" s="28"/>
      <c r="MAG832" s="28"/>
      <c r="MAH832" s="28"/>
      <c r="MAI832" s="28"/>
      <c r="MAJ832" s="28"/>
      <c r="MAK832" s="28"/>
      <c r="MAL832" s="28"/>
      <c r="MAM832" s="28"/>
      <c r="MAN832" s="28"/>
      <c r="MAO832" s="28"/>
      <c r="MAP832" s="28"/>
      <c r="MAQ832" s="28"/>
      <c r="MAR832" s="28"/>
      <c r="MAS832" s="28"/>
      <c r="MAT832" s="28"/>
      <c r="MAU832" s="28"/>
      <c r="MAV832" s="28"/>
      <c r="MAW832" s="28"/>
      <c r="MAX832" s="28"/>
      <c r="MAY832" s="28"/>
      <c r="MAZ832" s="28"/>
      <c r="MBA832" s="28"/>
      <c r="MBB832" s="28"/>
      <c r="MBC832" s="28"/>
      <c r="MBD832" s="28"/>
      <c r="MBE832" s="28"/>
      <c r="MBF832" s="28"/>
      <c r="MBG832" s="28"/>
      <c r="MBH832" s="28"/>
      <c r="MBI832" s="28"/>
      <c r="MBJ832" s="28"/>
      <c r="MBK832" s="28"/>
      <c r="MBL832" s="28"/>
      <c r="MBM832" s="28"/>
      <c r="MBN832" s="28"/>
      <c r="MBO832" s="28"/>
      <c r="MBP832" s="28"/>
      <c r="MBQ832" s="28"/>
      <c r="MBR832" s="28"/>
      <c r="MBS832" s="28"/>
      <c r="MBT832" s="28"/>
      <c r="MBU832" s="28"/>
      <c r="MBV832" s="28"/>
      <c r="MBW832" s="28"/>
      <c r="MBX832" s="28"/>
      <c r="MBY832" s="28"/>
      <c r="MBZ832" s="28"/>
      <c r="MCA832" s="28"/>
      <c r="MCB832" s="28"/>
      <c r="MCC832" s="28"/>
      <c r="MCD832" s="28"/>
      <c r="MCE832" s="28"/>
      <c r="MCF832" s="28"/>
      <c r="MCG832" s="28"/>
      <c r="MCH832" s="28"/>
      <c r="MCI832" s="28"/>
      <c r="MCJ832" s="28"/>
      <c r="MCK832" s="28"/>
      <c r="MCL832" s="28"/>
      <c r="MCM832" s="28"/>
      <c r="MCN832" s="28"/>
      <c r="MCO832" s="28"/>
      <c r="MCP832" s="28"/>
      <c r="MCQ832" s="28"/>
      <c r="MCR832" s="28"/>
      <c r="MCS832" s="28"/>
      <c r="MCT832" s="28"/>
      <c r="MCU832" s="28"/>
      <c r="MCV832" s="28"/>
      <c r="MCW832" s="28"/>
      <c r="MCX832" s="28"/>
      <c r="MCY832" s="28"/>
      <c r="MCZ832" s="28"/>
      <c r="MDA832" s="28"/>
      <c r="MDB832" s="28"/>
      <c r="MDC832" s="28"/>
      <c r="MDD832" s="28"/>
      <c r="MDE832" s="28"/>
      <c r="MDF832" s="28"/>
      <c r="MDG832" s="28"/>
      <c r="MDH832" s="28"/>
      <c r="MDI832" s="28"/>
      <c r="MDJ832" s="28"/>
      <c r="MDK832" s="28"/>
      <c r="MDL832" s="28"/>
      <c r="MDM832" s="28"/>
      <c r="MDN832" s="28"/>
      <c r="MDO832" s="28"/>
      <c r="MDP832" s="28"/>
      <c r="MDQ832" s="28"/>
      <c r="MDR832" s="28"/>
      <c r="MDS832" s="28"/>
      <c r="MDT832" s="28"/>
      <c r="MDU832" s="28"/>
      <c r="MDV832" s="28"/>
      <c r="MDW832" s="28"/>
      <c r="MDX832" s="28"/>
      <c r="MDY832" s="28"/>
      <c r="MDZ832" s="28"/>
      <c r="MEA832" s="28"/>
      <c r="MEB832" s="28"/>
      <c r="MEC832" s="28"/>
      <c r="MED832" s="28"/>
      <c r="MEE832" s="28"/>
      <c r="MEF832" s="28"/>
      <c r="MEG832" s="28"/>
      <c r="MEH832" s="28"/>
      <c r="MEI832" s="28"/>
      <c r="MEJ832" s="28"/>
      <c r="MEK832" s="28"/>
      <c r="MEL832" s="28"/>
      <c r="MEM832" s="28"/>
      <c r="MEN832" s="28"/>
      <c r="MEO832" s="28"/>
      <c r="MEP832" s="28"/>
      <c r="MEQ832" s="28"/>
      <c r="MER832" s="28"/>
      <c r="MES832" s="28"/>
      <c r="MET832" s="28"/>
      <c r="MEU832" s="28"/>
      <c r="MEV832" s="28"/>
      <c r="MEW832" s="28"/>
      <c r="MEX832" s="28"/>
      <c r="MEY832" s="28"/>
      <c r="MEZ832" s="28"/>
      <c r="MFA832" s="28"/>
      <c r="MFB832" s="28"/>
      <c r="MFC832" s="28"/>
      <c r="MFD832" s="28"/>
      <c r="MFE832" s="28"/>
      <c r="MFF832" s="28"/>
      <c r="MFG832" s="28"/>
      <c r="MFH832" s="28"/>
      <c r="MFI832" s="28"/>
      <c r="MFJ832" s="28"/>
      <c r="MFK832" s="28"/>
      <c r="MFL832" s="28"/>
      <c r="MFM832" s="28"/>
      <c r="MFN832" s="28"/>
      <c r="MFO832" s="28"/>
      <c r="MFP832" s="28"/>
      <c r="MFQ832" s="28"/>
      <c r="MFR832" s="28"/>
      <c r="MFS832" s="28"/>
      <c r="MFT832" s="28"/>
      <c r="MFU832" s="28"/>
      <c r="MFV832" s="28"/>
      <c r="MFW832" s="28"/>
      <c r="MFX832" s="28"/>
      <c r="MFY832" s="28"/>
      <c r="MFZ832" s="28"/>
      <c r="MGA832" s="28"/>
      <c r="MGB832" s="28"/>
      <c r="MGC832" s="28"/>
      <c r="MGD832" s="28"/>
      <c r="MGE832" s="28"/>
      <c r="MGF832" s="28"/>
      <c r="MGG832" s="28"/>
      <c r="MGH832" s="28"/>
      <c r="MGI832" s="28"/>
      <c r="MGJ832" s="28"/>
      <c r="MGK832" s="28"/>
      <c r="MGL832" s="28"/>
      <c r="MGM832" s="28"/>
      <c r="MGN832" s="28"/>
      <c r="MGO832" s="28"/>
      <c r="MGP832" s="28"/>
      <c r="MGQ832" s="28"/>
      <c r="MGR832" s="28"/>
      <c r="MGS832" s="28"/>
      <c r="MGT832" s="28"/>
      <c r="MGU832" s="28"/>
      <c r="MGV832" s="28"/>
      <c r="MGW832" s="28"/>
      <c r="MGX832" s="28"/>
      <c r="MGY832" s="28"/>
      <c r="MGZ832" s="28"/>
      <c r="MHA832" s="28"/>
      <c r="MHB832" s="28"/>
      <c r="MHC832" s="28"/>
      <c r="MHD832" s="28"/>
      <c r="MHE832" s="28"/>
      <c r="MHF832" s="28"/>
      <c r="MHG832" s="28"/>
      <c r="MHH832" s="28"/>
      <c r="MHI832" s="28"/>
      <c r="MHJ832" s="28"/>
      <c r="MHK832" s="28"/>
      <c r="MHL832" s="28"/>
      <c r="MHM832" s="28"/>
      <c r="MHN832" s="28"/>
      <c r="MHO832" s="28"/>
      <c r="MHP832" s="28"/>
      <c r="MHQ832" s="28"/>
      <c r="MHR832" s="28"/>
      <c r="MHS832" s="28"/>
      <c r="MHT832" s="28"/>
      <c r="MHU832" s="28"/>
      <c r="MHV832" s="28"/>
      <c r="MHW832" s="28"/>
      <c r="MHX832" s="28"/>
      <c r="MHY832" s="28"/>
      <c r="MHZ832" s="28"/>
      <c r="MIA832" s="28"/>
      <c r="MIB832" s="28"/>
      <c r="MIC832" s="28"/>
      <c r="MID832" s="28"/>
      <c r="MIE832" s="28"/>
      <c r="MIF832" s="28"/>
      <c r="MIG832" s="28"/>
      <c r="MIH832" s="28"/>
      <c r="MII832" s="28"/>
      <c r="MIJ832" s="28"/>
      <c r="MIK832" s="28"/>
      <c r="MIL832" s="28"/>
      <c r="MIM832" s="28"/>
      <c r="MIN832" s="28"/>
      <c r="MIO832" s="28"/>
      <c r="MIP832" s="28"/>
      <c r="MIQ832" s="28"/>
      <c r="MIR832" s="28"/>
      <c r="MIS832" s="28"/>
      <c r="MIT832" s="28"/>
      <c r="MIU832" s="28"/>
      <c r="MIV832" s="28"/>
      <c r="MIW832" s="28"/>
      <c r="MIX832" s="28"/>
      <c r="MIY832" s="28"/>
      <c r="MIZ832" s="28"/>
      <c r="MJA832" s="28"/>
      <c r="MJB832" s="28"/>
      <c r="MJC832" s="28"/>
      <c r="MJD832" s="28"/>
      <c r="MJE832" s="28"/>
      <c r="MJF832" s="28"/>
      <c r="MJG832" s="28"/>
      <c r="MJH832" s="28"/>
      <c r="MJI832" s="28"/>
      <c r="MJJ832" s="28"/>
      <c r="MJK832" s="28"/>
      <c r="MJL832" s="28"/>
      <c r="MJM832" s="28"/>
      <c r="MJN832" s="28"/>
      <c r="MJO832" s="28"/>
      <c r="MJP832" s="28"/>
      <c r="MJQ832" s="28"/>
      <c r="MJR832" s="28"/>
      <c r="MJS832" s="28"/>
      <c r="MJT832" s="28"/>
      <c r="MJU832" s="28"/>
      <c r="MJV832" s="28"/>
      <c r="MJW832" s="28"/>
      <c r="MJX832" s="28"/>
      <c r="MJY832" s="28"/>
      <c r="MJZ832" s="28"/>
      <c r="MKA832" s="28"/>
      <c r="MKB832" s="28"/>
      <c r="MKC832" s="28"/>
      <c r="MKD832" s="28"/>
      <c r="MKE832" s="28"/>
      <c r="MKF832" s="28"/>
      <c r="MKG832" s="28"/>
      <c r="MKH832" s="28"/>
      <c r="MKI832" s="28"/>
      <c r="MKJ832" s="28"/>
      <c r="MKK832" s="28"/>
      <c r="MKL832" s="28"/>
      <c r="MKM832" s="28"/>
      <c r="MKN832" s="28"/>
      <c r="MKO832" s="28"/>
      <c r="MKP832" s="28"/>
      <c r="MKQ832" s="28"/>
      <c r="MKR832" s="28"/>
      <c r="MKS832" s="28"/>
      <c r="MKT832" s="28"/>
      <c r="MKU832" s="28"/>
      <c r="MKV832" s="28"/>
      <c r="MKW832" s="28"/>
      <c r="MKX832" s="28"/>
      <c r="MKY832" s="28"/>
      <c r="MKZ832" s="28"/>
      <c r="MLA832" s="28"/>
      <c r="MLB832" s="28"/>
      <c r="MLC832" s="28"/>
      <c r="MLD832" s="28"/>
      <c r="MLE832" s="28"/>
      <c r="MLF832" s="28"/>
      <c r="MLG832" s="28"/>
      <c r="MLH832" s="28"/>
      <c r="MLI832" s="28"/>
      <c r="MLJ832" s="28"/>
      <c r="MLK832" s="28"/>
      <c r="MLL832" s="28"/>
      <c r="MLM832" s="28"/>
      <c r="MLN832" s="28"/>
      <c r="MLO832" s="28"/>
      <c r="MLP832" s="28"/>
      <c r="MLQ832" s="28"/>
      <c r="MLR832" s="28"/>
      <c r="MLS832" s="28"/>
      <c r="MLT832" s="28"/>
      <c r="MLU832" s="28"/>
      <c r="MLV832" s="28"/>
      <c r="MLW832" s="28"/>
      <c r="MLX832" s="28"/>
      <c r="MLY832" s="28"/>
      <c r="MLZ832" s="28"/>
      <c r="MMA832" s="28"/>
      <c r="MMB832" s="28"/>
      <c r="MMC832" s="28"/>
      <c r="MMD832" s="28"/>
      <c r="MME832" s="28"/>
      <c r="MMF832" s="28"/>
      <c r="MMG832" s="28"/>
      <c r="MMH832" s="28"/>
      <c r="MMI832" s="28"/>
      <c r="MMJ832" s="28"/>
      <c r="MMK832" s="28"/>
      <c r="MML832" s="28"/>
      <c r="MMM832" s="28"/>
      <c r="MMN832" s="28"/>
      <c r="MMO832" s="28"/>
      <c r="MMP832" s="28"/>
      <c r="MMQ832" s="28"/>
      <c r="MMR832" s="28"/>
      <c r="MMS832" s="28"/>
      <c r="MMT832" s="28"/>
      <c r="MMU832" s="28"/>
      <c r="MMV832" s="28"/>
      <c r="MMW832" s="28"/>
      <c r="MMX832" s="28"/>
      <c r="MMY832" s="28"/>
      <c r="MMZ832" s="28"/>
      <c r="MNA832" s="28"/>
      <c r="MNB832" s="28"/>
      <c r="MNC832" s="28"/>
      <c r="MND832" s="28"/>
      <c r="MNE832" s="28"/>
      <c r="MNF832" s="28"/>
      <c r="MNG832" s="28"/>
      <c r="MNH832" s="28"/>
      <c r="MNI832" s="28"/>
      <c r="MNJ832" s="28"/>
      <c r="MNK832" s="28"/>
      <c r="MNL832" s="28"/>
      <c r="MNM832" s="28"/>
      <c r="MNN832" s="28"/>
      <c r="MNO832" s="28"/>
      <c r="MNP832" s="28"/>
      <c r="MNQ832" s="28"/>
      <c r="MNR832" s="28"/>
      <c r="MNS832" s="28"/>
      <c r="MNT832" s="28"/>
      <c r="MNU832" s="28"/>
      <c r="MNV832" s="28"/>
      <c r="MNW832" s="28"/>
      <c r="MNX832" s="28"/>
      <c r="MNY832" s="28"/>
      <c r="MNZ832" s="28"/>
      <c r="MOA832" s="28"/>
      <c r="MOB832" s="28"/>
      <c r="MOC832" s="28"/>
      <c r="MOD832" s="28"/>
      <c r="MOE832" s="28"/>
      <c r="MOF832" s="28"/>
      <c r="MOG832" s="28"/>
      <c r="MOH832" s="28"/>
      <c r="MOI832" s="28"/>
      <c r="MOJ832" s="28"/>
      <c r="MOK832" s="28"/>
      <c r="MOL832" s="28"/>
      <c r="MOM832" s="28"/>
      <c r="MON832" s="28"/>
      <c r="MOO832" s="28"/>
      <c r="MOP832" s="28"/>
      <c r="MOQ832" s="28"/>
      <c r="MOR832" s="28"/>
      <c r="MOS832" s="28"/>
      <c r="MOT832" s="28"/>
      <c r="MOU832" s="28"/>
      <c r="MOV832" s="28"/>
      <c r="MOW832" s="28"/>
      <c r="MOX832" s="28"/>
      <c r="MOY832" s="28"/>
      <c r="MOZ832" s="28"/>
      <c r="MPA832" s="28"/>
      <c r="MPB832" s="28"/>
      <c r="MPC832" s="28"/>
      <c r="MPD832" s="28"/>
      <c r="MPE832" s="28"/>
      <c r="MPF832" s="28"/>
      <c r="MPG832" s="28"/>
      <c r="MPH832" s="28"/>
      <c r="MPI832" s="28"/>
      <c r="MPJ832" s="28"/>
      <c r="MPK832" s="28"/>
      <c r="MPL832" s="28"/>
      <c r="MPM832" s="28"/>
      <c r="MPN832" s="28"/>
      <c r="MPO832" s="28"/>
      <c r="MPP832" s="28"/>
      <c r="MPQ832" s="28"/>
      <c r="MPR832" s="28"/>
      <c r="MPS832" s="28"/>
      <c r="MPT832" s="28"/>
      <c r="MPU832" s="28"/>
      <c r="MPV832" s="28"/>
      <c r="MPW832" s="28"/>
      <c r="MPX832" s="28"/>
      <c r="MPY832" s="28"/>
      <c r="MPZ832" s="28"/>
      <c r="MQA832" s="28"/>
      <c r="MQB832" s="28"/>
      <c r="MQC832" s="28"/>
      <c r="MQD832" s="28"/>
      <c r="MQE832" s="28"/>
      <c r="MQF832" s="28"/>
      <c r="MQG832" s="28"/>
      <c r="MQH832" s="28"/>
      <c r="MQI832" s="28"/>
      <c r="MQJ832" s="28"/>
      <c r="MQK832" s="28"/>
      <c r="MQL832" s="28"/>
      <c r="MQM832" s="28"/>
      <c r="MQN832" s="28"/>
      <c r="MQO832" s="28"/>
      <c r="MQP832" s="28"/>
      <c r="MQQ832" s="28"/>
      <c r="MQR832" s="28"/>
      <c r="MQS832" s="28"/>
      <c r="MQT832" s="28"/>
      <c r="MQU832" s="28"/>
      <c r="MQV832" s="28"/>
      <c r="MQW832" s="28"/>
      <c r="MQX832" s="28"/>
      <c r="MQY832" s="28"/>
      <c r="MQZ832" s="28"/>
      <c r="MRA832" s="28"/>
      <c r="MRB832" s="28"/>
      <c r="MRC832" s="28"/>
      <c r="MRD832" s="28"/>
      <c r="MRE832" s="28"/>
      <c r="MRF832" s="28"/>
      <c r="MRG832" s="28"/>
      <c r="MRH832" s="28"/>
      <c r="MRI832" s="28"/>
      <c r="MRJ832" s="28"/>
      <c r="MRK832" s="28"/>
      <c r="MRL832" s="28"/>
      <c r="MRM832" s="28"/>
      <c r="MRN832" s="28"/>
      <c r="MRO832" s="28"/>
      <c r="MRP832" s="28"/>
      <c r="MRQ832" s="28"/>
      <c r="MRR832" s="28"/>
      <c r="MRS832" s="28"/>
      <c r="MRT832" s="28"/>
      <c r="MRU832" s="28"/>
      <c r="MRV832" s="28"/>
      <c r="MRW832" s="28"/>
      <c r="MRX832" s="28"/>
      <c r="MRY832" s="28"/>
      <c r="MRZ832" s="28"/>
      <c r="MSA832" s="28"/>
      <c r="MSB832" s="28"/>
      <c r="MSC832" s="28"/>
      <c r="MSD832" s="28"/>
      <c r="MSE832" s="28"/>
      <c r="MSF832" s="28"/>
      <c r="MSG832" s="28"/>
      <c r="MSH832" s="28"/>
      <c r="MSI832" s="28"/>
      <c r="MSJ832" s="28"/>
      <c r="MSK832" s="28"/>
      <c r="MSL832" s="28"/>
      <c r="MSM832" s="28"/>
      <c r="MSN832" s="28"/>
      <c r="MSO832" s="28"/>
      <c r="MSP832" s="28"/>
      <c r="MSQ832" s="28"/>
      <c r="MSR832" s="28"/>
      <c r="MSS832" s="28"/>
      <c r="MST832" s="28"/>
      <c r="MSU832" s="28"/>
      <c r="MSV832" s="28"/>
      <c r="MSW832" s="28"/>
      <c r="MSX832" s="28"/>
      <c r="MSY832" s="28"/>
      <c r="MSZ832" s="28"/>
      <c r="MTA832" s="28"/>
      <c r="MTB832" s="28"/>
      <c r="MTC832" s="28"/>
      <c r="MTD832" s="28"/>
      <c r="MTE832" s="28"/>
      <c r="MTF832" s="28"/>
      <c r="MTG832" s="28"/>
      <c r="MTH832" s="28"/>
      <c r="MTI832" s="28"/>
      <c r="MTJ832" s="28"/>
      <c r="MTK832" s="28"/>
      <c r="MTL832" s="28"/>
      <c r="MTM832" s="28"/>
      <c r="MTN832" s="28"/>
      <c r="MTO832" s="28"/>
      <c r="MTP832" s="28"/>
      <c r="MTQ832" s="28"/>
      <c r="MTR832" s="28"/>
      <c r="MTS832" s="28"/>
      <c r="MTT832" s="28"/>
      <c r="MTU832" s="28"/>
      <c r="MTV832" s="28"/>
      <c r="MTW832" s="28"/>
      <c r="MTX832" s="28"/>
      <c r="MTY832" s="28"/>
      <c r="MTZ832" s="28"/>
      <c r="MUA832" s="28"/>
      <c r="MUB832" s="28"/>
      <c r="MUC832" s="28"/>
      <c r="MUD832" s="28"/>
      <c r="MUE832" s="28"/>
      <c r="MUF832" s="28"/>
      <c r="MUG832" s="28"/>
      <c r="MUH832" s="28"/>
      <c r="MUI832" s="28"/>
      <c r="MUJ832" s="28"/>
      <c r="MUK832" s="28"/>
      <c r="MUL832" s="28"/>
      <c r="MUM832" s="28"/>
      <c r="MUN832" s="28"/>
      <c r="MUO832" s="28"/>
      <c r="MUP832" s="28"/>
      <c r="MUQ832" s="28"/>
      <c r="MUR832" s="28"/>
      <c r="MUS832" s="28"/>
      <c r="MUT832" s="28"/>
      <c r="MUU832" s="28"/>
      <c r="MUV832" s="28"/>
      <c r="MUW832" s="28"/>
      <c r="MUX832" s="28"/>
      <c r="MUY832" s="28"/>
      <c r="MUZ832" s="28"/>
      <c r="MVA832" s="28"/>
      <c r="MVB832" s="28"/>
      <c r="MVC832" s="28"/>
      <c r="MVD832" s="28"/>
      <c r="MVE832" s="28"/>
      <c r="MVF832" s="28"/>
      <c r="MVG832" s="28"/>
      <c r="MVH832" s="28"/>
      <c r="MVI832" s="28"/>
      <c r="MVJ832" s="28"/>
      <c r="MVK832" s="28"/>
      <c r="MVL832" s="28"/>
      <c r="MVM832" s="28"/>
      <c r="MVN832" s="28"/>
      <c r="MVO832" s="28"/>
      <c r="MVP832" s="28"/>
      <c r="MVQ832" s="28"/>
      <c r="MVR832" s="28"/>
      <c r="MVS832" s="28"/>
      <c r="MVT832" s="28"/>
      <c r="MVU832" s="28"/>
      <c r="MVV832" s="28"/>
      <c r="MVW832" s="28"/>
      <c r="MVX832" s="28"/>
      <c r="MVY832" s="28"/>
      <c r="MVZ832" s="28"/>
      <c r="MWA832" s="28"/>
      <c r="MWB832" s="28"/>
      <c r="MWC832" s="28"/>
      <c r="MWD832" s="28"/>
      <c r="MWE832" s="28"/>
      <c r="MWF832" s="28"/>
      <c r="MWG832" s="28"/>
      <c r="MWH832" s="28"/>
      <c r="MWI832" s="28"/>
      <c r="MWJ832" s="28"/>
      <c r="MWK832" s="28"/>
      <c r="MWL832" s="28"/>
      <c r="MWM832" s="28"/>
      <c r="MWN832" s="28"/>
      <c r="MWO832" s="28"/>
      <c r="MWP832" s="28"/>
      <c r="MWQ832" s="28"/>
      <c r="MWR832" s="28"/>
      <c r="MWS832" s="28"/>
      <c r="MWT832" s="28"/>
      <c r="MWU832" s="28"/>
      <c r="MWV832" s="28"/>
      <c r="MWW832" s="28"/>
      <c r="MWX832" s="28"/>
      <c r="MWY832" s="28"/>
      <c r="MWZ832" s="28"/>
      <c r="MXA832" s="28"/>
      <c r="MXB832" s="28"/>
      <c r="MXC832" s="28"/>
      <c r="MXD832" s="28"/>
      <c r="MXE832" s="28"/>
      <c r="MXF832" s="28"/>
      <c r="MXG832" s="28"/>
      <c r="MXH832" s="28"/>
      <c r="MXI832" s="28"/>
      <c r="MXJ832" s="28"/>
      <c r="MXK832" s="28"/>
      <c r="MXL832" s="28"/>
      <c r="MXM832" s="28"/>
      <c r="MXN832" s="28"/>
      <c r="MXO832" s="28"/>
      <c r="MXP832" s="28"/>
      <c r="MXQ832" s="28"/>
      <c r="MXR832" s="28"/>
      <c r="MXS832" s="28"/>
      <c r="MXT832" s="28"/>
      <c r="MXU832" s="28"/>
      <c r="MXV832" s="28"/>
      <c r="MXW832" s="28"/>
      <c r="MXX832" s="28"/>
      <c r="MXY832" s="28"/>
      <c r="MXZ832" s="28"/>
      <c r="MYA832" s="28"/>
      <c r="MYB832" s="28"/>
      <c r="MYC832" s="28"/>
      <c r="MYD832" s="28"/>
      <c r="MYE832" s="28"/>
      <c r="MYF832" s="28"/>
      <c r="MYG832" s="28"/>
      <c r="MYH832" s="28"/>
      <c r="MYI832" s="28"/>
      <c r="MYJ832" s="28"/>
      <c r="MYK832" s="28"/>
      <c r="MYL832" s="28"/>
      <c r="MYM832" s="28"/>
      <c r="MYN832" s="28"/>
      <c r="MYO832" s="28"/>
      <c r="MYP832" s="28"/>
      <c r="MYQ832" s="28"/>
      <c r="MYR832" s="28"/>
      <c r="MYS832" s="28"/>
      <c r="MYT832" s="28"/>
      <c r="MYU832" s="28"/>
      <c r="MYV832" s="28"/>
      <c r="MYW832" s="28"/>
      <c r="MYX832" s="28"/>
      <c r="MYY832" s="28"/>
      <c r="MYZ832" s="28"/>
      <c r="MZA832" s="28"/>
      <c r="MZB832" s="28"/>
      <c r="MZC832" s="28"/>
      <c r="MZD832" s="28"/>
      <c r="MZE832" s="28"/>
      <c r="MZF832" s="28"/>
      <c r="MZG832" s="28"/>
      <c r="MZH832" s="28"/>
      <c r="MZI832" s="28"/>
      <c r="MZJ832" s="28"/>
      <c r="MZK832" s="28"/>
      <c r="MZL832" s="28"/>
      <c r="MZM832" s="28"/>
      <c r="MZN832" s="28"/>
      <c r="MZO832" s="28"/>
      <c r="MZP832" s="28"/>
      <c r="MZQ832" s="28"/>
      <c r="MZR832" s="28"/>
      <c r="MZS832" s="28"/>
      <c r="MZT832" s="28"/>
      <c r="MZU832" s="28"/>
      <c r="MZV832" s="28"/>
      <c r="MZW832" s="28"/>
      <c r="MZX832" s="28"/>
      <c r="MZY832" s="28"/>
      <c r="MZZ832" s="28"/>
      <c r="NAA832" s="28"/>
      <c r="NAB832" s="28"/>
      <c r="NAC832" s="28"/>
      <c r="NAD832" s="28"/>
      <c r="NAE832" s="28"/>
      <c r="NAF832" s="28"/>
      <c r="NAG832" s="28"/>
      <c r="NAH832" s="28"/>
      <c r="NAI832" s="28"/>
      <c r="NAJ832" s="28"/>
      <c r="NAK832" s="28"/>
      <c r="NAL832" s="28"/>
      <c r="NAM832" s="28"/>
      <c r="NAN832" s="28"/>
      <c r="NAO832" s="28"/>
      <c r="NAP832" s="28"/>
      <c r="NAQ832" s="28"/>
      <c r="NAR832" s="28"/>
      <c r="NAS832" s="28"/>
      <c r="NAT832" s="28"/>
      <c r="NAU832" s="28"/>
      <c r="NAV832" s="28"/>
      <c r="NAW832" s="28"/>
      <c r="NAX832" s="28"/>
      <c r="NAY832" s="28"/>
      <c r="NAZ832" s="28"/>
      <c r="NBA832" s="28"/>
      <c r="NBB832" s="28"/>
      <c r="NBC832" s="28"/>
      <c r="NBD832" s="28"/>
      <c r="NBE832" s="28"/>
      <c r="NBF832" s="28"/>
      <c r="NBG832" s="28"/>
      <c r="NBH832" s="28"/>
      <c r="NBI832" s="28"/>
      <c r="NBJ832" s="28"/>
      <c r="NBK832" s="28"/>
      <c r="NBL832" s="28"/>
      <c r="NBM832" s="28"/>
      <c r="NBN832" s="28"/>
      <c r="NBO832" s="28"/>
      <c r="NBP832" s="28"/>
      <c r="NBQ832" s="28"/>
      <c r="NBR832" s="28"/>
      <c r="NBS832" s="28"/>
      <c r="NBT832" s="28"/>
      <c r="NBU832" s="28"/>
      <c r="NBV832" s="28"/>
      <c r="NBW832" s="28"/>
      <c r="NBX832" s="28"/>
      <c r="NBY832" s="28"/>
      <c r="NBZ832" s="28"/>
      <c r="NCA832" s="28"/>
      <c r="NCB832" s="28"/>
      <c r="NCC832" s="28"/>
      <c r="NCD832" s="28"/>
      <c r="NCE832" s="28"/>
      <c r="NCF832" s="28"/>
      <c r="NCG832" s="28"/>
      <c r="NCH832" s="28"/>
      <c r="NCI832" s="28"/>
      <c r="NCJ832" s="28"/>
      <c r="NCK832" s="28"/>
      <c r="NCL832" s="28"/>
      <c r="NCM832" s="28"/>
      <c r="NCN832" s="28"/>
      <c r="NCO832" s="28"/>
      <c r="NCP832" s="28"/>
      <c r="NCQ832" s="28"/>
      <c r="NCR832" s="28"/>
      <c r="NCS832" s="28"/>
      <c r="NCT832" s="28"/>
      <c r="NCU832" s="28"/>
      <c r="NCV832" s="28"/>
      <c r="NCW832" s="28"/>
      <c r="NCX832" s="28"/>
      <c r="NCY832" s="28"/>
      <c r="NCZ832" s="28"/>
      <c r="NDA832" s="28"/>
      <c r="NDB832" s="28"/>
      <c r="NDC832" s="28"/>
      <c r="NDD832" s="28"/>
      <c r="NDE832" s="28"/>
      <c r="NDF832" s="28"/>
      <c r="NDG832" s="28"/>
      <c r="NDH832" s="28"/>
      <c r="NDI832" s="28"/>
      <c r="NDJ832" s="28"/>
      <c r="NDK832" s="28"/>
      <c r="NDL832" s="28"/>
      <c r="NDM832" s="28"/>
      <c r="NDN832" s="28"/>
      <c r="NDO832" s="28"/>
      <c r="NDP832" s="28"/>
      <c r="NDQ832" s="28"/>
      <c r="NDR832" s="28"/>
      <c r="NDS832" s="28"/>
      <c r="NDT832" s="28"/>
      <c r="NDU832" s="28"/>
      <c r="NDV832" s="28"/>
      <c r="NDW832" s="28"/>
      <c r="NDX832" s="28"/>
      <c r="NDY832" s="28"/>
      <c r="NDZ832" s="28"/>
      <c r="NEA832" s="28"/>
      <c r="NEB832" s="28"/>
      <c r="NEC832" s="28"/>
      <c r="NED832" s="28"/>
      <c r="NEE832" s="28"/>
      <c r="NEF832" s="28"/>
      <c r="NEG832" s="28"/>
      <c r="NEH832" s="28"/>
      <c r="NEI832" s="28"/>
      <c r="NEJ832" s="28"/>
      <c r="NEK832" s="28"/>
      <c r="NEL832" s="28"/>
      <c r="NEM832" s="28"/>
      <c r="NEN832" s="28"/>
      <c r="NEO832" s="28"/>
      <c r="NEP832" s="28"/>
      <c r="NEQ832" s="28"/>
      <c r="NER832" s="28"/>
      <c r="NES832" s="28"/>
      <c r="NET832" s="28"/>
      <c r="NEU832" s="28"/>
      <c r="NEV832" s="28"/>
      <c r="NEW832" s="28"/>
      <c r="NEX832" s="28"/>
      <c r="NEY832" s="28"/>
      <c r="NEZ832" s="28"/>
      <c r="NFA832" s="28"/>
      <c r="NFB832" s="28"/>
      <c r="NFC832" s="28"/>
      <c r="NFD832" s="28"/>
      <c r="NFE832" s="28"/>
      <c r="NFF832" s="28"/>
      <c r="NFG832" s="28"/>
      <c r="NFH832" s="28"/>
      <c r="NFI832" s="28"/>
      <c r="NFJ832" s="28"/>
      <c r="NFK832" s="28"/>
      <c r="NFL832" s="28"/>
      <c r="NFM832" s="28"/>
      <c r="NFN832" s="28"/>
      <c r="NFO832" s="28"/>
      <c r="NFP832" s="28"/>
      <c r="NFQ832" s="28"/>
      <c r="NFR832" s="28"/>
      <c r="NFS832" s="28"/>
      <c r="NFT832" s="28"/>
      <c r="NFU832" s="28"/>
      <c r="NFV832" s="28"/>
      <c r="NFW832" s="28"/>
      <c r="NFX832" s="28"/>
      <c r="NFY832" s="28"/>
      <c r="NFZ832" s="28"/>
      <c r="NGA832" s="28"/>
      <c r="NGB832" s="28"/>
      <c r="NGC832" s="28"/>
      <c r="NGD832" s="28"/>
      <c r="NGE832" s="28"/>
      <c r="NGF832" s="28"/>
      <c r="NGG832" s="28"/>
      <c r="NGH832" s="28"/>
      <c r="NGI832" s="28"/>
      <c r="NGJ832" s="28"/>
      <c r="NGK832" s="28"/>
      <c r="NGL832" s="28"/>
      <c r="NGM832" s="28"/>
      <c r="NGN832" s="28"/>
      <c r="NGO832" s="28"/>
      <c r="NGP832" s="28"/>
      <c r="NGQ832" s="28"/>
      <c r="NGR832" s="28"/>
      <c r="NGS832" s="28"/>
      <c r="NGT832" s="28"/>
      <c r="NGU832" s="28"/>
      <c r="NGV832" s="28"/>
      <c r="NGW832" s="28"/>
      <c r="NGX832" s="28"/>
      <c r="NGY832" s="28"/>
      <c r="NGZ832" s="28"/>
      <c r="NHA832" s="28"/>
      <c r="NHB832" s="28"/>
      <c r="NHC832" s="28"/>
      <c r="NHD832" s="28"/>
      <c r="NHE832" s="28"/>
      <c r="NHF832" s="28"/>
      <c r="NHG832" s="28"/>
      <c r="NHH832" s="28"/>
      <c r="NHI832" s="28"/>
      <c r="NHJ832" s="28"/>
      <c r="NHK832" s="28"/>
      <c r="NHL832" s="28"/>
      <c r="NHM832" s="28"/>
      <c r="NHN832" s="28"/>
      <c r="NHO832" s="28"/>
      <c r="NHP832" s="28"/>
      <c r="NHQ832" s="28"/>
      <c r="NHR832" s="28"/>
      <c r="NHS832" s="28"/>
      <c r="NHT832" s="28"/>
      <c r="NHU832" s="28"/>
      <c r="NHV832" s="28"/>
      <c r="NHW832" s="28"/>
      <c r="NHX832" s="28"/>
      <c r="NHY832" s="28"/>
      <c r="NHZ832" s="28"/>
      <c r="NIA832" s="28"/>
      <c r="NIB832" s="28"/>
      <c r="NIC832" s="28"/>
      <c r="NID832" s="28"/>
      <c r="NIE832" s="28"/>
      <c r="NIF832" s="28"/>
      <c r="NIG832" s="28"/>
      <c r="NIH832" s="28"/>
      <c r="NII832" s="28"/>
      <c r="NIJ832" s="28"/>
      <c r="NIK832" s="28"/>
      <c r="NIL832" s="28"/>
      <c r="NIM832" s="28"/>
      <c r="NIN832" s="28"/>
      <c r="NIO832" s="28"/>
      <c r="NIP832" s="28"/>
      <c r="NIQ832" s="28"/>
      <c r="NIR832" s="28"/>
      <c r="NIS832" s="28"/>
      <c r="NIT832" s="28"/>
      <c r="NIU832" s="28"/>
      <c r="NIV832" s="28"/>
      <c r="NIW832" s="28"/>
      <c r="NIX832" s="28"/>
      <c r="NIY832" s="28"/>
      <c r="NIZ832" s="28"/>
      <c r="NJA832" s="28"/>
      <c r="NJB832" s="28"/>
      <c r="NJC832" s="28"/>
      <c r="NJD832" s="28"/>
      <c r="NJE832" s="28"/>
      <c r="NJF832" s="28"/>
      <c r="NJG832" s="28"/>
      <c r="NJH832" s="28"/>
      <c r="NJI832" s="28"/>
      <c r="NJJ832" s="28"/>
      <c r="NJK832" s="28"/>
      <c r="NJL832" s="28"/>
      <c r="NJM832" s="28"/>
      <c r="NJN832" s="28"/>
      <c r="NJO832" s="28"/>
      <c r="NJP832" s="28"/>
      <c r="NJQ832" s="28"/>
      <c r="NJR832" s="28"/>
      <c r="NJS832" s="28"/>
      <c r="NJT832" s="28"/>
      <c r="NJU832" s="28"/>
      <c r="NJV832" s="28"/>
      <c r="NJW832" s="28"/>
      <c r="NJX832" s="28"/>
      <c r="NJY832" s="28"/>
      <c r="NJZ832" s="28"/>
      <c r="NKA832" s="28"/>
      <c r="NKB832" s="28"/>
      <c r="NKC832" s="28"/>
      <c r="NKD832" s="28"/>
      <c r="NKE832" s="28"/>
      <c r="NKF832" s="28"/>
      <c r="NKG832" s="28"/>
      <c r="NKH832" s="28"/>
      <c r="NKI832" s="28"/>
      <c r="NKJ832" s="28"/>
      <c r="NKK832" s="28"/>
      <c r="NKL832" s="28"/>
      <c r="NKM832" s="28"/>
      <c r="NKN832" s="28"/>
      <c r="NKO832" s="28"/>
      <c r="NKP832" s="28"/>
      <c r="NKQ832" s="28"/>
      <c r="NKR832" s="28"/>
      <c r="NKS832" s="28"/>
      <c r="NKT832" s="28"/>
      <c r="NKU832" s="28"/>
      <c r="NKV832" s="28"/>
      <c r="NKW832" s="28"/>
      <c r="NKX832" s="28"/>
      <c r="NKY832" s="28"/>
      <c r="NKZ832" s="28"/>
      <c r="NLA832" s="28"/>
      <c r="NLB832" s="28"/>
      <c r="NLC832" s="28"/>
      <c r="NLD832" s="28"/>
      <c r="NLE832" s="28"/>
      <c r="NLF832" s="28"/>
      <c r="NLG832" s="28"/>
      <c r="NLH832" s="28"/>
      <c r="NLI832" s="28"/>
      <c r="NLJ832" s="28"/>
      <c r="NLK832" s="28"/>
      <c r="NLL832" s="28"/>
      <c r="NLM832" s="28"/>
      <c r="NLN832" s="28"/>
      <c r="NLO832" s="28"/>
      <c r="NLP832" s="28"/>
      <c r="NLQ832" s="28"/>
      <c r="NLR832" s="28"/>
      <c r="NLS832" s="28"/>
      <c r="NLT832" s="28"/>
      <c r="NLU832" s="28"/>
      <c r="NLV832" s="28"/>
      <c r="NLW832" s="28"/>
      <c r="NLX832" s="28"/>
      <c r="NLY832" s="28"/>
      <c r="NLZ832" s="28"/>
      <c r="NMA832" s="28"/>
      <c r="NMB832" s="28"/>
      <c r="NMC832" s="28"/>
      <c r="NMD832" s="28"/>
      <c r="NME832" s="28"/>
      <c r="NMF832" s="28"/>
      <c r="NMG832" s="28"/>
      <c r="NMH832" s="28"/>
      <c r="NMI832" s="28"/>
      <c r="NMJ832" s="28"/>
      <c r="NMK832" s="28"/>
      <c r="NML832" s="28"/>
      <c r="NMM832" s="28"/>
      <c r="NMN832" s="28"/>
      <c r="NMO832" s="28"/>
      <c r="NMP832" s="28"/>
      <c r="NMQ832" s="28"/>
      <c r="NMR832" s="28"/>
      <c r="NMS832" s="28"/>
      <c r="NMT832" s="28"/>
      <c r="NMU832" s="28"/>
      <c r="NMV832" s="28"/>
      <c r="NMW832" s="28"/>
      <c r="NMX832" s="28"/>
      <c r="NMY832" s="28"/>
      <c r="NMZ832" s="28"/>
      <c r="NNA832" s="28"/>
      <c r="NNB832" s="28"/>
      <c r="NNC832" s="28"/>
      <c r="NND832" s="28"/>
      <c r="NNE832" s="28"/>
      <c r="NNF832" s="28"/>
      <c r="NNG832" s="28"/>
      <c r="NNH832" s="28"/>
      <c r="NNI832" s="28"/>
      <c r="NNJ832" s="28"/>
      <c r="NNK832" s="28"/>
      <c r="NNL832" s="28"/>
      <c r="NNM832" s="28"/>
      <c r="NNN832" s="28"/>
      <c r="NNO832" s="28"/>
      <c r="NNP832" s="28"/>
      <c r="NNQ832" s="28"/>
      <c r="NNR832" s="28"/>
      <c r="NNS832" s="28"/>
      <c r="NNT832" s="28"/>
      <c r="NNU832" s="28"/>
      <c r="NNV832" s="28"/>
      <c r="NNW832" s="28"/>
      <c r="NNX832" s="28"/>
      <c r="NNY832" s="28"/>
      <c r="NNZ832" s="28"/>
      <c r="NOA832" s="28"/>
      <c r="NOB832" s="28"/>
      <c r="NOC832" s="28"/>
      <c r="NOD832" s="28"/>
      <c r="NOE832" s="28"/>
      <c r="NOF832" s="28"/>
      <c r="NOG832" s="28"/>
      <c r="NOH832" s="28"/>
      <c r="NOI832" s="28"/>
      <c r="NOJ832" s="28"/>
      <c r="NOK832" s="28"/>
      <c r="NOL832" s="28"/>
      <c r="NOM832" s="28"/>
      <c r="NON832" s="28"/>
      <c r="NOO832" s="28"/>
      <c r="NOP832" s="28"/>
      <c r="NOQ832" s="28"/>
      <c r="NOR832" s="28"/>
      <c r="NOS832" s="28"/>
      <c r="NOT832" s="28"/>
      <c r="NOU832" s="28"/>
      <c r="NOV832" s="28"/>
      <c r="NOW832" s="28"/>
      <c r="NOX832" s="28"/>
      <c r="NOY832" s="28"/>
      <c r="NOZ832" s="28"/>
      <c r="NPA832" s="28"/>
      <c r="NPB832" s="28"/>
      <c r="NPC832" s="28"/>
      <c r="NPD832" s="28"/>
      <c r="NPE832" s="28"/>
      <c r="NPF832" s="28"/>
      <c r="NPG832" s="28"/>
      <c r="NPH832" s="28"/>
      <c r="NPI832" s="28"/>
      <c r="NPJ832" s="28"/>
      <c r="NPK832" s="28"/>
      <c r="NPL832" s="28"/>
      <c r="NPM832" s="28"/>
      <c r="NPN832" s="28"/>
      <c r="NPO832" s="28"/>
      <c r="NPP832" s="28"/>
      <c r="NPQ832" s="28"/>
      <c r="NPR832" s="28"/>
      <c r="NPS832" s="28"/>
      <c r="NPT832" s="28"/>
      <c r="NPU832" s="28"/>
      <c r="NPV832" s="28"/>
      <c r="NPW832" s="28"/>
      <c r="NPX832" s="28"/>
      <c r="NPY832" s="28"/>
      <c r="NPZ832" s="28"/>
      <c r="NQA832" s="28"/>
      <c r="NQB832" s="28"/>
      <c r="NQC832" s="28"/>
      <c r="NQD832" s="28"/>
      <c r="NQE832" s="28"/>
      <c r="NQF832" s="28"/>
      <c r="NQG832" s="28"/>
      <c r="NQH832" s="28"/>
      <c r="NQI832" s="28"/>
      <c r="NQJ832" s="28"/>
      <c r="NQK832" s="28"/>
      <c r="NQL832" s="28"/>
      <c r="NQM832" s="28"/>
      <c r="NQN832" s="28"/>
      <c r="NQO832" s="28"/>
      <c r="NQP832" s="28"/>
      <c r="NQQ832" s="28"/>
      <c r="NQR832" s="28"/>
      <c r="NQS832" s="28"/>
      <c r="NQT832" s="28"/>
      <c r="NQU832" s="28"/>
      <c r="NQV832" s="28"/>
      <c r="NQW832" s="28"/>
      <c r="NQX832" s="28"/>
      <c r="NQY832" s="28"/>
      <c r="NQZ832" s="28"/>
      <c r="NRA832" s="28"/>
      <c r="NRB832" s="28"/>
      <c r="NRC832" s="28"/>
      <c r="NRD832" s="28"/>
      <c r="NRE832" s="28"/>
      <c r="NRF832" s="28"/>
      <c r="NRG832" s="28"/>
      <c r="NRH832" s="28"/>
      <c r="NRI832" s="28"/>
      <c r="NRJ832" s="28"/>
      <c r="NRK832" s="28"/>
      <c r="NRL832" s="28"/>
      <c r="NRM832" s="28"/>
      <c r="NRN832" s="28"/>
      <c r="NRO832" s="28"/>
      <c r="NRP832" s="28"/>
      <c r="NRQ832" s="28"/>
      <c r="NRR832" s="28"/>
      <c r="NRS832" s="28"/>
      <c r="NRT832" s="28"/>
      <c r="NRU832" s="28"/>
      <c r="NRV832" s="28"/>
      <c r="NRW832" s="28"/>
      <c r="NRX832" s="28"/>
      <c r="NRY832" s="28"/>
      <c r="NRZ832" s="28"/>
      <c r="NSA832" s="28"/>
      <c r="NSB832" s="28"/>
      <c r="NSC832" s="28"/>
      <c r="NSD832" s="28"/>
      <c r="NSE832" s="28"/>
      <c r="NSF832" s="28"/>
      <c r="NSG832" s="28"/>
      <c r="NSH832" s="28"/>
      <c r="NSI832" s="28"/>
      <c r="NSJ832" s="28"/>
      <c r="NSK832" s="28"/>
      <c r="NSL832" s="28"/>
      <c r="NSM832" s="28"/>
      <c r="NSN832" s="28"/>
      <c r="NSO832" s="28"/>
      <c r="NSP832" s="28"/>
      <c r="NSQ832" s="28"/>
      <c r="NSR832" s="28"/>
      <c r="NSS832" s="28"/>
      <c r="NST832" s="28"/>
      <c r="NSU832" s="28"/>
      <c r="NSV832" s="28"/>
      <c r="NSW832" s="28"/>
      <c r="NSX832" s="28"/>
      <c r="NSY832" s="28"/>
      <c r="NSZ832" s="28"/>
      <c r="NTA832" s="28"/>
      <c r="NTB832" s="28"/>
      <c r="NTC832" s="28"/>
      <c r="NTD832" s="28"/>
      <c r="NTE832" s="28"/>
      <c r="NTF832" s="28"/>
      <c r="NTG832" s="28"/>
      <c r="NTH832" s="28"/>
      <c r="NTI832" s="28"/>
      <c r="NTJ832" s="28"/>
      <c r="NTK832" s="28"/>
      <c r="NTL832" s="28"/>
      <c r="NTM832" s="28"/>
      <c r="NTN832" s="28"/>
      <c r="NTO832" s="28"/>
      <c r="NTP832" s="28"/>
      <c r="NTQ832" s="28"/>
      <c r="NTR832" s="28"/>
      <c r="NTS832" s="28"/>
      <c r="NTT832" s="28"/>
      <c r="NTU832" s="28"/>
      <c r="NTV832" s="28"/>
      <c r="NTW832" s="28"/>
      <c r="NTX832" s="28"/>
      <c r="NTY832" s="28"/>
      <c r="NTZ832" s="28"/>
      <c r="NUA832" s="28"/>
      <c r="NUB832" s="28"/>
      <c r="NUC832" s="28"/>
      <c r="NUD832" s="28"/>
      <c r="NUE832" s="28"/>
      <c r="NUF832" s="28"/>
      <c r="NUG832" s="28"/>
      <c r="NUH832" s="28"/>
      <c r="NUI832" s="28"/>
      <c r="NUJ832" s="28"/>
      <c r="NUK832" s="28"/>
      <c r="NUL832" s="28"/>
      <c r="NUM832" s="28"/>
      <c r="NUN832" s="28"/>
      <c r="NUO832" s="28"/>
      <c r="NUP832" s="28"/>
      <c r="NUQ832" s="28"/>
      <c r="NUR832" s="28"/>
      <c r="NUS832" s="28"/>
      <c r="NUT832" s="28"/>
      <c r="NUU832" s="28"/>
      <c r="NUV832" s="28"/>
      <c r="NUW832" s="28"/>
      <c r="NUX832" s="28"/>
      <c r="NUY832" s="28"/>
      <c r="NUZ832" s="28"/>
      <c r="NVA832" s="28"/>
      <c r="NVB832" s="28"/>
      <c r="NVC832" s="28"/>
      <c r="NVD832" s="28"/>
      <c r="NVE832" s="28"/>
      <c r="NVF832" s="28"/>
      <c r="NVG832" s="28"/>
      <c r="NVH832" s="28"/>
      <c r="NVI832" s="28"/>
      <c r="NVJ832" s="28"/>
      <c r="NVK832" s="28"/>
      <c r="NVL832" s="28"/>
      <c r="NVM832" s="28"/>
      <c r="NVN832" s="28"/>
      <c r="NVO832" s="28"/>
      <c r="NVP832" s="28"/>
      <c r="NVQ832" s="28"/>
      <c r="NVR832" s="28"/>
      <c r="NVS832" s="28"/>
      <c r="NVT832" s="28"/>
      <c r="NVU832" s="28"/>
      <c r="NVV832" s="28"/>
      <c r="NVW832" s="28"/>
      <c r="NVX832" s="28"/>
      <c r="NVY832" s="28"/>
      <c r="NVZ832" s="28"/>
      <c r="NWA832" s="28"/>
      <c r="NWB832" s="28"/>
      <c r="NWC832" s="28"/>
      <c r="NWD832" s="28"/>
      <c r="NWE832" s="28"/>
      <c r="NWF832" s="28"/>
      <c r="NWG832" s="28"/>
      <c r="NWH832" s="28"/>
      <c r="NWI832" s="28"/>
      <c r="NWJ832" s="28"/>
      <c r="NWK832" s="28"/>
      <c r="NWL832" s="28"/>
      <c r="NWM832" s="28"/>
      <c r="NWN832" s="28"/>
      <c r="NWO832" s="28"/>
      <c r="NWP832" s="28"/>
      <c r="NWQ832" s="28"/>
      <c r="NWR832" s="28"/>
      <c r="NWS832" s="28"/>
      <c r="NWT832" s="28"/>
      <c r="NWU832" s="28"/>
      <c r="NWV832" s="28"/>
      <c r="NWW832" s="28"/>
      <c r="NWX832" s="28"/>
      <c r="NWY832" s="28"/>
      <c r="NWZ832" s="28"/>
      <c r="NXA832" s="28"/>
      <c r="NXB832" s="28"/>
      <c r="NXC832" s="28"/>
      <c r="NXD832" s="28"/>
      <c r="NXE832" s="28"/>
      <c r="NXF832" s="28"/>
      <c r="NXG832" s="28"/>
      <c r="NXH832" s="28"/>
      <c r="NXI832" s="28"/>
      <c r="NXJ832" s="28"/>
      <c r="NXK832" s="28"/>
      <c r="NXL832" s="28"/>
      <c r="NXM832" s="28"/>
      <c r="NXN832" s="28"/>
      <c r="NXO832" s="28"/>
      <c r="NXP832" s="28"/>
      <c r="NXQ832" s="28"/>
      <c r="NXR832" s="28"/>
      <c r="NXS832" s="28"/>
      <c r="NXT832" s="28"/>
      <c r="NXU832" s="28"/>
      <c r="NXV832" s="28"/>
      <c r="NXW832" s="28"/>
      <c r="NXX832" s="28"/>
      <c r="NXY832" s="28"/>
      <c r="NXZ832" s="28"/>
      <c r="NYA832" s="28"/>
      <c r="NYB832" s="28"/>
      <c r="NYC832" s="28"/>
      <c r="NYD832" s="28"/>
      <c r="NYE832" s="28"/>
      <c r="NYF832" s="28"/>
      <c r="NYG832" s="28"/>
      <c r="NYH832" s="28"/>
      <c r="NYI832" s="28"/>
      <c r="NYJ832" s="28"/>
      <c r="NYK832" s="28"/>
      <c r="NYL832" s="28"/>
      <c r="NYM832" s="28"/>
      <c r="NYN832" s="28"/>
      <c r="NYO832" s="28"/>
      <c r="NYP832" s="28"/>
      <c r="NYQ832" s="28"/>
      <c r="NYR832" s="28"/>
      <c r="NYS832" s="28"/>
      <c r="NYT832" s="28"/>
      <c r="NYU832" s="28"/>
      <c r="NYV832" s="28"/>
      <c r="NYW832" s="28"/>
      <c r="NYX832" s="28"/>
      <c r="NYY832" s="28"/>
      <c r="NYZ832" s="28"/>
      <c r="NZA832" s="28"/>
      <c r="NZB832" s="28"/>
      <c r="NZC832" s="28"/>
      <c r="NZD832" s="28"/>
      <c r="NZE832" s="28"/>
      <c r="NZF832" s="28"/>
      <c r="NZG832" s="28"/>
      <c r="NZH832" s="28"/>
      <c r="NZI832" s="28"/>
      <c r="NZJ832" s="28"/>
      <c r="NZK832" s="28"/>
      <c r="NZL832" s="28"/>
      <c r="NZM832" s="28"/>
      <c r="NZN832" s="28"/>
      <c r="NZO832" s="28"/>
      <c r="NZP832" s="28"/>
      <c r="NZQ832" s="28"/>
      <c r="NZR832" s="28"/>
      <c r="NZS832" s="28"/>
      <c r="NZT832" s="28"/>
      <c r="NZU832" s="28"/>
      <c r="NZV832" s="28"/>
      <c r="NZW832" s="28"/>
      <c r="NZX832" s="28"/>
      <c r="NZY832" s="28"/>
      <c r="NZZ832" s="28"/>
      <c r="OAA832" s="28"/>
      <c r="OAB832" s="28"/>
      <c r="OAC832" s="28"/>
      <c r="OAD832" s="28"/>
      <c r="OAE832" s="28"/>
      <c r="OAF832" s="28"/>
      <c r="OAG832" s="28"/>
      <c r="OAH832" s="28"/>
      <c r="OAI832" s="28"/>
      <c r="OAJ832" s="28"/>
      <c r="OAK832" s="28"/>
      <c r="OAL832" s="28"/>
      <c r="OAM832" s="28"/>
      <c r="OAN832" s="28"/>
      <c r="OAO832" s="28"/>
      <c r="OAP832" s="28"/>
      <c r="OAQ832" s="28"/>
      <c r="OAR832" s="28"/>
      <c r="OAS832" s="28"/>
      <c r="OAT832" s="28"/>
      <c r="OAU832" s="28"/>
      <c r="OAV832" s="28"/>
      <c r="OAW832" s="28"/>
      <c r="OAX832" s="28"/>
      <c r="OAY832" s="28"/>
      <c r="OAZ832" s="28"/>
      <c r="OBA832" s="28"/>
      <c r="OBB832" s="28"/>
      <c r="OBC832" s="28"/>
      <c r="OBD832" s="28"/>
      <c r="OBE832" s="28"/>
      <c r="OBF832" s="28"/>
      <c r="OBG832" s="28"/>
      <c r="OBH832" s="28"/>
      <c r="OBI832" s="28"/>
      <c r="OBJ832" s="28"/>
      <c r="OBK832" s="28"/>
      <c r="OBL832" s="28"/>
      <c r="OBM832" s="28"/>
      <c r="OBN832" s="28"/>
      <c r="OBO832" s="28"/>
      <c r="OBP832" s="28"/>
      <c r="OBQ832" s="28"/>
      <c r="OBR832" s="28"/>
      <c r="OBS832" s="28"/>
      <c r="OBT832" s="28"/>
      <c r="OBU832" s="28"/>
      <c r="OBV832" s="28"/>
      <c r="OBW832" s="28"/>
      <c r="OBX832" s="28"/>
      <c r="OBY832" s="28"/>
      <c r="OBZ832" s="28"/>
      <c r="OCA832" s="28"/>
      <c r="OCB832" s="28"/>
      <c r="OCC832" s="28"/>
      <c r="OCD832" s="28"/>
      <c r="OCE832" s="28"/>
      <c r="OCF832" s="28"/>
      <c r="OCG832" s="28"/>
      <c r="OCH832" s="28"/>
      <c r="OCI832" s="28"/>
      <c r="OCJ832" s="28"/>
      <c r="OCK832" s="28"/>
      <c r="OCL832" s="28"/>
      <c r="OCM832" s="28"/>
      <c r="OCN832" s="28"/>
      <c r="OCO832" s="28"/>
      <c r="OCP832" s="28"/>
      <c r="OCQ832" s="28"/>
      <c r="OCR832" s="28"/>
      <c r="OCS832" s="28"/>
      <c r="OCT832" s="28"/>
      <c r="OCU832" s="28"/>
      <c r="OCV832" s="28"/>
      <c r="OCW832" s="28"/>
      <c r="OCX832" s="28"/>
      <c r="OCY832" s="28"/>
      <c r="OCZ832" s="28"/>
      <c r="ODA832" s="28"/>
      <c r="ODB832" s="28"/>
      <c r="ODC832" s="28"/>
      <c r="ODD832" s="28"/>
      <c r="ODE832" s="28"/>
      <c r="ODF832" s="28"/>
      <c r="ODG832" s="28"/>
      <c r="ODH832" s="28"/>
      <c r="ODI832" s="28"/>
      <c r="ODJ832" s="28"/>
      <c r="ODK832" s="28"/>
      <c r="ODL832" s="28"/>
      <c r="ODM832" s="28"/>
      <c r="ODN832" s="28"/>
      <c r="ODO832" s="28"/>
      <c r="ODP832" s="28"/>
      <c r="ODQ832" s="28"/>
      <c r="ODR832" s="28"/>
      <c r="ODS832" s="28"/>
      <c r="ODT832" s="28"/>
      <c r="ODU832" s="28"/>
      <c r="ODV832" s="28"/>
      <c r="ODW832" s="28"/>
      <c r="ODX832" s="28"/>
      <c r="ODY832" s="28"/>
      <c r="ODZ832" s="28"/>
      <c r="OEA832" s="28"/>
      <c r="OEB832" s="28"/>
      <c r="OEC832" s="28"/>
      <c r="OED832" s="28"/>
      <c r="OEE832" s="28"/>
      <c r="OEF832" s="28"/>
      <c r="OEG832" s="28"/>
      <c r="OEH832" s="28"/>
      <c r="OEI832" s="28"/>
      <c r="OEJ832" s="28"/>
      <c r="OEK832" s="28"/>
      <c r="OEL832" s="28"/>
      <c r="OEM832" s="28"/>
      <c r="OEN832" s="28"/>
      <c r="OEO832" s="28"/>
      <c r="OEP832" s="28"/>
      <c r="OEQ832" s="28"/>
      <c r="OER832" s="28"/>
      <c r="OES832" s="28"/>
      <c r="OET832" s="28"/>
      <c r="OEU832" s="28"/>
      <c r="OEV832" s="28"/>
      <c r="OEW832" s="28"/>
      <c r="OEX832" s="28"/>
      <c r="OEY832" s="28"/>
      <c r="OEZ832" s="28"/>
      <c r="OFA832" s="28"/>
      <c r="OFB832" s="28"/>
      <c r="OFC832" s="28"/>
      <c r="OFD832" s="28"/>
      <c r="OFE832" s="28"/>
      <c r="OFF832" s="28"/>
      <c r="OFG832" s="28"/>
      <c r="OFH832" s="28"/>
      <c r="OFI832" s="28"/>
      <c r="OFJ832" s="28"/>
      <c r="OFK832" s="28"/>
      <c r="OFL832" s="28"/>
      <c r="OFM832" s="28"/>
      <c r="OFN832" s="28"/>
      <c r="OFO832" s="28"/>
      <c r="OFP832" s="28"/>
      <c r="OFQ832" s="28"/>
      <c r="OFR832" s="28"/>
      <c r="OFS832" s="28"/>
      <c r="OFT832" s="28"/>
      <c r="OFU832" s="28"/>
      <c r="OFV832" s="28"/>
      <c r="OFW832" s="28"/>
      <c r="OFX832" s="28"/>
      <c r="OFY832" s="28"/>
      <c r="OFZ832" s="28"/>
      <c r="OGA832" s="28"/>
      <c r="OGB832" s="28"/>
      <c r="OGC832" s="28"/>
      <c r="OGD832" s="28"/>
      <c r="OGE832" s="28"/>
      <c r="OGF832" s="28"/>
      <c r="OGG832" s="28"/>
      <c r="OGH832" s="28"/>
      <c r="OGI832" s="28"/>
      <c r="OGJ832" s="28"/>
      <c r="OGK832" s="28"/>
      <c r="OGL832" s="28"/>
      <c r="OGM832" s="28"/>
      <c r="OGN832" s="28"/>
      <c r="OGO832" s="28"/>
      <c r="OGP832" s="28"/>
      <c r="OGQ832" s="28"/>
      <c r="OGR832" s="28"/>
      <c r="OGS832" s="28"/>
      <c r="OGT832" s="28"/>
      <c r="OGU832" s="28"/>
      <c r="OGV832" s="28"/>
      <c r="OGW832" s="28"/>
      <c r="OGX832" s="28"/>
      <c r="OGY832" s="28"/>
      <c r="OGZ832" s="28"/>
      <c r="OHA832" s="28"/>
      <c r="OHB832" s="28"/>
      <c r="OHC832" s="28"/>
      <c r="OHD832" s="28"/>
      <c r="OHE832" s="28"/>
      <c r="OHF832" s="28"/>
      <c r="OHG832" s="28"/>
      <c r="OHH832" s="28"/>
      <c r="OHI832" s="28"/>
      <c r="OHJ832" s="28"/>
      <c r="OHK832" s="28"/>
      <c r="OHL832" s="28"/>
      <c r="OHM832" s="28"/>
      <c r="OHN832" s="28"/>
      <c r="OHO832" s="28"/>
      <c r="OHP832" s="28"/>
      <c r="OHQ832" s="28"/>
      <c r="OHR832" s="28"/>
      <c r="OHS832" s="28"/>
      <c r="OHT832" s="28"/>
      <c r="OHU832" s="28"/>
      <c r="OHV832" s="28"/>
      <c r="OHW832" s="28"/>
      <c r="OHX832" s="28"/>
      <c r="OHY832" s="28"/>
      <c r="OHZ832" s="28"/>
      <c r="OIA832" s="28"/>
      <c r="OIB832" s="28"/>
      <c r="OIC832" s="28"/>
      <c r="OID832" s="28"/>
      <c r="OIE832" s="28"/>
      <c r="OIF832" s="28"/>
      <c r="OIG832" s="28"/>
      <c r="OIH832" s="28"/>
      <c r="OII832" s="28"/>
      <c r="OIJ832" s="28"/>
      <c r="OIK832" s="28"/>
      <c r="OIL832" s="28"/>
      <c r="OIM832" s="28"/>
      <c r="OIN832" s="28"/>
      <c r="OIO832" s="28"/>
      <c r="OIP832" s="28"/>
      <c r="OIQ832" s="28"/>
      <c r="OIR832" s="28"/>
      <c r="OIS832" s="28"/>
      <c r="OIT832" s="28"/>
      <c r="OIU832" s="28"/>
      <c r="OIV832" s="28"/>
      <c r="OIW832" s="28"/>
      <c r="OIX832" s="28"/>
      <c r="OIY832" s="28"/>
      <c r="OIZ832" s="28"/>
      <c r="OJA832" s="28"/>
      <c r="OJB832" s="28"/>
      <c r="OJC832" s="28"/>
      <c r="OJD832" s="28"/>
      <c r="OJE832" s="28"/>
      <c r="OJF832" s="28"/>
      <c r="OJG832" s="28"/>
      <c r="OJH832" s="28"/>
      <c r="OJI832" s="28"/>
      <c r="OJJ832" s="28"/>
      <c r="OJK832" s="28"/>
      <c r="OJL832" s="28"/>
      <c r="OJM832" s="28"/>
      <c r="OJN832" s="28"/>
      <c r="OJO832" s="28"/>
      <c r="OJP832" s="28"/>
      <c r="OJQ832" s="28"/>
      <c r="OJR832" s="28"/>
      <c r="OJS832" s="28"/>
      <c r="OJT832" s="28"/>
      <c r="OJU832" s="28"/>
      <c r="OJV832" s="28"/>
      <c r="OJW832" s="28"/>
      <c r="OJX832" s="28"/>
      <c r="OJY832" s="28"/>
      <c r="OJZ832" s="28"/>
      <c r="OKA832" s="28"/>
      <c r="OKB832" s="28"/>
      <c r="OKC832" s="28"/>
      <c r="OKD832" s="28"/>
      <c r="OKE832" s="28"/>
      <c r="OKF832" s="28"/>
      <c r="OKG832" s="28"/>
      <c r="OKH832" s="28"/>
      <c r="OKI832" s="28"/>
      <c r="OKJ832" s="28"/>
      <c r="OKK832" s="28"/>
      <c r="OKL832" s="28"/>
      <c r="OKM832" s="28"/>
      <c r="OKN832" s="28"/>
      <c r="OKO832" s="28"/>
      <c r="OKP832" s="28"/>
      <c r="OKQ832" s="28"/>
      <c r="OKR832" s="28"/>
      <c r="OKS832" s="28"/>
      <c r="OKT832" s="28"/>
      <c r="OKU832" s="28"/>
      <c r="OKV832" s="28"/>
      <c r="OKW832" s="28"/>
      <c r="OKX832" s="28"/>
      <c r="OKY832" s="28"/>
      <c r="OKZ832" s="28"/>
      <c r="OLA832" s="28"/>
      <c r="OLB832" s="28"/>
      <c r="OLC832" s="28"/>
      <c r="OLD832" s="28"/>
      <c r="OLE832" s="28"/>
      <c r="OLF832" s="28"/>
      <c r="OLG832" s="28"/>
      <c r="OLH832" s="28"/>
      <c r="OLI832" s="28"/>
      <c r="OLJ832" s="28"/>
      <c r="OLK832" s="28"/>
      <c r="OLL832" s="28"/>
      <c r="OLM832" s="28"/>
      <c r="OLN832" s="28"/>
      <c r="OLO832" s="28"/>
      <c r="OLP832" s="28"/>
      <c r="OLQ832" s="28"/>
      <c r="OLR832" s="28"/>
      <c r="OLS832" s="28"/>
      <c r="OLT832" s="28"/>
      <c r="OLU832" s="28"/>
      <c r="OLV832" s="28"/>
      <c r="OLW832" s="28"/>
      <c r="OLX832" s="28"/>
      <c r="OLY832" s="28"/>
      <c r="OLZ832" s="28"/>
      <c r="OMA832" s="28"/>
      <c r="OMB832" s="28"/>
      <c r="OMC832" s="28"/>
      <c r="OMD832" s="28"/>
      <c r="OME832" s="28"/>
      <c r="OMF832" s="28"/>
      <c r="OMG832" s="28"/>
      <c r="OMH832" s="28"/>
      <c r="OMI832" s="28"/>
      <c r="OMJ832" s="28"/>
      <c r="OMK832" s="28"/>
      <c r="OML832" s="28"/>
      <c r="OMM832" s="28"/>
      <c r="OMN832" s="28"/>
      <c r="OMO832" s="28"/>
      <c r="OMP832" s="28"/>
      <c r="OMQ832" s="28"/>
      <c r="OMR832" s="28"/>
      <c r="OMS832" s="28"/>
      <c r="OMT832" s="28"/>
      <c r="OMU832" s="28"/>
      <c r="OMV832" s="28"/>
      <c r="OMW832" s="28"/>
      <c r="OMX832" s="28"/>
      <c r="OMY832" s="28"/>
      <c r="OMZ832" s="28"/>
      <c r="ONA832" s="28"/>
      <c r="ONB832" s="28"/>
      <c r="ONC832" s="28"/>
      <c r="OND832" s="28"/>
      <c r="ONE832" s="28"/>
      <c r="ONF832" s="28"/>
      <c r="ONG832" s="28"/>
      <c r="ONH832" s="28"/>
      <c r="ONI832" s="28"/>
      <c r="ONJ832" s="28"/>
      <c r="ONK832" s="28"/>
      <c r="ONL832" s="28"/>
      <c r="ONM832" s="28"/>
      <c r="ONN832" s="28"/>
      <c r="ONO832" s="28"/>
      <c r="ONP832" s="28"/>
      <c r="ONQ832" s="28"/>
      <c r="ONR832" s="28"/>
      <c r="ONS832" s="28"/>
      <c r="ONT832" s="28"/>
      <c r="ONU832" s="28"/>
      <c r="ONV832" s="28"/>
      <c r="ONW832" s="28"/>
      <c r="ONX832" s="28"/>
      <c r="ONY832" s="28"/>
      <c r="ONZ832" s="28"/>
      <c r="OOA832" s="28"/>
      <c r="OOB832" s="28"/>
      <c r="OOC832" s="28"/>
      <c r="OOD832" s="28"/>
      <c r="OOE832" s="28"/>
      <c r="OOF832" s="28"/>
      <c r="OOG832" s="28"/>
      <c r="OOH832" s="28"/>
      <c r="OOI832" s="28"/>
      <c r="OOJ832" s="28"/>
      <c r="OOK832" s="28"/>
      <c r="OOL832" s="28"/>
      <c r="OOM832" s="28"/>
      <c r="OON832" s="28"/>
      <c r="OOO832" s="28"/>
      <c r="OOP832" s="28"/>
      <c r="OOQ832" s="28"/>
      <c r="OOR832" s="28"/>
      <c r="OOS832" s="28"/>
      <c r="OOT832" s="28"/>
      <c r="OOU832" s="28"/>
      <c r="OOV832" s="28"/>
      <c r="OOW832" s="28"/>
      <c r="OOX832" s="28"/>
      <c r="OOY832" s="28"/>
      <c r="OOZ832" s="28"/>
      <c r="OPA832" s="28"/>
      <c r="OPB832" s="28"/>
      <c r="OPC832" s="28"/>
      <c r="OPD832" s="28"/>
      <c r="OPE832" s="28"/>
      <c r="OPF832" s="28"/>
      <c r="OPG832" s="28"/>
      <c r="OPH832" s="28"/>
      <c r="OPI832" s="28"/>
      <c r="OPJ832" s="28"/>
      <c r="OPK832" s="28"/>
      <c r="OPL832" s="28"/>
      <c r="OPM832" s="28"/>
      <c r="OPN832" s="28"/>
      <c r="OPO832" s="28"/>
      <c r="OPP832" s="28"/>
      <c r="OPQ832" s="28"/>
      <c r="OPR832" s="28"/>
      <c r="OPS832" s="28"/>
      <c r="OPT832" s="28"/>
      <c r="OPU832" s="28"/>
      <c r="OPV832" s="28"/>
      <c r="OPW832" s="28"/>
      <c r="OPX832" s="28"/>
      <c r="OPY832" s="28"/>
      <c r="OPZ832" s="28"/>
      <c r="OQA832" s="28"/>
      <c r="OQB832" s="28"/>
      <c r="OQC832" s="28"/>
      <c r="OQD832" s="28"/>
      <c r="OQE832" s="28"/>
      <c r="OQF832" s="28"/>
      <c r="OQG832" s="28"/>
      <c r="OQH832" s="28"/>
      <c r="OQI832" s="28"/>
      <c r="OQJ832" s="28"/>
      <c r="OQK832" s="28"/>
      <c r="OQL832" s="28"/>
      <c r="OQM832" s="28"/>
      <c r="OQN832" s="28"/>
      <c r="OQO832" s="28"/>
      <c r="OQP832" s="28"/>
      <c r="OQQ832" s="28"/>
      <c r="OQR832" s="28"/>
      <c r="OQS832" s="28"/>
      <c r="OQT832" s="28"/>
      <c r="OQU832" s="28"/>
      <c r="OQV832" s="28"/>
      <c r="OQW832" s="28"/>
      <c r="OQX832" s="28"/>
      <c r="OQY832" s="28"/>
      <c r="OQZ832" s="28"/>
      <c r="ORA832" s="28"/>
      <c r="ORB832" s="28"/>
      <c r="ORC832" s="28"/>
      <c r="ORD832" s="28"/>
      <c r="ORE832" s="28"/>
      <c r="ORF832" s="28"/>
      <c r="ORG832" s="28"/>
      <c r="ORH832" s="28"/>
      <c r="ORI832" s="28"/>
      <c r="ORJ832" s="28"/>
      <c r="ORK832" s="28"/>
      <c r="ORL832" s="28"/>
      <c r="ORM832" s="28"/>
      <c r="ORN832" s="28"/>
      <c r="ORO832" s="28"/>
      <c r="ORP832" s="28"/>
      <c r="ORQ832" s="28"/>
      <c r="ORR832" s="28"/>
      <c r="ORS832" s="28"/>
      <c r="ORT832" s="28"/>
      <c r="ORU832" s="28"/>
      <c r="ORV832" s="28"/>
      <c r="ORW832" s="28"/>
      <c r="ORX832" s="28"/>
      <c r="ORY832" s="28"/>
      <c r="ORZ832" s="28"/>
      <c r="OSA832" s="28"/>
      <c r="OSB832" s="28"/>
      <c r="OSC832" s="28"/>
      <c r="OSD832" s="28"/>
      <c r="OSE832" s="28"/>
      <c r="OSF832" s="28"/>
      <c r="OSG832" s="28"/>
      <c r="OSH832" s="28"/>
      <c r="OSI832" s="28"/>
      <c r="OSJ832" s="28"/>
      <c r="OSK832" s="28"/>
      <c r="OSL832" s="28"/>
      <c r="OSM832" s="28"/>
      <c r="OSN832" s="28"/>
      <c r="OSO832" s="28"/>
      <c r="OSP832" s="28"/>
      <c r="OSQ832" s="28"/>
      <c r="OSR832" s="28"/>
      <c r="OSS832" s="28"/>
      <c r="OST832" s="28"/>
      <c r="OSU832" s="28"/>
      <c r="OSV832" s="28"/>
      <c r="OSW832" s="28"/>
      <c r="OSX832" s="28"/>
      <c r="OSY832" s="28"/>
      <c r="OSZ832" s="28"/>
      <c r="OTA832" s="28"/>
      <c r="OTB832" s="28"/>
      <c r="OTC832" s="28"/>
      <c r="OTD832" s="28"/>
      <c r="OTE832" s="28"/>
      <c r="OTF832" s="28"/>
      <c r="OTG832" s="28"/>
      <c r="OTH832" s="28"/>
      <c r="OTI832" s="28"/>
      <c r="OTJ832" s="28"/>
      <c r="OTK832" s="28"/>
      <c r="OTL832" s="28"/>
      <c r="OTM832" s="28"/>
      <c r="OTN832" s="28"/>
      <c r="OTO832" s="28"/>
      <c r="OTP832" s="28"/>
      <c r="OTQ832" s="28"/>
      <c r="OTR832" s="28"/>
      <c r="OTS832" s="28"/>
      <c r="OTT832" s="28"/>
      <c r="OTU832" s="28"/>
      <c r="OTV832" s="28"/>
      <c r="OTW832" s="28"/>
      <c r="OTX832" s="28"/>
      <c r="OTY832" s="28"/>
      <c r="OTZ832" s="28"/>
      <c r="OUA832" s="28"/>
      <c r="OUB832" s="28"/>
      <c r="OUC832" s="28"/>
      <c r="OUD832" s="28"/>
      <c r="OUE832" s="28"/>
      <c r="OUF832" s="28"/>
      <c r="OUG832" s="28"/>
      <c r="OUH832" s="28"/>
      <c r="OUI832" s="28"/>
      <c r="OUJ832" s="28"/>
      <c r="OUK832" s="28"/>
      <c r="OUL832" s="28"/>
      <c r="OUM832" s="28"/>
      <c r="OUN832" s="28"/>
      <c r="OUO832" s="28"/>
      <c r="OUP832" s="28"/>
      <c r="OUQ832" s="28"/>
      <c r="OUR832" s="28"/>
      <c r="OUS832" s="28"/>
      <c r="OUT832" s="28"/>
      <c r="OUU832" s="28"/>
      <c r="OUV832" s="28"/>
      <c r="OUW832" s="28"/>
      <c r="OUX832" s="28"/>
      <c r="OUY832" s="28"/>
      <c r="OUZ832" s="28"/>
      <c r="OVA832" s="28"/>
      <c r="OVB832" s="28"/>
      <c r="OVC832" s="28"/>
      <c r="OVD832" s="28"/>
      <c r="OVE832" s="28"/>
      <c r="OVF832" s="28"/>
      <c r="OVG832" s="28"/>
      <c r="OVH832" s="28"/>
      <c r="OVI832" s="28"/>
      <c r="OVJ832" s="28"/>
      <c r="OVK832" s="28"/>
      <c r="OVL832" s="28"/>
      <c r="OVM832" s="28"/>
      <c r="OVN832" s="28"/>
      <c r="OVO832" s="28"/>
      <c r="OVP832" s="28"/>
      <c r="OVQ832" s="28"/>
      <c r="OVR832" s="28"/>
      <c r="OVS832" s="28"/>
      <c r="OVT832" s="28"/>
      <c r="OVU832" s="28"/>
      <c r="OVV832" s="28"/>
      <c r="OVW832" s="28"/>
      <c r="OVX832" s="28"/>
      <c r="OVY832" s="28"/>
      <c r="OVZ832" s="28"/>
      <c r="OWA832" s="28"/>
      <c r="OWB832" s="28"/>
      <c r="OWC832" s="28"/>
      <c r="OWD832" s="28"/>
      <c r="OWE832" s="28"/>
      <c r="OWF832" s="28"/>
      <c r="OWG832" s="28"/>
      <c r="OWH832" s="28"/>
      <c r="OWI832" s="28"/>
      <c r="OWJ832" s="28"/>
      <c r="OWK832" s="28"/>
      <c r="OWL832" s="28"/>
      <c r="OWM832" s="28"/>
      <c r="OWN832" s="28"/>
      <c r="OWO832" s="28"/>
      <c r="OWP832" s="28"/>
      <c r="OWQ832" s="28"/>
      <c r="OWR832" s="28"/>
      <c r="OWS832" s="28"/>
      <c r="OWT832" s="28"/>
      <c r="OWU832" s="28"/>
      <c r="OWV832" s="28"/>
      <c r="OWW832" s="28"/>
      <c r="OWX832" s="28"/>
      <c r="OWY832" s="28"/>
      <c r="OWZ832" s="28"/>
      <c r="OXA832" s="28"/>
      <c r="OXB832" s="28"/>
      <c r="OXC832" s="28"/>
      <c r="OXD832" s="28"/>
      <c r="OXE832" s="28"/>
      <c r="OXF832" s="28"/>
      <c r="OXG832" s="28"/>
      <c r="OXH832" s="28"/>
      <c r="OXI832" s="28"/>
      <c r="OXJ832" s="28"/>
      <c r="OXK832" s="28"/>
      <c r="OXL832" s="28"/>
      <c r="OXM832" s="28"/>
      <c r="OXN832" s="28"/>
      <c r="OXO832" s="28"/>
      <c r="OXP832" s="28"/>
      <c r="OXQ832" s="28"/>
      <c r="OXR832" s="28"/>
      <c r="OXS832" s="28"/>
      <c r="OXT832" s="28"/>
      <c r="OXU832" s="28"/>
      <c r="OXV832" s="28"/>
      <c r="OXW832" s="28"/>
      <c r="OXX832" s="28"/>
      <c r="OXY832" s="28"/>
      <c r="OXZ832" s="28"/>
      <c r="OYA832" s="28"/>
      <c r="OYB832" s="28"/>
      <c r="OYC832" s="28"/>
      <c r="OYD832" s="28"/>
      <c r="OYE832" s="28"/>
      <c r="OYF832" s="28"/>
      <c r="OYG832" s="28"/>
      <c r="OYH832" s="28"/>
      <c r="OYI832" s="28"/>
      <c r="OYJ832" s="28"/>
      <c r="OYK832" s="28"/>
      <c r="OYL832" s="28"/>
      <c r="OYM832" s="28"/>
      <c r="OYN832" s="28"/>
      <c r="OYO832" s="28"/>
      <c r="OYP832" s="28"/>
      <c r="OYQ832" s="28"/>
      <c r="OYR832" s="28"/>
      <c r="OYS832" s="28"/>
      <c r="OYT832" s="28"/>
      <c r="OYU832" s="28"/>
      <c r="OYV832" s="28"/>
      <c r="OYW832" s="28"/>
      <c r="OYX832" s="28"/>
      <c r="OYY832" s="28"/>
      <c r="OYZ832" s="28"/>
      <c r="OZA832" s="28"/>
      <c r="OZB832" s="28"/>
      <c r="OZC832" s="28"/>
      <c r="OZD832" s="28"/>
      <c r="OZE832" s="28"/>
      <c r="OZF832" s="28"/>
      <c r="OZG832" s="28"/>
      <c r="OZH832" s="28"/>
      <c r="OZI832" s="28"/>
      <c r="OZJ832" s="28"/>
      <c r="OZK832" s="28"/>
      <c r="OZL832" s="28"/>
      <c r="OZM832" s="28"/>
      <c r="OZN832" s="28"/>
      <c r="OZO832" s="28"/>
      <c r="OZP832" s="28"/>
      <c r="OZQ832" s="28"/>
      <c r="OZR832" s="28"/>
      <c r="OZS832" s="28"/>
      <c r="OZT832" s="28"/>
      <c r="OZU832" s="28"/>
      <c r="OZV832" s="28"/>
      <c r="OZW832" s="28"/>
      <c r="OZX832" s="28"/>
      <c r="OZY832" s="28"/>
      <c r="OZZ832" s="28"/>
      <c r="PAA832" s="28"/>
      <c r="PAB832" s="28"/>
      <c r="PAC832" s="28"/>
      <c r="PAD832" s="28"/>
      <c r="PAE832" s="28"/>
      <c r="PAF832" s="28"/>
      <c r="PAG832" s="28"/>
      <c r="PAH832" s="28"/>
      <c r="PAI832" s="28"/>
      <c r="PAJ832" s="28"/>
      <c r="PAK832" s="28"/>
      <c r="PAL832" s="28"/>
      <c r="PAM832" s="28"/>
      <c r="PAN832" s="28"/>
      <c r="PAO832" s="28"/>
      <c r="PAP832" s="28"/>
      <c r="PAQ832" s="28"/>
      <c r="PAR832" s="28"/>
      <c r="PAS832" s="28"/>
      <c r="PAT832" s="28"/>
      <c r="PAU832" s="28"/>
      <c r="PAV832" s="28"/>
      <c r="PAW832" s="28"/>
      <c r="PAX832" s="28"/>
      <c r="PAY832" s="28"/>
      <c r="PAZ832" s="28"/>
      <c r="PBA832" s="28"/>
      <c r="PBB832" s="28"/>
      <c r="PBC832" s="28"/>
      <c r="PBD832" s="28"/>
      <c r="PBE832" s="28"/>
      <c r="PBF832" s="28"/>
      <c r="PBG832" s="28"/>
      <c r="PBH832" s="28"/>
      <c r="PBI832" s="28"/>
      <c r="PBJ832" s="28"/>
      <c r="PBK832" s="28"/>
      <c r="PBL832" s="28"/>
      <c r="PBM832" s="28"/>
      <c r="PBN832" s="28"/>
      <c r="PBO832" s="28"/>
      <c r="PBP832" s="28"/>
      <c r="PBQ832" s="28"/>
      <c r="PBR832" s="28"/>
      <c r="PBS832" s="28"/>
      <c r="PBT832" s="28"/>
      <c r="PBU832" s="28"/>
      <c r="PBV832" s="28"/>
      <c r="PBW832" s="28"/>
      <c r="PBX832" s="28"/>
      <c r="PBY832" s="28"/>
      <c r="PBZ832" s="28"/>
      <c r="PCA832" s="28"/>
      <c r="PCB832" s="28"/>
      <c r="PCC832" s="28"/>
      <c r="PCD832" s="28"/>
      <c r="PCE832" s="28"/>
      <c r="PCF832" s="28"/>
      <c r="PCG832" s="28"/>
      <c r="PCH832" s="28"/>
      <c r="PCI832" s="28"/>
      <c r="PCJ832" s="28"/>
      <c r="PCK832" s="28"/>
      <c r="PCL832" s="28"/>
      <c r="PCM832" s="28"/>
      <c r="PCN832" s="28"/>
      <c r="PCO832" s="28"/>
      <c r="PCP832" s="28"/>
      <c r="PCQ832" s="28"/>
      <c r="PCR832" s="28"/>
      <c r="PCS832" s="28"/>
      <c r="PCT832" s="28"/>
      <c r="PCU832" s="28"/>
      <c r="PCV832" s="28"/>
      <c r="PCW832" s="28"/>
      <c r="PCX832" s="28"/>
      <c r="PCY832" s="28"/>
      <c r="PCZ832" s="28"/>
      <c r="PDA832" s="28"/>
      <c r="PDB832" s="28"/>
      <c r="PDC832" s="28"/>
      <c r="PDD832" s="28"/>
      <c r="PDE832" s="28"/>
      <c r="PDF832" s="28"/>
      <c r="PDG832" s="28"/>
      <c r="PDH832" s="28"/>
      <c r="PDI832" s="28"/>
      <c r="PDJ832" s="28"/>
      <c r="PDK832" s="28"/>
      <c r="PDL832" s="28"/>
      <c r="PDM832" s="28"/>
      <c r="PDN832" s="28"/>
      <c r="PDO832" s="28"/>
      <c r="PDP832" s="28"/>
      <c r="PDQ832" s="28"/>
      <c r="PDR832" s="28"/>
      <c r="PDS832" s="28"/>
      <c r="PDT832" s="28"/>
      <c r="PDU832" s="28"/>
      <c r="PDV832" s="28"/>
      <c r="PDW832" s="28"/>
      <c r="PDX832" s="28"/>
      <c r="PDY832" s="28"/>
      <c r="PDZ832" s="28"/>
      <c r="PEA832" s="28"/>
      <c r="PEB832" s="28"/>
      <c r="PEC832" s="28"/>
      <c r="PED832" s="28"/>
      <c r="PEE832" s="28"/>
      <c r="PEF832" s="28"/>
      <c r="PEG832" s="28"/>
      <c r="PEH832" s="28"/>
      <c r="PEI832" s="28"/>
      <c r="PEJ832" s="28"/>
      <c r="PEK832" s="28"/>
      <c r="PEL832" s="28"/>
      <c r="PEM832" s="28"/>
      <c r="PEN832" s="28"/>
      <c r="PEO832" s="28"/>
      <c r="PEP832" s="28"/>
      <c r="PEQ832" s="28"/>
      <c r="PER832" s="28"/>
      <c r="PES832" s="28"/>
      <c r="PET832" s="28"/>
      <c r="PEU832" s="28"/>
      <c r="PEV832" s="28"/>
      <c r="PEW832" s="28"/>
      <c r="PEX832" s="28"/>
      <c r="PEY832" s="28"/>
      <c r="PEZ832" s="28"/>
      <c r="PFA832" s="28"/>
      <c r="PFB832" s="28"/>
      <c r="PFC832" s="28"/>
      <c r="PFD832" s="28"/>
      <c r="PFE832" s="28"/>
      <c r="PFF832" s="28"/>
      <c r="PFG832" s="28"/>
      <c r="PFH832" s="28"/>
      <c r="PFI832" s="28"/>
      <c r="PFJ832" s="28"/>
      <c r="PFK832" s="28"/>
      <c r="PFL832" s="28"/>
      <c r="PFM832" s="28"/>
      <c r="PFN832" s="28"/>
      <c r="PFO832" s="28"/>
      <c r="PFP832" s="28"/>
      <c r="PFQ832" s="28"/>
      <c r="PFR832" s="28"/>
      <c r="PFS832" s="28"/>
      <c r="PFT832" s="28"/>
      <c r="PFU832" s="28"/>
      <c r="PFV832" s="28"/>
      <c r="PFW832" s="28"/>
      <c r="PFX832" s="28"/>
      <c r="PFY832" s="28"/>
      <c r="PFZ832" s="28"/>
      <c r="PGA832" s="28"/>
      <c r="PGB832" s="28"/>
      <c r="PGC832" s="28"/>
      <c r="PGD832" s="28"/>
      <c r="PGE832" s="28"/>
      <c r="PGF832" s="28"/>
      <c r="PGG832" s="28"/>
      <c r="PGH832" s="28"/>
      <c r="PGI832" s="28"/>
      <c r="PGJ832" s="28"/>
      <c r="PGK832" s="28"/>
      <c r="PGL832" s="28"/>
      <c r="PGM832" s="28"/>
      <c r="PGN832" s="28"/>
      <c r="PGO832" s="28"/>
      <c r="PGP832" s="28"/>
      <c r="PGQ832" s="28"/>
      <c r="PGR832" s="28"/>
      <c r="PGS832" s="28"/>
      <c r="PGT832" s="28"/>
      <c r="PGU832" s="28"/>
      <c r="PGV832" s="28"/>
      <c r="PGW832" s="28"/>
      <c r="PGX832" s="28"/>
      <c r="PGY832" s="28"/>
      <c r="PGZ832" s="28"/>
      <c r="PHA832" s="28"/>
      <c r="PHB832" s="28"/>
      <c r="PHC832" s="28"/>
      <c r="PHD832" s="28"/>
      <c r="PHE832" s="28"/>
      <c r="PHF832" s="28"/>
      <c r="PHG832" s="28"/>
      <c r="PHH832" s="28"/>
      <c r="PHI832" s="28"/>
      <c r="PHJ832" s="28"/>
      <c r="PHK832" s="28"/>
      <c r="PHL832" s="28"/>
      <c r="PHM832" s="28"/>
      <c r="PHN832" s="28"/>
      <c r="PHO832" s="28"/>
      <c r="PHP832" s="28"/>
      <c r="PHQ832" s="28"/>
      <c r="PHR832" s="28"/>
      <c r="PHS832" s="28"/>
      <c r="PHT832" s="28"/>
      <c r="PHU832" s="28"/>
      <c r="PHV832" s="28"/>
      <c r="PHW832" s="28"/>
      <c r="PHX832" s="28"/>
      <c r="PHY832" s="28"/>
      <c r="PHZ832" s="28"/>
      <c r="PIA832" s="28"/>
      <c r="PIB832" s="28"/>
      <c r="PIC832" s="28"/>
      <c r="PID832" s="28"/>
      <c r="PIE832" s="28"/>
      <c r="PIF832" s="28"/>
      <c r="PIG832" s="28"/>
      <c r="PIH832" s="28"/>
      <c r="PII832" s="28"/>
      <c r="PIJ832" s="28"/>
      <c r="PIK832" s="28"/>
      <c r="PIL832" s="28"/>
      <c r="PIM832" s="28"/>
      <c r="PIN832" s="28"/>
      <c r="PIO832" s="28"/>
      <c r="PIP832" s="28"/>
      <c r="PIQ832" s="28"/>
      <c r="PIR832" s="28"/>
      <c r="PIS832" s="28"/>
      <c r="PIT832" s="28"/>
      <c r="PIU832" s="28"/>
      <c r="PIV832" s="28"/>
      <c r="PIW832" s="28"/>
      <c r="PIX832" s="28"/>
      <c r="PIY832" s="28"/>
      <c r="PIZ832" s="28"/>
      <c r="PJA832" s="28"/>
      <c r="PJB832" s="28"/>
      <c r="PJC832" s="28"/>
      <c r="PJD832" s="28"/>
      <c r="PJE832" s="28"/>
      <c r="PJF832" s="28"/>
      <c r="PJG832" s="28"/>
      <c r="PJH832" s="28"/>
      <c r="PJI832" s="28"/>
      <c r="PJJ832" s="28"/>
      <c r="PJK832" s="28"/>
      <c r="PJL832" s="28"/>
      <c r="PJM832" s="28"/>
      <c r="PJN832" s="28"/>
      <c r="PJO832" s="28"/>
      <c r="PJP832" s="28"/>
      <c r="PJQ832" s="28"/>
      <c r="PJR832" s="28"/>
      <c r="PJS832" s="28"/>
      <c r="PJT832" s="28"/>
      <c r="PJU832" s="28"/>
      <c r="PJV832" s="28"/>
      <c r="PJW832" s="28"/>
      <c r="PJX832" s="28"/>
      <c r="PJY832" s="28"/>
      <c r="PJZ832" s="28"/>
      <c r="PKA832" s="28"/>
      <c r="PKB832" s="28"/>
      <c r="PKC832" s="28"/>
      <c r="PKD832" s="28"/>
      <c r="PKE832" s="28"/>
      <c r="PKF832" s="28"/>
      <c r="PKG832" s="28"/>
      <c r="PKH832" s="28"/>
      <c r="PKI832" s="28"/>
      <c r="PKJ832" s="28"/>
      <c r="PKK832" s="28"/>
      <c r="PKL832" s="28"/>
      <c r="PKM832" s="28"/>
      <c r="PKN832" s="28"/>
      <c r="PKO832" s="28"/>
      <c r="PKP832" s="28"/>
      <c r="PKQ832" s="28"/>
      <c r="PKR832" s="28"/>
      <c r="PKS832" s="28"/>
      <c r="PKT832" s="28"/>
      <c r="PKU832" s="28"/>
      <c r="PKV832" s="28"/>
      <c r="PKW832" s="28"/>
      <c r="PKX832" s="28"/>
      <c r="PKY832" s="28"/>
      <c r="PKZ832" s="28"/>
      <c r="PLA832" s="28"/>
      <c r="PLB832" s="28"/>
      <c r="PLC832" s="28"/>
      <c r="PLD832" s="28"/>
      <c r="PLE832" s="28"/>
      <c r="PLF832" s="28"/>
      <c r="PLG832" s="28"/>
      <c r="PLH832" s="28"/>
      <c r="PLI832" s="28"/>
      <c r="PLJ832" s="28"/>
      <c r="PLK832" s="28"/>
      <c r="PLL832" s="28"/>
      <c r="PLM832" s="28"/>
      <c r="PLN832" s="28"/>
      <c r="PLO832" s="28"/>
      <c r="PLP832" s="28"/>
      <c r="PLQ832" s="28"/>
      <c r="PLR832" s="28"/>
      <c r="PLS832" s="28"/>
      <c r="PLT832" s="28"/>
      <c r="PLU832" s="28"/>
      <c r="PLV832" s="28"/>
      <c r="PLW832" s="28"/>
      <c r="PLX832" s="28"/>
      <c r="PLY832" s="28"/>
      <c r="PLZ832" s="28"/>
      <c r="PMA832" s="28"/>
      <c r="PMB832" s="28"/>
      <c r="PMC832" s="28"/>
      <c r="PMD832" s="28"/>
      <c r="PME832" s="28"/>
      <c r="PMF832" s="28"/>
      <c r="PMG832" s="28"/>
      <c r="PMH832" s="28"/>
      <c r="PMI832" s="28"/>
      <c r="PMJ832" s="28"/>
      <c r="PMK832" s="28"/>
      <c r="PML832" s="28"/>
      <c r="PMM832" s="28"/>
      <c r="PMN832" s="28"/>
      <c r="PMO832" s="28"/>
      <c r="PMP832" s="28"/>
      <c r="PMQ832" s="28"/>
      <c r="PMR832" s="28"/>
      <c r="PMS832" s="28"/>
      <c r="PMT832" s="28"/>
      <c r="PMU832" s="28"/>
      <c r="PMV832" s="28"/>
      <c r="PMW832" s="28"/>
      <c r="PMX832" s="28"/>
      <c r="PMY832" s="28"/>
      <c r="PMZ832" s="28"/>
      <c r="PNA832" s="28"/>
      <c r="PNB832" s="28"/>
      <c r="PNC832" s="28"/>
      <c r="PND832" s="28"/>
      <c r="PNE832" s="28"/>
      <c r="PNF832" s="28"/>
      <c r="PNG832" s="28"/>
      <c r="PNH832" s="28"/>
      <c r="PNI832" s="28"/>
      <c r="PNJ832" s="28"/>
      <c r="PNK832" s="28"/>
      <c r="PNL832" s="28"/>
      <c r="PNM832" s="28"/>
      <c r="PNN832" s="28"/>
      <c r="PNO832" s="28"/>
      <c r="PNP832" s="28"/>
      <c r="PNQ832" s="28"/>
      <c r="PNR832" s="28"/>
      <c r="PNS832" s="28"/>
      <c r="PNT832" s="28"/>
      <c r="PNU832" s="28"/>
      <c r="PNV832" s="28"/>
      <c r="PNW832" s="28"/>
      <c r="PNX832" s="28"/>
      <c r="PNY832" s="28"/>
      <c r="PNZ832" s="28"/>
      <c r="POA832" s="28"/>
      <c r="POB832" s="28"/>
      <c r="POC832" s="28"/>
      <c r="POD832" s="28"/>
      <c r="POE832" s="28"/>
      <c r="POF832" s="28"/>
      <c r="POG832" s="28"/>
      <c r="POH832" s="28"/>
      <c r="POI832" s="28"/>
      <c r="POJ832" s="28"/>
      <c r="POK832" s="28"/>
      <c r="POL832" s="28"/>
      <c r="POM832" s="28"/>
      <c r="PON832" s="28"/>
      <c r="POO832" s="28"/>
      <c r="POP832" s="28"/>
      <c r="POQ832" s="28"/>
      <c r="POR832" s="28"/>
      <c r="POS832" s="28"/>
      <c r="POT832" s="28"/>
      <c r="POU832" s="28"/>
      <c r="POV832" s="28"/>
      <c r="POW832" s="28"/>
      <c r="POX832" s="28"/>
      <c r="POY832" s="28"/>
      <c r="POZ832" s="28"/>
      <c r="PPA832" s="28"/>
      <c r="PPB832" s="28"/>
      <c r="PPC832" s="28"/>
      <c r="PPD832" s="28"/>
      <c r="PPE832" s="28"/>
      <c r="PPF832" s="28"/>
      <c r="PPG832" s="28"/>
      <c r="PPH832" s="28"/>
      <c r="PPI832" s="28"/>
      <c r="PPJ832" s="28"/>
      <c r="PPK832" s="28"/>
      <c r="PPL832" s="28"/>
      <c r="PPM832" s="28"/>
      <c r="PPN832" s="28"/>
      <c r="PPO832" s="28"/>
      <c r="PPP832" s="28"/>
      <c r="PPQ832" s="28"/>
      <c r="PPR832" s="28"/>
      <c r="PPS832" s="28"/>
      <c r="PPT832" s="28"/>
      <c r="PPU832" s="28"/>
      <c r="PPV832" s="28"/>
      <c r="PPW832" s="28"/>
      <c r="PPX832" s="28"/>
      <c r="PPY832" s="28"/>
      <c r="PPZ832" s="28"/>
      <c r="PQA832" s="28"/>
      <c r="PQB832" s="28"/>
      <c r="PQC832" s="28"/>
      <c r="PQD832" s="28"/>
      <c r="PQE832" s="28"/>
      <c r="PQF832" s="28"/>
      <c r="PQG832" s="28"/>
      <c r="PQH832" s="28"/>
      <c r="PQI832" s="28"/>
      <c r="PQJ832" s="28"/>
      <c r="PQK832" s="28"/>
      <c r="PQL832" s="28"/>
      <c r="PQM832" s="28"/>
      <c r="PQN832" s="28"/>
      <c r="PQO832" s="28"/>
      <c r="PQP832" s="28"/>
      <c r="PQQ832" s="28"/>
      <c r="PQR832" s="28"/>
      <c r="PQS832" s="28"/>
      <c r="PQT832" s="28"/>
      <c r="PQU832" s="28"/>
      <c r="PQV832" s="28"/>
      <c r="PQW832" s="28"/>
      <c r="PQX832" s="28"/>
      <c r="PQY832" s="28"/>
      <c r="PQZ832" s="28"/>
      <c r="PRA832" s="28"/>
      <c r="PRB832" s="28"/>
      <c r="PRC832" s="28"/>
      <c r="PRD832" s="28"/>
      <c r="PRE832" s="28"/>
      <c r="PRF832" s="28"/>
      <c r="PRG832" s="28"/>
      <c r="PRH832" s="28"/>
      <c r="PRI832" s="28"/>
      <c r="PRJ832" s="28"/>
      <c r="PRK832" s="28"/>
      <c r="PRL832" s="28"/>
      <c r="PRM832" s="28"/>
      <c r="PRN832" s="28"/>
      <c r="PRO832" s="28"/>
      <c r="PRP832" s="28"/>
      <c r="PRQ832" s="28"/>
      <c r="PRR832" s="28"/>
      <c r="PRS832" s="28"/>
      <c r="PRT832" s="28"/>
      <c r="PRU832" s="28"/>
      <c r="PRV832" s="28"/>
      <c r="PRW832" s="28"/>
      <c r="PRX832" s="28"/>
      <c r="PRY832" s="28"/>
      <c r="PRZ832" s="28"/>
      <c r="PSA832" s="28"/>
      <c r="PSB832" s="28"/>
      <c r="PSC832" s="28"/>
      <c r="PSD832" s="28"/>
      <c r="PSE832" s="28"/>
      <c r="PSF832" s="28"/>
      <c r="PSG832" s="28"/>
      <c r="PSH832" s="28"/>
      <c r="PSI832" s="28"/>
      <c r="PSJ832" s="28"/>
      <c r="PSK832" s="28"/>
      <c r="PSL832" s="28"/>
      <c r="PSM832" s="28"/>
      <c r="PSN832" s="28"/>
      <c r="PSO832" s="28"/>
      <c r="PSP832" s="28"/>
      <c r="PSQ832" s="28"/>
      <c r="PSR832" s="28"/>
      <c r="PSS832" s="28"/>
      <c r="PST832" s="28"/>
      <c r="PSU832" s="28"/>
      <c r="PSV832" s="28"/>
      <c r="PSW832" s="28"/>
      <c r="PSX832" s="28"/>
      <c r="PSY832" s="28"/>
      <c r="PSZ832" s="28"/>
      <c r="PTA832" s="28"/>
      <c r="PTB832" s="28"/>
      <c r="PTC832" s="28"/>
      <c r="PTD832" s="28"/>
      <c r="PTE832" s="28"/>
      <c r="PTF832" s="28"/>
      <c r="PTG832" s="28"/>
      <c r="PTH832" s="28"/>
      <c r="PTI832" s="28"/>
      <c r="PTJ832" s="28"/>
      <c r="PTK832" s="28"/>
      <c r="PTL832" s="28"/>
      <c r="PTM832" s="28"/>
      <c r="PTN832" s="28"/>
      <c r="PTO832" s="28"/>
      <c r="PTP832" s="28"/>
      <c r="PTQ832" s="28"/>
      <c r="PTR832" s="28"/>
      <c r="PTS832" s="28"/>
      <c r="PTT832" s="28"/>
      <c r="PTU832" s="28"/>
      <c r="PTV832" s="28"/>
      <c r="PTW832" s="28"/>
      <c r="PTX832" s="28"/>
      <c r="PTY832" s="28"/>
      <c r="PTZ832" s="28"/>
      <c r="PUA832" s="28"/>
      <c r="PUB832" s="28"/>
      <c r="PUC832" s="28"/>
      <c r="PUD832" s="28"/>
      <c r="PUE832" s="28"/>
      <c r="PUF832" s="28"/>
      <c r="PUG832" s="28"/>
      <c r="PUH832" s="28"/>
      <c r="PUI832" s="28"/>
      <c r="PUJ832" s="28"/>
      <c r="PUK832" s="28"/>
      <c r="PUL832" s="28"/>
      <c r="PUM832" s="28"/>
      <c r="PUN832" s="28"/>
      <c r="PUO832" s="28"/>
      <c r="PUP832" s="28"/>
      <c r="PUQ832" s="28"/>
      <c r="PUR832" s="28"/>
      <c r="PUS832" s="28"/>
      <c r="PUT832" s="28"/>
      <c r="PUU832" s="28"/>
      <c r="PUV832" s="28"/>
      <c r="PUW832" s="28"/>
      <c r="PUX832" s="28"/>
      <c r="PUY832" s="28"/>
      <c r="PUZ832" s="28"/>
      <c r="PVA832" s="28"/>
      <c r="PVB832" s="28"/>
      <c r="PVC832" s="28"/>
      <c r="PVD832" s="28"/>
      <c r="PVE832" s="28"/>
      <c r="PVF832" s="28"/>
      <c r="PVG832" s="28"/>
      <c r="PVH832" s="28"/>
      <c r="PVI832" s="28"/>
      <c r="PVJ832" s="28"/>
      <c r="PVK832" s="28"/>
      <c r="PVL832" s="28"/>
      <c r="PVM832" s="28"/>
      <c r="PVN832" s="28"/>
      <c r="PVO832" s="28"/>
      <c r="PVP832" s="28"/>
      <c r="PVQ832" s="28"/>
      <c r="PVR832" s="28"/>
      <c r="PVS832" s="28"/>
      <c r="PVT832" s="28"/>
      <c r="PVU832" s="28"/>
      <c r="PVV832" s="28"/>
      <c r="PVW832" s="28"/>
      <c r="PVX832" s="28"/>
      <c r="PVY832" s="28"/>
      <c r="PVZ832" s="28"/>
      <c r="PWA832" s="28"/>
      <c r="PWB832" s="28"/>
      <c r="PWC832" s="28"/>
      <c r="PWD832" s="28"/>
      <c r="PWE832" s="28"/>
      <c r="PWF832" s="28"/>
      <c r="PWG832" s="28"/>
      <c r="PWH832" s="28"/>
      <c r="PWI832" s="28"/>
      <c r="PWJ832" s="28"/>
      <c r="PWK832" s="28"/>
      <c r="PWL832" s="28"/>
      <c r="PWM832" s="28"/>
      <c r="PWN832" s="28"/>
      <c r="PWO832" s="28"/>
      <c r="PWP832" s="28"/>
      <c r="PWQ832" s="28"/>
      <c r="PWR832" s="28"/>
      <c r="PWS832" s="28"/>
      <c r="PWT832" s="28"/>
      <c r="PWU832" s="28"/>
      <c r="PWV832" s="28"/>
      <c r="PWW832" s="28"/>
      <c r="PWX832" s="28"/>
      <c r="PWY832" s="28"/>
      <c r="PWZ832" s="28"/>
      <c r="PXA832" s="28"/>
      <c r="PXB832" s="28"/>
      <c r="PXC832" s="28"/>
      <c r="PXD832" s="28"/>
      <c r="PXE832" s="28"/>
      <c r="PXF832" s="28"/>
      <c r="PXG832" s="28"/>
      <c r="PXH832" s="28"/>
      <c r="PXI832" s="28"/>
      <c r="PXJ832" s="28"/>
      <c r="PXK832" s="28"/>
      <c r="PXL832" s="28"/>
      <c r="PXM832" s="28"/>
      <c r="PXN832" s="28"/>
      <c r="PXO832" s="28"/>
      <c r="PXP832" s="28"/>
      <c r="PXQ832" s="28"/>
      <c r="PXR832" s="28"/>
      <c r="PXS832" s="28"/>
      <c r="PXT832" s="28"/>
      <c r="PXU832" s="28"/>
      <c r="PXV832" s="28"/>
      <c r="PXW832" s="28"/>
      <c r="PXX832" s="28"/>
      <c r="PXY832" s="28"/>
      <c r="PXZ832" s="28"/>
      <c r="PYA832" s="28"/>
      <c r="PYB832" s="28"/>
      <c r="PYC832" s="28"/>
      <c r="PYD832" s="28"/>
      <c r="PYE832" s="28"/>
      <c r="PYF832" s="28"/>
      <c r="PYG832" s="28"/>
      <c r="PYH832" s="28"/>
      <c r="PYI832" s="28"/>
      <c r="PYJ832" s="28"/>
      <c r="PYK832" s="28"/>
      <c r="PYL832" s="28"/>
      <c r="PYM832" s="28"/>
      <c r="PYN832" s="28"/>
      <c r="PYO832" s="28"/>
      <c r="PYP832" s="28"/>
      <c r="PYQ832" s="28"/>
      <c r="PYR832" s="28"/>
      <c r="PYS832" s="28"/>
      <c r="PYT832" s="28"/>
      <c r="PYU832" s="28"/>
      <c r="PYV832" s="28"/>
      <c r="PYW832" s="28"/>
      <c r="PYX832" s="28"/>
      <c r="PYY832" s="28"/>
      <c r="PYZ832" s="28"/>
      <c r="PZA832" s="28"/>
      <c r="PZB832" s="28"/>
      <c r="PZC832" s="28"/>
      <c r="PZD832" s="28"/>
      <c r="PZE832" s="28"/>
      <c r="PZF832" s="28"/>
      <c r="PZG832" s="28"/>
      <c r="PZH832" s="28"/>
      <c r="PZI832" s="28"/>
      <c r="PZJ832" s="28"/>
      <c r="PZK832" s="28"/>
      <c r="PZL832" s="28"/>
      <c r="PZM832" s="28"/>
      <c r="PZN832" s="28"/>
      <c r="PZO832" s="28"/>
      <c r="PZP832" s="28"/>
      <c r="PZQ832" s="28"/>
      <c r="PZR832" s="28"/>
      <c r="PZS832" s="28"/>
      <c r="PZT832" s="28"/>
      <c r="PZU832" s="28"/>
      <c r="PZV832" s="28"/>
      <c r="PZW832" s="28"/>
      <c r="PZX832" s="28"/>
      <c r="PZY832" s="28"/>
      <c r="PZZ832" s="28"/>
      <c r="QAA832" s="28"/>
      <c r="QAB832" s="28"/>
      <c r="QAC832" s="28"/>
      <c r="QAD832" s="28"/>
      <c r="QAE832" s="28"/>
      <c r="QAF832" s="28"/>
      <c r="QAG832" s="28"/>
      <c r="QAH832" s="28"/>
      <c r="QAI832" s="28"/>
      <c r="QAJ832" s="28"/>
      <c r="QAK832" s="28"/>
      <c r="QAL832" s="28"/>
      <c r="QAM832" s="28"/>
      <c r="QAN832" s="28"/>
      <c r="QAO832" s="28"/>
      <c r="QAP832" s="28"/>
      <c r="QAQ832" s="28"/>
      <c r="QAR832" s="28"/>
      <c r="QAS832" s="28"/>
      <c r="QAT832" s="28"/>
      <c r="QAU832" s="28"/>
      <c r="QAV832" s="28"/>
      <c r="QAW832" s="28"/>
      <c r="QAX832" s="28"/>
      <c r="QAY832" s="28"/>
      <c r="QAZ832" s="28"/>
      <c r="QBA832" s="28"/>
      <c r="QBB832" s="28"/>
      <c r="QBC832" s="28"/>
      <c r="QBD832" s="28"/>
      <c r="QBE832" s="28"/>
      <c r="QBF832" s="28"/>
      <c r="QBG832" s="28"/>
      <c r="QBH832" s="28"/>
      <c r="QBI832" s="28"/>
      <c r="QBJ832" s="28"/>
      <c r="QBK832" s="28"/>
      <c r="QBL832" s="28"/>
      <c r="QBM832" s="28"/>
      <c r="QBN832" s="28"/>
      <c r="QBO832" s="28"/>
      <c r="QBP832" s="28"/>
      <c r="QBQ832" s="28"/>
      <c r="QBR832" s="28"/>
      <c r="QBS832" s="28"/>
      <c r="QBT832" s="28"/>
      <c r="QBU832" s="28"/>
      <c r="QBV832" s="28"/>
      <c r="QBW832" s="28"/>
      <c r="QBX832" s="28"/>
      <c r="QBY832" s="28"/>
      <c r="QBZ832" s="28"/>
      <c r="QCA832" s="28"/>
      <c r="QCB832" s="28"/>
      <c r="QCC832" s="28"/>
      <c r="QCD832" s="28"/>
      <c r="QCE832" s="28"/>
      <c r="QCF832" s="28"/>
      <c r="QCG832" s="28"/>
      <c r="QCH832" s="28"/>
      <c r="QCI832" s="28"/>
      <c r="QCJ832" s="28"/>
      <c r="QCK832" s="28"/>
      <c r="QCL832" s="28"/>
      <c r="QCM832" s="28"/>
      <c r="QCN832" s="28"/>
      <c r="QCO832" s="28"/>
      <c r="QCP832" s="28"/>
      <c r="QCQ832" s="28"/>
      <c r="QCR832" s="28"/>
      <c r="QCS832" s="28"/>
      <c r="QCT832" s="28"/>
      <c r="QCU832" s="28"/>
      <c r="QCV832" s="28"/>
      <c r="QCW832" s="28"/>
      <c r="QCX832" s="28"/>
      <c r="QCY832" s="28"/>
      <c r="QCZ832" s="28"/>
      <c r="QDA832" s="28"/>
      <c r="QDB832" s="28"/>
      <c r="QDC832" s="28"/>
      <c r="QDD832" s="28"/>
      <c r="QDE832" s="28"/>
      <c r="QDF832" s="28"/>
      <c r="QDG832" s="28"/>
      <c r="QDH832" s="28"/>
      <c r="QDI832" s="28"/>
      <c r="QDJ832" s="28"/>
      <c r="QDK832" s="28"/>
      <c r="QDL832" s="28"/>
      <c r="QDM832" s="28"/>
      <c r="QDN832" s="28"/>
      <c r="QDO832" s="28"/>
      <c r="QDP832" s="28"/>
      <c r="QDQ832" s="28"/>
      <c r="QDR832" s="28"/>
      <c r="QDS832" s="28"/>
      <c r="QDT832" s="28"/>
      <c r="QDU832" s="28"/>
      <c r="QDV832" s="28"/>
      <c r="QDW832" s="28"/>
      <c r="QDX832" s="28"/>
      <c r="QDY832" s="28"/>
      <c r="QDZ832" s="28"/>
      <c r="QEA832" s="28"/>
      <c r="QEB832" s="28"/>
      <c r="QEC832" s="28"/>
      <c r="QED832" s="28"/>
      <c r="QEE832" s="28"/>
      <c r="QEF832" s="28"/>
      <c r="QEG832" s="28"/>
      <c r="QEH832" s="28"/>
      <c r="QEI832" s="28"/>
      <c r="QEJ832" s="28"/>
      <c r="QEK832" s="28"/>
      <c r="QEL832" s="28"/>
      <c r="QEM832" s="28"/>
      <c r="QEN832" s="28"/>
      <c r="QEO832" s="28"/>
      <c r="QEP832" s="28"/>
      <c r="QEQ832" s="28"/>
      <c r="QER832" s="28"/>
      <c r="QES832" s="28"/>
      <c r="QET832" s="28"/>
      <c r="QEU832" s="28"/>
      <c r="QEV832" s="28"/>
      <c r="QEW832" s="28"/>
      <c r="QEX832" s="28"/>
      <c r="QEY832" s="28"/>
      <c r="QEZ832" s="28"/>
      <c r="QFA832" s="28"/>
      <c r="QFB832" s="28"/>
      <c r="QFC832" s="28"/>
      <c r="QFD832" s="28"/>
      <c r="QFE832" s="28"/>
      <c r="QFF832" s="28"/>
      <c r="QFG832" s="28"/>
      <c r="QFH832" s="28"/>
      <c r="QFI832" s="28"/>
      <c r="QFJ832" s="28"/>
      <c r="QFK832" s="28"/>
      <c r="QFL832" s="28"/>
      <c r="QFM832" s="28"/>
      <c r="QFN832" s="28"/>
      <c r="QFO832" s="28"/>
      <c r="QFP832" s="28"/>
      <c r="QFQ832" s="28"/>
      <c r="QFR832" s="28"/>
      <c r="QFS832" s="28"/>
      <c r="QFT832" s="28"/>
      <c r="QFU832" s="28"/>
      <c r="QFV832" s="28"/>
      <c r="QFW832" s="28"/>
      <c r="QFX832" s="28"/>
      <c r="QFY832" s="28"/>
      <c r="QFZ832" s="28"/>
      <c r="QGA832" s="28"/>
      <c r="QGB832" s="28"/>
      <c r="QGC832" s="28"/>
      <c r="QGD832" s="28"/>
      <c r="QGE832" s="28"/>
      <c r="QGF832" s="28"/>
      <c r="QGG832" s="28"/>
      <c r="QGH832" s="28"/>
      <c r="QGI832" s="28"/>
      <c r="QGJ832" s="28"/>
      <c r="QGK832" s="28"/>
      <c r="QGL832" s="28"/>
      <c r="QGM832" s="28"/>
      <c r="QGN832" s="28"/>
      <c r="QGO832" s="28"/>
      <c r="QGP832" s="28"/>
      <c r="QGQ832" s="28"/>
      <c r="QGR832" s="28"/>
      <c r="QGS832" s="28"/>
      <c r="QGT832" s="28"/>
      <c r="QGU832" s="28"/>
      <c r="QGV832" s="28"/>
      <c r="QGW832" s="28"/>
      <c r="QGX832" s="28"/>
      <c r="QGY832" s="28"/>
      <c r="QGZ832" s="28"/>
      <c r="QHA832" s="28"/>
      <c r="QHB832" s="28"/>
      <c r="QHC832" s="28"/>
      <c r="QHD832" s="28"/>
      <c r="QHE832" s="28"/>
      <c r="QHF832" s="28"/>
      <c r="QHG832" s="28"/>
      <c r="QHH832" s="28"/>
      <c r="QHI832" s="28"/>
      <c r="QHJ832" s="28"/>
      <c r="QHK832" s="28"/>
      <c r="QHL832" s="28"/>
      <c r="QHM832" s="28"/>
      <c r="QHN832" s="28"/>
      <c r="QHO832" s="28"/>
      <c r="QHP832" s="28"/>
      <c r="QHQ832" s="28"/>
      <c r="QHR832" s="28"/>
      <c r="QHS832" s="28"/>
      <c r="QHT832" s="28"/>
      <c r="QHU832" s="28"/>
      <c r="QHV832" s="28"/>
      <c r="QHW832" s="28"/>
      <c r="QHX832" s="28"/>
      <c r="QHY832" s="28"/>
      <c r="QHZ832" s="28"/>
      <c r="QIA832" s="28"/>
      <c r="QIB832" s="28"/>
      <c r="QIC832" s="28"/>
      <c r="QID832" s="28"/>
      <c r="QIE832" s="28"/>
      <c r="QIF832" s="28"/>
      <c r="QIG832" s="28"/>
      <c r="QIH832" s="28"/>
      <c r="QII832" s="28"/>
      <c r="QIJ832" s="28"/>
      <c r="QIK832" s="28"/>
      <c r="QIL832" s="28"/>
      <c r="QIM832" s="28"/>
      <c r="QIN832" s="28"/>
      <c r="QIO832" s="28"/>
      <c r="QIP832" s="28"/>
      <c r="QIQ832" s="28"/>
      <c r="QIR832" s="28"/>
      <c r="QIS832" s="28"/>
      <c r="QIT832" s="28"/>
      <c r="QIU832" s="28"/>
      <c r="QIV832" s="28"/>
      <c r="QIW832" s="28"/>
      <c r="QIX832" s="28"/>
      <c r="QIY832" s="28"/>
      <c r="QIZ832" s="28"/>
      <c r="QJA832" s="28"/>
      <c r="QJB832" s="28"/>
      <c r="QJC832" s="28"/>
      <c r="QJD832" s="28"/>
      <c r="QJE832" s="28"/>
      <c r="QJF832" s="28"/>
      <c r="QJG832" s="28"/>
      <c r="QJH832" s="28"/>
      <c r="QJI832" s="28"/>
      <c r="QJJ832" s="28"/>
      <c r="QJK832" s="28"/>
      <c r="QJL832" s="28"/>
      <c r="QJM832" s="28"/>
      <c r="QJN832" s="28"/>
      <c r="QJO832" s="28"/>
      <c r="QJP832" s="28"/>
      <c r="QJQ832" s="28"/>
      <c r="QJR832" s="28"/>
      <c r="QJS832" s="28"/>
      <c r="QJT832" s="28"/>
      <c r="QJU832" s="28"/>
      <c r="QJV832" s="28"/>
      <c r="QJW832" s="28"/>
      <c r="QJX832" s="28"/>
      <c r="QJY832" s="28"/>
      <c r="QJZ832" s="28"/>
      <c r="QKA832" s="28"/>
      <c r="QKB832" s="28"/>
      <c r="QKC832" s="28"/>
      <c r="QKD832" s="28"/>
      <c r="QKE832" s="28"/>
      <c r="QKF832" s="28"/>
      <c r="QKG832" s="28"/>
      <c r="QKH832" s="28"/>
      <c r="QKI832" s="28"/>
      <c r="QKJ832" s="28"/>
      <c r="QKK832" s="28"/>
      <c r="QKL832" s="28"/>
      <c r="QKM832" s="28"/>
      <c r="QKN832" s="28"/>
      <c r="QKO832" s="28"/>
      <c r="QKP832" s="28"/>
      <c r="QKQ832" s="28"/>
      <c r="QKR832" s="28"/>
      <c r="QKS832" s="28"/>
      <c r="QKT832" s="28"/>
      <c r="QKU832" s="28"/>
      <c r="QKV832" s="28"/>
      <c r="QKW832" s="28"/>
      <c r="QKX832" s="28"/>
      <c r="QKY832" s="28"/>
      <c r="QKZ832" s="28"/>
      <c r="QLA832" s="28"/>
      <c r="QLB832" s="28"/>
      <c r="QLC832" s="28"/>
      <c r="QLD832" s="28"/>
      <c r="QLE832" s="28"/>
      <c r="QLF832" s="28"/>
      <c r="QLG832" s="28"/>
      <c r="QLH832" s="28"/>
      <c r="QLI832" s="28"/>
      <c r="QLJ832" s="28"/>
      <c r="QLK832" s="28"/>
      <c r="QLL832" s="28"/>
      <c r="QLM832" s="28"/>
      <c r="QLN832" s="28"/>
      <c r="QLO832" s="28"/>
      <c r="QLP832" s="28"/>
      <c r="QLQ832" s="28"/>
      <c r="QLR832" s="28"/>
      <c r="QLS832" s="28"/>
      <c r="QLT832" s="28"/>
      <c r="QLU832" s="28"/>
      <c r="QLV832" s="28"/>
      <c r="QLW832" s="28"/>
      <c r="QLX832" s="28"/>
      <c r="QLY832" s="28"/>
      <c r="QLZ832" s="28"/>
      <c r="QMA832" s="28"/>
      <c r="QMB832" s="28"/>
      <c r="QMC832" s="28"/>
      <c r="QMD832" s="28"/>
      <c r="QME832" s="28"/>
      <c r="QMF832" s="28"/>
      <c r="QMG832" s="28"/>
      <c r="QMH832" s="28"/>
      <c r="QMI832" s="28"/>
      <c r="QMJ832" s="28"/>
      <c r="QMK832" s="28"/>
      <c r="QML832" s="28"/>
      <c r="QMM832" s="28"/>
      <c r="QMN832" s="28"/>
      <c r="QMO832" s="28"/>
      <c r="QMP832" s="28"/>
      <c r="QMQ832" s="28"/>
      <c r="QMR832" s="28"/>
      <c r="QMS832" s="28"/>
      <c r="QMT832" s="28"/>
      <c r="QMU832" s="28"/>
      <c r="QMV832" s="28"/>
      <c r="QMW832" s="28"/>
      <c r="QMX832" s="28"/>
      <c r="QMY832" s="28"/>
      <c r="QMZ832" s="28"/>
      <c r="QNA832" s="28"/>
      <c r="QNB832" s="28"/>
      <c r="QNC832" s="28"/>
      <c r="QND832" s="28"/>
      <c r="QNE832" s="28"/>
      <c r="QNF832" s="28"/>
      <c r="QNG832" s="28"/>
      <c r="QNH832" s="28"/>
      <c r="QNI832" s="28"/>
      <c r="QNJ832" s="28"/>
      <c r="QNK832" s="28"/>
      <c r="QNL832" s="28"/>
      <c r="QNM832" s="28"/>
      <c r="QNN832" s="28"/>
      <c r="QNO832" s="28"/>
      <c r="QNP832" s="28"/>
      <c r="QNQ832" s="28"/>
      <c r="QNR832" s="28"/>
      <c r="QNS832" s="28"/>
      <c r="QNT832" s="28"/>
      <c r="QNU832" s="28"/>
      <c r="QNV832" s="28"/>
      <c r="QNW832" s="28"/>
      <c r="QNX832" s="28"/>
      <c r="QNY832" s="28"/>
      <c r="QNZ832" s="28"/>
      <c r="QOA832" s="28"/>
      <c r="QOB832" s="28"/>
      <c r="QOC832" s="28"/>
      <c r="QOD832" s="28"/>
      <c r="QOE832" s="28"/>
      <c r="QOF832" s="28"/>
      <c r="QOG832" s="28"/>
      <c r="QOH832" s="28"/>
      <c r="QOI832" s="28"/>
      <c r="QOJ832" s="28"/>
      <c r="QOK832" s="28"/>
      <c r="QOL832" s="28"/>
      <c r="QOM832" s="28"/>
      <c r="QON832" s="28"/>
      <c r="QOO832" s="28"/>
      <c r="QOP832" s="28"/>
      <c r="QOQ832" s="28"/>
      <c r="QOR832" s="28"/>
      <c r="QOS832" s="28"/>
      <c r="QOT832" s="28"/>
      <c r="QOU832" s="28"/>
      <c r="QOV832" s="28"/>
      <c r="QOW832" s="28"/>
      <c r="QOX832" s="28"/>
      <c r="QOY832" s="28"/>
      <c r="QOZ832" s="28"/>
      <c r="QPA832" s="28"/>
      <c r="QPB832" s="28"/>
      <c r="QPC832" s="28"/>
      <c r="QPD832" s="28"/>
      <c r="QPE832" s="28"/>
      <c r="QPF832" s="28"/>
      <c r="QPG832" s="28"/>
      <c r="QPH832" s="28"/>
      <c r="QPI832" s="28"/>
      <c r="QPJ832" s="28"/>
      <c r="QPK832" s="28"/>
      <c r="QPL832" s="28"/>
      <c r="QPM832" s="28"/>
      <c r="QPN832" s="28"/>
      <c r="QPO832" s="28"/>
      <c r="QPP832" s="28"/>
      <c r="QPQ832" s="28"/>
      <c r="QPR832" s="28"/>
      <c r="QPS832" s="28"/>
      <c r="QPT832" s="28"/>
      <c r="QPU832" s="28"/>
      <c r="QPV832" s="28"/>
      <c r="QPW832" s="28"/>
      <c r="QPX832" s="28"/>
      <c r="QPY832" s="28"/>
      <c r="QPZ832" s="28"/>
      <c r="QQA832" s="28"/>
      <c r="QQB832" s="28"/>
      <c r="QQC832" s="28"/>
      <c r="QQD832" s="28"/>
      <c r="QQE832" s="28"/>
      <c r="QQF832" s="28"/>
      <c r="QQG832" s="28"/>
      <c r="QQH832" s="28"/>
      <c r="QQI832" s="28"/>
      <c r="QQJ832" s="28"/>
      <c r="QQK832" s="28"/>
      <c r="QQL832" s="28"/>
      <c r="QQM832" s="28"/>
      <c r="QQN832" s="28"/>
      <c r="QQO832" s="28"/>
      <c r="QQP832" s="28"/>
      <c r="QQQ832" s="28"/>
      <c r="QQR832" s="28"/>
      <c r="QQS832" s="28"/>
      <c r="QQT832" s="28"/>
      <c r="QQU832" s="28"/>
      <c r="QQV832" s="28"/>
      <c r="QQW832" s="28"/>
      <c r="QQX832" s="28"/>
      <c r="QQY832" s="28"/>
      <c r="QQZ832" s="28"/>
      <c r="QRA832" s="28"/>
      <c r="QRB832" s="28"/>
      <c r="QRC832" s="28"/>
      <c r="QRD832" s="28"/>
      <c r="QRE832" s="28"/>
      <c r="QRF832" s="28"/>
      <c r="QRG832" s="28"/>
      <c r="QRH832" s="28"/>
      <c r="QRI832" s="28"/>
      <c r="QRJ832" s="28"/>
      <c r="QRK832" s="28"/>
      <c r="QRL832" s="28"/>
      <c r="QRM832" s="28"/>
      <c r="QRN832" s="28"/>
      <c r="QRO832" s="28"/>
      <c r="QRP832" s="28"/>
      <c r="QRQ832" s="28"/>
      <c r="QRR832" s="28"/>
      <c r="QRS832" s="28"/>
      <c r="QRT832" s="28"/>
      <c r="QRU832" s="28"/>
      <c r="QRV832" s="28"/>
      <c r="QRW832" s="28"/>
      <c r="QRX832" s="28"/>
      <c r="QRY832" s="28"/>
      <c r="QRZ832" s="28"/>
      <c r="QSA832" s="28"/>
      <c r="QSB832" s="28"/>
      <c r="QSC832" s="28"/>
      <c r="QSD832" s="28"/>
      <c r="QSE832" s="28"/>
      <c r="QSF832" s="28"/>
      <c r="QSG832" s="28"/>
      <c r="QSH832" s="28"/>
      <c r="QSI832" s="28"/>
      <c r="QSJ832" s="28"/>
      <c r="QSK832" s="28"/>
      <c r="QSL832" s="28"/>
      <c r="QSM832" s="28"/>
      <c r="QSN832" s="28"/>
      <c r="QSO832" s="28"/>
      <c r="QSP832" s="28"/>
      <c r="QSQ832" s="28"/>
      <c r="QSR832" s="28"/>
      <c r="QSS832" s="28"/>
      <c r="QST832" s="28"/>
      <c r="QSU832" s="28"/>
      <c r="QSV832" s="28"/>
      <c r="QSW832" s="28"/>
      <c r="QSX832" s="28"/>
      <c r="QSY832" s="28"/>
      <c r="QSZ832" s="28"/>
      <c r="QTA832" s="28"/>
      <c r="QTB832" s="28"/>
      <c r="QTC832" s="28"/>
      <c r="QTD832" s="28"/>
      <c r="QTE832" s="28"/>
      <c r="QTF832" s="28"/>
      <c r="QTG832" s="28"/>
      <c r="QTH832" s="28"/>
      <c r="QTI832" s="28"/>
      <c r="QTJ832" s="28"/>
      <c r="QTK832" s="28"/>
      <c r="QTL832" s="28"/>
      <c r="QTM832" s="28"/>
      <c r="QTN832" s="28"/>
      <c r="QTO832" s="28"/>
      <c r="QTP832" s="28"/>
      <c r="QTQ832" s="28"/>
      <c r="QTR832" s="28"/>
      <c r="QTS832" s="28"/>
      <c r="QTT832" s="28"/>
      <c r="QTU832" s="28"/>
      <c r="QTV832" s="28"/>
      <c r="QTW832" s="28"/>
      <c r="QTX832" s="28"/>
      <c r="QTY832" s="28"/>
      <c r="QTZ832" s="28"/>
      <c r="QUA832" s="28"/>
      <c r="QUB832" s="28"/>
      <c r="QUC832" s="28"/>
      <c r="QUD832" s="28"/>
      <c r="QUE832" s="28"/>
      <c r="QUF832" s="28"/>
      <c r="QUG832" s="28"/>
      <c r="QUH832" s="28"/>
      <c r="QUI832" s="28"/>
      <c r="QUJ832" s="28"/>
      <c r="QUK832" s="28"/>
      <c r="QUL832" s="28"/>
      <c r="QUM832" s="28"/>
      <c r="QUN832" s="28"/>
      <c r="QUO832" s="28"/>
      <c r="QUP832" s="28"/>
      <c r="QUQ832" s="28"/>
      <c r="QUR832" s="28"/>
      <c r="QUS832" s="28"/>
      <c r="QUT832" s="28"/>
      <c r="QUU832" s="28"/>
      <c r="QUV832" s="28"/>
      <c r="QUW832" s="28"/>
      <c r="QUX832" s="28"/>
      <c r="QUY832" s="28"/>
      <c r="QUZ832" s="28"/>
      <c r="QVA832" s="28"/>
      <c r="QVB832" s="28"/>
      <c r="QVC832" s="28"/>
      <c r="QVD832" s="28"/>
      <c r="QVE832" s="28"/>
      <c r="QVF832" s="28"/>
      <c r="QVG832" s="28"/>
      <c r="QVH832" s="28"/>
      <c r="QVI832" s="28"/>
      <c r="QVJ832" s="28"/>
      <c r="QVK832" s="28"/>
      <c r="QVL832" s="28"/>
      <c r="QVM832" s="28"/>
      <c r="QVN832" s="28"/>
      <c r="QVO832" s="28"/>
      <c r="QVP832" s="28"/>
      <c r="QVQ832" s="28"/>
      <c r="QVR832" s="28"/>
      <c r="QVS832" s="28"/>
      <c r="QVT832" s="28"/>
      <c r="QVU832" s="28"/>
      <c r="QVV832" s="28"/>
      <c r="QVW832" s="28"/>
      <c r="QVX832" s="28"/>
      <c r="QVY832" s="28"/>
      <c r="QVZ832" s="28"/>
      <c r="QWA832" s="28"/>
      <c r="QWB832" s="28"/>
      <c r="QWC832" s="28"/>
      <c r="QWD832" s="28"/>
      <c r="QWE832" s="28"/>
      <c r="QWF832" s="28"/>
      <c r="QWG832" s="28"/>
      <c r="QWH832" s="28"/>
      <c r="QWI832" s="28"/>
      <c r="QWJ832" s="28"/>
      <c r="QWK832" s="28"/>
      <c r="QWL832" s="28"/>
      <c r="QWM832" s="28"/>
      <c r="QWN832" s="28"/>
      <c r="QWO832" s="28"/>
      <c r="QWP832" s="28"/>
      <c r="QWQ832" s="28"/>
      <c r="QWR832" s="28"/>
      <c r="QWS832" s="28"/>
      <c r="QWT832" s="28"/>
      <c r="QWU832" s="28"/>
      <c r="QWV832" s="28"/>
      <c r="QWW832" s="28"/>
      <c r="QWX832" s="28"/>
      <c r="QWY832" s="28"/>
      <c r="QWZ832" s="28"/>
      <c r="QXA832" s="28"/>
      <c r="QXB832" s="28"/>
      <c r="QXC832" s="28"/>
      <c r="QXD832" s="28"/>
      <c r="QXE832" s="28"/>
      <c r="QXF832" s="28"/>
      <c r="QXG832" s="28"/>
      <c r="QXH832" s="28"/>
      <c r="QXI832" s="28"/>
      <c r="QXJ832" s="28"/>
      <c r="QXK832" s="28"/>
      <c r="QXL832" s="28"/>
      <c r="QXM832" s="28"/>
      <c r="QXN832" s="28"/>
      <c r="QXO832" s="28"/>
      <c r="QXP832" s="28"/>
      <c r="QXQ832" s="28"/>
      <c r="QXR832" s="28"/>
      <c r="QXS832" s="28"/>
      <c r="QXT832" s="28"/>
      <c r="QXU832" s="28"/>
      <c r="QXV832" s="28"/>
      <c r="QXW832" s="28"/>
      <c r="QXX832" s="28"/>
      <c r="QXY832" s="28"/>
      <c r="QXZ832" s="28"/>
      <c r="QYA832" s="28"/>
      <c r="QYB832" s="28"/>
      <c r="QYC832" s="28"/>
      <c r="QYD832" s="28"/>
      <c r="QYE832" s="28"/>
      <c r="QYF832" s="28"/>
      <c r="QYG832" s="28"/>
      <c r="QYH832" s="28"/>
      <c r="QYI832" s="28"/>
      <c r="QYJ832" s="28"/>
      <c r="QYK832" s="28"/>
      <c r="QYL832" s="28"/>
      <c r="QYM832" s="28"/>
      <c r="QYN832" s="28"/>
      <c r="QYO832" s="28"/>
      <c r="QYP832" s="28"/>
      <c r="QYQ832" s="28"/>
      <c r="QYR832" s="28"/>
      <c r="QYS832" s="28"/>
      <c r="QYT832" s="28"/>
      <c r="QYU832" s="28"/>
      <c r="QYV832" s="28"/>
      <c r="QYW832" s="28"/>
      <c r="QYX832" s="28"/>
      <c r="QYY832" s="28"/>
      <c r="QYZ832" s="28"/>
      <c r="QZA832" s="28"/>
      <c r="QZB832" s="28"/>
      <c r="QZC832" s="28"/>
      <c r="QZD832" s="28"/>
      <c r="QZE832" s="28"/>
      <c r="QZF832" s="28"/>
      <c r="QZG832" s="28"/>
      <c r="QZH832" s="28"/>
      <c r="QZI832" s="28"/>
      <c r="QZJ832" s="28"/>
      <c r="QZK832" s="28"/>
      <c r="QZL832" s="28"/>
      <c r="QZM832" s="28"/>
      <c r="QZN832" s="28"/>
      <c r="QZO832" s="28"/>
      <c r="QZP832" s="28"/>
      <c r="QZQ832" s="28"/>
      <c r="QZR832" s="28"/>
      <c r="QZS832" s="28"/>
      <c r="QZT832" s="28"/>
      <c r="QZU832" s="28"/>
      <c r="QZV832" s="28"/>
      <c r="QZW832" s="28"/>
      <c r="QZX832" s="28"/>
      <c r="QZY832" s="28"/>
      <c r="QZZ832" s="28"/>
      <c r="RAA832" s="28"/>
      <c r="RAB832" s="28"/>
      <c r="RAC832" s="28"/>
      <c r="RAD832" s="28"/>
      <c r="RAE832" s="28"/>
      <c r="RAF832" s="28"/>
      <c r="RAG832" s="28"/>
      <c r="RAH832" s="28"/>
      <c r="RAI832" s="28"/>
      <c r="RAJ832" s="28"/>
      <c r="RAK832" s="28"/>
      <c r="RAL832" s="28"/>
      <c r="RAM832" s="28"/>
      <c r="RAN832" s="28"/>
      <c r="RAO832" s="28"/>
      <c r="RAP832" s="28"/>
      <c r="RAQ832" s="28"/>
      <c r="RAR832" s="28"/>
      <c r="RAS832" s="28"/>
      <c r="RAT832" s="28"/>
      <c r="RAU832" s="28"/>
      <c r="RAV832" s="28"/>
      <c r="RAW832" s="28"/>
      <c r="RAX832" s="28"/>
      <c r="RAY832" s="28"/>
      <c r="RAZ832" s="28"/>
      <c r="RBA832" s="28"/>
      <c r="RBB832" s="28"/>
      <c r="RBC832" s="28"/>
      <c r="RBD832" s="28"/>
      <c r="RBE832" s="28"/>
      <c r="RBF832" s="28"/>
      <c r="RBG832" s="28"/>
      <c r="RBH832" s="28"/>
      <c r="RBI832" s="28"/>
      <c r="RBJ832" s="28"/>
      <c r="RBK832" s="28"/>
      <c r="RBL832" s="28"/>
      <c r="RBM832" s="28"/>
      <c r="RBN832" s="28"/>
      <c r="RBO832" s="28"/>
      <c r="RBP832" s="28"/>
      <c r="RBQ832" s="28"/>
      <c r="RBR832" s="28"/>
      <c r="RBS832" s="28"/>
      <c r="RBT832" s="28"/>
      <c r="RBU832" s="28"/>
      <c r="RBV832" s="28"/>
      <c r="RBW832" s="28"/>
      <c r="RBX832" s="28"/>
      <c r="RBY832" s="28"/>
      <c r="RBZ832" s="28"/>
      <c r="RCA832" s="28"/>
      <c r="RCB832" s="28"/>
      <c r="RCC832" s="28"/>
      <c r="RCD832" s="28"/>
      <c r="RCE832" s="28"/>
      <c r="RCF832" s="28"/>
      <c r="RCG832" s="28"/>
      <c r="RCH832" s="28"/>
      <c r="RCI832" s="28"/>
      <c r="RCJ832" s="28"/>
      <c r="RCK832" s="28"/>
      <c r="RCL832" s="28"/>
      <c r="RCM832" s="28"/>
      <c r="RCN832" s="28"/>
      <c r="RCO832" s="28"/>
      <c r="RCP832" s="28"/>
      <c r="RCQ832" s="28"/>
      <c r="RCR832" s="28"/>
      <c r="RCS832" s="28"/>
      <c r="RCT832" s="28"/>
      <c r="RCU832" s="28"/>
      <c r="RCV832" s="28"/>
      <c r="RCW832" s="28"/>
      <c r="RCX832" s="28"/>
      <c r="RCY832" s="28"/>
      <c r="RCZ832" s="28"/>
      <c r="RDA832" s="28"/>
      <c r="RDB832" s="28"/>
      <c r="RDC832" s="28"/>
      <c r="RDD832" s="28"/>
      <c r="RDE832" s="28"/>
      <c r="RDF832" s="28"/>
      <c r="RDG832" s="28"/>
      <c r="RDH832" s="28"/>
      <c r="RDI832" s="28"/>
      <c r="RDJ832" s="28"/>
      <c r="RDK832" s="28"/>
      <c r="RDL832" s="28"/>
      <c r="RDM832" s="28"/>
      <c r="RDN832" s="28"/>
      <c r="RDO832" s="28"/>
      <c r="RDP832" s="28"/>
      <c r="RDQ832" s="28"/>
      <c r="RDR832" s="28"/>
      <c r="RDS832" s="28"/>
      <c r="RDT832" s="28"/>
      <c r="RDU832" s="28"/>
      <c r="RDV832" s="28"/>
      <c r="RDW832" s="28"/>
      <c r="RDX832" s="28"/>
      <c r="RDY832" s="28"/>
      <c r="RDZ832" s="28"/>
      <c r="REA832" s="28"/>
      <c r="REB832" s="28"/>
      <c r="REC832" s="28"/>
      <c r="RED832" s="28"/>
      <c r="REE832" s="28"/>
      <c r="REF832" s="28"/>
      <c r="REG832" s="28"/>
      <c r="REH832" s="28"/>
      <c r="REI832" s="28"/>
      <c r="REJ832" s="28"/>
      <c r="REK832" s="28"/>
      <c r="REL832" s="28"/>
      <c r="REM832" s="28"/>
      <c r="REN832" s="28"/>
      <c r="REO832" s="28"/>
      <c r="REP832" s="28"/>
      <c r="REQ832" s="28"/>
      <c r="RER832" s="28"/>
      <c r="RES832" s="28"/>
      <c r="RET832" s="28"/>
      <c r="REU832" s="28"/>
      <c r="REV832" s="28"/>
      <c r="REW832" s="28"/>
      <c r="REX832" s="28"/>
      <c r="REY832" s="28"/>
      <c r="REZ832" s="28"/>
      <c r="RFA832" s="28"/>
      <c r="RFB832" s="28"/>
      <c r="RFC832" s="28"/>
      <c r="RFD832" s="28"/>
      <c r="RFE832" s="28"/>
      <c r="RFF832" s="28"/>
      <c r="RFG832" s="28"/>
      <c r="RFH832" s="28"/>
      <c r="RFI832" s="28"/>
      <c r="RFJ832" s="28"/>
      <c r="RFK832" s="28"/>
      <c r="RFL832" s="28"/>
      <c r="RFM832" s="28"/>
      <c r="RFN832" s="28"/>
      <c r="RFO832" s="28"/>
      <c r="RFP832" s="28"/>
      <c r="RFQ832" s="28"/>
      <c r="RFR832" s="28"/>
      <c r="RFS832" s="28"/>
      <c r="RFT832" s="28"/>
      <c r="RFU832" s="28"/>
      <c r="RFV832" s="28"/>
      <c r="RFW832" s="28"/>
      <c r="RFX832" s="28"/>
      <c r="RFY832" s="28"/>
      <c r="RFZ832" s="28"/>
      <c r="RGA832" s="28"/>
      <c r="RGB832" s="28"/>
      <c r="RGC832" s="28"/>
      <c r="RGD832" s="28"/>
      <c r="RGE832" s="28"/>
      <c r="RGF832" s="28"/>
      <c r="RGG832" s="28"/>
      <c r="RGH832" s="28"/>
      <c r="RGI832" s="28"/>
      <c r="RGJ832" s="28"/>
      <c r="RGK832" s="28"/>
      <c r="RGL832" s="28"/>
      <c r="RGM832" s="28"/>
      <c r="RGN832" s="28"/>
      <c r="RGO832" s="28"/>
      <c r="RGP832" s="28"/>
      <c r="RGQ832" s="28"/>
      <c r="RGR832" s="28"/>
      <c r="RGS832" s="28"/>
      <c r="RGT832" s="28"/>
      <c r="RGU832" s="28"/>
      <c r="RGV832" s="28"/>
      <c r="RGW832" s="28"/>
      <c r="RGX832" s="28"/>
      <c r="RGY832" s="28"/>
      <c r="RGZ832" s="28"/>
      <c r="RHA832" s="28"/>
      <c r="RHB832" s="28"/>
      <c r="RHC832" s="28"/>
      <c r="RHD832" s="28"/>
      <c r="RHE832" s="28"/>
      <c r="RHF832" s="28"/>
      <c r="RHG832" s="28"/>
      <c r="RHH832" s="28"/>
      <c r="RHI832" s="28"/>
      <c r="RHJ832" s="28"/>
      <c r="RHK832" s="28"/>
      <c r="RHL832" s="28"/>
      <c r="RHM832" s="28"/>
      <c r="RHN832" s="28"/>
      <c r="RHO832" s="28"/>
      <c r="RHP832" s="28"/>
      <c r="RHQ832" s="28"/>
      <c r="RHR832" s="28"/>
      <c r="RHS832" s="28"/>
      <c r="RHT832" s="28"/>
      <c r="RHU832" s="28"/>
      <c r="RHV832" s="28"/>
      <c r="RHW832" s="28"/>
      <c r="RHX832" s="28"/>
      <c r="RHY832" s="28"/>
      <c r="RHZ832" s="28"/>
      <c r="RIA832" s="28"/>
      <c r="RIB832" s="28"/>
      <c r="RIC832" s="28"/>
      <c r="RID832" s="28"/>
      <c r="RIE832" s="28"/>
      <c r="RIF832" s="28"/>
      <c r="RIG832" s="28"/>
      <c r="RIH832" s="28"/>
      <c r="RII832" s="28"/>
      <c r="RIJ832" s="28"/>
      <c r="RIK832" s="28"/>
      <c r="RIL832" s="28"/>
      <c r="RIM832" s="28"/>
      <c r="RIN832" s="28"/>
      <c r="RIO832" s="28"/>
      <c r="RIP832" s="28"/>
      <c r="RIQ832" s="28"/>
      <c r="RIR832" s="28"/>
      <c r="RIS832" s="28"/>
      <c r="RIT832" s="28"/>
      <c r="RIU832" s="28"/>
      <c r="RIV832" s="28"/>
      <c r="RIW832" s="28"/>
      <c r="RIX832" s="28"/>
      <c r="RIY832" s="28"/>
      <c r="RIZ832" s="28"/>
      <c r="RJA832" s="28"/>
      <c r="RJB832" s="28"/>
      <c r="RJC832" s="28"/>
      <c r="RJD832" s="28"/>
      <c r="RJE832" s="28"/>
      <c r="RJF832" s="28"/>
      <c r="RJG832" s="28"/>
      <c r="RJH832" s="28"/>
      <c r="RJI832" s="28"/>
      <c r="RJJ832" s="28"/>
      <c r="RJK832" s="28"/>
      <c r="RJL832" s="28"/>
      <c r="RJM832" s="28"/>
      <c r="RJN832" s="28"/>
      <c r="RJO832" s="28"/>
      <c r="RJP832" s="28"/>
      <c r="RJQ832" s="28"/>
      <c r="RJR832" s="28"/>
      <c r="RJS832" s="28"/>
      <c r="RJT832" s="28"/>
      <c r="RJU832" s="28"/>
      <c r="RJV832" s="28"/>
      <c r="RJW832" s="28"/>
      <c r="RJX832" s="28"/>
      <c r="RJY832" s="28"/>
      <c r="RJZ832" s="28"/>
      <c r="RKA832" s="28"/>
      <c r="RKB832" s="28"/>
      <c r="RKC832" s="28"/>
      <c r="RKD832" s="28"/>
      <c r="RKE832" s="28"/>
      <c r="RKF832" s="28"/>
      <c r="RKG832" s="28"/>
      <c r="RKH832" s="28"/>
      <c r="RKI832" s="28"/>
      <c r="RKJ832" s="28"/>
      <c r="RKK832" s="28"/>
      <c r="RKL832" s="28"/>
      <c r="RKM832" s="28"/>
      <c r="RKN832" s="28"/>
      <c r="RKO832" s="28"/>
      <c r="RKP832" s="28"/>
      <c r="RKQ832" s="28"/>
      <c r="RKR832" s="28"/>
      <c r="RKS832" s="28"/>
      <c r="RKT832" s="28"/>
      <c r="RKU832" s="28"/>
      <c r="RKV832" s="28"/>
      <c r="RKW832" s="28"/>
      <c r="RKX832" s="28"/>
      <c r="RKY832" s="28"/>
      <c r="RKZ832" s="28"/>
      <c r="RLA832" s="28"/>
      <c r="RLB832" s="28"/>
      <c r="RLC832" s="28"/>
      <c r="RLD832" s="28"/>
      <c r="RLE832" s="28"/>
      <c r="RLF832" s="28"/>
      <c r="RLG832" s="28"/>
      <c r="RLH832" s="28"/>
      <c r="RLI832" s="28"/>
      <c r="RLJ832" s="28"/>
      <c r="RLK832" s="28"/>
      <c r="RLL832" s="28"/>
      <c r="RLM832" s="28"/>
      <c r="RLN832" s="28"/>
      <c r="RLO832" s="28"/>
      <c r="RLP832" s="28"/>
      <c r="RLQ832" s="28"/>
      <c r="RLR832" s="28"/>
      <c r="RLS832" s="28"/>
      <c r="RLT832" s="28"/>
      <c r="RLU832" s="28"/>
      <c r="RLV832" s="28"/>
      <c r="RLW832" s="28"/>
      <c r="RLX832" s="28"/>
      <c r="RLY832" s="28"/>
      <c r="RLZ832" s="28"/>
      <c r="RMA832" s="28"/>
      <c r="RMB832" s="28"/>
      <c r="RMC832" s="28"/>
      <c r="RMD832" s="28"/>
      <c r="RME832" s="28"/>
      <c r="RMF832" s="28"/>
      <c r="RMG832" s="28"/>
      <c r="RMH832" s="28"/>
      <c r="RMI832" s="28"/>
      <c r="RMJ832" s="28"/>
      <c r="RMK832" s="28"/>
      <c r="RML832" s="28"/>
      <c r="RMM832" s="28"/>
      <c r="RMN832" s="28"/>
      <c r="RMO832" s="28"/>
      <c r="RMP832" s="28"/>
      <c r="RMQ832" s="28"/>
      <c r="RMR832" s="28"/>
      <c r="RMS832" s="28"/>
      <c r="RMT832" s="28"/>
      <c r="RMU832" s="28"/>
      <c r="RMV832" s="28"/>
      <c r="RMW832" s="28"/>
      <c r="RMX832" s="28"/>
      <c r="RMY832" s="28"/>
      <c r="RMZ832" s="28"/>
      <c r="RNA832" s="28"/>
      <c r="RNB832" s="28"/>
      <c r="RNC832" s="28"/>
      <c r="RND832" s="28"/>
      <c r="RNE832" s="28"/>
      <c r="RNF832" s="28"/>
      <c r="RNG832" s="28"/>
      <c r="RNH832" s="28"/>
      <c r="RNI832" s="28"/>
      <c r="RNJ832" s="28"/>
      <c r="RNK832" s="28"/>
      <c r="RNL832" s="28"/>
      <c r="RNM832" s="28"/>
      <c r="RNN832" s="28"/>
      <c r="RNO832" s="28"/>
      <c r="RNP832" s="28"/>
      <c r="RNQ832" s="28"/>
      <c r="RNR832" s="28"/>
      <c r="RNS832" s="28"/>
      <c r="RNT832" s="28"/>
      <c r="RNU832" s="28"/>
      <c r="RNV832" s="28"/>
      <c r="RNW832" s="28"/>
      <c r="RNX832" s="28"/>
      <c r="RNY832" s="28"/>
      <c r="RNZ832" s="28"/>
      <c r="ROA832" s="28"/>
      <c r="ROB832" s="28"/>
      <c r="ROC832" s="28"/>
      <c r="ROD832" s="28"/>
      <c r="ROE832" s="28"/>
      <c r="ROF832" s="28"/>
      <c r="ROG832" s="28"/>
      <c r="ROH832" s="28"/>
      <c r="ROI832" s="28"/>
      <c r="ROJ832" s="28"/>
      <c r="ROK832" s="28"/>
      <c r="ROL832" s="28"/>
      <c r="ROM832" s="28"/>
      <c r="RON832" s="28"/>
      <c r="ROO832" s="28"/>
      <c r="ROP832" s="28"/>
      <c r="ROQ832" s="28"/>
      <c r="ROR832" s="28"/>
      <c r="ROS832" s="28"/>
      <c r="ROT832" s="28"/>
      <c r="ROU832" s="28"/>
      <c r="ROV832" s="28"/>
      <c r="ROW832" s="28"/>
      <c r="ROX832" s="28"/>
      <c r="ROY832" s="28"/>
      <c r="ROZ832" s="28"/>
      <c r="RPA832" s="28"/>
      <c r="RPB832" s="28"/>
      <c r="RPC832" s="28"/>
      <c r="RPD832" s="28"/>
      <c r="RPE832" s="28"/>
      <c r="RPF832" s="28"/>
      <c r="RPG832" s="28"/>
      <c r="RPH832" s="28"/>
      <c r="RPI832" s="28"/>
      <c r="RPJ832" s="28"/>
      <c r="RPK832" s="28"/>
      <c r="RPL832" s="28"/>
      <c r="RPM832" s="28"/>
      <c r="RPN832" s="28"/>
      <c r="RPO832" s="28"/>
      <c r="RPP832" s="28"/>
      <c r="RPQ832" s="28"/>
      <c r="RPR832" s="28"/>
      <c r="RPS832" s="28"/>
      <c r="RPT832" s="28"/>
      <c r="RPU832" s="28"/>
      <c r="RPV832" s="28"/>
      <c r="RPW832" s="28"/>
      <c r="RPX832" s="28"/>
      <c r="RPY832" s="28"/>
      <c r="RPZ832" s="28"/>
      <c r="RQA832" s="28"/>
      <c r="RQB832" s="28"/>
      <c r="RQC832" s="28"/>
      <c r="RQD832" s="28"/>
      <c r="RQE832" s="28"/>
      <c r="RQF832" s="28"/>
      <c r="RQG832" s="28"/>
      <c r="RQH832" s="28"/>
      <c r="RQI832" s="28"/>
      <c r="RQJ832" s="28"/>
      <c r="RQK832" s="28"/>
      <c r="RQL832" s="28"/>
      <c r="RQM832" s="28"/>
      <c r="RQN832" s="28"/>
      <c r="RQO832" s="28"/>
      <c r="RQP832" s="28"/>
      <c r="RQQ832" s="28"/>
      <c r="RQR832" s="28"/>
      <c r="RQS832" s="28"/>
      <c r="RQT832" s="28"/>
      <c r="RQU832" s="28"/>
      <c r="RQV832" s="28"/>
      <c r="RQW832" s="28"/>
      <c r="RQX832" s="28"/>
      <c r="RQY832" s="28"/>
      <c r="RQZ832" s="28"/>
      <c r="RRA832" s="28"/>
      <c r="RRB832" s="28"/>
      <c r="RRC832" s="28"/>
      <c r="RRD832" s="28"/>
      <c r="RRE832" s="28"/>
      <c r="RRF832" s="28"/>
      <c r="RRG832" s="28"/>
      <c r="RRH832" s="28"/>
      <c r="RRI832" s="28"/>
      <c r="RRJ832" s="28"/>
      <c r="RRK832" s="28"/>
      <c r="RRL832" s="28"/>
      <c r="RRM832" s="28"/>
      <c r="RRN832" s="28"/>
      <c r="RRO832" s="28"/>
      <c r="RRP832" s="28"/>
      <c r="RRQ832" s="28"/>
      <c r="RRR832" s="28"/>
      <c r="RRS832" s="28"/>
      <c r="RRT832" s="28"/>
      <c r="RRU832" s="28"/>
      <c r="RRV832" s="28"/>
      <c r="RRW832" s="28"/>
      <c r="RRX832" s="28"/>
      <c r="RRY832" s="28"/>
      <c r="RRZ832" s="28"/>
      <c r="RSA832" s="28"/>
      <c r="RSB832" s="28"/>
      <c r="RSC832" s="28"/>
      <c r="RSD832" s="28"/>
      <c r="RSE832" s="28"/>
      <c r="RSF832" s="28"/>
      <c r="RSG832" s="28"/>
      <c r="RSH832" s="28"/>
      <c r="RSI832" s="28"/>
      <c r="RSJ832" s="28"/>
      <c r="RSK832" s="28"/>
      <c r="RSL832" s="28"/>
      <c r="RSM832" s="28"/>
      <c r="RSN832" s="28"/>
      <c r="RSO832" s="28"/>
      <c r="RSP832" s="28"/>
      <c r="RSQ832" s="28"/>
      <c r="RSR832" s="28"/>
      <c r="RSS832" s="28"/>
      <c r="RST832" s="28"/>
      <c r="RSU832" s="28"/>
      <c r="RSV832" s="28"/>
      <c r="RSW832" s="28"/>
      <c r="RSX832" s="28"/>
      <c r="RSY832" s="28"/>
      <c r="RSZ832" s="28"/>
      <c r="RTA832" s="28"/>
      <c r="RTB832" s="28"/>
      <c r="RTC832" s="28"/>
      <c r="RTD832" s="28"/>
      <c r="RTE832" s="28"/>
      <c r="RTF832" s="28"/>
      <c r="RTG832" s="28"/>
      <c r="RTH832" s="28"/>
      <c r="RTI832" s="28"/>
      <c r="RTJ832" s="28"/>
      <c r="RTK832" s="28"/>
      <c r="RTL832" s="28"/>
      <c r="RTM832" s="28"/>
      <c r="RTN832" s="28"/>
      <c r="RTO832" s="28"/>
      <c r="RTP832" s="28"/>
      <c r="RTQ832" s="28"/>
      <c r="RTR832" s="28"/>
      <c r="RTS832" s="28"/>
      <c r="RTT832" s="28"/>
      <c r="RTU832" s="28"/>
      <c r="RTV832" s="28"/>
      <c r="RTW832" s="28"/>
      <c r="RTX832" s="28"/>
      <c r="RTY832" s="28"/>
      <c r="RTZ832" s="28"/>
      <c r="RUA832" s="28"/>
      <c r="RUB832" s="28"/>
      <c r="RUC832" s="28"/>
      <c r="RUD832" s="28"/>
      <c r="RUE832" s="28"/>
      <c r="RUF832" s="28"/>
      <c r="RUG832" s="28"/>
      <c r="RUH832" s="28"/>
      <c r="RUI832" s="28"/>
      <c r="RUJ832" s="28"/>
      <c r="RUK832" s="28"/>
      <c r="RUL832" s="28"/>
      <c r="RUM832" s="28"/>
      <c r="RUN832" s="28"/>
      <c r="RUO832" s="28"/>
      <c r="RUP832" s="28"/>
      <c r="RUQ832" s="28"/>
      <c r="RUR832" s="28"/>
      <c r="RUS832" s="28"/>
      <c r="RUT832" s="28"/>
      <c r="RUU832" s="28"/>
      <c r="RUV832" s="28"/>
      <c r="RUW832" s="28"/>
      <c r="RUX832" s="28"/>
      <c r="RUY832" s="28"/>
      <c r="RUZ832" s="28"/>
      <c r="RVA832" s="28"/>
      <c r="RVB832" s="28"/>
      <c r="RVC832" s="28"/>
      <c r="RVD832" s="28"/>
      <c r="RVE832" s="28"/>
      <c r="RVF832" s="28"/>
      <c r="RVG832" s="28"/>
      <c r="RVH832" s="28"/>
      <c r="RVI832" s="28"/>
      <c r="RVJ832" s="28"/>
      <c r="RVK832" s="28"/>
      <c r="RVL832" s="28"/>
      <c r="RVM832" s="28"/>
      <c r="RVN832" s="28"/>
      <c r="RVO832" s="28"/>
      <c r="RVP832" s="28"/>
      <c r="RVQ832" s="28"/>
      <c r="RVR832" s="28"/>
      <c r="RVS832" s="28"/>
      <c r="RVT832" s="28"/>
      <c r="RVU832" s="28"/>
      <c r="RVV832" s="28"/>
      <c r="RVW832" s="28"/>
      <c r="RVX832" s="28"/>
      <c r="RVY832" s="28"/>
      <c r="RVZ832" s="28"/>
      <c r="RWA832" s="28"/>
      <c r="RWB832" s="28"/>
      <c r="RWC832" s="28"/>
      <c r="RWD832" s="28"/>
      <c r="RWE832" s="28"/>
      <c r="RWF832" s="28"/>
      <c r="RWG832" s="28"/>
      <c r="RWH832" s="28"/>
      <c r="RWI832" s="28"/>
      <c r="RWJ832" s="28"/>
      <c r="RWK832" s="28"/>
      <c r="RWL832" s="28"/>
      <c r="RWM832" s="28"/>
      <c r="RWN832" s="28"/>
      <c r="RWO832" s="28"/>
      <c r="RWP832" s="28"/>
      <c r="RWQ832" s="28"/>
      <c r="RWR832" s="28"/>
      <c r="RWS832" s="28"/>
      <c r="RWT832" s="28"/>
      <c r="RWU832" s="28"/>
      <c r="RWV832" s="28"/>
      <c r="RWW832" s="28"/>
      <c r="RWX832" s="28"/>
      <c r="RWY832" s="28"/>
      <c r="RWZ832" s="28"/>
      <c r="RXA832" s="28"/>
      <c r="RXB832" s="28"/>
      <c r="RXC832" s="28"/>
      <c r="RXD832" s="28"/>
      <c r="RXE832" s="28"/>
      <c r="RXF832" s="28"/>
      <c r="RXG832" s="28"/>
      <c r="RXH832" s="28"/>
      <c r="RXI832" s="28"/>
      <c r="RXJ832" s="28"/>
      <c r="RXK832" s="28"/>
      <c r="RXL832" s="28"/>
      <c r="RXM832" s="28"/>
      <c r="RXN832" s="28"/>
      <c r="RXO832" s="28"/>
      <c r="RXP832" s="28"/>
      <c r="RXQ832" s="28"/>
      <c r="RXR832" s="28"/>
      <c r="RXS832" s="28"/>
      <c r="RXT832" s="28"/>
      <c r="RXU832" s="28"/>
      <c r="RXV832" s="28"/>
      <c r="RXW832" s="28"/>
      <c r="RXX832" s="28"/>
      <c r="RXY832" s="28"/>
      <c r="RXZ832" s="28"/>
      <c r="RYA832" s="28"/>
      <c r="RYB832" s="28"/>
      <c r="RYC832" s="28"/>
      <c r="RYD832" s="28"/>
      <c r="RYE832" s="28"/>
      <c r="RYF832" s="28"/>
      <c r="RYG832" s="28"/>
      <c r="RYH832" s="28"/>
      <c r="RYI832" s="28"/>
      <c r="RYJ832" s="28"/>
      <c r="RYK832" s="28"/>
      <c r="RYL832" s="28"/>
      <c r="RYM832" s="28"/>
      <c r="RYN832" s="28"/>
      <c r="RYO832" s="28"/>
      <c r="RYP832" s="28"/>
      <c r="RYQ832" s="28"/>
      <c r="RYR832" s="28"/>
      <c r="RYS832" s="28"/>
      <c r="RYT832" s="28"/>
      <c r="RYU832" s="28"/>
      <c r="RYV832" s="28"/>
      <c r="RYW832" s="28"/>
      <c r="RYX832" s="28"/>
      <c r="RYY832" s="28"/>
      <c r="RYZ832" s="28"/>
      <c r="RZA832" s="28"/>
      <c r="RZB832" s="28"/>
      <c r="RZC832" s="28"/>
      <c r="RZD832" s="28"/>
      <c r="RZE832" s="28"/>
      <c r="RZF832" s="28"/>
      <c r="RZG832" s="28"/>
      <c r="RZH832" s="28"/>
      <c r="RZI832" s="28"/>
      <c r="RZJ832" s="28"/>
      <c r="RZK832" s="28"/>
      <c r="RZL832" s="28"/>
      <c r="RZM832" s="28"/>
      <c r="RZN832" s="28"/>
      <c r="RZO832" s="28"/>
      <c r="RZP832" s="28"/>
      <c r="RZQ832" s="28"/>
      <c r="RZR832" s="28"/>
      <c r="RZS832" s="28"/>
      <c r="RZT832" s="28"/>
      <c r="RZU832" s="28"/>
      <c r="RZV832" s="28"/>
      <c r="RZW832" s="28"/>
      <c r="RZX832" s="28"/>
      <c r="RZY832" s="28"/>
      <c r="RZZ832" s="28"/>
      <c r="SAA832" s="28"/>
      <c r="SAB832" s="28"/>
      <c r="SAC832" s="28"/>
      <c r="SAD832" s="28"/>
      <c r="SAE832" s="28"/>
      <c r="SAF832" s="28"/>
      <c r="SAG832" s="28"/>
      <c r="SAH832" s="28"/>
      <c r="SAI832" s="28"/>
      <c r="SAJ832" s="28"/>
      <c r="SAK832" s="28"/>
      <c r="SAL832" s="28"/>
      <c r="SAM832" s="28"/>
      <c r="SAN832" s="28"/>
      <c r="SAO832" s="28"/>
      <c r="SAP832" s="28"/>
      <c r="SAQ832" s="28"/>
      <c r="SAR832" s="28"/>
      <c r="SAS832" s="28"/>
      <c r="SAT832" s="28"/>
      <c r="SAU832" s="28"/>
      <c r="SAV832" s="28"/>
      <c r="SAW832" s="28"/>
      <c r="SAX832" s="28"/>
      <c r="SAY832" s="28"/>
      <c r="SAZ832" s="28"/>
      <c r="SBA832" s="28"/>
      <c r="SBB832" s="28"/>
      <c r="SBC832" s="28"/>
      <c r="SBD832" s="28"/>
      <c r="SBE832" s="28"/>
      <c r="SBF832" s="28"/>
      <c r="SBG832" s="28"/>
      <c r="SBH832" s="28"/>
      <c r="SBI832" s="28"/>
      <c r="SBJ832" s="28"/>
      <c r="SBK832" s="28"/>
      <c r="SBL832" s="28"/>
      <c r="SBM832" s="28"/>
      <c r="SBN832" s="28"/>
      <c r="SBO832" s="28"/>
      <c r="SBP832" s="28"/>
      <c r="SBQ832" s="28"/>
      <c r="SBR832" s="28"/>
      <c r="SBS832" s="28"/>
      <c r="SBT832" s="28"/>
      <c r="SBU832" s="28"/>
      <c r="SBV832" s="28"/>
      <c r="SBW832" s="28"/>
      <c r="SBX832" s="28"/>
      <c r="SBY832" s="28"/>
      <c r="SBZ832" s="28"/>
      <c r="SCA832" s="28"/>
      <c r="SCB832" s="28"/>
      <c r="SCC832" s="28"/>
      <c r="SCD832" s="28"/>
      <c r="SCE832" s="28"/>
      <c r="SCF832" s="28"/>
      <c r="SCG832" s="28"/>
      <c r="SCH832" s="28"/>
      <c r="SCI832" s="28"/>
      <c r="SCJ832" s="28"/>
      <c r="SCK832" s="28"/>
      <c r="SCL832" s="28"/>
      <c r="SCM832" s="28"/>
      <c r="SCN832" s="28"/>
      <c r="SCO832" s="28"/>
      <c r="SCP832" s="28"/>
      <c r="SCQ832" s="28"/>
      <c r="SCR832" s="28"/>
      <c r="SCS832" s="28"/>
      <c r="SCT832" s="28"/>
      <c r="SCU832" s="28"/>
      <c r="SCV832" s="28"/>
      <c r="SCW832" s="28"/>
      <c r="SCX832" s="28"/>
      <c r="SCY832" s="28"/>
      <c r="SCZ832" s="28"/>
      <c r="SDA832" s="28"/>
      <c r="SDB832" s="28"/>
      <c r="SDC832" s="28"/>
      <c r="SDD832" s="28"/>
      <c r="SDE832" s="28"/>
      <c r="SDF832" s="28"/>
      <c r="SDG832" s="28"/>
      <c r="SDH832" s="28"/>
      <c r="SDI832" s="28"/>
      <c r="SDJ832" s="28"/>
      <c r="SDK832" s="28"/>
      <c r="SDL832" s="28"/>
      <c r="SDM832" s="28"/>
      <c r="SDN832" s="28"/>
      <c r="SDO832" s="28"/>
      <c r="SDP832" s="28"/>
      <c r="SDQ832" s="28"/>
      <c r="SDR832" s="28"/>
      <c r="SDS832" s="28"/>
      <c r="SDT832" s="28"/>
      <c r="SDU832" s="28"/>
      <c r="SDV832" s="28"/>
      <c r="SDW832" s="28"/>
      <c r="SDX832" s="28"/>
      <c r="SDY832" s="28"/>
      <c r="SDZ832" s="28"/>
      <c r="SEA832" s="28"/>
      <c r="SEB832" s="28"/>
      <c r="SEC832" s="28"/>
      <c r="SED832" s="28"/>
      <c r="SEE832" s="28"/>
      <c r="SEF832" s="28"/>
      <c r="SEG832" s="28"/>
      <c r="SEH832" s="28"/>
      <c r="SEI832" s="28"/>
      <c r="SEJ832" s="28"/>
      <c r="SEK832" s="28"/>
      <c r="SEL832" s="28"/>
      <c r="SEM832" s="28"/>
      <c r="SEN832" s="28"/>
      <c r="SEO832" s="28"/>
      <c r="SEP832" s="28"/>
      <c r="SEQ832" s="28"/>
      <c r="SER832" s="28"/>
      <c r="SES832" s="28"/>
      <c r="SET832" s="28"/>
      <c r="SEU832" s="28"/>
      <c r="SEV832" s="28"/>
      <c r="SEW832" s="28"/>
      <c r="SEX832" s="28"/>
      <c r="SEY832" s="28"/>
      <c r="SEZ832" s="28"/>
      <c r="SFA832" s="28"/>
      <c r="SFB832" s="28"/>
      <c r="SFC832" s="28"/>
      <c r="SFD832" s="28"/>
      <c r="SFE832" s="28"/>
      <c r="SFF832" s="28"/>
      <c r="SFG832" s="28"/>
      <c r="SFH832" s="28"/>
      <c r="SFI832" s="28"/>
      <c r="SFJ832" s="28"/>
      <c r="SFK832" s="28"/>
      <c r="SFL832" s="28"/>
      <c r="SFM832" s="28"/>
      <c r="SFN832" s="28"/>
      <c r="SFO832" s="28"/>
      <c r="SFP832" s="28"/>
      <c r="SFQ832" s="28"/>
      <c r="SFR832" s="28"/>
      <c r="SFS832" s="28"/>
      <c r="SFT832" s="28"/>
      <c r="SFU832" s="28"/>
      <c r="SFV832" s="28"/>
      <c r="SFW832" s="28"/>
      <c r="SFX832" s="28"/>
      <c r="SFY832" s="28"/>
      <c r="SFZ832" s="28"/>
      <c r="SGA832" s="28"/>
      <c r="SGB832" s="28"/>
      <c r="SGC832" s="28"/>
      <c r="SGD832" s="28"/>
      <c r="SGE832" s="28"/>
      <c r="SGF832" s="28"/>
      <c r="SGG832" s="28"/>
      <c r="SGH832" s="28"/>
      <c r="SGI832" s="28"/>
      <c r="SGJ832" s="28"/>
      <c r="SGK832" s="28"/>
      <c r="SGL832" s="28"/>
      <c r="SGM832" s="28"/>
      <c r="SGN832" s="28"/>
      <c r="SGO832" s="28"/>
      <c r="SGP832" s="28"/>
      <c r="SGQ832" s="28"/>
      <c r="SGR832" s="28"/>
      <c r="SGS832" s="28"/>
      <c r="SGT832" s="28"/>
      <c r="SGU832" s="28"/>
      <c r="SGV832" s="28"/>
      <c r="SGW832" s="28"/>
      <c r="SGX832" s="28"/>
      <c r="SGY832" s="28"/>
      <c r="SGZ832" s="28"/>
      <c r="SHA832" s="28"/>
      <c r="SHB832" s="28"/>
      <c r="SHC832" s="28"/>
      <c r="SHD832" s="28"/>
      <c r="SHE832" s="28"/>
      <c r="SHF832" s="28"/>
      <c r="SHG832" s="28"/>
      <c r="SHH832" s="28"/>
      <c r="SHI832" s="28"/>
      <c r="SHJ832" s="28"/>
      <c r="SHK832" s="28"/>
      <c r="SHL832" s="28"/>
      <c r="SHM832" s="28"/>
      <c r="SHN832" s="28"/>
      <c r="SHO832" s="28"/>
      <c r="SHP832" s="28"/>
      <c r="SHQ832" s="28"/>
      <c r="SHR832" s="28"/>
      <c r="SHS832" s="28"/>
      <c r="SHT832" s="28"/>
      <c r="SHU832" s="28"/>
      <c r="SHV832" s="28"/>
      <c r="SHW832" s="28"/>
      <c r="SHX832" s="28"/>
      <c r="SHY832" s="28"/>
      <c r="SHZ832" s="28"/>
      <c r="SIA832" s="28"/>
      <c r="SIB832" s="28"/>
      <c r="SIC832" s="28"/>
      <c r="SID832" s="28"/>
      <c r="SIE832" s="28"/>
      <c r="SIF832" s="28"/>
      <c r="SIG832" s="28"/>
      <c r="SIH832" s="28"/>
      <c r="SII832" s="28"/>
      <c r="SIJ832" s="28"/>
      <c r="SIK832" s="28"/>
      <c r="SIL832" s="28"/>
      <c r="SIM832" s="28"/>
      <c r="SIN832" s="28"/>
      <c r="SIO832" s="28"/>
      <c r="SIP832" s="28"/>
      <c r="SIQ832" s="28"/>
      <c r="SIR832" s="28"/>
      <c r="SIS832" s="28"/>
      <c r="SIT832" s="28"/>
      <c r="SIU832" s="28"/>
      <c r="SIV832" s="28"/>
      <c r="SIW832" s="28"/>
      <c r="SIX832" s="28"/>
      <c r="SIY832" s="28"/>
      <c r="SIZ832" s="28"/>
      <c r="SJA832" s="28"/>
      <c r="SJB832" s="28"/>
      <c r="SJC832" s="28"/>
      <c r="SJD832" s="28"/>
      <c r="SJE832" s="28"/>
      <c r="SJF832" s="28"/>
      <c r="SJG832" s="28"/>
      <c r="SJH832" s="28"/>
      <c r="SJI832" s="28"/>
      <c r="SJJ832" s="28"/>
      <c r="SJK832" s="28"/>
      <c r="SJL832" s="28"/>
      <c r="SJM832" s="28"/>
      <c r="SJN832" s="28"/>
      <c r="SJO832" s="28"/>
      <c r="SJP832" s="28"/>
      <c r="SJQ832" s="28"/>
      <c r="SJR832" s="28"/>
      <c r="SJS832" s="28"/>
      <c r="SJT832" s="28"/>
      <c r="SJU832" s="28"/>
      <c r="SJV832" s="28"/>
      <c r="SJW832" s="28"/>
      <c r="SJX832" s="28"/>
      <c r="SJY832" s="28"/>
      <c r="SJZ832" s="28"/>
      <c r="SKA832" s="28"/>
      <c r="SKB832" s="28"/>
      <c r="SKC832" s="28"/>
      <c r="SKD832" s="28"/>
      <c r="SKE832" s="28"/>
      <c r="SKF832" s="28"/>
      <c r="SKG832" s="28"/>
      <c r="SKH832" s="28"/>
      <c r="SKI832" s="28"/>
      <c r="SKJ832" s="28"/>
      <c r="SKK832" s="28"/>
      <c r="SKL832" s="28"/>
      <c r="SKM832" s="28"/>
      <c r="SKN832" s="28"/>
      <c r="SKO832" s="28"/>
      <c r="SKP832" s="28"/>
      <c r="SKQ832" s="28"/>
      <c r="SKR832" s="28"/>
      <c r="SKS832" s="28"/>
      <c r="SKT832" s="28"/>
      <c r="SKU832" s="28"/>
      <c r="SKV832" s="28"/>
      <c r="SKW832" s="28"/>
      <c r="SKX832" s="28"/>
      <c r="SKY832" s="28"/>
      <c r="SKZ832" s="28"/>
      <c r="SLA832" s="28"/>
      <c r="SLB832" s="28"/>
      <c r="SLC832" s="28"/>
      <c r="SLD832" s="28"/>
      <c r="SLE832" s="28"/>
      <c r="SLF832" s="28"/>
      <c r="SLG832" s="28"/>
      <c r="SLH832" s="28"/>
      <c r="SLI832" s="28"/>
      <c r="SLJ832" s="28"/>
      <c r="SLK832" s="28"/>
      <c r="SLL832" s="28"/>
      <c r="SLM832" s="28"/>
      <c r="SLN832" s="28"/>
      <c r="SLO832" s="28"/>
      <c r="SLP832" s="28"/>
      <c r="SLQ832" s="28"/>
      <c r="SLR832" s="28"/>
      <c r="SLS832" s="28"/>
      <c r="SLT832" s="28"/>
      <c r="SLU832" s="28"/>
      <c r="SLV832" s="28"/>
      <c r="SLW832" s="28"/>
      <c r="SLX832" s="28"/>
      <c r="SLY832" s="28"/>
      <c r="SLZ832" s="28"/>
      <c r="SMA832" s="28"/>
      <c r="SMB832" s="28"/>
      <c r="SMC832" s="28"/>
      <c r="SMD832" s="28"/>
      <c r="SME832" s="28"/>
      <c r="SMF832" s="28"/>
      <c r="SMG832" s="28"/>
      <c r="SMH832" s="28"/>
      <c r="SMI832" s="28"/>
      <c r="SMJ832" s="28"/>
      <c r="SMK832" s="28"/>
      <c r="SML832" s="28"/>
      <c r="SMM832" s="28"/>
      <c r="SMN832" s="28"/>
      <c r="SMO832" s="28"/>
      <c r="SMP832" s="28"/>
      <c r="SMQ832" s="28"/>
      <c r="SMR832" s="28"/>
      <c r="SMS832" s="28"/>
      <c r="SMT832" s="28"/>
      <c r="SMU832" s="28"/>
      <c r="SMV832" s="28"/>
      <c r="SMW832" s="28"/>
      <c r="SMX832" s="28"/>
      <c r="SMY832" s="28"/>
      <c r="SMZ832" s="28"/>
      <c r="SNA832" s="28"/>
      <c r="SNB832" s="28"/>
      <c r="SNC832" s="28"/>
      <c r="SND832" s="28"/>
      <c r="SNE832" s="28"/>
      <c r="SNF832" s="28"/>
      <c r="SNG832" s="28"/>
      <c r="SNH832" s="28"/>
      <c r="SNI832" s="28"/>
      <c r="SNJ832" s="28"/>
      <c r="SNK832" s="28"/>
      <c r="SNL832" s="28"/>
      <c r="SNM832" s="28"/>
      <c r="SNN832" s="28"/>
      <c r="SNO832" s="28"/>
      <c r="SNP832" s="28"/>
      <c r="SNQ832" s="28"/>
      <c r="SNR832" s="28"/>
      <c r="SNS832" s="28"/>
      <c r="SNT832" s="28"/>
      <c r="SNU832" s="28"/>
      <c r="SNV832" s="28"/>
      <c r="SNW832" s="28"/>
      <c r="SNX832" s="28"/>
      <c r="SNY832" s="28"/>
      <c r="SNZ832" s="28"/>
      <c r="SOA832" s="28"/>
      <c r="SOB832" s="28"/>
      <c r="SOC832" s="28"/>
      <c r="SOD832" s="28"/>
      <c r="SOE832" s="28"/>
      <c r="SOF832" s="28"/>
      <c r="SOG832" s="28"/>
      <c r="SOH832" s="28"/>
      <c r="SOI832" s="28"/>
      <c r="SOJ832" s="28"/>
      <c r="SOK832" s="28"/>
      <c r="SOL832" s="28"/>
      <c r="SOM832" s="28"/>
      <c r="SON832" s="28"/>
      <c r="SOO832" s="28"/>
      <c r="SOP832" s="28"/>
      <c r="SOQ832" s="28"/>
      <c r="SOR832" s="28"/>
      <c r="SOS832" s="28"/>
      <c r="SOT832" s="28"/>
      <c r="SOU832" s="28"/>
      <c r="SOV832" s="28"/>
      <c r="SOW832" s="28"/>
      <c r="SOX832" s="28"/>
      <c r="SOY832" s="28"/>
      <c r="SOZ832" s="28"/>
      <c r="SPA832" s="28"/>
      <c r="SPB832" s="28"/>
      <c r="SPC832" s="28"/>
      <c r="SPD832" s="28"/>
      <c r="SPE832" s="28"/>
      <c r="SPF832" s="28"/>
      <c r="SPG832" s="28"/>
      <c r="SPH832" s="28"/>
      <c r="SPI832" s="28"/>
      <c r="SPJ832" s="28"/>
      <c r="SPK832" s="28"/>
      <c r="SPL832" s="28"/>
      <c r="SPM832" s="28"/>
      <c r="SPN832" s="28"/>
      <c r="SPO832" s="28"/>
      <c r="SPP832" s="28"/>
      <c r="SPQ832" s="28"/>
      <c r="SPR832" s="28"/>
      <c r="SPS832" s="28"/>
      <c r="SPT832" s="28"/>
      <c r="SPU832" s="28"/>
      <c r="SPV832" s="28"/>
      <c r="SPW832" s="28"/>
      <c r="SPX832" s="28"/>
      <c r="SPY832" s="28"/>
      <c r="SPZ832" s="28"/>
      <c r="SQA832" s="28"/>
      <c r="SQB832" s="28"/>
      <c r="SQC832" s="28"/>
      <c r="SQD832" s="28"/>
      <c r="SQE832" s="28"/>
      <c r="SQF832" s="28"/>
      <c r="SQG832" s="28"/>
      <c r="SQH832" s="28"/>
      <c r="SQI832" s="28"/>
      <c r="SQJ832" s="28"/>
      <c r="SQK832" s="28"/>
      <c r="SQL832" s="28"/>
      <c r="SQM832" s="28"/>
      <c r="SQN832" s="28"/>
      <c r="SQO832" s="28"/>
      <c r="SQP832" s="28"/>
      <c r="SQQ832" s="28"/>
      <c r="SQR832" s="28"/>
      <c r="SQS832" s="28"/>
      <c r="SQT832" s="28"/>
      <c r="SQU832" s="28"/>
      <c r="SQV832" s="28"/>
      <c r="SQW832" s="28"/>
      <c r="SQX832" s="28"/>
      <c r="SQY832" s="28"/>
      <c r="SQZ832" s="28"/>
      <c r="SRA832" s="28"/>
      <c r="SRB832" s="28"/>
      <c r="SRC832" s="28"/>
      <c r="SRD832" s="28"/>
      <c r="SRE832" s="28"/>
      <c r="SRF832" s="28"/>
      <c r="SRG832" s="28"/>
      <c r="SRH832" s="28"/>
      <c r="SRI832" s="28"/>
      <c r="SRJ832" s="28"/>
      <c r="SRK832" s="28"/>
      <c r="SRL832" s="28"/>
      <c r="SRM832" s="28"/>
      <c r="SRN832" s="28"/>
      <c r="SRO832" s="28"/>
      <c r="SRP832" s="28"/>
      <c r="SRQ832" s="28"/>
      <c r="SRR832" s="28"/>
      <c r="SRS832" s="28"/>
      <c r="SRT832" s="28"/>
      <c r="SRU832" s="28"/>
      <c r="SRV832" s="28"/>
      <c r="SRW832" s="28"/>
      <c r="SRX832" s="28"/>
      <c r="SRY832" s="28"/>
      <c r="SRZ832" s="28"/>
      <c r="SSA832" s="28"/>
      <c r="SSB832" s="28"/>
      <c r="SSC832" s="28"/>
      <c r="SSD832" s="28"/>
      <c r="SSE832" s="28"/>
      <c r="SSF832" s="28"/>
      <c r="SSG832" s="28"/>
      <c r="SSH832" s="28"/>
      <c r="SSI832" s="28"/>
      <c r="SSJ832" s="28"/>
      <c r="SSK832" s="28"/>
      <c r="SSL832" s="28"/>
      <c r="SSM832" s="28"/>
      <c r="SSN832" s="28"/>
      <c r="SSO832" s="28"/>
      <c r="SSP832" s="28"/>
      <c r="SSQ832" s="28"/>
      <c r="SSR832" s="28"/>
      <c r="SSS832" s="28"/>
      <c r="SST832" s="28"/>
      <c r="SSU832" s="28"/>
      <c r="SSV832" s="28"/>
      <c r="SSW832" s="28"/>
      <c r="SSX832" s="28"/>
      <c r="SSY832" s="28"/>
      <c r="SSZ832" s="28"/>
      <c r="STA832" s="28"/>
      <c r="STB832" s="28"/>
      <c r="STC832" s="28"/>
      <c r="STD832" s="28"/>
      <c r="STE832" s="28"/>
      <c r="STF832" s="28"/>
      <c r="STG832" s="28"/>
      <c r="STH832" s="28"/>
      <c r="STI832" s="28"/>
      <c r="STJ832" s="28"/>
      <c r="STK832" s="28"/>
      <c r="STL832" s="28"/>
      <c r="STM832" s="28"/>
      <c r="STN832" s="28"/>
      <c r="STO832" s="28"/>
      <c r="STP832" s="28"/>
      <c r="STQ832" s="28"/>
      <c r="STR832" s="28"/>
      <c r="STS832" s="28"/>
      <c r="STT832" s="28"/>
      <c r="STU832" s="28"/>
      <c r="STV832" s="28"/>
      <c r="STW832" s="28"/>
      <c r="STX832" s="28"/>
      <c r="STY832" s="28"/>
      <c r="STZ832" s="28"/>
      <c r="SUA832" s="28"/>
      <c r="SUB832" s="28"/>
      <c r="SUC832" s="28"/>
      <c r="SUD832" s="28"/>
      <c r="SUE832" s="28"/>
      <c r="SUF832" s="28"/>
      <c r="SUG832" s="28"/>
      <c r="SUH832" s="28"/>
      <c r="SUI832" s="28"/>
      <c r="SUJ832" s="28"/>
      <c r="SUK832" s="28"/>
      <c r="SUL832" s="28"/>
      <c r="SUM832" s="28"/>
      <c r="SUN832" s="28"/>
      <c r="SUO832" s="28"/>
      <c r="SUP832" s="28"/>
      <c r="SUQ832" s="28"/>
      <c r="SUR832" s="28"/>
      <c r="SUS832" s="28"/>
      <c r="SUT832" s="28"/>
      <c r="SUU832" s="28"/>
      <c r="SUV832" s="28"/>
      <c r="SUW832" s="28"/>
      <c r="SUX832" s="28"/>
      <c r="SUY832" s="28"/>
      <c r="SUZ832" s="28"/>
      <c r="SVA832" s="28"/>
      <c r="SVB832" s="28"/>
      <c r="SVC832" s="28"/>
      <c r="SVD832" s="28"/>
      <c r="SVE832" s="28"/>
      <c r="SVF832" s="28"/>
      <c r="SVG832" s="28"/>
      <c r="SVH832" s="28"/>
      <c r="SVI832" s="28"/>
      <c r="SVJ832" s="28"/>
      <c r="SVK832" s="28"/>
      <c r="SVL832" s="28"/>
      <c r="SVM832" s="28"/>
      <c r="SVN832" s="28"/>
      <c r="SVO832" s="28"/>
      <c r="SVP832" s="28"/>
      <c r="SVQ832" s="28"/>
      <c r="SVR832" s="28"/>
      <c r="SVS832" s="28"/>
      <c r="SVT832" s="28"/>
      <c r="SVU832" s="28"/>
      <c r="SVV832" s="28"/>
      <c r="SVW832" s="28"/>
      <c r="SVX832" s="28"/>
      <c r="SVY832" s="28"/>
      <c r="SVZ832" s="28"/>
      <c r="SWA832" s="28"/>
      <c r="SWB832" s="28"/>
      <c r="SWC832" s="28"/>
      <c r="SWD832" s="28"/>
      <c r="SWE832" s="28"/>
      <c r="SWF832" s="28"/>
      <c r="SWG832" s="28"/>
      <c r="SWH832" s="28"/>
      <c r="SWI832" s="28"/>
      <c r="SWJ832" s="28"/>
      <c r="SWK832" s="28"/>
      <c r="SWL832" s="28"/>
      <c r="SWM832" s="28"/>
      <c r="SWN832" s="28"/>
      <c r="SWO832" s="28"/>
      <c r="SWP832" s="28"/>
      <c r="SWQ832" s="28"/>
      <c r="SWR832" s="28"/>
      <c r="SWS832" s="28"/>
      <c r="SWT832" s="28"/>
      <c r="SWU832" s="28"/>
      <c r="SWV832" s="28"/>
      <c r="SWW832" s="28"/>
      <c r="SWX832" s="28"/>
      <c r="SWY832" s="28"/>
      <c r="SWZ832" s="28"/>
      <c r="SXA832" s="28"/>
      <c r="SXB832" s="28"/>
      <c r="SXC832" s="28"/>
      <c r="SXD832" s="28"/>
      <c r="SXE832" s="28"/>
      <c r="SXF832" s="28"/>
      <c r="SXG832" s="28"/>
      <c r="SXH832" s="28"/>
      <c r="SXI832" s="28"/>
      <c r="SXJ832" s="28"/>
      <c r="SXK832" s="28"/>
      <c r="SXL832" s="28"/>
      <c r="SXM832" s="28"/>
      <c r="SXN832" s="28"/>
      <c r="SXO832" s="28"/>
      <c r="SXP832" s="28"/>
      <c r="SXQ832" s="28"/>
      <c r="SXR832" s="28"/>
      <c r="SXS832" s="28"/>
      <c r="SXT832" s="28"/>
      <c r="SXU832" s="28"/>
      <c r="SXV832" s="28"/>
      <c r="SXW832" s="28"/>
      <c r="SXX832" s="28"/>
      <c r="SXY832" s="28"/>
      <c r="SXZ832" s="28"/>
      <c r="SYA832" s="28"/>
      <c r="SYB832" s="28"/>
      <c r="SYC832" s="28"/>
      <c r="SYD832" s="28"/>
      <c r="SYE832" s="28"/>
      <c r="SYF832" s="28"/>
      <c r="SYG832" s="28"/>
      <c r="SYH832" s="28"/>
      <c r="SYI832" s="28"/>
      <c r="SYJ832" s="28"/>
      <c r="SYK832" s="28"/>
      <c r="SYL832" s="28"/>
      <c r="SYM832" s="28"/>
      <c r="SYN832" s="28"/>
      <c r="SYO832" s="28"/>
      <c r="SYP832" s="28"/>
      <c r="SYQ832" s="28"/>
      <c r="SYR832" s="28"/>
      <c r="SYS832" s="28"/>
      <c r="SYT832" s="28"/>
      <c r="SYU832" s="28"/>
      <c r="SYV832" s="28"/>
      <c r="SYW832" s="28"/>
      <c r="SYX832" s="28"/>
      <c r="SYY832" s="28"/>
      <c r="SYZ832" s="28"/>
      <c r="SZA832" s="28"/>
      <c r="SZB832" s="28"/>
      <c r="SZC832" s="28"/>
      <c r="SZD832" s="28"/>
      <c r="SZE832" s="28"/>
      <c r="SZF832" s="28"/>
      <c r="SZG832" s="28"/>
      <c r="SZH832" s="28"/>
      <c r="SZI832" s="28"/>
      <c r="SZJ832" s="28"/>
      <c r="SZK832" s="28"/>
      <c r="SZL832" s="28"/>
      <c r="SZM832" s="28"/>
      <c r="SZN832" s="28"/>
      <c r="SZO832" s="28"/>
      <c r="SZP832" s="28"/>
      <c r="SZQ832" s="28"/>
      <c r="SZR832" s="28"/>
      <c r="SZS832" s="28"/>
      <c r="SZT832" s="28"/>
      <c r="SZU832" s="28"/>
      <c r="SZV832" s="28"/>
      <c r="SZW832" s="28"/>
      <c r="SZX832" s="28"/>
      <c r="SZY832" s="28"/>
      <c r="SZZ832" s="28"/>
      <c r="TAA832" s="28"/>
      <c r="TAB832" s="28"/>
      <c r="TAC832" s="28"/>
      <c r="TAD832" s="28"/>
      <c r="TAE832" s="28"/>
      <c r="TAF832" s="28"/>
      <c r="TAG832" s="28"/>
      <c r="TAH832" s="28"/>
      <c r="TAI832" s="28"/>
      <c r="TAJ832" s="28"/>
      <c r="TAK832" s="28"/>
      <c r="TAL832" s="28"/>
      <c r="TAM832" s="28"/>
      <c r="TAN832" s="28"/>
      <c r="TAO832" s="28"/>
      <c r="TAP832" s="28"/>
      <c r="TAQ832" s="28"/>
      <c r="TAR832" s="28"/>
      <c r="TAS832" s="28"/>
      <c r="TAT832" s="28"/>
      <c r="TAU832" s="28"/>
      <c r="TAV832" s="28"/>
      <c r="TAW832" s="28"/>
      <c r="TAX832" s="28"/>
      <c r="TAY832" s="28"/>
      <c r="TAZ832" s="28"/>
      <c r="TBA832" s="28"/>
      <c r="TBB832" s="28"/>
      <c r="TBC832" s="28"/>
      <c r="TBD832" s="28"/>
      <c r="TBE832" s="28"/>
      <c r="TBF832" s="28"/>
      <c r="TBG832" s="28"/>
      <c r="TBH832" s="28"/>
      <c r="TBI832" s="28"/>
      <c r="TBJ832" s="28"/>
      <c r="TBK832" s="28"/>
      <c r="TBL832" s="28"/>
      <c r="TBM832" s="28"/>
      <c r="TBN832" s="28"/>
      <c r="TBO832" s="28"/>
      <c r="TBP832" s="28"/>
      <c r="TBQ832" s="28"/>
      <c r="TBR832" s="28"/>
      <c r="TBS832" s="28"/>
      <c r="TBT832" s="28"/>
      <c r="TBU832" s="28"/>
      <c r="TBV832" s="28"/>
      <c r="TBW832" s="28"/>
      <c r="TBX832" s="28"/>
      <c r="TBY832" s="28"/>
      <c r="TBZ832" s="28"/>
      <c r="TCA832" s="28"/>
      <c r="TCB832" s="28"/>
      <c r="TCC832" s="28"/>
      <c r="TCD832" s="28"/>
      <c r="TCE832" s="28"/>
      <c r="TCF832" s="28"/>
      <c r="TCG832" s="28"/>
      <c r="TCH832" s="28"/>
      <c r="TCI832" s="28"/>
      <c r="TCJ832" s="28"/>
      <c r="TCK832" s="28"/>
      <c r="TCL832" s="28"/>
      <c r="TCM832" s="28"/>
      <c r="TCN832" s="28"/>
      <c r="TCO832" s="28"/>
      <c r="TCP832" s="28"/>
      <c r="TCQ832" s="28"/>
      <c r="TCR832" s="28"/>
      <c r="TCS832" s="28"/>
      <c r="TCT832" s="28"/>
      <c r="TCU832" s="28"/>
      <c r="TCV832" s="28"/>
      <c r="TCW832" s="28"/>
      <c r="TCX832" s="28"/>
      <c r="TCY832" s="28"/>
      <c r="TCZ832" s="28"/>
      <c r="TDA832" s="28"/>
      <c r="TDB832" s="28"/>
      <c r="TDC832" s="28"/>
      <c r="TDD832" s="28"/>
      <c r="TDE832" s="28"/>
      <c r="TDF832" s="28"/>
      <c r="TDG832" s="28"/>
      <c r="TDH832" s="28"/>
      <c r="TDI832" s="28"/>
      <c r="TDJ832" s="28"/>
      <c r="TDK832" s="28"/>
      <c r="TDL832" s="28"/>
      <c r="TDM832" s="28"/>
      <c r="TDN832" s="28"/>
      <c r="TDO832" s="28"/>
      <c r="TDP832" s="28"/>
      <c r="TDQ832" s="28"/>
      <c r="TDR832" s="28"/>
      <c r="TDS832" s="28"/>
      <c r="TDT832" s="28"/>
      <c r="TDU832" s="28"/>
      <c r="TDV832" s="28"/>
      <c r="TDW832" s="28"/>
      <c r="TDX832" s="28"/>
      <c r="TDY832" s="28"/>
      <c r="TDZ832" s="28"/>
      <c r="TEA832" s="28"/>
      <c r="TEB832" s="28"/>
      <c r="TEC832" s="28"/>
      <c r="TED832" s="28"/>
      <c r="TEE832" s="28"/>
      <c r="TEF832" s="28"/>
      <c r="TEG832" s="28"/>
      <c r="TEH832" s="28"/>
      <c r="TEI832" s="28"/>
      <c r="TEJ832" s="28"/>
      <c r="TEK832" s="28"/>
      <c r="TEL832" s="28"/>
      <c r="TEM832" s="28"/>
      <c r="TEN832" s="28"/>
      <c r="TEO832" s="28"/>
      <c r="TEP832" s="28"/>
      <c r="TEQ832" s="28"/>
      <c r="TER832" s="28"/>
      <c r="TES832" s="28"/>
      <c r="TET832" s="28"/>
      <c r="TEU832" s="28"/>
      <c r="TEV832" s="28"/>
      <c r="TEW832" s="28"/>
      <c r="TEX832" s="28"/>
      <c r="TEY832" s="28"/>
      <c r="TEZ832" s="28"/>
      <c r="TFA832" s="28"/>
      <c r="TFB832" s="28"/>
      <c r="TFC832" s="28"/>
      <c r="TFD832" s="28"/>
      <c r="TFE832" s="28"/>
      <c r="TFF832" s="28"/>
      <c r="TFG832" s="28"/>
      <c r="TFH832" s="28"/>
      <c r="TFI832" s="28"/>
      <c r="TFJ832" s="28"/>
      <c r="TFK832" s="28"/>
      <c r="TFL832" s="28"/>
      <c r="TFM832" s="28"/>
      <c r="TFN832" s="28"/>
      <c r="TFO832" s="28"/>
      <c r="TFP832" s="28"/>
      <c r="TFQ832" s="28"/>
      <c r="TFR832" s="28"/>
      <c r="TFS832" s="28"/>
      <c r="TFT832" s="28"/>
      <c r="TFU832" s="28"/>
      <c r="TFV832" s="28"/>
      <c r="TFW832" s="28"/>
      <c r="TFX832" s="28"/>
      <c r="TFY832" s="28"/>
      <c r="TFZ832" s="28"/>
      <c r="TGA832" s="28"/>
      <c r="TGB832" s="28"/>
      <c r="TGC832" s="28"/>
      <c r="TGD832" s="28"/>
      <c r="TGE832" s="28"/>
      <c r="TGF832" s="28"/>
      <c r="TGG832" s="28"/>
      <c r="TGH832" s="28"/>
      <c r="TGI832" s="28"/>
      <c r="TGJ832" s="28"/>
      <c r="TGK832" s="28"/>
      <c r="TGL832" s="28"/>
      <c r="TGM832" s="28"/>
      <c r="TGN832" s="28"/>
      <c r="TGO832" s="28"/>
      <c r="TGP832" s="28"/>
      <c r="TGQ832" s="28"/>
      <c r="TGR832" s="28"/>
      <c r="TGS832" s="28"/>
      <c r="TGT832" s="28"/>
      <c r="TGU832" s="28"/>
      <c r="TGV832" s="28"/>
      <c r="TGW832" s="28"/>
      <c r="TGX832" s="28"/>
      <c r="TGY832" s="28"/>
      <c r="TGZ832" s="28"/>
      <c r="THA832" s="28"/>
      <c r="THB832" s="28"/>
      <c r="THC832" s="28"/>
      <c r="THD832" s="28"/>
      <c r="THE832" s="28"/>
      <c r="THF832" s="28"/>
      <c r="THG832" s="28"/>
      <c r="THH832" s="28"/>
      <c r="THI832" s="28"/>
      <c r="THJ832" s="28"/>
      <c r="THK832" s="28"/>
      <c r="THL832" s="28"/>
      <c r="THM832" s="28"/>
      <c r="THN832" s="28"/>
      <c r="THO832" s="28"/>
      <c r="THP832" s="28"/>
      <c r="THQ832" s="28"/>
      <c r="THR832" s="28"/>
      <c r="THS832" s="28"/>
      <c r="THT832" s="28"/>
      <c r="THU832" s="28"/>
      <c r="THV832" s="28"/>
      <c r="THW832" s="28"/>
      <c r="THX832" s="28"/>
      <c r="THY832" s="28"/>
      <c r="THZ832" s="28"/>
      <c r="TIA832" s="28"/>
      <c r="TIB832" s="28"/>
      <c r="TIC832" s="28"/>
      <c r="TID832" s="28"/>
      <c r="TIE832" s="28"/>
      <c r="TIF832" s="28"/>
      <c r="TIG832" s="28"/>
      <c r="TIH832" s="28"/>
      <c r="TII832" s="28"/>
      <c r="TIJ832" s="28"/>
      <c r="TIK832" s="28"/>
      <c r="TIL832" s="28"/>
      <c r="TIM832" s="28"/>
      <c r="TIN832" s="28"/>
      <c r="TIO832" s="28"/>
      <c r="TIP832" s="28"/>
      <c r="TIQ832" s="28"/>
      <c r="TIR832" s="28"/>
      <c r="TIS832" s="28"/>
      <c r="TIT832" s="28"/>
      <c r="TIU832" s="28"/>
      <c r="TIV832" s="28"/>
      <c r="TIW832" s="28"/>
      <c r="TIX832" s="28"/>
      <c r="TIY832" s="28"/>
      <c r="TIZ832" s="28"/>
      <c r="TJA832" s="28"/>
      <c r="TJB832" s="28"/>
      <c r="TJC832" s="28"/>
      <c r="TJD832" s="28"/>
      <c r="TJE832" s="28"/>
      <c r="TJF832" s="28"/>
      <c r="TJG832" s="28"/>
      <c r="TJH832" s="28"/>
      <c r="TJI832" s="28"/>
      <c r="TJJ832" s="28"/>
      <c r="TJK832" s="28"/>
      <c r="TJL832" s="28"/>
      <c r="TJM832" s="28"/>
      <c r="TJN832" s="28"/>
      <c r="TJO832" s="28"/>
      <c r="TJP832" s="28"/>
      <c r="TJQ832" s="28"/>
      <c r="TJR832" s="28"/>
      <c r="TJS832" s="28"/>
      <c r="TJT832" s="28"/>
      <c r="TJU832" s="28"/>
      <c r="TJV832" s="28"/>
      <c r="TJW832" s="28"/>
      <c r="TJX832" s="28"/>
      <c r="TJY832" s="28"/>
      <c r="TJZ832" s="28"/>
      <c r="TKA832" s="28"/>
      <c r="TKB832" s="28"/>
      <c r="TKC832" s="28"/>
      <c r="TKD832" s="28"/>
      <c r="TKE832" s="28"/>
      <c r="TKF832" s="28"/>
      <c r="TKG832" s="28"/>
      <c r="TKH832" s="28"/>
      <c r="TKI832" s="28"/>
      <c r="TKJ832" s="28"/>
      <c r="TKK832" s="28"/>
      <c r="TKL832" s="28"/>
      <c r="TKM832" s="28"/>
      <c r="TKN832" s="28"/>
      <c r="TKO832" s="28"/>
      <c r="TKP832" s="28"/>
      <c r="TKQ832" s="28"/>
      <c r="TKR832" s="28"/>
      <c r="TKS832" s="28"/>
      <c r="TKT832" s="28"/>
      <c r="TKU832" s="28"/>
      <c r="TKV832" s="28"/>
      <c r="TKW832" s="28"/>
      <c r="TKX832" s="28"/>
      <c r="TKY832" s="28"/>
      <c r="TKZ832" s="28"/>
      <c r="TLA832" s="28"/>
      <c r="TLB832" s="28"/>
      <c r="TLC832" s="28"/>
      <c r="TLD832" s="28"/>
      <c r="TLE832" s="28"/>
      <c r="TLF832" s="28"/>
      <c r="TLG832" s="28"/>
      <c r="TLH832" s="28"/>
      <c r="TLI832" s="28"/>
      <c r="TLJ832" s="28"/>
      <c r="TLK832" s="28"/>
      <c r="TLL832" s="28"/>
      <c r="TLM832" s="28"/>
      <c r="TLN832" s="28"/>
      <c r="TLO832" s="28"/>
      <c r="TLP832" s="28"/>
      <c r="TLQ832" s="28"/>
      <c r="TLR832" s="28"/>
      <c r="TLS832" s="28"/>
      <c r="TLT832" s="28"/>
      <c r="TLU832" s="28"/>
      <c r="TLV832" s="28"/>
      <c r="TLW832" s="28"/>
      <c r="TLX832" s="28"/>
      <c r="TLY832" s="28"/>
      <c r="TLZ832" s="28"/>
      <c r="TMA832" s="28"/>
      <c r="TMB832" s="28"/>
      <c r="TMC832" s="28"/>
      <c r="TMD832" s="28"/>
      <c r="TME832" s="28"/>
      <c r="TMF832" s="28"/>
      <c r="TMG832" s="28"/>
      <c r="TMH832" s="28"/>
      <c r="TMI832" s="28"/>
      <c r="TMJ832" s="28"/>
      <c r="TMK832" s="28"/>
      <c r="TML832" s="28"/>
      <c r="TMM832" s="28"/>
      <c r="TMN832" s="28"/>
      <c r="TMO832" s="28"/>
      <c r="TMP832" s="28"/>
      <c r="TMQ832" s="28"/>
      <c r="TMR832" s="28"/>
      <c r="TMS832" s="28"/>
      <c r="TMT832" s="28"/>
      <c r="TMU832" s="28"/>
      <c r="TMV832" s="28"/>
      <c r="TMW832" s="28"/>
      <c r="TMX832" s="28"/>
      <c r="TMY832" s="28"/>
      <c r="TMZ832" s="28"/>
      <c r="TNA832" s="28"/>
      <c r="TNB832" s="28"/>
      <c r="TNC832" s="28"/>
      <c r="TND832" s="28"/>
      <c r="TNE832" s="28"/>
      <c r="TNF832" s="28"/>
      <c r="TNG832" s="28"/>
      <c r="TNH832" s="28"/>
      <c r="TNI832" s="28"/>
      <c r="TNJ832" s="28"/>
      <c r="TNK832" s="28"/>
      <c r="TNL832" s="28"/>
      <c r="TNM832" s="28"/>
      <c r="TNN832" s="28"/>
      <c r="TNO832" s="28"/>
      <c r="TNP832" s="28"/>
      <c r="TNQ832" s="28"/>
      <c r="TNR832" s="28"/>
      <c r="TNS832" s="28"/>
      <c r="TNT832" s="28"/>
      <c r="TNU832" s="28"/>
      <c r="TNV832" s="28"/>
      <c r="TNW832" s="28"/>
      <c r="TNX832" s="28"/>
      <c r="TNY832" s="28"/>
      <c r="TNZ832" s="28"/>
      <c r="TOA832" s="28"/>
      <c r="TOB832" s="28"/>
      <c r="TOC832" s="28"/>
      <c r="TOD832" s="28"/>
      <c r="TOE832" s="28"/>
      <c r="TOF832" s="28"/>
      <c r="TOG832" s="28"/>
      <c r="TOH832" s="28"/>
      <c r="TOI832" s="28"/>
      <c r="TOJ832" s="28"/>
      <c r="TOK832" s="28"/>
      <c r="TOL832" s="28"/>
      <c r="TOM832" s="28"/>
      <c r="TON832" s="28"/>
      <c r="TOO832" s="28"/>
      <c r="TOP832" s="28"/>
      <c r="TOQ832" s="28"/>
      <c r="TOR832" s="28"/>
      <c r="TOS832" s="28"/>
      <c r="TOT832" s="28"/>
      <c r="TOU832" s="28"/>
      <c r="TOV832" s="28"/>
      <c r="TOW832" s="28"/>
      <c r="TOX832" s="28"/>
      <c r="TOY832" s="28"/>
      <c r="TOZ832" s="28"/>
      <c r="TPA832" s="28"/>
      <c r="TPB832" s="28"/>
      <c r="TPC832" s="28"/>
      <c r="TPD832" s="28"/>
      <c r="TPE832" s="28"/>
      <c r="TPF832" s="28"/>
      <c r="TPG832" s="28"/>
      <c r="TPH832" s="28"/>
      <c r="TPI832" s="28"/>
      <c r="TPJ832" s="28"/>
      <c r="TPK832" s="28"/>
      <c r="TPL832" s="28"/>
      <c r="TPM832" s="28"/>
      <c r="TPN832" s="28"/>
      <c r="TPO832" s="28"/>
      <c r="TPP832" s="28"/>
      <c r="TPQ832" s="28"/>
      <c r="TPR832" s="28"/>
      <c r="TPS832" s="28"/>
      <c r="TPT832" s="28"/>
      <c r="TPU832" s="28"/>
      <c r="TPV832" s="28"/>
      <c r="TPW832" s="28"/>
      <c r="TPX832" s="28"/>
      <c r="TPY832" s="28"/>
      <c r="TPZ832" s="28"/>
      <c r="TQA832" s="28"/>
      <c r="TQB832" s="28"/>
      <c r="TQC832" s="28"/>
      <c r="TQD832" s="28"/>
      <c r="TQE832" s="28"/>
      <c r="TQF832" s="28"/>
      <c r="TQG832" s="28"/>
      <c r="TQH832" s="28"/>
      <c r="TQI832" s="28"/>
      <c r="TQJ832" s="28"/>
      <c r="TQK832" s="28"/>
      <c r="TQL832" s="28"/>
      <c r="TQM832" s="28"/>
      <c r="TQN832" s="28"/>
      <c r="TQO832" s="28"/>
      <c r="TQP832" s="28"/>
      <c r="TQQ832" s="28"/>
      <c r="TQR832" s="28"/>
      <c r="TQS832" s="28"/>
      <c r="TQT832" s="28"/>
      <c r="TQU832" s="28"/>
      <c r="TQV832" s="28"/>
      <c r="TQW832" s="28"/>
      <c r="TQX832" s="28"/>
      <c r="TQY832" s="28"/>
      <c r="TQZ832" s="28"/>
      <c r="TRA832" s="28"/>
      <c r="TRB832" s="28"/>
      <c r="TRC832" s="28"/>
      <c r="TRD832" s="28"/>
      <c r="TRE832" s="28"/>
      <c r="TRF832" s="28"/>
      <c r="TRG832" s="28"/>
      <c r="TRH832" s="28"/>
      <c r="TRI832" s="28"/>
      <c r="TRJ832" s="28"/>
      <c r="TRK832" s="28"/>
      <c r="TRL832" s="28"/>
      <c r="TRM832" s="28"/>
      <c r="TRN832" s="28"/>
      <c r="TRO832" s="28"/>
      <c r="TRP832" s="28"/>
      <c r="TRQ832" s="28"/>
      <c r="TRR832" s="28"/>
      <c r="TRS832" s="28"/>
      <c r="TRT832" s="28"/>
      <c r="TRU832" s="28"/>
      <c r="TRV832" s="28"/>
      <c r="TRW832" s="28"/>
      <c r="TRX832" s="28"/>
      <c r="TRY832" s="28"/>
      <c r="TRZ832" s="28"/>
      <c r="TSA832" s="28"/>
      <c r="TSB832" s="28"/>
      <c r="TSC832" s="28"/>
      <c r="TSD832" s="28"/>
      <c r="TSE832" s="28"/>
      <c r="TSF832" s="28"/>
      <c r="TSG832" s="28"/>
      <c r="TSH832" s="28"/>
      <c r="TSI832" s="28"/>
      <c r="TSJ832" s="28"/>
      <c r="TSK832" s="28"/>
      <c r="TSL832" s="28"/>
      <c r="TSM832" s="28"/>
      <c r="TSN832" s="28"/>
      <c r="TSO832" s="28"/>
      <c r="TSP832" s="28"/>
      <c r="TSQ832" s="28"/>
      <c r="TSR832" s="28"/>
      <c r="TSS832" s="28"/>
      <c r="TST832" s="28"/>
      <c r="TSU832" s="28"/>
      <c r="TSV832" s="28"/>
      <c r="TSW832" s="28"/>
      <c r="TSX832" s="28"/>
      <c r="TSY832" s="28"/>
      <c r="TSZ832" s="28"/>
      <c r="TTA832" s="28"/>
      <c r="TTB832" s="28"/>
      <c r="TTC832" s="28"/>
      <c r="TTD832" s="28"/>
      <c r="TTE832" s="28"/>
      <c r="TTF832" s="28"/>
      <c r="TTG832" s="28"/>
      <c r="TTH832" s="28"/>
      <c r="TTI832" s="28"/>
      <c r="TTJ832" s="28"/>
      <c r="TTK832" s="28"/>
      <c r="TTL832" s="28"/>
      <c r="TTM832" s="28"/>
      <c r="TTN832" s="28"/>
      <c r="TTO832" s="28"/>
      <c r="TTP832" s="28"/>
      <c r="TTQ832" s="28"/>
      <c r="TTR832" s="28"/>
      <c r="TTS832" s="28"/>
      <c r="TTT832" s="28"/>
      <c r="TTU832" s="28"/>
      <c r="TTV832" s="28"/>
      <c r="TTW832" s="28"/>
      <c r="TTX832" s="28"/>
      <c r="TTY832" s="28"/>
      <c r="TTZ832" s="28"/>
      <c r="TUA832" s="28"/>
      <c r="TUB832" s="28"/>
      <c r="TUC832" s="28"/>
      <c r="TUD832" s="28"/>
      <c r="TUE832" s="28"/>
      <c r="TUF832" s="28"/>
      <c r="TUG832" s="28"/>
      <c r="TUH832" s="28"/>
      <c r="TUI832" s="28"/>
      <c r="TUJ832" s="28"/>
      <c r="TUK832" s="28"/>
      <c r="TUL832" s="28"/>
      <c r="TUM832" s="28"/>
      <c r="TUN832" s="28"/>
      <c r="TUO832" s="28"/>
      <c r="TUP832" s="28"/>
      <c r="TUQ832" s="28"/>
      <c r="TUR832" s="28"/>
      <c r="TUS832" s="28"/>
      <c r="TUT832" s="28"/>
      <c r="TUU832" s="28"/>
      <c r="TUV832" s="28"/>
      <c r="TUW832" s="28"/>
      <c r="TUX832" s="28"/>
      <c r="TUY832" s="28"/>
      <c r="TUZ832" s="28"/>
      <c r="TVA832" s="28"/>
      <c r="TVB832" s="28"/>
      <c r="TVC832" s="28"/>
      <c r="TVD832" s="28"/>
      <c r="TVE832" s="28"/>
      <c r="TVF832" s="28"/>
      <c r="TVG832" s="28"/>
      <c r="TVH832" s="28"/>
      <c r="TVI832" s="28"/>
      <c r="TVJ832" s="28"/>
      <c r="TVK832" s="28"/>
      <c r="TVL832" s="28"/>
      <c r="TVM832" s="28"/>
      <c r="TVN832" s="28"/>
      <c r="TVO832" s="28"/>
      <c r="TVP832" s="28"/>
      <c r="TVQ832" s="28"/>
      <c r="TVR832" s="28"/>
      <c r="TVS832" s="28"/>
      <c r="TVT832" s="28"/>
      <c r="TVU832" s="28"/>
      <c r="TVV832" s="28"/>
      <c r="TVW832" s="28"/>
      <c r="TVX832" s="28"/>
      <c r="TVY832" s="28"/>
      <c r="TVZ832" s="28"/>
      <c r="TWA832" s="28"/>
      <c r="TWB832" s="28"/>
      <c r="TWC832" s="28"/>
      <c r="TWD832" s="28"/>
      <c r="TWE832" s="28"/>
      <c r="TWF832" s="28"/>
      <c r="TWG832" s="28"/>
      <c r="TWH832" s="28"/>
      <c r="TWI832" s="28"/>
      <c r="TWJ832" s="28"/>
      <c r="TWK832" s="28"/>
      <c r="TWL832" s="28"/>
      <c r="TWM832" s="28"/>
      <c r="TWN832" s="28"/>
      <c r="TWO832" s="28"/>
      <c r="TWP832" s="28"/>
      <c r="TWQ832" s="28"/>
      <c r="TWR832" s="28"/>
      <c r="TWS832" s="28"/>
      <c r="TWT832" s="28"/>
      <c r="TWU832" s="28"/>
      <c r="TWV832" s="28"/>
      <c r="TWW832" s="28"/>
      <c r="TWX832" s="28"/>
      <c r="TWY832" s="28"/>
      <c r="TWZ832" s="28"/>
      <c r="TXA832" s="28"/>
      <c r="TXB832" s="28"/>
      <c r="TXC832" s="28"/>
      <c r="TXD832" s="28"/>
      <c r="TXE832" s="28"/>
      <c r="TXF832" s="28"/>
      <c r="TXG832" s="28"/>
      <c r="TXH832" s="28"/>
      <c r="TXI832" s="28"/>
      <c r="TXJ832" s="28"/>
      <c r="TXK832" s="28"/>
      <c r="TXL832" s="28"/>
      <c r="TXM832" s="28"/>
      <c r="TXN832" s="28"/>
      <c r="TXO832" s="28"/>
      <c r="TXP832" s="28"/>
      <c r="TXQ832" s="28"/>
      <c r="TXR832" s="28"/>
      <c r="TXS832" s="28"/>
      <c r="TXT832" s="28"/>
      <c r="TXU832" s="28"/>
      <c r="TXV832" s="28"/>
      <c r="TXW832" s="28"/>
      <c r="TXX832" s="28"/>
      <c r="TXY832" s="28"/>
      <c r="TXZ832" s="28"/>
      <c r="TYA832" s="28"/>
      <c r="TYB832" s="28"/>
      <c r="TYC832" s="28"/>
      <c r="TYD832" s="28"/>
      <c r="TYE832" s="28"/>
      <c r="TYF832" s="28"/>
      <c r="TYG832" s="28"/>
      <c r="TYH832" s="28"/>
      <c r="TYI832" s="28"/>
      <c r="TYJ832" s="28"/>
      <c r="TYK832" s="28"/>
      <c r="TYL832" s="28"/>
      <c r="TYM832" s="28"/>
      <c r="TYN832" s="28"/>
      <c r="TYO832" s="28"/>
      <c r="TYP832" s="28"/>
      <c r="TYQ832" s="28"/>
      <c r="TYR832" s="28"/>
      <c r="TYS832" s="28"/>
      <c r="TYT832" s="28"/>
      <c r="TYU832" s="28"/>
      <c r="TYV832" s="28"/>
      <c r="TYW832" s="28"/>
      <c r="TYX832" s="28"/>
      <c r="TYY832" s="28"/>
      <c r="TYZ832" s="28"/>
      <c r="TZA832" s="28"/>
      <c r="TZB832" s="28"/>
      <c r="TZC832" s="28"/>
      <c r="TZD832" s="28"/>
      <c r="TZE832" s="28"/>
      <c r="TZF832" s="28"/>
      <c r="TZG832" s="28"/>
      <c r="TZH832" s="28"/>
      <c r="TZI832" s="28"/>
      <c r="TZJ832" s="28"/>
      <c r="TZK832" s="28"/>
      <c r="TZL832" s="28"/>
      <c r="TZM832" s="28"/>
      <c r="TZN832" s="28"/>
      <c r="TZO832" s="28"/>
      <c r="TZP832" s="28"/>
      <c r="TZQ832" s="28"/>
      <c r="TZR832" s="28"/>
      <c r="TZS832" s="28"/>
      <c r="TZT832" s="28"/>
      <c r="TZU832" s="28"/>
      <c r="TZV832" s="28"/>
      <c r="TZW832" s="28"/>
      <c r="TZX832" s="28"/>
      <c r="TZY832" s="28"/>
      <c r="TZZ832" s="28"/>
      <c r="UAA832" s="28"/>
      <c r="UAB832" s="28"/>
      <c r="UAC832" s="28"/>
      <c r="UAD832" s="28"/>
      <c r="UAE832" s="28"/>
      <c r="UAF832" s="28"/>
      <c r="UAG832" s="28"/>
      <c r="UAH832" s="28"/>
      <c r="UAI832" s="28"/>
      <c r="UAJ832" s="28"/>
      <c r="UAK832" s="28"/>
      <c r="UAL832" s="28"/>
      <c r="UAM832" s="28"/>
      <c r="UAN832" s="28"/>
      <c r="UAO832" s="28"/>
      <c r="UAP832" s="28"/>
      <c r="UAQ832" s="28"/>
      <c r="UAR832" s="28"/>
      <c r="UAS832" s="28"/>
      <c r="UAT832" s="28"/>
      <c r="UAU832" s="28"/>
      <c r="UAV832" s="28"/>
      <c r="UAW832" s="28"/>
      <c r="UAX832" s="28"/>
      <c r="UAY832" s="28"/>
      <c r="UAZ832" s="28"/>
      <c r="UBA832" s="28"/>
      <c r="UBB832" s="28"/>
      <c r="UBC832" s="28"/>
      <c r="UBD832" s="28"/>
      <c r="UBE832" s="28"/>
      <c r="UBF832" s="28"/>
      <c r="UBG832" s="28"/>
      <c r="UBH832" s="28"/>
      <c r="UBI832" s="28"/>
      <c r="UBJ832" s="28"/>
      <c r="UBK832" s="28"/>
      <c r="UBL832" s="28"/>
      <c r="UBM832" s="28"/>
      <c r="UBN832" s="28"/>
      <c r="UBO832" s="28"/>
      <c r="UBP832" s="28"/>
      <c r="UBQ832" s="28"/>
      <c r="UBR832" s="28"/>
      <c r="UBS832" s="28"/>
      <c r="UBT832" s="28"/>
      <c r="UBU832" s="28"/>
      <c r="UBV832" s="28"/>
      <c r="UBW832" s="28"/>
      <c r="UBX832" s="28"/>
      <c r="UBY832" s="28"/>
      <c r="UBZ832" s="28"/>
      <c r="UCA832" s="28"/>
      <c r="UCB832" s="28"/>
      <c r="UCC832" s="28"/>
      <c r="UCD832" s="28"/>
      <c r="UCE832" s="28"/>
      <c r="UCF832" s="28"/>
      <c r="UCG832" s="28"/>
      <c r="UCH832" s="28"/>
      <c r="UCI832" s="28"/>
      <c r="UCJ832" s="28"/>
      <c r="UCK832" s="28"/>
      <c r="UCL832" s="28"/>
      <c r="UCM832" s="28"/>
      <c r="UCN832" s="28"/>
      <c r="UCO832" s="28"/>
      <c r="UCP832" s="28"/>
      <c r="UCQ832" s="28"/>
      <c r="UCR832" s="28"/>
      <c r="UCS832" s="28"/>
      <c r="UCT832" s="28"/>
      <c r="UCU832" s="28"/>
      <c r="UCV832" s="28"/>
      <c r="UCW832" s="28"/>
      <c r="UCX832" s="28"/>
      <c r="UCY832" s="28"/>
      <c r="UCZ832" s="28"/>
      <c r="UDA832" s="28"/>
      <c r="UDB832" s="28"/>
      <c r="UDC832" s="28"/>
      <c r="UDD832" s="28"/>
      <c r="UDE832" s="28"/>
      <c r="UDF832" s="28"/>
      <c r="UDG832" s="28"/>
      <c r="UDH832" s="28"/>
      <c r="UDI832" s="28"/>
      <c r="UDJ832" s="28"/>
      <c r="UDK832" s="28"/>
      <c r="UDL832" s="28"/>
      <c r="UDM832" s="28"/>
      <c r="UDN832" s="28"/>
      <c r="UDO832" s="28"/>
      <c r="UDP832" s="28"/>
      <c r="UDQ832" s="28"/>
      <c r="UDR832" s="28"/>
      <c r="UDS832" s="28"/>
      <c r="UDT832" s="28"/>
      <c r="UDU832" s="28"/>
      <c r="UDV832" s="28"/>
      <c r="UDW832" s="28"/>
      <c r="UDX832" s="28"/>
      <c r="UDY832" s="28"/>
      <c r="UDZ832" s="28"/>
      <c r="UEA832" s="28"/>
      <c r="UEB832" s="28"/>
      <c r="UEC832" s="28"/>
      <c r="UED832" s="28"/>
      <c r="UEE832" s="28"/>
      <c r="UEF832" s="28"/>
      <c r="UEG832" s="28"/>
      <c r="UEH832" s="28"/>
      <c r="UEI832" s="28"/>
      <c r="UEJ832" s="28"/>
      <c r="UEK832" s="28"/>
      <c r="UEL832" s="28"/>
      <c r="UEM832" s="28"/>
      <c r="UEN832" s="28"/>
      <c r="UEO832" s="28"/>
      <c r="UEP832" s="28"/>
      <c r="UEQ832" s="28"/>
      <c r="UER832" s="28"/>
      <c r="UES832" s="28"/>
      <c r="UET832" s="28"/>
      <c r="UEU832" s="28"/>
      <c r="UEV832" s="28"/>
      <c r="UEW832" s="28"/>
      <c r="UEX832" s="28"/>
      <c r="UEY832" s="28"/>
      <c r="UEZ832" s="28"/>
      <c r="UFA832" s="28"/>
      <c r="UFB832" s="28"/>
      <c r="UFC832" s="28"/>
      <c r="UFD832" s="28"/>
      <c r="UFE832" s="28"/>
      <c r="UFF832" s="28"/>
      <c r="UFG832" s="28"/>
      <c r="UFH832" s="28"/>
      <c r="UFI832" s="28"/>
      <c r="UFJ832" s="28"/>
      <c r="UFK832" s="28"/>
      <c r="UFL832" s="28"/>
      <c r="UFM832" s="28"/>
      <c r="UFN832" s="28"/>
      <c r="UFO832" s="28"/>
      <c r="UFP832" s="28"/>
      <c r="UFQ832" s="28"/>
      <c r="UFR832" s="28"/>
      <c r="UFS832" s="28"/>
      <c r="UFT832" s="28"/>
      <c r="UFU832" s="28"/>
      <c r="UFV832" s="28"/>
      <c r="UFW832" s="28"/>
      <c r="UFX832" s="28"/>
      <c r="UFY832" s="28"/>
      <c r="UFZ832" s="28"/>
      <c r="UGA832" s="28"/>
      <c r="UGB832" s="28"/>
      <c r="UGC832" s="28"/>
      <c r="UGD832" s="28"/>
      <c r="UGE832" s="28"/>
      <c r="UGF832" s="28"/>
      <c r="UGG832" s="28"/>
      <c r="UGH832" s="28"/>
      <c r="UGI832" s="28"/>
      <c r="UGJ832" s="28"/>
      <c r="UGK832" s="28"/>
      <c r="UGL832" s="28"/>
      <c r="UGM832" s="28"/>
      <c r="UGN832" s="28"/>
      <c r="UGO832" s="28"/>
      <c r="UGP832" s="28"/>
      <c r="UGQ832" s="28"/>
      <c r="UGR832" s="28"/>
      <c r="UGS832" s="28"/>
      <c r="UGT832" s="28"/>
      <c r="UGU832" s="28"/>
      <c r="UGV832" s="28"/>
      <c r="UGW832" s="28"/>
      <c r="UGX832" s="28"/>
      <c r="UGY832" s="28"/>
      <c r="UGZ832" s="28"/>
      <c r="UHA832" s="28"/>
      <c r="UHB832" s="28"/>
      <c r="UHC832" s="28"/>
      <c r="UHD832" s="28"/>
      <c r="UHE832" s="28"/>
      <c r="UHF832" s="28"/>
      <c r="UHG832" s="28"/>
      <c r="UHH832" s="28"/>
      <c r="UHI832" s="28"/>
      <c r="UHJ832" s="28"/>
      <c r="UHK832" s="28"/>
      <c r="UHL832" s="28"/>
      <c r="UHM832" s="28"/>
      <c r="UHN832" s="28"/>
      <c r="UHO832" s="28"/>
      <c r="UHP832" s="28"/>
      <c r="UHQ832" s="28"/>
      <c r="UHR832" s="28"/>
      <c r="UHS832" s="28"/>
      <c r="UHT832" s="28"/>
      <c r="UHU832" s="28"/>
      <c r="UHV832" s="28"/>
      <c r="UHW832" s="28"/>
      <c r="UHX832" s="28"/>
      <c r="UHY832" s="28"/>
      <c r="UHZ832" s="28"/>
      <c r="UIA832" s="28"/>
      <c r="UIB832" s="28"/>
      <c r="UIC832" s="28"/>
      <c r="UID832" s="28"/>
      <c r="UIE832" s="28"/>
      <c r="UIF832" s="28"/>
      <c r="UIG832" s="28"/>
      <c r="UIH832" s="28"/>
      <c r="UII832" s="28"/>
      <c r="UIJ832" s="28"/>
      <c r="UIK832" s="28"/>
      <c r="UIL832" s="28"/>
      <c r="UIM832" s="28"/>
      <c r="UIN832" s="28"/>
      <c r="UIO832" s="28"/>
      <c r="UIP832" s="28"/>
      <c r="UIQ832" s="28"/>
      <c r="UIR832" s="28"/>
      <c r="UIS832" s="28"/>
      <c r="UIT832" s="28"/>
      <c r="UIU832" s="28"/>
      <c r="UIV832" s="28"/>
      <c r="UIW832" s="28"/>
      <c r="UIX832" s="28"/>
      <c r="UIY832" s="28"/>
      <c r="UIZ832" s="28"/>
      <c r="UJA832" s="28"/>
      <c r="UJB832" s="28"/>
      <c r="UJC832" s="28"/>
      <c r="UJD832" s="28"/>
      <c r="UJE832" s="28"/>
      <c r="UJF832" s="28"/>
      <c r="UJG832" s="28"/>
      <c r="UJH832" s="28"/>
      <c r="UJI832" s="28"/>
      <c r="UJJ832" s="28"/>
      <c r="UJK832" s="28"/>
      <c r="UJL832" s="28"/>
      <c r="UJM832" s="28"/>
      <c r="UJN832" s="28"/>
      <c r="UJO832" s="28"/>
      <c r="UJP832" s="28"/>
      <c r="UJQ832" s="28"/>
      <c r="UJR832" s="28"/>
      <c r="UJS832" s="28"/>
      <c r="UJT832" s="28"/>
      <c r="UJU832" s="28"/>
      <c r="UJV832" s="28"/>
      <c r="UJW832" s="28"/>
      <c r="UJX832" s="28"/>
      <c r="UJY832" s="28"/>
      <c r="UJZ832" s="28"/>
      <c r="UKA832" s="28"/>
      <c r="UKB832" s="28"/>
      <c r="UKC832" s="28"/>
      <c r="UKD832" s="28"/>
      <c r="UKE832" s="28"/>
      <c r="UKF832" s="28"/>
      <c r="UKG832" s="28"/>
      <c r="UKH832" s="28"/>
      <c r="UKI832" s="28"/>
      <c r="UKJ832" s="28"/>
      <c r="UKK832" s="28"/>
      <c r="UKL832" s="28"/>
      <c r="UKM832" s="28"/>
      <c r="UKN832" s="28"/>
      <c r="UKO832" s="28"/>
      <c r="UKP832" s="28"/>
      <c r="UKQ832" s="28"/>
      <c r="UKR832" s="28"/>
      <c r="UKS832" s="28"/>
      <c r="UKT832" s="28"/>
      <c r="UKU832" s="28"/>
      <c r="UKV832" s="28"/>
      <c r="UKW832" s="28"/>
      <c r="UKX832" s="28"/>
      <c r="UKY832" s="28"/>
      <c r="UKZ832" s="28"/>
      <c r="ULA832" s="28"/>
      <c r="ULB832" s="28"/>
      <c r="ULC832" s="28"/>
      <c r="ULD832" s="28"/>
      <c r="ULE832" s="28"/>
      <c r="ULF832" s="28"/>
      <c r="ULG832" s="28"/>
      <c r="ULH832" s="28"/>
      <c r="ULI832" s="28"/>
      <c r="ULJ832" s="28"/>
      <c r="ULK832" s="28"/>
      <c r="ULL832" s="28"/>
      <c r="ULM832" s="28"/>
      <c r="ULN832" s="28"/>
      <c r="ULO832" s="28"/>
      <c r="ULP832" s="28"/>
      <c r="ULQ832" s="28"/>
      <c r="ULR832" s="28"/>
      <c r="ULS832" s="28"/>
      <c r="ULT832" s="28"/>
      <c r="ULU832" s="28"/>
      <c r="ULV832" s="28"/>
      <c r="ULW832" s="28"/>
      <c r="ULX832" s="28"/>
      <c r="ULY832" s="28"/>
      <c r="ULZ832" s="28"/>
      <c r="UMA832" s="28"/>
      <c r="UMB832" s="28"/>
      <c r="UMC832" s="28"/>
      <c r="UMD832" s="28"/>
      <c r="UME832" s="28"/>
      <c r="UMF832" s="28"/>
      <c r="UMG832" s="28"/>
      <c r="UMH832" s="28"/>
      <c r="UMI832" s="28"/>
      <c r="UMJ832" s="28"/>
      <c r="UMK832" s="28"/>
      <c r="UML832" s="28"/>
      <c r="UMM832" s="28"/>
      <c r="UMN832" s="28"/>
      <c r="UMO832" s="28"/>
      <c r="UMP832" s="28"/>
      <c r="UMQ832" s="28"/>
      <c r="UMR832" s="28"/>
      <c r="UMS832" s="28"/>
      <c r="UMT832" s="28"/>
      <c r="UMU832" s="28"/>
      <c r="UMV832" s="28"/>
      <c r="UMW832" s="28"/>
      <c r="UMX832" s="28"/>
      <c r="UMY832" s="28"/>
      <c r="UMZ832" s="28"/>
      <c r="UNA832" s="28"/>
      <c r="UNB832" s="28"/>
      <c r="UNC832" s="28"/>
      <c r="UND832" s="28"/>
      <c r="UNE832" s="28"/>
      <c r="UNF832" s="28"/>
      <c r="UNG832" s="28"/>
      <c r="UNH832" s="28"/>
      <c r="UNI832" s="28"/>
      <c r="UNJ832" s="28"/>
      <c r="UNK832" s="28"/>
      <c r="UNL832" s="28"/>
      <c r="UNM832" s="28"/>
      <c r="UNN832" s="28"/>
      <c r="UNO832" s="28"/>
      <c r="UNP832" s="28"/>
      <c r="UNQ832" s="28"/>
      <c r="UNR832" s="28"/>
      <c r="UNS832" s="28"/>
      <c r="UNT832" s="28"/>
      <c r="UNU832" s="28"/>
      <c r="UNV832" s="28"/>
      <c r="UNW832" s="28"/>
      <c r="UNX832" s="28"/>
      <c r="UNY832" s="28"/>
      <c r="UNZ832" s="28"/>
      <c r="UOA832" s="28"/>
      <c r="UOB832" s="28"/>
      <c r="UOC832" s="28"/>
      <c r="UOD832" s="28"/>
      <c r="UOE832" s="28"/>
      <c r="UOF832" s="28"/>
      <c r="UOG832" s="28"/>
      <c r="UOH832" s="28"/>
      <c r="UOI832" s="28"/>
      <c r="UOJ832" s="28"/>
      <c r="UOK832" s="28"/>
      <c r="UOL832" s="28"/>
      <c r="UOM832" s="28"/>
      <c r="UON832" s="28"/>
      <c r="UOO832" s="28"/>
      <c r="UOP832" s="28"/>
      <c r="UOQ832" s="28"/>
      <c r="UOR832" s="28"/>
      <c r="UOS832" s="28"/>
      <c r="UOT832" s="28"/>
      <c r="UOU832" s="28"/>
      <c r="UOV832" s="28"/>
      <c r="UOW832" s="28"/>
      <c r="UOX832" s="28"/>
      <c r="UOY832" s="28"/>
      <c r="UOZ832" s="28"/>
      <c r="UPA832" s="28"/>
      <c r="UPB832" s="28"/>
      <c r="UPC832" s="28"/>
      <c r="UPD832" s="28"/>
      <c r="UPE832" s="28"/>
      <c r="UPF832" s="28"/>
      <c r="UPG832" s="28"/>
      <c r="UPH832" s="28"/>
      <c r="UPI832" s="28"/>
      <c r="UPJ832" s="28"/>
      <c r="UPK832" s="28"/>
      <c r="UPL832" s="28"/>
      <c r="UPM832" s="28"/>
      <c r="UPN832" s="28"/>
      <c r="UPO832" s="28"/>
      <c r="UPP832" s="28"/>
      <c r="UPQ832" s="28"/>
      <c r="UPR832" s="28"/>
      <c r="UPS832" s="28"/>
      <c r="UPT832" s="28"/>
      <c r="UPU832" s="28"/>
      <c r="UPV832" s="28"/>
      <c r="UPW832" s="28"/>
      <c r="UPX832" s="28"/>
      <c r="UPY832" s="28"/>
      <c r="UPZ832" s="28"/>
      <c r="UQA832" s="28"/>
      <c r="UQB832" s="28"/>
      <c r="UQC832" s="28"/>
      <c r="UQD832" s="28"/>
      <c r="UQE832" s="28"/>
      <c r="UQF832" s="28"/>
      <c r="UQG832" s="28"/>
      <c r="UQH832" s="28"/>
      <c r="UQI832" s="28"/>
      <c r="UQJ832" s="28"/>
      <c r="UQK832" s="28"/>
      <c r="UQL832" s="28"/>
      <c r="UQM832" s="28"/>
      <c r="UQN832" s="28"/>
      <c r="UQO832" s="28"/>
      <c r="UQP832" s="28"/>
      <c r="UQQ832" s="28"/>
      <c r="UQR832" s="28"/>
      <c r="UQS832" s="28"/>
      <c r="UQT832" s="28"/>
      <c r="UQU832" s="28"/>
      <c r="UQV832" s="28"/>
      <c r="UQW832" s="28"/>
      <c r="UQX832" s="28"/>
      <c r="UQY832" s="28"/>
      <c r="UQZ832" s="28"/>
      <c r="URA832" s="28"/>
      <c r="URB832" s="28"/>
      <c r="URC832" s="28"/>
      <c r="URD832" s="28"/>
      <c r="URE832" s="28"/>
      <c r="URF832" s="28"/>
      <c r="URG832" s="28"/>
      <c r="URH832" s="28"/>
      <c r="URI832" s="28"/>
      <c r="URJ832" s="28"/>
      <c r="URK832" s="28"/>
      <c r="URL832" s="28"/>
      <c r="URM832" s="28"/>
      <c r="URN832" s="28"/>
      <c r="URO832" s="28"/>
      <c r="URP832" s="28"/>
      <c r="URQ832" s="28"/>
      <c r="URR832" s="28"/>
      <c r="URS832" s="28"/>
      <c r="URT832" s="28"/>
      <c r="URU832" s="28"/>
      <c r="URV832" s="28"/>
      <c r="URW832" s="28"/>
      <c r="URX832" s="28"/>
      <c r="URY832" s="28"/>
      <c r="URZ832" s="28"/>
      <c r="USA832" s="28"/>
      <c r="USB832" s="28"/>
      <c r="USC832" s="28"/>
      <c r="USD832" s="28"/>
      <c r="USE832" s="28"/>
      <c r="USF832" s="28"/>
      <c r="USG832" s="28"/>
      <c r="USH832" s="28"/>
      <c r="USI832" s="28"/>
      <c r="USJ832" s="28"/>
      <c r="USK832" s="28"/>
      <c r="USL832" s="28"/>
      <c r="USM832" s="28"/>
      <c r="USN832" s="28"/>
      <c r="USO832" s="28"/>
      <c r="USP832" s="28"/>
      <c r="USQ832" s="28"/>
      <c r="USR832" s="28"/>
      <c r="USS832" s="28"/>
      <c r="UST832" s="28"/>
      <c r="USU832" s="28"/>
      <c r="USV832" s="28"/>
      <c r="USW832" s="28"/>
      <c r="USX832" s="28"/>
      <c r="USY832" s="28"/>
      <c r="USZ832" s="28"/>
      <c r="UTA832" s="28"/>
      <c r="UTB832" s="28"/>
      <c r="UTC832" s="28"/>
      <c r="UTD832" s="28"/>
      <c r="UTE832" s="28"/>
      <c r="UTF832" s="28"/>
      <c r="UTG832" s="28"/>
      <c r="UTH832" s="28"/>
      <c r="UTI832" s="28"/>
      <c r="UTJ832" s="28"/>
      <c r="UTK832" s="28"/>
      <c r="UTL832" s="28"/>
      <c r="UTM832" s="28"/>
      <c r="UTN832" s="28"/>
      <c r="UTO832" s="28"/>
      <c r="UTP832" s="28"/>
      <c r="UTQ832" s="28"/>
      <c r="UTR832" s="28"/>
      <c r="UTS832" s="28"/>
      <c r="UTT832" s="28"/>
      <c r="UTU832" s="28"/>
      <c r="UTV832" s="28"/>
      <c r="UTW832" s="28"/>
      <c r="UTX832" s="28"/>
      <c r="UTY832" s="28"/>
      <c r="UTZ832" s="28"/>
      <c r="UUA832" s="28"/>
      <c r="UUB832" s="28"/>
      <c r="UUC832" s="28"/>
      <c r="UUD832" s="28"/>
      <c r="UUE832" s="28"/>
      <c r="UUF832" s="28"/>
      <c r="UUG832" s="28"/>
      <c r="UUH832" s="28"/>
      <c r="UUI832" s="28"/>
      <c r="UUJ832" s="28"/>
      <c r="UUK832" s="28"/>
      <c r="UUL832" s="28"/>
      <c r="UUM832" s="28"/>
      <c r="UUN832" s="28"/>
      <c r="UUO832" s="28"/>
      <c r="UUP832" s="28"/>
      <c r="UUQ832" s="28"/>
      <c r="UUR832" s="28"/>
      <c r="UUS832" s="28"/>
      <c r="UUT832" s="28"/>
      <c r="UUU832" s="28"/>
      <c r="UUV832" s="28"/>
      <c r="UUW832" s="28"/>
      <c r="UUX832" s="28"/>
      <c r="UUY832" s="28"/>
      <c r="UUZ832" s="28"/>
      <c r="UVA832" s="28"/>
      <c r="UVB832" s="28"/>
      <c r="UVC832" s="28"/>
      <c r="UVD832" s="28"/>
      <c r="UVE832" s="28"/>
      <c r="UVF832" s="28"/>
      <c r="UVG832" s="28"/>
      <c r="UVH832" s="28"/>
      <c r="UVI832" s="28"/>
      <c r="UVJ832" s="28"/>
      <c r="UVK832" s="28"/>
      <c r="UVL832" s="28"/>
      <c r="UVM832" s="28"/>
      <c r="UVN832" s="28"/>
      <c r="UVO832" s="28"/>
      <c r="UVP832" s="28"/>
      <c r="UVQ832" s="28"/>
      <c r="UVR832" s="28"/>
      <c r="UVS832" s="28"/>
      <c r="UVT832" s="28"/>
      <c r="UVU832" s="28"/>
      <c r="UVV832" s="28"/>
      <c r="UVW832" s="28"/>
      <c r="UVX832" s="28"/>
      <c r="UVY832" s="28"/>
      <c r="UVZ832" s="28"/>
      <c r="UWA832" s="28"/>
      <c r="UWB832" s="28"/>
      <c r="UWC832" s="28"/>
      <c r="UWD832" s="28"/>
      <c r="UWE832" s="28"/>
      <c r="UWF832" s="28"/>
      <c r="UWG832" s="28"/>
      <c r="UWH832" s="28"/>
      <c r="UWI832" s="28"/>
      <c r="UWJ832" s="28"/>
      <c r="UWK832" s="28"/>
      <c r="UWL832" s="28"/>
      <c r="UWM832" s="28"/>
      <c r="UWN832" s="28"/>
      <c r="UWO832" s="28"/>
      <c r="UWP832" s="28"/>
      <c r="UWQ832" s="28"/>
      <c r="UWR832" s="28"/>
      <c r="UWS832" s="28"/>
      <c r="UWT832" s="28"/>
      <c r="UWU832" s="28"/>
      <c r="UWV832" s="28"/>
      <c r="UWW832" s="28"/>
      <c r="UWX832" s="28"/>
      <c r="UWY832" s="28"/>
      <c r="UWZ832" s="28"/>
      <c r="UXA832" s="28"/>
      <c r="UXB832" s="28"/>
      <c r="UXC832" s="28"/>
      <c r="UXD832" s="28"/>
      <c r="UXE832" s="28"/>
      <c r="UXF832" s="28"/>
      <c r="UXG832" s="28"/>
      <c r="UXH832" s="28"/>
      <c r="UXI832" s="28"/>
      <c r="UXJ832" s="28"/>
      <c r="UXK832" s="28"/>
      <c r="UXL832" s="28"/>
      <c r="UXM832" s="28"/>
      <c r="UXN832" s="28"/>
      <c r="UXO832" s="28"/>
      <c r="UXP832" s="28"/>
      <c r="UXQ832" s="28"/>
      <c r="UXR832" s="28"/>
      <c r="UXS832" s="28"/>
      <c r="UXT832" s="28"/>
      <c r="UXU832" s="28"/>
      <c r="UXV832" s="28"/>
      <c r="UXW832" s="28"/>
      <c r="UXX832" s="28"/>
      <c r="UXY832" s="28"/>
      <c r="UXZ832" s="28"/>
      <c r="UYA832" s="28"/>
      <c r="UYB832" s="28"/>
      <c r="UYC832" s="28"/>
      <c r="UYD832" s="28"/>
      <c r="UYE832" s="28"/>
      <c r="UYF832" s="28"/>
      <c r="UYG832" s="28"/>
      <c r="UYH832" s="28"/>
      <c r="UYI832" s="28"/>
      <c r="UYJ832" s="28"/>
      <c r="UYK832" s="28"/>
      <c r="UYL832" s="28"/>
      <c r="UYM832" s="28"/>
      <c r="UYN832" s="28"/>
      <c r="UYO832" s="28"/>
      <c r="UYP832" s="28"/>
      <c r="UYQ832" s="28"/>
      <c r="UYR832" s="28"/>
      <c r="UYS832" s="28"/>
      <c r="UYT832" s="28"/>
      <c r="UYU832" s="28"/>
      <c r="UYV832" s="28"/>
      <c r="UYW832" s="28"/>
      <c r="UYX832" s="28"/>
      <c r="UYY832" s="28"/>
      <c r="UYZ832" s="28"/>
      <c r="UZA832" s="28"/>
      <c r="UZB832" s="28"/>
      <c r="UZC832" s="28"/>
      <c r="UZD832" s="28"/>
      <c r="UZE832" s="28"/>
      <c r="UZF832" s="28"/>
      <c r="UZG832" s="28"/>
      <c r="UZH832" s="28"/>
      <c r="UZI832" s="28"/>
      <c r="UZJ832" s="28"/>
      <c r="UZK832" s="28"/>
      <c r="UZL832" s="28"/>
      <c r="UZM832" s="28"/>
      <c r="UZN832" s="28"/>
      <c r="UZO832" s="28"/>
      <c r="UZP832" s="28"/>
      <c r="UZQ832" s="28"/>
      <c r="UZR832" s="28"/>
      <c r="UZS832" s="28"/>
      <c r="UZT832" s="28"/>
      <c r="UZU832" s="28"/>
      <c r="UZV832" s="28"/>
      <c r="UZW832" s="28"/>
      <c r="UZX832" s="28"/>
      <c r="UZY832" s="28"/>
      <c r="UZZ832" s="28"/>
      <c r="VAA832" s="28"/>
      <c r="VAB832" s="28"/>
      <c r="VAC832" s="28"/>
      <c r="VAD832" s="28"/>
      <c r="VAE832" s="28"/>
      <c r="VAF832" s="28"/>
      <c r="VAG832" s="28"/>
      <c r="VAH832" s="28"/>
      <c r="VAI832" s="28"/>
      <c r="VAJ832" s="28"/>
      <c r="VAK832" s="28"/>
      <c r="VAL832" s="28"/>
      <c r="VAM832" s="28"/>
      <c r="VAN832" s="28"/>
      <c r="VAO832" s="28"/>
      <c r="VAP832" s="28"/>
      <c r="VAQ832" s="28"/>
      <c r="VAR832" s="28"/>
      <c r="VAS832" s="28"/>
      <c r="VAT832" s="28"/>
      <c r="VAU832" s="28"/>
      <c r="VAV832" s="28"/>
      <c r="VAW832" s="28"/>
      <c r="VAX832" s="28"/>
      <c r="VAY832" s="28"/>
      <c r="VAZ832" s="28"/>
      <c r="VBA832" s="28"/>
      <c r="VBB832" s="28"/>
      <c r="VBC832" s="28"/>
      <c r="VBD832" s="28"/>
      <c r="VBE832" s="28"/>
      <c r="VBF832" s="28"/>
      <c r="VBG832" s="28"/>
      <c r="VBH832" s="28"/>
      <c r="VBI832" s="28"/>
      <c r="VBJ832" s="28"/>
      <c r="VBK832" s="28"/>
      <c r="VBL832" s="28"/>
      <c r="VBM832" s="28"/>
      <c r="VBN832" s="28"/>
      <c r="VBO832" s="28"/>
      <c r="VBP832" s="28"/>
      <c r="VBQ832" s="28"/>
      <c r="VBR832" s="28"/>
      <c r="VBS832" s="28"/>
      <c r="VBT832" s="28"/>
      <c r="VBU832" s="28"/>
      <c r="VBV832" s="28"/>
      <c r="VBW832" s="28"/>
      <c r="VBX832" s="28"/>
      <c r="VBY832" s="28"/>
      <c r="VBZ832" s="28"/>
      <c r="VCA832" s="28"/>
      <c r="VCB832" s="28"/>
      <c r="VCC832" s="28"/>
      <c r="VCD832" s="28"/>
      <c r="VCE832" s="28"/>
      <c r="VCF832" s="28"/>
      <c r="VCG832" s="28"/>
      <c r="VCH832" s="28"/>
      <c r="VCI832" s="28"/>
      <c r="VCJ832" s="28"/>
      <c r="VCK832" s="28"/>
      <c r="VCL832" s="28"/>
      <c r="VCM832" s="28"/>
      <c r="VCN832" s="28"/>
      <c r="VCO832" s="28"/>
      <c r="VCP832" s="28"/>
      <c r="VCQ832" s="28"/>
      <c r="VCR832" s="28"/>
      <c r="VCS832" s="28"/>
      <c r="VCT832" s="28"/>
      <c r="VCU832" s="28"/>
      <c r="VCV832" s="28"/>
      <c r="VCW832" s="28"/>
      <c r="VCX832" s="28"/>
      <c r="VCY832" s="28"/>
      <c r="VCZ832" s="28"/>
      <c r="VDA832" s="28"/>
      <c r="VDB832" s="28"/>
      <c r="VDC832" s="28"/>
      <c r="VDD832" s="28"/>
      <c r="VDE832" s="28"/>
      <c r="VDF832" s="28"/>
      <c r="VDG832" s="28"/>
      <c r="VDH832" s="28"/>
      <c r="VDI832" s="28"/>
      <c r="VDJ832" s="28"/>
      <c r="VDK832" s="28"/>
      <c r="VDL832" s="28"/>
      <c r="VDM832" s="28"/>
      <c r="VDN832" s="28"/>
      <c r="VDO832" s="28"/>
      <c r="VDP832" s="28"/>
      <c r="VDQ832" s="28"/>
      <c r="VDR832" s="28"/>
      <c r="VDS832" s="28"/>
      <c r="VDT832" s="28"/>
      <c r="VDU832" s="28"/>
      <c r="VDV832" s="28"/>
      <c r="VDW832" s="28"/>
      <c r="VDX832" s="28"/>
      <c r="VDY832" s="28"/>
      <c r="VDZ832" s="28"/>
      <c r="VEA832" s="28"/>
      <c r="VEB832" s="28"/>
      <c r="VEC832" s="28"/>
      <c r="VED832" s="28"/>
      <c r="VEE832" s="28"/>
      <c r="VEF832" s="28"/>
      <c r="VEG832" s="28"/>
      <c r="VEH832" s="28"/>
      <c r="VEI832" s="28"/>
      <c r="VEJ832" s="28"/>
      <c r="VEK832" s="28"/>
      <c r="VEL832" s="28"/>
      <c r="VEM832" s="28"/>
      <c r="VEN832" s="28"/>
      <c r="VEO832" s="28"/>
      <c r="VEP832" s="28"/>
      <c r="VEQ832" s="28"/>
      <c r="VER832" s="28"/>
      <c r="VES832" s="28"/>
      <c r="VET832" s="28"/>
      <c r="VEU832" s="28"/>
      <c r="VEV832" s="28"/>
      <c r="VEW832" s="28"/>
      <c r="VEX832" s="28"/>
      <c r="VEY832" s="28"/>
      <c r="VEZ832" s="28"/>
      <c r="VFA832" s="28"/>
      <c r="VFB832" s="28"/>
      <c r="VFC832" s="28"/>
      <c r="VFD832" s="28"/>
      <c r="VFE832" s="28"/>
      <c r="VFF832" s="28"/>
      <c r="VFG832" s="28"/>
      <c r="VFH832" s="28"/>
      <c r="VFI832" s="28"/>
      <c r="VFJ832" s="28"/>
      <c r="VFK832" s="28"/>
      <c r="VFL832" s="28"/>
      <c r="VFM832" s="28"/>
      <c r="VFN832" s="28"/>
      <c r="VFO832" s="28"/>
      <c r="VFP832" s="28"/>
      <c r="VFQ832" s="28"/>
      <c r="VFR832" s="28"/>
      <c r="VFS832" s="28"/>
      <c r="VFT832" s="28"/>
      <c r="VFU832" s="28"/>
      <c r="VFV832" s="28"/>
      <c r="VFW832" s="28"/>
      <c r="VFX832" s="28"/>
      <c r="VFY832" s="28"/>
      <c r="VFZ832" s="28"/>
      <c r="VGA832" s="28"/>
      <c r="VGB832" s="28"/>
      <c r="VGC832" s="28"/>
      <c r="VGD832" s="28"/>
      <c r="VGE832" s="28"/>
      <c r="VGF832" s="28"/>
      <c r="VGG832" s="28"/>
      <c r="VGH832" s="28"/>
      <c r="VGI832" s="28"/>
      <c r="VGJ832" s="28"/>
      <c r="VGK832" s="28"/>
      <c r="VGL832" s="28"/>
      <c r="VGM832" s="28"/>
      <c r="VGN832" s="28"/>
      <c r="VGO832" s="28"/>
      <c r="VGP832" s="28"/>
      <c r="VGQ832" s="28"/>
      <c r="VGR832" s="28"/>
      <c r="VGS832" s="28"/>
      <c r="VGT832" s="28"/>
      <c r="VGU832" s="28"/>
      <c r="VGV832" s="28"/>
      <c r="VGW832" s="28"/>
      <c r="VGX832" s="28"/>
      <c r="VGY832" s="28"/>
      <c r="VGZ832" s="28"/>
      <c r="VHA832" s="28"/>
      <c r="VHB832" s="28"/>
      <c r="VHC832" s="28"/>
      <c r="VHD832" s="28"/>
      <c r="VHE832" s="28"/>
      <c r="VHF832" s="28"/>
      <c r="VHG832" s="28"/>
      <c r="VHH832" s="28"/>
      <c r="VHI832" s="28"/>
      <c r="VHJ832" s="28"/>
      <c r="VHK832" s="28"/>
      <c r="VHL832" s="28"/>
      <c r="VHM832" s="28"/>
      <c r="VHN832" s="28"/>
      <c r="VHO832" s="28"/>
      <c r="VHP832" s="28"/>
      <c r="VHQ832" s="28"/>
      <c r="VHR832" s="28"/>
      <c r="VHS832" s="28"/>
      <c r="VHT832" s="28"/>
      <c r="VHU832" s="28"/>
      <c r="VHV832" s="28"/>
      <c r="VHW832" s="28"/>
      <c r="VHX832" s="28"/>
      <c r="VHY832" s="28"/>
      <c r="VHZ832" s="28"/>
      <c r="VIA832" s="28"/>
      <c r="VIB832" s="28"/>
      <c r="VIC832" s="28"/>
      <c r="VID832" s="28"/>
      <c r="VIE832" s="28"/>
      <c r="VIF832" s="28"/>
      <c r="VIG832" s="28"/>
      <c r="VIH832" s="28"/>
      <c r="VII832" s="28"/>
      <c r="VIJ832" s="28"/>
      <c r="VIK832" s="28"/>
      <c r="VIL832" s="28"/>
      <c r="VIM832" s="28"/>
      <c r="VIN832" s="28"/>
      <c r="VIO832" s="28"/>
      <c r="VIP832" s="28"/>
      <c r="VIQ832" s="28"/>
      <c r="VIR832" s="28"/>
      <c r="VIS832" s="28"/>
      <c r="VIT832" s="28"/>
      <c r="VIU832" s="28"/>
      <c r="VIV832" s="28"/>
      <c r="VIW832" s="28"/>
      <c r="VIX832" s="28"/>
      <c r="VIY832" s="28"/>
      <c r="VIZ832" s="28"/>
      <c r="VJA832" s="28"/>
      <c r="VJB832" s="28"/>
      <c r="VJC832" s="28"/>
      <c r="VJD832" s="28"/>
      <c r="VJE832" s="28"/>
      <c r="VJF832" s="28"/>
      <c r="VJG832" s="28"/>
      <c r="VJH832" s="28"/>
      <c r="VJI832" s="28"/>
      <c r="VJJ832" s="28"/>
      <c r="VJK832" s="28"/>
      <c r="VJL832" s="28"/>
      <c r="VJM832" s="28"/>
      <c r="VJN832" s="28"/>
      <c r="VJO832" s="28"/>
      <c r="VJP832" s="28"/>
      <c r="VJQ832" s="28"/>
      <c r="VJR832" s="28"/>
      <c r="VJS832" s="28"/>
      <c r="VJT832" s="28"/>
      <c r="VJU832" s="28"/>
      <c r="VJV832" s="28"/>
      <c r="VJW832" s="28"/>
      <c r="VJX832" s="28"/>
      <c r="VJY832" s="28"/>
      <c r="VJZ832" s="28"/>
      <c r="VKA832" s="28"/>
      <c r="VKB832" s="28"/>
      <c r="VKC832" s="28"/>
      <c r="VKD832" s="28"/>
      <c r="VKE832" s="28"/>
      <c r="VKF832" s="28"/>
      <c r="VKG832" s="28"/>
      <c r="VKH832" s="28"/>
      <c r="VKI832" s="28"/>
      <c r="VKJ832" s="28"/>
      <c r="VKK832" s="28"/>
      <c r="VKL832" s="28"/>
      <c r="VKM832" s="28"/>
      <c r="VKN832" s="28"/>
      <c r="VKO832" s="28"/>
      <c r="VKP832" s="28"/>
      <c r="VKQ832" s="28"/>
      <c r="VKR832" s="28"/>
      <c r="VKS832" s="28"/>
      <c r="VKT832" s="28"/>
      <c r="VKU832" s="28"/>
      <c r="VKV832" s="28"/>
      <c r="VKW832" s="28"/>
      <c r="VKX832" s="28"/>
      <c r="VKY832" s="28"/>
      <c r="VKZ832" s="28"/>
      <c r="VLA832" s="28"/>
      <c r="VLB832" s="28"/>
      <c r="VLC832" s="28"/>
      <c r="VLD832" s="28"/>
      <c r="VLE832" s="28"/>
      <c r="VLF832" s="28"/>
      <c r="VLG832" s="28"/>
      <c r="VLH832" s="28"/>
      <c r="VLI832" s="28"/>
      <c r="VLJ832" s="28"/>
      <c r="VLK832" s="28"/>
      <c r="VLL832" s="28"/>
      <c r="VLM832" s="28"/>
      <c r="VLN832" s="28"/>
      <c r="VLO832" s="28"/>
      <c r="VLP832" s="28"/>
      <c r="VLQ832" s="28"/>
      <c r="VLR832" s="28"/>
      <c r="VLS832" s="28"/>
      <c r="VLT832" s="28"/>
      <c r="VLU832" s="28"/>
      <c r="VLV832" s="28"/>
      <c r="VLW832" s="28"/>
      <c r="VLX832" s="28"/>
      <c r="VLY832" s="28"/>
      <c r="VLZ832" s="28"/>
      <c r="VMA832" s="28"/>
      <c r="VMB832" s="28"/>
      <c r="VMC832" s="28"/>
      <c r="VMD832" s="28"/>
      <c r="VME832" s="28"/>
      <c r="VMF832" s="28"/>
      <c r="VMG832" s="28"/>
      <c r="VMH832" s="28"/>
      <c r="VMI832" s="28"/>
      <c r="VMJ832" s="28"/>
      <c r="VMK832" s="28"/>
      <c r="VML832" s="28"/>
      <c r="VMM832" s="28"/>
      <c r="VMN832" s="28"/>
      <c r="VMO832" s="28"/>
      <c r="VMP832" s="28"/>
      <c r="VMQ832" s="28"/>
      <c r="VMR832" s="28"/>
      <c r="VMS832" s="28"/>
      <c r="VMT832" s="28"/>
      <c r="VMU832" s="28"/>
      <c r="VMV832" s="28"/>
      <c r="VMW832" s="28"/>
      <c r="VMX832" s="28"/>
      <c r="VMY832" s="28"/>
      <c r="VMZ832" s="28"/>
      <c r="VNA832" s="28"/>
      <c r="VNB832" s="28"/>
      <c r="VNC832" s="28"/>
      <c r="VND832" s="28"/>
      <c r="VNE832" s="28"/>
      <c r="VNF832" s="28"/>
      <c r="VNG832" s="28"/>
      <c r="VNH832" s="28"/>
      <c r="VNI832" s="28"/>
      <c r="VNJ832" s="28"/>
      <c r="VNK832" s="28"/>
      <c r="VNL832" s="28"/>
      <c r="VNM832" s="28"/>
      <c r="VNN832" s="28"/>
      <c r="VNO832" s="28"/>
      <c r="VNP832" s="28"/>
      <c r="VNQ832" s="28"/>
      <c r="VNR832" s="28"/>
      <c r="VNS832" s="28"/>
      <c r="VNT832" s="28"/>
      <c r="VNU832" s="28"/>
      <c r="VNV832" s="28"/>
      <c r="VNW832" s="28"/>
      <c r="VNX832" s="28"/>
      <c r="VNY832" s="28"/>
      <c r="VNZ832" s="28"/>
      <c r="VOA832" s="28"/>
      <c r="VOB832" s="28"/>
      <c r="VOC832" s="28"/>
      <c r="VOD832" s="28"/>
      <c r="VOE832" s="28"/>
      <c r="VOF832" s="28"/>
      <c r="VOG832" s="28"/>
      <c r="VOH832" s="28"/>
      <c r="VOI832" s="28"/>
      <c r="VOJ832" s="28"/>
      <c r="VOK832" s="28"/>
      <c r="VOL832" s="28"/>
      <c r="VOM832" s="28"/>
      <c r="VON832" s="28"/>
      <c r="VOO832" s="28"/>
      <c r="VOP832" s="28"/>
      <c r="VOQ832" s="28"/>
      <c r="VOR832" s="28"/>
      <c r="VOS832" s="28"/>
      <c r="VOT832" s="28"/>
      <c r="VOU832" s="28"/>
      <c r="VOV832" s="28"/>
      <c r="VOW832" s="28"/>
      <c r="VOX832" s="28"/>
      <c r="VOY832" s="28"/>
      <c r="VOZ832" s="28"/>
      <c r="VPA832" s="28"/>
      <c r="VPB832" s="28"/>
      <c r="VPC832" s="28"/>
      <c r="VPD832" s="28"/>
      <c r="VPE832" s="28"/>
      <c r="VPF832" s="28"/>
      <c r="VPG832" s="28"/>
      <c r="VPH832" s="28"/>
      <c r="VPI832" s="28"/>
      <c r="VPJ832" s="28"/>
      <c r="VPK832" s="28"/>
      <c r="VPL832" s="28"/>
      <c r="VPM832" s="28"/>
      <c r="VPN832" s="28"/>
      <c r="VPO832" s="28"/>
      <c r="VPP832" s="28"/>
      <c r="VPQ832" s="28"/>
      <c r="VPR832" s="28"/>
      <c r="VPS832" s="28"/>
      <c r="VPT832" s="28"/>
      <c r="VPU832" s="28"/>
      <c r="VPV832" s="28"/>
      <c r="VPW832" s="28"/>
      <c r="VPX832" s="28"/>
      <c r="VPY832" s="28"/>
      <c r="VPZ832" s="28"/>
      <c r="VQA832" s="28"/>
      <c r="VQB832" s="28"/>
      <c r="VQC832" s="28"/>
      <c r="VQD832" s="28"/>
      <c r="VQE832" s="28"/>
      <c r="VQF832" s="28"/>
      <c r="VQG832" s="28"/>
      <c r="VQH832" s="28"/>
      <c r="VQI832" s="28"/>
      <c r="VQJ832" s="28"/>
      <c r="VQK832" s="28"/>
      <c r="VQL832" s="28"/>
      <c r="VQM832" s="28"/>
      <c r="VQN832" s="28"/>
      <c r="VQO832" s="28"/>
      <c r="VQP832" s="28"/>
      <c r="VQQ832" s="28"/>
      <c r="VQR832" s="28"/>
      <c r="VQS832" s="28"/>
      <c r="VQT832" s="28"/>
      <c r="VQU832" s="28"/>
      <c r="VQV832" s="28"/>
      <c r="VQW832" s="28"/>
      <c r="VQX832" s="28"/>
      <c r="VQY832" s="28"/>
      <c r="VQZ832" s="28"/>
      <c r="VRA832" s="28"/>
      <c r="VRB832" s="28"/>
      <c r="VRC832" s="28"/>
      <c r="VRD832" s="28"/>
      <c r="VRE832" s="28"/>
      <c r="VRF832" s="28"/>
      <c r="VRG832" s="28"/>
      <c r="VRH832" s="28"/>
      <c r="VRI832" s="28"/>
      <c r="VRJ832" s="28"/>
      <c r="VRK832" s="28"/>
      <c r="VRL832" s="28"/>
      <c r="VRM832" s="28"/>
      <c r="VRN832" s="28"/>
      <c r="VRO832" s="28"/>
      <c r="VRP832" s="28"/>
      <c r="VRQ832" s="28"/>
      <c r="VRR832" s="28"/>
      <c r="VRS832" s="28"/>
      <c r="VRT832" s="28"/>
      <c r="VRU832" s="28"/>
      <c r="VRV832" s="28"/>
      <c r="VRW832" s="28"/>
      <c r="VRX832" s="28"/>
      <c r="VRY832" s="28"/>
      <c r="VRZ832" s="28"/>
      <c r="VSA832" s="28"/>
      <c r="VSB832" s="28"/>
      <c r="VSC832" s="28"/>
      <c r="VSD832" s="28"/>
      <c r="VSE832" s="28"/>
      <c r="VSF832" s="28"/>
      <c r="VSG832" s="28"/>
      <c r="VSH832" s="28"/>
      <c r="VSI832" s="28"/>
      <c r="VSJ832" s="28"/>
      <c r="VSK832" s="28"/>
      <c r="VSL832" s="28"/>
      <c r="VSM832" s="28"/>
      <c r="VSN832" s="28"/>
      <c r="VSO832" s="28"/>
      <c r="VSP832" s="28"/>
      <c r="VSQ832" s="28"/>
      <c r="VSR832" s="28"/>
      <c r="VSS832" s="28"/>
      <c r="VST832" s="28"/>
      <c r="VSU832" s="28"/>
      <c r="VSV832" s="28"/>
      <c r="VSW832" s="28"/>
      <c r="VSX832" s="28"/>
      <c r="VSY832" s="28"/>
      <c r="VSZ832" s="28"/>
      <c r="VTA832" s="28"/>
      <c r="VTB832" s="28"/>
      <c r="VTC832" s="28"/>
      <c r="VTD832" s="28"/>
      <c r="VTE832" s="28"/>
      <c r="VTF832" s="28"/>
      <c r="VTG832" s="28"/>
      <c r="VTH832" s="28"/>
      <c r="VTI832" s="28"/>
      <c r="VTJ832" s="28"/>
      <c r="VTK832" s="28"/>
      <c r="VTL832" s="28"/>
      <c r="VTM832" s="28"/>
      <c r="VTN832" s="28"/>
      <c r="VTO832" s="28"/>
      <c r="VTP832" s="28"/>
      <c r="VTQ832" s="28"/>
      <c r="VTR832" s="28"/>
      <c r="VTS832" s="28"/>
      <c r="VTT832" s="28"/>
      <c r="VTU832" s="28"/>
      <c r="VTV832" s="28"/>
      <c r="VTW832" s="28"/>
      <c r="VTX832" s="28"/>
      <c r="VTY832" s="28"/>
      <c r="VTZ832" s="28"/>
      <c r="VUA832" s="28"/>
      <c r="VUB832" s="28"/>
      <c r="VUC832" s="28"/>
      <c r="VUD832" s="28"/>
      <c r="VUE832" s="28"/>
      <c r="VUF832" s="28"/>
      <c r="VUG832" s="28"/>
      <c r="VUH832" s="28"/>
      <c r="VUI832" s="28"/>
      <c r="VUJ832" s="28"/>
      <c r="VUK832" s="28"/>
      <c r="VUL832" s="28"/>
      <c r="VUM832" s="28"/>
      <c r="VUN832" s="28"/>
      <c r="VUO832" s="28"/>
      <c r="VUP832" s="28"/>
      <c r="VUQ832" s="28"/>
      <c r="VUR832" s="28"/>
      <c r="VUS832" s="28"/>
      <c r="VUT832" s="28"/>
      <c r="VUU832" s="28"/>
      <c r="VUV832" s="28"/>
      <c r="VUW832" s="28"/>
      <c r="VUX832" s="28"/>
      <c r="VUY832" s="28"/>
      <c r="VUZ832" s="28"/>
      <c r="VVA832" s="28"/>
      <c r="VVB832" s="28"/>
      <c r="VVC832" s="28"/>
      <c r="VVD832" s="28"/>
      <c r="VVE832" s="28"/>
      <c r="VVF832" s="28"/>
      <c r="VVG832" s="28"/>
      <c r="VVH832" s="28"/>
      <c r="VVI832" s="28"/>
      <c r="VVJ832" s="28"/>
      <c r="VVK832" s="28"/>
      <c r="VVL832" s="28"/>
      <c r="VVM832" s="28"/>
      <c r="VVN832" s="28"/>
      <c r="VVO832" s="28"/>
      <c r="VVP832" s="28"/>
      <c r="VVQ832" s="28"/>
      <c r="VVR832" s="28"/>
      <c r="VVS832" s="28"/>
      <c r="VVT832" s="28"/>
      <c r="VVU832" s="28"/>
      <c r="VVV832" s="28"/>
      <c r="VVW832" s="28"/>
      <c r="VVX832" s="28"/>
      <c r="VVY832" s="28"/>
      <c r="VVZ832" s="28"/>
      <c r="VWA832" s="28"/>
      <c r="VWB832" s="28"/>
      <c r="VWC832" s="28"/>
      <c r="VWD832" s="28"/>
      <c r="VWE832" s="28"/>
      <c r="VWF832" s="28"/>
      <c r="VWG832" s="28"/>
      <c r="VWH832" s="28"/>
      <c r="VWI832" s="28"/>
      <c r="VWJ832" s="28"/>
      <c r="VWK832" s="28"/>
      <c r="VWL832" s="28"/>
      <c r="VWM832" s="28"/>
      <c r="VWN832" s="28"/>
      <c r="VWO832" s="28"/>
      <c r="VWP832" s="28"/>
      <c r="VWQ832" s="28"/>
      <c r="VWR832" s="28"/>
      <c r="VWS832" s="28"/>
      <c r="VWT832" s="28"/>
      <c r="VWU832" s="28"/>
      <c r="VWV832" s="28"/>
      <c r="VWW832" s="28"/>
      <c r="VWX832" s="28"/>
      <c r="VWY832" s="28"/>
      <c r="VWZ832" s="28"/>
      <c r="VXA832" s="28"/>
      <c r="VXB832" s="28"/>
      <c r="VXC832" s="28"/>
      <c r="VXD832" s="28"/>
      <c r="VXE832" s="28"/>
      <c r="VXF832" s="28"/>
      <c r="VXG832" s="28"/>
      <c r="VXH832" s="28"/>
      <c r="VXI832" s="28"/>
      <c r="VXJ832" s="28"/>
      <c r="VXK832" s="28"/>
      <c r="VXL832" s="28"/>
      <c r="VXM832" s="28"/>
      <c r="VXN832" s="28"/>
      <c r="VXO832" s="28"/>
      <c r="VXP832" s="28"/>
      <c r="VXQ832" s="28"/>
      <c r="VXR832" s="28"/>
      <c r="VXS832" s="28"/>
      <c r="VXT832" s="28"/>
      <c r="VXU832" s="28"/>
      <c r="VXV832" s="28"/>
      <c r="VXW832" s="28"/>
      <c r="VXX832" s="28"/>
      <c r="VXY832" s="28"/>
      <c r="VXZ832" s="28"/>
      <c r="VYA832" s="28"/>
      <c r="VYB832" s="28"/>
      <c r="VYC832" s="28"/>
      <c r="VYD832" s="28"/>
      <c r="VYE832" s="28"/>
      <c r="VYF832" s="28"/>
      <c r="VYG832" s="28"/>
      <c r="VYH832" s="28"/>
      <c r="VYI832" s="28"/>
      <c r="VYJ832" s="28"/>
      <c r="VYK832" s="28"/>
      <c r="VYL832" s="28"/>
      <c r="VYM832" s="28"/>
      <c r="VYN832" s="28"/>
      <c r="VYO832" s="28"/>
      <c r="VYP832" s="28"/>
      <c r="VYQ832" s="28"/>
      <c r="VYR832" s="28"/>
      <c r="VYS832" s="28"/>
      <c r="VYT832" s="28"/>
      <c r="VYU832" s="28"/>
      <c r="VYV832" s="28"/>
      <c r="VYW832" s="28"/>
      <c r="VYX832" s="28"/>
      <c r="VYY832" s="28"/>
      <c r="VYZ832" s="28"/>
      <c r="VZA832" s="28"/>
      <c r="VZB832" s="28"/>
      <c r="VZC832" s="28"/>
      <c r="VZD832" s="28"/>
      <c r="VZE832" s="28"/>
      <c r="VZF832" s="28"/>
      <c r="VZG832" s="28"/>
      <c r="VZH832" s="28"/>
      <c r="VZI832" s="28"/>
      <c r="VZJ832" s="28"/>
      <c r="VZK832" s="28"/>
      <c r="VZL832" s="28"/>
      <c r="VZM832" s="28"/>
      <c r="VZN832" s="28"/>
      <c r="VZO832" s="28"/>
      <c r="VZP832" s="28"/>
      <c r="VZQ832" s="28"/>
      <c r="VZR832" s="28"/>
      <c r="VZS832" s="28"/>
      <c r="VZT832" s="28"/>
      <c r="VZU832" s="28"/>
      <c r="VZV832" s="28"/>
      <c r="VZW832" s="28"/>
      <c r="VZX832" s="28"/>
      <c r="VZY832" s="28"/>
      <c r="VZZ832" s="28"/>
      <c r="WAA832" s="28"/>
      <c r="WAB832" s="28"/>
      <c r="WAC832" s="28"/>
      <c r="WAD832" s="28"/>
      <c r="WAE832" s="28"/>
      <c r="WAF832" s="28"/>
      <c r="WAG832" s="28"/>
      <c r="WAH832" s="28"/>
      <c r="WAI832" s="28"/>
      <c r="WAJ832" s="28"/>
      <c r="WAK832" s="28"/>
      <c r="WAL832" s="28"/>
      <c r="WAM832" s="28"/>
      <c r="WAN832" s="28"/>
      <c r="WAO832" s="28"/>
      <c r="WAP832" s="28"/>
      <c r="WAQ832" s="28"/>
      <c r="WAR832" s="28"/>
      <c r="WAS832" s="28"/>
      <c r="WAT832" s="28"/>
      <c r="WAU832" s="28"/>
      <c r="WAV832" s="28"/>
      <c r="WAW832" s="28"/>
      <c r="WAX832" s="28"/>
      <c r="WAY832" s="28"/>
      <c r="WAZ832" s="28"/>
      <c r="WBA832" s="28"/>
      <c r="WBB832" s="28"/>
      <c r="WBC832" s="28"/>
      <c r="WBD832" s="28"/>
      <c r="WBE832" s="28"/>
      <c r="WBF832" s="28"/>
      <c r="WBG832" s="28"/>
      <c r="WBH832" s="28"/>
      <c r="WBI832" s="28"/>
      <c r="WBJ832" s="28"/>
      <c r="WBK832" s="28"/>
      <c r="WBL832" s="28"/>
      <c r="WBM832" s="28"/>
      <c r="WBN832" s="28"/>
      <c r="WBO832" s="28"/>
      <c r="WBP832" s="28"/>
      <c r="WBQ832" s="28"/>
      <c r="WBR832" s="28"/>
      <c r="WBS832" s="28"/>
      <c r="WBT832" s="28"/>
      <c r="WBU832" s="28"/>
      <c r="WBV832" s="28"/>
      <c r="WBW832" s="28"/>
      <c r="WBX832" s="28"/>
      <c r="WBY832" s="28"/>
      <c r="WBZ832" s="28"/>
      <c r="WCA832" s="28"/>
      <c r="WCB832" s="28"/>
      <c r="WCC832" s="28"/>
      <c r="WCD832" s="28"/>
      <c r="WCE832" s="28"/>
      <c r="WCF832" s="28"/>
      <c r="WCG832" s="28"/>
      <c r="WCH832" s="28"/>
      <c r="WCI832" s="28"/>
      <c r="WCJ832" s="28"/>
      <c r="WCK832" s="28"/>
      <c r="WCL832" s="28"/>
      <c r="WCM832" s="28"/>
      <c r="WCN832" s="28"/>
      <c r="WCO832" s="28"/>
      <c r="WCP832" s="28"/>
      <c r="WCQ832" s="28"/>
      <c r="WCR832" s="28"/>
      <c r="WCS832" s="28"/>
      <c r="WCT832" s="28"/>
      <c r="WCU832" s="28"/>
      <c r="WCV832" s="28"/>
      <c r="WCW832" s="28"/>
      <c r="WCX832" s="28"/>
      <c r="WCY832" s="28"/>
      <c r="WCZ832" s="28"/>
      <c r="WDA832" s="28"/>
      <c r="WDB832" s="28"/>
      <c r="WDC832" s="28"/>
      <c r="WDD832" s="28"/>
      <c r="WDE832" s="28"/>
      <c r="WDF832" s="28"/>
      <c r="WDG832" s="28"/>
      <c r="WDH832" s="28"/>
      <c r="WDI832" s="28"/>
      <c r="WDJ832" s="28"/>
      <c r="WDK832" s="28"/>
      <c r="WDL832" s="28"/>
      <c r="WDM832" s="28"/>
      <c r="WDN832" s="28"/>
      <c r="WDO832" s="28"/>
      <c r="WDP832" s="28"/>
      <c r="WDQ832" s="28"/>
      <c r="WDR832" s="28"/>
      <c r="WDS832" s="28"/>
      <c r="WDT832" s="28"/>
      <c r="WDU832" s="28"/>
      <c r="WDV832" s="28"/>
      <c r="WDW832" s="28"/>
      <c r="WDX832" s="28"/>
      <c r="WDY832" s="28"/>
      <c r="WDZ832" s="28"/>
      <c r="WEA832" s="28"/>
      <c r="WEB832" s="28"/>
      <c r="WEC832" s="28"/>
      <c r="WED832" s="28"/>
      <c r="WEE832" s="28"/>
      <c r="WEF832" s="28"/>
      <c r="WEG832" s="28"/>
      <c r="WEH832" s="28"/>
      <c r="WEI832" s="28"/>
      <c r="WEJ832" s="28"/>
      <c r="WEK832" s="28"/>
      <c r="WEL832" s="28"/>
      <c r="WEM832" s="28"/>
      <c r="WEN832" s="28"/>
      <c r="WEO832" s="28"/>
      <c r="WEP832" s="28"/>
      <c r="WEQ832" s="28"/>
      <c r="WER832" s="28"/>
      <c r="WES832" s="28"/>
      <c r="WET832" s="28"/>
      <c r="WEU832" s="28"/>
      <c r="WEV832" s="28"/>
      <c r="WEW832" s="28"/>
      <c r="WEX832" s="28"/>
      <c r="WEY832" s="28"/>
      <c r="WEZ832" s="28"/>
      <c r="WFA832" s="28"/>
      <c r="WFB832" s="28"/>
      <c r="WFC832" s="28"/>
      <c r="WFD832" s="28"/>
      <c r="WFE832" s="28"/>
      <c r="WFF832" s="28"/>
      <c r="WFG832" s="28"/>
      <c r="WFH832" s="28"/>
      <c r="WFI832" s="28"/>
      <c r="WFJ832" s="28"/>
      <c r="WFK832" s="28"/>
      <c r="WFL832" s="28"/>
      <c r="WFM832" s="28"/>
      <c r="WFN832" s="28"/>
      <c r="WFO832" s="28"/>
      <c r="WFP832" s="28"/>
      <c r="WFQ832" s="28"/>
      <c r="WFR832" s="28"/>
      <c r="WFS832" s="28"/>
      <c r="WFT832" s="28"/>
      <c r="WFU832" s="28"/>
      <c r="WFV832" s="28"/>
      <c r="WFW832" s="28"/>
      <c r="WFX832" s="28"/>
      <c r="WFY832" s="28"/>
      <c r="WFZ832" s="28"/>
      <c r="WGA832" s="28"/>
      <c r="WGB832" s="28"/>
      <c r="WGC832" s="28"/>
      <c r="WGD832" s="28"/>
      <c r="WGE832" s="28"/>
      <c r="WGF832" s="28"/>
      <c r="WGG832" s="28"/>
      <c r="WGH832" s="28"/>
      <c r="WGI832" s="28"/>
      <c r="WGJ832" s="28"/>
      <c r="WGK832" s="28"/>
      <c r="WGL832" s="28"/>
      <c r="WGM832" s="28"/>
      <c r="WGN832" s="28"/>
      <c r="WGO832" s="28"/>
      <c r="WGP832" s="28"/>
      <c r="WGQ832" s="28"/>
      <c r="WGR832" s="28"/>
      <c r="WGS832" s="28"/>
      <c r="WGT832" s="28"/>
      <c r="WGU832" s="28"/>
      <c r="WGV832" s="28"/>
      <c r="WGW832" s="28"/>
      <c r="WGX832" s="28"/>
      <c r="WGY832" s="28"/>
      <c r="WGZ832" s="28"/>
      <c r="WHA832" s="28"/>
      <c r="WHB832" s="28"/>
      <c r="WHC832" s="28"/>
      <c r="WHD832" s="28"/>
      <c r="WHE832" s="28"/>
      <c r="WHF832" s="28"/>
      <c r="WHG832" s="28"/>
      <c r="WHH832" s="28"/>
      <c r="WHI832" s="28"/>
      <c r="WHJ832" s="28"/>
      <c r="WHK832" s="28"/>
      <c r="WHL832" s="28"/>
      <c r="WHM832" s="28"/>
      <c r="WHN832" s="28"/>
      <c r="WHO832" s="28"/>
      <c r="WHP832" s="28"/>
      <c r="WHQ832" s="28"/>
      <c r="WHR832" s="28"/>
      <c r="WHS832" s="28"/>
      <c r="WHT832" s="28"/>
      <c r="WHU832" s="28"/>
      <c r="WHV832" s="28"/>
      <c r="WHW832" s="28"/>
      <c r="WHX832" s="28"/>
      <c r="WHY832" s="28"/>
      <c r="WHZ832" s="28"/>
      <c r="WIA832" s="28"/>
      <c r="WIB832" s="28"/>
      <c r="WIC832" s="28"/>
      <c r="WID832" s="28"/>
      <c r="WIE832" s="28"/>
      <c r="WIF832" s="28"/>
      <c r="WIG832" s="28"/>
      <c r="WIH832" s="28"/>
      <c r="WII832" s="28"/>
      <c r="WIJ832" s="28"/>
      <c r="WIK832" s="28"/>
      <c r="WIL832" s="28"/>
      <c r="WIM832" s="28"/>
      <c r="WIN832" s="28"/>
      <c r="WIO832" s="28"/>
      <c r="WIP832" s="28"/>
      <c r="WIQ832" s="28"/>
      <c r="WIR832" s="28"/>
      <c r="WIS832" s="28"/>
      <c r="WIT832" s="28"/>
      <c r="WIU832" s="28"/>
      <c r="WIV832" s="28"/>
      <c r="WIW832" s="28"/>
      <c r="WIX832" s="28"/>
      <c r="WIY832" s="28"/>
      <c r="WIZ832" s="28"/>
      <c r="WJA832" s="28"/>
      <c r="WJB832" s="28"/>
      <c r="WJC832" s="28"/>
      <c r="WJD832" s="28"/>
      <c r="WJE832" s="28"/>
      <c r="WJF832" s="28"/>
      <c r="WJG832" s="28"/>
      <c r="WJH832" s="28"/>
      <c r="WJI832" s="28"/>
      <c r="WJJ832" s="28"/>
      <c r="WJK832" s="28"/>
      <c r="WJL832" s="28"/>
      <c r="WJM832" s="28"/>
      <c r="WJN832" s="28"/>
      <c r="WJO832" s="28"/>
      <c r="WJP832" s="28"/>
      <c r="WJQ832" s="28"/>
      <c r="WJR832" s="28"/>
      <c r="WJS832" s="28"/>
      <c r="WJT832" s="28"/>
      <c r="WJU832" s="28"/>
      <c r="WJV832" s="28"/>
      <c r="WJW832" s="28"/>
      <c r="WJX832" s="28"/>
      <c r="WJY832" s="28"/>
      <c r="WJZ832" s="28"/>
      <c r="WKA832" s="28"/>
      <c r="WKB832" s="28"/>
      <c r="WKC832" s="28"/>
      <c r="WKD832" s="28"/>
      <c r="WKE832" s="28"/>
      <c r="WKF832" s="28"/>
      <c r="WKG832" s="28"/>
      <c r="WKH832" s="28"/>
      <c r="WKI832" s="28"/>
      <c r="WKJ832" s="28"/>
      <c r="WKK832" s="28"/>
      <c r="WKL832" s="28"/>
      <c r="WKM832" s="28"/>
      <c r="WKN832" s="28"/>
      <c r="WKO832" s="28"/>
      <c r="WKP832" s="28"/>
      <c r="WKQ832" s="28"/>
      <c r="WKR832" s="28"/>
      <c r="WKS832" s="28"/>
      <c r="WKT832" s="28"/>
      <c r="WKU832" s="28"/>
      <c r="WKV832" s="28"/>
      <c r="WKW832" s="28"/>
      <c r="WKX832" s="28"/>
      <c r="WKY832" s="28"/>
      <c r="WKZ832" s="28"/>
      <c r="WLA832" s="28"/>
      <c r="WLB832" s="28"/>
      <c r="WLC832" s="28"/>
      <c r="WLD832" s="28"/>
      <c r="WLE832" s="28"/>
      <c r="WLF832" s="28"/>
      <c r="WLG832" s="28"/>
      <c r="WLH832" s="28"/>
      <c r="WLI832" s="28"/>
      <c r="WLJ832" s="28"/>
      <c r="WLK832" s="28"/>
      <c r="WLL832" s="28"/>
      <c r="WLM832" s="28"/>
      <c r="WLN832" s="28"/>
      <c r="WLO832" s="28"/>
      <c r="WLP832" s="28"/>
      <c r="WLQ832" s="28"/>
      <c r="WLR832" s="28"/>
      <c r="WLS832" s="28"/>
      <c r="WLT832" s="28"/>
      <c r="WLU832" s="28"/>
      <c r="WLV832" s="28"/>
      <c r="WLW832" s="28"/>
      <c r="WLX832" s="28"/>
      <c r="WLY832" s="28"/>
      <c r="WLZ832" s="28"/>
      <c r="WMA832" s="28"/>
      <c r="WMB832" s="28"/>
      <c r="WMC832" s="28"/>
      <c r="WMD832" s="28"/>
      <c r="WME832" s="28"/>
      <c r="WMF832" s="28"/>
      <c r="WMG832" s="28"/>
      <c r="WMH832" s="28"/>
      <c r="WMI832" s="28"/>
      <c r="WMJ832" s="28"/>
      <c r="WMK832" s="28"/>
      <c r="WML832" s="28"/>
      <c r="WMM832" s="28"/>
      <c r="WMN832" s="28"/>
      <c r="WMO832" s="28"/>
      <c r="WMP832" s="28"/>
      <c r="WMQ832" s="28"/>
      <c r="WMR832" s="28"/>
      <c r="WMS832" s="28"/>
      <c r="WMT832" s="28"/>
      <c r="WMU832" s="28"/>
      <c r="WMV832" s="28"/>
      <c r="WMW832" s="28"/>
      <c r="WMX832" s="28"/>
      <c r="WMY832" s="28"/>
      <c r="WMZ832" s="28"/>
      <c r="WNA832" s="28"/>
      <c r="WNB832" s="28"/>
      <c r="WNC832" s="28"/>
      <c r="WND832" s="28"/>
      <c r="WNE832" s="28"/>
      <c r="WNF832" s="28"/>
      <c r="WNG832" s="28"/>
      <c r="WNH832" s="28"/>
      <c r="WNI832" s="28"/>
      <c r="WNJ832" s="28"/>
      <c r="WNK832" s="28"/>
      <c r="WNL832" s="28"/>
      <c r="WNM832" s="28"/>
      <c r="WNN832" s="28"/>
      <c r="WNO832" s="28"/>
      <c r="WNP832" s="28"/>
      <c r="WNQ832" s="28"/>
      <c r="WNR832" s="28"/>
      <c r="WNS832" s="28"/>
      <c r="WNT832" s="28"/>
      <c r="WNU832" s="28"/>
      <c r="WNV832" s="28"/>
      <c r="WNW832" s="28"/>
      <c r="WNX832" s="28"/>
      <c r="WNY832" s="28"/>
      <c r="WNZ832" s="28"/>
      <c r="WOA832" s="28"/>
      <c r="WOB832" s="28"/>
      <c r="WOC832" s="28"/>
      <c r="WOD832" s="28"/>
      <c r="WOE832" s="28"/>
      <c r="WOF832" s="28"/>
      <c r="WOG832" s="28"/>
      <c r="WOH832" s="28"/>
      <c r="WOI832" s="28"/>
      <c r="WOJ832" s="28"/>
      <c r="WOK832" s="28"/>
      <c r="WOL832" s="28"/>
      <c r="WOM832" s="28"/>
      <c r="WON832" s="28"/>
      <c r="WOO832" s="28"/>
      <c r="WOP832" s="28"/>
      <c r="WOQ832" s="28"/>
      <c r="WOR832" s="28"/>
      <c r="WOS832" s="28"/>
      <c r="WOT832" s="28"/>
      <c r="WOU832" s="28"/>
      <c r="WOV832" s="28"/>
      <c r="WOW832" s="28"/>
      <c r="WOX832" s="28"/>
      <c r="WOY832" s="28"/>
      <c r="WOZ832" s="28"/>
      <c r="WPA832" s="28"/>
      <c r="WPB832" s="28"/>
      <c r="WPC832" s="28"/>
      <c r="WPD832" s="28"/>
      <c r="WPE832" s="28"/>
      <c r="WPF832" s="28"/>
      <c r="WPG832" s="28"/>
      <c r="WPH832" s="28"/>
      <c r="WPI832" s="28"/>
      <c r="WPJ832" s="28"/>
      <c r="WPK832" s="28"/>
      <c r="WPL832" s="28"/>
      <c r="WPM832" s="28"/>
      <c r="WPN832" s="28"/>
      <c r="WPO832" s="28"/>
      <c r="WPP832" s="28"/>
      <c r="WPQ832" s="28"/>
      <c r="WPR832" s="28"/>
      <c r="WPS832" s="28"/>
      <c r="WPT832" s="28"/>
      <c r="WPU832" s="28"/>
      <c r="WPV832" s="28"/>
      <c r="WPW832" s="28"/>
      <c r="WPX832" s="28"/>
      <c r="WPY832" s="28"/>
      <c r="WPZ832" s="28"/>
      <c r="WQA832" s="28"/>
      <c r="WQB832" s="28"/>
      <c r="WQC832" s="28"/>
      <c r="WQD832" s="28"/>
      <c r="WQE832" s="28"/>
      <c r="WQF832" s="28"/>
      <c r="WQG832" s="28"/>
      <c r="WQH832" s="28"/>
      <c r="WQI832" s="28"/>
      <c r="WQJ832" s="28"/>
      <c r="WQK832" s="28"/>
      <c r="WQL832" s="28"/>
      <c r="WQM832" s="28"/>
      <c r="WQN832" s="28"/>
      <c r="WQO832" s="28"/>
      <c r="WQP832" s="28"/>
      <c r="WQQ832" s="28"/>
      <c r="WQR832" s="28"/>
      <c r="WQS832" s="28"/>
      <c r="WQT832" s="28"/>
      <c r="WQU832" s="28"/>
      <c r="WQV832" s="28"/>
      <c r="WQW832" s="28"/>
      <c r="WQX832" s="28"/>
      <c r="WQY832" s="28"/>
      <c r="WQZ832" s="28"/>
      <c r="WRA832" s="28"/>
      <c r="WRB832" s="28"/>
      <c r="WRC832" s="28"/>
      <c r="WRD832" s="28"/>
      <c r="WRE832" s="28"/>
      <c r="WRF832" s="28"/>
      <c r="WRG832" s="28"/>
      <c r="WRH832" s="28"/>
      <c r="WRI832" s="28"/>
      <c r="WRJ832" s="28"/>
      <c r="WRK832" s="28"/>
      <c r="WRL832" s="28"/>
      <c r="WRM832" s="28"/>
      <c r="WRN832" s="28"/>
      <c r="WRO832" s="28"/>
      <c r="WRP832" s="28"/>
      <c r="WRQ832" s="28"/>
      <c r="WRR832" s="28"/>
      <c r="WRS832" s="28"/>
      <c r="WRT832" s="28"/>
      <c r="WRU832" s="28"/>
      <c r="WRV832" s="28"/>
      <c r="WRW832" s="28"/>
      <c r="WRX832" s="28"/>
      <c r="WRY832" s="28"/>
      <c r="WRZ832" s="28"/>
      <c r="WSA832" s="28"/>
      <c r="WSB832" s="28"/>
      <c r="WSC832" s="28"/>
      <c r="WSD832" s="28"/>
      <c r="WSE832" s="28"/>
      <c r="WSF832" s="28"/>
      <c r="WSG832" s="28"/>
      <c r="WSH832" s="28"/>
      <c r="WSI832" s="28"/>
      <c r="WSJ832" s="28"/>
      <c r="WSK832" s="28"/>
      <c r="WSL832" s="28"/>
      <c r="WSM832" s="28"/>
      <c r="WSN832" s="28"/>
      <c r="WSO832" s="28"/>
      <c r="WSP832" s="28"/>
      <c r="WSQ832" s="28"/>
      <c r="WSR832" s="28"/>
      <c r="WSS832" s="28"/>
      <c r="WST832" s="28"/>
      <c r="WSU832" s="28"/>
      <c r="WSV832" s="28"/>
      <c r="WSW832" s="28"/>
      <c r="WSX832" s="28"/>
      <c r="WSY832" s="28"/>
      <c r="WSZ832" s="28"/>
      <c r="WTA832" s="28"/>
      <c r="WTB832" s="28"/>
      <c r="WTC832" s="28"/>
      <c r="WTD832" s="28"/>
      <c r="WTE832" s="28"/>
      <c r="WTF832" s="28"/>
      <c r="WTG832" s="28"/>
      <c r="WTH832" s="28"/>
      <c r="WTI832" s="28"/>
      <c r="WTJ832" s="28"/>
      <c r="WTK832" s="28"/>
      <c r="WTL832" s="28"/>
      <c r="WTM832" s="28"/>
      <c r="WTN832" s="28"/>
      <c r="WTO832" s="28"/>
      <c r="WTP832" s="28"/>
      <c r="WTQ832" s="28"/>
      <c r="WTR832" s="28"/>
      <c r="WTS832" s="28"/>
      <c r="WTT832" s="28"/>
      <c r="WTU832" s="28"/>
      <c r="WTV832" s="28"/>
      <c r="WTW832" s="28"/>
      <c r="WTX832" s="28"/>
      <c r="WTY832" s="28"/>
      <c r="WTZ832" s="28"/>
      <c r="WUA832" s="28"/>
      <c r="WUB832" s="28"/>
      <c r="WUC832" s="28"/>
      <c r="WUD832" s="28"/>
      <c r="WUE832" s="28"/>
      <c r="WUF832" s="28"/>
      <c r="WUG832" s="28"/>
      <c r="WUH832" s="28"/>
      <c r="WUI832" s="28"/>
      <c r="WUJ832" s="28"/>
      <c r="WUK832" s="28"/>
      <c r="WUL832" s="28"/>
      <c r="WUM832" s="28"/>
      <c r="WUN832" s="28"/>
      <c r="WUO832" s="28"/>
      <c r="WUP832" s="28"/>
      <c r="WUQ832" s="28"/>
      <c r="WUR832" s="28"/>
      <c r="WUS832" s="28"/>
      <c r="WUT832" s="28"/>
      <c r="WUU832" s="28"/>
      <c r="WUV832" s="28"/>
      <c r="WUW832" s="28"/>
      <c r="WUX832" s="28"/>
      <c r="WUY832" s="28"/>
      <c r="WUZ832" s="28"/>
      <c r="WVA832" s="28"/>
      <c r="WVB832" s="28"/>
      <c r="WVC832" s="28"/>
      <c r="WVD832" s="28"/>
      <c r="WVE832" s="28"/>
      <c r="WVF832" s="28"/>
      <c r="WVG832" s="28"/>
      <c r="WVH832" s="28"/>
      <c r="WVI832" s="28"/>
      <c r="WVJ832" s="28"/>
      <c r="WVK832" s="28"/>
      <c r="WVL832" s="28"/>
      <c r="WVM832" s="28"/>
      <c r="WVN832" s="28"/>
      <c r="WVO832" s="28"/>
      <c r="WVP832" s="28"/>
      <c r="WVQ832" s="28"/>
      <c r="WVR832" s="28"/>
      <c r="WVS832" s="28"/>
      <c r="WVT832" s="28"/>
      <c r="WVU832" s="28"/>
      <c r="WVV832" s="28"/>
      <c r="WVW832" s="28"/>
      <c r="WVX832" s="28"/>
      <c r="WVY832" s="28"/>
      <c r="WVZ832" s="28"/>
      <c r="WWA832" s="28"/>
      <c r="WWB832" s="28"/>
      <c r="WWC832" s="28"/>
      <c r="WWD832" s="28"/>
      <c r="WWE832" s="28"/>
      <c r="WWF832" s="28"/>
      <c r="WWG832" s="28"/>
      <c r="WWH832" s="28"/>
      <c r="WWI832" s="28"/>
      <c r="WWJ832" s="28"/>
      <c r="WWK832" s="28"/>
      <c r="WWL832" s="28"/>
      <c r="WWM832" s="28"/>
      <c r="WWN832" s="28"/>
      <c r="WWO832" s="28"/>
      <c r="WWP832" s="28"/>
      <c r="WWQ832" s="28"/>
      <c r="WWR832" s="28"/>
      <c r="WWS832" s="28"/>
      <c r="WWT832" s="28"/>
      <c r="WWU832" s="28"/>
      <c r="WWV832" s="28"/>
      <c r="WWW832" s="28"/>
      <c r="WWX832" s="28"/>
      <c r="WWY832" s="28"/>
      <c r="WWZ832" s="28"/>
      <c r="WXA832" s="28"/>
      <c r="WXB832" s="28"/>
      <c r="WXC832" s="28"/>
      <c r="WXD832" s="28"/>
      <c r="WXE832" s="28"/>
      <c r="WXF832" s="28"/>
      <c r="WXG832" s="28"/>
      <c r="WXH832" s="28"/>
      <c r="WXI832" s="28"/>
      <c r="WXJ832" s="28"/>
      <c r="WXK832" s="28"/>
      <c r="WXL832" s="28"/>
      <c r="WXM832" s="28"/>
      <c r="WXN832" s="28"/>
      <c r="WXO832" s="28"/>
      <c r="WXP832" s="28"/>
      <c r="WXQ832" s="28"/>
      <c r="WXR832" s="28"/>
      <c r="WXS832" s="28"/>
      <c r="WXT832" s="28"/>
      <c r="WXU832" s="28"/>
      <c r="WXV832" s="28"/>
      <c r="WXW832" s="28"/>
      <c r="WXX832" s="28"/>
      <c r="WXY832" s="28"/>
      <c r="WXZ832" s="28"/>
      <c r="WYA832" s="28"/>
      <c r="WYB832" s="28"/>
      <c r="WYC832" s="28"/>
      <c r="WYD832" s="28"/>
      <c r="WYE832" s="28"/>
      <c r="WYF832" s="28"/>
      <c r="WYG832" s="28"/>
      <c r="WYH832" s="28"/>
      <c r="WYI832" s="28"/>
      <c r="WYJ832" s="28"/>
      <c r="WYK832" s="28"/>
      <c r="WYL832" s="28"/>
      <c r="WYM832" s="28"/>
      <c r="WYN832" s="28"/>
      <c r="WYO832" s="28"/>
      <c r="WYP832" s="28"/>
      <c r="WYQ832" s="28"/>
      <c r="WYR832" s="28"/>
      <c r="WYS832" s="28"/>
      <c r="WYT832" s="28"/>
      <c r="WYU832" s="28"/>
      <c r="WYV832" s="28"/>
      <c r="WYW832" s="28"/>
      <c r="WYX832" s="28"/>
      <c r="WYY832" s="28"/>
      <c r="WYZ832" s="28"/>
      <c r="WZA832" s="28"/>
      <c r="WZB832" s="28"/>
      <c r="WZC832" s="28"/>
      <c r="WZD832" s="28"/>
      <c r="WZE832" s="28"/>
      <c r="WZF832" s="28"/>
      <c r="WZG832" s="28"/>
      <c r="WZH832" s="28"/>
      <c r="WZI832" s="28"/>
      <c r="WZJ832" s="28"/>
      <c r="WZK832" s="28"/>
      <c r="WZL832" s="28"/>
      <c r="WZM832" s="28"/>
      <c r="WZN832" s="28"/>
      <c r="WZO832" s="28"/>
      <c r="WZP832" s="28"/>
      <c r="WZQ832" s="28"/>
      <c r="WZR832" s="28"/>
      <c r="WZS832" s="28"/>
      <c r="WZT832" s="28"/>
      <c r="WZU832" s="28"/>
      <c r="WZV832" s="28"/>
      <c r="WZW832" s="28"/>
      <c r="WZX832" s="28"/>
      <c r="WZY832" s="28"/>
      <c r="WZZ832" s="28"/>
      <c r="XAA832" s="28"/>
      <c r="XAB832" s="28"/>
      <c r="XAC832" s="28"/>
      <c r="XAD832" s="28"/>
      <c r="XAE832" s="28"/>
      <c r="XAF832" s="28"/>
      <c r="XAG832" s="28"/>
      <c r="XAH832" s="28"/>
      <c r="XAI832" s="28"/>
      <c r="XAJ832" s="28"/>
      <c r="XAK832" s="28"/>
      <c r="XAL832" s="28"/>
      <c r="XAM832" s="28"/>
      <c r="XAN832" s="28"/>
      <c r="XAO832" s="28"/>
      <c r="XAP832" s="28"/>
      <c r="XAQ832" s="28"/>
      <c r="XAR832" s="28"/>
      <c r="XAS832" s="28"/>
      <c r="XAT832" s="28"/>
      <c r="XAU832" s="28"/>
      <c r="XAV832" s="28"/>
      <c r="XAW832" s="28"/>
      <c r="XAX832" s="28"/>
      <c r="XAY832" s="28"/>
      <c r="XAZ832" s="28"/>
      <c r="XBA832" s="28"/>
      <c r="XBB832" s="28"/>
      <c r="XBC832" s="28"/>
      <c r="XBD832" s="28"/>
      <c r="XBE832" s="28"/>
      <c r="XBF832" s="28"/>
      <c r="XBG832" s="28"/>
      <c r="XBH832" s="28"/>
      <c r="XBI832" s="28"/>
      <c r="XBJ832" s="28"/>
      <c r="XBK832" s="28"/>
      <c r="XBL832" s="28"/>
      <c r="XBM832" s="28"/>
      <c r="XBN832" s="28"/>
      <c r="XBO832" s="28"/>
      <c r="XBP832" s="28"/>
      <c r="XBQ832" s="28"/>
      <c r="XBR832" s="28"/>
      <c r="XBS832" s="28"/>
      <c r="XBT832" s="28"/>
      <c r="XBU832" s="28"/>
      <c r="XBV832" s="28"/>
      <c r="XBW832" s="28"/>
      <c r="XBX832" s="28"/>
      <c r="XBY832" s="28"/>
      <c r="XBZ832" s="28"/>
      <c r="XCA832" s="28"/>
      <c r="XCB832" s="28"/>
      <c r="XCC832" s="28"/>
      <c r="XCD832" s="28"/>
      <c r="XCE832" s="28"/>
      <c r="XCF832" s="28"/>
      <c r="XCG832" s="28"/>
      <c r="XCH832" s="28"/>
      <c r="XCI832" s="28"/>
      <c r="XCJ832" s="28"/>
      <c r="XCK832" s="28"/>
      <c r="XCL832" s="28"/>
      <c r="XCM832" s="28"/>
      <c r="XCN832" s="28"/>
      <c r="XCO832" s="28"/>
      <c r="XCP832" s="28"/>
      <c r="XCQ832" s="28"/>
      <c r="XCR832" s="28"/>
      <c r="XCS832" s="28"/>
      <c r="XCT832" s="28"/>
      <c r="XCU832" s="28"/>
      <c r="XCV832" s="28"/>
      <c r="XCW832" s="28"/>
      <c r="XCX832" s="28"/>
      <c r="XCY832" s="28"/>
      <c r="XCZ832" s="28"/>
      <c r="XDA832" s="28"/>
      <c r="XDB832" s="28"/>
      <c r="XDC832" s="28"/>
      <c r="XDD832" s="28"/>
      <c r="XDE832" s="28"/>
      <c r="XDF832" s="28"/>
      <c r="XDG832" s="28"/>
      <c r="XDH832" s="28"/>
      <c r="XDI832" s="28"/>
      <c r="XDJ832" s="28"/>
      <c r="XDK832" s="28"/>
      <c r="XDL832" s="28"/>
      <c r="XDM832" s="28"/>
      <c r="XDN832" s="28"/>
      <c r="XDO832" s="28"/>
      <c r="XDP832" s="28"/>
      <c r="XDQ832" s="28"/>
      <c r="XDR832" s="28"/>
      <c r="XDS832" s="28"/>
      <c r="XDT832" s="28"/>
      <c r="XDU832" s="28"/>
      <c r="XDV832" s="28"/>
      <c r="XDW832" s="28"/>
      <c r="XDX832" s="28"/>
      <c r="XDY832" s="28"/>
      <c r="XDZ832" s="28"/>
      <c r="XEA832" s="28"/>
      <c r="XEB832" s="28"/>
      <c r="XEC832" s="28"/>
      <c r="XED832" s="28"/>
      <c r="XEE832" s="28"/>
      <c r="XEF832" s="28"/>
      <c r="XEG832" s="28"/>
      <c r="XEH832" s="28"/>
      <c r="XEI832" s="28"/>
      <c r="XEJ832" s="28"/>
      <c r="XEK832" s="28"/>
      <c r="XEL832" s="28"/>
      <c r="XEM832" s="28"/>
      <c r="XEN832" s="28"/>
      <c r="XEO832" s="28"/>
      <c r="XEP832" s="28"/>
      <c r="XEQ832" s="28"/>
      <c r="XER832" s="28"/>
      <c r="XES832" s="28"/>
      <c r="XET832" s="28"/>
      <c r="XEU832" s="28"/>
      <c r="XEV832" s="28"/>
      <c r="XEW832" s="28"/>
    </row>
    <row r="833" spans="1:16377" ht="22.5" customHeight="1" x14ac:dyDescent="0.25">
      <c r="A833" s="143" t="str">
        <f t="shared" si="244"/>
        <v>780.</v>
      </c>
      <c r="B833" s="155" t="s">
        <v>366</v>
      </c>
      <c r="C833" s="52">
        <v>1968</v>
      </c>
      <c r="D833" s="143" t="s">
        <v>3015</v>
      </c>
      <c r="E833" s="143" t="s">
        <v>3017</v>
      </c>
      <c r="F833" s="52">
        <v>2</v>
      </c>
      <c r="G833" s="52">
        <v>1</v>
      </c>
      <c r="H833" s="4">
        <v>363.9</v>
      </c>
      <c r="I833" s="145">
        <v>333.3</v>
      </c>
      <c r="J833" s="4">
        <v>333.3</v>
      </c>
      <c r="K833" s="62">
        <v>16</v>
      </c>
      <c r="L833" s="9">
        <f t="shared" si="248"/>
        <v>3058542.3000000003</v>
      </c>
      <c r="M833" s="9"/>
      <c r="N833" s="9"/>
      <c r="O833" s="9"/>
      <c r="P833" s="145">
        <f t="shared" si="249"/>
        <v>3058542.3000000003</v>
      </c>
      <c r="Q833" s="9">
        <v>454832</v>
      </c>
      <c r="R833" s="62"/>
      <c r="S833" s="9"/>
      <c r="T833" s="9">
        <v>346.1</v>
      </c>
      <c r="U833" s="9">
        <f>T833*7523</f>
        <v>2603710.3000000003</v>
      </c>
      <c r="V833" s="9"/>
      <c r="W833" s="9"/>
      <c r="X833" s="9"/>
      <c r="Y833" s="9"/>
      <c r="Z833" s="9"/>
      <c r="AA833" s="9"/>
      <c r="AB833" s="4"/>
      <c r="AC833" s="4"/>
      <c r="AD833" s="9"/>
      <c r="AE833" s="9"/>
      <c r="AF833" s="35">
        <v>2025</v>
      </c>
      <c r="AG833" s="259"/>
      <c r="AH833" s="29">
        <v>780</v>
      </c>
      <c r="AI833" s="29" t="s">
        <v>155</v>
      </c>
      <c r="AJ833" s="29" t="str">
        <f t="shared" si="247"/>
        <v>780.</v>
      </c>
      <c r="AK833" s="28"/>
      <c r="AL833" s="44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  <c r="IW833" s="28"/>
      <c r="IX833" s="28"/>
      <c r="IY833" s="28"/>
      <c r="IZ833" s="28"/>
      <c r="JA833" s="28"/>
      <c r="JB833" s="28"/>
      <c r="JC833" s="28"/>
      <c r="JD833" s="28"/>
      <c r="JE833" s="28"/>
      <c r="JF833" s="28"/>
      <c r="JG833" s="28"/>
      <c r="JH833" s="28"/>
      <c r="JI833" s="28"/>
      <c r="JJ833" s="28"/>
      <c r="JK833" s="28"/>
      <c r="JL833" s="28"/>
      <c r="JM833" s="28"/>
      <c r="JN833" s="28"/>
      <c r="JO833" s="28"/>
      <c r="JP833" s="28"/>
      <c r="JQ833" s="28"/>
      <c r="JR833" s="28"/>
      <c r="JS833" s="28"/>
      <c r="JT833" s="28"/>
      <c r="JU833" s="28"/>
      <c r="JV833" s="28"/>
      <c r="JW833" s="28"/>
      <c r="JX833" s="28"/>
      <c r="JY833" s="28"/>
      <c r="JZ833" s="28"/>
      <c r="KA833" s="28"/>
      <c r="KB833" s="28"/>
      <c r="KC833" s="28"/>
      <c r="KD833" s="28"/>
      <c r="KE833" s="28"/>
      <c r="KF833" s="28"/>
      <c r="KG833" s="28"/>
      <c r="KH833" s="28"/>
      <c r="KI833" s="28"/>
      <c r="KJ833" s="28"/>
      <c r="KK833" s="28"/>
      <c r="KL833" s="28"/>
      <c r="KM833" s="28"/>
      <c r="KN833" s="28"/>
      <c r="KO833" s="28"/>
      <c r="KP833" s="28"/>
      <c r="KQ833" s="28"/>
      <c r="KR833" s="28"/>
      <c r="KS833" s="28"/>
      <c r="KT833" s="28"/>
      <c r="KU833" s="28"/>
      <c r="KV833" s="28"/>
      <c r="KW833" s="28"/>
      <c r="KX833" s="28"/>
      <c r="KY833" s="28"/>
      <c r="KZ833" s="28"/>
      <c r="LA833" s="28"/>
      <c r="LB833" s="28"/>
      <c r="LC833" s="28"/>
      <c r="LD833" s="28"/>
      <c r="LE833" s="28"/>
      <c r="LF833" s="28"/>
      <c r="LG833" s="28"/>
      <c r="LH833" s="28"/>
      <c r="LI833" s="28"/>
      <c r="LJ833" s="28"/>
      <c r="LK833" s="28"/>
      <c r="LL833" s="28"/>
      <c r="LM833" s="28"/>
      <c r="LN833" s="28"/>
      <c r="LO833" s="28"/>
      <c r="LP833" s="28"/>
      <c r="LQ833" s="28"/>
      <c r="LR833" s="28"/>
      <c r="LS833" s="28"/>
      <c r="LT833" s="28"/>
      <c r="LU833" s="28"/>
      <c r="LV833" s="28"/>
      <c r="LW833" s="28"/>
      <c r="LX833" s="28"/>
      <c r="LY833" s="28"/>
      <c r="LZ833" s="28"/>
      <c r="MA833" s="28"/>
      <c r="MB833" s="28"/>
      <c r="MC833" s="28"/>
      <c r="MD833" s="28"/>
      <c r="ME833" s="28"/>
      <c r="MF833" s="28"/>
      <c r="MG833" s="28"/>
      <c r="MH833" s="28"/>
      <c r="MI833" s="28"/>
      <c r="MJ833" s="28"/>
      <c r="MK833" s="28"/>
      <c r="ML833" s="28"/>
      <c r="MM833" s="28"/>
      <c r="MN833" s="28"/>
      <c r="MO833" s="28"/>
      <c r="MP833" s="28"/>
      <c r="MQ833" s="28"/>
      <c r="MR833" s="28"/>
      <c r="MS833" s="28"/>
      <c r="MT833" s="28"/>
      <c r="MU833" s="28"/>
      <c r="MV833" s="28"/>
      <c r="MW833" s="28"/>
      <c r="MX833" s="28"/>
      <c r="MY833" s="28"/>
      <c r="MZ833" s="28"/>
      <c r="NA833" s="28"/>
      <c r="NB833" s="28"/>
      <c r="NC833" s="28"/>
      <c r="ND833" s="28"/>
      <c r="NE833" s="28"/>
      <c r="NF833" s="28"/>
      <c r="NG833" s="28"/>
      <c r="NH833" s="28"/>
      <c r="NI833" s="28"/>
      <c r="NJ833" s="28"/>
      <c r="NK833" s="28"/>
      <c r="NL833" s="28"/>
      <c r="NM833" s="28"/>
      <c r="NN833" s="28"/>
      <c r="NO833" s="28"/>
      <c r="NP833" s="28"/>
      <c r="NQ833" s="28"/>
      <c r="NR833" s="28"/>
      <c r="NS833" s="28"/>
      <c r="NT833" s="28"/>
      <c r="NU833" s="28"/>
      <c r="NV833" s="28"/>
      <c r="NW833" s="28"/>
      <c r="NX833" s="28"/>
      <c r="NY833" s="28"/>
      <c r="NZ833" s="28"/>
      <c r="OA833" s="28"/>
      <c r="OB833" s="28"/>
      <c r="OC833" s="28"/>
      <c r="OD833" s="28"/>
      <c r="OE833" s="28"/>
      <c r="OF833" s="28"/>
      <c r="OG833" s="28"/>
      <c r="OH833" s="28"/>
      <c r="OI833" s="28"/>
      <c r="OJ833" s="28"/>
      <c r="OK833" s="28"/>
      <c r="OL833" s="28"/>
      <c r="OM833" s="28"/>
      <c r="ON833" s="28"/>
      <c r="OO833" s="28"/>
      <c r="OP833" s="28"/>
      <c r="OQ833" s="28"/>
      <c r="OR833" s="28"/>
      <c r="OS833" s="28"/>
      <c r="OT833" s="28"/>
      <c r="OU833" s="28"/>
      <c r="OV833" s="28"/>
      <c r="OW833" s="28"/>
      <c r="OX833" s="28"/>
      <c r="OY833" s="28"/>
      <c r="OZ833" s="28"/>
      <c r="PA833" s="28"/>
      <c r="PB833" s="28"/>
      <c r="PC833" s="28"/>
      <c r="PD833" s="28"/>
      <c r="PE833" s="28"/>
      <c r="PF833" s="28"/>
      <c r="PG833" s="28"/>
      <c r="PH833" s="28"/>
      <c r="PI833" s="28"/>
      <c r="PJ833" s="28"/>
      <c r="PK833" s="28"/>
      <c r="PL833" s="28"/>
      <c r="PM833" s="28"/>
      <c r="PN833" s="28"/>
      <c r="PO833" s="28"/>
      <c r="PP833" s="28"/>
      <c r="PQ833" s="28"/>
      <c r="PR833" s="28"/>
      <c r="PS833" s="28"/>
      <c r="PT833" s="28"/>
      <c r="PU833" s="28"/>
      <c r="PV833" s="28"/>
      <c r="PW833" s="28"/>
      <c r="PX833" s="28"/>
      <c r="PY833" s="28"/>
      <c r="PZ833" s="28"/>
      <c r="QA833" s="28"/>
      <c r="QB833" s="28"/>
      <c r="QC833" s="28"/>
      <c r="QD833" s="28"/>
      <c r="QE833" s="28"/>
      <c r="QF833" s="28"/>
      <c r="QG833" s="28"/>
      <c r="QH833" s="28"/>
      <c r="QI833" s="28"/>
      <c r="QJ833" s="28"/>
      <c r="QK833" s="28"/>
      <c r="QL833" s="28"/>
      <c r="QM833" s="28"/>
      <c r="QN833" s="28"/>
      <c r="QO833" s="28"/>
      <c r="QP833" s="28"/>
      <c r="QQ833" s="28"/>
      <c r="QR833" s="28"/>
      <c r="QS833" s="28"/>
      <c r="QT833" s="28"/>
      <c r="QU833" s="28"/>
      <c r="QV833" s="28"/>
      <c r="QW833" s="28"/>
      <c r="QX833" s="28"/>
      <c r="QY833" s="28"/>
      <c r="QZ833" s="28"/>
      <c r="RA833" s="28"/>
      <c r="RB833" s="28"/>
      <c r="RC833" s="28"/>
      <c r="RD833" s="28"/>
      <c r="RE833" s="28"/>
      <c r="RF833" s="28"/>
      <c r="RG833" s="28"/>
      <c r="RH833" s="28"/>
      <c r="RI833" s="28"/>
      <c r="RJ833" s="28"/>
      <c r="RK833" s="28"/>
      <c r="RL833" s="28"/>
      <c r="RM833" s="28"/>
      <c r="RN833" s="28"/>
      <c r="RO833" s="28"/>
      <c r="RP833" s="28"/>
      <c r="RQ833" s="28"/>
      <c r="RR833" s="28"/>
      <c r="RS833" s="28"/>
      <c r="RT833" s="28"/>
      <c r="RU833" s="28"/>
      <c r="RV833" s="28"/>
      <c r="RW833" s="28"/>
      <c r="RX833" s="28"/>
      <c r="RY833" s="28"/>
      <c r="RZ833" s="28"/>
      <c r="SA833" s="28"/>
      <c r="SB833" s="28"/>
      <c r="SC833" s="28"/>
      <c r="SD833" s="28"/>
      <c r="SE833" s="28"/>
      <c r="SF833" s="28"/>
      <c r="SG833" s="28"/>
      <c r="SH833" s="28"/>
      <c r="SI833" s="28"/>
      <c r="SJ833" s="28"/>
      <c r="SK833" s="28"/>
      <c r="SL833" s="28"/>
      <c r="SM833" s="28"/>
      <c r="SN833" s="28"/>
      <c r="SO833" s="28"/>
      <c r="SP833" s="28"/>
      <c r="SQ833" s="28"/>
      <c r="SR833" s="28"/>
      <c r="SS833" s="28"/>
      <c r="ST833" s="28"/>
      <c r="SU833" s="28"/>
      <c r="SV833" s="28"/>
      <c r="SW833" s="28"/>
      <c r="SX833" s="28"/>
      <c r="SY833" s="28"/>
      <c r="SZ833" s="28"/>
      <c r="TA833" s="28"/>
      <c r="TB833" s="28"/>
      <c r="TC833" s="28"/>
      <c r="TD833" s="28"/>
      <c r="TE833" s="28"/>
      <c r="TF833" s="28"/>
      <c r="TG833" s="28"/>
      <c r="TH833" s="28"/>
      <c r="TI833" s="28"/>
      <c r="TJ833" s="28"/>
      <c r="TK833" s="28"/>
      <c r="TL833" s="28"/>
      <c r="TM833" s="28"/>
      <c r="TN833" s="28"/>
      <c r="TO833" s="28"/>
      <c r="TP833" s="28"/>
      <c r="TQ833" s="28"/>
      <c r="TR833" s="28"/>
      <c r="TS833" s="28"/>
      <c r="TT833" s="28"/>
      <c r="TU833" s="28"/>
      <c r="TV833" s="28"/>
      <c r="TW833" s="28"/>
      <c r="TX833" s="28"/>
      <c r="TY833" s="28"/>
      <c r="TZ833" s="28"/>
      <c r="UA833" s="28"/>
      <c r="UB833" s="28"/>
      <c r="UC833" s="28"/>
      <c r="UD833" s="28"/>
      <c r="UE833" s="28"/>
      <c r="UF833" s="28"/>
      <c r="UG833" s="28"/>
      <c r="UH833" s="28"/>
      <c r="UI833" s="28"/>
      <c r="UJ833" s="28"/>
      <c r="UK833" s="28"/>
      <c r="UL833" s="28"/>
      <c r="UM833" s="28"/>
      <c r="UN833" s="28"/>
      <c r="UO833" s="28"/>
      <c r="UP833" s="28"/>
      <c r="UQ833" s="28"/>
      <c r="UR833" s="28"/>
      <c r="US833" s="28"/>
      <c r="UT833" s="28"/>
      <c r="UU833" s="28"/>
      <c r="UV833" s="28"/>
      <c r="UW833" s="28"/>
      <c r="UX833" s="28"/>
      <c r="UY833" s="28"/>
      <c r="UZ833" s="28"/>
      <c r="VA833" s="28"/>
      <c r="VB833" s="28"/>
      <c r="VC833" s="28"/>
      <c r="VD833" s="28"/>
      <c r="VE833" s="28"/>
      <c r="VF833" s="28"/>
      <c r="VG833" s="28"/>
      <c r="VH833" s="28"/>
      <c r="VI833" s="28"/>
      <c r="VJ833" s="28"/>
      <c r="VK833" s="28"/>
      <c r="VL833" s="28"/>
      <c r="VM833" s="28"/>
      <c r="VN833" s="28"/>
      <c r="VO833" s="28"/>
      <c r="VP833" s="28"/>
      <c r="VQ833" s="28"/>
      <c r="VR833" s="28"/>
      <c r="VS833" s="28"/>
      <c r="VT833" s="28"/>
      <c r="VU833" s="28"/>
      <c r="VV833" s="28"/>
      <c r="VW833" s="28"/>
      <c r="VX833" s="28"/>
      <c r="VY833" s="28"/>
      <c r="VZ833" s="28"/>
      <c r="WA833" s="28"/>
      <c r="WB833" s="28"/>
      <c r="WC833" s="28"/>
      <c r="WD833" s="28"/>
      <c r="WE833" s="28"/>
      <c r="WF833" s="28"/>
      <c r="WG833" s="28"/>
      <c r="WH833" s="28"/>
      <c r="WI833" s="28"/>
      <c r="WJ833" s="28"/>
      <c r="WK833" s="28"/>
      <c r="WL833" s="28"/>
      <c r="WM833" s="28"/>
      <c r="WN833" s="28"/>
      <c r="WO833" s="28"/>
      <c r="WP833" s="28"/>
      <c r="WQ833" s="28"/>
      <c r="WR833" s="28"/>
      <c r="WS833" s="28"/>
      <c r="WT833" s="28"/>
      <c r="WU833" s="28"/>
      <c r="WV833" s="28"/>
      <c r="WW833" s="28"/>
      <c r="WX833" s="28"/>
      <c r="WY833" s="28"/>
      <c r="WZ833" s="28"/>
      <c r="XA833" s="28"/>
      <c r="XB833" s="28"/>
      <c r="XC833" s="28"/>
      <c r="XD833" s="28"/>
      <c r="XE833" s="28"/>
      <c r="XF833" s="28"/>
      <c r="XG833" s="28"/>
      <c r="XH833" s="28"/>
      <c r="XI833" s="28"/>
      <c r="XJ833" s="28"/>
      <c r="XK833" s="28"/>
      <c r="XL833" s="28"/>
      <c r="XM833" s="28"/>
      <c r="XN833" s="28"/>
      <c r="XO833" s="28"/>
      <c r="XP833" s="28"/>
      <c r="XQ833" s="28"/>
      <c r="XR833" s="28"/>
      <c r="XS833" s="28"/>
      <c r="XT833" s="28"/>
      <c r="XU833" s="28"/>
      <c r="XV833" s="28"/>
      <c r="XW833" s="28"/>
      <c r="XX833" s="28"/>
      <c r="XY833" s="28"/>
      <c r="XZ833" s="28"/>
      <c r="YA833" s="28"/>
      <c r="YB833" s="28"/>
      <c r="YC833" s="28"/>
      <c r="YD833" s="28"/>
      <c r="YE833" s="28"/>
      <c r="YF833" s="28"/>
      <c r="YG833" s="28"/>
      <c r="YH833" s="28"/>
      <c r="YI833" s="28"/>
      <c r="YJ833" s="28"/>
      <c r="YK833" s="28"/>
      <c r="YL833" s="28"/>
      <c r="YM833" s="28"/>
      <c r="YN833" s="28"/>
      <c r="YO833" s="28"/>
      <c r="YP833" s="28"/>
      <c r="YQ833" s="28"/>
      <c r="YR833" s="28"/>
      <c r="YS833" s="28"/>
      <c r="YT833" s="28"/>
      <c r="YU833" s="28"/>
      <c r="YV833" s="28"/>
      <c r="YW833" s="28"/>
      <c r="YX833" s="28"/>
      <c r="YY833" s="28"/>
      <c r="YZ833" s="28"/>
      <c r="ZA833" s="28"/>
      <c r="ZB833" s="28"/>
      <c r="ZC833" s="28"/>
      <c r="ZD833" s="28"/>
      <c r="ZE833" s="28"/>
      <c r="ZF833" s="28"/>
      <c r="ZG833" s="28"/>
      <c r="ZH833" s="28"/>
      <c r="ZI833" s="28"/>
      <c r="ZJ833" s="28"/>
      <c r="ZK833" s="28"/>
      <c r="ZL833" s="28"/>
      <c r="ZM833" s="28"/>
      <c r="ZN833" s="28"/>
      <c r="ZO833" s="28"/>
      <c r="ZP833" s="28"/>
      <c r="ZQ833" s="28"/>
      <c r="ZR833" s="28"/>
      <c r="ZS833" s="28"/>
      <c r="ZT833" s="28"/>
      <c r="ZU833" s="28"/>
      <c r="ZV833" s="28"/>
      <c r="ZW833" s="28"/>
      <c r="ZX833" s="28"/>
      <c r="ZY833" s="28"/>
      <c r="ZZ833" s="28"/>
      <c r="AAA833" s="28"/>
      <c r="AAB833" s="28"/>
      <c r="AAC833" s="28"/>
      <c r="AAD833" s="28"/>
      <c r="AAE833" s="28"/>
      <c r="AAF833" s="28"/>
      <c r="AAG833" s="28"/>
      <c r="AAH833" s="28"/>
      <c r="AAI833" s="28"/>
      <c r="AAJ833" s="28"/>
      <c r="AAK833" s="28"/>
      <c r="AAL833" s="28"/>
      <c r="AAM833" s="28"/>
      <c r="AAN833" s="28"/>
      <c r="AAO833" s="28"/>
      <c r="AAP833" s="28"/>
      <c r="AAQ833" s="28"/>
      <c r="AAR833" s="28"/>
      <c r="AAS833" s="28"/>
      <c r="AAT833" s="28"/>
      <c r="AAU833" s="28"/>
      <c r="AAV833" s="28"/>
      <c r="AAW833" s="28"/>
      <c r="AAX833" s="28"/>
      <c r="AAY833" s="28"/>
      <c r="AAZ833" s="28"/>
      <c r="ABA833" s="28"/>
      <c r="ABB833" s="28"/>
      <c r="ABC833" s="28"/>
      <c r="ABD833" s="28"/>
      <c r="ABE833" s="28"/>
      <c r="ABF833" s="28"/>
      <c r="ABG833" s="28"/>
      <c r="ABH833" s="28"/>
      <c r="ABI833" s="28"/>
      <c r="ABJ833" s="28"/>
      <c r="ABK833" s="28"/>
      <c r="ABL833" s="28"/>
      <c r="ABM833" s="28"/>
      <c r="ABN833" s="28"/>
      <c r="ABO833" s="28"/>
      <c r="ABP833" s="28"/>
      <c r="ABQ833" s="28"/>
      <c r="ABR833" s="28"/>
      <c r="ABS833" s="28"/>
      <c r="ABT833" s="28"/>
      <c r="ABU833" s="28"/>
      <c r="ABV833" s="28"/>
      <c r="ABW833" s="28"/>
      <c r="ABX833" s="28"/>
      <c r="ABY833" s="28"/>
      <c r="ABZ833" s="28"/>
      <c r="ACA833" s="28"/>
      <c r="ACB833" s="28"/>
      <c r="ACC833" s="28"/>
      <c r="ACD833" s="28"/>
      <c r="ACE833" s="28"/>
      <c r="ACF833" s="28"/>
      <c r="ACG833" s="28"/>
      <c r="ACH833" s="28"/>
      <c r="ACI833" s="28"/>
      <c r="ACJ833" s="28"/>
      <c r="ACK833" s="28"/>
      <c r="ACL833" s="28"/>
      <c r="ACM833" s="28"/>
      <c r="ACN833" s="28"/>
      <c r="ACO833" s="28"/>
      <c r="ACP833" s="28"/>
      <c r="ACQ833" s="28"/>
      <c r="ACR833" s="28"/>
      <c r="ACS833" s="28"/>
      <c r="ACT833" s="28"/>
      <c r="ACU833" s="28"/>
      <c r="ACV833" s="28"/>
      <c r="ACW833" s="28"/>
      <c r="ACX833" s="28"/>
      <c r="ACY833" s="28"/>
      <c r="ACZ833" s="28"/>
      <c r="ADA833" s="28"/>
      <c r="ADB833" s="28"/>
      <c r="ADC833" s="28"/>
      <c r="ADD833" s="28"/>
      <c r="ADE833" s="28"/>
      <c r="ADF833" s="28"/>
      <c r="ADG833" s="28"/>
      <c r="ADH833" s="28"/>
      <c r="ADI833" s="28"/>
      <c r="ADJ833" s="28"/>
      <c r="ADK833" s="28"/>
      <c r="ADL833" s="28"/>
      <c r="ADM833" s="28"/>
      <c r="ADN833" s="28"/>
      <c r="ADO833" s="28"/>
      <c r="ADP833" s="28"/>
      <c r="ADQ833" s="28"/>
      <c r="ADR833" s="28"/>
      <c r="ADS833" s="28"/>
      <c r="ADT833" s="28"/>
      <c r="ADU833" s="28"/>
      <c r="ADV833" s="28"/>
      <c r="ADW833" s="28"/>
      <c r="ADX833" s="28"/>
      <c r="ADY833" s="28"/>
      <c r="ADZ833" s="28"/>
      <c r="AEA833" s="28"/>
      <c r="AEB833" s="28"/>
      <c r="AEC833" s="28"/>
      <c r="AED833" s="28"/>
      <c r="AEE833" s="28"/>
      <c r="AEF833" s="28"/>
      <c r="AEG833" s="28"/>
      <c r="AEH833" s="28"/>
      <c r="AEI833" s="28"/>
      <c r="AEJ833" s="28"/>
      <c r="AEK833" s="28"/>
      <c r="AEL833" s="28"/>
      <c r="AEM833" s="28"/>
      <c r="AEN833" s="28"/>
      <c r="AEO833" s="28"/>
      <c r="AEP833" s="28"/>
      <c r="AEQ833" s="28"/>
      <c r="AER833" s="28"/>
      <c r="AES833" s="28"/>
      <c r="AET833" s="28"/>
      <c r="AEU833" s="28"/>
      <c r="AEV833" s="28"/>
      <c r="AEW833" s="28"/>
      <c r="AEX833" s="28"/>
      <c r="AEY833" s="28"/>
      <c r="AEZ833" s="28"/>
      <c r="AFA833" s="28"/>
      <c r="AFB833" s="28"/>
      <c r="AFC833" s="28"/>
      <c r="AFD833" s="28"/>
      <c r="AFE833" s="28"/>
      <c r="AFF833" s="28"/>
      <c r="AFG833" s="28"/>
      <c r="AFH833" s="28"/>
      <c r="AFI833" s="28"/>
      <c r="AFJ833" s="28"/>
      <c r="AFK833" s="28"/>
      <c r="AFL833" s="28"/>
      <c r="AFM833" s="28"/>
      <c r="AFN833" s="28"/>
      <c r="AFO833" s="28"/>
      <c r="AFP833" s="28"/>
      <c r="AFQ833" s="28"/>
      <c r="AFR833" s="28"/>
      <c r="AFS833" s="28"/>
      <c r="AFT833" s="28"/>
      <c r="AFU833" s="28"/>
      <c r="AFV833" s="28"/>
      <c r="AFW833" s="28"/>
      <c r="AFX833" s="28"/>
      <c r="AFY833" s="28"/>
      <c r="AFZ833" s="28"/>
      <c r="AGA833" s="28"/>
      <c r="AGB833" s="28"/>
      <c r="AGC833" s="28"/>
      <c r="AGD833" s="28"/>
      <c r="AGE833" s="28"/>
      <c r="AGF833" s="28"/>
      <c r="AGG833" s="28"/>
      <c r="AGH833" s="28"/>
      <c r="AGI833" s="28"/>
      <c r="AGJ833" s="28"/>
      <c r="AGK833" s="28"/>
      <c r="AGL833" s="28"/>
      <c r="AGM833" s="28"/>
      <c r="AGN833" s="28"/>
      <c r="AGO833" s="28"/>
      <c r="AGP833" s="28"/>
      <c r="AGQ833" s="28"/>
      <c r="AGR833" s="28"/>
      <c r="AGS833" s="28"/>
      <c r="AGT833" s="28"/>
      <c r="AGU833" s="28"/>
      <c r="AGV833" s="28"/>
      <c r="AGW833" s="28"/>
      <c r="AGX833" s="28"/>
      <c r="AGY833" s="28"/>
      <c r="AGZ833" s="28"/>
      <c r="AHA833" s="28"/>
      <c r="AHB833" s="28"/>
      <c r="AHC833" s="28"/>
      <c r="AHD833" s="28"/>
      <c r="AHE833" s="28"/>
      <c r="AHF833" s="28"/>
      <c r="AHG833" s="28"/>
      <c r="AHH833" s="28"/>
      <c r="AHI833" s="28"/>
      <c r="AHJ833" s="28"/>
      <c r="AHK833" s="28"/>
      <c r="AHL833" s="28"/>
      <c r="AHM833" s="28"/>
      <c r="AHN833" s="28"/>
      <c r="AHO833" s="28"/>
      <c r="AHP833" s="28"/>
      <c r="AHQ833" s="28"/>
      <c r="AHR833" s="28"/>
      <c r="AHS833" s="28"/>
      <c r="AHT833" s="28"/>
      <c r="AHU833" s="28"/>
      <c r="AHV833" s="28"/>
      <c r="AHW833" s="28"/>
      <c r="AHX833" s="28"/>
      <c r="AHY833" s="28"/>
      <c r="AHZ833" s="28"/>
      <c r="AIA833" s="28"/>
      <c r="AIB833" s="28"/>
      <c r="AIC833" s="28"/>
      <c r="AID833" s="28"/>
      <c r="AIE833" s="28"/>
      <c r="AIF833" s="28"/>
      <c r="AIG833" s="28"/>
      <c r="AIH833" s="28"/>
      <c r="AII833" s="28"/>
      <c r="AIJ833" s="28"/>
      <c r="AIK833" s="28"/>
      <c r="AIL833" s="28"/>
      <c r="AIM833" s="28"/>
      <c r="AIN833" s="28"/>
      <c r="AIO833" s="28"/>
      <c r="AIP833" s="28"/>
      <c r="AIQ833" s="28"/>
      <c r="AIR833" s="28"/>
      <c r="AIS833" s="28"/>
      <c r="AIT833" s="28"/>
      <c r="AIU833" s="28"/>
      <c r="AIV833" s="28"/>
      <c r="AIW833" s="28"/>
      <c r="AIX833" s="28"/>
      <c r="AIY833" s="28"/>
      <c r="AIZ833" s="28"/>
      <c r="AJA833" s="28"/>
      <c r="AJB833" s="28"/>
      <c r="AJC833" s="28"/>
      <c r="AJD833" s="28"/>
      <c r="AJE833" s="28"/>
      <c r="AJF833" s="28"/>
      <c r="AJG833" s="28"/>
      <c r="AJH833" s="28"/>
      <c r="AJI833" s="28"/>
      <c r="AJJ833" s="28"/>
      <c r="AJK833" s="28"/>
      <c r="AJL833" s="28"/>
      <c r="AJM833" s="28"/>
      <c r="AJN833" s="28"/>
      <c r="AJO833" s="28"/>
      <c r="AJP833" s="28"/>
      <c r="AJQ833" s="28"/>
      <c r="AJR833" s="28"/>
      <c r="AJS833" s="28"/>
      <c r="AJT833" s="28"/>
      <c r="AJU833" s="28"/>
      <c r="AJV833" s="28"/>
      <c r="AJW833" s="28"/>
      <c r="AJX833" s="28"/>
      <c r="AJY833" s="28"/>
      <c r="AJZ833" s="28"/>
      <c r="AKA833" s="28"/>
      <c r="AKB833" s="28"/>
      <c r="AKC833" s="28"/>
      <c r="AKD833" s="28"/>
      <c r="AKE833" s="28"/>
      <c r="AKF833" s="28"/>
      <c r="AKG833" s="28"/>
      <c r="AKH833" s="28"/>
      <c r="AKI833" s="28"/>
      <c r="AKJ833" s="28"/>
      <c r="AKK833" s="28"/>
      <c r="AKL833" s="28"/>
      <c r="AKM833" s="28"/>
      <c r="AKN833" s="28"/>
      <c r="AKO833" s="28"/>
      <c r="AKP833" s="28"/>
      <c r="AKQ833" s="28"/>
      <c r="AKR833" s="28"/>
      <c r="AKS833" s="28"/>
      <c r="AKT833" s="28"/>
      <c r="AKU833" s="28"/>
      <c r="AKV833" s="28"/>
      <c r="AKW833" s="28"/>
      <c r="AKX833" s="28"/>
      <c r="AKY833" s="28"/>
      <c r="AKZ833" s="28"/>
      <c r="ALA833" s="28"/>
      <c r="ALB833" s="28"/>
      <c r="ALC833" s="28"/>
      <c r="ALD833" s="28"/>
      <c r="ALE833" s="28"/>
      <c r="ALF833" s="28"/>
      <c r="ALG833" s="28"/>
      <c r="ALH833" s="28"/>
      <c r="ALI833" s="28"/>
      <c r="ALJ833" s="28"/>
      <c r="ALK833" s="28"/>
      <c r="ALL833" s="28"/>
      <c r="ALM833" s="28"/>
      <c r="ALN833" s="28"/>
      <c r="ALO833" s="28"/>
      <c r="ALP833" s="28"/>
      <c r="ALQ833" s="28"/>
      <c r="ALR833" s="28"/>
      <c r="ALS833" s="28"/>
      <c r="ALT833" s="28"/>
      <c r="ALU833" s="28"/>
      <c r="ALV833" s="28"/>
      <c r="ALW833" s="28"/>
      <c r="ALX833" s="28"/>
      <c r="ALY833" s="28"/>
      <c r="ALZ833" s="28"/>
      <c r="AMA833" s="28"/>
      <c r="AMB833" s="28"/>
      <c r="AMC833" s="28"/>
      <c r="AMD833" s="28"/>
      <c r="AME833" s="28"/>
      <c r="AMF833" s="28"/>
      <c r="AMG833" s="28"/>
      <c r="AMH833" s="28"/>
      <c r="AMI833" s="28"/>
      <c r="AMJ833" s="28"/>
      <c r="AMK833" s="28"/>
      <c r="AML833" s="28"/>
      <c r="AMM833" s="28"/>
      <c r="AMN833" s="28"/>
      <c r="AMO833" s="28"/>
      <c r="AMP833" s="28"/>
      <c r="AMQ833" s="28"/>
      <c r="AMR833" s="28"/>
      <c r="AMS833" s="28"/>
      <c r="AMT833" s="28"/>
      <c r="AMU833" s="28"/>
      <c r="AMV833" s="28"/>
      <c r="AMW833" s="28"/>
      <c r="AMX833" s="28"/>
      <c r="AMY833" s="28"/>
      <c r="AMZ833" s="28"/>
      <c r="ANA833" s="28"/>
      <c r="ANB833" s="28"/>
      <c r="ANC833" s="28"/>
      <c r="AND833" s="28"/>
      <c r="ANE833" s="28"/>
      <c r="ANF833" s="28"/>
      <c r="ANG833" s="28"/>
      <c r="ANH833" s="28"/>
      <c r="ANI833" s="28"/>
      <c r="ANJ833" s="28"/>
      <c r="ANK833" s="28"/>
      <c r="ANL833" s="28"/>
      <c r="ANM833" s="28"/>
      <c r="ANN833" s="28"/>
      <c r="ANO833" s="28"/>
      <c r="ANP833" s="28"/>
      <c r="ANQ833" s="28"/>
      <c r="ANR833" s="28"/>
      <c r="ANS833" s="28"/>
      <c r="ANT833" s="28"/>
      <c r="ANU833" s="28"/>
      <c r="ANV833" s="28"/>
      <c r="ANW833" s="28"/>
      <c r="ANX833" s="28"/>
      <c r="ANY833" s="28"/>
      <c r="ANZ833" s="28"/>
      <c r="AOA833" s="28"/>
      <c r="AOB833" s="28"/>
      <c r="AOC833" s="28"/>
      <c r="AOD833" s="28"/>
      <c r="AOE833" s="28"/>
      <c r="AOF833" s="28"/>
      <c r="AOG833" s="28"/>
      <c r="AOH833" s="28"/>
      <c r="AOI833" s="28"/>
      <c r="AOJ833" s="28"/>
      <c r="AOK833" s="28"/>
      <c r="AOL833" s="28"/>
      <c r="AOM833" s="28"/>
      <c r="AON833" s="28"/>
      <c r="AOO833" s="28"/>
      <c r="AOP833" s="28"/>
      <c r="AOQ833" s="28"/>
      <c r="AOR833" s="28"/>
      <c r="AOS833" s="28"/>
      <c r="AOT833" s="28"/>
      <c r="AOU833" s="28"/>
      <c r="AOV833" s="28"/>
      <c r="AOW833" s="28"/>
      <c r="AOX833" s="28"/>
      <c r="AOY833" s="28"/>
      <c r="AOZ833" s="28"/>
      <c r="APA833" s="28"/>
      <c r="APB833" s="28"/>
      <c r="APC833" s="28"/>
      <c r="APD833" s="28"/>
      <c r="APE833" s="28"/>
      <c r="APF833" s="28"/>
      <c r="APG833" s="28"/>
      <c r="APH833" s="28"/>
      <c r="API833" s="28"/>
      <c r="APJ833" s="28"/>
      <c r="APK833" s="28"/>
      <c r="APL833" s="28"/>
      <c r="APM833" s="28"/>
      <c r="APN833" s="28"/>
      <c r="APO833" s="28"/>
      <c r="APP833" s="28"/>
      <c r="APQ833" s="28"/>
      <c r="APR833" s="28"/>
      <c r="APS833" s="28"/>
      <c r="APT833" s="28"/>
      <c r="APU833" s="28"/>
      <c r="APV833" s="28"/>
      <c r="APW833" s="28"/>
      <c r="APX833" s="28"/>
      <c r="APY833" s="28"/>
      <c r="APZ833" s="28"/>
      <c r="AQA833" s="28"/>
      <c r="AQB833" s="28"/>
      <c r="AQC833" s="28"/>
      <c r="AQD833" s="28"/>
      <c r="AQE833" s="28"/>
      <c r="AQF833" s="28"/>
      <c r="AQG833" s="28"/>
      <c r="AQH833" s="28"/>
      <c r="AQI833" s="28"/>
      <c r="AQJ833" s="28"/>
      <c r="AQK833" s="28"/>
      <c r="AQL833" s="28"/>
      <c r="AQM833" s="28"/>
      <c r="AQN833" s="28"/>
      <c r="AQO833" s="28"/>
      <c r="AQP833" s="28"/>
      <c r="AQQ833" s="28"/>
      <c r="AQR833" s="28"/>
      <c r="AQS833" s="28"/>
      <c r="AQT833" s="28"/>
      <c r="AQU833" s="28"/>
      <c r="AQV833" s="28"/>
      <c r="AQW833" s="28"/>
      <c r="AQX833" s="28"/>
      <c r="AQY833" s="28"/>
      <c r="AQZ833" s="28"/>
      <c r="ARA833" s="28"/>
      <c r="ARB833" s="28"/>
      <c r="ARC833" s="28"/>
      <c r="ARD833" s="28"/>
      <c r="ARE833" s="28"/>
      <c r="ARF833" s="28"/>
      <c r="ARG833" s="28"/>
      <c r="ARH833" s="28"/>
      <c r="ARI833" s="28"/>
      <c r="ARJ833" s="28"/>
      <c r="ARK833" s="28"/>
      <c r="ARL833" s="28"/>
      <c r="ARM833" s="28"/>
      <c r="ARN833" s="28"/>
      <c r="ARO833" s="28"/>
      <c r="ARP833" s="28"/>
      <c r="ARQ833" s="28"/>
      <c r="ARR833" s="28"/>
      <c r="ARS833" s="28"/>
      <c r="ART833" s="28"/>
      <c r="ARU833" s="28"/>
      <c r="ARV833" s="28"/>
      <c r="ARW833" s="28"/>
      <c r="ARX833" s="28"/>
      <c r="ARY833" s="28"/>
      <c r="ARZ833" s="28"/>
      <c r="ASA833" s="28"/>
      <c r="ASB833" s="28"/>
      <c r="ASC833" s="28"/>
      <c r="ASD833" s="28"/>
      <c r="ASE833" s="28"/>
      <c r="ASF833" s="28"/>
      <c r="ASG833" s="28"/>
      <c r="ASH833" s="28"/>
      <c r="ASI833" s="28"/>
      <c r="ASJ833" s="28"/>
      <c r="ASK833" s="28"/>
      <c r="ASL833" s="28"/>
      <c r="ASM833" s="28"/>
      <c r="ASN833" s="28"/>
      <c r="ASO833" s="28"/>
      <c r="ASP833" s="28"/>
      <c r="ASQ833" s="28"/>
      <c r="ASR833" s="28"/>
      <c r="ASS833" s="28"/>
      <c r="AST833" s="28"/>
      <c r="ASU833" s="28"/>
      <c r="ASV833" s="28"/>
      <c r="ASW833" s="28"/>
      <c r="ASX833" s="28"/>
      <c r="ASY833" s="28"/>
      <c r="ASZ833" s="28"/>
      <c r="ATA833" s="28"/>
      <c r="ATB833" s="28"/>
      <c r="ATC833" s="28"/>
      <c r="ATD833" s="28"/>
      <c r="ATE833" s="28"/>
      <c r="ATF833" s="28"/>
      <c r="ATG833" s="28"/>
      <c r="ATH833" s="28"/>
      <c r="ATI833" s="28"/>
      <c r="ATJ833" s="28"/>
      <c r="ATK833" s="28"/>
      <c r="ATL833" s="28"/>
      <c r="ATM833" s="28"/>
      <c r="ATN833" s="28"/>
      <c r="ATO833" s="28"/>
      <c r="ATP833" s="28"/>
      <c r="ATQ833" s="28"/>
      <c r="ATR833" s="28"/>
      <c r="ATS833" s="28"/>
      <c r="ATT833" s="28"/>
      <c r="ATU833" s="28"/>
      <c r="ATV833" s="28"/>
      <c r="ATW833" s="28"/>
      <c r="ATX833" s="28"/>
      <c r="ATY833" s="28"/>
      <c r="ATZ833" s="28"/>
      <c r="AUA833" s="28"/>
      <c r="AUB833" s="28"/>
      <c r="AUC833" s="28"/>
      <c r="AUD833" s="28"/>
      <c r="AUE833" s="28"/>
      <c r="AUF833" s="28"/>
      <c r="AUG833" s="28"/>
      <c r="AUH833" s="28"/>
      <c r="AUI833" s="28"/>
      <c r="AUJ833" s="28"/>
      <c r="AUK833" s="28"/>
      <c r="AUL833" s="28"/>
      <c r="AUM833" s="28"/>
      <c r="AUN833" s="28"/>
      <c r="AUO833" s="28"/>
      <c r="AUP833" s="28"/>
      <c r="AUQ833" s="28"/>
      <c r="AUR833" s="28"/>
      <c r="AUS833" s="28"/>
      <c r="AUT833" s="28"/>
      <c r="AUU833" s="28"/>
      <c r="AUV833" s="28"/>
      <c r="AUW833" s="28"/>
      <c r="AUX833" s="28"/>
      <c r="AUY833" s="28"/>
      <c r="AUZ833" s="28"/>
      <c r="AVA833" s="28"/>
      <c r="AVB833" s="28"/>
      <c r="AVC833" s="28"/>
      <c r="AVD833" s="28"/>
      <c r="AVE833" s="28"/>
      <c r="AVF833" s="28"/>
      <c r="AVG833" s="28"/>
      <c r="AVH833" s="28"/>
      <c r="AVI833" s="28"/>
      <c r="AVJ833" s="28"/>
      <c r="AVK833" s="28"/>
      <c r="AVL833" s="28"/>
      <c r="AVM833" s="28"/>
      <c r="AVN833" s="28"/>
      <c r="AVO833" s="28"/>
      <c r="AVP833" s="28"/>
      <c r="AVQ833" s="28"/>
      <c r="AVR833" s="28"/>
      <c r="AVS833" s="28"/>
      <c r="AVT833" s="28"/>
      <c r="AVU833" s="28"/>
      <c r="AVV833" s="28"/>
      <c r="AVW833" s="28"/>
      <c r="AVX833" s="28"/>
      <c r="AVY833" s="28"/>
      <c r="AVZ833" s="28"/>
      <c r="AWA833" s="28"/>
      <c r="AWB833" s="28"/>
      <c r="AWC833" s="28"/>
      <c r="AWD833" s="28"/>
      <c r="AWE833" s="28"/>
      <c r="AWF833" s="28"/>
      <c r="AWG833" s="28"/>
      <c r="AWH833" s="28"/>
      <c r="AWI833" s="28"/>
      <c r="AWJ833" s="28"/>
      <c r="AWK833" s="28"/>
      <c r="AWL833" s="28"/>
      <c r="AWM833" s="28"/>
      <c r="AWN833" s="28"/>
      <c r="AWO833" s="28"/>
      <c r="AWP833" s="28"/>
      <c r="AWQ833" s="28"/>
      <c r="AWR833" s="28"/>
      <c r="AWS833" s="28"/>
      <c r="AWT833" s="28"/>
      <c r="AWU833" s="28"/>
      <c r="AWV833" s="28"/>
      <c r="AWW833" s="28"/>
      <c r="AWX833" s="28"/>
      <c r="AWY833" s="28"/>
      <c r="AWZ833" s="28"/>
      <c r="AXA833" s="28"/>
      <c r="AXB833" s="28"/>
      <c r="AXC833" s="28"/>
      <c r="AXD833" s="28"/>
      <c r="AXE833" s="28"/>
      <c r="AXF833" s="28"/>
      <c r="AXG833" s="28"/>
      <c r="AXH833" s="28"/>
      <c r="AXI833" s="28"/>
      <c r="AXJ833" s="28"/>
      <c r="AXK833" s="28"/>
      <c r="AXL833" s="28"/>
      <c r="AXM833" s="28"/>
      <c r="AXN833" s="28"/>
      <c r="AXO833" s="28"/>
      <c r="AXP833" s="28"/>
      <c r="AXQ833" s="28"/>
      <c r="AXR833" s="28"/>
      <c r="AXS833" s="28"/>
      <c r="AXT833" s="28"/>
      <c r="AXU833" s="28"/>
      <c r="AXV833" s="28"/>
      <c r="AXW833" s="28"/>
      <c r="AXX833" s="28"/>
      <c r="AXY833" s="28"/>
      <c r="AXZ833" s="28"/>
      <c r="AYA833" s="28"/>
      <c r="AYB833" s="28"/>
      <c r="AYC833" s="28"/>
      <c r="AYD833" s="28"/>
      <c r="AYE833" s="28"/>
      <c r="AYF833" s="28"/>
      <c r="AYG833" s="28"/>
      <c r="AYH833" s="28"/>
      <c r="AYI833" s="28"/>
      <c r="AYJ833" s="28"/>
      <c r="AYK833" s="28"/>
      <c r="AYL833" s="28"/>
      <c r="AYM833" s="28"/>
      <c r="AYN833" s="28"/>
      <c r="AYO833" s="28"/>
      <c r="AYP833" s="28"/>
      <c r="AYQ833" s="28"/>
      <c r="AYR833" s="28"/>
      <c r="AYS833" s="28"/>
      <c r="AYT833" s="28"/>
      <c r="AYU833" s="28"/>
      <c r="AYV833" s="28"/>
      <c r="AYW833" s="28"/>
      <c r="AYX833" s="28"/>
      <c r="AYY833" s="28"/>
      <c r="AYZ833" s="28"/>
      <c r="AZA833" s="28"/>
      <c r="AZB833" s="28"/>
      <c r="AZC833" s="28"/>
      <c r="AZD833" s="28"/>
      <c r="AZE833" s="28"/>
      <c r="AZF833" s="28"/>
      <c r="AZG833" s="28"/>
      <c r="AZH833" s="28"/>
      <c r="AZI833" s="28"/>
      <c r="AZJ833" s="28"/>
      <c r="AZK833" s="28"/>
      <c r="AZL833" s="28"/>
      <c r="AZM833" s="28"/>
      <c r="AZN833" s="28"/>
      <c r="AZO833" s="28"/>
      <c r="AZP833" s="28"/>
      <c r="AZQ833" s="28"/>
      <c r="AZR833" s="28"/>
      <c r="AZS833" s="28"/>
      <c r="AZT833" s="28"/>
      <c r="AZU833" s="28"/>
      <c r="AZV833" s="28"/>
      <c r="AZW833" s="28"/>
      <c r="AZX833" s="28"/>
      <c r="AZY833" s="28"/>
      <c r="AZZ833" s="28"/>
      <c r="BAA833" s="28"/>
      <c r="BAB833" s="28"/>
      <c r="BAC833" s="28"/>
      <c r="BAD833" s="28"/>
      <c r="BAE833" s="28"/>
      <c r="BAF833" s="28"/>
      <c r="BAG833" s="28"/>
      <c r="BAH833" s="28"/>
      <c r="BAI833" s="28"/>
      <c r="BAJ833" s="28"/>
      <c r="BAK833" s="28"/>
      <c r="BAL833" s="28"/>
      <c r="BAM833" s="28"/>
      <c r="BAN833" s="28"/>
      <c r="BAO833" s="28"/>
      <c r="BAP833" s="28"/>
      <c r="BAQ833" s="28"/>
      <c r="BAR833" s="28"/>
      <c r="BAS833" s="28"/>
      <c r="BAT833" s="28"/>
      <c r="BAU833" s="28"/>
      <c r="BAV833" s="28"/>
      <c r="BAW833" s="28"/>
      <c r="BAX833" s="28"/>
      <c r="BAY833" s="28"/>
      <c r="BAZ833" s="28"/>
      <c r="BBA833" s="28"/>
      <c r="BBB833" s="28"/>
      <c r="BBC833" s="28"/>
      <c r="BBD833" s="28"/>
      <c r="BBE833" s="28"/>
      <c r="BBF833" s="28"/>
      <c r="BBG833" s="28"/>
      <c r="BBH833" s="28"/>
      <c r="BBI833" s="28"/>
      <c r="BBJ833" s="28"/>
      <c r="BBK833" s="28"/>
      <c r="BBL833" s="28"/>
      <c r="BBM833" s="28"/>
      <c r="BBN833" s="28"/>
      <c r="BBO833" s="28"/>
      <c r="BBP833" s="28"/>
      <c r="BBQ833" s="28"/>
      <c r="BBR833" s="28"/>
      <c r="BBS833" s="28"/>
      <c r="BBT833" s="28"/>
      <c r="BBU833" s="28"/>
      <c r="BBV833" s="28"/>
      <c r="BBW833" s="28"/>
      <c r="BBX833" s="28"/>
      <c r="BBY833" s="28"/>
      <c r="BBZ833" s="28"/>
      <c r="BCA833" s="28"/>
      <c r="BCB833" s="28"/>
      <c r="BCC833" s="28"/>
      <c r="BCD833" s="28"/>
      <c r="BCE833" s="28"/>
      <c r="BCF833" s="28"/>
      <c r="BCG833" s="28"/>
      <c r="BCH833" s="28"/>
      <c r="BCI833" s="28"/>
      <c r="BCJ833" s="28"/>
      <c r="BCK833" s="28"/>
      <c r="BCL833" s="28"/>
      <c r="BCM833" s="28"/>
      <c r="BCN833" s="28"/>
      <c r="BCO833" s="28"/>
      <c r="BCP833" s="28"/>
      <c r="BCQ833" s="28"/>
      <c r="BCR833" s="28"/>
      <c r="BCS833" s="28"/>
      <c r="BCT833" s="28"/>
      <c r="BCU833" s="28"/>
      <c r="BCV833" s="28"/>
      <c r="BCW833" s="28"/>
      <c r="BCX833" s="28"/>
      <c r="BCY833" s="28"/>
      <c r="BCZ833" s="28"/>
      <c r="BDA833" s="28"/>
      <c r="BDB833" s="28"/>
      <c r="BDC833" s="28"/>
      <c r="BDD833" s="28"/>
      <c r="BDE833" s="28"/>
      <c r="BDF833" s="28"/>
      <c r="BDG833" s="28"/>
      <c r="BDH833" s="28"/>
      <c r="BDI833" s="28"/>
      <c r="BDJ833" s="28"/>
      <c r="BDK833" s="28"/>
      <c r="BDL833" s="28"/>
      <c r="BDM833" s="28"/>
      <c r="BDN833" s="28"/>
      <c r="BDO833" s="28"/>
      <c r="BDP833" s="28"/>
      <c r="BDQ833" s="28"/>
      <c r="BDR833" s="28"/>
      <c r="BDS833" s="28"/>
      <c r="BDT833" s="28"/>
      <c r="BDU833" s="28"/>
      <c r="BDV833" s="28"/>
      <c r="BDW833" s="28"/>
      <c r="BDX833" s="28"/>
      <c r="BDY833" s="28"/>
      <c r="BDZ833" s="28"/>
      <c r="BEA833" s="28"/>
      <c r="BEB833" s="28"/>
      <c r="BEC833" s="28"/>
      <c r="BED833" s="28"/>
      <c r="BEE833" s="28"/>
      <c r="BEF833" s="28"/>
      <c r="BEG833" s="28"/>
      <c r="BEH833" s="28"/>
      <c r="BEI833" s="28"/>
      <c r="BEJ833" s="28"/>
      <c r="BEK833" s="28"/>
      <c r="BEL833" s="28"/>
      <c r="BEM833" s="28"/>
      <c r="BEN833" s="28"/>
      <c r="BEO833" s="28"/>
      <c r="BEP833" s="28"/>
      <c r="BEQ833" s="28"/>
      <c r="BER833" s="28"/>
      <c r="BES833" s="28"/>
      <c r="BET833" s="28"/>
      <c r="BEU833" s="28"/>
      <c r="BEV833" s="28"/>
      <c r="BEW833" s="28"/>
      <c r="BEX833" s="28"/>
      <c r="BEY833" s="28"/>
      <c r="BEZ833" s="28"/>
      <c r="BFA833" s="28"/>
      <c r="BFB833" s="28"/>
      <c r="BFC833" s="28"/>
      <c r="BFD833" s="28"/>
      <c r="BFE833" s="28"/>
      <c r="BFF833" s="28"/>
      <c r="BFG833" s="28"/>
      <c r="BFH833" s="28"/>
      <c r="BFI833" s="28"/>
      <c r="BFJ833" s="28"/>
      <c r="BFK833" s="28"/>
      <c r="BFL833" s="28"/>
      <c r="BFM833" s="28"/>
      <c r="BFN833" s="28"/>
      <c r="BFO833" s="28"/>
      <c r="BFP833" s="28"/>
      <c r="BFQ833" s="28"/>
      <c r="BFR833" s="28"/>
      <c r="BFS833" s="28"/>
      <c r="BFT833" s="28"/>
      <c r="BFU833" s="28"/>
      <c r="BFV833" s="28"/>
      <c r="BFW833" s="28"/>
      <c r="BFX833" s="28"/>
      <c r="BFY833" s="28"/>
      <c r="BFZ833" s="28"/>
      <c r="BGA833" s="28"/>
      <c r="BGB833" s="28"/>
      <c r="BGC833" s="28"/>
      <c r="BGD833" s="28"/>
      <c r="BGE833" s="28"/>
      <c r="BGF833" s="28"/>
      <c r="BGG833" s="28"/>
      <c r="BGH833" s="28"/>
      <c r="BGI833" s="28"/>
      <c r="BGJ833" s="28"/>
      <c r="BGK833" s="28"/>
      <c r="BGL833" s="28"/>
      <c r="BGM833" s="28"/>
      <c r="BGN833" s="28"/>
      <c r="BGO833" s="28"/>
      <c r="BGP833" s="28"/>
      <c r="BGQ833" s="28"/>
      <c r="BGR833" s="28"/>
      <c r="BGS833" s="28"/>
      <c r="BGT833" s="28"/>
      <c r="BGU833" s="28"/>
      <c r="BGV833" s="28"/>
      <c r="BGW833" s="28"/>
      <c r="BGX833" s="28"/>
      <c r="BGY833" s="28"/>
      <c r="BGZ833" s="28"/>
      <c r="BHA833" s="28"/>
      <c r="BHB833" s="28"/>
      <c r="BHC833" s="28"/>
      <c r="BHD833" s="28"/>
      <c r="BHE833" s="28"/>
      <c r="BHF833" s="28"/>
      <c r="BHG833" s="28"/>
      <c r="BHH833" s="28"/>
      <c r="BHI833" s="28"/>
      <c r="BHJ833" s="28"/>
      <c r="BHK833" s="28"/>
      <c r="BHL833" s="28"/>
      <c r="BHM833" s="28"/>
      <c r="BHN833" s="28"/>
      <c r="BHO833" s="28"/>
      <c r="BHP833" s="28"/>
      <c r="BHQ833" s="28"/>
      <c r="BHR833" s="28"/>
      <c r="BHS833" s="28"/>
      <c r="BHT833" s="28"/>
      <c r="BHU833" s="28"/>
      <c r="BHV833" s="28"/>
      <c r="BHW833" s="28"/>
      <c r="BHX833" s="28"/>
      <c r="BHY833" s="28"/>
      <c r="BHZ833" s="28"/>
      <c r="BIA833" s="28"/>
      <c r="BIB833" s="28"/>
      <c r="BIC833" s="28"/>
      <c r="BID833" s="28"/>
      <c r="BIE833" s="28"/>
      <c r="BIF833" s="28"/>
      <c r="BIG833" s="28"/>
      <c r="BIH833" s="28"/>
      <c r="BII833" s="28"/>
      <c r="BIJ833" s="28"/>
      <c r="BIK833" s="28"/>
      <c r="BIL833" s="28"/>
      <c r="BIM833" s="28"/>
      <c r="BIN833" s="28"/>
      <c r="BIO833" s="28"/>
      <c r="BIP833" s="28"/>
      <c r="BIQ833" s="28"/>
      <c r="BIR833" s="28"/>
      <c r="BIS833" s="28"/>
      <c r="BIT833" s="28"/>
      <c r="BIU833" s="28"/>
      <c r="BIV833" s="28"/>
      <c r="BIW833" s="28"/>
      <c r="BIX833" s="28"/>
      <c r="BIY833" s="28"/>
      <c r="BIZ833" s="28"/>
      <c r="BJA833" s="28"/>
      <c r="BJB833" s="28"/>
      <c r="BJC833" s="28"/>
      <c r="BJD833" s="28"/>
      <c r="BJE833" s="28"/>
      <c r="BJF833" s="28"/>
      <c r="BJG833" s="28"/>
      <c r="BJH833" s="28"/>
      <c r="BJI833" s="28"/>
      <c r="BJJ833" s="28"/>
      <c r="BJK833" s="28"/>
      <c r="BJL833" s="28"/>
      <c r="BJM833" s="28"/>
      <c r="BJN833" s="28"/>
      <c r="BJO833" s="28"/>
      <c r="BJP833" s="28"/>
      <c r="BJQ833" s="28"/>
      <c r="BJR833" s="28"/>
      <c r="BJS833" s="28"/>
      <c r="BJT833" s="28"/>
      <c r="BJU833" s="28"/>
      <c r="BJV833" s="28"/>
      <c r="BJW833" s="28"/>
      <c r="BJX833" s="28"/>
      <c r="BJY833" s="28"/>
      <c r="BJZ833" s="28"/>
      <c r="BKA833" s="28"/>
      <c r="BKB833" s="28"/>
      <c r="BKC833" s="28"/>
      <c r="BKD833" s="28"/>
      <c r="BKE833" s="28"/>
      <c r="BKF833" s="28"/>
      <c r="BKG833" s="28"/>
      <c r="BKH833" s="28"/>
      <c r="BKI833" s="28"/>
      <c r="BKJ833" s="28"/>
      <c r="BKK833" s="28"/>
      <c r="BKL833" s="28"/>
      <c r="BKM833" s="28"/>
      <c r="BKN833" s="28"/>
      <c r="BKO833" s="28"/>
      <c r="BKP833" s="28"/>
      <c r="BKQ833" s="28"/>
      <c r="BKR833" s="28"/>
      <c r="BKS833" s="28"/>
      <c r="BKT833" s="28"/>
      <c r="BKU833" s="28"/>
      <c r="BKV833" s="28"/>
      <c r="BKW833" s="28"/>
      <c r="BKX833" s="28"/>
      <c r="BKY833" s="28"/>
      <c r="BKZ833" s="28"/>
      <c r="BLA833" s="28"/>
      <c r="BLB833" s="28"/>
      <c r="BLC833" s="28"/>
      <c r="BLD833" s="28"/>
      <c r="BLE833" s="28"/>
      <c r="BLF833" s="28"/>
      <c r="BLG833" s="28"/>
      <c r="BLH833" s="28"/>
      <c r="BLI833" s="28"/>
      <c r="BLJ833" s="28"/>
      <c r="BLK833" s="28"/>
      <c r="BLL833" s="28"/>
      <c r="BLM833" s="28"/>
      <c r="BLN833" s="28"/>
      <c r="BLO833" s="28"/>
      <c r="BLP833" s="28"/>
      <c r="BLQ833" s="28"/>
      <c r="BLR833" s="28"/>
      <c r="BLS833" s="28"/>
      <c r="BLT833" s="28"/>
      <c r="BLU833" s="28"/>
      <c r="BLV833" s="28"/>
      <c r="BLW833" s="28"/>
      <c r="BLX833" s="28"/>
      <c r="BLY833" s="28"/>
      <c r="BLZ833" s="28"/>
      <c r="BMA833" s="28"/>
      <c r="BMB833" s="28"/>
      <c r="BMC833" s="28"/>
      <c r="BMD833" s="28"/>
      <c r="BME833" s="28"/>
      <c r="BMF833" s="28"/>
      <c r="BMG833" s="28"/>
      <c r="BMH833" s="28"/>
      <c r="BMI833" s="28"/>
      <c r="BMJ833" s="28"/>
      <c r="BMK833" s="28"/>
      <c r="BML833" s="28"/>
      <c r="BMM833" s="28"/>
      <c r="BMN833" s="28"/>
      <c r="BMO833" s="28"/>
      <c r="BMP833" s="28"/>
      <c r="BMQ833" s="28"/>
      <c r="BMR833" s="28"/>
      <c r="BMS833" s="28"/>
      <c r="BMT833" s="28"/>
      <c r="BMU833" s="28"/>
      <c r="BMV833" s="28"/>
      <c r="BMW833" s="28"/>
      <c r="BMX833" s="28"/>
      <c r="BMY833" s="28"/>
      <c r="BMZ833" s="28"/>
      <c r="BNA833" s="28"/>
      <c r="BNB833" s="28"/>
      <c r="BNC833" s="28"/>
      <c r="BND833" s="28"/>
      <c r="BNE833" s="28"/>
      <c r="BNF833" s="28"/>
      <c r="BNG833" s="28"/>
      <c r="BNH833" s="28"/>
      <c r="BNI833" s="28"/>
      <c r="BNJ833" s="28"/>
      <c r="BNK833" s="28"/>
      <c r="BNL833" s="28"/>
      <c r="BNM833" s="28"/>
      <c r="BNN833" s="28"/>
      <c r="BNO833" s="28"/>
      <c r="BNP833" s="28"/>
      <c r="BNQ833" s="28"/>
      <c r="BNR833" s="28"/>
      <c r="BNS833" s="28"/>
      <c r="BNT833" s="28"/>
      <c r="BNU833" s="28"/>
      <c r="BNV833" s="28"/>
      <c r="BNW833" s="28"/>
      <c r="BNX833" s="28"/>
      <c r="BNY833" s="28"/>
      <c r="BNZ833" s="28"/>
      <c r="BOA833" s="28"/>
      <c r="BOB833" s="28"/>
      <c r="BOC833" s="28"/>
      <c r="BOD833" s="28"/>
      <c r="BOE833" s="28"/>
      <c r="BOF833" s="28"/>
      <c r="BOG833" s="28"/>
      <c r="BOH833" s="28"/>
      <c r="BOI833" s="28"/>
      <c r="BOJ833" s="28"/>
      <c r="BOK833" s="28"/>
      <c r="BOL833" s="28"/>
      <c r="BOM833" s="28"/>
      <c r="BON833" s="28"/>
      <c r="BOO833" s="28"/>
      <c r="BOP833" s="28"/>
      <c r="BOQ833" s="28"/>
      <c r="BOR833" s="28"/>
      <c r="BOS833" s="28"/>
      <c r="BOT833" s="28"/>
      <c r="BOU833" s="28"/>
      <c r="BOV833" s="28"/>
      <c r="BOW833" s="28"/>
      <c r="BOX833" s="28"/>
      <c r="BOY833" s="28"/>
      <c r="BOZ833" s="28"/>
      <c r="BPA833" s="28"/>
      <c r="BPB833" s="28"/>
      <c r="BPC833" s="28"/>
      <c r="BPD833" s="28"/>
      <c r="BPE833" s="28"/>
      <c r="BPF833" s="28"/>
      <c r="BPG833" s="28"/>
      <c r="BPH833" s="28"/>
      <c r="BPI833" s="28"/>
      <c r="BPJ833" s="28"/>
      <c r="BPK833" s="28"/>
      <c r="BPL833" s="28"/>
      <c r="BPM833" s="28"/>
      <c r="BPN833" s="28"/>
      <c r="BPO833" s="28"/>
      <c r="BPP833" s="28"/>
      <c r="BPQ833" s="28"/>
      <c r="BPR833" s="28"/>
      <c r="BPS833" s="28"/>
      <c r="BPT833" s="28"/>
      <c r="BPU833" s="28"/>
      <c r="BPV833" s="28"/>
      <c r="BPW833" s="28"/>
      <c r="BPX833" s="28"/>
      <c r="BPY833" s="28"/>
      <c r="BPZ833" s="28"/>
      <c r="BQA833" s="28"/>
      <c r="BQB833" s="28"/>
      <c r="BQC833" s="28"/>
      <c r="BQD833" s="28"/>
      <c r="BQE833" s="28"/>
      <c r="BQF833" s="28"/>
      <c r="BQG833" s="28"/>
      <c r="BQH833" s="28"/>
      <c r="BQI833" s="28"/>
      <c r="BQJ833" s="28"/>
      <c r="BQK833" s="28"/>
      <c r="BQL833" s="28"/>
      <c r="BQM833" s="28"/>
      <c r="BQN833" s="28"/>
      <c r="BQO833" s="28"/>
      <c r="BQP833" s="28"/>
      <c r="BQQ833" s="28"/>
      <c r="BQR833" s="28"/>
      <c r="BQS833" s="28"/>
      <c r="BQT833" s="28"/>
      <c r="BQU833" s="28"/>
      <c r="BQV833" s="28"/>
      <c r="BQW833" s="28"/>
      <c r="BQX833" s="28"/>
      <c r="BQY833" s="28"/>
      <c r="BQZ833" s="28"/>
      <c r="BRA833" s="28"/>
      <c r="BRB833" s="28"/>
      <c r="BRC833" s="28"/>
      <c r="BRD833" s="28"/>
      <c r="BRE833" s="28"/>
      <c r="BRF833" s="28"/>
      <c r="BRG833" s="28"/>
      <c r="BRH833" s="28"/>
      <c r="BRI833" s="28"/>
      <c r="BRJ833" s="28"/>
      <c r="BRK833" s="28"/>
      <c r="BRL833" s="28"/>
      <c r="BRM833" s="28"/>
      <c r="BRN833" s="28"/>
      <c r="BRO833" s="28"/>
      <c r="BRP833" s="28"/>
      <c r="BRQ833" s="28"/>
      <c r="BRR833" s="28"/>
      <c r="BRS833" s="28"/>
      <c r="BRT833" s="28"/>
      <c r="BRU833" s="28"/>
      <c r="BRV833" s="28"/>
      <c r="BRW833" s="28"/>
      <c r="BRX833" s="28"/>
      <c r="BRY833" s="28"/>
      <c r="BRZ833" s="28"/>
      <c r="BSA833" s="28"/>
      <c r="BSB833" s="28"/>
      <c r="BSC833" s="28"/>
      <c r="BSD833" s="28"/>
      <c r="BSE833" s="28"/>
      <c r="BSF833" s="28"/>
      <c r="BSG833" s="28"/>
      <c r="BSH833" s="28"/>
      <c r="BSI833" s="28"/>
      <c r="BSJ833" s="28"/>
      <c r="BSK833" s="28"/>
      <c r="BSL833" s="28"/>
      <c r="BSM833" s="28"/>
      <c r="BSN833" s="28"/>
      <c r="BSO833" s="28"/>
      <c r="BSP833" s="28"/>
      <c r="BSQ833" s="28"/>
      <c r="BSR833" s="28"/>
      <c r="BSS833" s="28"/>
      <c r="BST833" s="28"/>
      <c r="BSU833" s="28"/>
      <c r="BSV833" s="28"/>
      <c r="BSW833" s="28"/>
      <c r="BSX833" s="28"/>
      <c r="BSY833" s="28"/>
      <c r="BSZ833" s="28"/>
      <c r="BTA833" s="28"/>
      <c r="BTB833" s="28"/>
      <c r="BTC833" s="28"/>
      <c r="BTD833" s="28"/>
      <c r="BTE833" s="28"/>
      <c r="BTF833" s="28"/>
      <c r="BTG833" s="28"/>
      <c r="BTH833" s="28"/>
      <c r="BTI833" s="28"/>
      <c r="BTJ833" s="28"/>
      <c r="BTK833" s="28"/>
      <c r="BTL833" s="28"/>
      <c r="BTM833" s="28"/>
      <c r="BTN833" s="28"/>
      <c r="BTO833" s="28"/>
      <c r="BTP833" s="28"/>
      <c r="BTQ833" s="28"/>
      <c r="BTR833" s="28"/>
      <c r="BTS833" s="28"/>
      <c r="BTT833" s="28"/>
      <c r="BTU833" s="28"/>
      <c r="BTV833" s="28"/>
      <c r="BTW833" s="28"/>
      <c r="BTX833" s="28"/>
      <c r="BTY833" s="28"/>
      <c r="BTZ833" s="28"/>
      <c r="BUA833" s="28"/>
      <c r="BUB833" s="28"/>
      <c r="BUC833" s="28"/>
      <c r="BUD833" s="28"/>
      <c r="BUE833" s="28"/>
      <c r="BUF833" s="28"/>
      <c r="BUG833" s="28"/>
      <c r="BUH833" s="28"/>
      <c r="BUI833" s="28"/>
      <c r="BUJ833" s="28"/>
      <c r="BUK833" s="28"/>
      <c r="BUL833" s="28"/>
      <c r="BUM833" s="28"/>
      <c r="BUN833" s="28"/>
      <c r="BUO833" s="28"/>
      <c r="BUP833" s="28"/>
      <c r="BUQ833" s="28"/>
      <c r="BUR833" s="28"/>
      <c r="BUS833" s="28"/>
      <c r="BUT833" s="28"/>
      <c r="BUU833" s="28"/>
      <c r="BUV833" s="28"/>
      <c r="BUW833" s="28"/>
      <c r="BUX833" s="28"/>
      <c r="BUY833" s="28"/>
      <c r="BUZ833" s="28"/>
      <c r="BVA833" s="28"/>
      <c r="BVB833" s="28"/>
      <c r="BVC833" s="28"/>
      <c r="BVD833" s="28"/>
      <c r="BVE833" s="28"/>
      <c r="BVF833" s="28"/>
      <c r="BVG833" s="28"/>
      <c r="BVH833" s="28"/>
      <c r="BVI833" s="28"/>
      <c r="BVJ833" s="28"/>
      <c r="BVK833" s="28"/>
      <c r="BVL833" s="28"/>
      <c r="BVM833" s="28"/>
      <c r="BVN833" s="28"/>
      <c r="BVO833" s="28"/>
      <c r="BVP833" s="28"/>
      <c r="BVQ833" s="28"/>
      <c r="BVR833" s="28"/>
      <c r="BVS833" s="28"/>
      <c r="BVT833" s="28"/>
      <c r="BVU833" s="28"/>
      <c r="BVV833" s="28"/>
      <c r="BVW833" s="28"/>
      <c r="BVX833" s="28"/>
      <c r="BVY833" s="28"/>
      <c r="BVZ833" s="28"/>
      <c r="BWA833" s="28"/>
      <c r="BWB833" s="28"/>
      <c r="BWC833" s="28"/>
      <c r="BWD833" s="28"/>
      <c r="BWE833" s="28"/>
      <c r="BWF833" s="28"/>
      <c r="BWG833" s="28"/>
      <c r="BWH833" s="28"/>
      <c r="BWI833" s="28"/>
      <c r="BWJ833" s="28"/>
      <c r="BWK833" s="28"/>
      <c r="BWL833" s="28"/>
      <c r="BWM833" s="28"/>
      <c r="BWN833" s="28"/>
      <c r="BWO833" s="28"/>
      <c r="BWP833" s="28"/>
      <c r="BWQ833" s="28"/>
      <c r="BWR833" s="28"/>
      <c r="BWS833" s="28"/>
      <c r="BWT833" s="28"/>
      <c r="BWU833" s="28"/>
      <c r="BWV833" s="28"/>
      <c r="BWW833" s="28"/>
      <c r="BWX833" s="28"/>
      <c r="BWY833" s="28"/>
      <c r="BWZ833" s="28"/>
      <c r="BXA833" s="28"/>
      <c r="BXB833" s="28"/>
      <c r="BXC833" s="28"/>
      <c r="BXD833" s="28"/>
      <c r="BXE833" s="28"/>
      <c r="BXF833" s="28"/>
      <c r="BXG833" s="28"/>
      <c r="BXH833" s="28"/>
      <c r="BXI833" s="28"/>
      <c r="BXJ833" s="28"/>
      <c r="BXK833" s="28"/>
      <c r="BXL833" s="28"/>
      <c r="BXM833" s="28"/>
      <c r="BXN833" s="28"/>
      <c r="BXO833" s="28"/>
      <c r="BXP833" s="28"/>
      <c r="BXQ833" s="28"/>
      <c r="BXR833" s="28"/>
      <c r="BXS833" s="28"/>
      <c r="BXT833" s="28"/>
      <c r="BXU833" s="28"/>
      <c r="BXV833" s="28"/>
      <c r="BXW833" s="28"/>
      <c r="BXX833" s="28"/>
      <c r="BXY833" s="28"/>
      <c r="BXZ833" s="28"/>
      <c r="BYA833" s="28"/>
      <c r="BYB833" s="28"/>
      <c r="BYC833" s="28"/>
      <c r="BYD833" s="28"/>
      <c r="BYE833" s="28"/>
      <c r="BYF833" s="28"/>
      <c r="BYG833" s="28"/>
      <c r="BYH833" s="28"/>
      <c r="BYI833" s="28"/>
      <c r="BYJ833" s="28"/>
      <c r="BYK833" s="28"/>
      <c r="BYL833" s="28"/>
      <c r="BYM833" s="28"/>
      <c r="BYN833" s="28"/>
      <c r="BYO833" s="28"/>
      <c r="BYP833" s="28"/>
      <c r="BYQ833" s="28"/>
      <c r="BYR833" s="28"/>
      <c r="BYS833" s="28"/>
      <c r="BYT833" s="28"/>
      <c r="BYU833" s="28"/>
      <c r="BYV833" s="28"/>
      <c r="BYW833" s="28"/>
      <c r="BYX833" s="28"/>
      <c r="BYY833" s="28"/>
      <c r="BYZ833" s="28"/>
      <c r="BZA833" s="28"/>
      <c r="BZB833" s="28"/>
      <c r="BZC833" s="28"/>
      <c r="BZD833" s="28"/>
      <c r="BZE833" s="28"/>
      <c r="BZF833" s="28"/>
      <c r="BZG833" s="28"/>
      <c r="BZH833" s="28"/>
      <c r="BZI833" s="28"/>
      <c r="BZJ833" s="28"/>
      <c r="BZK833" s="28"/>
      <c r="BZL833" s="28"/>
      <c r="BZM833" s="28"/>
      <c r="BZN833" s="28"/>
      <c r="BZO833" s="28"/>
      <c r="BZP833" s="28"/>
      <c r="BZQ833" s="28"/>
      <c r="BZR833" s="28"/>
      <c r="BZS833" s="28"/>
      <c r="BZT833" s="28"/>
      <c r="BZU833" s="28"/>
      <c r="BZV833" s="28"/>
      <c r="BZW833" s="28"/>
      <c r="BZX833" s="28"/>
      <c r="BZY833" s="28"/>
      <c r="BZZ833" s="28"/>
      <c r="CAA833" s="28"/>
      <c r="CAB833" s="28"/>
      <c r="CAC833" s="28"/>
      <c r="CAD833" s="28"/>
      <c r="CAE833" s="28"/>
      <c r="CAF833" s="28"/>
      <c r="CAG833" s="28"/>
      <c r="CAH833" s="28"/>
      <c r="CAI833" s="28"/>
      <c r="CAJ833" s="28"/>
      <c r="CAK833" s="28"/>
      <c r="CAL833" s="28"/>
      <c r="CAM833" s="28"/>
      <c r="CAN833" s="28"/>
      <c r="CAO833" s="28"/>
      <c r="CAP833" s="28"/>
      <c r="CAQ833" s="28"/>
      <c r="CAR833" s="28"/>
      <c r="CAS833" s="28"/>
      <c r="CAT833" s="28"/>
      <c r="CAU833" s="28"/>
      <c r="CAV833" s="28"/>
      <c r="CAW833" s="28"/>
      <c r="CAX833" s="28"/>
      <c r="CAY833" s="28"/>
      <c r="CAZ833" s="28"/>
      <c r="CBA833" s="28"/>
      <c r="CBB833" s="28"/>
      <c r="CBC833" s="28"/>
      <c r="CBD833" s="28"/>
      <c r="CBE833" s="28"/>
      <c r="CBF833" s="28"/>
      <c r="CBG833" s="28"/>
      <c r="CBH833" s="28"/>
      <c r="CBI833" s="28"/>
      <c r="CBJ833" s="28"/>
      <c r="CBK833" s="28"/>
      <c r="CBL833" s="28"/>
      <c r="CBM833" s="28"/>
      <c r="CBN833" s="28"/>
      <c r="CBO833" s="28"/>
      <c r="CBP833" s="28"/>
      <c r="CBQ833" s="28"/>
      <c r="CBR833" s="28"/>
      <c r="CBS833" s="28"/>
      <c r="CBT833" s="28"/>
      <c r="CBU833" s="28"/>
      <c r="CBV833" s="28"/>
      <c r="CBW833" s="28"/>
      <c r="CBX833" s="28"/>
      <c r="CBY833" s="28"/>
      <c r="CBZ833" s="28"/>
      <c r="CCA833" s="28"/>
      <c r="CCB833" s="28"/>
      <c r="CCC833" s="28"/>
      <c r="CCD833" s="28"/>
      <c r="CCE833" s="28"/>
      <c r="CCF833" s="28"/>
      <c r="CCG833" s="28"/>
      <c r="CCH833" s="28"/>
      <c r="CCI833" s="28"/>
      <c r="CCJ833" s="28"/>
      <c r="CCK833" s="28"/>
      <c r="CCL833" s="28"/>
      <c r="CCM833" s="28"/>
      <c r="CCN833" s="28"/>
      <c r="CCO833" s="28"/>
      <c r="CCP833" s="28"/>
      <c r="CCQ833" s="28"/>
      <c r="CCR833" s="28"/>
      <c r="CCS833" s="28"/>
      <c r="CCT833" s="28"/>
      <c r="CCU833" s="28"/>
      <c r="CCV833" s="28"/>
      <c r="CCW833" s="28"/>
      <c r="CCX833" s="28"/>
      <c r="CCY833" s="28"/>
      <c r="CCZ833" s="28"/>
      <c r="CDA833" s="28"/>
      <c r="CDB833" s="28"/>
      <c r="CDC833" s="28"/>
      <c r="CDD833" s="28"/>
      <c r="CDE833" s="28"/>
      <c r="CDF833" s="28"/>
      <c r="CDG833" s="28"/>
      <c r="CDH833" s="28"/>
      <c r="CDI833" s="28"/>
      <c r="CDJ833" s="28"/>
      <c r="CDK833" s="28"/>
      <c r="CDL833" s="28"/>
      <c r="CDM833" s="28"/>
      <c r="CDN833" s="28"/>
      <c r="CDO833" s="28"/>
      <c r="CDP833" s="28"/>
      <c r="CDQ833" s="28"/>
      <c r="CDR833" s="28"/>
      <c r="CDS833" s="28"/>
      <c r="CDT833" s="28"/>
      <c r="CDU833" s="28"/>
      <c r="CDV833" s="28"/>
      <c r="CDW833" s="28"/>
      <c r="CDX833" s="28"/>
      <c r="CDY833" s="28"/>
      <c r="CDZ833" s="28"/>
      <c r="CEA833" s="28"/>
      <c r="CEB833" s="28"/>
      <c r="CEC833" s="28"/>
      <c r="CED833" s="28"/>
      <c r="CEE833" s="28"/>
      <c r="CEF833" s="28"/>
      <c r="CEG833" s="28"/>
      <c r="CEH833" s="28"/>
      <c r="CEI833" s="28"/>
      <c r="CEJ833" s="28"/>
      <c r="CEK833" s="28"/>
      <c r="CEL833" s="28"/>
      <c r="CEM833" s="28"/>
      <c r="CEN833" s="28"/>
      <c r="CEO833" s="28"/>
      <c r="CEP833" s="28"/>
      <c r="CEQ833" s="28"/>
      <c r="CER833" s="28"/>
      <c r="CES833" s="28"/>
      <c r="CET833" s="28"/>
      <c r="CEU833" s="28"/>
      <c r="CEV833" s="28"/>
      <c r="CEW833" s="28"/>
      <c r="CEX833" s="28"/>
      <c r="CEY833" s="28"/>
      <c r="CEZ833" s="28"/>
      <c r="CFA833" s="28"/>
      <c r="CFB833" s="28"/>
      <c r="CFC833" s="28"/>
      <c r="CFD833" s="28"/>
      <c r="CFE833" s="28"/>
      <c r="CFF833" s="28"/>
      <c r="CFG833" s="28"/>
      <c r="CFH833" s="28"/>
      <c r="CFI833" s="28"/>
      <c r="CFJ833" s="28"/>
      <c r="CFK833" s="28"/>
      <c r="CFL833" s="28"/>
      <c r="CFM833" s="28"/>
      <c r="CFN833" s="28"/>
      <c r="CFO833" s="28"/>
      <c r="CFP833" s="28"/>
      <c r="CFQ833" s="28"/>
      <c r="CFR833" s="28"/>
      <c r="CFS833" s="28"/>
      <c r="CFT833" s="28"/>
      <c r="CFU833" s="28"/>
      <c r="CFV833" s="28"/>
      <c r="CFW833" s="28"/>
      <c r="CFX833" s="28"/>
      <c r="CFY833" s="28"/>
      <c r="CFZ833" s="28"/>
      <c r="CGA833" s="28"/>
      <c r="CGB833" s="28"/>
      <c r="CGC833" s="28"/>
      <c r="CGD833" s="28"/>
      <c r="CGE833" s="28"/>
      <c r="CGF833" s="28"/>
      <c r="CGG833" s="28"/>
      <c r="CGH833" s="28"/>
      <c r="CGI833" s="28"/>
      <c r="CGJ833" s="28"/>
      <c r="CGK833" s="28"/>
      <c r="CGL833" s="28"/>
      <c r="CGM833" s="28"/>
      <c r="CGN833" s="28"/>
      <c r="CGO833" s="28"/>
      <c r="CGP833" s="28"/>
      <c r="CGQ833" s="28"/>
      <c r="CGR833" s="28"/>
      <c r="CGS833" s="28"/>
      <c r="CGT833" s="28"/>
      <c r="CGU833" s="28"/>
      <c r="CGV833" s="28"/>
      <c r="CGW833" s="28"/>
      <c r="CGX833" s="28"/>
      <c r="CGY833" s="28"/>
      <c r="CGZ833" s="28"/>
      <c r="CHA833" s="28"/>
      <c r="CHB833" s="28"/>
      <c r="CHC833" s="28"/>
      <c r="CHD833" s="28"/>
      <c r="CHE833" s="28"/>
      <c r="CHF833" s="28"/>
      <c r="CHG833" s="28"/>
      <c r="CHH833" s="28"/>
      <c r="CHI833" s="28"/>
      <c r="CHJ833" s="28"/>
      <c r="CHK833" s="28"/>
      <c r="CHL833" s="28"/>
      <c r="CHM833" s="28"/>
      <c r="CHN833" s="28"/>
      <c r="CHO833" s="28"/>
      <c r="CHP833" s="28"/>
      <c r="CHQ833" s="28"/>
      <c r="CHR833" s="28"/>
      <c r="CHS833" s="28"/>
      <c r="CHT833" s="28"/>
      <c r="CHU833" s="28"/>
      <c r="CHV833" s="28"/>
      <c r="CHW833" s="28"/>
      <c r="CHX833" s="28"/>
      <c r="CHY833" s="28"/>
      <c r="CHZ833" s="28"/>
      <c r="CIA833" s="28"/>
      <c r="CIB833" s="28"/>
      <c r="CIC833" s="28"/>
      <c r="CID833" s="28"/>
      <c r="CIE833" s="28"/>
      <c r="CIF833" s="28"/>
      <c r="CIG833" s="28"/>
      <c r="CIH833" s="28"/>
      <c r="CII833" s="28"/>
      <c r="CIJ833" s="28"/>
      <c r="CIK833" s="28"/>
      <c r="CIL833" s="28"/>
      <c r="CIM833" s="28"/>
      <c r="CIN833" s="28"/>
      <c r="CIO833" s="28"/>
      <c r="CIP833" s="28"/>
      <c r="CIQ833" s="28"/>
      <c r="CIR833" s="28"/>
      <c r="CIS833" s="28"/>
      <c r="CIT833" s="28"/>
      <c r="CIU833" s="28"/>
      <c r="CIV833" s="28"/>
      <c r="CIW833" s="28"/>
      <c r="CIX833" s="28"/>
      <c r="CIY833" s="28"/>
      <c r="CIZ833" s="28"/>
      <c r="CJA833" s="28"/>
      <c r="CJB833" s="28"/>
      <c r="CJC833" s="28"/>
      <c r="CJD833" s="28"/>
      <c r="CJE833" s="28"/>
      <c r="CJF833" s="28"/>
      <c r="CJG833" s="28"/>
      <c r="CJH833" s="28"/>
      <c r="CJI833" s="28"/>
      <c r="CJJ833" s="28"/>
      <c r="CJK833" s="28"/>
      <c r="CJL833" s="28"/>
      <c r="CJM833" s="28"/>
      <c r="CJN833" s="28"/>
      <c r="CJO833" s="28"/>
      <c r="CJP833" s="28"/>
      <c r="CJQ833" s="28"/>
      <c r="CJR833" s="28"/>
      <c r="CJS833" s="28"/>
      <c r="CJT833" s="28"/>
      <c r="CJU833" s="28"/>
      <c r="CJV833" s="28"/>
      <c r="CJW833" s="28"/>
      <c r="CJX833" s="28"/>
      <c r="CJY833" s="28"/>
      <c r="CJZ833" s="28"/>
      <c r="CKA833" s="28"/>
      <c r="CKB833" s="28"/>
      <c r="CKC833" s="28"/>
      <c r="CKD833" s="28"/>
      <c r="CKE833" s="28"/>
      <c r="CKF833" s="28"/>
      <c r="CKG833" s="28"/>
      <c r="CKH833" s="28"/>
      <c r="CKI833" s="28"/>
      <c r="CKJ833" s="28"/>
      <c r="CKK833" s="28"/>
      <c r="CKL833" s="28"/>
      <c r="CKM833" s="28"/>
      <c r="CKN833" s="28"/>
      <c r="CKO833" s="28"/>
      <c r="CKP833" s="28"/>
      <c r="CKQ833" s="28"/>
      <c r="CKR833" s="28"/>
      <c r="CKS833" s="28"/>
      <c r="CKT833" s="28"/>
      <c r="CKU833" s="28"/>
      <c r="CKV833" s="28"/>
      <c r="CKW833" s="28"/>
      <c r="CKX833" s="28"/>
      <c r="CKY833" s="28"/>
      <c r="CKZ833" s="28"/>
      <c r="CLA833" s="28"/>
      <c r="CLB833" s="28"/>
      <c r="CLC833" s="28"/>
      <c r="CLD833" s="28"/>
      <c r="CLE833" s="28"/>
      <c r="CLF833" s="28"/>
      <c r="CLG833" s="28"/>
      <c r="CLH833" s="28"/>
      <c r="CLI833" s="28"/>
      <c r="CLJ833" s="28"/>
      <c r="CLK833" s="28"/>
      <c r="CLL833" s="28"/>
      <c r="CLM833" s="28"/>
      <c r="CLN833" s="28"/>
      <c r="CLO833" s="28"/>
      <c r="CLP833" s="28"/>
      <c r="CLQ833" s="28"/>
      <c r="CLR833" s="28"/>
      <c r="CLS833" s="28"/>
      <c r="CLT833" s="28"/>
      <c r="CLU833" s="28"/>
      <c r="CLV833" s="28"/>
      <c r="CLW833" s="28"/>
      <c r="CLX833" s="28"/>
      <c r="CLY833" s="28"/>
      <c r="CLZ833" s="28"/>
      <c r="CMA833" s="28"/>
      <c r="CMB833" s="28"/>
      <c r="CMC833" s="28"/>
      <c r="CMD833" s="28"/>
      <c r="CME833" s="28"/>
      <c r="CMF833" s="28"/>
      <c r="CMG833" s="28"/>
      <c r="CMH833" s="28"/>
      <c r="CMI833" s="28"/>
      <c r="CMJ833" s="28"/>
      <c r="CMK833" s="28"/>
      <c r="CML833" s="28"/>
      <c r="CMM833" s="28"/>
      <c r="CMN833" s="28"/>
      <c r="CMO833" s="28"/>
      <c r="CMP833" s="28"/>
      <c r="CMQ833" s="28"/>
      <c r="CMR833" s="28"/>
      <c r="CMS833" s="28"/>
      <c r="CMT833" s="28"/>
      <c r="CMU833" s="28"/>
      <c r="CMV833" s="28"/>
      <c r="CMW833" s="28"/>
      <c r="CMX833" s="28"/>
      <c r="CMY833" s="28"/>
      <c r="CMZ833" s="28"/>
      <c r="CNA833" s="28"/>
      <c r="CNB833" s="28"/>
      <c r="CNC833" s="28"/>
      <c r="CND833" s="28"/>
      <c r="CNE833" s="28"/>
      <c r="CNF833" s="28"/>
      <c r="CNG833" s="28"/>
      <c r="CNH833" s="28"/>
      <c r="CNI833" s="28"/>
      <c r="CNJ833" s="28"/>
      <c r="CNK833" s="28"/>
      <c r="CNL833" s="28"/>
      <c r="CNM833" s="28"/>
      <c r="CNN833" s="28"/>
      <c r="CNO833" s="28"/>
      <c r="CNP833" s="28"/>
      <c r="CNQ833" s="28"/>
      <c r="CNR833" s="28"/>
      <c r="CNS833" s="28"/>
      <c r="CNT833" s="28"/>
      <c r="CNU833" s="28"/>
      <c r="CNV833" s="28"/>
      <c r="CNW833" s="28"/>
      <c r="CNX833" s="28"/>
      <c r="CNY833" s="28"/>
      <c r="CNZ833" s="28"/>
      <c r="COA833" s="28"/>
      <c r="COB833" s="28"/>
      <c r="COC833" s="28"/>
      <c r="COD833" s="28"/>
      <c r="COE833" s="28"/>
      <c r="COF833" s="28"/>
      <c r="COG833" s="28"/>
      <c r="COH833" s="28"/>
      <c r="COI833" s="28"/>
      <c r="COJ833" s="28"/>
      <c r="COK833" s="28"/>
      <c r="COL833" s="28"/>
      <c r="COM833" s="28"/>
      <c r="CON833" s="28"/>
      <c r="COO833" s="28"/>
      <c r="COP833" s="28"/>
      <c r="COQ833" s="28"/>
      <c r="COR833" s="28"/>
      <c r="COS833" s="28"/>
      <c r="COT833" s="28"/>
      <c r="COU833" s="28"/>
      <c r="COV833" s="28"/>
      <c r="COW833" s="28"/>
      <c r="COX833" s="28"/>
      <c r="COY833" s="28"/>
      <c r="COZ833" s="28"/>
      <c r="CPA833" s="28"/>
      <c r="CPB833" s="28"/>
      <c r="CPC833" s="28"/>
      <c r="CPD833" s="28"/>
      <c r="CPE833" s="28"/>
      <c r="CPF833" s="28"/>
      <c r="CPG833" s="28"/>
      <c r="CPH833" s="28"/>
      <c r="CPI833" s="28"/>
      <c r="CPJ833" s="28"/>
      <c r="CPK833" s="28"/>
      <c r="CPL833" s="28"/>
      <c r="CPM833" s="28"/>
      <c r="CPN833" s="28"/>
      <c r="CPO833" s="28"/>
      <c r="CPP833" s="28"/>
      <c r="CPQ833" s="28"/>
      <c r="CPR833" s="28"/>
      <c r="CPS833" s="28"/>
      <c r="CPT833" s="28"/>
      <c r="CPU833" s="28"/>
      <c r="CPV833" s="28"/>
      <c r="CPW833" s="28"/>
      <c r="CPX833" s="28"/>
      <c r="CPY833" s="28"/>
      <c r="CPZ833" s="28"/>
      <c r="CQA833" s="28"/>
      <c r="CQB833" s="28"/>
      <c r="CQC833" s="28"/>
      <c r="CQD833" s="28"/>
      <c r="CQE833" s="28"/>
      <c r="CQF833" s="28"/>
      <c r="CQG833" s="28"/>
      <c r="CQH833" s="28"/>
      <c r="CQI833" s="28"/>
      <c r="CQJ833" s="28"/>
      <c r="CQK833" s="28"/>
      <c r="CQL833" s="28"/>
      <c r="CQM833" s="28"/>
      <c r="CQN833" s="28"/>
      <c r="CQO833" s="28"/>
      <c r="CQP833" s="28"/>
      <c r="CQQ833" s="28"/>
      <c r="CQR833" s="28"/>
      <c r="CQS833" s="28"/>
      <c r="CQT833" s="28"/>
      <c r="CQU833" s="28"/>
      <c r="CQV833" s="28"/>
      <c r="CQW833" s="28"/>
      <c r="CQX833" s="28"/>
      <c r="CQY833" s="28"/>
      <c r="CQZ833" s="28"/>
      <c r="CRA833" s="28"/>
      <c r="CRB833" s="28"/>
      <c r="CRC833" s="28"/>
      <c r="CRD833" s="28"/>
      <c r="CRE833" s="28"/>
      <c r="CRF833" s="28"/>
      <c r="CRG833" s="28"/>
      <c r="CRH833" s="28"/>
      <c r="CRI833" s="28"/>
      <c r="CRJ833" s="28"/>
      <c r="CRK833" s="28"/>
      <c r="CRL833" s="28"/>
      <c r="CRM833" s="28"/>
      <c r="CRN833" s="28"/>
      <c r="CRO833" s="28"/>
      <c r="CRP833" s="28"/>
      <c r="CRQ833" s="28"/>
      <c r="CRR833" s="28"/>
      <c r="CRS833" s="28"/>
      <c r="CRT833" s="28"/>
      <c r="CRU833" s="28"/>
      <c r="CRV833" s="28"/>
      <c r="CRW833" s="28"/>
      <c r="CRX833" s="28"/>
      <c r="CRY833" s="28"/>
      <c r="CRZ833" s="28"/>
      <c r="CSA833" s="28"/>
      <c r="CSB833" s="28"/>
      <c r="CSC833" s="28"/>
      <c r="CSD833" s="28"/>
      <c r="CSE833" s="28"/>
      <c r="CSF833" s="28"/>
      <c r="CSG833" s="28"/>
      <c r="CSH833" s="28"/>
      <c r="CSI833" s="28"/>
      <c r="CSJ833" s="28"/>
      <c r="CSK833" s="28"/>
      <c r="CSL833" s="28"/>
      <c r="CSM833" s="28"/>
      <c r="CSN833" s="28"/>
      <c r="CSO833" s="28"/>
      <c r="CSP833" s="28"/>
      <c r="CSQ833" s="28"/>
      <c r="CSR833" s="28"/>
      <c r="CSS833" s="28"/>
      <c r="CST833" s="28"/>
      <c r="CSU833" s="28"/>
      <c r="CSV833" s="28"/>
      <c r="CSW833" s="28"/>
      <c r="CSX833" s="28"/>
      <c r="CSY833" s="28"/>
      <c r="CSZ833" s="28"/>
      <c r="CTA833" s="28"/>
      <c r="CTB833" s="28"/>
      <c r="CTC833" s="28"/>
      <c r="CTD833" s="28"/>
      <c r="CTE833" s="28"/>
      <c r="CTF833" s="28"/>
      <c r="CTG833" s="28"/>
      <c r="CTH833" s="28"/>
      <c r="CTI833" s="28"/>
      <c r="CTJ833" s="28"/>
      <c r="CTK833" s="28"/>
      <c r="CTL833" s="28"/>
      <c r="CTM833" s="28"/>
      <c r="CTN833" s="28"/>
      <c r="CTO833" s="28"/>
      <c r="CTP833" s="28"/>
      <c r="CTQ833" s="28"/>
      <c r="CTR833" s="28"/>
      <c r="CTS833" s="28"/>
      <c r="CTT833" s="28"/>
      <c r="CTU833" s="28"/>
      <c r="CTV833" s="28"/>
      <c r="CTW833" s="28"/>
      <c r="CTX833" s="28"/>
      <c r="CTY833" s="28"/>
      <c r="CTZ833" s="28"/>
      <c r="CUA833" s="28"/>
      <c r="CUB833" s="28"/>
      <c r="CUC833" s="28"/>
      <c r="CUD833" s="28"/>
      <c r="CUE833" s="28"/>
      <c r="CUF833" s="28"/>
      <c r="CUG833" s="28"/>
      <c r="CUH833" s="28"/>
      <c r="CUI833" s="28"/>
      <c r="CUJ833" s="28"/>
      <c r="CUK833" s="28"/>
      <c r="CUL833" s="28"/>
      <c r="CUM833" s="28"/>
      <c r="CUN833" s="28"/>
      <c r="CUO833" s="28"/>
      <c r="CUP833" s="28"/>
      <c r="CUQ833" s="28"/>
      <c r="CUR833" s="28"/>
      <c r="CUS833" s="28"/>
      <c r="CUT833" s="28"/>
      <c r="CUU833" s="28"/>
      <c r="CUV833" s="28"/>
      <c r="CUW833" s="28"/>
      <c r="CUX833" s="28"/>
      <c r="CUY833" s="28"/>
      <c r="CUZ833" s="28"/>
      <c r="CVA833" s="28"/>
      <c r="CVB833" s="28"/>
      <c r="CVC833" s="28"/>
      <c r="CVD833" s="28"/>
      <c r="CVE833" s="28"/>
      <c r="CVF833" s="28"/>
      <c r="CVG833" s="28"/>
      <c r="CVH833" s="28"/>
      <c r="CVI833" s="28"/>
      <c r="CVJ833" s="28"/>
      <c r="CVK833" s="28"/>
      <c r="CVL833" s="28"/>
      <c r="CVM833" s="28"/>
      <c r="CVN833" s="28"/>
      <c r="CVO833" s="28"/>
      <c r="CVP833" s="28"/>
      <c r="CVQ833" s="28"/>
      <c r="CVR833" s="28"/>
      <c r="CVS833" s="28"/>
      <c r="CVT833" s="28"/>
      <c r="CVU833" s="28"/>
      <c r="CVV833" s="28"/>
      <c r="CVW833" s="28"/>
      <c r="CVX833" s="28"/>
      <c r="CVY833" s="28"/>
      <c r="CVZ833" s="28"/>
      <c r="CWA833" s="28"/>
      <c r="CWB833" s="28"/>
      <c r="CWC833" s="28"/>
      <c r="CWD833" s="28"/>
      <c r="CWE833" s="28"/>
      <c r="CWF833" s="28"/>
      <c r="CWG833" s="28"/>
      <c r="CWH833" s="28"/>
      <c r="CWI833" s="28"/>
      <c r="CWJ833" s="28"/>
      <c r="CWK833" s="28"/>
      <c r="CWL833" s="28"/>
      <c r="CWM833" s="28"/>
      <c r="CWN833" s="28"/>
      <c r="CWO833" s="28"/>
      <c r="CWP833" s="28"/>
      <c r="CWQ833" s="28"/>
      <c r="CWR833" s="28"/>
      <c r="CWS833" s="28"/>
      <c r="CWT833" s="28"/>
      <c r="CWU833" s="28"/>
      <c r="CWV833" s="28"/>
      <c r="CWW833" s="28"/>
      <c r="CWX833" s="28"/>
      <c r="CWY833" s="28"/>
      <c r="CWZ833" s="28"/>
      <c r="CXA833" s="28"/>
      <c r="CXB833" s="28"/>
      <c r="CXC833" s="28"/>
      <c r="CXD833" s="28"/>
      <c r="CXE833" s="28"/>
      <c r="CXF833" s="28"/>
      <c r="CXG833" s="28"/>
      <c r="CXH833" s="28"/>
      <c r="CXI833" s="28"/>
      <c r="CXJ833" s="28"/>
      <c r="CXK833" s="28"/>
      <c r="CXL833" s="28"/>
      <c r="CXM833" s="28"/>
      <c r="CXN833" s="28"/>
      <c r="CXO833" s="28"/>
      <c r="CXP833" s="28"/>
      <c r="CXQ833" s="28"/>
      <c r="CXR833" s="28"/>
      <c r="CXS833" s="28"/>
      <c r="CXT833" s="28"/>
      <c r="CXU833" s="28"/>
      <c r="CXV833" s="28"/>
      <c r="CXW833" s="28"/>
      <c r="CXX833" s="28"/>
      <c r="CXY833" s="28"/>
      <c r="CXZ833" s="28"/>
      <c r="CYA833" s="28"/>
      <c r="CYB833" s="28"/>
      <c r="CYC833" s="28"/>
      <c r="CYD833" s="28"/>
      <c r="CYE833" s="28"/>
      <c r="CYF833" s="28"/>
      <c r="CYG833" s="28"/>
      <c r="CYH833" s="28"/>
      <c r="CYI833" s="28"/>
      <c r="CYJ833" s="28"/>
      <c r="CYK833" s="28"/>
      <c r="CYL833" s="28"/>
      <c r="CYM833" s="28"/>
      <c r="CYN833" s="28"/>
      <c r="CYO833" s="28"/>
      <c r="CYP833" s="28"/>
      <c r="CYQ833" s="28"/>
      <c r="CYR833" s="28"/>
      <c r="CYS833" s="28"/>
      <c r="CYT833" s="28"/>
      <c r="CYU833" s="28"/>
      <c r="CYV833" s="28"/>
      <c r="CYW833" s="28"/>
      <c r="CYX833" s="28"/>
      <c r="CYY833" s="28"/>
      <c r="CYZ833" s="28"/>
      <c r="CZA833" s="28"/>
      <c r="CZB833" s="28"/>
      <c r="CZC833" s="28"/>
      <c r="CZD833" s="28"/>
      <c r="CZE833" s="28"/>
      <c r="CZF833" s="28"/>
      <c r="CZG833" s="28"/>
      <c r="CZH833" s="28"/>
      <c r="CZI833" s="28"/>
      <c r="CZJ833" s="28"/>
      <c r="CZK833" s="28"/>
      <c r="CZL833" s="28"/>
      <c r="CZM833" s="28"/>
      <c r="CZN833" s="28"/>
      <c r="CZO833" s="28"/>
      <c r="CZP833" s="28"/>
      <c r="CZQ833" s="28"/>
      <c r="CZR833" s="28"/>
      <c r="CZS833" s="28"/>
      <c r="CZT833" s="28"/>
      <c r="CZU833" s="28"/>
      <c r="CZV833" s="28"/>
      <c r="CZW833" s="28"/>
      <c r="CZX833" s="28"/>
      <c r="CZY833" s="28"/>
      <c r="CZZ833" s="28"/>
      <c r="DAA833" s="28"/>
      <c r="DAB833" s="28"/>
      <c r="DAC833" s="28"/>
      <c r="DAD833" s="28"/>
      <c r="DAE833" s="28"/>
      <c r="DAF833" s="28"/>
      <c r="DAG833" s="28"/>
      <c r="DAH833" s="28"/>
      <c r="DAI833" s="28"/>
      <c r="DAJ833" s="28"/>
      <c r="DAK833" s="28"/>
      <c r="DAL833" s="28"/>
      <c r="DAM833" s="28"/>
      <c r="DAN833" s="28"/>
      <c r="DAO833" s="28"/>
      <c r="DAP833" s="28"/>
      <c r="DAQ833" s="28"/>
      <c r="DAR833" s="28"/>
      <c r="DAS833" s="28"/>
      <c r="DAT833" s="28"/>
      <c r="DAU833" s="28"/>
      <c r="DAV833" s="28"/>
      <c r="DAW833" s="28"/>
      <c r="DAX833" s="28"/>
      <c r="DAY833" s="28"/>
      <c r="DAZ833" s="28"/>
      <c r="DBA833" s="28"/>
      <c r="DBB833" s="28"/>
      <c r="DBC833" s="28"/>
      <c r="DBD833" s="28"/>
      <c r="DBE833" s="28"/>
      <c r="DBF833" s="28"/>
      <c r="DBG833" s="28"/>
      <c r="DBH833" s="28"/>
      <c r="DBI833" s="28"/>
      <c r="DBJ833" s="28"/>
      <c r="DBK833" s="28"/>
      <c r="DBL833" s="28"/>
      <c r="DBM833" s="28"/>
      <c r="DBN833" s="28"/>
      <c r="DBO833" s="28"/>
      <c r="DBP833" s="28"/>
      <c r="DBQ833" s="28"/>
      <c r="DBR833" s="28"/>
      <c r="DBS833" s="28"/>
      <c r="DBT833" s="28"/>
      <c r="DBU833" s="28"/>
      <c r="DBV833" s="28"/>
      <c r="DBW833" s="28"/>
      <c r="DBX833" s="28"/>
      <c r="DBY833" s="28"/>
      <c r="DBZ833" s="28"/>
      <c r="DCA833" s="28"/>
      <c r="DCB833" s="28"/>
      <c r="DCC833" s="28"/>
      <c r="DCD833" s="28"/>
      <c r="DCE833" s="28"/>
      <c r="DCF833" s="28"/>
      <c r="DCG833" s="28"/>
      <c r="DCH833" s="28"/>
      <c r="DCI833" s="28"/>
      <c r="DCJ833" s="28"/>
      <c r="DCK833" s="28"/>
      <c r="DCL833" s="28"/>
      <c r="DCM833" s="28"/>
      <c r="DCN833" s="28"/>
      <c r="DCO833" s="28"/>
      <c r="DCP833" s="28"/>
      <c r="DCQ833" s="28"/>
      <c r="DCR833" s="28"/>
      <c r="DCS833" s="28"/>
      <c r="DCT833" s="28"/>
      <c r="DCU833" s="28"/>
      <c r="DCV833" s="28"/>
      <c r="DCW833" s="28"/>
      <c r="DCX833" s="28"/>
      <c r="DCY833" s="28"/>
      <c r="DCZ833" s="28"/>
      <c r="DDA833" s="28"/>
      <c r="DDB833" s="28"/>
      <c r="DDC833" s="28"/>
      <c r="DDD833" s="28"/>
      <c r="DDE833" s="28"/>
      <c r="DDF833" s="28"/>
      <c r="DDG833" s="28"/>
      <c r="DDH833" s="28"/>
      <c r="DDI833" s="28"/>
      <c r="DDJ833" s="28"/>
      <c r="DDK833" s="28"/>
      <c r="DDL833" s="28"/>
      <c r="DDM833" s="28"/>
      <c r="DDN833" s="28"/>
      <c r="DDO833" s="28"/>
      <c r="DDP833" s="28"/>
      <c r="DDQ833" s="28"/>
      <c r="DDR833" s="28"/>
      <c r="DDS833" s="28"/>
      <c r="DDT833" s="28"/>
      <c r="DDU833" s="28"/>
      <c r="DDV833" s="28"/>
      <c r="DDW833" s="28"/>
      <c r="DDX833" s="28"/>
      <c r="DDY833" s="28"/>
      <c r="DDZ833" s="28"/>
      <c r="DEA833" s="28"/>
      <c r="DEB833" s="28"/>
      <c r="DEC833" s="28"/>
      <c r="DED833" s="28"/>
      <c r="DEE833" s="28"/>
      <c r="DEF833" s="28"/>
      <c r="DEG833" s="28"/>
      <c r="DEH833" s="28"/>
      <c r="DEI833" s="28"/>
      <c r="DEJ833" s="28"/>
      <c r="DEK833" s="28"/>
      <c r="DEL833" s="28"/>
      <c r="DEM833" s="28"/>
      <c r="DEN833" s="28"/>
      <c r="DEO833" s="28"/>
      <c r="DEP833" s="28"/>
      <c r="DEQ833" s="28"/>
      <c r="DER833" s="28"/>
      <c r="DES833" s="28"/>
      <c r="DET833" s="28"/>
      <c r="DEU833" s="28"/>
      <c r="DEV833" s="28"/>
      <c r="DEW833" s="28"/>
      <c r="DEX833" s="28"/>
      <c r="DEY833" s="28"/>
      <c r="DEZ833" s="28"/>
      <c r="DFA833" s="28"/>
      <c r="DFB833" s="28"/>
      <c r="DFC833" s="28"/>
      <c r="DFD833" s="28"/>
      <c r="DFE833" s="28"/>
      <c r="DFF833" s="28"/>
      <c r="DFG833" s="28"/>
      <c r="DFH833" s="28"/>
      <c r="DFI833" s="28"/>
      <c r="DFJ833" s="28"/>
      <c r="DFK833" s="28"/>
      <c r="DFL833" s="28"/>
      <c r="DFM833" s="28"/>
      <c r="DFN833" s="28"/>
      <c r="DFO833" s="28"/>
      <c r="DFP833" s="28"/>
      <c r="DFQ833" s="28"/>
      <c r="DFR833" s="28"/>
      <c r="DFS833" s="28"/>
      <c r="DFT833" s="28"/>
      <c r="DFU833" s="28"/>
      <c r="DFV833" s="28"/>
      <c r="DFW833" s="28"/>
      <c r="DFX833" s="28"/>
      <c r="DFY833" s="28"/>
      <c r="DFZ833" s="28"/>
      <c r="DGA833" s="28"/>
      <c r="DGB833" s="28"/>
      <c r="DGC833" s="28"/>
      <c r="DGD833" s="28"/>
      <c r="DGE833" s="28"/>
      <c r="DGF833" s="28"/>
      <c r="DGG833" s="28"/>
      <c r="DGH833" s="28"/>
      <c r="DGI833" s="28"/>
      <c r="DGJ833" s="28"/>
      <c r="DGK833" s="28"/>
      <c r="DGL833" s="28"/>
      <c r="DGM833" s="28"/>
      <c r="DGN833" s="28"/>
      <c r="DGO833" s="28"/>
      <c r="DGP833" s="28"/>
      <c r="DGQ833" s="28"/>
      <c r="DGR833" s="28"/>
      <c r="DGS833" s="28"/>
      <c r="DGT833" s="28"/>
      <c r="DGU833" s="28"/>
      <c r="DGV833" s="28"/>
      <c r="DGW833" s="28"/>
      <c r="DGX833" s="28"/>
      <c r="DGY833" s="28"/>
      <c r="DGZ833" s="28"/>
      <c r="DHA833" s="28"/>
      <c r="DHB833" s="28"/>
      <c r="DHC833" s="28"/>
      <c r="DHD833" s="28"/>
      <c r="DHE833" s="28"/>
      <c r="DHF833" s="28"/>
      <c r="DHG833" s="28"/>
      <c r="DHH833" s="28"/>
      <c r="DHI833" s="28"/>
      <c r="DHJ833" s="28"/>
      <c r="DHK833" s="28"/>
      <c r="DHL833" s="28"/>
      <c r="DHM833" s="28"/>
      <c r="DHN833" s="28"/>
      <c r="DHO833" s="28"/>
      <c r="DHP833" s="28"/>
      <c r="DHQ833" s="28"/>
      <c r="DHR833" s="28"/>
      <c r="DHS833" s="28"/>
      <c r="DHT833" s="28"/>
      <c r="DHU833" s="28"/>
      <c r="DHV833" s="28"/>
      <c r="DHW833" s="28"/>
      <c r="DHX833" s="28"/>
      <c r="DHY833" s="28"/>
      <c r="DHZ833" s="28"/>
      <c r="DIA833" s="28"/>
      <c r="DIB833" s="28"/>
      <c r="DIC833" s="28"/>
      <c r="DID833" s="28"/>
      <c r="DIE833" s="28"/>
      <c r="DIF833" s="28"/>
      <c r="DIG833" s="28"/>
      <c r="DIH833" s="28"/>
      <c r="DII833" s="28"/>
      <c r="DIJ833" s="28"/>
      <c r="DIK833" s="28"/>
      <c r="DIL833" s="28"/>
      <c r="DIM833" s="28"/>
      <c r="DIN833" s="28"/>
      <c r="DIO833" s="28"/>
      <c r="DIP833" s="28"/>
      <c r="DIQ833" s="28"/>
      <c r="DIR833" s="28"/>
      <c r="DIS833" s="28"/>
      <c r="DIT833" s="28"/>
      <c r="DIU833" s="28"/>
      <c r="DIV833" s="28"/>
      <c r="DIW833" s="28"/>
      <c r="DIX833" s="28"/>
      <c r="DIY833" s="28"/>
      <c r="DIZ833" s="28"/>
      <c r="DJA833" s="28"/>
      <c r="DJB833" s="28"/>
      <c r="DJC833" s="28"/>
      <c r="DJD833" s="28"/>
      <c r="DJE833" s="28"/>
      <c r="DJF833" s="28"/>
      <c r="DJG833" s="28"/>
      <c r="DJH833" s="28"/>
      <c r="DJI833" s="28"/>
      <c r="DJJ833" s="28"/>
      <c r="DJK833" s="28"/>
      <c r="DJL833" s="28"/>
      <c r="DJM833" s="28"/>
      <c r="DJN833" s="28"/>
      <c r="DJO833" s="28"/>
      <c r="DJP833" s="28"/>
      <c r="DJQ833" s="28"/>
      <c r="DJR833" s="28"/>
      <c r="DJS833" s="28"/>
      <c r="DJT833" s="28"/>
      <c r="DJU833" s="28"/>
      <c r="DJV833" s="28"/>
      <c r="DJW833" s="28"/>
      <c r="DJX833" s="28"/>
      <c r="DJY833" s="28"/>
      <c r="DJZ833" s="28"/>
      <c r="DKA833" s="28"/>
      <c r="DKB833" s="28"/>
      <c r="DKC833" s="28"/>
      <c r="DKD833" s="28"/>
      <c r="DKE833" s="28"/>
      <c r="DKF833" s="28"/>
      <c r="DKG833" s="28"/>
      <c r="DKH833" s="28"/>
      <c r="DKI833" s="28"/>
      <c r="DKJ833" s="28"/>
      <c r="DKK833" s="28"/>
      <c r="DKL833" s="28"/>
      <c r="DKM833" s="28"/>
      <c r="DKN833" s="28"/>
      <c r="DKO833" s="28"/>
      <c r="DKP833" s="28"/>
      <c r="DKQ833" s="28"/>
      <c r="DKR833" s="28"/>
      <c r="DKS833" s="28"/>
      <c r="DKT833" s="28"/>
      <c r="DKU833" s="28"/>
      <c r="DKV833" s="28"/>
      <c r="DKW833" s="28"/>
      <c r="DKX833" s="28"/>
      <c r="DKY833" s="28"/>
      <c r="DKZ833" s="28"/>
      <c r="DLA833" s="28"/>
      <c r="DLB833" s="28"/>
      <c r="DLC833" s="28"/>
      <c r="DLD833" s="28"/>
      <c r="DLE833" s="28"/>
      <c r="DLF833" s="28"/>
      <c r="DLG833" s="28"/>
      <c r="DLH833" s="28"/>
      <c r="DLI833" s="28"/>
      <c r="DLJ833" s="28"/>
      <c r="DLK833" s="28"/>
      <c r="DLL833" s="28"/>
      <c r="DLM833" s="28"/>
      <c r="DLN833" s="28"/>
      <c r="DLO833" s="28"/>
      <c r="DLP833" s="28"/>
      <c r="DLQ833" s="28"/>
      <c r="DLR833" s="28"/>
      <c r="DLS833" s="28"/>
      <c r="DLT833" s="28"/>
      <c r="DLU833" s="28"/>
      <c r="DLV833" s="28"/>
      <c r="DLW833" s="28"/>
      <c r="DLX833" s="28"/>
      <c r="DLY833" s="28"/>
      <c r="DLZ833" s="28"/>
      <c r="DMA833" s="28"/>
      <c r="DMB833" s="28"/>
      <c r="DMC833" s="28"/>
      <c r="DMD833" s="28"/>
      <c r="DME833" s="28"/>
      <c r="DMF833" s="28"/>
      <c r="DMG833" s="28"/>
      <c r="DMH833" s="28"/>
      <c r="DMI833" s="28"/>
      <c r="DMJ833" s="28"/>
      <c r="DMK833" s="28"/>
      <c r="DML833" s="28"/>
      <c r="DMM833" s="28"/>
      <c r="DMN833" s="28"/>
      <c r="DMO833" s="28"/>
      <c r="DMP833" s="28"/>
      <c r="DMQ833" s="28"/>
      <c r="DMR833" s="28"/>
      <c r="DMS833" s="28"/>
      <c r="DMT833" s="28"/>
      <c r="DMU833" s="28"/>
      <c r="DMV833" s="28"/>
      <c r="DMW833" s="28"/>
      <c r="DMX833" s="28"/>
      <c r="DMY833" s="28"/>
      <c r="DMZ833" s="28"/>
      <c r="DNA833" s="28"/>
      <c r="DNB833" s="28"/>
      <c r="DNC833" s="28"/>
      <c r="DND833" s="28"/>
      <c r="DNE833" s="28"/>
      <c r="DNF833" s="28"/>
      <c r="DNG833" s="28"/>
      <c r="DNH833" s="28"/>
      <c r="DNI833" s="28"/>
      <c r="DNJ833" s="28"/>
      <c r="DNK833" s="28"/>
      <c r="DNL833" s="28"/>
      <c r="DNM833" s="28"/>
      <c r="DNN833" s="28"/>
      <c r="DNO833" s="28"/>
      <c r="DNP833" s="28"/>
      <c r="DNQ833" s="28"/>
      <c r="DNR833" s="28"/>
      <c r="DNS833" s="28"/>
      <c r="DNT833" s="28"/>
      <c r="DNU833" s="28"/>
      <c r="DNV833" s="28"/>
      <c r="DNW833" s="28"/>
      <c r="DNX833" s="28"/>
      <c r="DNY833" s="28"/>
      <c r="DNZ833" s="28"/>
      <c r="DOA833" s="28"/>
      <c r="DOB833" s="28"/>
      <c r="DOC833" s="28"/>
      <c r="DOD833" s="28"/>
      <c r="DOE833" s="28"/>
      <c r="DOF833" s="28"/>
      <c r="DOG833" s="28"/>
      <c r="DOH833" s="28"/>
      <c r="DOI833" s="28"/>
      <c r="DOJ833" s="28"/>
      <c r="DOK833" s="28"/>
      <c r="DOL833" s="28"/>
      <c r="DOM833" s="28"/>
      <c r="DON833" s="28"/>
      <c r="DOO833" s="28"/>
      <c r="DOP833" s="28"/>
      <c r="DOQ833" s="28"/>
      <c r="DOR833" s="28"/>
      <c r="DOS833" s="28"/>
      <c r="DOT833" s="28"/>
      <c r="DOU833" s="28"/>
      <c r="DOV833" s="28"/>
      <c r="DOW833" s="28"/>
      <c r="DOX833" s="28"/>
      <c r="DOY833" s="28"/>
      <c r="DOZ833" s="28"/>
      <c r="DPA833" s="28"/>
      <c r="DPB833" s="28"/>
      <c r="DPC833" s="28"/>
      <c r="DPD833" s="28"/>
      <c r="DPE833" s="28"/>
      <c r="DPF833" s="28"/>
      <c r="DPG833" s="28"/>
      <c r="DPH833" s="28"/>
      <c r="DPI833" s="28"/>
      <c r="DPJ833" s="28"/>
      <c r="DPK833" s="28"/>
      <c r="DPL833" s="28"/>
      <c r="DPM833" s="28"/>
      <c r="DPN833" s="28"/>
      <c r="DPO833" s="28"/>
      <c r="DPP833" s="28"/>
      <c r="DPQ833" s="28"/>
      <c r="DPR833" s="28"/>
      <c r="DPS833" s="28"/>
      <c r="DPT833" s="28"/>
      <c r="DPU833" s="28"/>
      <c r="DPV833" s="28"/>
      <c r="DPW833" s="28"/>
      <c r="DPX833" s="28"/>
      <c r="DPY833" s="28"/>
      <c r="DPZ833" s="28"/>
      <c r="DQA833" s="28"/>
      <c r="DQB833" s="28"/>
      <c r="DQC833" s="28"/>
      <c r="DQD833" s="28"/>
      <c r="DQE833" s="28"/>
      <c r="DQF833" s="28"/>
      <c r="DQG833" s="28"/>
      <c r="DQH833" s="28"/>
      <c r="DQI833" s="28"/>
      <c r="DQJ833" s="28"/>
      <c r="DQK833" s="28"/>
      <c r="DQL833" s="28"/>
      <c r="DQM833" s="28"/>
      <c r="DQN833" s="28"/>
      <c r="DQO833" s="28"/>
      <c r="DQP833" s="28"/>
      <c r="DQQ833" s="28"/>
      <c r="DQR833" s="28"/>
      <c r="DQS833" s="28"/>
      <c r="DQT833" s="28"/>
      <c r="DQU833" s="28"/>
      <c r="DQV833" s="28"/>
      <c r="DQW833" s="28"/>
      <c r="DQX833" s="28"/>
      <c r="DQY833" s="28"/>
      <c r="DQZ833" s="28"/>
      <c r="DRA833" s="28"/>
      <c r="DRB833" s="28"/>
      <c r="DRC833" s="28"/>
      <c r="DRD833" s="28"/>
      <c r="DRE833" s="28"/>
      <c r="DRF833" s="28"/>
      <c r="DRG833" s="28"/>
      <c r="DRH833" s="28"/>
      <c r="DRI833" s="28"/>
      <c r="DRJ833" s="28"/>
      <c r="DRK833" s="28"/>
      <c r="DRL833" s="28"/>
      <c r="DRM833" s="28"/>
      <c r="DRN833" s="28"/>
      <c r="DRO833" s="28"/>
      <c r="DRP833" s="28"/>
      <c r="DRQ833" s="28"/>
      <c r="DRR833" s="28"/>
      <c r="DRS833" s="28"/>
      <c r="DRT833" s="28"/>
      <c r="DRU833" s="28"/>
      <c r="DRV833" s="28"/>
      <c r="DRW833" s="28"/>
      <c r="DRX833" s="28"/>
      <c r="DRY833" s="28"/>
      <c r="DRZ833" s="28"/>
      <c r="DSA833" s="28"/>
      <c r="DSB833" s="28"/>
      <c r="DSC833" s="28"/>
      <c r="DSD833" s="28"/>
      <c r="DSE833" s="28"/>
      <c r="DSF833" s="28"/>
      <c r="DSG833" s="28"/>
      <c r="DSH833" s="28"/>
      <c r="DSI833" s="28"/>
      <c r="DSJ833" s="28"/>
      <c r="DSK833" s="28"/>
      <c r="DSL833" s="28"/>
      <c r="DSM833" s="28"/>
      <c r="DSN833" s="28"/>
      <c r="DSO833" s="28"/>
      <c r="DSP833" s="28"/>
      <c r="DSQ833" s="28"/>
      <c r="DSR833" s="28"/>
      <c r="DSS833" s="28"/>
      <c r="DST833" s="28"/>
      <c r="DSU833" s="28"/>
      <c r="DSV833" s="28"/>
      <c r="DSW833" s="28"/>
      <c r="DSX833" s="28"/>
      <c r="DSY833" s="28"/>
      <c r="DSZ833" s="28"/>
      <c r="DTA833" s="28"/>
      <c r="DTB833" s="28"/>
      <c r="DTC833" s="28"/>
      <c r="DTD833" s="28"/>
      <c r="DTE833" s="28"/>
      <c r="DTF833" s="28"/>
      <c r="DTG833" s="28"/>
      <c r="DTH833" s="28"/>
      <c r="DTI833" s="28"/>
      <c r="DTJ833" s="28"/>
      <c r="DTK833" s="28"/>
      <c r="DTL833" s="28"/>
      <c r="DTM833" s="28"/>
      <c r="DTN833" s="28"/>
      <c r="DTO833" s="28"/>
      <c r="DTP833" s="28"/>
      <c r="DTQ833" s="28"/>
      <c r="DTR833" s="28"/>
      <c r="DTS833" s="28"/>
      <c r="DTT833" s="28"/>
      <c r="DTU833" s="28"/>
      <c r="DTV833" s="28"/>
      <c r="DTW833" s="28"/>
      <c r="DTX833" s="28"/>
      <c r="DTY833" s="28"/>
      <c r="DTZ833" s="28"/>
      <c r="DUA833" s="28"/>
      <c r="DUB833" s="28"/>
      <c r="DUC833" s="28"/>
      <c r="DUD833" s="28"/>
      <c r="DUE833" s="28"/>
      <c r="DUF833" s="28"/>
      <c r="DUG833" s="28"/>
      <c r="DUH833" s="28"/>
      <c r="DUI833" s="28"/>
      <c r="DUJ833" s="28"/>
      <c r="DUK833" s="28"/>
      <c r="DUL833" s="28"/>
      <c r="DUM833" s="28"/>
      <c r="DUN833" s="28"/>
      <c r="DUO833" s="28"/>
      <c r="DUP833" s="28"/>
      <c r="DUQ833" s="28"/>
      <c r="DUR833" s="28"/>
      <c r="DUS833" s="28"/>
      <c r="DUT833" s="28"/>
      <c r="DUU833" s="28"/>
      <c r="DUV833" s="28"/>
      <c r="DUW833" s="28"/>
      <c r="DUX833" s="28"/>
      <c r="DUY833" s="28"/>
      <c r="DUZ833" s="28"/>
      <c r="DVA833" s="28"/>
      <c r="DVB833" s="28"/>
      <c r="DVC833" s="28"/>
      <c r="DVD833" s="28"/>
      <c r="DVE833" s="28"/>
      <c r="DVF833" s="28"/>
      <c r="DVG833" s="28"/>
      <c r="DVH833" s="28"/>
      <c r="DVI833" s="28"/>
      <c r="DVJ833" s="28"/>
      <c r="DVK833" s="28"/>
      <c r="DVL833" s="28"/>
      <c r="DVM833" s="28"/>
      <c r="DVN833" s="28"/>
      <c r="DVO833" s="28"/>
      <c r="DVP833" s="28"/>
      <c r="DVQ833" s="28"/>
      <c r="DVR833" s="28"/>
      <c r="DVS833" s="28"/>
      <c r="DVT833" s="28"/>
      <c r="DVU833" s="28"/>
      <c r="DVV833" s="28"/>
      <c r="DVW833" s="28"/>
      <c r="DVX833" s="28"/>
      <c r="DVY833" s="28"/>
      <c r="DVZ833" s="28"/>
      <c r="DWA833" s="28"/>
      <c r="DWB833" s="28"/>
      <c r="DWC833" s="28"/>
      <c r="DWD833" s="28"/>
      <c r="DWE833" s="28"/>
      <c r="DWF833" s="28"/>
      <c r="DWG833" s="28"/>
      <c r="DWH833" s="28"/>
      <c r="DWI833" s="28"/>
      <c r="DWJ833" s="28"/>
      <c r="DWK833" s="28"/>
      <c r="DWL833" s="28"/>
      <c r="DWM833" s="28"/>
      <c r="DWN833" s="28"/>
      <c r="DWO833" s="28"/>
      <c r="DWP833" s="28"/>
      <c r="DWQ833" s="28"/>
      <c r="DWR833" s="28"/>
      <c r="DWS833" s="28"/>
      <c r="DWT833" s="28"/>
      <c r="DWU833" s="28"/>
      <c r="DWV833" s="28"/>
      <c r="DWW833" s="28"/>
      <c r="DWX833" s="28"/>
      <c r="DWY833" s="28"/>
      <c r="DWZ833" s="28"/>
      <c r="DXA833" s="28"/>
      <c r="DXB833" s="28"/>
      <c r="DXC833" s="28"/>
      <c r="DXD833" s="28"/>
      <c r="DXE833" s="28"/>
      <c r="DXF833" s="28"/>
      <c r="DXG833" s="28"/>
      <c r="DXH833" s="28"/>
      <c r="DXI833" s="28"/>
      <c r="DXJ833" s="28"/>
      <c r="DXK833" s="28"/>
      <c r="DXL833" s="28"/>
      <c r="DXM833" s="28"/>
      <c r="DXN833" s="28"/>
      <c r="DXO833" s="28"/>
      <c r="DXP833" s="28"/>
      <c r="DXQ833" s="28"/>
      <c r="DXR833" s="28"/>
      <c r="DXS833" s="28"/>
      <c r="DXT833" s="28"/>
      <c r="DXU833" s="28"/>
      <c r="DXV833" s="28"/>
      <c r="DXW833" s="28"/>
      <c r="DXX833" s="28"/>
      <c r="DXY833" s="28"/>
      <c r="DXZ833" s="28"/>
      <c r="DYA833" s="28"/>
      <c r="DYB833" s="28"/>
      <c r="DYC833" s="28"/>
      <c r="DYD833" s="28"/>
      <c r="DYE833" s="28"/>
      <c r="DYF833" s="28"/>
      <c r="DYG833" s="28"/>
      <c r="DYH833" s="28"/>
      <c r="DYI833" s="28"/>
      <c r="DYJ833" s="28"/>
      <c r="DYK833" s="28"/>
      <c r="DYL833" s="28"/>
      <c r="DYM833" s="28"/>
      <c r="DYN833" s="28"/>
      <c r="DYO833" s="28"/>
      <c r="DYP833" s="28"/>
      <c r="DYQ833" s="28"/>
      <c r="DYR833" s="28"/>
      <c r="DYS833" s="28"/>
      <c r="DYT833" s="28"/>
      <c r="DYU833" s="28"/>
      <c r="DYV833" s="28"/>
      <c r="DYW833" s="28"/>
      <c r="DYX833" s="28"/>
      <c r="DYY833" s="28"/>
      <c r="DYZ833" s="28"/>
      <c r="DZA833" s="28"/>
      <c r="DZB833" s="28"/>
      <c r="DZC833" s="28"/>
      <c r="DZD833" s="28"/>
      <c r="DZE833" s="28"/>
      <c r="DZF833" s="28"/>
      <c r="DZG833" s="28"/>
      <c r="DZH833" s="28"/>
      <c r="DZI833" s="28"/>
      <c r="DZJ833" s="28"/>
      <c r="DZK833" s="28"/>
      <c r="DZL833" s="28"/>
      <c r="DZM833" s="28"/>
      <c r="DZN833" s="28"/>
      <c r="DZO833" s="28"/>
      <c r="DZP833" s="28"/>
      <c r="DZQ833" s="28"/>
      <c r="DZR833" s="28"/>
      <c r="DZS833" s="28"/>
      <c r="DZT833" s="28"/>
      <c r="DZU833" s="28"/>
      <c r="DZV833" s="28"/>
      <c r="DZW833" s="28"/>
      <c r="DZX833" s="28"/>
      <c r="DZY833" s="28"/>
      <c r="DZZ833" s="28"/>
      <c r="EAA833" s="28"/>
      <c r="EAB833" s="28"/>
      <c r="EAC833" s="28"/>
      <c r="EAD833" s="28"/>
      <c r="EAE833" s="28"/>
      <c r="EAF833" s="28"/>
      <c r="EAG833" s="28"/>
      <c r="EAH833" s="28"/>
      <c r="EAI833" s="28"/>
      <c r="EAJ833" s="28"/>
      <c r="EAK833" s="28"/>
      <c r="EAL833" s="28"/>
      <c r="EAM833" s="28"/>
      <c r="EAN833" s="28"/>
      <c r="EAO833" s="28"/>
      <c r="EAP833" s="28"/>
      <c r="EAQ833" s="28"/>
      <c r="EAR833" s="28"/>
      <c r="EAS833" s="28"/>
      <c r="EAT833" s="28"/>
      <c r="EAU833" s="28"/>
      <c r="EAV833" s="28"/>
      <c r="EAW833" s="28"/>
      <c r="EAX833" s="28"/>
      <c r="EAY833" s="28"/>
      <c r="EAZ833" s="28"/>
      <c r="EBA833" s="28"/>
      <c r="EBB833" s="28"/>
      <c r="EBC833" s="28"/>
      <c r="EBD833" s="28"/>
      <c r="EBE833" s="28"/>
      <c r="EBF833" s="28"/>
      <c r="EBG833" s="28"/>
      <c r="EBH833" s="28"/>
      <c r="EBI833" s="28"/>
      <c r="EBJ833" s="28"/>
      <c r="EBK833" s="28"/>
      <c r="EBL833" s="28"/>
      <c r="EBM833" s="28"/>
      <c r="EBN833" s="28"/>
      <c r="EBO833" s="28"/>
      <c r="EBP833" s="28"/>
      <c r="EBQ833" s="28"/>
      <c r="EBR833" s="28"/>
      <c r="EBS833" s="28"/>
      <c r="EBT833" s="28"/>
      <c r="EBU833" s="28"/>
      <c r="EBV833" s="28"/>
      <c r="EBW833" s="28"/>
      <c r="EBX833" s="28"/>
      <c r="EBY833" s="28"/>
      <c r="EBZ833" s="28"/>
      <c r="ECA833" s="28"/>
      <c r="ECB833" s="28"/>
      <c r="ECC833" s="28"/>
      <c r="ECD833" s="28"/>
      <c r="ECE833" s="28"/>
      <c r="ECF833" s="28"/>
      <c r="ECG833" s="28"/>
      <c r="ECH833" s="28"/>
      <c r="ECI833" s="28"/>
      <c r="ECJ833" s="28"/>
      <c r="ECK833" s="28"/>
      <c r="ECL833" s="28"/>
      <c r="ECM833" s="28"/>
      <c r="ECN833" s="28"/>
      <c r="ECO833" s="28"/>
      <c r="ECP833" s="28"/>
      <c r="ECQ833" s="28"/>
      <c r="ECR833" s="28"/>
      <c r="ECS833" s="28"/>
      <c r="ECT833" s="28"/>
      <c r="ECU833" s="28"/>
      <c r="ECV833" s="28"/>
      <c r="ECW833" s="28"/>
      <c r="ECX833" s="28"/>
      <c r="ECY833" s="28"/>
      <c r="ECZ833" s="28"/>
      <c r="EDA833" s="28"/>
      <c r="EDB833" s="28"/>
      <c r="EDC833" s="28"/>
      <c r="EDD833" s="28"/>
      <c r="EDE833" s="28"/>
      <c r="EDF833" s="28"/>
      <c r="EDG833" s="28"/>
      <c r="EDH833" s="28"/>
      <c r="EDI833" s="28"/>
      <c r="EDJ833" s="28"/>
      <c r="EDK833" s="28"/>
      <c r="EDL833" s="28"/>
      <c r="EDM833" s="28"/>
      <c r="EDN833" s="28"/>
      <c r="EDO833" s="28"/>
      <c r="EDP833" s="28"/>
      <c r="EDQ833" s="28"/>
      <c r="EDR833" s="28"/>
      <c r="EDS833" s="28"/>
      <c r="EDT833" s="28"/>
      <c r="EDU833" s="28"/>
      <c r="EDV833" s="28"/>
      <c r="EDW833" s="28"/>
      <c r="EDX833" s="28"/>
      <c r="EDY833" s="28"/>
      <c r="EDZ833" s="28"/>
      <c r="EEA833" s="28"/>
      <c r="EEB833" s="28"/>
      <c r="EEC833" s="28"/>
      <c r="EED833" s="28"/>
      <c r="EEE833" s="28"/>
      <c r="EEF833" s="28"/>
      <c r="EEG833" s="28"/>
      <c r="EEH833" s="28"/>
      <c r="EEI833" s="28"/>
      <c r="EEJ833" s="28"/>
      <c r="EEK833" s="28"/>
      <c r="EEL833" s="28"/>
      <c r="EEM833" s="28"/>
      <c r="EEN833" s="28"/>
      <c r="EEO833" s="28"/>
      <c r="EEP833" s="28"/>
      <c r="EEQ833" s="28"/>
      <c r="EER833" s="28"/>
      <c r="EES833" s="28"/>
      <c r="EET833" s="28"/>
      <c r="EEU833" s="28"/>
      <c r="EEV833" s="28"/>
      <c r="EEW833" s="28"/>
      <c r="EEX833" s="28"/>
      <c r="EEY833" s="28"/>
      <c r="EEZ833" s="28"/>
      <c r="EFA833" s="28"/>
      <c r="EFB833" s="28"/>
      <c r="EFC833" s="28"/>
      <c r="EFD833" s="28"/>
      <c r="EFE833" s="28"/>
      <c r="EFF833" s="28"/>
      <c r="EFG833" s="28"/>
      <c r="EFH833" s="28"/>
      <c r="EFI833" s="28"/>
      <c r="EFJ833" s="28"/>
      <c r="EFK833" s="28"/>
      <c r="EFL833" s="28"/>
      <c r="EFM833" s="28"/>
      <c r="EFN833" s="28"/>
      <c r="EFO833" s="28"/>
      <c r="EFP833" s="28"/>
      <c r="EFQ833" s="28"/>
      <c r="EFR833" s="28"/>
      <c r="EFS833" s="28"/>
      <c r="EFT833" s="28"/>
      <c r="EFU833" s="28"/>
      <c r="EFV833" s="28"/>
      <c r="EFW833" s="28"/>
      <c r="EFX833" s="28"/>
      <c r="EFY833" s="28"/>
      <c r="EFZ833" s="28"/>
      <c r="EGA833" s="28"/>
      <c r="EGB833" s="28"/>
      <c r="EGC833" s="28"/>
      <c r="EGD833" s="28"/>
      <c r="EGE833" s="28"/>
      <c r="EGF833" s="28"/>
      <c r="EGG833" s="28"/>
      <c r="EGH833" s="28"/>
      <c r="EGI833" s="28"/>
      <c r="EGJ833" s="28"/>
      <c r="EGK833" s="28"/>
      <c r="EGL833" s="28"/>
      <c r="EGM833" s="28"/>
      <c r="EGN833" s="28"/>
      <c r="EGO833" s="28"/>
      <c r="EGP833" s="28"/>
      <c r="EGQ833" s="28"/>
      <c r="EGR833" s="28"/>
      <c r="EGS833" s="28"/>
      <c r="EGT833" s="28"/>
      <c r="EGU833" s="28"/>
      <c r="EGV833" s="28"/>
      <c r="EGW833" s="28"/>
      <c r="EGX833" s="28"/>
      <c r="EGY833" s="28"/>
      <c r="EGZ833" s="28"/>
      <c r="EHA833" s="28"/>
      <c r="EHB833" s="28"/>
      <c r="EHC833" s="28"/>
      <c r="EHD833" s="28"/>
      <c r="EHE833" s="28"/>
      <c r="EHF833" s="28"/>
      <c r="EHG833" s="28"/>
      <c r="EHH833" s="28"/>
      <c r="EHI833" s="28"/>
      <c r="EHJ833" s="28"/>
      <c r="EHK833" s="28"/>
      <c r="EHL833" s="28"/>
      <c r="EHM833" s="28"/>
      <c r="EHN833" s="28"/>
      <c r="EHO833" s="28"/>
      <c r="EHP833" s="28"/>
      <c r="EHQ833" s="28"/>
      <c r="EHR833" s="28"/>
      <c r="EHS833" s="28"/>
      <c r="EHT833" s="28"/>
      <c r="EHU833" s="28"/>
      <c r="EHV833" s="28"/>
      <c r="EHW833" s="28"/>
      <c r="EHX833" s="28"/>
      <c r="EHY833" s="28"/>
      <c r="EHZ833" s="28"/>
      <c r="EIA833" s="28"/>
      <c r="EIB833" s="28"/>
      <c r="EIC833" s="28"/>
      <c r="EID833" s="28"/>
      <c r="EIE833" s="28"/>
      <c r="EIF833" s="28"/>
      <c r="EIG833" s="28"/>
      <c r="EIH833" s="28"/>
      <c r="EII833" s="28"/>
      <c r="EIJ833" s="28"/>
      <c r="EIK833" s="28"/>
      <c r="EIL833" s="28"/>
      <c r="EIM833" s="28"/>
      <c r="EIN833" s="28"/>
      <c r="EIO833" s="28"/>
      <c r="EIP833" s="28"/>
      <c r="EIQ833" s="28"/>
      <c r="EIR833" s="28"/>
      <c r="EIS833" s="28"/>
      <c r="EIT833" s="28"/>
      <c r="EIU833" s="28"/>
      <c r="EIV833" s="28"/>
      <c r="EIW833" s="28"/>
      <c r="EIX833" s="28"/>
      <c r="EIY833" s="28"/>
      <c r="EIZ833" s="28"/>
      <c r="EJA833" s="28"/>
      <c r="EJB833" s="28"/>
      <c r="EJC833" s="28"/>
      <c r="EJD833" s="28"/>
      <c r="EJE833" s="28"/>
      <c r="EJF833" s="28"/>
      <c r="EJG833" s="28"/>
      <c r="EJH833" s="28"/>
      <c r="EJI833" s="28"/>
      <c r="EJJ833" s="28"/>
      <c r="EJK833" s="28"/>
      <c r="EJL833" s="28"/>
      <c r="EJM833" s="28"/>
      <c r="EJN833" s="28"/>
      <c r="EJO833" s="28"/>
      <c r="EJP833" s="28"/>
      <c r="EJQ833" s="28"/>
      <c r="EJR833" s="28"/>
      <c r="EJS833" s="28"/>
      <c r="EJT833" s="28"/>
      <c r="EJU833" s="28"/>
      <c r="EJV833" s="28"/>
      <c r="EJW833" s="28"/>
      <c r="EJX833" s="28"/>
      <c r="EJY833" s="28"/>
      <c r="EJZ833" s="28"/>
      <c r="EKA833" s="28"/>
      <c r="EKB833" s="28"/>
      <c r="EKC833" s="28"/>
      <c r="EKD833" s="28"/>
      <c r="EKE833" s="28"/>
      <c r="EKF833" s="28"/>
      <c r="EKG833" s="28"/>
      <c r="EKH833" s="28"/>
      <c r="EKI833" s="28"/>
      <c r="EKJ833" s="28"/>
      <c r="EKK833" s="28"/>
      <c r="EKL833" s="28"/>
      <c r="EKM833" s="28"/>
      <c r="EKN833" s="28"/>
      <c r="EKO833" s="28"/>
      <c r="EKP833" s="28"/>
      <c r="EKQ833" s="28"/>
      <c r="EKR833" s="28"/>
      <c r="EKS833" s="28"/>
      <c r="EKT833" s="28"/>
      <c r="EKU833" s="28"/>
      <c r="EKV833" s="28"/>
      <c r="EKW833" s="28"/>
      <c r="EKX833" s="28"/>
      <c r="EKY833" s="28"/>
      <c r="EKZ833" s="28"/>
      <c r="ELA833" s="28"/>
      <c r="ELB833" s="28"/>
      <c r="ELC833" s="28"/>
      <c r="ELD833" s="28"/>
      <c r="ELE833" s="28"/>
      <c r="ELF833" s="28"/>
      <c r="ELG833" s="28"/>
      <c r="ELH833" s="28"/>
      <c r="ELI833" s="28"/>
      <c r="ELJ833" s="28"/>
      <c r="ELK833" s="28"/>
      <c r="ELL833" s="28"/>
      <c r="ELM833" s="28"/>
      <c r="ELN833" s="28"/>
      <c r="ELO833" s="28"/>
      <c r="ELP833" s="28"/>
      <c r="ELQ833" s="28"/>
      <c r="ELR833" s="28"/>
      <c r="ELS833" s="28"/>
      <c r="ELT833" s="28"/>
      <c r="ELU833" s="28"/>
      <c r="ELV833" s="28"/>
      <c r="ELW833" s="28"/>
      <c r="ELX833" s="28"/>
      <c r="ELY833" s="28"/>
      <c r="ELZ833" s="28"/>
      <c r="EMA833" s="28"/>
      <c r="EMB833" s="28"/>
      <c r="EMC833" s="28"/>
      <c r="EMD833" s="28"/>
      <c r="EME833" s="28"/>
      <c r="EMF833" s="28"/>
      <c r="EMG833" s="28"/>
      <c r="EMH833" s="28"/>
      <c r="EMI833" s="28"/>
      <c r="EMJ833" s="28"/>
      <c r="EMK833" s="28"/>
      <c r="EML833" s="28"/>
      <c r="EMM833" s="28"/>
      <c r="EMN833" s="28"/>
      <c r="EMO833" s="28"/>
      <c r="EMP833" s="28"/>
      <c r="EMQ833" s="28"/>
      <c r="EMR833" s="28"/>
      <c r="EMS833" s="28"/>
      <c r="EMT833" s="28"/>
      <c r="EMU833" s="28"/>
      <c r="EMV833" s="28"/>
      <c r="EMW833" s="28"/>
      <c r="EMX833" s="28"/>
      <c r="EMY833" s="28"/>
      <c r="EMZ833" s="28"/>
      <c r="ENA833" s="28"/>
      <c r="ENB833" s="28"/>
      <c r="ENC833" s="28"/>
      <c r="END833" s="28"/>
      <c r="ENE833" s="28"/>
      <c r="ENF833" s="28"/>
      <c r="ENG833" s="28"/>
      <c r="ENH833" s="28"/>
      <c r="ENI833" s="28"/>
      <c r="ENJ833" s="28"/>
      <c r="ENK833" s="28"/>
      <c r="ENL833" s="28"/>
      <c r="ENM833" s="28"/>
      <c r="ENN833" s="28"/>
      <c r="ENO833" s="28"/>
      <c r="ENP833" s="28"/>
      <c r="ENQ833" s="28"/>
      <c r="ENR833" s="28"/>
      <c r="ENS833" s="28"/>
      <c r="ENT833" s="28"/>
      <c r="ENU833" s="28"/>
      <c r="ENV833" s="28"/>
      <c r="ENW833" s="28"/>
      <c r="ENX833" s="28"/>
      <c r="ENY833" s="28"/>
      <c r="ENZ833" s="28"/>
      <c r="EOA833" s="28"/>
      <c r="EOB833" s="28"/>
      <c r="EOC833" s="28"/>
      <c r="EOD833" s="28"/>
      <c r="EOE833" s="28"/>
      <c r="EOF833" s="28"/>
      <c r="EOG833" s="28"/>
      <c r="EOH833" s="28"/>
      <c r="EOI833" s="28"/>
      <c r="EOJ833" s="28"/>
      <c r="EOK833" s="28"/>
      <c r="EOL833" s="28"/>
      <c r="EOM833" s="28"/>
      <c r="EON833" s="28"/>
      <c r="EOO833" s="28"/>
      <c r="EOP833" s="28"/>
      <c r="EOQ833" s="28"/>
      <c r="EOR833" s="28"/>
      <c r="EOS833" s="28"/>
      <c r="EOT833" s="28"/>
      <c r="EOU833" s="28"/>
      <c r="EOV833" s="28"/>
      <c r="EOW833" s="28"/>
      <c r="EOX833" s="28"/>
      <c r="EOY833" s="28"/>
      <c r="EOZ833" s="28"/>
      <c r="EPA833" s="28"/>
      <c r="EPB833" s="28"/>
      <c r="EPC833" s="28"/>
      <c r="EPD833" s="28"/>
      <c r="EPE833" s="28"/>
      <c r="EPF833" s="28"/>
      <c r="EPG833" s="28"/>
      <c r="EPH833" s="28"/>
      <c r="EPI833" s="28"/>
      <c r="EPJ833" s="28"/>
      <c r="EPK833" s="28"/>
      <c r="EPL833" s="28"/>
      <c r="EPM833" s="28"/>
      <c r="EPN833" s="28"/>
      <c r="EPO833" s="28"/>
      <c r="EPP833" s="28"/>
      <c r="EPQ833" s="28"/>
      <c r="EPR833" s="28"/>
      <c r="EPS833" s="28"/>
      <c r="EPT833" s="28"/>
      <c r="EPU833" s="28"/>
      <c r="EPV833" s="28"/>
      <c r="EPW833" s="28"/>
      <c r="EPX833" s="28"/>
      <c r="EPY833" s="28"/>
      <c r="EPZ833" s="28"/>
      <c r="EQA833" s="28"/>
      <c r="EQB833" s="28"/>
      <c r="EQC833" s="28"/>
      <c r="EQD833" s="28"/>
      <c r="EQE833" s="28"/>
      <c r="EQF833" s="28"/>
      <c r="EQG833" s="28"/>
      <c r="EQH833" s="28"/>
      <c r="EQI833" s="28"/>
      <c r="EQJ833" s="28"/>
      <c r="EQK833" s="28"/>
      <c r="EQL833" s="28"/>
      <c r="EQM833" s="28"/>
      <c r="EQN833" s="28"/>
      <c r="EQO833" s="28"/>
      <c r="EQP833" s="28"/>
      <c r="EQQ833" s="28"/>
      <c r="EQR833" s="28"/>
      <c r="EQS833" s="28"/>
      <c r="EQT833" s="28"/>
      <c r="EQU833" s="28"/>
      <c r="EQV833" s="28"/>
      <c r="EQW833" s="28"/>
      <c r="EQX833" s="28"/>
      <c r="EQY833" s="28"/>
      <c r="EQZ833" s="28"/>
      <c r="ERA833" s="28"/>
      <c r="ERB833" s="28"/>
      <c r="ERC833" s="28"/>
      <c r="ERD833" s="28"/>
      <c r="ERE833" s="28"/>
      <c r="ERF833" s="28"/>
      <c r="ERG833" s="28"/>
      <c r="ERH833" s="28"/>
      <c r="ERI833" s="28"/>
      <c r="ERJ833" s="28"/>
      <c r="ERK833" s="28"/>
      <c r="ERL833" s="28"/>
      <c r="ERM833" s="28"/>
      <c r="ERN833" s="28"/>
      <c r="ERO833" s="28"/>
      <c r="ERP833" s="28"/>
      <c r="ERQ833" s="28"/>
      <c r="ERR833" s="28"/>
      <c r="ERS833" s="28"/>
      <c r="ERT833" s="28"/>
      <c r="ERU833" s="28"/>
      <c r="ERV833" s="28"/>
      <c r="ERW833" s="28"/>
      <c r="ERX833" s="28"/>
      <c r="ERY833" s="28"/>
      <c r="ERZ833" s="28"/>
      <c r="ESA833" s="28"/>
      <c r="ESB833" s="28"/>
      <c r="ESC833" s="28"/>
      <c r="ESD833" s="28"/>
      <c r="ESE833" s="28"/>
      <c r="ESF833" s="28"/>
      <c r="ESG833" s="28"/>
      <c r="ESH833" s="28"/>
      <c r="ESI833" s="28"/>
      <c r="ESJ833" s="28"/>
      <c r="ESK833" s="28"/>
      <c r="ESL833" s="28"/>
      <c r="ESM833" s="28"/>
      <c r="ESN833" s="28"/>
      <c r="ESO833" s="28"/>
      <c r="ESP833" s="28"/>
      <c r="ESQ833" s="28"/>
      <c r="ESR833" s="28"/>
      <c r="ESS833" s="28"/>
      <c r="EST833" s="28"/>
      <c r="ESU833" s="28"/>
      <c r="ESV833" s="28"/>
      <c r="ESW833" s="28"/>
      <c r="ESX833" s="28"/>
      <c r="ESY833" s="28"/>
      <c r="ESZ833" s="28"/>
      <c r="ETA833" s="28"/>
      <c r="ETB833" s="28"/>
      <c r="ETC833" s="28"/>
      <c r="ETD833" s="28"/>
      <c r="ETE833" s="28"/>
      <c r="ETF833" s="28"/>
      <c r="ETG833" s="28"/>
      <c r="ETH833" s="28"/>
      <c r="ETI833" s="28"/>
      <c r="ETJ833" s="28"/>
      <c r="ETK833" s="28"/>
      <c r="ETL833" s="28"/>
      <c r="ETM833" s="28"/>
      <c r="ETN833" s="28"/>
      <c r="ETO833" s="28"/>
      <c r="ETP833" s="28"/>
      <c r="ETQ833" s="28"/>
      <c r="ETR833" s="28"/>
      <c r="ETS833" s="28"/>
      <c r="ETT833" s="28"/>
      <c r="ETU833" s="28"/>
      <c r="ETV833" s="28"/>
      <c r="ETW833" s="28"/>
      <c r="ETX833" s="28"/>
      <c r="ETY833" s="28"/>
      <c r="ETZ833" s="28"/>
      <c r="EUA833" s="28"/>
      <c r="EUB833" s="28"/>
      <c r="EUC833" s="28"/>
      <c r="EUD833" s="28"/>
      <c r="EUE833" s="28"/>
      <c r="EUF833" s="28"/>
      <c r="EUG833" s="28"/>
      <c r="EUH833" s="28"/>
      <c r="EUI833" s="28"/>
      <c r="EUJ833" s="28"/>
      <c r="EUK833" s="28"/>
      <c r="EUL833" s="28"/>
      <c r="EUM833" s="28"/>
      <c r="EUN833" s="28"/>
      <c r="EUO833" s="28"/>
      <c r="EUP833" s="28"/>
      <c r="EUQ833" s="28"/>
      <c r="EUR833" s="28"/>
      <c r="EUS833" s="28"/>
      <c r="EUT833" s="28"/>
      <c r="EUU833" s="28"/>
      <c r="EUV833" s="28"/>
      <c r="EUW833" s="28"/>
      <c r="EUX833" s="28"/>
      <c r="EUY833" s="28"/>
      <c r="EUZ833" s="28"/>
      <c r="EVA833" s="28"/>
      <c r="EVB833" s="28"/>
      <c r="EVC833" s="28"/>
      <c r="EVD833" s="28"/>
      <c r="EVE833" s="28"/>
      <c r="EVF833" s="28"/>
      <c r="EVG833" s="28"/>
      <c r="EVH833" s="28"/>
      <c r="EVI833" s="28"/>
      <c r="EVJ833" s="28"/>
      <c r="EVK833" s="28"/>
      <c r="EVL833" s="28"/>
      <c r="EVM833" s="28"/>
      <c r="EVN833" s="28"/>
      <c r="EVO833" s="28"/>
      <c r="EVP833" s="28"/>
      <c r="EVQ833" s="28"/>
      <c r="EVR833" s="28"/>
      <c r="EVS833" s="28"/>
      <c r="EVT833" s="28"/>
      <c r="EVU833" s="28"/>
      <c r="EVV833" s="28"/>
      <c r="EVW833" s="28"/>
      <c r="EVX833" s="28"/>
      <c r="EVY833" s="28"/>
      <c r="EVZ833" s="28"/>
      <c r="EWA833" s="28"/>
      <c r="EWB833" s="28"/>
      <c r="EWC833" s="28"/>
      <c r="EWD833" s="28"/>
      <c r="EWE833" s="28"/>
      <c r="EWF833" s="28"/>
      <c r="EWG833" s="28"/>
      <c r="EWH833" s="28"/>
      <c r="EWI833" s="28"/>
      <c r="EWJ833" s="28"/>
      <c r="EWK833" s="28"/>
      <c r="EWL833" s="28"/>
      <c r="EWM833" s="28"/>
      <c r="EWN833" s="28"/>
      <c r="EWO833" s="28"/>
      <c r="EWP833" s="28"/>
      <c r="EWQ833" s="28"/>
      <c r="EWR833" s="28"/>
      <c r="EWS833" s="28"/>
      <c r="EWT833" s="28"/>
      <c r="EWU833" s="28"/>
      <c r="EWV833" s="28"/>
      <c r="EWW833" s="28"/>
      <c r="EWX833" s="28"/>
      <c r="EWY833" s="28"/>
      <c r="EWZ833" s="28"/>
      <c r="EXA833" s="28"/>
      <c r="EXB833" s="28"/>
      <c r="EXC833" s="28"/>
      <c r="EXD833" s="28"/>
      <c r="EXE833" s="28"/>
      <c r="EXF833" s="28"/>
      <c r="EXG833" s="28"/>
      <c r="EXH833" s="28"/>
      <c r="EXI833" s="28"/>
      <c r="EXJ833" s="28"/>
      <c r="EXK833" s="28"/>
      <c r="EXL833" s="28"/>
      <c r="EXM833" s="28"/>
      <c r="EXN833" s="28"/>
      <c r="EXO833" s="28"/>
      <c r="EXP833" s="28"/>
      <c r="EXQ833" s="28"/>
      <c r="EXR833" s="28"/>
      <c r="EXS833" s="28"/>
      <c r="EXT833" s="28"/>
      <c r="EXU833" s="28"/>
      <c r="EXV833" s="28"/>
      <c r="EXW833" s="28"/>
      <c r="EXX833" s="28"/>
      <c r="EXY833" s="28"/>
      <c r="EXZ833" s="28"/>
      <c r="EYA833" s="28"/>
      <c r="EYB833" s="28"/>
      <c r="EYC833" s="28"/>
      <c r="EYD833" s="28"/>
      <c r="EYE833" s="28"/>
      <c r="EYF833" s="28"/>
      <c r="EYG833" s="28"/>
      <c r="EYH833" s="28"/>
      <c r="EYI833" s="28"/>
      <c r="EYJ833" s="28"/>
      <c r="EYK833" s="28"/>
      <c r="EYL833" s="28"/>
      <c r="EYM833" s="28"/>
      <c r="EYN833" s="28"/>
      <c r="EYO833" s="28"/>
      <c r="EYP833" s="28"/>
      <c r="EYQ833" s="28"/>
      <c r="EYR833" s="28"/>
      <c r="EYS833" s="28"/>
      <c r="EYT833" s="28"/>
      <c r="EYU833" s="28"/>
      <c r="EYV833" s="28"/>
      <c r="EYW833" s="28"/>
      <c r="EYX833" s="28"/>
      <c r="EYY833" s="28"/>
      <c r="EYZ833" s="28"/>
      <c r="EZA833" s="28"/>
      <c r="EZB833" s="28"/>
      <c r="EZC833" s="28"/>
      <c r="EZD833" s="28"/>
      <c r="EZE833" s="28"/>
      <c r="EZF833" s="28"/>
      <c r="EZG833" s="28"/>
      <c r="EZH833" s="28"/>
      <c r="EZI833" s="28"/>
      <c r="EZJ833" s="28"/>
      <c r="EZK833" s="28"/>
      <c r="EZL833" s="28"/>
      <c r="EZM833" s="28"/>
      <c r="EZN833" s="28"/>
      <c r="EZO833" s="28"/>
      <c r="EZP833" s="28"/>
      <c r="EZQ833" s="28"/>
      <c r="EZR833" s="28"/>
      <c r="EZS833" s="28"/>
      <c r="EZT833" s="28"/>
      <c r="EZU833" s="28"/>
      <c r="EZV833" s="28"/>
      <c r="EZW833" s="28"/>
      <c r="EZX833" s="28"/>
      <c r="EZY833" s="28"/>
      <c r="EZZ833" s="28"/>
      <c r="FAA833" s="28"/>
      <c r="FAB833" s="28"/>
      <c r="FAC833" s="28"/>
      <c r="FAD833" s="28"/>
      <c r="FAE833" s="28"/>
      <c r="FAF833" s="28"/>
      <c r="FAG833" s="28"/>
      <c r="FAH833" s="28"/>
      <c r="FAI833" s="28"/>
      <c r="FAJ833" s="28"/>
      <c r="FAK833" s="28"/>
      <c r="FAL833" s="28"/>
      <c r="FAM833" s="28"/>
      <c r="FAN833" s="28"/>
      <c r="FAO833" s="28"/>
      <c r="FAP833" s="28"/>
      <c r="FAQ833" s="28"/>
      <c r="FAR833" s="28"/>
      <c r="FAS833" s="28"/>
      <c r="FAT833" s="28"/>
      <c r="FAU833" s="28"/>
      <c r="FAV833" s="28"/>
      <c r="FAW833" s="28"/>
      <c r="FAX833" s="28"/>
      <c r="FAY833" s="28"/>
      <c r="FAZ833" s="28"/>
      <c r="FBA833" s="28"/>
      <c r="FBB833" s="28"/>
      <c r="FBC833" s="28"/>
      <c r="FBD833" s="28"/>
      <c r="FBE833" s="28"/>
      <c r="FBF833" s="28"/>
      <c r="FBG833" s="28"/>
      <c r="FBH833" s="28"/>
      <c r="FBI833" s="28"/>
      <c r="FBJ833" s="28"/>
      <c r="FBK833" s="28"/>
      <c r="FBL833" s="28"/>
      <c r="FBM833" s="28"/>
      <c r="FBN833" s="28"/>
      <c r="FBO833" s="28"/>
      <c r="FBP833" s="28"/>
      <c r="FBQ833" s="28"/>
      <c r="FBR833" s="28"/>
      <c r="FBS833" s="28"/>
      <c r="FBT833" s="28"/>
      <c r="FBU833" s="28"/>
      <c r="FBV833" s="28"/>
      <c r="FBW833" s="28"/>
      <c r="FBX833" s="28"/>
      <c r="FBY833" s="28"/>
      <c r="FBZ833" s="28"/>
      <c r="FCA833" s="28"/>
      <c r="FCB833" s="28"/>
      <c r="FCC833" s="28"/>
      <c r="FCD833" s="28"/>
      <c r="FCE833" s="28"/>
      <c r="FCF833" s="28"/>
      <c r="FCG833" s="28"/>
      <c r="FCH833" s="28"/>
      <c r="FCI833" s="28"/>
      <c r="FCJ833" s="28"/>
      <c r="FCK833" s="28"/>
      <c r="FCL833" s="28"/>
      <c r="FCM833" s="28"/>
      <c r="FCN833" s="28"/>
      <c r="FCO833" s="28"/>
      <c r="FCP833" s="28"/>
      <c r="FCQ833" s="28"/>
      <c r="FCR833" s="28"/>
      <c r="FCS833" s="28"/>
      <c r="FCT833" s="28"/>
      <c r="FCU833" s="28"/>
      <c r="FCV833" s="28"/>
      <c r="FCW833" s="28"/>
      <c r="FCX833" s="28"/>
      <c r="FCY833" s="28"/>
      <c r="FCZ833" s="28"/>
      <c r="FDA833" s="28"/>
      <c r="FDB833" s="28"/>
      <c r="FDC833" s="28"/>
      <c r="FDD833" s="28"/>
      <c r="FDE833" s="28"/>
      <c r="FDF833" s="28"/>
      <c r="FDG833" s="28"/>
      <c r="FDH833" s="28"/>
      <c r="FDI833" s="28"/>
      <c r="FDJ833" s="28"/>
      <c r="FDK833" s="28"/>
      <c r="FDL833" s="28"/>
      <c r="FDM833" s="28"/>
      <c r="FDN833" s="28"/>
      <c r="FDO833" s="28"/>
      <c r="FDP833" s="28"/>
      <c r="FDQ833" s="28"/>
      <c r="FDR833" s="28"/>
      <c r="FDS833" s="28"/>
      <c r="FDT833" s="28"/>
      <c r="FDU833" s="28"/>
      <c r="FDV833" s="28"/>
      <c r="FDW833" s="28"/>
      <c r="FDX833" s="28"/>
      <c r="FDY833" s="28"/>
      <c r="FDZ833" s="28"/>
      <c r="FEA833" s="28"/>
      <c r="FEB833" s="28"/>
      <c r="FEC833" s="28"/>
      <c r="FED833" s="28"/>
      <c r="FEE833" s="28"/>
      <c r="FEF833" s="28"/>
      <c r="FEG833" s="28"/>
      <c r="FEH833" s="28"/>
      <c r="FEI833" s="28"/>
      <c r="FEJ833" s="28"/>
      <c r="FEK833" s="28"/>
      <c r="FEL833" s="28"/>
      <c r="FEM833" s="28"/>
      <c r="FEN833" s="28"/>
      <c r="FEO833" s="28"/>
      <c r="FEP833" s="28"/>
      <c r="FEQ833" s="28"/>
      <c r="FER833" s="28"/>
      <c r="FES833" s="28"/>
      <c r="FET833" s="28"/>
      <c r="FEU833" s="28"/>
      <c r="FEV833" s="28"/>
      <c r="FEW833" s="28"/>
      <c r="FEX833" s="28"/>
      <c r="FEY833" s="28"/>
      <c r="FEZ833" s="28"/>
      <c r="FFA833" s="28"/>
      <c r="FFB833" s="28"/>
      <c r="FFC833" s="28"/>
      <c r="FFD833" s="28"/>
      <c r="FFE833" s="28"/>
      <c r="FFF833" s="28"/>
      <c r="FFG833" s="28"/>
      <c r="FFH833" s="28"/>
      <c r="FFI833" s="28"/>
      <c r="FFJ833" s="28"/>
      <c r="FFK833" s="28"/>
      <c r="FFL833" s="28"/>
      <c r="FFM833" s="28"/>
      <c r="FFN833" s="28"/>
      <c r="FFO833" s="28"/>
      <c r="FFP833" s="28"/>
      <c r="FFQ833" s="28"/>
      <c r="FFR833" s="28"/>
      <c r="FFS833" s="28"/>
      <c r="FFT833" s="28"/>
      <c r="FFU833" s="28"/>
      <c r="FFV833" s="28"/>
      <c r="FFW833" s="28"/>
      <c r="FFX833" s="28"/>
      <c r="FFY833" s="28"/>
      <c r="FFZ833" s="28"/>
      <c r="FGA833" s="28"/>
      <c r="FGB833" s="28"/>
      <c r="FGC833" s="28"/>
      <c r="FGD833" s="28"/>
      <c r="FGE833" s="28"/>
      <c r="FGF833" s="28"/>
      <c r="FGG833" s="28"/>
      <c r="FGH833" s="28"/>
      <c r="FGI833" s="28"/>
      <c r="FGJ833" s="28"/>
      <c r="FGK833" s="28"/>
      <c r="FGL833" s="28"/>
      <c r="FGM833" s="28"/>
      <c r="FGN833" s="28"/>
      <c r="FGO833" s="28"/>
      <c r="FGP833" s="28"/>
      <c r="FGQ833" s="28"/>
      <c r="FGR833" s="28"/>
      <c r="FGS833" s="28"/>
      <c r="FGT833" s="28"/>
      <c r="FGU833" s="28"/>
      <c r="FGV833" s="28"/>
      <c r="FGW833" s="28"/>
      <c r="FGX833" s="28"/>
      <c r="FGY833" s="28"/>
      <c r="FGZ833" s="28"/>
      <c r="FHA833" s="28"/>
      <c r="FHB833" s="28"/>
      <c r="FHC833" s="28"/>
      <c r="FHD833" s="28"/>
      <c r="FHE833" s="28"/>
      <c r="FHF833" s="28"/>
      <c r="FHG833" s="28"/>
      <c r="FHH833" s="28"/>
      <c r="FHI833" s="28"/>
      <c r="FHJ833" s="28"/>
      <c r="FHK833" s="28"/>
      <c r="FHL833" s="28"/>
      <c r="FHM833" s="28"/>
      <c r="FHN833" s="28"/>
      <c r="FHO833" s="28"/>
      <c r="FHP833" s="28"/>
      <c r="FHQ833" s="28"/>
      <c r="FHR833" s="28"/>
      <c r="FHS833" s="28"/>
      <c r="FHT833" s="28"/>
      <c r="FHU833" s="28"/>
      <c r="FHV833" s="28"/>
      <c r="FHW833" s="28"/>
      <c r="FHX833" s="28"/>
      <c r="FHY833" s="28"/>
      <c r="FHZ833" s="28"/>
      <c r="FIA833" s="28"/>
      <c r="FIB833" s="28"/>
      <c r="FIC833" s="28"/>
      <c r="FID833" s="28"/>
      <c r="FIE833" s="28"/>
      <c r="FIF833" s="28"/>
      <c r="FIG833" s="28"/>
      <c r="FIH833" s="28"/>
      <c r="FII833" s="28"/>
      <c r="FIJ833" s="28"/>
      <c r="FIK833" s="28"/>
      <c r="FIL833" s="28"/>
      <c r="FIM833" s="28"/>
      <c r="FIN833" s="28"/>
      <c r="FIO833" s="28"/>
      <c r="FIP833" s="28"/>
      <c r="FIQ833" s="28"/>
      <c r="FIR833" s="28"/>
      <c r="FIS833" s="28"/>
      <c r="FIT833" s="28"/>
      <c r="FIU833" s="28"/>
      <c r="FIV833" s="28"/>
      <c r="FIW833" s="28"/>
      <c r="FIX833" s="28"/>
      <c r="FIY833" s="28"/>
      <c r="FIZ833" s="28"/>
      <c r="FJA833" s="28"/>
      <c r="FJB833" s="28"/>
      <c r="FJC833" s="28"/>
      <c r="FJD833" s="28"/>
      <c r="FJE833" s="28"/>
      <c r="FJF833" s="28"/>
      <c r="FJG833" s="28"/>
      <c r="FJH833" s="28"/>
      <c r="FJI833" s="28"/>
      <c r="FJJ833" s="28"/>
      <c r="FJK833" s="28"/>
      <c r="FJL833" s="28"/>
      <c r="FJM833" s="28"/>
      <c r="FJN833" s="28"/>
      <c r="FJO833" s="28"/>
      <c r="FJP833" s="28"/>
      <c r="FJQ833" s="28"/>
      <c r="FJR833" s="28"/>
      <c r="FJS833" s="28"/>
      <c r="FJT833" s="28"/>
      <c r="FJU833" s="28"/>
      <c r="FJV833" s="28"/>
      <c r="FJW833" s="28"/>
      <c r="FJX833" s="28"/>
      <c r="FJY833" s="28"/>
      <c r="FJZ833" s="28"/>
      <c r="FKA833" s="28"/>
      <c r="FKB833" s="28"/>
      <c r="FKC833" s="28"/>
      <c r="FKD833" s="28"/>
      <c r="FKE833" s="28"/>
      <c r="FKF833" s="28"/>
      <c r="FKG833" s="28"/>
      <c r="FKH833" s="28"/>
      <c r="FKI833" s="28"/>
      <c r="FKJ833" s="28"/>
      <c r="FKK833" s="28"/>
      <c r="FKL833" s="28"/>
      <c r="FKM833" s="28"/>
      <c r="FKN833" s="28"/>
      <c r="FKO833" s="28"/>
      <c r="FKP833" s="28"/>
      <c r="FKQ833" s="28"/>
      <c r="FKR833" s="28"/>
      <c r="FKS833" s="28"/>
      <c r="FKT833" s="28"/>
      <c r="FKU833" s="28"/>
      <c r="FKV833" s="28"/>
      <c r="FKW833" s="28"/>
      <c r="FKX833" s="28"/>
      <c r="FKY833" s="28"/>
      <c r="FKZ833" s="28"/>
      <c r="FLA833" s="28"/>
      <c r="FLB833" s="28"/>
      <c r="FLC833" s="28"/>
      <c r="FLD833" s="28"/>
      <c r="FLE833" s="28"/>
      <c r="FLF833" s="28"/>
      <c r="FLG833" s="28"/>
      <c r="FLH833" s="28"/>
      <c r="FLI833" s="28"/>
      <c r="FLJ833" s="28"/>
      <c r="FLK833" s="28"/>
      <c r="FLL833" s="28"/>
      <c r="FLM833" s="28"/>
      <c r="FLN833" s="28"/>
      <c r="FLO833" s="28"/>
      <c r="FLP833" s="28"/>
      <c r="FLQ833" s="28"/>
      <c r="FLR833" s="28"/>
      <c r="FLS833" s="28"/>
      <c r="FLT833" s="28"/>
      <c r="FLU833" s="28"/>
      <c r="FLV833" s="28"/>
      <c r="FLW833" s="28"/>
      <c r="FLX833" s="28"/>
      <c r="FLY833" s="28"/>
      <c r="FLZ833" s="28"/>
      <c r="FMA833" s="28"/>
      <c r="FMB833" s="28"/>
      <c r="FMC833" s="28"/>
      <c r="FMD833" s="28"/>
      <c r="FME833" s="28"/>
      <c r="FMF833" s="28"/>
      <c r="FMG833" s="28"/>
      <c r="FMH833" s="28"/>
      <c r="FMI833" s="28"/>
      <c r="FMJ833" s="28"/>
      <c r="FMK833" s="28"/>
      <c r="FML833" s="28"/>
      <c r="FMM833" s="28"/>
      <c r="FMN833" s="28"/>
      <c r="FMO833" s="28"/>
      <c r="FMP833" s="28"/>
      <c r="FMQ833" s="28"/>
      <c r="FMR833" s="28"/>
      <c r="FMS833" s="28"/>
      <c r="FMT833" s="28"/>
      <c r="FMU833" s="28"/>
      <c r="FMV833" s="28"/>
      <c r="FMW833" s="28"/>
      <c r="FMX833" s="28"/>
      <c r="FMY833" s="28"/>
      <c r="FMZ833" s="28"/>
      <c r="FNA833" s="28"/>
      <c r="FNB833" s="28"/>
      <c r="FNC833" s="28"/>
      <c r="FND833" s="28"/>
      <c r="FNE833" s="28"/>
      <c r="FNF833" s="28"/>
      <c r="FNG833" s="28"/>
      <c r="FNH833" s="28"/>
      <c r="FNI833" s="28"/>
      <c r="FNJ833" s="28"/>
      <c r="FNK833" s="28"/>
      <c r="FNL833" s="28"/>
      <c r="FNM833" s="28"/>
      <c r="FNN833" s="28"/>
      <c r="FNO833" s="28"/>
      <c r="FNP833" s="28"/>
      <c r="FNQ833" s="28"/>
      <c r="FNR833" s="28"/>
      <c r="FNS833" s="28"/>
      <c r="FNT833" s="28"/>
      <c r="FNU833" s="28"/>
      <c r="FNV833" s="28"/>
      <c r="FNW833" s="28"/>
      <c r="FNX833" s="28"/>
      <c r="FNY833" s="28"/>
      <c r="FNZ833" s="28"/>
      <c r="FOA833" s="28"/>
      <c r="FOB833" s="28"/>
      <c r="FOC833" s="28"/>
      <c r="FOD833" s="28"/>
      <c r="FOE833" s="28"/>
      <c r="FOF833" s="28"/>
      <c r="FOG833" s="28"/>
      <c r="FOH833" s="28"/>
      <c r="FOI833" s="28"/>
      <c r="FOJ833" s="28"/>
      <c r="FOK833" s="28"/>
      <c r="FOL833" s="28"/>
      <c r="FOM833" s="28"/>
      <c r="FON833" s="28"/>
      <c r="FOO833" s="28"/>
      <c r="FOP833" s="28"/>
      <c r="FOQ833" s="28"/>
      <c r="FOR833" s="28"/>
      <c r="FOS833" s="28"/>
      <c r="FOT833" s="28"/>
      <c r="FOU833" s="28"/>
      <c r="FOV833" s="28"/>
      <c r="FOW833" s="28"/>
      <c r="FOX833" s="28"/>
      <c r="FOY833" s="28"/>
      <c r="FOZ833" s="28"/>
      <c r="FPA833" s="28"/>
      <c r="FPB833" s="28"/>
      <c r="FPC833" s="28"/>
      <c r="FPD833" s="28"/>
      <c r="FPE833" s="28"/>
      <c r="FPF833" s="28"/>
      <c r="FPG833" s="28"/>
      <c r="FPH833" s="28"/>
      <c r="FPI833" s="28"/>
      <c r="FPJ833" s="28"/>
      <c r="FPK833" s="28"/>
      <c r="FPL833" s="28"/>
      <c r="FPM833" s="28"/>
      <c r="FPN833" s="28"/>
      <c r="FPO833" s="28"/>
      <c r="FPP833" s="28"/>
      <c r="FPQ833" s="28"/>
      <c r="FPR833" s="28"/>
      <c r="FPS833" s="28"/>
      <c r="FPT833" s="28"/>
      <c r="FPU833" s="28"/>
      <c r="FPV833" s="28"/>
      <c r="FPW833" s="28"/>
      <c r="FPX833" s="28"/>
      <c r="FPY833" s="28"/>
      <c r="FPZ833" s="28"/>
      <c r="FQA833" s="28"/>
      <c r="FQB833" s="28"/>
      <c r="FQC833" s="28"/>
      <c r="FQD833" s="28"/>
      <c r="FQE833" s="28"/>
      <c r="FQF833" s="28"/>
      <c r="FQG833" s="28"/>
      <c r="FQH833" s="28"/>
      <c r="FQI833" s="28"/>
      <c r="FQJ833" s="28"/>
      <c r="FQK833" s="28"/>
      <c r="FQL833" s="28"/>
      <c r="FQM833" s="28"/>
      <c r="FQN833" s="28"/>
      <c r="FQO833" s="28"/>
      <c r="FQP833" s="28"/>
      <c r="FQQ833" s="28"/>
      <c r="FQR833" s="28"/>
      <c r="FQS833" s="28"/>
      <c r="FQT833" s="28"/>
      <c r="FQU833" s="28"/>
      <c r="FQV833" s="28"/>
      <c r="FQW833" s="28"/>
      <c r="FQX833" s="28"/>
      <c r="FQY833" s="28"/>
      <c r="FQZ833" s="28"/>
      <c r="FRA833" s="28"/>
      <c r="FRB833" s="28"/>
      <c r="FRC833" s="28"/>
      <c r="FRD833" s="28"/>
      <c r="FRE833" s="28"/>
      <c r="FRF833" s="28"/>
      <c r="FRG833" s="28"/>
      <c r="FRH833" s="28"/>
      <c r="FRI833" s="28"/>
      <c r="FRJ833" s="28"/>
      <c r="FRK833" s="28"/>
      <c r="FRL833" s="28"/>
      <c r="FRM833" s="28"/>
      <c r="FRN833" s="28"/>
      <c r="FRO833" s="28"/>
      <c r="FRP833" s="28"/>
      <c r="FRQ833" s="28"/>
      <c r="FRR833" s="28"/>
      <c r="FRS833" s="28"/>
      <c r="FRT833" s="28"/>
      <c r="FRU833" s="28"/>
      <c r="FRV833" s="28"/>
      <c r="FRW833" s="28"/>
      <c r="FRX833" s="28"/>
      <c r="FRY833" s="28"/>
      <c r="FRZ833" s="28"/>
      <c r="FSA833" s="28"/>
      <c r="FSB833" s="28"/>
      <c r="FSC833" s="28"/>
      <c r="FSD833" s="28"/>
      <c r="FSE833" s="28"/>
      <c r="FSF833" s="28"/>
      <c r="FSG833" s="28"/>
      <c r="FSH833" s="28"/>
      <c r="FSI833" s="28"/>
      <c r="FSJ833" s="28"/>
      <c r="FSK833" s="28"/>
      <c r="FSL833" s="28"/>
      <c r="FSM833" s="28"/>
      <c r="FSN833" s="28"/>
      <c r="FSO833" s="28"/>
      <c r="FSP833" s="28"/>
      <c r="FSQ833" s="28"/>
      <c r="FSR833" s="28"/>
      <c r="FSS833" s="28"/>
      <c r="FST833" s="28"/>
      <c r="FSU833" s="28"/>
      <c r="FSV833" s="28"/>
      <c r="FSW833" s="28"/>
      <c r="FSX833" s="28"/>
      <c r="FSY833" s="28"/>
      <c r="FSZ833" s="28"/>
      <c r="FTA833" s="28"/>
      <c r="FTB833" s="28"/>
      <c r="FTC833" s="28"/>
      <c r="FTD833" s="28"/>
      <c r="FTE833" s="28"/>
      <c r="FTF833" s="28"/>
      <c r="FTG833" s="28"/>
      <c r="FTH833" s="28"/>
      <c r="FTI833" s="28"/>
      <c r="FTJ833" s="28"/>
      <c r="FTK833" s="28"/>
      <c r="FTL833" s="28"/>
      <c r="FTM833" s="28"/>
      <c r="FTN833" s="28"/>
      <c r="FTO833" s="28"/>
      <c r="FTP833" s="28"/>
      <c r="FTQ833" s="28"/>
      <c r="FTR833" s="28"/>
      <c r="FTS833" s="28"/>
      <c r="FTT833" s="28"/>
      <c r="FTU833" s="28"/>
      <c r="FTV833" s="28"/>
      <c r="FTW833" s="28"/>
      <c r="FTX833" s="28"/>
      <c r="FTY833" s="28"/>
      <c r="FTZ833" s="28"/>
      <c r="FUA833" s="28"/>
      <c r="FUB833" s="28"/>
      <c r="FUC833" s="28"/>
      <c r="FUD833" s="28"/>
      <c r="FUE833" s="28"/>
      <c r="FUF833" s="28"/>
      <c r="FUG833" s="28"/>
      <c r="FUH833" s="28"/>
      <c r="FUI833" s="28"/>
      <c r="FUJ833" s="28"/>
      <c r="FUK833" s="28"/>
      <c r="FUL833" s="28"/>
      <c r="FUM833" s="28"/>
      <c r="FUN833" s="28"/>
      <c r="FUO833" s="28"/>
      <c r="FUP833" s="28"/>
      <c r="FUQ833" s="28"/>
      <c r="FUR833" s="28"/>
      <c r="FUS833" s="28"/>
      <c r="FUT833" s="28"/>
      <c r="FUU833" s="28"/>
      <c r="FUV833" s="28"/>
      <c r="FUW833" s="28"/>
      <c r="FUX833" s="28"/>
      <c r="FUY833" s="28"/>
      <c r="FUZ833" s="28"/>
      <c r="FVA833" s="28"/>
      <c r="FVB833" s="28"/>
      <c r="FVC833" s="28"/>
      <c r="FVD833" s="28"/>
      <c r="FVE833" s="28"/>
      <c r="FVF833" s="28"/>
      <c r="FVG833" s="28"/>
      <c r="FVH833" s="28"/>
      <c r="FVI833" s="28"/>
      <c r="FVJ833" s="28"/>
      <c r="FVK833" s="28"/>
      <c r="FVL833" s="28"/>
      <c r="FVM833" s="28"/>
      <c r="FVN833" s="28"/>
      <c r="FVO833" s="28"/>
      <c r="FVP833" s="28"/>
      <c r="FVQ833" s="28"/>
      <c r="FVR833" s="28"/>
      <c r="FVS833" s="28"/>
      <c r="FVT833" s="28"/>
      <c r="FVU833" s="28"/>
      <c r="FVV833" s="28"/>
      <c r="FVW833" s="28"/>
      <c r="FVX833" s="28"/>
      <c r="FVY833" s="28"/>
      <c r="FVZ833" s="28"/>
      <c r="FWA833" s="28"/>
      <c r="FWB833" s="28"/>
      <c r="FWC833" s="28"/>
      <c r="FWD833" s="28"/>
      <c r="FWE833" s="28"/>
      <c r="FWF833" s="28"/>
      <c r="FWG833" s="28"/>
      <c r="FWH833" s="28"/>
      <c r="FWI833" s="28"/>
      <c r="FWJ833" s="28"/>
      <c r="FWK833" s="28"/>
      <c r="FWL833" s="28"/>
      <c r="FWM833" s="28"/>
      <c r="FWN833" s="28"/>
      <c r="FWO833" s="28"/>
      <c r="FWP833" s="28"/>
      <c r="FWQ833" s="28"/>
      <c r="FWR833" s="28"/>
      <c r="FWS833" s="28"/>
      <c r="FWT833" s="28"/>
      <c r="FWU833" s="28"/>
      <c r="FWV833" s="28"/>
      <c r="FWW833" s="28"/>
      <c r="FWX833" s="28"/>
      <c r="FWY833" s="28"/>
      <c r="FWZ833" s="28"/>
      <c r="FXA833" s="28"/>
      <c r="FXB833" s="28"/>
      <c r="FXC833" s="28"/>
      <c r="FXD833" s="28"/>
      <c r="FXE833" s="28"/>
      <c r="FXF833" s="28"/>
      <c r="FXG833" s="28"/>
      <c r="FXH833" s="28"/>
      <c r="FXI833" s="28"/>
      <c r="FXJ833" s="28"/>
      <c r="FXK833" s="28"/>
      <c r="FXL833" s="28"/>
      <c r="FXM833" s="28"/>
      <c r="FXN833" s="28"/>
      <c r="FXO833" s="28"/>
      <c r="FXP833" s="28"/>
      <c r="FXQ833" s="28"/>
      <c r="FXR833" s="28"/>
      <c r="FXS833" s="28"/>
      <c r="FXT833" s="28"/>
      <c r="FXU833" s="28"/>
      <c r="FXV833" s="28"/>
      <c r="FXW833" s="28"/>
      <c r="FXX833" s="28"/>
      <c r="FXY833" s="28"/>
      <c r="FXZ833" s="28"/>
      <c r="FYA833" s="28"/>
      <c r="FYB833" s="28"/>
      <c r="FYC833" s="28"/>
      <c r="FYD833" s="28"/>
      <c r="FYE833" s="28"/>
      <c r="FYF833" s="28"/>
      <c r="FYG833" s="28"/>
      <c r="FYH833" s="28"/>
      <c r="FYI833" s="28"/>
      <c r="FYJ833" s="28"/>
      <c r="FYK833" s="28"/>
      <c r="FYL833" s="28"/>
      <c r="FYM833" s="28"/>
      <c r="FYN833" s="28"/>
      <c r="FYO833" s="28"/>
      <c r="FYP833" s="28"/>
      <c r="FYQ833" s="28"/>
      <c r="FYR833" s="28"/>
      <c r="FYS833" s="28"/>
      <c r="FYT833" s="28"/>
      <c r="FYU833" s="28"/>
      <c r="FYV833" s="28"/>
      <c r="FYW833" s="28"/>
      <c r="FYX833" s="28"/>
      <c r="FYY833" s="28"/>
      <c r="FYZ833" s="28"/>
      <c r="FZA833" s="28"/>
      <c r="FZB833" s="28"/>
      <c r="FZC833" s="28"/>
      <c r="FZD833" s="28"/>
      <c r="FZE833" s="28"/>
      <c r="FZF833" s="28"/>
      <c r="FZG833" s="28"/>
      <c r="FZH833" s="28"/>
      <c r="FZI833" s="28"/>
      <c r="FZJ833" s="28"/>
      <c r="FZK833" s="28"/>
      <c r="FZL833" s="28"/>
      <c r="FZM833" s="28"/>
      <c r="FZN833" s="28"/>
      <c r="FZO833" s="28"/>
      <c r="FZP833" s="28"/>
      <c r="FZQ833" s="28"/>
      <c r="FZR833" s="28"/>
      <c r="FZS833" s="28"/>
      <c r="FZT833" s="28"/>
      <c r="FZU833" s="28"/>
      <c r="FZV833" s="28"/>
      <c r="FZW833" s="28"/>
      <c r="FZX833" s="28"/>
      <c r="FZY833" s="28"/>
      <c r="FZZ833" s="28"/>
      <c r="GAA833" s="28"/>
      <c r="GAB833" s="28"/>
      <c r="GAC833" s="28"/>
      <c r="GAD833" s="28"/>
      <c r="GAE833" s="28"/>
      <c r="GAF833" s="28"/>
      <c r="GAG833" s="28"/>
      <c r="GAH833" s="28"/>
      <c r="GAI833" s="28"/>
      <c r="GAJ833" s="28"/>
      <c r="GAK833" s="28"/>
      <c r="GAL833" s="28"/>
      <c r="GAM833" s="28"/>
      <c r="GAN833" s="28"/>
      <c r="GAO833" s="28"/>
      <c r="GAP833" s="28"/>
      <c r="GAQ833" s="28"/>
      <c r="GAR833" s="28"/>
      <c r="GAS833" s="28"/>
      <c r="GAT833" s="28"/>
      <c r="GAU833" s="28"/>
      <c r="GAV833" s="28"/>
      <c r="GAW833" s="28"/>
      <c r="GAX833" s="28"/>
      <c r="GAY833" s="28"/>
      <c r="GAZ833" s="28"/>
      <c r="GBA833" s="28"/>
      <c r="GBB833" s="28"/>
      <c r="GBC833" s="28"/>
      <c r="GBD833" s="28"/>
      <c r="GBE833" s="28"/>
      <c r="GBF833" s="28"/>
      <c r="GBG833" s="28"/>
      <c r="GBH833" s="28"/>
      <c r="GBI833" s="28"/>
      <c r="GBJ833" s="28"/>
      <c r="GBK833" s="28"/>
      <c r="GBL833" s="28"/>
      <c r="GBM833" s="28"/>
      <c r="GBN833" s="28"/>
      <c r="GBO833" s="28"/>
      <c r="GBP833" s="28"/>
      <c r="GBQ833" s="28"/>
      <c r="GBR833" s="28"/>
      <c r="GBS833" s="28"/>
      <c r="GBT833" s="28"/>
      <c r="GBU833" s="28"/>
      <c r="GBV833" s="28"/>
      <c r="GBW833" s="28"/>
      <c r="GBX833" s="28"/>
      <c r="GBY833" s="28"/>
      <c r="GBZ833" s="28"/>
      <c r="GCA833" s="28"/>
      <c r="GCB833" s="28"/>
      <c r="GCC833" s="28"/>
      <c r="GCD833" s="28"/>
      <c r="GCE833" s="28"/>
      <c r="GCF833" s="28"/>
      <c r="GCG833" s="28"/>
      <c r="GCH833" s="28"/>
      <c r="GCI833" s="28"/>
      <c r="GCJ833" s="28"/>
      <c r="GCK833" s="28"/>
      <c r="GCL833" s="28"/>
      <c r="GCM833" s="28"/>
      <c r="GCN833" s="28"/>
      <c r="GCO833" s="28"/>
      <c r="GCP833" s="28"/>
      <c r="GCQ833" s="28"/>
      <c r="GCR833" s="28"/>
      <c r="GCS833" s="28"/>
      <c r="GCT833" s="28"/>
      <c r="GCU833" s="28"/>
      <c r="GCV833" s="28"/>
      <c r="GCW833" s="28"/>
      <c r="GCX833" s="28"/>
      <c r="GCY833" s="28"/>
      <c r="GCZ833" s="28"/>
      <c r="GDA833" s="28"/>
      <c r="GDB833" s="28"/>
      <c r="GDC833" s="28"/>
      <c r="GDD833" s="28"/>
      <c r="GDE833" s="28"/>
      <c r="GDF833" s="28"/>
      <c r="GDG833" s="28"/>
      <c r="GDH833" s="28"/>
      <c r="GDI833" s="28"/>
      <c r="GDJ833" s="28"/>
      <c r="GDK833" s="28"/>
      <c r="GDL833" s="28"/>
      <c r="GDM833" s="28"/>
      <c r="GDN833" s="28"/>
      <c r="GDO833" s="28"/>
      <c r="GDP833" s="28"/>
      <c r="GDQ833" s="28"/>
      <c r="GDR833" s="28"/>
      <c r="GDS833" s="28"/>
      <c r="GDT833" s="28"/>
      <c r="GDU833" s="28"/>
      <c r="GDV833" s="28"/>
      <c r="GDW833" s="28"/>
      <c r="GDX833" s="28"/>
      <c r="GDY833" s="28"/>
      <c r="GDZ833" s="28"/>
      <c r="GEA833" s="28"/>
      <c r="GEB833" s="28"/>
      <c r="GEC833" s="28"/>
      <c r="GED833" s="28"/>
      <c r="GEE833" s="28"/>
      <c r="GEF833" s="28"/>
      <c r="GEG833" s="28"/>
      <c r="GEH833" s="28"/>
      <c r="GEI833" s="28"/>
      <c r="GEJ833" s="28"/>
      <c r="GEK833" s="28"/>
      <c r="GEL833" s="28"/>
      <c r="GEM833" s="28"/>
      <c r="GEN833" s="28"/>
      <c r="GEO833" s="28"/>
      <c r="GEP833" s="28"/>
      <c r="GEQ833" s="28"/>
      <c r="GER833" s="28"/>
      <c r="GES833" s="28"/>
      <c r="GET833" s="28"/>
      <c r="GEU833" s="28"/>
      <c r="GEV833" s="28"/>
      <c r="GEW833" s="28"/>
      <c r="GEX833" s="28"/>
      <c r="GEY833" s="28"/>
      <c r="GEZ833" s="28"/>
      <c r="GFA833" s="28"/>
      <c r="GFB833" s="28"/>
      <c r="GFC833" s="28"/>
      <c r="GFD833" s="28"/>
      <c r="GFE833" s="28"/>
      <c r="GFF833" s="28"/>
      <c r="GFG833" s="28"/>
      <c r="GFH833" s="28"/>
      <c r="GFI833" s="28"/>
      <c r="GFJ833" s="28"/>
      <c r="GFK833" s="28"/>
      <c r="GFL833" s="28"/>
      <c r="GFM833" s="28"/>
      <c r="GFN833" s="28"/>
      <c r="GFO833" s="28"/>
      <c r="GFP833" s="28"/>
      <c r="GFQ833" s="28"/>
      <c r="GFR833" s="28"/>
      <c r="GFS833" s="28"/>
      <c r="GFT833" s="28"/>
      <c r="GFU833" s="28"/>
      <c r="GFV833" s="28"/>
      <c r="GFW833" s="28"/>
      <c r="GFX833" s="28"/>
      <c r="GFY833" s="28"/>
      <c r="GFZ833" s="28"/>
      <c r="GGA833" s="28"/>
      <c r="GGB833" s="28"/>
      <c r="GGC833" s="28"/>
      <c r="GGD833" s="28"/>
      <c r="GGE833" s="28"/>
      <c r="GGF833" s="28"/>
      <c r="GGG833" s="28"/>
      <c r="GGH833" s="28"/>
      <c r="GGI833" s="28"/>
      <c r="GGJ833" s="28"/>
      <c r="GGK833" s="28"/>
      <c r="GGL833" s="28"/>
      <c r="GGM833" s="28"/>
      <c r="GGN833" s="28"/>
      <c r="GGO833" s="28"/>
      <c r="GGP833" s="28"/>
      <c r="GGQ833" s="28"/>
      <c r="GGR833" s="28"/>
      <c r="GGS833" s="28"/>
      <c r="GGT833" s="28"/>
      <c r="GGU833" s="28"/>
      <c r="GGV833" s="28"/>
      <c r="GGW833" s="28"/>
      <c r="GGX833" s="28"/>
      <c r="GGY833" s="28"/>
      <c r="GGZ833" s="28"/>
      <c r="GHA833" s="28"/>
      <c r="GHB833" s="28"/>
      <c r="GHC833" s="28"/>
      <c r="GHD833" s="28"/>
      <c r="GHE833" s="28"/>
      <c r="GHF833" s="28"/>
      <c r="GHG833" s="28"/>
      <c r="GHH833" s="28"/>
      <c r="GHI833" s="28"/>
      <c r="GHJ833" s="28"/>
      <c r="GHK833" s="28"/>
      <c r="GHL833" s="28"/>
      <c r="GHM833" s="28"/>
      <c r="GHN833" s="28"/>
      <c r="GHO833" s="28"/>
      <c r="GHP833" s="28"/>
      <c r="GHQ833" s="28"/>
      <c r="GHR833" s="28"/>
      <c r="GHS833" s="28"/>
      <c r="GHT833" s="28"/>
      <c r="GHU833" s="28"/>
      <c r="GHV833" s="28"/>
      <c r="GHW833" s="28"/>
      <c r="GHX833" s="28"/>
      <c r="GHY833" s="28"/>
      <c r="GHZ833" s="28"/>
      <c r="GIA833" s="28"/>
      <c r="GIB833" s="28"/>
      <c r="GIC833" s="28"/>
      <c r="GID833" s="28"/>
      <c r="GIE833" s="28"/>
      <c r="GIF833" s="28"/>
      <c r="GIG833" s="28"/>
      <c r="GIH833" s="28"/>
      <c r="GII833" s="28"/>
      <c r="GIJ833" s="28"/>
      <c r="GIK833" s="28"/>
      <c r="GIL833" s="28"/>
      <c r="GIM833" s="28"/>
      <c r="GIN833" s="28"/>
      <c r="GIO833" s="28"/>
      <c r="GIP833" s="28"/>
      <c r="GIQ833" s="28"/>
      <c r="GIR833" s="28"/>
      <c r="GIS833" s="28"/>
      <c r="GIT833" s="28"/>
      <c r="GIU833" s="28"/>
      <c r="GIV833" s="28"/>
      <c r="GIW833" s="28"/>
      <c r="GIX833" s="28"/>
      <c r="GIY833" s="28"/>
      <c r="GIZ833" s="28"/>
      <c r="GJA833" s="28"/>
      <c r="GJB833" s="28"/>
      <c r="GJC833" s="28"/>
      <c r="GJD833" s="28"/>
      <c r="GJE833" s="28"/>
      <c r="GJF833" s="28"/>
      <c r="GJG833" s="28"/>
      <c r="GJH833" s="28"/>
      <c r="GJI833" s="28"/>
      <c r="GJJ833" s="28"/>
      <c r="GJK833" s="28"/>
      <c r="GJL833" s="28"/>
      <c r="GJM833" s="28"/>
      <c r="GJN833" s="28"/>
      <c r="GJO833" s="28"/>
      <c r="GJP833" s="28"/>
      <c r="GJQ833" s="28"/>
      <c r="GJR833" s="28"/>
      <c r="GJS833" s="28"/>
      <c r="GJT833" s="28"/>
      <c r="GJU833" s="28"/>
      <c r="GJV833" s="28"/>
      <c r="GJW833" s="28"/>
      <c r="GJX833" s="28"/>
      <c r="GJY833" s="28"/>
      <c r="GJZ833" s="28"/>
      <c r="GKA833" s="28"/>
      <c r="GKB833" s="28"/>
      <c r="GKC833" s="28"/>
      <c r="GKD833" s="28"/>
      <c r="GKE833" s="28"/>
      <c r="GKF833" s="28"/>
      <c r="GKG833" s="28"/>
      <c r="GKH833" s="28"/>
      <c r="GKI833" s="28"/>
      <c r="GKJ833" s="28"/>
      <c r="GKK833" s="28"/>
      <c r="GKL833" s="28"/>
      <c r="GKM833" s="28"/>
      <c r="GKN833" s="28"/>
      <c r="GKO833" s="28"/>
      <c r="GKP833" s="28"/>
      <c r="GKQ833" s="28"/>
      <c r="GKR833" s="28"/>
      <c r="GKS833" s="28"/>
      <c r="GKT833" s="28"/>
      <c r="GKU833" s="28"/>
      <c r="GKV833" s="28"/>
      <c r="GKW833" s="28"/>
      <c r="GKX833" s="28"/>
      <c r="GKY833" s="28"/>
      <c r="GKZ833" s="28"/>
      <c r="GLA833" s="28"/>
      <c r="GLB833" s="28"/>
      <c r="GLC833" s="28"/>
      <c r="GLD833" s="28"/>
      <c r="GLE833" s="28"/>
      <c r="GLF833" s="28"/>
      <c r="GLG833" s="28"/>
      <c r="GLH833" s="28"/>
      <c r="GLI833" s="28"/>
      <c r="GLJ833" s="28"/>
      <c r="GLK833" s="28"/>
      <c r="GLL833" s="28"/>
      <c r="GLM833" s="28"/>
      <c r="GLN833" s="28"/>
      <c r="GLO833" s="28"/>
      <c r="GLP833" s="28"/>
      <c r="GLQ833" s="28"/>
      <c r="GLR833" s="28"/>
      <c r="GLS833" s="28"/>
      <c r="GLT833" s="28"/>
      <c r="GLU833" s="28"/>
      <c r="GLV833" s="28"/>
      <c r="GLW833" s="28"/>
      <c r="GLX833" s="28"/>
      <c r="GLY833" s="28"/>
      <c r="GLZ833" s="28"/>
      <c r="GMA833" s="28"/>
      <c r="GMB833" s="28"/>
      <c r="GMC833" s="28"/>
      <c r="GMD833" s="28"/>
      <c r="GME833" s="28"/>
      <c r="GMF833" s="28"/>
      <c r="GMG833" s="28"/>
      <c r="GMH833" s="28"/>
      <c r="GMI833" s="28"/>
      <c r="GMJ833" s="28"/>
      <c r="GMK833" s="28"/>
      <c r="GML833" s="28"/>
      <c r="GMM833" s="28"/>
      <c r="GMN833" s="28"/>
      <c r="GMO833" s="28"/>
      <c r="GMP833" s="28"/>
      <c r="GMQ833" s="28"/>
      <c r="GMR833" s="28"/>
      <c r="GMS833" s="28"/>
      <c r="GMT833" s="28"/>
      <c r="GMU833" s="28"/>
      <c r="GMV833" s="28"/>
      <c r="GMW833" s="28"/>
      <c r="GMX833" s="28"/>
      <c r="GMY833" s="28"/>
      <c r="GMZ833" s="28"/>
      <c r="GNA833" s="28"/>
      <c r="GNB833" s="28"/>
      <c r="GNC833" s="28"/>
      <c r="GND833" s="28"/>
      <c r="GNE833" s="28"/>
      <c r="GNF833" s="28"/>
      <c r="GNG833" s="28"/>
      <c r="GNH833" s="28"/>
      <c r="GNI833" s="28"/>
      <c r="GNJ833" s="28"/>
      <c r="GNK833" s="28"/>
      <c r="GNL833" s="28"/>
      <c r="GNM833" s="28"/>
      <c r="GNN833" s="28"/>
      <c r="GNO833" s="28"/>
      <c r="GNP833" s="28"/>
      <c r="GNQ833" s="28"/>
      <c r="GNR833" s="28"/>
      <c r="GNS833" s="28"/>
      <c r="GNT833" s="28"/>
      <c r="GNU833" s="28"/>
      <c r="GNV833" s="28"/>
      <c r="GNW833" s="28"/>
      <c r="GNX833" s="28"/>
      <c r="GNY833" s="28"/>
      <c r="GNZ833" s="28"/>
      <c r="GOA833" s="28"/>
      <c r="GOB833" s="28"/>
      <c r="GOC833" s="28"/>
      <c r="GOD833" s="28"/>
      <c r="GOE833" s="28"/>
      <c r="GOF833" s="28"/>
      <c r="GOG833" s="28"/>
      <c r="GOH833" s="28"/>
      <c r="GOI833" s="28"/>
      <c r="GOJ833" s="28"/>
      <c r="GOK833" s="28"/>
      <c r="GOL833" s="28"/>
      <c r="GOM833" s="28"/>
      <c r="GON833" s="28"/>
      <c r="GOO833" s="28"/>
      <c r="GOP833" s="28"/>
      <c r="GOQ833" s="28"/>
      <c r="GOR833" s="28"/>
      <c r="GOS833" s="28"/>
      <c r="GOT833" s="28"/>
      <c r="GOU833" s="28"/>
      <c r="GOV833" s="28"/>
      <c r="GOW833" s="28"/>
      <c r="GOX833" s="28"/>
      <c r="GOY833" s="28"/>
      <c r="GOZ833" s="28"/>
      <c r="GPA833" s="28"/>
      <c r="GPB833" s="28"/>
      <c r="GPC833" s="28"/>
      <c r="GPD833" s="28"/>
      <c r="GPE833" s="28"/>
      <c r="GPF833" s="28"/>
      <c r="GPG833" s="28"/>
      <c r="GPH833" s="28"/>
      <c r="GPI833" s="28"/>
      <c r="GPJ833" s="28"/>
      <c r="GPK833" s="28"/>
      <c r="GPL833" s="28"/>
      <c r="GPM833" s="28"/>
      <c r="GPN833" s="28"/>
      <c r="GPO833" s="28"/>
      <c r="GPP833" s="28"/>
      <c r="GPQ833" s="28"/>
      <c r="GPR833" s="28"/>
      <c r="GPS833" s="28"/>
      <c r="GPT833" s="28"/>
      <c r="GPU833" s="28"/>
      <c r="GPV833" s="28"/>
      <c r="GPW833" s="28"/>
      <c r="GPX833" s="28"/>
      <c r="GPY833" s="28"/>
      <c r="GPZ833" s="28"/>
      <c r="GQA833" s="28"/>
      <c r="GQB833" s="28"/>
      <c r="GQC833" s="28"/>
      <c r="GQD833" s="28"/>
      <c r="GQE833" s="28"/>
      <c r="GQF833" s="28"/>
      <c r="GQG833" s="28"/>
      <c r="GQH833" s="28"/>
      <c r="GQI833" s="28"/>
      <c r="GQJ833" s="28"/>
      <c r="GQK833" s="28"/>
      <c r="GQL833" s="28"/>
      <c r="GQM833" s="28"/>
      <c r="GQN833" s="28"/>
      <c r="GQO833" s="28"/>
      <c r="GQP833" s="28"/>
      <c r="GQQ833" s="28"/>
      <c r="GQR833" s="28"/>
      <c r="GQS833" s="28"/>
      <c r="GQT833" s="28"/>
      <c r="GQU833" s="28"/>
      <c r="GQV833" s="28"/>
      <c r="GQW833" s="28"/>
      <c r="GQX833" s="28"/>
      <c r="GQY833" s="28"/>
      <c r="GQZ833" s="28"/>
      <c r="GRA833" s="28"/>
      <c r="GRB833" s="28"/>
      <c r="GRC833" s="28"/>
      <c r="GRD833" s="28"/>
      <c r="GRE833" s="28"/>
      <c r="GRF833" s="28"/>
      <c r="GRG833" s="28"/>
      <c r="GRH833" s="28"/>
      <c r="GRI833" s="28"/>
      <c r="GRJ833" s="28"/>
      <c r="GRK833" s="28"/>
      <c r="GRL833" s="28"/>
      <c r="GRM833" s="28"/>
      <c r="GRN833" s="28"/>
      <c r="GRO833" s="28"/>
      <c r="GRP833" s="28"/>
      <c r="GRQ833" s="28"/>
      <c r="GRR833" s="28"/>
      <c r="GRS833" s="28"/>
      <c r="GRT833" s="28"/>
      <c r="GRU833" s="28"/>
      <c r="GRV833" s="28"/>
      <c r="GRW833" s="28"/>
      <c r="GRX833" s="28"/>
      <c r="GRY833" s="28"/>
      <c r="GRZ833" s="28"/>
      <c r="GSA833" s="28"/>
      <c r="GSB833" s="28"/>
      <c r="GSC833" s="28"/>
      <c r="GSD833" s="28"/>
      <c r="GSE833" s="28"/>
      <c r="GSF833" s="28"/>
      <c r="GSG833" s="28"/>
      <c r="GSH833" s="28"/>
      <c r="GSI833" s="28"/>
      <c r="GSJ833" s="28"/>
      <c r="GSK833" s="28"/>
      <c r="GSL833" s="28"/>
      <c r="GSM833" s="28"/>
      <c r="GSN833" s="28"/>
      <c r="GSO833" s="28"/>
      <c r="GSP833" s="28"/>
      <c r="GSQ833" s="28"/>
      <c r="GSR833" s="28"/>
      <c r="GSS833" s="28"/>
      <c r="GST833" s="28"/>
      <c r="GSU833" s="28"/>
      <c r="GSV833" s="28"/>
      <c r="GSW833" s="28"/>
      <c r="GSX833" s="28"/>
      <c r="GSY833" s="28"/>
      <c r="GSZ833" s="28"/>
      <c r="GTA833" s="28"/>
      <c r="GTB833" s="28"/>
      <c r="GTC833" s="28"/>
      <c r="GTD833" s="28"/>
      <c r="GTE833" s="28"/>
      <c r="GTF833" s="28"/>
      <c r="GTG833" s="28"/>
      <c r="GTH833" s="28"/>
      <c r="GTI833" s="28"/>
      <c r="GTJ833" s="28"/>
      <c r="GTK833" s="28"/>
      <c r="GTL833" s="28"/>
      <c r="GTM833" s="28"/>
      <c r="GTN833" s="28"/>
      <c r="GTO833" s="28"/>
      <c r="GTP833" s="28"/>
      <c r="GTQ833" s="28"/>
      <c r="GTR833" s="28"/>
      <c r="GTS833" s="28"/>
      <c r="GTT833" s="28"/>
      <c r="GTU833" s="28"/>
      <c r="GTV833" s="28"/>
      <c r="GTW833" s="28"/>
      <c r="GTX833" s="28"/>
      <c r="GTY833" s="28"/>
      <c r="GTZ833" s="28"/>
      <c r="GUA833" s="28"/>
      <c r="GUB833" s="28"/>
      <c r="GUC833" s="28"/>
      <c r="GUD833" s="28"/>
      <c r="GUE833" s="28"/>
      <c r="GUF833" s="28"/>
      <c r="GUG833" s="28"/>
      <c r="GUH833" s="28"/>
      <c r="GUI833" s="28"/>
      <c r="GUJ833" s="28"/>
      <c r="GUK833" s="28"/>
      <c r="GUL833" s="28"/>
      <c r="GUM833" s="28"/>
      <c r="GUN833" s="28"/>
      <c r="GUO833" s="28"/>
      <c r="GUP833" s="28"/>
      <c r="GUQ833" s="28"/>
      <c r="GUR833" s="28"/>
      <c r="GUS833" s="28"/>
      <c r="GUT833" s="28"/>
      <c r="GUU833" s="28"/>
      <c r="GUV833" s="28"/>
      <c r="GUW833" s="28"/>
      <c r="GUX833" s="28"/>
      <c r="GUY833" s="28"/>
      <c r="GUZ833" s="28"/>
      <c r="GVA833" s="28"/>
      <c r="GVB833" s="28"/>
      <c r="GVC833" s="28"/>
      <c r="GVD833" s="28"/>
      <c r="GVE833" s="28"/>
      <c r="GVF833" s="28"/>
      <c r="GVG833" s="28"/>
      <c r="GVH833" s="28"/>
      <c r="GVI833" s="28"/>
      <c r="GVJ833" s="28"/>
      <c r="GVK833" s="28"/>
      <c r="GVL833" s="28"/>
      <c r="GVM833" s="28"/>
      <c r="GVN833" s="28"/>
      <c r="GVO833" s="28"/>
      <c r="GVP833" s="28"/>
      <c r="GVQ833" s="28"/>
      <c r="GVR833" s="28"/>
      <c r="GVS833" s="28"/>
      <c r="GVT833" s="28"/>
      <c r="GVU833" s="28"/>
      <c r="GVV833" s="28"/>
      <c r="GVW833" s="28"/>
      <c r="GVX833" s="28"/>
      <c r="GVY833" s="28"/>
      <c r="GVZ833" s="28"/>
      <c r="GWA833" s="28"/>
      <c r="GWB833" s="28"/>
      <c r="GWC833" s="28"/>
      <c r="GWD833" s="28"/>
      <c r="GWE833" s="28"/>
      <c r="GWF833" s="28"/>
      <c r="GWG833" s="28"/>
      <c r="GWH833" s="28"/>
      <c r="GWI833" s="28"/>
      <c r="GWJ833" s="28"/>
      <c r="GWK833" s="28"/>
      <c r="GWL833" s="28"/>
      <c r="GWM833" s="28"/>
      <c r="GWN833" s="28"/>
      <c r="GWO833" s="28"/>
      <c r="GWP833" s="28"/>
      <c r="GWQ833" s="28"/>
      <c r="GWR833" s="28"/>
      <c r="GWS833" s="28"/>
      <c r="GWT833" s="28"/>
      <c r="GWU833" s="28"/>
      <c r="GWV833" s="28"/>
      <c r="GWW833" s="28"/>
      <c r="GWX833" s="28"/>
      <c r="GWY833" s="28"/>
      <c r="GWZ833" s="28"/>
      <c r="GXA833" s="28"/>
      <c r="GXB833" s="28"/>
      <c r="GXC833" s="28"/>
      <c r="GXD833" s="28"/>
      <c r="GXE833" s="28"/>
      <c r="GXF833" s="28"/>
      <c r="GXG833" s="28"/>
      <c r="GXH833" s="28"/>
      <c r="GXI833" s="28"/>
      <c r="GXJ833" s="28"/>
      <c r="GXK833" s="28"/>
      <c r="GXL833" s="28"/>
      <c r="GXM833" s="28"/>
      <c r="GXN833" s="28"/>
      <c r="GXO833" s="28"/>
      <c r="GXP833" s="28"/>
      <c r="GXQ833" s="28"/>
      <c r="GXR833" s="28"/>
      <c r="GXS833" s="28"/>
      <c r="GXT833" s="28"/>
      <c r="GXU833" s="28"/>
      <c r="GXV833" s="28"/>
      <c r="GXW833" s="28"/>
      <c r="GXX833" s="28"/>
      <c r="GXY833" s="28"/>
      <c r="GXZ833" s="28"/>
      <c r="GYA833" s="28"/>
      <c r="GYB833" s="28"/>
      <c r="GYC833" s="28"/>
      <c r="GYD833" s="28"/>
      <c r="GYE833" s="28"/>
      <c r="GYF833" s="28"/>
      <c r="GYG833" s="28"/>
      <c r="GYH833" s="28"/>
      <c r="GYI833" s="28"/>
      <c r="GYJ833" s="28"/>
      <c r="GYK833" s="28"/>
      <c r="GYL833" s="28"/>
      <c r="GYM833" s="28"/>
      <c r="GYN833" s="28"/>
      <c r="GYO833" s="28"/>
      <c r="GYP833" s="28"/>
      <c r="GYQ833" s="28"/>
      <c r="GYR833" s="28"/>
      <c r="GYS833" s="28"/>
      <c r="GYT833" s="28"/>
      <c r="GYU833" s="28"/>
      <c r="GYV833" s="28"/>
      <c r="GYW833" s="28"/>
      <c r="GYX833" s="28"/>
      <c r="GYY833" s="28"/>
      <c r="GYZ833" s="28"/>
      <c r="GZA833" s="28"/>
      <c r="GZB833" s="28"/>
      <c r="GZC833" s="28"/>
      <c r="GZD833" s="28"/>
      <c r="GZE833" s="28"/>
      <c r="GZF833" s="28"/>
      <c r="GZG833" s="28"/>
      <c r="GZH833" s="28"/>
      <c r="GZI833" s="28"/>
      <c r="GZJ833" s="28"/>
      <c r="GZK833" s="28"/>
      <c r="GZL833" s="28"/>
      <c r="GZM833" s="28"/>
      <c r="GZN833" s="28"/>
      <c r="GZO833" s="28"/>
      <c r="GZP833" s="28"/>
      <c r="GZQ833" s="28"/>
      <c r="GZR833" s="28"/>
      <c r="GZS833" s="28"/>
      <c r="GZT833" s="28"/>
      <c r="GZU833" s="28"/>
      <c r="GZV833" s="28"/>
      <c r="GZW833" s="28"/>
      <c r="GZX833" s="28"/>
      <c r="GZY833" s="28"/>
      <c r="GZZ833" s="28"/>
      <c r="HAA833" s="28"/>
      <c r="HAB833" s="28"/>
      <c r="HAC833" s="28"/>
      <c r="HAD833" s="28"/>
      <c r="HAE833" s="28"/>
      <c r="HAF833" s="28"/>
      <c r="HAG833" s="28"/>
      <c r="HAH833" s="28"/>
      <c r="HAI833" s="28"/>
      <c r="HAJ833" s="28"/>
      <c r="HAK833" s="28"/>
      <c r="HAL833" s="28"/>
      <c r="HAM833" s="28"/>
      <c r="HAN833" s="28"/>
      <c r="HAO833" s="28"/>
      <c r="HAP833" s="28"/>
      <c r="HAQ833" s="28"/>
      <c r="HAR833" s="28"/>
      <c r="HAS833" s="28"/>
      <c r="HAT833" s="28"/>
      <c r="HAU833" s="28"/>
      <c r="HAV833" s="28"/>
      <c r="HAW833" s="28"/>
      <c r="HAX833" s="28"/>
      <c r="HAY833" s="28"/>
      <c r="HAZ833" s="28"/>
      <c r="HBA833" s="28"/>
      <c r="HBB833" s="28"/>
      <c r="HBC833" s="28"/>
      <c r="HBD833" s="28"/>
      <c r="HBE833" s="28"/>
      <c r="HBF833" s="28"/>
      <c r="HBG833" s="28"/>
      <c r="HBH833" s="28"/>
      <c r="HBI833" s="28"/>
      <c r="HBJ833" s="28"/>
      <c r="HBK833" s="28"/>
      <c r="HBL833" s="28"/>
      <c r="HBM833" s="28"/>
      <c r="HBN833" s="28"/>
      <c r="HBO833" s="28"/>
      <c r="HBP833" s="28"/>
      <c r="HBQ833" s="28"/>
      <c r="HBR833" s="28"/>
      <c r="HBS833" s="28"/>
      <c r="HBT833" s="28"/>
      <c r="HBU833" s="28"/>
      <c r="HBV833" s="28"/>
      <c r="HBW833" s="28"/>
      <c r="HBX833" s="28"/>
      <c r="HBY833" s="28"/>
      <c r="HBZ833" s="28"/>
      <c r="HCA833" s="28"/>
      <c r="HCB833" s="28"/>
      <c r="HCC833" s="28"/>
      <c r="HCD833" s="28"/>
      <c r="HCE833" s="28"/>
      <c r="HCF833" s="28"/>
      <c r="HCG833" s="28"/>
      <c r="HCH833" s="28"/>
      <c r="HCI833" s="28"/>
      <c r="HCJ833" s="28"/>
      <c r="HCK833" s="28"/>
      <c r="HCL833" s="28"/>
      <c r="HCM833" s="28"/>
      <c r="HCN833" s="28"/>
      <c r="HCO833" s="28"/>
      <c r="HCP833" s="28"/>
      <c r="HCQ833" s="28"/>
      <c r="HCR833" s="28"/>
      <c r="HCS833" s="28"/>
      <c r="HCT833" s="28"/>
      <c r="HCU833" s="28"/>
      <c r="HCV833" s="28"/>
      <c r="HCW833" s="28"/>
      <c r="HCX833" s="28"/>
      <c r="HCY833" s="28"/>
      <c r="HCZ833" s="28"/>
      <c r="HDA833" s="28"/>
      <c r="HDB833" s="28"/>
      <c r="HDC833" s="28"/>
      <c r="HDD833" s="28"/>
      <c r="HDE833" s="28"/>
      <c r="HDF833" s="28"/>
      <c r="HDG833" s="28"/>
      <c r="HDH833" s="28"/>
      <c r="HDI833" s="28"/>
      <c r="HDJ833" s="28"/>
      <c r="HDK833" s="28"/>
      <c r="HDL833" s="28"/>
      <c r="HDM833" s="28"/>
      <c r="HDN833" s="28"/>
      <c r="HDO833" s="28"/>
      <c r="HDP833" s="28"/>
      <c r="HDQ833" s="28"/>
      <c r="HDR833" s="28"/>
      <c r="HDS833" s="28"/>
      <c r="HDT833" s="28"/>
      <c r="HDU833" s="28"/>
      <c r="HDV833" s="28"/>
      <c r="HDW833" s="28"/>
      <c r="HDX833" s="28"/>
      <c r="HDY833" s="28"/>
      <c r="HDZ833" s="28"/>
      <c r="HEA833" s="28"/>
      <c r="HEB833" s="28"/>
      <c r="HEC833" s="28"/>
      <c r="HED833" s="28"/>
      <c r="HEE833" s="28"/>
      <c r="HEF833" s="28"/>
      <c r="HEG833" s="28"/>
      <c r="HEH833" s="28"/>
      <c r="HEI833" s="28"/>
      <c r="HEJ833" s="28"/>
      <c r="HEK833" s="28"/>
      <c r="HEL833" s="28"/>
      <c r="HEM833" s="28"/>
      <c r="HEN833" s="28"/>
      <c r="HEO833" s="28"/>
      <c r="HEP833" s="28"/>
      <c r="HEQ833" s="28"/>
      <c r="HER833" s="28"/>
      <c r="HES833" s="28"/>
      <c r="HET833" s="28"/>
      <c r="HEU833" s="28"/>
      <c r="HEV833" s="28"/>
      <c r="HEW833" s="28"/>
      <c r="HEX833" s="28"/>
      <c r="HEY833" s="28"/>
      <c r="HEZ833" s="28"/>
      <c r="HFA833" s="28"/>
      <c r="HFB833" s="28"/>
      <c r="HFC833" s="28"/>
      <c r="HFD833" s="28"/>
      <c r="HFE833" s="28"/>
      <c r="HFF833" s="28"/>
      <c r="HFG833" s="28"/>
      <c r="HFH833" s="28"/>
      <c r="HFI833" s="28"/>
      <c r="HFJ833" s="28"/>
      <c r="HFK833" s="28"/>
      <c r="HFL833" s="28"/>
      <c r="HFM833" s="28"/>
      <c r="HFN833" s="28"/>
      <c r="HFO833" s="28"/>
      <c r="HFP833" s="28"/>
      <c r="HFQ833" s="28"/>
      <c r="HFR833" s="28"/>
      <c r="HFS833" s="28"/>
      <c r="HFT833" s="28"/>
      <c r="HFU833" s="28"/>
      <c r="HFV833" s="28"/>
      <c r="HFW833" s="28"/>
      <c r="HFX833" s="28"/>
      <c r="HFY833" s="28"/>
      <c r="HFZ833" s="28"/>
      <c r="HGA833" s="28"/>
      <c r="HGB833" s="28"/>
      <c r="HGC833" s="28"/>
      <c r="HGD833" s="28"/>
      <c r="HGE833" s="28"/>
      <c r="HGF833" s="28"/>
      <c r="HGG833" s="28"/>
      <c r="HGH833" s="28"/>
      <c r="HGI833" s="28"/>
      <c r="HGJ833" s="28"/>
      <c r="HGK833" s="28"/>
      <c r="HGL833" s="28"/>
      <c r="HGM833" s="28"/>
      <c r="HGN833" s="28"/>
      <c r="HGO833" s="28"/>
      <c r="HGP833" s="28"/>
      <c r="HGQ833" s="28"/>
      <c r="HGR833" s="28"/>
      <c r="HGS833" s="28"/>
      <c r="HGT833" s="28"/>
      <c r="HGU833" s="28"/>
      <c r="HGV833" s="28"/>
      <c r="HGW833" s="28"/>
      <c r="HGX833" s="28"/>
      <c r="HGY833" s="28"/>
      <c r="HGZ833" s="28"/>
      <c r="HHA833" s="28"/>
      <c r="HHB833" s="28"/>
      <c r="HHC833" s="28"/>
      <c r="HHD833" s="28"/>
      <c r="HHE833" s="28"/>
      <c r="HHF833" s="28"/>
      <c r="HHG833" s="28"/>
      <c r="HHH833" s="28"/>
      <c r="HHI833" s="28"/>
      <c r="HHJ833" s="28"/>
      <c r="HHK833" s="28"/>
      <c r="HHL833" s="28"/>
      <c r="HHM833" s="28"/>
      <c r="HHN833" s="28"/>
      <c r="HHO833" s="28"/>
      <c r="HHP833" s="28"/>
      <c r="HHQ833" s="28"/>
      <c r="HHR833" s="28"/>
      <c r="HHS833" s="28"/>
      <c r="HHT833" s="28"/>
      <c r="HHU833" s="28"/>
      <c r="HHV833" s="28"/>
      <c r="HHW833" s="28"/>
      <c r="HHX833" s="28"/>
      <c r="HHY833" s="28"/>
      <c r="HHZ833" s="28"/>
      <c r="HIA833" s="28"/>
      <c r="HIB833" s="28"/>
      <c r="HIC833" s="28"/>
      <c r="HID833" s="28"/>
      <c r="HIE833" s="28"/>
      <c r="HIF833" s="28"/>
      <c r="HIG833" s="28"/>
      <c r="HIH833" s="28"/>
      <c r="HII833" s="28"/>
      <c r="HIJ833" s="28"/>
      <c r="HIK833" s="28"/>
      <c r="HIL833" s="28"/>
      <c r="HIM833" s="28"/>
      <c r="HIN833" s="28"/>
      <c r="HIO833" s="28"/>
      <c r="HIP833" s="28"/>
      <c r="HIQ833" s="28"/>
      <c r="HIR833" s="28"/>
      <c r="HIS833" s="28"/>
      <c r="HIT833" s="28"/>
      <c r="HIU833" s="28"/>
      <c r="HIV833" s="28"/>
      <c r="HIW833" s="28"/>
      <c r="HIX833" s="28"/>
      <c r="HIY833" s="28"/>
      <c r="HIZ833" s="28"/>
      <c r="HJA833" s="28"/>
      <c r="HJB833" s="28"/>
      <c r="HJC833" s="28"/>
      <c r="HJD833" s="28"/>
      <c r="HJE833" s="28"/>
      <c r="HJF833" s="28"/>
      <c r="HJG833" s="28"/>
      <c r="HJH833" s="28"/>
      <c r="HJI833" s="28"/>
      <c r="HJJ833" s="28"/>
      <c r="HJK833" s="28"/>
      <c r="HJL833" s="28"/>
      <c r="HJM833" s="28"/>
      <c r="HJN833" s="28"/>
      <c r="HJO833" s="28"/>
      <c r="HJP833" s="28"/>
      <c r="HJQ833" s="28"/>
      <c r="HJR833" s="28"/>
      <c r="HJS833" s="28"/>
      <c r="HJT833" s="28"/>
      <c r="HJU833" s="28"/>
      <c r="HJV833" s="28"/>
      <c r="HJW833" s="28"/>
      <c r="HJX833" s="28"/>
      <c r="HJY833" s="28"/>
      <c r="HJZ833" s="28"/>
      <c r="HKA833" s="28"/>
      <c r="HKB833" s="28"/>
      <c r="HKC833" s="28"/>
      <c r="HKD833" s="28"/>
      <c r="HKE833" s="28"/>
      <c r="HKF833" s="28"/>
      <c r="HKG833" s="28"/>
      <c r="HKH833" s="28"/>
      <c r="HKI833" s="28"/>
      <c r="HKJ833" s="28"/>
      <c r="HKK833" s="28"/>
      <c r="HKL833" s="28"/>
      <c r="HKM833" s="28"/>
      <c r="HKN833" s="28"/>
      <c r="HKO833" s="28"/>
      <c r="HKP833" s="28"/>
      <c r="HKQ833" s="28"/>
      <c r="HKR833" s="28"/>
      <c r="HKS833" s="28"/>
      <c r="HKT833" s="28"/>
      <c r="HKU833" s="28"/>
      <c r="HKV833" s="28"/>
      <c r="HKW833" s="28"/>
      <c r="HKX833" s="28"/>
      <c r="HKY833" s="28"/>
      <c r="HKZ833" s="28"/>
      <c r="HLA833" s="28"/>
      <c r="HLB833" s="28"/>
      <c r="HLC833" s="28"/>
      <c r="HLD833" s="28"/>
      <c r="HLE833" s="28"/>
      <c r="HLF833" s="28"/>
      <c r="HLG833" s="28"/>
      <c r="HLH833" s="28"/>
      <c r="HLI833" s="28"/>
      <c r="HLJ833" s="28"/>
      <c r="HLK833" s="28"/>
      <c r="HLL833" s="28"/>
      <c r="HLM833" s="28"/>
      <c r="HLN833" s="28"/>
      <c r="HLO833" s="28"/>
      <c r="HLP833" s="28"/>
      <c r="HLQ833" s="28"/>
      <c r="HLR833" s="28"/>
      <c r="HLS833" s="28"/>
      <c r="HLT833" s="28"/>
      <c r="HLU833" s="28"/>
      <c r="HLV833" s="28"/>
      <c r="HLW833" s="28"/>
      <c r="HLX833" s="28"/>
      <c r="HLY833" s="28"/>
      <c r="HLZ833" s="28"/>
      <c r="HMA833" s="28"/>
      <c r="HMB833" s="28"/>
      <c r="HMC833" s="28"/>
      <c r="HMD833" s="28"/>
      <c r="HME833" s="28"/>
      <c r="HMF833" s="28"/>
      <c r="HMG833" s="28"/>
      <c r="HMH833" s="28"/>
      <c r="HMI833" s="28"/>
      <c r="HMJ833" s="28"/>
      <c r="HMK833" s="28"/>
      <c r="HML833" s="28"/>
      <c r="HMM833" s="28"/>
      <c r="HMN833" s="28"/>
      <c r="HMO833" s="28"/>
      <c r="HMP833" s="28"/>
      <c r="HMQ833" s="28"/>
      <c r="HMR833" s="28"/>
      <c r="HMS833" s="28"/>
      <c r="HMT833" s="28"/>
      <c r="HMU833" s="28"/>
      <c r="HMV833" s="28"/>
      <c r="HMW833" s="28"/>
      <c r="HMX833" s="28"/>
      <c r="HMY833" s="28"/>
      <c r="HMZ833" s="28"/>
      <c r="HNA833" s="28"/>
      <c r="HNB833" s="28"/>
      <c r="HNC833" s="28"/>
      <c r="HND833" s="28"/>
      <c r="HNE833" s="28"/>
      <c r="HNF833" s="28"/>
      <c r="HNG833" s="28"/>
      <c r="HNH833" s="28"/>
      <c r="HNI833" s="28"/>
      <c r="HNJ833" s="28"/>
      <c r="HNK833" s="28"/>
      <c r="HNL833" s="28"/>
      <c r="HNM833" s="28"/>
      <c r="HNN833" s="28"/>
      <c r="HNO833" s="28"/>
      <c r="HNP833" s="28"/>
      <c r="HNQ833" s="28"/>
      <c r="HNR833" s="28"/>
      <c r="HNS833" s="28"/>
      <c r="HNT833" s="28"/>
      <c r="HNU833" s="28"/>
      <c r="HNV833" s="28"/>
      <c r="HNW833" s="28"/>
      <c r="HNX833" s="28"/>
      <c r="HNY833" s="28"/>
      <c r="HNZ833" s="28"/>
      <c r="HOA833" s="28"/>
      <c r="HOB833" s="28"/>
      <c r="HOC833" s="28"/>
      <c r="HOD833" s="28"/>
      <c r="HOE833" s="28"/>
      <c r="HOF833" s="28"/>
      <c r="HOG833" s="28"/>
      <c r="HOH833" s="28"/>
      <c r="HOI833" s="28"/>
      <c r="HOJ833" s="28"/>
      <c r="HOK833" s="28"/>
      <c r="HOL833" s="28"/>
      <c r="HOM833" s="28"/>
      <c r="HON833" s="28"/>
      <c r="HOO833" s="28"/>
      <c r="HOP833" s="28"/>
      <c r="HOQ833" s="28"/>
      <c r="HOR833" s="28"/>
      <c r="HOS833" s="28"/>
      <c r="HOT833" s="28"/>
      <c r="HOU833" s="28"/>
      <c r="HOV833" s="28"/>
      <c r="HOW833" s="28"/>
      <c r="HOX833" s="28"/>
      <c r="HOY833" s="28"/>
      <c r="HOZ833" s="28"/>
      <c r="HPA833" s="28"/>
      <c r="HPB833" s="28"/>
      <c r="HPC833" s="28"/>
      <c r="HPD833" s="28"/>
      <c r="HPE833" s="28"/>
      <c r="HPF833" s="28"/>
      <c r="HPG833" s="28"/>
      <c r="HPH833" s="28"/>
      <c r="HPI833" s="28"/>
      <c r="HPJ833" s="28"/>
      <c r="HPK833" s="28"/>
      <c r="HPL833" s="28"/>
      <c r="HPM833" s="28"/>
      <c r="HPN833" s="28"/>
      <c r="HPO833" s="28"/>
      <c r="HPP833" s="28"/>
      <c r="HPQ833" s="28"/>
      <c r="HPR833" s="28"/>
      <c r="HPS833" s="28"/>
      <c r="HPT833" s="28"/>
      <c r="HPU833" s="28"/>
      <c r="HPV833" s="28"/>
      <c r="HPW833" s="28"/>
      <c r="HPX833" s="28"/>
      <c r="HPY833" s="28"/>
      <c r="HPZ833" s="28"/>
      <c r="HQA833" s="28"/>
      <c r="HQB833" s="28"/>
      <c r="HQC833" s="28"/>
      <c r="HQD833" s="28"/>
      <c r="HQE833" s="28"/>
      <c r="HQF833" s="28"/>
      <c r="HQG833" s="28"/>
      <c r="HQH833" s="28"/>
      <c r="HQI833" s="28"/>
      <c r="HQJ833" s="28"/>
      <c r="HQK833" s="28"/>
      <c r="HQL833" s="28"/>
      <c r="HQM833" s="28"/>
      <c r="HQN833" s="28"/>
      <c r="HQO833" s="28"/>
      <c r="HQP833" s="28"/>
      <c r="HQQ833" s="28"/>
      <c r="HQR833" s="28"/>
      <c r="HQS833" s="28"/>
      <c r="HQT833" s="28"/>
      <c r="HQU833" s="28"/>
      <c r="HQV833" s="28"/>
      <c r="HQW833" s="28"/>
      <c r="HQX833" s="28"/>
      <c r="HQY833" s="28"/>
      <c r="HQZ833" s="28"/>
      <c r="HRA833" s="28"/>
      <c r="HRB833" s="28"/>
      <c r="HRC833" s="28"/>
      <c r="HRD833" s="28"/>
      <c r="HRE833" s="28"/>
      <c r="HRF833" s="28"/>
      <c r="HRG833" s="28"/>
      <c r="HRH833" s="28"/>
      <c r="HRI833" s="28"/>
      <c r="HRJ833" s="28"/>
      <c r="HRK833" s="28"/>
      <c r="HRL833" s="28"/>
      <c r="HRM833" s="28"/>
      <c r="HRN833" s="28"/>
      <c r="HRO833" s="28"/>
      <c r="HRP833" s="28"/>
      <c r="HRQ833" s="28"/>
      <c r="HRR833" s="28"/>
      <c r="HRS833" s="28"/>
      <c r="HRT833" s="28"/>
      <c r="HRU833" s="28"/>
      <c r="HRV833" s="28"/>
      <c r="HRW833" s="28"/>
      <c r="HRX833" s="28"/>
      <c r="HRY833" s="28"/>
      <c r="HRZ833" s="28"/>
      <c r="HSA833" s="28"/>
      <c r="HSB833" s="28"/>
      <c r="HSC833" s="28"/>
      <c r="HSD833" s="28"/>
      <c r="HSE833" s="28"/>
      <c r="HSF833" s="28"/>
      <c r="HSG833" s="28"/>
      <c r="HSH833" s="28"/>
      <c r="HSI833" s="28"/>
      <c r="HSJ833" s="28"/>
      <c r="HSK833" s="28"/>
      <c r="HSL833" s="28"/>
      <c r="HSM833" s="28"/>
      <c r="HSN833" s="28"/>
      <c r="HSO833" s="28"/>
      <c r="HSP833" s="28"/>
      <c r="HSQ833" s="28"/>
      <c r="HSR833" s="28"/>
      <c r="HSS833" s="28"/>
      <c r="HST833" s="28"/>
      <c r="HSU833" s="28"/>
      <c r="HSV833" s="28"/>
      <c r="HSW833" s="28"/>
      <c r="HSX833" s="28"/>
      <c r="HSY833" s="28"/>
      <c r="HSZ833" s="28"/>
      <c r="HTA833" s="28"/>
      <c r="HTB833" s="28"/>
      <c r="HTC833" s="28"/>
      <c r="HTD833" s="28"/>
      <c r="HTE833" s="28"/>
      <c r="HTF833" s="28"/>
      <c r="HTG833" s="28"/>
      <c r="HTH833" s="28"/>
      <c r="HTI833" s="28"/>
      <c r="HTJ833" s="28"/>
      <c r="HTK833" s="28"/>
      <c r="HTL833" s="28"/>
      <c r="HTM833" s="28"/>
      <c r="HTN833" s="28"/>
      <c r="HTO833" s="28"/>
      <c r="HTP833" s="28"/>
      <c r="HTQ833" s="28"/>
      <c r="HTR833" s="28"/>
      <c r="HTS833" s="28"/>
      <c r="HTT833" s="28"/>
      <c r="HTU833" s="28"/>
      <c r="HTV833" s="28"/>
      <c r="HTW833" s="28"/>
      <c r="HTX833" s="28"/>
      <c r="HTY833" s="28"/>
      <c r="HTZ833" s="28"/>
      <c r="HUA833" s="28"/>
      <c r="HUB833" s="28"/>
      <c r="HUC833" s="28"/>
      <c r="HUD833" s="28"/>
      <c r="HUE833" s="28"/>
      <c r="HUF833" s="28"/>
      <c r="HUG833" s="28"/>
      <c r="HUH833" s="28"/>
      <c r="HUI833" s="28"/>
      <c r="HUJ833" s="28"/>
      <c r="HUK833" s="28"/>
      <c r="HUL833" s="28"/>
      <c r="HUM833" s="28"/>
      <c r="HUN833" s="28"/>
      <c r="HUO833" s="28"/>
      <c r="HUP833" s="28"/>
      <c r="HUQ833" s="28"/>
      <c r="HUR833" s="28"/>
      <c r="HUS833" s="28"/>
      <c r="HUT833" s="28"/>
      <c r="HUU833" s="28"/>
      <c r="HUV833" s="28"/>
      <c r="HUW833" s="28"/>
      <c r="HUX833" s="28"/>
      <c r="HUY833" s="28"/>
      <c r="HUZ833" s="28"/>
      <c r="HVA833" s="28"/>
      <c r="HVB833" s="28"/>
      <c r="HVC833" s="28"/>
      <c r="HVD833" s="28"/>
      <c r="HVE833" s="28"/>
      <c r="HVF833" s="28"/>
      <c r="HVG833" s="28"/>
      <c r="HVH833" s="28"/>
      <c r="HVI833" s="28"/>
      <c r="HVJ833" s="28"/>
      <c r="HVK833" s="28"/>
      <c r="HVL833" s="28"/>
      <c r="HVM833" s="28"/>
      <c r="HVN833" s="28"/>
      <c r="HVO833" s="28"/>
      <c r="HVP833" s="28"/>
      <c r="HVQ833" s="28"/>
      <c r="HVR833" s="28"/>
      <c r="HVS833" s="28"/>
      <c r="HVT833" s="28"/>
      <c r="HVU833" s="28"/>
      <c r="HVV833" s="28"/>
      <c r="HVW833" s="28"/>
      <c r="HVX833" s="28"/>
      <c r="HVY833" s="28"/>
      <c r="HVZ833" s="28"/>
      <c r="HWA833" s="28"/>
      <c r="HWB833" s="28"/>
      <c r="HWC833" s="28"/>
      <c r="HWD833" s="28"/>
      <c r="HWE833" s="28"/>
      <c r="HWF833" s="28"/>
      <c r="HWG833" s="28"/>
      <c r="HWH833" s="28"/>
      <c r="HWI833" s="28"/>
      <c r="HWJ833" s="28"/>
      <c r="HWK833" s="28"/>
      <c r="HWL833" s="28"/>
      <c r="HWM833" s="28"/>
      <c r="HWN833" s="28"/>
      <c r="HWO833" s="28"/>
      <c r="HWP833" s="28"/>
      <c r="HWQ833" s="28"/>
      <c r="HWR833" s="28"/>
      <c r="HWS833" s="28"/>
      <c r="HWT833" s="28"/>
      <c r="HWU833" s="28"/>
      <c r="HWV833" s="28"/>
      <c r="HWW833" s="28"/>
      <c r="HWX833" s="28"/>
      <c r="HWY833" s="28"/>
      <c r="HWZ833" s="28"/>
      <c r="HXA833" s="28"/>
      <c r="HXB833" s="28"/>
      <c r="HXC833" s="28"/>
      <c r="HXD833" s="28"/>
      <c r="HXE833" s="28"/>
      <c r="HXF833" s="28"/>
      <c r="HXG833" s="28"/>
      <c r="HXH833" s="28"/>
      <c r="HXI833" s="28"/>
      <c r="HXJ833" s="28"/>
      <c r="HXK833" s="28"/>
      <c r="HXL833" s="28"/>
      <c r="HXM833" s="28"/>
      <c r="HXN833" s="28"/>
      <c r="HXO833" s="28"/>
      <c r="HXP833" s="28"/>
      <c r="HXQ833" s="28"/>
      <c r="HXR833" s="28"/>
      <c r="HXS833" s="28"/>
      <c r="HXT833" s="28"/>
      <c r="HXU833" s="28"/>
      <c r="HXV833" s="28"/>
      <c r="HXW833" s="28"/>
      <c r="HXX833" s="28"/>
      <c r="HXY833" s="28"/>
      <c r="HXZ833" s="28"/>
      <c r="HYA833" s="28"/>
      <c r="HYB833" s="28"/>
      <c r="HYC833" s="28"/>
      <c r="HYD833" s="28"/>
      <c r="HYE833" s="28"/>
      <c r="HYF833" s="28"/>
      <c r="HYG833" s="28"/>
      <c r="HYH833" s="28"/>
      <c r="HYI833" s="28"/>
      <c r="HYJ833" s="28"/>
      <c r="HYK833" s="28"/>
      <c r="HYL833" s="28"/>
      <c r="HYM833" s="28"/>
      <c r="HYN833" s="28"/>
      <c r="HYO833" s="28"/>
      <c r="HYP833" s="28"/>
      <c r="HYQ833" s="28"/>
      <c r="HYR833" s="28"/>
      <c r="HYS833" s="28"/>
      <c r="HYT833" s="28"/>
      <c r="HYU833" s="28"/>
      <c r="HYV833" s="28"/>
      <c r="HYW833" s="28"/>
      <c r="HYX833" s="28"/>
      <c r="HYY833" s="28"/>
      <c r="HYZ833" s="28"/>
      <c r="HZA833" s="28"/>
      <c r="HZB833" s="28"/>
      <c r="HZC833" s="28"/>
      <c r="HZD833" s="28"/>
      <c r="HZE833" s="28"/>
      <c r="HZF833" s="28"/>
      <c r="HZG833" s="28"/>
      <c r="HZH833" s="28"/>
      <c r="HZI833" s="28"/>
      <c r="HZJ833" s="28"/>
      <c r="HZK833" s="28"/>
      <c r="HZL833" s="28"/>
      <c r="HZM833" s="28"/>
      <c r="HZN833" s="28"/>
      <c r="HZO833" s="28"/>
      <c r="HZP833" s="28"/>
      <c r="HZQ833" s="28"/>
      <c r="HZR833" s="28"/>
      <c r="HZS833" s="28"/>
      <c r="HZT833" s="28"/>
      <c r="HZU833" s="28"/>
      <c r="HZV833" s="28"/>
      <c r="HZW833" s="28"/>
      <c r="HZX833" s="28"/>
      <c r="HZY833" s="28"/>
      <c r="HZZ833" s="28"/>
      <c r="IAA833" s="28"/>
      <c r="IAB833" s="28"/>
      <c r="IAC833" s="28"/>
      <c r="IAD833" s="28"/>
      <c r="IAE833" s="28"/>
      <c r="IAF833" s="28"/>
      <c r="IAG833" s="28"/>
      <c r="IAH833" s="28"/>
      <c r="IAI833" s="28"/>
      <c r="IAJ833" s="28"/>
      <c r="IAK833" s="28"/>
      <c r="IAL833" s="28"/>
      <c r="IAM833" s="28"/>
      <c r="IAN833" s="28"/>
      <c r="IAO833" s="28"/>
      <c r="IAP833" s="28"/>
      <c r="IAQ833" s="28"/>
      <c r="IAR833" s="28"/>
      <c r="IAS833" s="28"/>
      <c r="IAT833" s="28"/>
      <c r="IAU833" s="28"/>
      <c r="IAV833" s="28"/>
      <c r="IAW833" s="28"/>
      <c r="IAX833" s="28"/>
      <c r="IAY833" s="28"/>
      <c r="IAZ833" s="28"/>
      <c r="IBA833" s="28"/>
      <c r="IBB833" s="28"/>
      <c r="IBC833" s="28"/>
      <c r="IBD833" s="28"/>
      <c r="IBE833" s="28"/>
      <c r="IBF833" s="28"/>
      <c r="IBG833" s="28"/>
      <c r="IBH833" s="28"/>
      <c r="IBI833" s="28"/>
      <c r="IBJ833" s="28"/>
      <c r="IBK833" s="28"/>
      <c r="IBL833" s="28"/>
      <c r="IBM833" s="28"/>
      <c r="IBN833" s="28"/>
      <c r="IBO833" s="28"/>
      <c r="IBP833" s="28"/>
      <c r="IBQ833" s="28"/>
      <c r="IBR833" s="28"/>
      <c r="IBS833" s="28"/>
      <c r="IBT833" s="28"/>
      <c r="IBU833" s="28"/>
      <c r="IBV833" s="28"/>
      <c r="IBW833" s="28"/>
      <c r="IBX833" s="28"/>
      <c r="IBY833" s="28"/>
      <c r="IBZ833" s="28"/>
      <c r="ICA833" s="28"/>
      <c r="ICB833" s="28"/>
      <c r="ICC833" s="28"/>
      <c r="ICD833" s="28"/>
      <c r="ICE833" s="28"/>
      <c r="ICF833" s="28"/>
      <c r="ICG833" s="28"/>
      <c r="ICH833" s="28"/>
      <c r="ICI833" s="28"/>
      <c r="ICJ833" s="28"/>
      <c r="ICK833" s="28"/>
      <c r="ICL833" s="28"/>
      <c r="ICM833" s="28"/>
      <c r="ICN833" s="28"/>
      <c r="ICO833" s="28"/>
      <c r="ICP833" s="28"/>
      <c r="ICQ833" s="28"/>
      <c r="ICR833" s="28"/>
      <c r="ICS833" s="28"/>
      <c r="ICT833" s="28"/>
      <c r="ICU833" s="28"/>
      <c r="ICV833" s="28"/>
      <c r="ICW833" s="28"/>
      <c r="ICX833" s="28"/>
      <c r="ICY833" s="28"/>
      <c r="ICZ833" s="28"/>
      <c r="IDA833" s="28"/>
      <c r="IDB833" s="28"/>
      <c r="IDC833" s="28"/>
      <c r="IDD833" s="28"/>
      <c r="IDE833" s="28"/>
      <c r="IDF833" s="28"/>
      <c r="IDG833" s="28"/>
      <c r="IDH833" s="28"/>
      <c r="IDI833" s="28"/>
      <c r="IDJ833" s="28"/>
      <c r="IDK833" s="28"/>
      <c r="IDL833" s="28"/>
      <c r="IDM833" s="28"/>
      <c r="IDN833" s="28"/>
      <c r="IDO833" s="28"/>
      <c r="IDP833" s="28"/>
      <c r="IDQ833" s="28"/>
      <c r="IDR833" s="28"/>
      <c r="IDS833" s="28"/>
      <c r="IDT833" s="28"/>
      <c r="IDU833" s="28"/>
      <c r="IDV833" s="28"/>
      <c r="IDW833" s="28"/>
      <c r="IDX833" s="28"/>
      <c r="IDY833" s="28"/>
      <c r="IDZ833" s="28"/>
      <c r="IEA833" s="28"/>
      <c r="IEB833" s="28"/>
      <c r="IEC833" s="28"/>
      <c r="IED833" s="28"/>
      <c r="IEE833" s="28"/>
      <c r="IEF833" s="28"/>
      <c r="IEG833" s="28"/>
      <c r="IEH833" s="28"/>
      <c r="IEI833" s="28"/>
      <c r="IEJ833" s="28"/>
      <c r="IEK833" s="28"/>
      <c r="IEL833" s="28"/>
      <c r="IEM833" s="28"/>
      <c r="IEN833" s="28"/>
      <c r="IEO833" s="28"/>
      <c r="IEP833" s="28"/>
      <c r="IEQ833" s="28"/>
      <c r="IER833" s="28"/>
      <c r="IES833" s="28"/>
      <c r="IET833" s="28"/>
      <c r="IEU833" s="28"/>
      <c r="IEV833" s="28"/>
      <c r="IEW833" s="28"/>
      <c r="IEX833" s="28"/>
      <c r="IEY833" s="28"/>
      <c r="IEZ833" s="28"/>
      <c r="IFA833" s="28"/>
      <c r="IFB833" s="28"/>
      <c r="IFC833" s="28"/>
      <c r="IFD833" s="28"/>
      <c r="IFE833" s="28"/>
      <c r="IFF833" s="28"/>
      <c r="IFG833" s="28"/>
      <c r="IFH833" s="28"/>
      <c r="IFI833" s="28"/>
      <c r="IFJ833" s="28"/>
      <c r="IFK833" s="28"/>
      <c r="IFL833" s="28"/>
      <c r="IFM833" s="28"/>
      <c r="IFN833" s="28"/>
      <c r="IFO833" s="28"/>
      <c r="IFP833" s="28"/>
      <c r="IFQ833" s="28"/>
      <c r="IFR833" s="28"/>
      <c r="IFS833" s="28"/>
      <c r="IFT833" s="28"/>
      <c r="IFU833" s="28"/>
      <c r="IFV833" s="28"/>
      <c r="IFW833" s="28"/>
      <c r="IFX833" s="28"/>
      <c r="IFY833" s="28"/>
      <c r="IFZ833" s="28"/>
      <c r="IGA833" s="28"/>
      <c r="IGB833" s="28"/>
      <c r="IGC833" s="28"/>
      <c r="IGD833" s="28"/>
      <c r="IGE833" s="28"/>
      <c r="IGF833" s="28"/>
      <c r="IGG833" s="28"/>
      <c r="IGH833" s="28"/>
      <c r="IGI833" s="28"/>
      <c r="IGJ833" s="28"/>
      <c r="IGK833" s="28"/>
      <c r="IGL833" s="28"/>
      <c r="IGM833" s="28"/>
      <c r="IGN833" s="28"/>
      <c r="IGO833" s="28"/>
      <c r="IGP833" s="28"/>
      <c r="IGQ833" s="28"/>
      <c r="IGR833" s="28"/>
      <c r="IGS833" s="28"/>
      <c r="IGT833" s="28"/>
      <c r="IGU833" s="28"/>
      <c r="IGV833" s="28"/>
      <c r="IGW833" s="28"/>
      <c r="IGX833" s="28"/>
      <c r="IGY833" s="28"/>
      <c r="IGZ833" s="28"/>
      <c r="IHA833" s="28"/>
      <c r="IHB833" s="28"/>
      <c r="IHC833" s="28"/>
      <c r="IHD833" s="28"/>
      <c r="IHE833" s="28"/>
      <c r="IHF833" s="28"/>
      <c r="IHG833" s="28"/>
      <c r="IHH833" s="28"/>
      <c r="IHI833" s="28"/>
      <c r="IHJ833" s="28"/>
      <c r="IHK833" s="28"/>
      <c r="IHL833" s="28"/>
      <c r="IHM833" s="28"/>
      <c r="IHN833" s="28"/>
      <c r="IHO833" s="28"/>
      <c r="IHP833" s="28"/>
      <c r="IHQ833" s="28"/>
      <c r="IHR833" s="28"/>
      <c r="IHS833" s="28"/>
      <c r="IHT833" s="28"/>
      <c r="IHU833" s="28"/>
      <c r="IHV833" s="28"/>
      <c r="IHW833" s="28"/>
      <c r="IHX833" s="28"/>
      <c r="IHY833" s="28"/>
      <c r="IHZ833" s="28"/>
      <c r="IIA833" s="28"/>
      <c r="IIB833" s="28"/>
      <c r="IIC833" s="28"/>
      <c r="IID833" s="28"/>
      <c r="IIE833" s="28"/>
      <c r="IIF833" s="28"/>
      <c r="IIG833" s="28"/>
      <c r="IIH833" s="28"/>
      <c r="III833" s="28"/>
      <c r="IIJ833" s="28"/>
      <c r="IIK833" s="28"/>
      <c r="IIL833" s="28"/>
      <c r="IIM833" s="28"/>
      <c r="IIN833" s="28"/>
      <c r="IIO833" s="28"/>
      <c r="IIP833" s="28"/>
      <c r="IIQ833" s="28"/>
      <c r="IIR833" s="28"/>
      <c r="IIS833" s="28"/>
      <c r="IIT833" s="28"/>
      <c r="IIU833" s="28"/>
      <c r="IIV833" s="28"/>
      <c r="IIW833" s="28"/>
      <c r="IIX833" s="28"/>
      <c r="IIY833" s="28"/>
      <c r="IIZ833" s="28"/>
      <c r="IJA833" s="28"/>
      <c r="IJB833" s="28"/>
      <c r="IJC833" s="28"/>
      <c r="IJD833" s="28"/>
      <c r="IJE833" s="28"/>
      <c r="IJF833" s="28"/>
      <c r="IJG833" s="28"/>
      <c r="IJH833" s="28"/>
      <c r="IJI833" s="28"/>
      <c r="IJJ833" s="28"/>
      <c r="IJK833" s="28"/>
      <c r="IJL833" s="28"/>
      <c r="IJM833" s="28"/>
      <c r="IJN833" s="28"/>
      <c r="IJO833" s="28"/>
      <c r="IJP833" s="28"/>
      <c r="IJQ833" s="28"/>
      <c r="IJR833" s="28"/>
      <c r="IJS833" s="28"/>
      <c r="IJT833" s="28"/>
      <c r="IJU833" s="28"/>
      <c r="IJV833" s="28"/>
      <c r="IJW833" s="28"/>
      <c r="IJX833" s="28"/>
      <c r="IJY833" s="28"/>
      <c r="IJZ833" s="28"/>
      <c r="IKA833" s="28"/>
      <c r="IKB833" s="28"/>
      <c r="IKC833" s="28"/>
      <c r="IKD833" s="28"/>
      <c r="IKE833" s="28"/>
      <c r="IKF833" s="28"/>
      <c r="IKG833" s="28"/>
      <c r="IKH833" s="28"/>
      <c r="IKI833" s="28"/>
      <c r="IKJ833" s="28"/>
      <c r="IKK833" s="28"/>
      <c r="IKL833" s="28"/>
      <c r="IKM833" s="28"/>
      <c r="IKN833" s="28"/>
      <c r="IKO833" s="28"/>
      <c r="IKP833" s="28"/>
      <c r="IKQ833" s="28"/>
      <c r="IKR833" s="28"/>
      <c r="IKS833" s="28"/>
      <c r="IKT833" s="28"/>
      <c r="IKU833" s="28"/>
      <c r="IKV833" s="28"/>
      <c r="IKW833" s="28"/>
      <c r="IKX833" s="28"/>
      <c r="IKY833" s="28"/>
      <c r="IKZ833" s="28"/>
      <c r="ILA833" s="28"/>
      <c r="ILB833" s="28"/>
      <c r="ILC833" s="28"/>
      <c r="ILD833" s="28"/>
      <c r="ILE833" s="28"/>
      <c r="ILF833" s="28"/>
      <c r="ILG833" s="28"/>
      <c r="ILH833" s="28"/>
      <c r="ILI833" s="28"/>
      <c r="ILJ833" s="28"/>
      <c r="ILK833" s="28"/>
      <c r="ILL833" s="28"/>
      <c r="ILM833" s="28"/>
      <c r="ILN833" s="28"/>
      <c r="ILO833" s="28"/>
      <c r="ILP833" s="28"/>
      <c r="ILQ833" s="28"/>
      <c r="ILR833" s="28"/>
      <c r="ILS833" s="28"/>
      <c r="ILT833" s="28"/>
      <c r="ILU833" s="28"/>
      <c r="ILV833" s="28"/>
      <c r="ILW833" s="28"/>
      <c r="ILX833" s="28"/>
      <c r="ILY833" s="28"/>
      <c r="ILZ833" s="28"/>
      <c r="IMA833" s="28"/>
      <c r="IMB833" s="28"/>
      <c r="IMC833" s="28"/>
      <c r="IMD833" s="28"/>
      <c r="IME833" s="28"/>
      <c r="IMF833" s="28"/>
      <c r="IMG833" s="28"/>
      <c r="IMH833" s="28"/>
      <c r="IMI833" s="28"/>
      <c r="IMJ833" s="28"/>
      <c r="IMK833" s="28"/>
      <c r="IML833" s="28"/>
      <c r="IMM833" s="28"/>
      <c r="IMN833" s="28"/>
      <c r="IMO833" s="28"/>
      <c r="IMP833" s="28"/>
      <c r="IMQ833" s="28"/>
      <c r="IMR833" s="28"/>
      <c r="IMS833" s="28"/>
      <c r="IMT833" s="28"/>
      <c r="IMU833" s="28"/>
      <c r="IMV833" s="28"/>
      <c r="IMW833" s="28"/>
      <c r="IMX833" s="28"/>
      <c r="IMY833" s="28"/>
      <c r="IMZ833" s="28"/>
      <c r="INA833" s="28"/>
      <c r="INB833" s="28"/>
      <c r="INC833" s="28"/>
      <c r="IND833" s="28"/>
      <c r="INE833" s="28"/>
      <c r="INF833" s="28"/>
      <c r="ING833" s="28"/>
      <c r="INH833" s="28"/>
      <c r="INI833" s="28"/>
      <c r="INJ833" s="28"/>
      <c r="INK833" s="28"/>
      <c r="INL833" s="28"/>
      <c r="INM833" s="28"/>
      <c r="INN833" s="28"/>
      <c r="INO833" s="28"/>
      <c r="INP833" s="28"/>
      <c r="INQ833" s="28"/>
      <c r="INR833" s="28"/>
      <c r="INS833" s="28"/>
      <c r="INT833" s="28"/>
      <c r="INU833" s="28"/>
      <c r="INV833" s="28"/>
      <c r="INW833" s="28"/>
      <c r="INX833" s="28"/>
      <c r="INY833" s="28"/>
      <c r="INZ833" s="28"/>
      <c r="IOA833" s="28"/>
      <c r="IOB833" s="28"/>
      <c r="IOC833" s="28"/>
      <c r="IOD833" s="28"/>
      <c r="IOE833" s="28"/>
      <c r="IOF833" s="28"/>
      <c r="IOG833" s="28"/>
      <c r="IOH833" s="28"/>
      <c r="IOI833" s="28"/>
      <c r="IOJ833" s="28"/>
      <c r="IOK833" s="28"/>
      <c r="IOL833" s="28"/>
      <c r="IOM833" s="28"/>
      <c r="ION833" s="28"/>
      <c r="IOO833" s="28"/>
      <c r="IOP833" s="28"/>
      <c r="IOQ833" s="28"/>
      <c r="IOR833" s="28"/>
      <c r="IOS833" s="28"/>
      <c r="IOT833" s="28"/>
      <c r="IOU833" s="28"/>
      <c r="IOV833" s="28"/>
      <c r="IOW833" s="28"/>
      <c r="IOX833" s="28"/>
      <c r="IOY833" s="28"/>
      <c r="IOZ833" s="28"/>
      <c r="IPA833" s="28"/>
      <c r="IPB833" s="28"/>
      <c r="IPC833" s="28"/>
      <c r="IPD833" s="28"/>
      <c r="IPE833" s="28"/>
      <c r="IPF833" s="28"/>
      <c r="IPG833" s="28"/>
      <c r="IPH833" s="28"/>
      <c r="IPI833" s="28"/>
      <c r="IPJ833" s="28"/>
      <c r="IPK833" s="28"/>
      <c r="IPL833" s="28"/>
      <c r="IPM833" s="28"/>
      <c r="IPN833" s="28"/>
      <c r="IPO833" s="28"/>
      <c r="IPP833" s="28"/>
      <c r="IPQ833" s="28"/>
      <c r="IPR833" s="28"/>
      <c r="IPS833" s="28"/>
      <c r="IPT833" s="28"/>
      <c r="IPU833" s="28"/>
      <c r="IPV833" s="28"/>
      <c r="IPW833" s="28"/>
      <c r="IPX833" s="28"/>
      <c r="IPY833" s="28"/>
      <c r="IPZ833" s="28"/>
      <c r="IQA833" s="28"/>
      <c r="IQB833" s="28"/>
      <c r="IQC833" s="28"/>
      <c r="IQD833" s="28"/>
      <c r="IQE833" s="28"/>
      <c r="IQF833" s="28"/>
      <c r="IQG833" s="28"/>
      <c r="IQH833" s="28"/>
      <c r="IQI833" s="28"/>
      <c r="IQJ833" s="28"/>
      <c r="IQK833" s="28"/>
      <c r="IQL833" s="28"/>
      <c r="IQM833" s="28"/>
      <c r="IQN833" s="28"/>
      <c r="IQO833" s="28"/>
      <c r="IQP833" s="28"/>
      <c r="IQQ833" s="28"/>
      <c r="IQR833" s="28"/>
      <c r="IQS833" s="28"/>
      <c r="IQT833" s="28"/>
      <c r="IQU833" s="28"/>
      <c r="IQV833" s="28"/>
      <c r="IQW833" s="28"/>
      <c r="IQX833" s="28"/>
      <c r="IQY833" s="28"/>
      <c r="IQZ833" s="28"/>
      <c r="IRA833" s="28"/>
      <c r="IRB833" s="28"/>
      <c r="IRC833" s="28"/>
      <c r="IRD833" s="28"/>
      <c r="IRE833" s="28"/>
      <c r="IRF833" s="28"/>
      <c r="IRG833" s="28"/>
      <c r="IRH833" s="28"/>
      <c r="IRI833" s="28"/>
      <c r="IRJ833" s="28"/>
      <c r="IRK833" s="28"/>
      <c r="IRL833" s="28"/>
      <c r="IRM833" s="28"/>
      <c r="IRN833" s="28"/>
      <c r="IRO833" s="28"/>
      <c r="IRP833" s="28"/>
      <c r="IRQ833" s="28"/>
      <c r="IRR833" s="28"/>
      <c r="IRS833" s="28"/>
      <c r="IRT833" s="28"/>
      <c r="IRU833" s="28"/>
      <c r="IRV833" s="28"/>
      <c r="IRW833" s="28"/>
      <c r="IRX833" s="28"/>
      <c r="IRY833" s="28"/>
      <c r="IRZ833" s="28"/>
      <c r="ISA833" s="28"/>
      <c r="ISB833" s="28"/>
      <c r="ISC833" s="28"/>
      <c r="ISD833" s="28"/>
      <c r="ISE833" s="28"/>
      <c r="ISF833" s="28"/>
      <c r="ISG833" s="28"/>
      <c r="ISH833" s="28"/>
      <c r="ISI833" s="28"/>
      <c r="ISJ833" s="28"/>
      <c r="ISK833" s="28"/>
      <c r="ISL833" s="28"/>
      <c r="ISM833" s="28"/>
      <c r="ISN833" s="28"/>
      <c r="ISO833" s="28"/>
      <c r="ISP833" s="28"/>
      <c r="ISQ833" s="28"/>
      <c r="ISR833" s="28"/>
      <c r="ISS833" s="28"/>
      <c r="IST833" s="28"/>
      <c r="ISU833" s="28"/>
      <c r="ISV833" s="28"/>
      <c r="ISW833" s="28"/>
      <c r="ISX833" s="28"/>
      <c r="ISY833" s="28"/>
      <c r="ISZ833" s="28"/>
      <c r="ITA833" s="28"/>
      <c r="ITB833" s="28"/>
      <c r="ITC833" s="28"/>
      <c r="ITD833" s="28"/>
      <c r="ITE833" s="28"/>
      <c r="ITF833" s="28"/>
      <c r="ITG833" s="28"/>
      <c r="ITH833" s="28"/>
      <c r="ITI833" s="28"/>
      <c r="ITJ833" s="28"/>
      <c r="ITK833" s="28"/>
      <c r="ITL833" s="28"/>
      <c r="ITM833" s="28"/>
      <c r="ITN833" s="28"/>
      <c r="ITO833" s="28"/>
      <c r="ITP833" s="28"/>
      <c r="ITQ833" s="28"/>
      <c r="ITR833" s="28"/>
      <c r="ITS833" s="28"/>
      <c r="ITT833" s="28"/>
      <c r="ITU833" s="28"/>
      <c r="ITV833" s="28"/>
      <c r="ITW833" s="28"/>
      <c r="ITX833" s="28"/>
      <c r="ITY833" s="28"/>
      <c r="ITZ833" s="28"/>
      <c r="IUA833" s="28"/>
      <c r="IUB833" s="28"/>
      <c r="IUC833" s="28"/>
      <c r="IUD833" s="28"/>
      <c r="IUE833" s="28"/>
      <c r="IUF833" s="28"/>
      <c r="IUG833" s="28"/>
      <c r="IUH833" s="28"/>
      <c r="IUI833" s="28"/>
      <c r="IUJ833" s="28"/>
      <c r="IUK833" s="28"/>
      <c r="IUL833" s="28"/>
      <c r="IUM833" s="28"/>
      <c r="IUN833" s="28"/>
      <c r="IUO833" s="28"/>
      <c r="IUP833" s="28"/>
      <c r="IUQ833" s="28"/>
      <c r="IUR833" s="28"/>
      <c r="IUS833" s="28"/>
      <c r="IUT833" s="28"/>
      <c r="IUU833" s="28"/>
      <c r="IUV833" s="28"/>
      <c r="IUW833" s="28"/>
      <c r="IUX833" s="28"/>
      <c r="IUY833" s="28"/>
      <c r="IUZ833" s="28"/>
      <c r="IVA833" s="28"/>
      <c r="IVB833" s="28"/>
      <c r="IVC833" s="28"/>
      <c r="IVD833" s="28"/>
      <c r="IVE833" s="28"/>
      <c r="IVF833" s="28"/>
      <c r="IVG833" s="28"/>
      <c r="IVH833" s="28"/>
      <c r="IVI833" s="28"/>
      <c r="IVJ833" s="28"/>
      <c r="IVK833" s="28"/>
      <c r="IVL833" s="28"/>
      <c r="IVM833" s="28"/>
      <c r="IVN833" s="28"/>
      <c r="IVO833" s="28"/>
      <c r="IVP833" s="28"/>
      <c r="IVQ833" s="28"/>
      <c r="IVR833" s="28"/>
      <c r="IVS833" s="28"/>
      <c r="IVT833" s="28"/>
      <c r="IVU833" s="28"/>
      <c r="IVV833" s="28"/>
      <c r="IVW833" s="28"/>
      <c r="IVX833" s="28"/>
      <c r="IVY833" s="28"/>
      <c r="IVZ833" s="28"/>
      <c r="IWA833" s="28"/>
      <c r="IWB833" s="28"/>
      <c r="IWC833" s="28"/>
      <c r="IWD833" s="28"/>
      <c r="IWE833" s="28"/>
      <c r="IWF833" s="28"/>
      <c r="IWG833" s="28"/>
      <c r="IWH833" s="28"/>
      <c r="IWI833" s="28"/>
      <c r="IWJ833" s="28"/>
      <c r="IWK833" s="28"/>
      <c r="IWL833" s="28"/>
      <c r="IWM833" s="28"/>
      <c r="IWN833" s="28"/>
      <c r="IWO833" s="28"/>
      <c r="IWP833" s="28"/>
      <c r="IWQ833" s="28"/>
      <c r="IWR833" s="28"/>
      <c r="IWS833" s="28"/>
      <c r="IWT833" s="28"/>
      <c r="IWU833" s="28"/>
      <c r="IWV833" s="28"/>
      <c r="IWW833" s="28"/>
      <c r="IWX833" s="28"/>
      <c r="IWY833" s="28"/>
      <c r="IWZ833" s="28"/>
      <c r="IXA833" s="28"/>
      <c r="IXB833" s="28"/>
      <c r="IXC833" s="28"/>
      <c r="IXD833" s="28"/>
      <c r="IXE833" s="28"/>
      <c r="IXF833" s="28"/>
      <c r="IXG833" s="28"/>
      <c r="IXH833" s="28"/>
      <c r="IXI833" s="28"/>
      <c r="IXJ833" s="28"/>
      <c r="IXK833" s="28"/>
      <c r="IXL833" s="28"/>
      <c r="IXM833" s="28"/>
      <c r="IXN833" s="28"/>
      <c r="IXO833" s="28"/>
      <c r="IXP833" s="28"/>
      <c r="IXQ833" s="28"/>
      <c r="IXR833" s="28"/>
      <c r="IXS833" s="28"/>
      <c r="IXT833" s="28"/>
      <c r="IXU833" s="28"/>
      <c r="IXV833" s="28"/>
      <c r="IXW833" s="28"/>
      <c r="IXX833" s="28"/>
      <c r="IXY833" s="28"/>
      <c r="IXZ833" s="28"/>
      <c r="IYA833" s="28"/>
      <c r="IYB833" s="28"/>
      <c r="IYC833" s="28"/>
      <c r="IYD833" s="28"/>
      <c r="IYE833" s="28"/>
      <c r="IYF833" s="28"/>
      <c r="IYG833" s="28"/>
      <c r="IYH833" s="28"/>
      <c r="IYI833" s="28"/>
      <c r="IYJ833" s="28"/>
      <c r="IYK833" s="28"/>
      <c r="IYL833" s="28"/>
      <c r="IYM833" s="28"/>
      <c r="IYN833" s="28"/>
      <c r="IYO833" s="28"/>
      <c r="IYP833" s="28"/>
      <c r="IYQ833" s="28"/>
      <c r="IYR833" s="28"/>
      <c r="IYS833" s="28"/>
      <c r="IYT833" s="28"/>
      <c r="IYU833" s="28"/>
      <c r="IYV833" s="28"/>
      <c r="IYW833" s="28"/>
      <c r="IYX833" s="28"/>
      <c r="IYY833" s="28"/>
      <c r="IYZ833" s="28"/>
      <c r="IZA833" s="28"/>
      <c r="IZB833" s="28"/>
      <c r="IZC833" s="28"/>
      <c r="IZD833" s="28"/>
      <c r="IZE833" s="28"/>
      <c r="IZF833" s="28"/>
      <c r="IZG833" s="28"/>
      <c r="IZH833" s="28"/>
      <c r="IZI833" s="28"/>
      <c r="IZJ833" s="28"/>
      <c r="IZK833" s="28"/>
      <c r="IZL833" s="28"/>
      <c r="IZM833" s="28"/>
      <c r="IZN833" s="28"/>
      <c r="IZO833" s="28"/>
      <c r="IZP833" s="28"/>
      <c r="IZQ833" s="28"/>
      <c r="IZR833" s="28"/>
      <c r="IZS833" s="28"/>
      <c r="IZT833" s="28"/>
      <c r="IZU833" s="28"/>
      <c r="IZV833" s="28"/>
      <c r="IZW833" s="28"/>
      <c r="IZX833" s="28"/>
      <c r="IZY833" s="28"/>
      <c r="IZZ833" s="28"/>
      <c r="JAA833" s="28"/>
      <c r="JAB833" s="28"/>
      <c r="JAC833" s="28"/>
      <c r="JAD833" s="28"/>
      <c r="JAE833" s="28"/>
      <c r="JAF833" s="28"/>
      <c r="JAG833" s="28"/>
      <c r="JAH833" s="28"/>
      <c r="JAI833" s="28"/>
      <c r="JAJ833" s="28"/>
      <c r="JAK833" s="28"/>
      <c r="JAL833" s="28"/>
      <c r="JAM833" s="28"/>
      <c r="JAN833" s="28"/>
      <c r="JAO833" s="28"/>
      <c r="JAP833" s="28"/>
      <c r="JAQ833" s="28"/>
      <c r="JAR833" s="28"/>
      <c r="JAS833" s="28"/>
      <c r="JAT833" s="28"/>
      <c r="JAU833" s="28"/>
      <c r="JAV833" s="28"/>
      <c r="JAW833" s="28"/>
      <c r="JAX833" s="28"/>
      <c r="JAY833" s="28"/>
      <c r="JAZ833" s="28"/>
      <c r="JBA833" s="28"/>
      <c r="JBB833" s="28"/>
      <c r="JBC833" s="28"/>
      <c r="JBD833" s="28"/>
      <c r="JBE833" s="28"/>
      <c r="JBF833" s="28"/>
      <c r="JBG833" s="28"/>
      <c r="JBH833" s="28"/>
      <c r="JBI833" s="28"/>
      <c r="JBJ833" s="28"/>
      <c r="JBK833" s="28"/>
      <c r="JBL833" s="28"/>
      <c r="JBM833" s="28"/>
      <c r="JBN833" s="28"/>
      <c r="JBO833" s="28"/>
      <c r="JBP833" s="28"/>
      <c r="JBQ833" s="28"/>
      <c r="JBR833" s="28"/>
      <c r="JBS833" s="28"/>
      <c r="JBT833" s="28"/>
      <c r="JBU833" s="28"/>
      <c r="JBV833" s="28"/>
      <c r="JBW833" s="28"/>
      <c r="JBX833" s="28"/>
      <c r="JBY833" s="28"/>
      <c r="JBZ833" s="28"/>
      <c r="JCA833" s="28"/>
      <c r="JCB833" s="28"/>
      <c r="JCC833" s="28"/>
      <c r="JCD833" s="28"/>
      <c r="JCE833" s="28"/>
      <c r="JCF833" s="28"/>
      <c r="JCG833" s="28"/>
      <c r="JCH833" s="28"/>
      <c r="JCI833" s="28"/>
      <c r="JCJ833" s="28"/>
      <c r="JCK833" s="28"/>
      <c r="JCL833" s="28"/>
      <c r="JCM833" s="28"/>
      <c r="JCN833" s="28"/>
      <c r="JCO833" s="28"/>
      <c r="JCP833" s="28"/>
      <c r="JCQ833" s="28"/>
      <c r="JCR833" s="28"/>
      <c r="JCS833" s="28"/>
      <c r="JCT833" s="28"/>
      <c r="JCU833" s="28"/>
      <c r="JCV833" s="28"/>
      <c r="JCW833" s="28"/>
      <c r="JCX833" s="28"/>
      <c r="JCY833" s="28"/>
      <c r="JCZ833" s="28"/>
      <c r="JDA833" s="28"/>
      <c r="JDB833" s="28"/>
      <c r="JDC833" s="28"/>
      <c r="JDD833" s="28"/>
      <c r="JDE833" s="28"/>
      <c r="JDF833" s="28"/>
      <c r="JDG833" s="28"/>
      <c r="JDH833" s="28"/>
      <c r="JDI833" s="28"/>
      <c r="JDJ833" s="28"/>
      <c r="JDK833" s="28"/>
      <c r="JDL833" s="28"/>
      <c r="JDM833" s="28"/>
      <c r="JDN833" s="28"/>
      <c r="JDO833" s="28"/>
      <c r="JDP833" s="28"/>
      <c r="JDQ833" s="28"/>
      <c r="JDR833" s="28"/>
      <c r="JDS833" s="28"/>
      <c r="JDT833" s="28"/>
      <c r="JDU833" s="28"/>
      <c r="JDV833" s="28"/>
      <c r="JDW833" s="28"/>
      <c r="JDX833" s="28"/>
      <c r="JDY833" s="28"/>
      <c r="JDZ833" s="28"/>
      <c r="JEA833" s="28"/>
      <c r="JEB833" s="28"/>
      <c r="JEC833" s="28"/>
      <c r="JED833" s="28"/>
      <c r="JEE833" s="28"/>
      <c r="JEF833" s="28"/>
      <c r="JEG833" s="28"/>
      <c r="JEH833" s="28"/>
      <c r="JEI833" s="28"/>
      <c r="JEJ833" s="28"/>
      <c r="JEK833" s="28"/>
      <c r="JEL833" s="28"/>
      <c r="JEM833" s="28"/>
      <c r="JEN833" s="28"/>
      <c r="JEO833" s="28"/>
      <c r="JEP833" s="28"/>
      <c r="JEQ833" s="28"/>
      <c r="JER833" s="28"/>
      <c r="JES833" s="28"/>
      <c r="JET833" s="28"/>
      <c r="JEU833" s="28"/>
      <c r="JEV833" s="28"/>
      <c r="JEW833" s="28"/>
      <c r="JEX833" s="28"/>
      <c r="JEY833" s="28"/>
      <c r="JEZ833" s="28"/>
      <c r="JFA833" s="28"/>
      <c r="JFB833" s="28"/>
      <c r="JFC833" s="28"/>
      <c r="JFD833" s="28"/>
      <c r="JFE833" s="28"/>
      <c r="JFF833" s="28"/>
      <c r="JFG833" s="28"/>
      <c r="JFH833" s="28"/>
      <c r="JFI833" s="28"/>
      <c r="JFJ833" s="28"/>
      <c r="JFK833" s="28"/>
      <c r="JFL833" s="28"/>
      <c r="JFM833" s="28"/>
      <c r="JFN833" s="28"/>
      <c r="JFO833" s="28"/>
      <c r="JFP833" s="28"/>
      <c r="JFQ833" s="28"/>
      <c r="JFR833" s="28"/>
      <c r="JFS833" s="28"/>
      <c r="JFT833" s="28"/>
      <c r="JFU833" s="28"/>
      <c r="JFV833" s="28"/>
      <c r="JFW833" s="28"/>
      <c r="JFX833" s="28"/>
      <c r="JFY833" s="28"/>
      <c r="JFZ833" s="28"/>
      <c r="JGA833" s="28"/>
      <c r="JGB833" s="28"/>
      <c r="JGC833" s="28"/>
      <c r="JGD833" s="28"/>
      <c r="JGE833" s="28"/>
      <c r="JGF833" s="28"/>
      <c r="JGG833" s="28"/>
      <c r="JGH833" s="28"/>
      <c r="JGI833" s="28"/>
      <c r="JGJ833" s="28"/>
      <c r="JGK833" s="28"/>
      <c r="JGL833" s="28"/>
      <c r="JGM833" s="28"/>
      <c r="JGN833" s="28"/>
      <c r="JGO833" s="28"/>
      <c r="JGP833" s="28"/>
      <c r="JGQ833" s="28"/>
      <c r="JGR833" s="28"/>
      <c r="JGS833" s="28"/>
      <c r="JGT833" s="28"/>
      <c r="JGU833" s="28"/>
      <c r="JGV833" s="28"/>
      <c r="JGW833" s="28"/>
      <c r="JGX833" s="28"/>
      <c r="JGY833" s="28"/>
      <c r="JGZ833" s="28"/>
      <c r="JHA833" s="28"/>
      <c r="JHB833" s="28"/>
      <c r="JHC833" s="28"/>
      <c r="JHD833" s="28"/>
      <c r="JHE833" s="28"/>
      <c r="JHF833" s="28"/>
      <c r="JHG833" s="28"/>
      <c r="JHH833" s="28"/>
      <c r="JHI833" s="28"/>
      <c r="JHJ833" s="28"/>
      <c r="JHK833" s="28"/>
      <c r="JHL833" s="28"/>
      <c r="JHM833" s="28"/>
      <c r="JHN833" s="28"/>
      <c r="JHO833" s="28"/>
      <c r="JHP833" s="28"/>
      <c r="JHQ833" s="28"/>
      <c r="JHR833" s="28"/>
      <c r="JHS833" s="28"/>
      <c r="JHT833" s="28"/>
      <c r="JHU833" s="28"/>
      <c r="JHV833" s="28"/>
      <c r="JHW833" s="28"/>
      <c r="JHX833" s="28"/>
      <c r="JHY833" s="28"/>
      <c r="JHZ833" s="28"/>
      <c r="JIA833" s="28"/>
      <c r="JIB833" s="28"/>
      <c r="JIC833" s="28"/>
      <c r="JID833" s="28"/>
      <c r="JIE833" s="28"/>
      <c r="JIF833" s="28"/>
      <c r="JIG833" s="28"/>
      <c r="JIH833" s="28"/>
      <c r="JII833" s="28"/>
      <c r="JIJ833" s="28"/>
      <c r="JIK833" s="28"/>
      <c r="JIL833" s="28"/>
      <c r="JIM833" s="28"/>
      <c r="JIN833" s="28"/>
      <c r="JIO833" s="28"/>
      <c r="JIP833" s="28"/>
      <c r="JIQ833" s="28"/>
      <c r="JIR833" s="28"/>
      <c r="JIS833" s="28"/>
      <c r="JIT833" s="28"/>
      <c r="JIU833" s="28"/>
      <c r="JIV833" s="28"/>
      <c r="JIW833" s="28"/>
      <c r="JIX833" s="28"/>
      <c r="JIY833" s="28"/>
      <c r="JIZ833" s="28"/>
      <c r="JJA833" s="28"/>
      <c r="JJB833" s="28"/>
      <c r="JJC833" s="28"/>
      <c r="JJD833" s="28"/>
      <c r="JJE833" s="28"/>
      <c r="JJF833" s="28"/>
      <c r="JJG833" s="28"/>
      <c r="JJH833" s="28"/>
      <c r="JJI833" s="28"/>
      <c r="JJJ833" s="28"/>
      <c r="JJK833" s="28"/>
      <c r="JJL833" s="28"/>
      <c r="JJM833" s="28"/>
      <c r="JJN833" s="28"/>
      <c r="JJO833" s="28"/>
      <c r="JJP833" s="28"/>
      <c r="JJQ833" s="28"/>
      <c r="JJR833" s="28"/>
      <c r="JJS833" s="28"/>
      <c r="JJT833" s="28"/>
      <c r="JJU833" s="28"/>
      <c r="JJV833" s="28"/>
      <c r="JJW833" s="28"/>
      <c r="JJX833" s="28"/>
      <c r="JJY833" s="28"/>
      <c r="JJZ833" s="28"/>
      <c r="JKA833" s="28"/>
      <c r="JKB833" s="28"/>
      <c r="JKC833" s="28"/>
      <c r="JKD833" s="28"/>
      <c r="JKE833" s="28"/>
      <c r="JKF833" s="28"/>
      <c r="JKG833" s="28"/>
      <c r="JKH833" s="28"/>
      <c r="JKI833" s="28"/>
      <c r="JKJ833" s="28"/>
      <c r="JKK833" s="28"/>
      <c r="JKL833" s="28"/>
      <c r="JKM833" s="28"/>
      <c r="JKN833" s="28"/>
      <c r="JKO833" s="28"/>
      <c r="JKP833" s="28"/>
      <c r="JKQ833" s="28"/>
      <c r="JKR833" s="28"/>
      <c r="JKS833" s="28"/>
      <c r="JKT833" s="28"/>
      <c r="JKU833" s="28"/>
      <c r="JKV833" s="28"/>
      <c r="JKW833" s="28"/>
      <c r="JKX833" s="28"/>
      <c r="JKY833" s="28"/>
      <c r="JKZ833" s="28"/>
      <c r="JLA833" s="28"/>
      <c r="JLB833" s="28"/>
      <c r="JLC833" s="28"/>
      <c r="JLD833" s="28"/>
      <c r="JLE833" s="28"/>
      <c r="JLF833" s="28"/>
      <c r="JLG833" s="28"/>
      <c r="JLH833" s="28"/>
      <c r="JLI833" s="28"/>
      <c r="JLJ833" s="28"/>
      <c r="JLK833" s="28"/>
      <c r="JLL833" s="28"/>
      <c r="JLM833" s="28"/>
      <c r="JLN833" s="28"/>
      <c r="JLO833" s="28"/>
      <c r="JLP833" s="28"/>
      <c r="JLQ833" s="28"/>
      <c r="JLR833" s="28"/>
      <c r="JLS833" s="28"/>
      <c r="JLT833" s="28"/>
      <c r="JLU833" s="28"/>
      <c r="JLV833" s="28"/>
      <c r="JLW833" s="28"/>
      <c r="JLX833" s="28"/>
      <c r="JLY833" s="28"/>
      <c r="JLZ833" s="28"/>
      <c r="JMA833" s="28"/>
      <c r="JMB833" s="28"/>
      <c r="JMC833" s="28"/>
      <c r="JMD833" s="28"/>
      <c r="JME833" s="28"/>
      <c r="JMF833" s="28"/>
      <c r="JMG833" s="28"/>
      <c r="JMH833" s="28"/>
      <c r="JMI833" s="28"/>
      <c r="JMJ833" s="28"/>
      <c r="JMK833" s="28"/>
      <c r="JML833" s="28"/>
      <c r="JMM833" s="28"/>
      <c r="JMN833" s="28"/>
      <c r="JMO833" s="28"/>
      <c r="JMP833" s="28"/>
      <c r="JMQ833" s="28"/>
      <c r="JMR833" s="28"/>
      <c r="JMS833" s="28"/>
      <c r="JMT833" s="28"/>
      <c r="JMU833" s="28"/>
      <c r="JMV833" s="28"/>
      <c r="JMW833" s="28"/>
      <c r="JMX833" s="28"/>
      <c r="JMY833" s="28"/>
      <c r="JMZ833" s="28"/>
      <c r="JNA833" s="28"/>
      <c r="JNB833" s="28"/>
      <c r="JNC833" s="28"/>
      <c r="JND833" s="28"/>
      <c r="JNE833" s="28"/>
      <c r="JNF833" s="28"/>
      <c r="JNG833" s="28"/>
      <c r="JNH833" s="28"/>
      <c r="JNI833" s="28"/>
      <c r="JNJ833" s="28"/>
      <c r="JNK833" s="28"/>
      <c r="JNL833" s="28"/>
      <c r="JNM833" s="28"/>
      <c r="JNN833" s="28"/>
      <c r="JNO833" s="28"/>
      <c r="JNP833" s="28"/>
      <c r="JNQ833" s="28"/>
      <c r="JNR833" s="28"/>
      <c r="JNS833" s="28"/>
      <c r="JNT833" s="28"/>
      <c r="JNU833" s="28"/>
      <c r="JNV833" s="28"/>
      <c r="JNW833" s="28"/>
      <c r="JNX833" s="28"/>
      <c r="JNY833" s="28"/>
      <c r="JNZ833" s="28"/>
      <c r="JOA833" s="28"/>
      <c r="JOB833" s="28"/>
      <c r="JOC833" s="28"/>
      <c r="JOD833" s="28"/>
      <c r="JOE833" s="28"/>
      <c r="JOF833" s="28"/>
      <c r="JOG833" s="28"/>
      <c r="JOH833" s="28"/>
      <c r="JOI833" s="28"/>
      <c r="JOJ833" s="28"/>
      <c r="JOK833" s="28"/>
      <c r="JOL833" s="28"/>
      <c r="JOM833" s="28"/>
      <c r="JON833" s="28"/>
      <c r="JOO833" s="28"/>
      <c r="JOP833" s="28"/>
      <c r="JOQ833" s="28"/>
      <c r="JOR833" s="28"/>
      <c r="JOS833" s="28"/>
      <c r="JOT833" s="28"/>
      <c r="JOU833" s="28"/>
      <c r="JOV833" s="28"/>
      <c r="JOW833" s="28"/>
      <c r="JOX833" s="28"/>
      <c r="JOY833" s="28"/>
      <c r="JOZ833" s="28"/>
      <c r="JPA833" s="28"/>
      <c r="JPB833" s="28"/>
      <c r="JPC833" s="28"/>
      <c r="JPD833" s="28"/>
      <c r="JPE833" s="28"/>
      <c r="JPF833" s="28"/>
      <c r="JPG833" s="28"/>
      <c r="JPH833" s="28"/>
      <c r="JPI833" s="28"/>
      <c r="JPJ833" s="28"/>
      <c r="JPK833" s="28"/>
      <c r="JPL833" s="28"/>
      <c r="JPM833" s="28"/>
      <c r="JPN833" s="28"/>
      <c r="JPO833" s="28"/>
      <c r="JPP833" s="28"/>
      <c r="JPQ833" s="28"/>
      <c r="JPR833" s="28"/>
      <c r="JPS833" s="28"/>
      <c r="JPT833" s="28"/>
      <c r="JPU833" s="28"/>
      <c r="JPV833" s="28"/>
      <c r="JPW833" s="28"/>
      <c r="JPX833" s="28"/>
      <c r="JPY833" s="28"/>
      <c r="JPZ833" s="28"/>
      <c r="JQA833" s="28"/>
      <c r="JQB833" s="28"/>
      <c r="JQC833" s="28"/>
      <c r="JQD833" s="28"/>
      <c r="JQE833" s="28"/>
      <c r="JQF833" s="28"/>
      <c r="JQG833" s="28"/>
      <c r="JQH833" s="28"/>
      <c r="JQI833" s="28"/>
      <c r="JQJ833" s="28"/>
      <c r="JQK833" s="28"/>
      <c r="JQL833" s="28"/>
      <c r="JQM833" s="28"/>
      <c r="JQN833" s="28"/>
      <c r="JQO833" s="28"/>
      <c r="JQP833" s="28"/>
      <c r="JQQ833" s="28"/>
      <c r="JQR833" s="28"/>
      <c r="JQS833" s="28"/>
      <c r="JQT833" s="28"/>
      <c r="JQU833" s="28"/>
      <c r="JQV833" s="28"/>
      <c r="JQW833" s="28"/>
      <c r="JQX833" s="28"/>
      <c r="JQY833" s="28"/>
      <c r="JQZ833" s="28"/>
      <c r="JRA833" s="28"/>
      <c r="JRB833" s="28"/>
      <c r="JRC833" s="28"/>
      <c r="JRD833" s="28"/>
      <c r="JRE833" s="28"/>
      <c r="JRF833" s="28"/>
      <c r="JRG833" s="28"/>
      <c r="JRH833" s="28"/>
      <c r="JRI833" s="28"/>
      <c r="JRJ833" s="28"/>
      <c r="JRK833" s="28"/>
      <c r="JRL833" s="28"/>
      <c r="JRM833" s="28"/>
      <c r="JRN833" s="28"/>
      <c r="JRO833" s="28"/>
      <c r="JRP833" s="28"/>
      <c r="JRQ833" s="28"/>
      <c r="JRR833" s="28"/>
      <c r="JRS833" s="28"/>
      <c r="JRT833" s="28"/>
      <c r="JRU833" s="28"/>
      <c r="JRV833" s="28"/>
      <c r="JRW833" s="28"/>
      <c r="JRX833" s="28"/>
      <c r="JRY833" s="28"/>
      <c r="JRZ833" s="28"/>
      <c r="JSA833" s="28"/>
      <c r="JSB833" s="28"/>
      <c r="JSC833" s="28"/>
      <c r="JSD833" s="28"/>
      <c r="JSE833" s="28"/>
      <c r="JSF833" s="28"/>
      <c r="JSG833" s="28"/>
      <c r="JSH833" s="28"/>
      <c r="JSI833" s="28"/>
      <c r="JSJ833" s="28"/>
      <c r="JSK833" s="28"/>
      <c r="JSL833" s="28"/>
      <c r="JSM833" s="28"/>
      <c r="JSN833" s="28"/>
      <c r="JSO833" s="28"/>
      <c r="JSP833" s="28"/>
      <c r="JSQ833" s="28"/>
      <c r="JSR833" s="28"/>
      <c r="JSS833" s="28"/>
      <c r="JST833" s="28"/>
      <c r="JSU833" s="28"/>
      <c r="JSV833" s="28"/>
      <c r="JSW833" s="28"/>
      <c r="JSX833" s="28"/>
      <c r="JSY833" s="28"/>
      <c r="JSZ833" s="28"/>
      <c r="JTA833" s="28"/>
      <c r="JTB833" s="28"/>
      <c r="JTC833" s="28"/>
      <c r="JTD833" s="28"/>
      <c r="JTE833" s="28"/>
      <c r="JTF833" s="28"/>
      <c r="JTG833" s="28"/>
      <c r="JTH833" s="28"/>
      <c r="JTI833" s="28"/>
      <c r="JTJ833" s="28"/>
      <c r="JTK833" s="28"/>
      <c r="JTL833" s="28"/>
      <c r="JTM833" s="28"/>
      <c r="JTN833" s="28"/>
      <c r="JTO833" s="28"/>
      <c r="JTP833" s="28"/>
      <c r="JTQ833" s="28"/>
      <c r="JTR833" s="28"/>
      <c r="JTS833" s="28"/>
      <c r="JTT833" s="28"/>
      <c r="JTU833" s="28"/>
      <c r="JTV833" s="28"/>
      <c r="JTW833" s="28"/>
      <c r="JTX833" s="28"/>
      <c r="JTY833" s="28"/>
      <c r="JTZ833" s="28"/>
      <c r="JUA833" s="28"/>
      <c r="JUB833" s="28"/>
      <c r="JUC833" s="28"/>
      <c r="JUD833" s="28"/>
      <c r="JUE833" s="28"/>
      <c r="JUF833" s="28"/>
      <c r="JUG833" s="28"/>
      <c r="JUH833" s="28"/>
      <c r="JUI833" s="28"/>
      <c r="JUJ833" s="28"/>
      <c r="JUK833" s="28"/>
      <c r="JUL833" s="28"/>
      <c r="JUM833" s="28"/>
      <c r="JUN833" s="28"/>
      <c r="JUO833" s="28"/>
      <c r="JUP833" s="28"/>
      <c r="JUQ833" s="28"/>
      <c r="JUR833" s="28"/>
      <c r="JUS833" s="28"/>
      <c r="JUT833" s="28"/>
      <c r="JUU833" s="28"/>
      <c r="JUV833" s="28"/>
      <c r="JUW833" s="28"/>
      <c r="JUX833" s="28"/>
      <c r="JUY833" s="28"/>
      <c r="JUZ833" s="28"/>
      <c r="JVA833" s="28"/>
      <c r="JVB833" s="28"/>
      <c r="JVC833" s="28"/>
      <c r="JVD833" s="28"/>
      <c r="JVE833" s="28"/>
      <c r="JVF833" s="28"/>
      <c r="JVG833" s="28"/>
      <c r="JVH833" s="28"/>
      <c r="JVI833" s="28"/>
      <c r="JVJ833" s="28"/>
      <c r="JVK833" s="28"/>
      <c r="JVL833" s="28"/>
      <c r="JVM833" s="28"/>
      <c r="JVN833" s="28"/>
      <c r="JVO833" s="28"/>
      <c r="JVP833" s="28"/>
      <c r="JVQ833" s="28"/>
      <c r="JVR833" s="28"/>
      <c r="JVS833" s="28"/>
      <c r="JVT833" s="28"/>
      <c r="JVU833" s="28"/>
      <c r="JVV833" s="28"/>
      <c r="JVW833" s="28"/>
      <c r="JVX833" s="28"/>
      <c r="JVY833" s="28"/>
      <c r="JVZ833" s="28"/>
      <c r="JWA833" s="28"/>
      <c r="JWB833" s="28"/>
      <c r="JWC833" s="28"/>
      <c r="JWD833" s="28"/>
      <c r="JWE833" s="28"/>
      <c r="JWF833" s="28"/>
      <c r="JWG833" s="28"/>
      <c r="JWH833" s="28"/>
      <c r="JWI833" s="28"/>
      <c r="JWJ833" s="28"/>
      <c r="JWK833" s="28"/>
      <c r="JWL833" s="28"/>
      <c r="JWM833" s="28"/>
      <c r="JWN833" s="28"/>
      <c r="JWO833" s="28"/>
      <c r="JWP833" s="28"/>
      <c r="JWQ833" s="28"/>
      <c r="JWR833" s="28"/>
      <c r="JWS833" s="28"/>
      <c r="JWT833" s="28"/>
      <c r="JWU833" s="28"/>
      <c r="JWV833" s="28"/>
      <c r="JWW833" s="28"/>
      <c r="JWX833" s="28"/>
      <c r="JWY833" s="28"/>
      <c r="JWZ833" s="28"/>
      <c r="JXA833" s="28"/>
      <c r="JXB833" s="28"/>
      <c r="JXC833" s="28"/>
      <c r="JXD833" s="28"/>
      <c r="JXE833" s="28"/>
      <c r="JXF833" s="28"/>
      <c r="JXG833" s="28"/>
      <c r="JXH833" s="28"/>
      <c r="JXI833" s="28"/>
      <c r="JXJ833" s="28"/>
      <c r="JXK833" s="28"/>
      <c r="JXL833" s="28"/>
      <c r="JXM833" s="28"/>
      <c r="JXN833" s="28"/>
      <c r="JXO833" s="28"/>
      <c r="JXP833" s="28"/>
      <c r="JXQ833" s="28"/>
      <c r="JXR833" s="28"/>
      <c r="JXS833" s="28"/>
      <c r="JXT833" s="28"/>
      <c r="JXU833" s="28"/>
      <c r="JXV833" s="28"/>
      <c r="JXW833" s="28"/>
      <c r="JXX833" s="28"/>
      <c r="JXY833" s="28"/>
      <c r="JXZ833" s="28"/>
      <c r="JYA833" s="28"/>
      <c r="JYB833" s="28"/>
      <c r="JYC833" s="28"/>
      <c r="JYD833" s="28"/>
      <c r="JYE833" s="28"/>
      <c r="JYF833" s="28"/>
      <c r="JYG833" s="28"/>
      <c r="JYH833" s="28"/>
      <c r="JYI833" s="28"/>
      <c r="JYJ833" s="28"/>
      <c r="JYK833" s="28"/>
      <c r="JYL833" s="28"/>
      <c r="JYM833" s="28"/>
      <c r="JYN833" s="28"/>
      <c r="JYO833" s="28"/>
      <c r="JYP833" s="28"/>
      <c r="JYQ833" s="28"/>
      <c r="JYR833" s="28"/>
      <c r="JYS833" s="28"/>
      <c r="JYT833" s="28"/>
      <c r="JYU833" s="28"/>
      <c r="JYV833" s="28"/>
      <c r="JYW833" s="28"/>
      <c r="JYX833" s="28"/>
      <c r="JYY833" s="28"/>
      <c r="JYZ833" s="28"/>
      <c r="JZA833" s="28"/>
      <c r="JZB833" s="28"/>
      <c r="JZC833" s="28"/>
      <c r="JZD833" s="28"/>
      <c r="JZE833" s="28"/>
      <c r="JZF833" s="28"/>
      <c r="JZG833" s="28"/>
      <c r="JZH833" s="28"/>
      <c r="JZI833" s="28"/>
      <c r="JZJ833" s="28"/>
      <c r="JZK833" s="28"/>
      <c r="JZL833" s="28"/>
      <c r="JZM833" s="28"/>
      <c r="JZN833" s="28"/>
      <c r="JZO833" s="28"/>
      <c r="JZP833" s="28"/>
      <c r="JZQ833" s="28"/>
      <c r="JZR833" s="28"/>
      <c r="JZS833" s="28"/>
      <c r="JZT833" s="28"/>
      <c r="JZU833" s="28"/>
      <c r="JZV833" s="28"/>
      <c r="JZW833" s="28"/>
      <c r="JZX833" s="28"/>
      <c r="JZY833" s="28"/>
      <c r="JZZ833" s="28"/>
      <c r="KAA833" s="28"/>
      <c r="KAB833" s="28"/>
      <c r="KAC833" s="28"/>
      <c r="KAD833" s="28"/>
      <c r="KAE833" s="28"/>
      <c r="KAF833" s="28"/>
      <c r="KAG833" s="28"/>
      <c r="KAH833" s="28"/>
      <c r="KAI833" s="28"/>
      <c r="KAJ833" s="28"/>
      <c r="KAK833" s="28"/>
      <c r="KAL833" s="28"/>
      <c r="KAM833" s="28"/>
      <c r="KAN833" s="28"/>
      <c r="KAO833" s="28"/>
      <c r="KAP833" s="28"/>
      <c r="KAQ833" s="28"/>
      <c r="KAR833" s="28"/>
      <c r="KAS833" s="28"/>
      <c r="KAT833" s="28"/>
      <c r="KAU833" s="28"/>
      <c r="KAV833" s="28"/>
      <c r="KAW833" s="28"/>
      <c r="KAX833" s="28"/>
      <c r="KAY833" s="28"/>
      <c r="KAZ833" s="28"/>
      <c r="KBA833" s="28"/>
      <c r="KBB833" s="28"/>
      <c r="KBC833" s="28"/>
      <c r="KBD833" s="28"/>
      <c r="KBE833" s="28"/>
      <c r="KBF833" s="28"/>
      <c r="KBG833" s="28"/>
      <c r="KBH833" s="28"/>
      <c r="KBI833" s="28"/>
      <c r="KBJ833" s="28"/>
      <c r="KBK833" s="28"/>
      <c r="KBL833" s="28"/>
      <c r="KBM833" s="28"/>
      <c r="KBN833" s="28"/>
      <c r="KBO833" s="28"/>
      <c r="KBP833" s="28"/>
      <c r="KBQ833" s="28"/>
      <c r="KBR833" s="28"/>
      <c r="KBS833" s="28"/>
      <c r="KBT833" s="28"/>
      <c r="KBU833" s="28"/>
      <c r="KBV833" s="28"/>
      <c r="KBW833" s="28"/>
      <c r="KBX833" s="28"/>
      <c r="KBY833" s="28"/>
      <c r="KBZ833" s="28"/>
      <c r="KCA833" s="28"/>
      <c r="KCB833" s="28"/>
      <c r="KCC833" s="28"/>
      <c r="KCD833" s="28"/>
      <c r="KCE833" s="28"/>
      <c r="KCF833" s="28"/>
      <c r="KCG833" s="28"/>
      <c r="KCH833" s="28"/>
      <c r="KCI833" s="28"/>
      <c r="KCJ833" s="28"/>
      <c r="KCK833" s="28"/>
      <c r="KCL833" s="28"/>
      <c r="KCM833" s="28"/>
      <c r="KCN833" s="28"/>
      <c r="KCO833" s="28"/>
      <c r="KCP833" s="28"/>
      <c r="KCQ833" s="28"/>
      <c r="KCR833" s="28"/>
      <c r="KCS833" s="28"/>
      <c r="KCT833" s="28"/>
      <c r="KCU833" s="28"/>
      <c r="KCV833" s="28"/>
      <c r="KCW833" s="28"/>
      <c r="KCX833" s="28"/>
      <c r="KCY833" s="28"/>
      <c r="KCZ833" s="28"/>
      <c r="KDA833" s="28"/>
      <c r="KDB833" s="28"/>
      <c r="KDC833" s="28"/>
      <c r="KDD833" s="28"/>
      <c r="KDE833" s="28"/>
      <c r="KDF833" s="28"/>
      <c r="KDG833" s="28"/>
      <c r="KDH833" s="28"/>
      <c r="KDI833" s="28"/>
      <c r="KDJ833" s="28"/>
      <c r="KDK833" s="28"/>
      <c r="KDL833" s="28"/>
      <c r="KDM833" s="28"/>
      <c r="KDN833" s="28"/>
      <c r="KDO833" s="28"/>
      <c r="KDP833" s="28"/>
      <c r="KDQ833" s="28"/>
      <c r="KDR833" s="28"/>
      <c r="KDS833" s="28"/>
      <c r="KDT833" s="28"/>
      <c r="KDU833" s="28"/>
      <c r="KDV833" s="28"/>
      <c r="KDW833" s="28"/>
      <c r="KDX833" s="28"/>
      <c r="KDY833" s="28"/>
      <c r="KDZ833" s="28"/>
      <c r="KEA833" s="28"/>
      <c r="KEB833" s="28"/>
      <c r="KEC833" s="28"/>
      <c r="KED833" s="28"/>
      <c r="KEE833" s="28"/>
      <c r="KEF833" s="28"/>
      <c r="KEG833" s="28"/>
      <c r="KEH833" s="28"/>
      <c r="KEI833" s="28"/>
      <c r="KEJ833" s="28"/>
      <c r="KEK833" s="28"/>
      <c r="KEL833" s="28"/>
      <c r="KEM833" s="28"/>
      <c r="KEN833" s="28"/>
      <c r="KEO833" s="28"/>
      <c r="KEP833" s="28"/>
      <c r="KEQ833" s="28"/>
      <c r="KER833" s="28"/>
      <c r="KES833" s="28"/>
      <c r="KET833" s="28"/>
      <c r="KEU833" s="28"/>
      <c r="KEV833" s="28"/>
      <c r="KEW833" s="28"/>
      <c r="KEX833" s="28"/>
      <c r="KEY833" s="28"/>
      <c r="KEZ833" s="28"/>
      <c r="KFA833" s="28"/>
      <c r="KFB833" s="28"/>
      <c r="KFC833" s="28"/>
      <c r="KFD833" s="28"/>
      <c r="KFE833" s="28"/>
      <c r="KFF833" s="28"/>
      <c r="KFG833" s="28"/>
      <c r="KFH833" s="28"/>
      <c r="KFI833" s="28"/>
      <c r="KFJ833" s="28"/>
      <c r="KFK833" s="28"/>
      <c r="KFL833" s="28"/>
      <c r="KFM833" s="28"/>
      <c r="KFN833" s="28"/>
      <c r="KFO833" s="28"/>
      <c r="KFP833" s="28"/>
      <c r="KFQ833" s="28"/>
      <c r="KFR833" s="28"/>
      <c r="KFS833" s="28"/>
      <c r="KFT833" s="28"/>
      <c r="KFU833" s="28"/>
      <c r="KFV833" s="28"/>
      <c r="KFW833" s="28"/>
      <c r="KFX833" s="28"/>
      <c r="KFY833" s="28"/>
      <c r="KFZ833" s="28"/>
      <c r="KGA833" s="28"/>
      <c r="KGB833" s="28"/>
      <c r="KGC833" s="28"/>
      <c r="KGD833" s="28"/>
      <c r="KGE833" s="28"/>
      <c r="KGF833" s="28"/>
      <c r="KGG833" s="28"/>
      <c r="KGH833" s="28"/>
      <c r="KGI833" s="28"/>
      <c r="KGJ833" s="28"/>
      <c r="KGK833" s="28"/>
      <c r="KGL833" s="28"/>
      <c r="KGM833" s="28"/>
      <c r="KGN833" s="28"/>
      <c r="KGO833" s="28"/>
      <c r="KGP833" s="28"/>
      <c r="KGQ833" s="28"/>
      <c r="KGR833" s="28"/>
      <c r="KGS833" s="28"/>
      <c r="KGT833" s="28"/>
      <c r="KGU833" s="28"/>
      <c r="KGV833" s="28"/>
      <c r="KGW833" s="28"/>
      <c r="KGX833" s="28"/>
      <c r="KGY833" s="28"/>
      <c r="KGZ833" s="28"/>
      <c r="KHA833" s="28"/>
      <c r="KHB833" s="28"/>
      <c r="KHC833" s="28"/>
      <c r="KHD833" s="28"/>
      <c r="KHE833" s="28"/>
      <c r="KHF833" s="28"/>
      <c r="KHG833" s="28"/>
      <c r="KHH833" s="28"/>
      <c r="KHI833" s="28"/>
      <c r="KHJ833" s="28"/>
      <c r="KHK833" s="28"/>
      <c r="KHL833" s="28"/>
      <c r="KHM833" s="28"/>
      <c r="KHN833" s="28"/>
      <c r="KHO833" s="28"/>
      <c r="KHP833" s="28"/>
      <c r="KHQ833" s="28"/>
      <c r="KHR833" s="28"/>
      <c r="KHS833" s="28"/>
      <c r="KHT833" s="28"/>
      <c r="KHU833" s="28"/>
      <c r="KHV833" s="28"/>
      <c r="KHW833" s="28"/>
      <c r="KHX833" s="28"/>
      <c r="KHY833" s="28"/>
      <c r="KHZ833" s="28"/>
      <c r="KIA833" s="28"/>
      <c r="KIB833" s="28"/>
      <c r="KIC833" s="28"/>
      <c r="KID833" s="28"/>
      <c r="KIE833" s="28"/>
      <c r="KIF833" s="28"/>
      <c r="KIG833" s="28"/>
      <c r="KIH833" s="28"/>
      <c r="KII833" s="28"/>
      <c r="KIJ833" s="28"/>
      <c r="KIK833" s="28"/>
      <c r="KIL833" s="28"/>
      <c r="KIM833" s="28"/>
      <c r="KIN833" s="28"/>
      <c r="KIO833" s="28"/>
      <c r="KIP833" s="28"/>
      <c r="KIQ833" s="28"/>
      <c r="KIR833" s="28"/>
      <c r="KIS833" s="28"/>
      <c r="KIT833" s="28"/>
      <c r="KIU833" s="28"/>
      <c r="KIV833" s="28"/>
      <c r="KIW833" s="28"/>
      <c r="KIX833" s="28"/>
      <c r="KIY833" s="28"/>
      <c r="KIZ833" s="28"/>
      <c r="KJA833" s="28"/>
      <c r="KJB833" s="28"/>
      <c r="KJC833" s="28"/>
      <c r="KJD833" s="28"/>
      <c r="KJE833" s="28"/>
      <c r="KJF833" s="28"/>
      <c r="KJG833" s="28"/>
      <c r="KJH833" s="28"/>
      <c r="KJI833" s="28"/>
      <c r="KJJ833" s="28"/>
      <c r="KJK833" s="28"/>
      <c r="KJL833" s="28"/>
      <c r="KJM833" s="28"/>
      <c r="KJN833" s="28"/>
      <c r="KJO833" s="28"/>
      <c r="KJP833" s="28"/>
      <c r="KJQ833" s="28"/>
      <c r="KJR833" s="28"/>
      <c r="KJS833" s="28"/>
      <c r="KJT833" s="28"/>
      <c r="KJU833" s="28"/>
      <c r="KJV833" s="28"/>
      <c r="KJW833" s="28"/>
      <c r="KJX833" s="28"/>
      <c r="KJY833" s="28"/>
      <c r="KJZ833" s="28"/>
      <c r="KKA833" s="28"/>
      <c r="KKB833" s="28"/>
      <c r="KKC833" s="28"/>
      <c r="KKD833" s="28"/>
      <c r="KKE833" s="28"/>
      <c r="KKF833" s="28"/>
      <c r="KKG833" s="28"/>
      <c r="KKH833" s="28"/>
      <c r="KKI833" s="28"/>
      <c r="KKJ833" s="28"/>
      <c r="KKK833" s="28"/>
      <c r="KKL833" s="28"/>
      <c r="KKM833" s="28"/>
      <c r="KKN833" s="28"/>
      <c r="KKO833" s="28"/>
      <c r="KKP833" s="28"/>
      <c r="KKQ833" s="28"/>
      <c r="KKR833" s="28"/>
      <c r="KKS833" s="28"/>
      <c r="KKT833" s="28"/>
      <c r="KKU833" s="28"/>
      <c r="KKV833" s="28"/>
      <c r="KKW833" s="28"/>
      <c r="KKX833" s="28"/>
      <c r="KKY833" s="28"/>
      <c r="KKZ833" s="28"/>
      <c r="KLA833" s="28"/>
      <c r="KLB833" s="28"/>
      <c r="KLC833" s="28"/>
      <c r="KLD833" s="28"/>
      <c r="KLE833" s="28"/>
      <c r="KLF833" s="28"/>
      <c r="KLG833" s="28"/>
      <c r="KLH833" s="28"/>
      <c r="KLI833" s="28"/>
      <c r="KLJ833" s="28"/>
      <c r="KLK833" s="28"/>
      <c r="KLL833" s="28"/>
      <c r="KLM833" s="28"/>
      <c r="KLN833" s="28"/>
      <c r="KLO833" s="28"/>
      <c r="KLP833" s="28"/>
      <c r="KLQ833" s="28"/>
      <c r="KLR833" s="28"/>
      <c r="KLS833" s="28"/>
      <c r="KLT833" s="28"/>
      <c r="KLU833" s="28"/>
      <c r="KLV833" s="28"/>
      <c r="KLW833" s="28"/>
      <c r="KLX833" s="28"/>
      <c r="KLY833" s="28"/>
      <c r="KLZ833" s="28"/>
      <c r="KMA833" s="28"/>
      <c r="KMB833" s="28"/>
      <c r="KMC833" s="28"/>
      <c r="KMD833" s="28"/>
      <c r="KME833" s="28"/>
      <c r="KMF833" s="28"/>
      <c r="KMG833" s="28"/>
      <c r="KMH833" s="28"/>
      <c r="KMI833" s="28"/>
      <c r="KMJ833" s="28"/>
      <c r="KMK833" s="28"/>
      <c r="KML833" s="28"/>
      <c r="KMM833" s="28"/>
      <c r="KMN833" s="28"/>
      <c r="KMO833" s="28"/>
      <c r="KMP833" s="28"/>
      <c r="KMQ833" s="28"/>
      <c r="KMR833" s="28"/>
      <c r="KMS833" s="28"/>
      <c r="KMT833" s="28"/>
      <c r="KMU833" s="28"/>
      <c r="KMV833" s="28"/>
      <c r="KMW833" s="28"/>
      <c r="KMX833" s="28"/>
      <c r="KMY833" s="28"/>
      <c r="KMZ833" s="28"/>
      <c r="KNA833" s="28"/>
      <c r="KNB833" s="28"/>
      <c r="KNC833" s="28"/>
      <c r="KND833" s="28"/>
      <c r="KNE833" s="28"/>
      <c r="KNF833" s="28"/>
      <c r="KNG833" s="28"/>
      <c r="KNH833" s="28"/>
      <c r="KNI833" s="28"/>
      <c r="KNJ833" s="28"/>
      <c r="KNK833" s="28"/>
      <c r="KNL833" s="28"/>
      <c r="KNM833" s="28"/>
      <c r="KNN833" s="28"/>
      <c r="KNO833" s="28"/>
      <c r="KNP833" s="28"/>
      <c r="KNQ833" s="28"/>
      <c r="KNR833" s="28"/>
      <c r="KNS833" s="28"/>
      <c r="KNT833" s="28"/>
      <c r="KNU833" s="28"/>
      <c r="KNV833" s="28"/>
      <c r="KNW833" s="28"/>
      <c r="KNX833" s="28"/>
      <c r="KNY833" s="28"/>
      <c r="KNZ833" s="28"/>
      <c r="KOA833" s="28"/>
      <c r="KOB833" s="28"/>
      <c r="KOC833" s="28"/>
      <c r="KOD833" s="28"/>
      <c r="KOE833" s="28"/>
      <c r="KOF833" s="28"/>
      <c r="KOG833" s="28"/>
      <c r="KOH833" s="28"/>
      <c r="KOI833" s="28"/>
      <c r="KOJ833" s="28"/>
      <c r="KOK833" s="28"/>
      <c r="KOL833" s="28"/>
      <c r="KOM833" s="28"/>
      <c r="KON833" s="28"/>
      <c r="KOO833" s="28"/>
      <c r="KOP833" s="28"/>
      <c r="KOQ833" s="28"/>
      <c r="KOR833" s="28"/>
      <c r="KOS833" s="28"/>
      <c r="KOT833" s="28"/>
      <c r="KOU833" s="28"/>
      <c r="KOV833" s="28"/>
      <c r="KOW833" s="28"/>
      <c r="KOX833" s="28"/>
      <c r="KOY833" s="28"/>
      <c r="KOZ833" s="28"/>
      <c r="KPA833" s="28"/>
      <c r="KPB833" s="28"/>
      <c r="KPC833" s="28"/>
      <c r="KPD833" s="28"/>
      <c r="KPE833" s="28"/>
      <c r="KPF833" s="28"/>
      <c r="KPG833" s="28"/>
      <c r="KPH833" s="28"/>
      <c r="KPI833" s="28"/>
      <c r="KPJ833" s="28"/>
      <c r="KPK833" s="28"/>
      <c r="KPL833" s="28"/>
      <c r="KPM833" s="28"/>
      <c r="KPN833" s="28"/>
      <c r="KPO833" s="28"/>
      <c r="KPP833" s="28"/>
      <c r="KPQ833" s="28"/>
      <c r="KPR833" s="28"/>
      <c r="KPS833" s="28"/>
      <c r="KPT833" s="28"/>
      <c r="KPU833" s="28"/>
      <c r="KPV833" s="28"/>
      <c r="KPW833" s="28"/>
      <c r="KPX833" s="28"/>
      <c r="KPY833" s="28"/>
      <c r="KPZ833" s="28"/>
      <c r="KQA833" s="28"/>
      <c r="KQB833" s="28"/>
      <c r="KQC833" s="28"/>
      <c r="KQD833" s="28"/>
      <c r="KQE833" s="28"/>
      <c r="KQF833" s="28"/>
      <c r="KQG833" s="28"/>
      <c r="KQH833" s="28"/>
      <c r="KQI833" s="28"/>
      <c r="KQJ833" s="28"/>
      <c r="KQK833" s="28"/>
      <c r="KQL833" s="28"/>
      <c r="KQM833" s="28"/>
      <c r="KQN833" s="28"/>
      <c r="KQO833" s="28"/>
      <c r="KQP833" s="28"/>
      <c r="KQQ833" s="28"/>
      <c r="KQR833" s="28"/>
      <c r="KQS833" s="28"/>
      <c r="KQT833" s="28"/>
      <c r="KQU833" s="28"/>
      <c r="KQV833" s="28"/>
      <c r="KQW833" s="28"/>
      <c r="KQX833" s="28"/>
      <c r="KQY833" s="28"/>
      <c r="KQZ833" s="28"/>
      <c r="KRA833" s="28"/>
      <c r="KRB833" s="28"/>
      <c r="KRC833" s="28"/>
      <c r="KRD833" s="28"/>
      <c r="KRE833" s="28"/>
      <c r="KRF833" s="28"/>
      <c r="KRG833" s="28"/>
      <c r="KRH833" s="28"/>
      <c r="KRI833" s="28"/>
      <c r="KRJ833" s="28"/>
      <c r="KRK833" s="28"/>
      <c r="KRL833" s="28"/>
      <c r="KRM833" s="28"/>
      <c r="KRN833" s="28"/>
      <c r="KRO833" s="28"/>
      <c r="KRP833" s="28"/>
      <c r="KRQ833" s="28"/>
      <c r="KRR833" s="28"/>
      <c r="KRS833" s="28"/>
      <c r="KRT833" s="28"/>
      <c r="KRU833" s="28"/>
      <c r="KRV833" s="28"/>
      <c r="KRW833" s="28"/>
      <c r="KRX833" s="28"/>
      <c r="KRY833" s="28"/>
      <c r="KRZ833" s="28"/>
      <c r="KSA833" s="28"/>
      <c r="KSB833" s="28"/>
      <c r="KSC833" s="28"/>
      <c r="KSD833" s="28"/>
      <c r="KSE833" s="28"/>
      <c r="KSF833" s="28"/>
      <c r="KSG833" s="28"/>
      <c r="KSH833" s="28"/>
      <c r="KSI833" s="28"/>
      <c r="KSJ833" s="28"/>
      <c r="KSK833" s="28"/>
      <c r="KSL833" s="28"/>
      <c r="KSM833" s="28"/>
      <c r="KSN833" s="28"/>
      <c r="KSO833" s="28"/>
      <c r="KSP833" s="28"/>
      <c r="KSQ833" s="28"/>
      <c r="KSR833" s="28"/>
      <c r="KSS833" s="28"/>
      <c r="KST833" s="28"/>
      <c r="KSU833" s="28"/>
      <c r="KSV833" s="28"/>
      <c r="KSW833" s="28"/>
      <c r="KSX833" s="28"/>
      <c r="KSY833" s="28"/>
      <c r="KSZ833" s="28"/>
      <c r="KTA833" s="28"/>
      <c r="KTB833" s="28"/>
      <c r="KTC833" s="28"/>
      <c r="KTD833" s="28"/>
      <c r="KTE833" s="28"/>
      <c r="KTF833" s="28"/>
      <c r="KTG833" s="28"/>
      <c r="KTH833" s="28"/>
      <c r="KTI833" s="28"/>
      <c r="KTJ833" s="28"/>
      <c r="KTK833" s="28"/>
      <c r="KTL833" s="28"/>
      <c r="KTM833" s="28"/>
      <c r="KTN833" s="28"/>
      <c r="KTO833" s="28"/>
      <c r="KTP833" s="28"/>
      <c r="KTQ833" s="28"/>
      <c r="KTR833" s="28"/>
      <c r="KTS833" s="28"/>
      <c r="KTT833" s="28"/>
      <c r="KTU833" s="28"/>
      <c r="KTV833" s="28"/>
      <c r="KTW833" s="28"/>
      <c r="KTX833" s="28"/>
      <c r="KTY833" s="28"/>
      <c r="KTZ833" s="28"/>
      <c r="KUA833" s="28"/>
      <c r="KUB833" s="28"/>
      <c r="KUC833" s="28"/>
      <c r="KUD833" s="28"/>
      <c r="KUE833" s="28"/>
      <c r="KUF833" s="28"/>
      <c r="KUG833" s="28"/>
      <c r="KUH833" s="28"/>
      <c r="KUI833" s="28"/>
      <c r="KUJ833" s="28"/>
      <c r="KUK833" s="28"/>
      <c r="KUL833" s="28"/>
      <c r="KUM833" s="28"/>
      <c r="KUN833" s="28"/>
      <c r="KUO833" s="28"/>
      <c r="KUP833" s="28"/>
      <c r="KUQ833" s="28"/>
      <c r="KUR833" s="28"/>
      <c r="KUS833" s="28"/>
      <c r="KUT833" s="28"/>
      <c r="KUU833" s="28"/>
      <c r="KUV833" s="28"/>
      <c r="KUW833" s="28"/>
      <c r="KUX833" s="28"/>
      <c r="KUY833" s="28"/>
      <c r="KUZ833" s="28"/>
      <c r="KVA833" s="28"/>
      <c r="KVB833" s="28"/>
      <c r="KVC833" s="28"/>
      <c r="KVD833" s="28"/>
      <c r="KVE833" s="28"/>
      <c r="KVF833" s="28"/>
      <c r="KVG833" s="28"/>
      <c r="KVH833" s="28"/>
      <c r="KVI833" s="28"/>
      <c r="KVJ833" s="28"/>
      <c r="KVK833" s="28"/>
      <c r="KVL833" s="28"/>
      <c r="KVM833" s="28"/>
      <c r="KVN833" s="28"/>
      <c r="KVO833" s="28"/>
      <c r="KVP833" s="28"/>
      <c r="KVQ833" s="28"/>
      <c r="KVR833" s="28"/>
      <c r="KVS833" s="28"/>
      <c r="KVT833" s="28"/>
      <c r="KVU833" s="28"/>
      <c r="KVV833" s="28"/>
      <c r="KVW833" s="28"/>
      <c r="KVX833" s="28"/>
      <c r="KVY833" s="28"/>
      <c r="KVZ833" s="28"/>
      <c r="KWA833" s="28"/>
      <c r="KWB833" s="28"/>
      <c r="KWC833" s="28"/>
      <c r="KWD833" s="28"/>
      <c r="KWE833" s="28"/>
      <c r="KWF833" s="28"/>
      <c r="KWG833" s="28"/>
      <c r="KWH833" s="28"/>
      <c r="KWI833" s="28"/>
      <c r="KWJ833" s="28"/>
      <c r="KWK833" s="28"/>
      <c r="KWL833" s="28"/>
      <c r="KWM833" s="28"/>
      <c r="KWN833" s="28"/>
      <c r="KWO833" s="28"/>
      <c r="KWP833" s="28"/>
      <c r="KWQ833" s="28"/>
      <c r="KWR833" s="28"/>
      <c r="KWS833" s="28"/>
      <c r="KWT833" s="28"/>
      <c r="KWU833" s="28"/>
      <c r="KWV833" s="28"/>
      <c r="KWW833" s="28"/>
      <c r="KWX833" s="28"/>
      <c r="KWY833" s="28"/>
      <c r="KWZ833" s="28"/>
      <c r="KXA833" s="28"/>
      <c r="KXB833" s="28"/>
      <c r="KXC833" s="28"/>
      <c r="KXD833" s="28"/>
      <c r="KXE833" s="28"/>
      <c r="KXF833" s="28"/>
      <c r="KXG833" s="28"/>
      <c r="KXH833" s="28"/>
      <c r="KXI833" s="28"/>
      <c r="KXJ833" s="28"/>
      <c r="KXK833" s="28"/>
      <c r="KXL833" s="28"/>
      <c r="KXM833" s="28"/>
      <c r="KXN833" s="28"/>
      <c r="KXO833" s="28"/>
      <c r="KXP833" s="28"/>
      <c r="KXQ833" s="28"/>
      <c r="KXR833" s="28"/>
      <c r="KXS833" s="28"/>
      <c r="KXT833" s="28"/>
      <c r="KXU833" s="28"/>
      <c r="KXV833" s="28"/>
      <c r="KXW833" s="28"/>
      <c r="KXX833" s="28"/>
      <c r="KXY833" s="28"/>
      <c r="KXZ833" s="28"/>
      <c r="KYA833" s="28"/>
      <c r="KYB833" s="28"/>
      <c r="KYC833" s="28"/>
      <c r="KYD833" s="28"/>
      <c r="KYE833" s="28"/>
      <c r="KYF833" s="28"/>
      <c r="KYG833" s="28"/>
      <c r="KYH833" s="28"/>
      <c r="KYI833" s="28"/>
      <c r="KYJ833" s="28"/>
      <c r="KYK833" s="28"/>
      <c r="KYL833" s="28"/>
      <c r="KYM833" s="28"/>
      <c r="KYN833" s="28"/>
      <c r="KYO833" s="28"/>
      <c r="KYP833" s="28"/>
      <c r="KYQ833" s="28"/>
      <c r="KYR833" s="28"/>
      <c r="KYS833" s="28"/>
      <c r="KYT833" s="28"/>
      <c r="KYU833" s="28"/>
      <c r="KYV833" s="28"/>
      <c r="KYW833" s="28"/>
      <c r="KYX833" s="28"/>
      <c r="KYY833" s="28"/>
      <c r="KYZ833" s="28"/>
      <c r="KZA833" s="28"/>
      <c r="KZB833" s="28"/>
      <c r="KZC833" s="28"/>
      <c r="KZD833" s="28"/>
      <c r="KZE833" s="28"/>
      <c r="KZF833" s="28"/>
      <c r="KZG833" s="28"/>
      <c r="KZH833" s="28"/>
      <c r="KZI833" s="28"/>
      <c r="KZJ833" s="28"/>
      <c r="KZK833" s="28"/>
      <c r="KZL833" s="28"/>
      <c r="KZM833" s="28"/>
      <c r="KZN833" s="28"/>
      <c r="KZO833" s="28"/>
      <c r="KZP833" s="28"/>
      <c r="KZQ833" s="28"/>
      <c r="KZR833" s="28"/>
      <c r="KZS833" s="28"/>
      <c r="KZT833" s="28"/>
      <c r="KZU833" s="28"/>
      <c r="KZV833" s="28"/>
      <c r="KZW833" s="28"/>
      <c r="KZX833" s="28"/>
      <c r="KZY833" s="28"/>
      <c r="KZZ833" s="28"/>
      <c r="LAA833" s="28"/>
      <c r="LAB833" s="28"/>
      <c r="LAC833" s="28"/>
      <c r="LAD833" s="28"/>
      <c r="LAE833" s="28"/>
      <c r="LAF833" s="28"/>
      <c r="LAG833" s="28"/>
      <c r="LAH833" s="28"/>
      <c r="LAI833" s="28"/>
      <c r="LAJ833" s="28"/>
      <c r="LAK833" s="28"/>
      <c r="LAL833" s="28"/>
      <c r="LAM833" s="28"/>
      <c r="LAN833" s="28"/>
      <c r="LAO833" s="28"/>
      <c r="LAP833" s="28"/>
      <c r="LAQ833" s="28"/>
      <c r="LAR833" s="28"/>
      <c r="LAS833" s="28"/>
      <c r="LAT833" s="28"/>
      <c r="LAU833" s="28"/>
      <c r="LAV833" s="28"/>
      <c r="LAW833" s="28"/>
      <c r="LAX833" s="28"/>
      <c r="LAY833" s="28"/>
      <c r="LAZ833" s="28"/>
      <c r="LBA833" s="28"/>
      <c r="LBB833" s="28"/>
      <c r="LBC833" s="28"/>
      <c r="LBD833" s="28"/>
      <c r="LBE833" s="28"/>
      <c r="LBF833" s="28"/>
      <c r="LBG833" s="28"/>
      <c r="LBH833" s="28"/>
      <c r="LBI833" s="28"/>
      <c r="LBJ833" s="28"/>
      <c r="LBK833" s="28"/>
      <c r="LBL833" s="28"/>
      <c r="LBM833" s="28"/>
      <c r="LBN833" s="28"/>
      <c r="LBO833" s="28"/>
      <c r="LBP833" s="28"/>
      <c r="LBQ833" s="28"/>
      <c r="LBR833" s="28"/>
      <c r="LBS833" s="28"/>
      <c r="LBT833" s="28"/>
      <c r="LBU833" s="28"/>
      <c r="LBV833" s="28"/>
      <c r="LBW833" s="28"/>
      <c r="LBX833" s="28"/>
      <c r="LBY833" s="28"/>
      <c r="LBZ833" s="28"/>
      <c r="LCA833" s="28"/>
      <c r="LCB833" s="28"/>
      <c r="LCC833" s="28"/>
      <c r="LCD833" s="28"/>
      <c r="LCE833" s="28"/>
      <c r="LCF833" s="28"/>
      <c r="LCG833" s="28"/>
      <c r="LCH833" s="28"/>
      <c r="LCI833" s="28"/>
      <c r="LCJ833" s="28"/>
      <c r="LCK833" s="28"/>
      <c r="LCL833" s="28"/>
      <c r="LCM833" s="28"/>
      <c r="LCN833" s="28"/>
      <c r="LCO833" s="28"/>
      <c r="LCP833" s="28"/>
      <c r="LCQ833" s="28"/>
      <c r="LCR833" s="28"/>
      <c r="LCS833" s="28"/>
      <c r="LCT833" s="28"/>
      <c r="LCU833" s="28"/>
      <c r="LCV833" s="28"/>
      <c r="LCW833" s="28"/>
      <c r="LCX833" s="28"/>
      <c r="LCY833" s="28"/>
      <c r="LCZ833" s="28"/>
      <c r="LDA833" s="28"/>
      <c r="LDB833" s="28"/>
      <c r="LDC833" s="28"/>
      <c r="LDD833" s="28"/>
      <c r="LDE833" s="28"/>
      <c r="LDF833" s="28"/>
      <c r="LDG833" s="28"/>
      <c r="LDH833" s="28"/>
      <c r="LDI833" s="28"/>
      <c r="LDJ833" s="28"/>
      <c r="LDK833" s="28"/>
      <c r="LDL833" s="28"/>
      <c r="LDM833" s="28"/>
      <c r="LDN833" s="28"/>
      <c r="LDO833" s="28"/>
      <c r="LDP833" s="28"/>
      <c r="LDQ833" s="28"/>
      <c r="LDR833" s="28"/>
      <c r="LDS833" s="28"/>
      <c r="LDT833" s="28"/>
      <c r="LDU833" s="28"/>
      <c r="LDV833" s="28"/>
      <c r="LDW833" s="28"/>
      <c r="LDX833" s="28"/>
      <c r="LDY833" s="28"/>
      <c r="LDZ833" s="28"/>
      <c r="LEA833" s="28"/>
      <c r="LEB833" s="28"/>
      <c r="LEC833" s="28"/>
      <c r="LED833" s="28"/>
      <c r="LEE833" s="28"/>
      <c r="LEF833" s="28"/>
      <c r="LEG833" s="28"/>
      <c r="LEH833" s="28"/>
      <c r="LEI833" s="28"/>
      <c r="LEJ833" s="28"/>
      <c r="LEK833" s="28"/>
      <c r="LEL833" s="28"/>
      <c r="LEM833" s="28"/>
      <c r="LEN833" s="28"/>
      <c r="LEO833" s="28"/>
      <c r="LEP833" s="28"/>
      <c r="LEQ833" s="28"/>
      <c r="LER833" s="28"/>
      <c r="LES833" s="28"/>
      <c r="LET833" s="28"/>
      <c r="LEU833" s="28"/>
      <c r="LEV833" s="28"/>
      <c r="LEW833" s="28"/>
      <c r="LEX833" s="28"/>
      <c r="LEY833" s="28"/>
      <c r="LEZ833" s="28"/>
      <c r="LFA833" s="28"/>
      <c r="LFB833" s="28"/>
      <c r="LFC833" s="28"/>
      <c r="LFD833" s="28"/>
      <c r="LFE833" s="28"/>
      <c r="LFF833" s="28"/>
      <c r="LFG833" s="28"/>
      <c r="LFH833" s="28"/>
      <c r="LFI833" s="28"/>
      <c r="LFJ833" s="28"/>
      <c r="LFK833" s="28"/>
      <c r="LFL833" s="28"/>
      <c r="LFM833" s="28"/>
      <c r="LFN833" s="28"/>
      <c r="LFO833" s="28"/>
      <c r="LFP833" s="28"/>
      <c r="LFQ833" s="28"/>
      <c r="LFR833" s="28"/>
      <c r="LFS833" s="28"/>
      <c r="LFT833" s="28"/>
      <c r="LFU833" s="28"/>
      <c r="LFV833" s="28"/>
      <c r="LFW833" s="28"/>
      <c r="LFX833" s="28"/>
      <c r="LFY833" s="28"/>
      <c r="LFZ833" s="28"/>
      <c r="LGA833" s="28"/>
      <c r="LGB833" s="28"/>
      <c r="LGC833" s="28"/>
      <c r="LGD833" s="28"/>
      <c r="LGE833" s="28"/>
      <c r="LGF833" s="28"/>
      <c r="LGG833" s="28"/>
      <c r="LGH833" s="28"/>
      <c r="LGI833" s="28"/>
      <c r="LGJ833" s="28"/>
      <c r="LGK833" s="28"/>
      <c r="LGL833" s="28"/>
      <c r="LGM833" s="28"/>
      <c r="LGN833" s="28"/>
      <c r="LGO833" s="28"/>
      <c r="LGP833" s="28"/>
      <c r="LGQ833" s="28"/>
      <c r="LGR833" s="28"/>
      <c r="LGS833" s="28"/>
      <c r="LGT833" s="28"/>
      <c r="LGU833" s="28"/>
      <c r="LGV833" s="28"/>
      <c r="LGW833" s="28"/>
      <c r="LGX833" s="28"/>
      <c r="LGY833" s="28"/>
      <c r="LGZ833" s="28"/>
      <c r="LHA833" s="28"/>
      <c r="LHB833" s="28"/>
      <c r="LHC833" s="28"/>
      <c r="LHD833" s="28"/>
      <c r="LHE833" s="28"/>
      <c r="LHF833" s="28"/>
      <c r="LHG833" s="28"/>
      <c r="LHH833" s="28"/>
      <c r="LHI833" s="28"/>
      <c r="LHJ833" s="28"/>
      <c r="LHK833" s="28"/>
      <c r="LHL833" s="28"/>
      <c r="LHM833" s="28"/>
      <c r="LHN833" s="28"/>
      <c r="LHO833" s="28"/>
      <c r="LHP833" s="28"/>
      <c r="LHQ833" s="28"/>
      <c r="LHR833" s="28"/>
      <c r="LHS833" s="28"/>
      <c r="LHT833" s="28"/>
      <c r="LHU833" s="28"/>
      <c r="LHV833" s="28"/>
      <c r="LHW833" s="28"/>
      <c r="LHX833" s="28"/>
      <c r="LHY833" s="28"/>
      <c r="LHZ833" s="28"/>
      <c r="LIA833" s="28"/>
      <c r="LIB833" s="28"/>
      <c r="LIC833" s="28"/>
      <c r="LID833" s="28"/>
      <c r="LIE833" s="28"/>
      <c r="LIF833" s="28"/>
      <c r="LIG833" s="28"/>
      <c r="LIH833" s="28"/>
      <c r="LII833" s="28"/>
      <c r="LIJ833" s="28"/>
      <c r="LIK833" s="28"/>
      <c r="LIL833" s="28"/>
      <c r="LIM833" s="28"/>
      <c r="LIN833" s="28"/>
      <c r="LIO833" s="28"/>
      <c r="LIP833" s="28"/>
      <c r="LIQ833" s="28"/>
      <c r="LIR833" s="28"/>
      <c r="LIS833" s="28"/>
      <c r="LIT833" s="28"/>
      <c r="LIU833" s="28"/>
      <c r="LIV833" s="28"/>
      <c r="LIW833" s="28"/>
      <c r="LIX833" s="28"/>
      <c r="LIY833" s="28"/>
      <c r="LIZ833" s="28"/>
      <c r="LJA833" s="28"/>
      <c r="LJB833" s="28"/>
      <c r="LJC833" s="28"/>
      <c r="LJD833" s="28"/>
      <c r="LJE833" s="28"/>
      <c r="LJF833" s="28"/>
      <c r="LJG833" s="28"/>
      <c r="LJH833" s="28"/>
      <c r="LJI833" s="28"/>
      <c r="LJJ833" s="28"/>
      <c r="LJK833" s="28"/>
      <c r="LJL833" s="28"/>
      <c r="LJM833" s="28"/>
      <c r="LJN833" s="28"/>
      <c r="LJO833" s="28"/>
      <c r="LJP833" s="28"/>
      <c r="LJQ833" s="28"/>
      <c r="LJR833" s="28"/>
      <c r="LJS833" s="28"/>
      <c r="LJT833" s="28"/>
      <c r="LJU833" s="28"/>
      <c r="LJV833" s="28"/>
      <c r="LJW833" s="28"/>
      <c r="LJX833" s="28"/>
      <c r="LJY833" s="28"/>
      <c r="LJZ833" s="28"/>
      <c r="LKA833" s="28"/>
      <c r="LKB833" s="28"/>
      <c r="LKC833" s="28"/>
      <c r="LKD833" s="28"/>
      <c r="LKE833" s="28"/>
      <c r="LKF833" s="28"/>
      <c r="LKG833" s="28"/>
      <c r="LKH833" s="28"/>
      <c r="LKI833" s="28"/>
      <c r="LKJ833" s="28"/>
      <c r="LKK833" s="28"/>
      <c r="LKL833" s="28"/>
      <c r="LKM833" s="28"/>
      <c r="LKN833" s="28"/>
      <c r="LKO833" s="28"/>
      <c r="LKP833" s="28"/>
      <c r="LKQ833" s="28"/>
      <c r="LKR833" s="28"/>
      <c r="LKS833" s="28"/>
      <c r="LKT833" s="28"/>
      <c r="LKU833" s="28"/>
      <c r="LKV833" s="28"/>
      <c r="LKW833" s="28"/>
      <c r="LKX833" s="28"/>
      <c r="LKY833" s="28"/>
      <c r="LKZ833" s="28"/>
      <c r="LLA833" s="28"/>
      <c r="LLB833" s="28"/>
      <c r="LLC833" s="28"/>
      <c r="LLD833" s="28"/>
      <c r="LLE833" s="28"/>
      <c r="LLF833" s="28"/>
      <c r="LLG833" s="28"/>
      <c r="LLH833" s="28"/>
      <c r="LLI833" s="28"/>
      <c r="LLJ833" s="28"/>
      <c r="LLK833" s="28"/>
      <c r="LLL833" s="28"/>
      <c r="LLM833" s="28"/>
      <c r="LLN833" s="28"/>
      <c r="LLO833" s="28"/>
      <c r="LLP833" s="28"/>
      <c r="LLQ833" s="28"/>
      <c r="LLR833" s="28"/>
      <c r="LLS833" s="28"/>
      <c r="LLT833" s="28"/>
      <c r="LLU833" s="28"/>
      <c r="LLV833" s="28"/>
      <c r="LLW833" s="28"/>
      <c r="LLX833" s="28"/>
      <c r="LLY833" s="28"/>
      <c r="LLZ833" s="28"/>
      <c r="LMA833" s="28"/>
      <c r="LMB833" s="28"/>
      <c r="LMC833" s="28"/>
      <c r="LMD833" s="28"/>
      <c r="LME833" s="28"/>
      <c r="LMF833" s="28"/>
      <c r="LMG833" s="28"/>
      <c r="LMH833" s="28"/>
      <c r="LMI833" s="28"/>
      <c r="LMJ833" s="28"/>
      <c r="LMK833" s="28"/>
      <c r="LML833" s="28"/>
      <c r="LMM833" s="28"/>
      <c r="LMN833" s="28"/>
      <c r="LMO833" s="28"/>
      <c r="LMP833" s="28"/>
      <c r="LMQ833" s="28"/>
      <c r="LMR833" s="28"/>
      <c r="LMS833" s="28"/>
      <c r="LMT833" s="28"/>
      <c r="LMU833" s="28"/>
      <c r="LMV833" s="28"/>
      <c r="LMW833" s="28"/>
      <c r="LMX833" s="28"/>
      <c r="LMY833" s="28"/>
      <c r="LMZ833" s="28"/>
      <c r="LNA833" s="28"/>
      <c r="LNB833" s="28"/>
      <c r="LNC833" s="28"/>
      <c r="LND833" s="28"/>
      <c r="LNE833" s="28"/>
      <c r="LNF833" s="28"/>
      <c r="LNG833" s="28"/>
      <c r="LNH833" s="28"/>
      <c r="LNI833" s="28"/>
      <c r="LNJ833" s="28"/>
      <c r="LNK833" s="28"/>
      <c r="LNL833" s="28"/>
      <c r="LNM833" s="28"/>
      <c r="LNN833" s="28"/>
      <c r="LNO833" s="28"/>
      <c r="LNP833" s="28"/>
      <c r="LNQ833" s="28"/>
      <c r="LNR833" s="28"/>
      <c r="LNS833" s="28"/>
      <c r="LNT833" s="28"/>
      <c r="LNU833" s="28"/>
      <c r="LNV833" s="28"/>
      <c r="LNW833" s="28"/>
      <c r="LNX833" s="28"/>
      <c r="LNY833" s="28"/>
      <c r="LNZ833" s="28"/>
      <c r="LOA833" s="28"/>
      <c r="LOB833" s="28"/>
      <c r="LOC833" s="28"/>
      <c r="LOD833" s="28"/>
      <c r="LOE833" s="28"/>
      <c r="LOF833" s="28"/>
      <c r="LOG833" s="28"/>
      <c r="LOH833" s="28"/>
      <c r="LOI833" s="28"/>
      <c r="LOJ833" s="28"/>
      <c r="LOK833" s="28"/>
      <c r="LOL833" s="28"/>
      <c r="LOM833" s="28"/>
      <c r="LON833" s="28"/>
      <c r="LOO833" s="28"/>
      <c r="LOP833" s="28"/>
      <c r="LOQ833" s="28"/>
      <c r="LOR833" s="28"/>
      <c r="LOS833" s="28"/>
      <c r="LOT833" s="28"/>
      <c r="LOU833" s="28"/>
      <c r="LOV833" s="28"/>
      <c r="LOW833" s="28"/>
      <c r="LOX833" s="28"/>
      <c r="LOY833" s="28"/>
      <c r="LOZ833" s="28"/>
      <c r="LPA833" s="28"/>
      <c r="LPB833" s="28"/>
      <c r="LPC833" s="28"/>
      <c r="LPD833" s="28"/>
      <c r="LPE833" s="28"/>
      <c r="LPF833" s="28"/>
      <c r="LPG833" s="28"/>
      <c r="LPH833" s="28"/>
      <c r="LPI833" s="28"/>
      <c r="LPJ833" s="28"/>
      <c r="LPK833" s="28"/>
      <c r="LPL833" s="28"/>
      <c r="LPM833" s="28"/>
      <c r="LPN833" s="28"/>
      <c r="LPO833" s="28"/>
      <c r="LPP833" s="28"/>
      <c r="LPQ833" s="28"/>
      <c r="LPR833" s="28"/>
      <c r="LPS833" s="28"/>
      <c r="LPT833" s="28"/>
      <c r="LPU833" s="28"/>
      <c r="LPV833" s="28"/>
      <c r="LPW833" s="28"/>
      <c r="LPX833" s="28"/>
      <c r="LPY833" s="28"/>
      <c r="LPZ833" s="28"/>
      <c r="LQA833" s="28"/>
      <c r="LQB833" s="28"/>
      <c r="LQC833" s="28"/>
      <c r="LQD833" s="28"/>
      <c r="LQE833" s="28"/>
      <c r="LQF833" s="28"/>
      <c r="LQG833" s="28"/>
      <c r="LQH833" s="28"/>
      <c r="LQI833" s="28"/>
      <c r="LQJ833" s="28"/>
      <c r="LQK833" s="28"/>
      <c r="LQL833" s="28"/>
      <c r="LQM833" s="28"/>
      <c r="LQN833" s="28"/>
      <c r="LQO833" s="28"/>
      <c r="LQP833" s="28"/>
      <c r="LQQ833" s="28"/>
      <c r="LQR833" s="28"/>
      <c r="LQS833" s="28"/>
      <c r="LQT833" s="28"/>
      <c r="LQU833" s="28"/>
      <c r="LQV833" s="28"/>
      <c r="LQW833" s="28"/>
      <c r="LQX833" s="28"/>
      <c r="LQY833" s="28"/>
      <c r="LQZ833" s="28"/>
      <c r="LRA833" s="28"/>
      <c r="LRB833" s="28"/>
      <c r="LRC833" s="28"/>
      <c r="LRD833" s="28"/>
      <c r="LRE833" s="28"/>
      <c r="LRF833" s="28"/>
      <c r="LRG833" s="28"/>
      <c r="LRH833" s="28"/>
      <c r="LRI833" s="28"/>
      <c r="LRJ833" s="28"/>
      <c r="LRK833" s="28"/>
      <c r="LRL833" s="28"/>
      <c r="LRM833" s="28"/>
      <c r="LRN833" s="28"/>
      <c r="LRO833" s="28"/>
      <c r="LRP833" s="28"/>
      <c r="LRQ833" s="28"/>
      <c r="LRR833" s="28"/>
      <c r="LRS833" s="28"/>
      <c r="LRT833" s="28"/>
      <c r="LRU833" s="28"/>
      <c r="LRV833" s="28"/>
      <c r="LRW833" s="28"/>
      <c r="LRX833" s="28"/>
      <c r="LRY833" s="28"/>
      <c r="LRZ833" s="28"/>
      <c r="LSA833" s="28"/>
      <c r="LSB833" s="28"/>
      <c r="LSC833" s="28"/>
      <c r="LSD833" s="28"/>
      <c r="LSE833" s="28"/>
      <c r="LSF833" s="28"/>
      <c r="LSG833" s="28"/>
      <c r="LSH833" s="28"/>
      <c r="LSI833" s="28"/>
      <c r="LSJ833" s="28"/>
      <c r="LSK833" s="28"/>
      <c r="LSL833" s="28"/>
      <c r="LSM833" s="28"/>
      <c r="LSN833" s="28"/>
      <c r="LSO833" s="28"/>
      <c r="LSP833" s="28"/>
      <c r="LSQ833" s="28"/>
      <c r="LSR833" s="28"/>
      <c r="LSS833" s="28"/>
      <c r="LST833" s="28"/>
      <c r="LSU833" s="28"/>
      <c r="LSV833" s="28"/>
      <c r="LSW833" s="28"/>
      <c r="LSX833" s="28"/>
      <c r="LSY833" s="28"/>
      <c r="LSZ833" s="28"/>
      <c r="LTA833" s="28"/>
      <c r="LTB833" s="28"/>
      <c r="LTC833" s="28"/>
      <c r="LTD833" s="28"/>
      <c r="LTE833" s="28"/>
      <c r="LTF833" s="28"/>
      <c r="LTG833" s="28"/>
      <c r="LTH833" s="28"/>
      <c r="LTI833" s="28"/>
      <c r="LTJ833" s="28"/>
      <c r="LTK833" s="28"/>
      <c r="LTL833" s="28"/>
      <c r="LTM833" s="28"/>
      <c r="LTN833" s="28"/>
      <c r="LTO833" s="28"/>
      <c r="LTP833" s="28"/>
      <c r="LTQ833" s="28"/>
      <c r="LTR833" s="28"/>
      <c r="LTS833" s="28"/>
      <c r="LTT833" s="28"/>
      <c r="LTU833" s="28"/>
      <c r="LTV833" s="28"/>
      <c r="LTW833" s="28"/>
      <c r="LTX833" s="28"/>
      <c r="LTY833" s="28"/>
      <c r="LTZ833" s="28"/>
      <c r="LUA833" s="28"/>
      <c r="LUB833" s="28"/>
      <c r="LUC833" s="28"/>
      <c r="LUD833" s="28"/>
      <c r="LUE833" s="28"/>
      <c r="LUF833" s="28"/>
      <c r="LUG833" s="28"/>
      <c r="LUH833" s="28"/>
      <c r="LUI833" s="28"/>
      <c r="LUJ833" s="28"/>
      <c r="LUK833" s="28"/>
      <c r="LUL833" s="28"/>
      <c r="LUM833" s="28"/>
      <c r="LUN833" s="28"/>
      <c r="LUO833" s="28"/>
      <c r="LUP833" s="28"/>
      <c r="LUQ833" s="28"/>
      <c r="LUR833" s="28"/>
      <c r="LUS833" s="28"/>
      <c r="LUT833" s="28"/>
      <c r="LUU833" s="28"/>
      <c r="LUV833" s="28"/>
      <c r="LUW833" s="28"/>
      <c r="LUX833" s="28"/>
      <c r="LUY833" s="28"/>
      <c r="LUZ833" s="28"/>
      <c r="LVA833" s="28"/>
      <c r="LVB833" s="28"/>
      <c r="LVC833" s="28"/>
      <c r="LVD833" s="28"/>
      <c r="LVE833" s="28"/>
      <c r="LVF833" s="28"/>
      <c r="LVG833" s="28"/>
      <c r="LVH833" s="28"/>
      <c r="LVI833" s="28"/>
      <c r="LVJ833" s="28"/>
      <c r="LVK833" s="28"/>
      <c r="LVL833" s="28"/>
      <c r="LVM833" s="28"/>
      <c r="LVN833" s="28"/>
      <c r="LVO833" s="28"/>
      <c r="LVP833" s="28"/>
      <c r="LVQ833" s="28"/>
      <c r="LVR833" s="28"/>
      <c r="LVS833" s="28"/>
      <c r="LVT833" s="28"/>
      <c r="LVU833" s="28"/>
      <c r="LVV833" s="28"/>
      <c r="LVW833" s="28"/>
      <c r="LVX833" s="28"/>
      <c r="LVY833" s="28"/>
      <c r="LVZ833" s="28"/>
      <c r="LWA833" s="28"/>
      <c r="LWB833" s="28"/>
      <c r="LWC833" s="28"/>
      <c r="LWD833" s="28"/>
      <c r="LWE833" s="28"/>
      <c r="LWF833" s="28"/>
      <c r="LWG833" s="28"/>
      <c r="LWH833" s="28"/>
      <c r="LWI833" s="28"/>
      <c r="LWJ833" s="28"/>
      <c r="LWK833" s="28"/>
      <c r="LWL833" s="28"/>
      <c r="LWM833" s="28"/>
      <c r="LWN833" s="28"/>
      <c r="LWO833" s="28"/>
      <c r="LWP833" s="28"/>
      <c r="LWQ833" s="28"/>
      <c r="LWR833" s="28"/>
      <c r="LWS833" s="28"/>
      <c r="LWT833" s="28"/>
      <c r="LWU833" s="28"/>
      <c r="LWV833" s="28"/>
      <c r="LWW833" s="28"/>
      <c r="LWX833" s="28"/>
      <c r="LWY833" s="28"/>
      <c r="LWZ833" s="28"/>
      <c r="LXA833" s="28"/>
      <c r="LXB833" s="28"/>
      <c r="LXC833" s="28"/>
      <c r="LXD833" s="28"/>
      <c r="LXE833" s="28"/>
      <c r="LXF833" s="28"/>
      <c r="LXG833" s="28"/>
      <c r="LXH833" s="28"/>
      <c r="LXI833" s="28"/>
      <c r="LXJ833" s="28"/>
      <c r="LXK833" s="28"/>
      <c r="LXL833" s="28"/>
      <c r="LXM833" s="28"/>
      <c r="LXN833" s="28"/>
      <c r="LXO833" s="28"/>
      <c r="LXP833" s="28"/>
      <c r="LXQ833" s="28"/>
      <c r="LXR833" s="28"/>
      <c r="LXS833" s="28"/>
      <c r="LXT833" s="28"/>
      <c r="LXU833" s="28"/>
      <c r="LXV833" s="28"/>
      <c r="LXW833" s="28"/>
      <c r="LXX833" s="28"/>
      <c r="LXY833" s="28"/>
      <c r="LXZ833" s="28"/>
      <c r="LYA833" s="28"/>
      <c r="LYB833" s="28"/>
      <c r="LYC833" s="28"/>
      <c r="LYD833" s="28"/>
      <c r="LYE833" s="28"/>
      <c r="LYF833" s="28"/>
      <c r="LYG833" s="28"/>
      <c r="LYH833" s="28"/>
      <c r="LYI833" s="28"/>
      <c r="LYJ833" s="28"/>
      <c r="LYK833" s="28"/>
      <c r="LYL833" s="28"/>
      <c r="LYM833" s="28"/>
      <c r="LYN833" s="28"/>
      <c r="LYO833" s="28"/>
      <c r="LYP833" s="28"/>
      <c r="LYQ833" s="28"/>
      <c r="LYR833" s="28"/>
      <c r="LYS833" s="28"/>
      <c r="LYT833" s="28"/>
      <c r="LYU833" s="28"/>
      <c r="LYV833" s="28"/>
      <c r="LYW833" s="28"/>
      <c r="LYX833" s="28"/>
      <c r="LYY833" s="28"/>
      <c r="LYZ833" s="28"/>
      <c r="LZA833" s="28"/>
      <c r="LZB833" s="28"/>
      <c r="LZC833" s="28"/>
      <c r="LZD833" s="28"/>
      <c r="LZE833" s="28"/>
      <c r="LZF833" s="28"/>
      <c r="LZG833" s="28"/>
      <c r="LZH833" s="28"/>
      <c r="LZI833" s="28"/>
      <c r="LZJ833" s="28"/>
      <c r="LZK833" s="28"/>
      <c r="LZL833" s="28"/>
      <c r="LZM833" s="28"/>
      <c r="LZN833" s="28"/>
      <c r="LZO833" s="28"/>
      <c r="LZP833" s="28"/>
      <c r="LZQ833" s="28"/>
      <c r="LZR833" s="28"/>
      <c r="LZS833" s="28"/>
      <c r="LZT833" s="28"/>
      <c r="LZU833" s="28"/>
      <c r="LZV833" s="28"/>
      <c r="LZW833" s="28"/>
      <c r="LZX833" s="28"/>
      <c r="LZY833" s="28"/>
      <c r="LZZ833" s="28"/>
      <c r="MAA833" s="28"/>
      <c r="MAB833" s="28"/>
      <c r="MAC833" s="28"/>
      <c r="MAD833" s="28"/>
      <c r="MAE833" s="28"/>
      <c r="MAF833" s="28"/>
      <c r="MAG833" s="28"/>
      <c r="MAH833" s="28"/>
      <c r="MAI833" s="28"/>
      <c r="MAJ833" s="28"/>
      <c r="MAK833" s="28"/>
      <c r="MAL833" s="28"/>
      <c r="MAM833" s="28"/>
      <c r="MAN833" s="28"/>
      <c r="MAO833" s="28"/>
      <c r="MAP833" s="28"/>
      <c r="MAQ833" s="28"/>
      <c r="MAR833" s="28"/>
      <c r="MAS833" s="28"/>
      <c r="MAT833" s="28"/>
      <c r="MAU833" s="28"/>
      <c r="MAV833" s="28"/>
      <c r="MAW833" s="28"/>
      <c r="MAX833" s="28"/>
      <c r="MAY833" s="28"/>
      <c r="MAZ833" s="28"/>
      <c r="MBA833" s="28"/>
      <c r="MBB833" s="28"/>
      <c r="MBC833" s="28"/>
      <c r="MBD833" s="28"/>
      <c r="MBE833" s="28"/>
      <c r="MBF833" s="28"/>
      <c r="MBG833" s="28"/>
      <c r="MBH833" s="28"/>
      <c r="MBI833" s="28"/>
      <c r="MBJ833" s="28"/>
      <c r="MBK833" s="28"/>
      <c r="MBL833" s="28"/>
      <c r="MBM833" s="28"/>
      <c r="MBN833" s="28"/>
      <c r="MBO833" s="28"/>
      <c r="MBP833" s="28"/>
      <c r="MBQ833" s="28"/>
      <c r="MBR833" s="28"/>
      <c r="MBS833" s="28"/>
      <c r="MBT833" s="28"/>
      <c r="MBU833" s="28"/>
      <c r="MBV833" s="28"/>
      <c r="MBW833" s="28"/>
      <c r="MBX833" s="28"/>
      <c r="MBY833" s="28"/>
      <c r="MBZ833" s="28"/>
      <c r="MCA833" s="28"/>
      <c r="MCB833" s="28"/>
      <c r="MCC833" s="28"/>
      <c r="MCD833" s="28"/>
      <c r="MCE833" s="28"/>
      <c r="MCF833" s="28"/>
      <c r="MCG833" s="28"/>
      <c r="MCH833" s="28"/>
      <c r="MCI833" s="28"/>
      <c r="MCJ833" s="28"/>
      <c r="MCK833" s="28"/>
      <c r="MCL833" s="28"/>
      <c r="MCM833" s="28"/>
      <c r="MCN833" s="28"/>
      <c r="MCO833" s="28"/>
      <c r="MCP833" s="28"/>
      <c r="MCQ833" s="28"/>
      <c r="MCR833" s="28"/>
      <c r="MCS833" s="28"/>
      <c r="MCT833" s="28"/>
      <c r="MCU833" s="28"/>
      <c r="MCV833" s="28"/>
      <c r="MCW833" s="28"/>
      <c r="MCX833" s="28"/>
      <c r="MCY833" s="28"/>
      <c r="MCZ833" s="28"/>
      <c r="MDA833" s="28"/>
      <c r="MDB833" s="28"/>
      <c r="MDC833" s="28"/>
      <c r="MDD833" s="28"/>
      <c r="MDE833" s="28"/>
      <c r="MDF833" s="28"/>
      <c r="MDG833" s="28"/>
      <c r="MDH833" s="28"/>
      <c r="MDI833" s="28"/>
      <c r="MDJ833" s="28"/>
      <c r="MDK833" s="28"/>
      <c r="MDL833" s="28"/>
      <c r="MDM833" s="28"/>
      <c r="MDN833" s="28"/>
      <c r="MDO833" s="28"/>
      <c r="MDP833" s="28"/>
      <c r="MDQ833" s="28"/>
      <c r="MDR833" s="28"/>
      <c r="MDS833" s="28"/>
      <c r="MDT833" s="28"/>
      <c r="MDU833" s="28"/>
      <c r="MDV833" s="28"/>
      <c r="MDW833" s="28"/>
      <c r="MDX833" s="28"/>
      <c r="MDY833" s="28"/>
      <c r="MDZ833" s="28"/>
      <c r="MEA833" s="28"/>
      <c r="MEB833" s="28"/>
      <c r="MEC833" s="28"/>
      <c r="MED833" s="28"/>
      <c r="MEE833" s="28"/>
      <c r="MEF833" s="28"/>
      <c r="MEG833" s="28"/>
      <c r="MEH833" s="28"/>
      <c r="MEI833" s="28"/>
      <c r="MEJ833" s="28"/>
      <c r="MEK833" s="28"/>
      <c r="MEL833" s="28"/>
      <c r="MEM833" s="28"/>
      <c r="MEN833" s="28"/>
      <c r="MEO833" s="28"/>
      <c r="MEP833" s="28"/>
      <c r="MEQ833" s="28"/>
      <c r="MER833" s="28"/>
      <c r="MES833" s="28"/>
      <c r="MET833" s="28"/>
      <c r="MEU833" s="28"/>
      <c r="MEV833" s="28"/>
      <c r="MEW833" s="28"/>
      <c r="MEX833" s="28"/>
      <c r="MEY833" s="28"/>
      <c r="MEZ833" s="28"/>
      <c r="MFA833" s="28"/>
      <c r="MFB833" s="28"/>
      <c r="MFC833" s="28"/>
      <c r="MFD833" s="28"/>
      <c r="MFE833" s="28"/>
      <c r="MFF833" s="28"/>
      <c r="MFG833" s="28"/>
      <c r="MFH833" s="28"/>
      <c r="MFI833" s="28"/>
      <c r="MFJ833" s="28"/>
      <c r="MFK833" s="28"/>
      <c r="MFL833" s="28"/>
      <c r="MFM833" s="28"/>
      <c r="MFN833" s="28"/>
      <c r="MFO833" s="28"/>
      <c r="MFP833" s="28"/>
      <c r="MFQ833" s="28"/>
      <c r="MFR833" s="28"/>
      <c r="MFS833" s="28"/>
      <c r="MFT833" s="28"/>
      <c r="MFU833" s="28"/>
      <c r="MFV833" s="28"/>
      <c r="MFW833" s="28"/>
      <c r="MFX833" s="28"/>
      <c r="MFY833" s="28"/>
      <c r="MFZ833" s="28"/>
      <c r="MGA833" s="28"/>
      <c r="MGB833" s="28"/>
      <c r="MGC833" s="28"/>
      <c r="MGD833" s="28"/>
      <c r="MGE833" s="28"/>
      <c r="MGF833" s="28"/>
      <c r="MGG833" s="28"/>
      <c r="MGH833" s="28"/>
      <c r="MGI833" s="28"/>
      <c r="MGJ833" s="28"/>
      <c r="MGK833" s="28"/>
      <c r="MGL833" s="28"/>
      <c r="MGM833" s="28"/>
      <c r="MGN833" s="28"/>
      <c r="MGO833" s="28"/>
      <c r="MGP833" s="28"/>
      <c r="MGQ833" s="28"/>
      <c r="MGR833" s="28"/>
      <c r="MGS833" s="28"/>
      <c r="MGT833" s="28"/>
      <c r="MGU833" s="28"/>
      <c r="MGV833" s="28"/>
      <c r="MGW833" s="28"/>
      <c r="MGX833" s="28"/>
      <c r="MGY833" s="28"/>
      <c r="MGZ833" s="28"/>
      <c r="MHA833" s="28"/>
      <c r="MHB833" s="28"/>
      <c r="MHC833" s="28"/>
      <c r="MHD833" s="28"/>
      <c r="MHE833" s="28"/>
      <c r="MHF833" s="28"/>
      <c r="MHG833" s="28"/>
      <c r="MHH833" s="28"/>
      <c r="MHI833" s="28"/>
      <c r="MHJ833" s="28"/>
      <c r="MHK833" s="28"/>
      <c r="MHL833" s="28"/>
      <c r="MHM833" s="28"/>
      <c r="MHN833" s="28"/>
      <c r="MHO833" s="28"/>
      <c r="MHP833" s="28"/>
      <c r="MHQ833" s="28"/>
      <c r="MHR833" s="28"/>
      <c r="MHS833" s="28"/>
      <c r="MHT833" s="28"/>
      <c r="MHU833" s="28"/>
      <c r="MHV833" s="28"/>
      <c r="MHW833" s="28"/>
      <c r="MHX833" s="28"/>
      <c r="MHY833" s="28"/>
      <c r="MHZ833" s="28"/>
      <c r="MIA833" s="28"/>
      <c r="MIB833" s="28"/>
      <c r="MIC833" s="28"/>
      <c r="MID833" s="28"/>
      <c r="MIE833" s="28"/>
      <c r="MIF833" s="28"/>
      <c r="MIG833" s="28"/>
      <c r="MIH833" s="28"/>
      <c r="MII833" s="28"/>
      <c r="MIJ833" s="28"/>
      <c r="MIK833" s="28"/>
      <c r="MIL833" s="28"/>
      <c r="MIM833" s="28"/>
      <c r="MIN833" s="28"/>
      <c r="MIO833" s="28"/>
      <c r="MIP833" s="28"/>
      <c r="MIQ833" s="28"/>
      <c r="MIR833" s="28"/>
      <c r="MIS833" s="28"/>
      <c r="MIT833" s="28"/>
      <c r="MIU833" s="28"/>
      <c r="MIV833" s="28"/>
      <c r="MIW833" s="28"/>
      <c r="MIX833" s="28"/>
      <c r="MIY833" s="28"/>
      <c r="MIZ833" s="28"/>
      <c r="MJA833" s="28"/>
      <c r="MJB833" s="28"/>
      <c r="MJC833" s="28"/>
      <c r="MJD833" s="28"/>
      <c r="MJE833" s="28"/>
      <c r="MJF833" s="28"/>
      <c r="MJG833" s="28"/>
      <c r="MJH833" s="28"/>
      <c r="MJI833" s="28"/>
      <c r="MJJ833" s="28"/>
      <c r="MJK833" s="28"/>
      <c r="MJL833" s="28"/>
      <c r="MJM833" s="28"/>
      <c r="MJN833" s="28"/>
      <c r="MJO833" s="28"/>
      <c r="MJP833" s="28"/>
      <c r="MJQ833" s="28"/>
      <c r="MJR833" s="28"/>
      <c r="MJS833" s="28"/>
      <c r="MJT833" s="28"/>
      <c r="MJU833" s="28"/>
      <c r="MJV833" s="28"/>
      <c r="MJW833" s="28"/>
      <c r="MJX833" s="28"/>
      <c r="MJY833" s="28"/>
      <c r="MJZ833" s="28"/>
      <c r="MKA833" s="28"/>
      <c r="MKB833" s="28"/>
      <c r="MKC833" s="28"/>
      <c r="MKD833" s="28"/>
      <c r="MKE833" s="28"/>
      <c r="MKF833" s="28"/>
      <c r="MKG833" s="28"/>
      <c r="MKH833" s="28"/>
      <c r="MKI833" s="28"/>
      <c r="MKJ833" s="28"/>
      <c r="MKK833" s="28"/>
      <c r="MKL833" s="28"/>
      <c r="MKM833" s="28"/>
      <c r="MKN833" s="28"/>
      <c r="MKO833" s="28"/>
      <c r="MKP833" s="28"/>
      <c r="MKQ833" s="28"/>
      <c r="MKR833" s="28"/>
      <c r="MKS833" s="28"/>
      <c r="MKT833" s="28"/>
      <c r="MKU833" s="28"/>
      <c r="MKV833" s="28"/>
      <c r="MKW833" s="28"/>
      <c r="MKX833" s="28"/>
      <c r="MKY833" s="28"/>
      <c r="MKZ833" s="28"/>
      <c r="MLA833" s="28"/>
      <c r="MLB833" s="28"/>
      <c r="MLC833" s="28"/>
      <c r="MLD833" s="28"/>
      <c r="MLE833" s="28"/>
      <c r="MLF833" s="28"/>
      <c r="MLG833" s="28"/>
      <c r="MLH833" s="28"/>
      <c r="MLI833" s="28"/>
      <c r="MLJ833" s="28"/>
      <c r="MLK833" s="28"/>
      <c r="MLL833" s="28"/>
      <c r="MLM833" s="28"/>
      <c r="MLN833" s="28"/>
      <c r="MLO833" s="28"/>
      <c r="MLP833" s="28"/>
      <c r="MLQ833" s="28"/>
      <c r="MLR833" s="28"/>
      <c r="MLS833" s="28"/>
      <c r="MLT833" s="28"/>
      <c r="MLU833" s="28"/>
      <c r="MLV833" s="28"/>
      <c r="MLW833" s="28"/>
      <c r="MLX833" s="28"/>
      <c r="MLY833" s="28"/>
      <c r="MLZ833" s="28"/>
      <c r="MMA833" s="28"/>
      <c r="MMB833" s="28"/>
      <c r="MMC833" s="28"/>
      <c r="MMD833" s="28"/>
      <c r="MME833" s="28"/>
      <c r="MMF833" s="28"/>
      <c r="MMG833" s="28"/>
      <c r="MMH833" s="28"/>
      <c r="MMI833" s="28"/>
      <c r="MMJ833" s="28"/>
      <c r="MMK833" s="28"/>
      <c r="MML833" s="28"/>
      <c r="MMM833" s="28"/>
      <c r="MMN833" s="28"/>
      <c r="MMO833" s="28"/>
      <c r="MMP833" s="28"/>
      <c r="MMQ833" s="28"/>
      <c r="MMR833" s="28"/>
      <c r="MMS833" s="28"/>
      <c r="MMT833" s="28"/>
      <c r="MMU833" s="28"/>
      <c r="MMV833" s="28"/>
      <c r="MMW833" s="28"/>
      <c r="MMX833" s="28"/>
      <c r="MMY833" s="28"/>
      <c r="MMZ833" s="28"/>
      <c r="MNA833" s="28"/>
      <c r="MNB833" s="28"/>
      <c r="MNC833" s="28"/>
      <c r="MND833" s="28"/>
      <c r="MNE833" s="28"/>
      <c r="MNF833" s="28"/>
      <c r="MNG833" s="28"/>
      <c r="MNH833" s="28"/>
      <c r="MNI833" s="28"/>
      <c r="MNJ833" s="28"/>
      <c r="MNK833" s="28"/>
      <c r="MNL833" s="28"/>
      <c r="MNM833" s="28"/>
      <c r="MNN833" s="28"/>
      <c r="MNO833" s="28"/>
      <c r="MNP833" s="28"/>
      <c r="MNQ833" s="28"/>
      <c r="MNR833" s="28"/>
      <c r="MNS833" s="28"/>
      <c r="MNT833" s="28"/>
      <c r="MNU833" s="28"/>
      <c r="MNV833" s="28"/>
      <c r="MNW833" s="28"/>
      <c r="MNX833" s="28"/>
      <c r="MNY833" s="28"/>
      <c r="MNZ833" s="28"/>
      <c r="MOA833" s="28"/>
      <c r="MOB833" s="28"/>
      <c r="MOC833" s="28"/>
      <c r="MOD833" s="28"/>
      <c r="MOE833" s="28"/>
      <c r="MOF833" s="28"/>
      <c r="MOG833" s="28"/>
      <c r="MOH833" s="28"/>
      <c r="MOI833" s="28"/>
      <c r="MOJ833" s="28"/>
      <c r="MOK833" s="28"/>
      <c r="MOL833" s="28"/>
      <c r="MOM833" s="28"/>
      <c r="MON833" s="28"/>
      <c r="MOO833" s="28"/>
      <c r="MOP833" s="28"/>
      <c r="MOQ833" s="28"/>
      <c r="MOR833" s="28"/>
      <c r="MOS833" s="28"/>
      <c r="MOT833" s="28"/>
      <c r="MOU833" s="28"/>
      <c r="MOV833" s="28"/>
      <c r="MOW833" s="28"/>
      <c r="MOX833" s="28"/>
      <c r="MOY833" s="28"/>
      <c r="MOZ833" s="28"/>
      <c r="MPA833" s="28"/>
      <c r="MPB833" s="28"/>
      <c r="MPC833" s="28"/>
      <c r="MPD833" s="28"/>
      <c r="MPE833" s="28"/>
      <c r="MPF833" s="28"/>
      <c r="MPG833" s="28"/>
      <c r="MPH833" s="28"/>
      <c r="MPI833" s="28"/>
      <c r="MPJ833" s="28"/>
      <c r="MPK833" s="28"/>
      <c r="MPL833" s="28"/>
      <c r="MPM833" s="28"/>
      <c r="MPN833" s="28"/>
      <c r="MPO833" s="28"/>
      <c r="MPP833" s="28"/>
      <c r="MPQ833" s="28"/>
      <c r="MPR833" s="28"/>
      <c r="MPS833" s="28"/>
      <c r="MPT833" s="28"/>
      <c r="MPU833" s="28"/>
      <c r="MPV833" s="28"/>
      <c r="MPW833" s="28"/>
      <c r="MPX833" s="28"/>
      <c r="MPY833" s="28"/>
      <c r="MPZ833" s="28"/>
      <c r="MQA833" s="28"/>
      <c r="MQB833" s="28"/>
      <c r="MQC833" s="28"/>
      <c r="MQD833" s="28"/>
      <c r="MQE833" s="28"/>
      <c r="MQF833" s="28"/>
      <c r="MQG833" s="28"/>
      <c r="MQH833" s="28"/>
      <c r="MQI833" s="28"/>
      <c r="MQJ833" s="28"/>
      <c r="MQK833" s="28"/>
      <c r="MQL833" s="28"/>
      <c r="MQM833" s="28"/>
      <c r="MQN833" s="28"/>
      <c r="MQO833" s="28"/>
      <c r="MQP833" s="28"/>
      <c r="MQQ833" s="28"/>
      <c r="MQR833" s="28"/>
      <c r="MQS833" s="28"/>
      <c r="MQT833" s="28"/>
      <c r="MQU833" s="28"/>
      <c r="MQV833" s="28"/>
      <c r="MQW833" s="28"/>
      <c r="MQX833" s="28"/>
      <c r="MQY833" s="28"/>
      <c r="MQZ833" s="28"/>
      <c r="MRA833" s="28"/>
      <c r="MRB833" s="28"/>
      <c r="MRC833" s="28"/>
      <c r="MRD833" s="28"/>
      <c r="MRE833" s="28"/>
      <c r="MRF833" s="28"/>
      <c r="MRG833" s="28"/>
      <c r="MRH833" s="28"/>
      <c r="MRI833" s="28"/>
      <c r="MRJ833" s="28"/>
      <c r="MRK833" s="28"/>
      <c r="MRL833" s="28"/>
      <c r="MRM833" s="28"/>
      <c r="MRN833" s="28"/>
      <c r="MRO833" s="28"/>
      <c r="MRP833" s="28"/>
      <c r="MRQ833" s="28"/>
      <c r="MRR833" s="28"/>
      <c r="MRS833" s="28"/>
      <c r="MRT833" s="28"/>
      <c r="MRU833" s="28"/>
      <c r="MRV833" s="28"/>
      <c r="MRW833" s="28"/>
      <c r="MRX833" s="28"/>
      <c r="MRY833" s="28"/>
      <c r="MRZ833" s="28"/>
      <c r="MSA833" s="28"/>
      <c r="MSB833" s="28"/>
      <c r="MSC833" s="28"/>
      <c r="MSD833" s="28"/>
      <c r="MSE833" s="28"/>
      <c r="MSF833" s="28"/>
      <c r="MSG833" s="28"/>
      <c r="MSH833" s="28"/>
      <c r="MSI833" s="28"/>
      <c r="MSJ833" s="28"/>
      <c r="MSK833" s="28"/>
      <c r="MSL833" s="28"/>
      <c r="MSM833" s="28"/>
      <c r="MSN833" s="28"/>
      <c r="MSO833" s="28"/>
      <c r="MSP833" s="28"/>
      <c r="MSQ833" s="28"/>
      <c r="MSR833" s="28"/>
      <c r="MSS833" s="28"/>
      <c r="MST833" s="28"/>
      <c r="MSU833" s="28"/>
      <c r="MSV833" s="28"/>
      <c r="MSW833" s="28"/>
      <c r="MSX833" s="28"/>
      <c r="MSY833" s="28"/>
      <c r="MSZ833" s="28"/>
      <c r="MTA833" s="28"/>
      <c r="MTB833" s="28"/>
      <c r="MTC833" s="28"/>
      <c r="MTD833" s="28"/>
      <c r="MTE833" s="28"/>
      <c r="MTF833" s="28"/>
      <c r="MTG833" s="28"/>
      <c r="MTH833" s="28"/>
      <c r="MTI833" s="28"/>
      <c r="MTJ833" s="28"/>
      <c r="MTK833" s="28"/>
      <c r="MTL833" s="28"/>
      <c r="MTM833" s="28"/>
      <c r="MTN833" s="28"/>
      <c r="MTO833" s="28"/>
      <c r="MTP833" s="28"/>
      <c r="MTQ833" s="28"/>
      <c r="MTR833" s="28"/>
      <c r="MTS833" s="28"/>
      <c r="MTT833" s="28"/>
      <c r="MTU833" s="28"/>
      <c r="MTV833" s="28"/>
      <c r="MTW833" s="28"/>
      <c r="MTX833" s="28"/>
      <c r="MTY833" s="28"/>
      <c r="MTZ833" s="28"/>
      <c r="MUA833" s="28"/>
      <c r="MUB833" s="28"/>
      <c r="MUC833" s="28"/>
      <c r="MUD833" s="28"/>
      <c r="MUE833" s="28"/>
      <c r="MUF833" s="28"/>
      <c r="MUG833" s="28"/>
      <c r="MUH833" s="28"/>
      <c r="MUI833" s="28"/>
      <c r="MUJ833" s="28"/>
      <c r="MUK833" s="28"/>
      <c r="MUL833" s="28"/>
      <c r="MUM833" s="28"/>
      <c r="MUN833" s="28"/>
      <c r="MUO833" s="28"/>
      <c r="MUP833" s="28"/>
      <c r="MUQ833" s="28"/>
      <c r="MUR833" s="28"/>
      <c r="MUS833" s="28"/>
      <c r="MUT833" s="28"/>
      <c r="MUU833" s="28"/>
      <c r="MUV833" s="28"/>
      <c r="MUW833" s="28"/>
      <c r="MUX833" s="28"/>
      <c r="MUY833" s="28"/>
      <c r="MUZ833" s="28"/>
      <c r="MVA833" s="28"/>
      <c r="MVB833" s="28"/>
      <c r="MVC833" s="28"/>
      <c r="MVD833" s="28"/>
      <c r="MVE833" s="28"/>
      <c r="MVF833" s="28"/>
      <c r="MVG833" s="28"/>
      <c r="MVH833" s="28"/>
      <c r="MVI833" s="28"/>
      <c r="MVJ833" s="28"/>
      <c r="MVK833" s="28"/>
      <c r="MVL833" s="28"/>
      <c r="MVM833" s="28"/>
      <c r="MVN833" s="28"/>
      <c r="MVO833" s="28"/>
      <c r="MVP833" s="28"/>
      <c r="MVQ833" s="28"/>
      <c r="MVR833" s="28"/>
      <c r="MVS833" s="28"/>
      <c r="MVT833" s="28"/>
      <c r="MVU833" s="28"/>
      <c r="MVV833" s="28"/>
      <c r="MVW833" s="28"/>
      <c r="MVX833" s="28"/>
      <c r="MVY833" s="28"/>
      <c r="MVZ833" s="28"/>
      <c r="MWA833" s="28"/>
      <c r="MWB833" s="28"/>
      <c r="MWC833" s="28"/>
      <c r="MWD833" s="28"/>
      <c r="MWE833" s="28"/>
      <c r="MWF833" s="28"/>
      <c r="MWG833" s="28"/>
      <c r="MWH833" s="28"/>
      <c r="MWI833" s="28"/>
      <c r="MWJ833" s="28"/>
      <c r="MWK833" s="28"/>
      <c r="MWL833" s="28"/>
      <c r="MWM833" s="28"/>
      <c r="MWN833" s="28"/>
      <c r="MWO833" s="28"/>
      <c r="MWP833" s="28"/>
      <c r="MWQ833" s="28"/>
      <c r="MWR833" s="28"/>
      <c r="MWS833" s="28"/>
      <c r="MWT833" s="28"/>
      <c r="MWU833" s="28"/>
      <c r="MWV833" s="28"/>
      <c r="MWW833" s="28"/>
      <c r="MWX833" s="28"/>
      <c r="MWY833" s="28"/>
      <c r="MWZ833" s="28"/>
      <c r="MXA833" s="28"/>
      <c r="MXB833" s="28"/>
      <c r="MXC833" s="28"/>
      <c r="MXD833" s="28"/>
      <c r="MXE833" s="28"/>
      <c r="MXF833" s="28"/>
      <c r="MXG833" s="28"/>
      <c r="MXH833" s="28"/>
      <c r="MXI833" s="28"/>
      <c r="MXJ833" s="28"/>
      <c r="MXK833" s="28"/>
      <c r="MXL833" s="28"/>
      <c r="MXM833" s="28"/>
      <c r="MXN833" s="28"/>
      <c r="MXO833" s="28"/>
      <c r="MXP833" s="28"/>
      <c r="MXQ833" s="28"/>
      <c r="MXR833" s="28"/>
      <c r="MXS833" s="28"/>
      <c r="MXT833" s="28"/>
      <c r="MXU833" s="28"/>
      <c r="MXV833" s="28"/>
      <c r="MXW833" s="28"/>
      <c r="MXX833" s="28"/>
      <c r="MXY833" s="28"/>
      <c r="MXZ833" s="28"/>
      <c r="MYA833" s="28"/>
      <c r="MYB833" s="28"/>
      <c r="MYC833" s="28"/>
      <c r="MYD833" s="28"/>
      <c r="MYE833" s="28"/>
      <c r="MYF833" s="28"/>
      <c r="MYG833" s="28"/>
      <c r="MYH833" s="28"/>
      <c r="MYI833" s="28"/>
      <c r="MYJ833" s="28"/>
      <c r="MYK833" s="28"/>
      <c r="MYL833" s="28"/>
      <c r="MYM833" s="28"/>
      <c r="MYN833" s="28"/>
      <c r="MYO833" s="28"/>
      <c r="MYP833" s="28"/>
      <c r="MYQ833" s="28"/>
      <c r="MYR833" s="28"/>
      <c r="MYS833" s="28"/>
      <c r="MYT833" s="28"/>
      <c r="MYU833" s="28"/>
      <c r="MYV833" s="28"/>
      <c r="MYW833" s="28"/>
      <c r="MYX833" s="28"/>
      <c r="MYY833" s="28"/>
      <c r="MYZ833" s="28"/>
      <c r="MZA833" s="28"/>
      <c r="MZB833" s="28"/>
      <c r="MZC833" s="28"/>
      <c r="MZD833" s="28"/>
      <c r="MZE833" s="28"/>
      <c r="MZF833" s="28"/>
      <c r="MZG833" s="28"/>
      <c r="MZH833" s="28"/>
      <c r="MZI833" s="28"/>
      <c r="MZJ833" s="28"/>
      <c r="MZK833" s="28"/>
      <c r="MZL833" s="28"/>
      <c r="MZM833" s="28"/>
      <c r="MZN833" s="28"/>
      <c r="MZO833" s="28"/>
      <c r="MZP833" s="28"/>
      <c r="MZQ833" s="28"/>
      <c r="MZR833" s="28"/>
      <c r="MZS833" s="28"/>
      <c r="MZT833" s="28"/>
      <c r="MZU833" s="28"/>
      <c r="MZV833" s="28"/>
      <c r="MZW833" s="28"/>
      <c r="MZX833" s="28"/>
      <c r="MZY833" s="28"/>
      <c r="MZZ833" s="28"/>
      <c r="NAA833" s="28"/>
      <c r="NAB833" s="28"/>
      <c r="NAC833" s="28"/>
      <c r="NAD833" s="28"/>
      <c r="NAE833" s="28"/>
      <c r="NAF833" s="28"/>
      <c r="NAG833" s="28"/>
      <c r="NAH833" s="28"/>
      <c r="NAI833" s="28"/>
      <c r="NAJ833" s="28"/>
      <c r="NAK833" s="28"/>
      <c r="NAL833" s="28"/>
      <c r="NAM833" s="28"/>
      <c r="NAN833" s="28"/>
      <c r="NAO833" s="28"/>
      <c r="NAP833" s="28"/>
      <c r="NAQ833" s="28"/>
      <c r="NAR833" s="28"/>
      <c r="NAS833" s="28"/>
      <c r="NAT833" s="28"/>
      <c r="NAU833" s="28"/>
      <c r="NAV833" s="28"/>
      <c r="NAW833" s="28"/>
      <c r="NAX833" s="28"/>
      <c r="NAY833" s="28"/>
      <c r="NAZ833" s="28"/>
      <c r="NBA833" s="28"/>
      <c r="NBB833" s="28"/>
      <c r="NBC833" s="28"/>
      <c r="NBD833" s="28"/>
      <c r="NBE833" s="28"/>
      <c r="NBF833" s="28"/>
      <c r="NBG833" s="28"/>
      <c r="NBH833" s="28"/>
      <c r="NBI833" s="28"/>
      <c r="NBJ833" s="28"/>
      <c r="NBK833" s="28"/>
      <c r="NBL833" s="28"/>
      <c r="NBM833" s="28"/>
      <c r="NBN833" s="28"/>
      <c r="NBO833" s="28"/>
      <c r="NBP833" s="28"/>
      <c r="NBQ833" s="28"/>
      <c r="NBR833" s="28"/>
      <c r="NBS833" s="28"/>
      <c r="NBT833" s="28"/>
      <c r="NBU833" s="28"/>
      <c r="NBV833" s="28"/>
      <c r="NBW833" s="28"/>
      <c r="NBX833" s="28"/>
      <c r="NBY833" s="28"/>
      <c r="NBZ833" s="28"/>
      <c r="NCA833" s="28"/>
      <c r="NCB833" s="28"/>
      <c r="NCC833" s="28"/>
      <c r="NCD833" s="28"/>
      <c r="NCE833" s="28"/>
      <c r="NCF833" s="28"/>
      <c r="NCG833" s="28"/>
      <c r="NCH833" s="28"/>
      <c r="NCI833" s="28"/>
      <c r="NCJ833" s="28"/>
      <c r="NCK833" s="28"/>
      <c r="NCL833" s="28"/>
      <c r="NCM833" s="28"/>
      <c r="NCN833" s="28"/>
      <c r="NCO833" s="28"/>
      <c r="NCP833" s="28"/>
      <c r="NCQ833" s="28"/>
      <c r="NCR833" s="28"/>
      <c r="NCS833" s="28"/>
      <c r="NCT833" s="28"/>
      <c r="NCU833" s="28"/>
      <c r="NCV833" s="28"/>
      <c r="NCW833" s="28"/>
      <c r="NCX833" s="28"/>
      <c r="NCY833" s="28"/>
      <c r="NCZ833" s="28"/>
      <c r="NDA833" s="28"/>
      <c r="NDB833" s="28"/>
      <c r="NDC833" s="28"/>
      <c r="NDD833" s="28"/>
      <c r="NDE833" s="28"/>
      <c r="NDF833" s="28"/>
      <c r="NDG833" s="28"/>
      <c r="NDH833" s="28"/>
      <c r="NDI833" s="28"/>
      <c r="NDJ833" s="28"/>
      <c r="NDK833" s="28"/>
      <c r="NDL833" s="28"/>
      <c r="NDM833" s="28"/>
      <c r="NDN833" s="28"/>
      <c r="NDO833" s="28"/>
      <c r="NDP833" s="28"/>
      <c r="NDQ833" s="28"/>
      <c r="NDR833" s="28"/>
      <c r="NDS833" s="28"/>
      <c r="NDT833" s="28"/>
      <c r="NDU833" s="28"/>
      <c r="NDV833" s="28"/>
      <c r="NDW833" s="28"/>
      <c r="NDX833" s="28"/>
      <c r="NDY833" s="28"/>
      <c r="NDZ833" s="28"/>
      <c r="NEA833" s="28"/>
      <c r="NEB833" s="28"/>
      <c r="NEC833" s="28"/>
      <c r="NED833" s="28"/>
      <c r="NEE833" s="28"/>
      <c r="NEF833" s="28"/>
      <c r="NEG833" s="28"/>
      <c r="NEH833" s="28"/>
      <c r="NEI833" s="28"/>
      <c r="NEJ833" s="28"/>
      <c r="NEK833" s="28"/>
      <c r="NEL833" s="28"/>
      <c r="NEM833" s="28"/>
      <c r="NEN833" s="28"/>
      <c r="NEO833" s="28"/>
      <c r="NEP833" s="28"/>
      <c r="NEQ833" s="28"/>
      <c r="NER833" s="28"/>
      <c r="NES833" s="28"/>
      <c r="NET833" s="28"/>
      <c r="NEU833" s="28"/>
      <c r="NEV833" s="28"/>
      <c r="NEW833" s="28"/>
      <c r="NEX833" s="28"/>
      <c r="NEY833" s="28"/>
      <c r="NEZ833" s="28"/>
      <c r="NFA833" s="28"/>
      <c r="NFB833" s="28"/>
      <c r="NFC833" s="28"/>
      <c r="NFD833" s="28"/>
      <c r="NFE833" s="28"/>
      <c r="NFF833" s="28"/>
      <c r="NFG833" s="28"/>
      <c r="NFH833" s="28"/>
      <c r="NFI833" s="28"/>
      <c r="NFJ833" s="28"/>
      <c r="NFK833" s="28"/>
      <c r="NFL833" s="28"/>
      <c r="NFM833" s="28"/>
      <c r="NFN833" s="28"/>
      <c r="NFO833" s="28"/>
      <c r="NFP833" s="28"/>
      <c r="NFQ833" s="28"/>
      <c r="NFR833" s="28"/>
      <c r="NFS833" s="28"/>
      <c r="NFT833" s="28"/>
      <c r="NFU833" s="28"/>
      <c r="NFV833" s="28"/>
      <c r="NFW833" s="28"/>
      <c r="NFX833" s="28"/>
      <c r="NFY833" s="28"/>
      <c r="NFZ833" s="28"/>
      <c r="NGA833" s="28"/>
      <c r="NGB833" s="28"/>
      <c r="NGC833" s="28"/>
      <c r="NGD833" s="28"/>
      <c r="NGE833" s="28"/>
      <c r="NGF833" s="28"/>
      <c r="NGG833" s="28"/>
      <c r="NGH833" s="28"/>
      <c r="NGI833" s="28"/>
      <c r="NGJ833" s="28"/>
      <c r="NGK833" s="28"/>
      <c r="NGL833" s="28"/>
      <c r="NGM833" s="28"/>
      <c r="NGN833" s="28"/>
      <c r="NGO833" s="28"/>
      <c r="NGP833" s="28"/>
      <c r="NGQ833" s="28"/>
      <c r="NGR833" s="28"/>
      <c r="NGS833" s="28"/>
      <c r="NGT833" s="28"/>
      <c r="NGU833" s="28"/>
      <c r="NGV833" s="28"/>
      <c r="NGW833" s="28"/>
      <c r="NGX833" s="28"/>
      <c r="NGY833" s="28"/>
      <c r="NGZ833" s="28"/>
      <c r="NHA833" s="28"/>
      <c r="NHB833" s="28"/>
      <c r="NHC833" s="28"/>
      <c r="NHD833" s="28"/>
      <c r="NHE833" s="28"/>
      <c r="NHF833" s="28"/>
      <c r="NHG833" s="28"/>
      <c r="NHH833" s="28"/>
      <c r="NHI833" s="28"/>
      <c r="NHJ833" s="28"/>
      <c r="NHK833" s="28"/>
      <c r="NHL833" s="28"/>
      <c r="NHM833" s="28"/>
      <c r="NHN833" s="28"/>
      <c r="NHO833" s="28"/>
      <c r="NHP833" s="28"/>
      <c r="NHQ833" s="28"/>
      <c r="NHR833" s="28"/>
      <c r="NHS833" s="28"/>
      <c r="NHT833" s="28"/>
      <c r="NHU833" s="28"/>
      <c r="NHV833" s="28"/>
      <c r="NHW833" s="28"/>
      <c r="NHX833" s="28"/>
      <c r="NHY833" s="28"/>
      <c r="NHZ833" s="28"/>
      <c r="NIA833" s="28"/>
      <c r="NIB833" s="28"/>
      <c r="NIC833" s="28"/>
      <c r="NID833" s="28"/>
      <c r="NIE833" s="28"/>
      <c r="NIF833" s="28"/>
      <c r="NIG833" s="28"/>
      <c r="NIH833" s="28"/>
      <c r="NII833" s="28"/>
      <c r="NIJ833" s="28"/>
      <c r="NIK833" s="28"/>
      <c r="NIL833" s="28"/>
      <c r="NIM833" s="28"/>
      <c r="NIN833" s="28"/>
      <c r="NIO833" s="28"/>
      <c r="NIP833" s="28"/>
      <c r="NIQ833" s="28"/>
      <c r="NIR833" s="28"/>
      <c r="NIS833" s="28"/>
      <c r="NIT833" s="28"/>
      <c r="NIU833" s="28"/>
      <c r="NIV833" s="28"/>
      <c r="NIW833" s="28"/>
      <c r="NIX833" s="28"/>
      <c r="NIY833" s="28"/>
      <c r="NIZ833" s="28"/>
      <c r="NJA833" s="28"/>
      <c r="NJB833" s="28"/>
      <c r="NJC833" s="28"/>
      <c r="NJD833" s="28"/>
      <c r="NJE833" s="28"/>
      <c r="NJF833" s="28"/>
      <c r="NJG833" s="28"/>
      <c r="NJH833" s="28"/>
      <c r="NJI833" s="28"/>
      <c r="NJJ833" s="28"/>
      <c r="NJK833" s="28"/>
      <c r="NJL833" s="28"/>
      <c r="NJM833" s="28"/>
      <c r="NJN833" s="28"/>
      <c r="NJO833" s="28"/>
      <c r="NJP833" s="28"/>
      <c r="NJQ833" s="28"/>
      <c r="NJR833" s="28"/>
      <c r="NJS833" s="28"/>
      <c r="NJT833" s="28"/>
      <c r="NJU833" s="28"/>
      <c r="NJV833" s="28"/>
      <c r="NJW833" s="28"/>
      <c r="NJX833" s="28"/>
      <c r="NJY833" s="28"/>
      <c r="NJZ833" s="28"/>
      <c r="NKA833" s="28"/>
      <c r="NKB833" s="28"/>
      <c r="NKC833" s="28"/>
      <c r="NKD833" s="28"/>
      <c r="NKE833" s="28"/>
      <c r="NKF833" s="28"/>
      <c r="NKG833" s="28"/>
      <c r="NKH833" s="28"/>
      <c r="NKI833" s="28"/>
      <c r="NKJ833" s="28"/>
      <c r="NKK833" s="28"/>
      <c r="NKL833" s="28"/>
      <c r="NKM833" s="28"/>
      <c r="NKN833" s="28"/>
      <c r="NKO833" s="28"/>
      <c r="NKP833" s="28"/>
      <c r="NKQ833" s="28"/>
      <c r="NKR833" s="28"/>
      <c r="NKS833" s="28"/>
      <c r="NKT833" s="28"/>
      <c r="NKU833" s="28"/>
      <c r="NKV833" s="28"/>
      <c r="NKW833" s="28"/>
      <c r="NKX833" s="28"/>
      <c r="NKY833" s="28"/>
      <c r="NKZ833" s="28"/>
      <c r="NLA833" s="28"/>
      <c r="NLB833" s="28"/>
      <c r="NLC833" s="28"/>
      <c r="NLD833" s="28"/>
      <c r="NLE833" s="28"/>
      <c r="NLF833" s="28"/>
      <c r="NLG833" s="28"/>
      <c r="NLH833" s="28"/>
      <c r="NLI833" s="28"/>
      <c r="NLJ833" s="28"/>
      <c r="NLK833" s="28"/>
      <c r="NLL833" s="28"/>
      <c r="NLM833" s="28"/>
      <c r="NLN833" s="28"/>
      <c r="NLO833" s="28"/>
      <c r="NLP833" s="28"/>
      <c r="NLQ833" s="28"/>
      <c r="NLR833" s="28"/>
      <c r="NLS833" s="28"/>
      <c r="NLT833" s="28"/>
      <c r="NLU833" s="28"/>
      <c r="NLV833" s="28"/>
      <c r="NLW833" s="28"/>
      <c r="NLX833" s="28"/>
      <c r="NLY833" s="28"/>
      <c r="NLZ833" s="28"/>
      <c r="NMA833" s="28"/>
      <c r="NMB833" s="28"/>
      <c r="NMC833" s="28"/>
      <c r="NMD833" s="28"/>
      <c r="NME833" s="28"/>
      <c r="NMF833" s="28"/>
      <c r="NMG833" s="28"/>
      <c r="NMH833" s="28"/>
      <c r="NMI833" s="28"/>
      <c r="NMJ833" s="28"/>
      <c r="NMK833" s="28"/>
      <c r="NML833" s="28"/>
      <c r="NMM833" s="28"/>
      <c r="NMN833" s="28"/>
      <c r="NMO833" s="28"/>
      <c r="NMP833" s="28"/>
      <c r="NMQ833" s="28"/>
      <c r="NMR833" s="28"/>
      <c r="NMS833" s="28"/>
      <c r="NMT833" s="28"/>
      <c r="NMU833" s="28"/>
      <c r="NMV833" s="28"/>
      <c r="NMW833" s="28"/>
      <c r="NMX833" s="28"/>
      <c r="NMY833" s="28"/>
      <c r="NMZ833" s="28"/>
      <c r="NNA833" s="28"/>
      <c r="NNB833" s="28"/>
      <c r="NNC833" s="28"/>
      <c r="NND833" s="28"/>
      <c r="NNE833" s="28"/>
      <c r="NNF833" s="28"/>
      <c r="NNG833" s="28"/>
      <c r="NNH833" s="28"/>
      <c r="NNI833" s="28"/>
      <c r="NNJ833" s="28"/>
      <c r="NNK833" s="28"/>
      <c r="NNL833" s="28"/>
      <c r="NNM833" s="28"/>
      <c r="NNN833" s="28"/>
      <c r="NNO833" s="28"/>
      <c r="NNP833" s="28"/>
      <c r="NNQ833" s="28"/>
      <c r="NNR833" s="28"/>
      <c r="NNS833" s="28"/>
      <c r="NNT833" s="28"/>
      <c r="NNU833" s="28"/>
      <c r="NNV833" s="28"/>
      <c r="NNW833" s="28"/>
      <c r="NNX833" s="28"/>
      <c r="NNY833" s="28"/>
      <c r="NNZ833" s="28"/>
      <c r="NOA833" s="28"/>
      <c r="NOB833" s="28"/>
      <c r="NOC833" s="28"/>
      <c r="NOD833" s="28"/>
      <c r="NOE833" s="28"/>
      <c r="NOF833" s="28"/>
      <c r="NOG833" s="28"/>
      <c r="NOH833" s="28"/>
      <c r="NOI833" s="28"/>
      <c r="NOJ833" s="28"/>
      <c r="NOK833" s="28"/>
      <c r="NOL833" s="28"/>
      <c r="NOM833" s="28"/>
      <c r="NON833" s="28"/>
      <c r="NOO833" s="28"/>
      <c r="NOP833" s="28"/>
      <c r="NOQ833" s="28"/>
      <c r="NOR833" s="28"/>
      <c r="NOS833" s="28"/>
      <c r="NOT833" s="28"/>
      <c r="NOU833" s="28"/>
      <c r="NOV833" s="28"/>
      <c r="NOW833" s="28"/>
      <c r="NOX833" s="28"/>
      <c r="NOY833" s="28"/>
      <c r="NOZ833" s="28"/>
      <c r="NPA833" s="28"/>
      <c r="NPB833" s="28"/>
      <c r="NPC833" s="28"/>
      <c r="NPD833" s="28"/>
      <c r="NPE833" s="28"/>
      <c r="NPF833" s="28"/>
      <c r="NPG833" s="28"/>
      <c r="NPH833" s="28"/>
      <c r="NPI833" s="28"/>
      <c r="NPJ833" s="28"/>
      <c r="NPK833" s="28"/>
      <c r="NPL833" s="28"/>
      <c r="NPM833" s="28"/>
      <c r="NPN833" s="28"/>
      <c r="NPO833" s="28"/>
      <c r="NPP833" s="28"/>
      <c r="NPQ833" s="28"/>
      <c r="NPR833" s="28"/>
      <c r="NPS833" s="28"/>
      <c r="NPT833" s="28"/>
      <c r="NPU833" s="28"/>
      <c r="NPV833" s="28"/>
      <c r="NPW833" s="28"/>
      <c r="NPX833" s="28"/>
      <c r="NPY833" s="28"/>
      <c r="NPZ833" s="28"/>
      <c r="NQA833" s="28"/>
      <c r="NQB833" s="28"/>
      <c r="NQC833" s="28"/>
      <c r="NQD833" s="28"/>
      <c r="NQE833" s="28"/>
      <c r="NQF833" s="28"/>
      <c r="NQG833" s="28"/>
      <c r="NQH833" s="28"/>
      <c r="NQI833" s="28"/>
      <c r="NQJ833" s="28"/>
      <c r="NQK833" s="28"/>
      <c r="NQL833" s="28"/>
      <c r="NQM833" s="28"/>
      <c r="NQN833" s="28"/>
      <c r="NQO833" s="28"/>
      <c r="NQP833" s="28"/>
      <c r="NQQ833" s="28"/>
      <c r="NQR833" s="28"/>
      <c r="NQS833" s="28"/>
      <c r="NQT833" s="28"/>
      <c r="NQU833" s="28"/>
      <c r="NQV833" s="28"/>
      <c r="NQW833" s="28"/>
      <c r="NQX833" s="28"/>
      <c r="NQY833" s="28"/>
      <c r="NQZ833" s="28"/>
      <c r="NRA833" s="28"/>
      <c r="NRB833" s="28"/>
      <c r="NRC833" s="28"/>
      <c r="NRD833" s="28"/>
      <c r="NRE833" s="28"/>
      <c r="NRF833" s="28"/>
      <c r="NRG833" s="28"/>
      <c r="NRH833" s="28"/>
      <c r="NRI833" s="28"/>
      <c r="NRJ833" s="28"/>
      <c r="NRK833" s="28"/>
      <c r="NRL833" s="28"/>
      <c r="NRM833" s="28"/>
      <c r="NRN833" s="28"/>
      <c r="NRO833" s="28"/>
      <c r="NRP833" s="28"/>
      <c r="NRQ833" s="28"/>
      <c r="NRR833" s="28"/>
      <c r="NRS833" s="28"/>
      <c r="NRT833" s="28"/>
      <c r="NRU833" s="28"/>
      <c r="NRV833" s="28"/>
      <c r="NRW833" s="28"/>
      <c r="NRX833" s="28"/>
      <c r="NRY833" s="28"/>
      <c r="NRZ833" s="28"/>
      <c r="NSA833" s="28"/>
      <c r="NSB833" s="28"/>
      <c r="NSC833" s="28"/>
      <c r="NSD833" s="28"/>
      <c r="NSE833" s="28"/>
      <c r="NSF833" s="28"/>
      <c r="NSG833" s="28"/>
      <c r="NSH833" s="28"/>
      <c r="NSI833" s="28"/>
      <c r="NSJ833" s="28"/>
      <c r="NSK833" s="28"/>
      <c r="NSL833" s="28"/>
      <c r="NSM833" s="28"/>
      <c r="NSN833" s="28"/>
      <c r="NSO833" s="28"/>
      <c r="NSP833" s="28"/>
      <c r="NSQ833" s="28"/>
      <c r="NSR833" s="28"/>
      <c r="NSS833" s="28"/>
      <c r="NST833" s="28"/>
      <c r="NSU833" s="28"/>
      <c r="NSV833" s="28"/>
      <c r="NSW833" s="28"/>
      <c r="NSX833" s="28"/>
      <c r="NSY833" s="28"/>
      <c r="NSZ833" s="28"/>
      <c r="NTA833" s="28"/>
      <c r="NTB833" s="28"/>
      <c r="NTC833" s="28"/>
      <c r="NTD833" s="28"/>
      <c r="NTE833" s="28"/>
      <c r="NTF833" s="28"/>
      <c r="NTG833" s="28"/>
      <c r="NTH833" s="28"/>
      <c r="NTI833" s="28"/>
      <c r="NTJ833" s="28"/>
      <c r="NTK833" s="28"/>
      <c r="NTL833" s="28"/>
      <c r="NTM833" s="28"/>
      <c r="NTN833" s="28"/>
      <c r="NTO833" s="28"/>
      <c r="NTP833" s="28"/>
      <c r="NTQ833" s="28"/>
      <c r="NTR833" s="28"/>
      <c r="NTS833" s="28"/>
      <c r="NTT833" s="28"/>
      <c r="NTU833" s="28"/>
      <c r="NTV833" s="28"/>
      <c r="NTW833" s="28"/>
      <c r="NTX833" s="28"/>
      <c r="NTY833" s="28"/>
      <c r="NTZ833" s="28"/>
      <c r="NUA833" s="28"/>
      <c r="NUB833" s="28"/>
      <c r="NUC833" s="28"/>
      <c r="NUD833" s="28"/>
      <c r="NUE833" s="28"/>
      <c r="NUF833" s="28"/>
      <c r="NUG833" s="28"/>
      <c r="NUH833" s="28"/>
      <c r="NUI833" s="28"/>
      <c r="NUJ833" s="28"/>
      <c r="NUK833" s="28"/>
      <c r="NUL833" s="28"/>
      <c r="NUM833" s="28"/>
      <c r="NUN833" s="28"/>
      <c r="NUO833" s="28"/>
      <c r="NUP833" s="28"/>
      <c r="NUQ833" s="28"/>
      <c r="NUR833" s="28"/>
      <c r="NUS833" s="28"/>
      <c r="NUT833" s="28"/>
      <c r="NUU833" s="28"/>
      <c r="NUV833" s="28"/>
      <c r="NUW833" s="28"/>
      <c r="NUX833" s="28"/>
      <c r="NUY833" s="28"/>
      <c r="NUZ833" s="28"/>
      <c r="NVA833" s="28"/>
      <c r="NVB833" s="28"/>
      <c r="NVC833" s="28"/>
      <c r="NVD833" s="28"/>
      <c r="NVE833" s="28"/>
      <c r="NVF833" s="28"/>
      <c r="NVG833" s="28"/>
      <c r="NVH833" s="28"/>
      <c r="NVI833" s="28"/>
      <c r="NVJ833" s="28"/>
      <c r="NVK833" s="28"/>
      <c r="NVL833" s="28"/>
      <c r="NVM833" s="28"/>
      <c r="NVN833" s="28"/>
      <c r="NVO833" s="28"/>
      <c r="NVP833" s="28"/>
      <c r="NVQ833" s="28"/>
      <c r="NVR833" s="28"/>
      <c r="NVS833" s="28"/>
      <c r="NVT833" s="28"/>
      <c r="NVU833" s="28"/>
      <c r="NVV833" s="28"/>
      <c r="NVW833" s="28"/>
      <c r="NVX833" s="28"/>
      <c r="NVY833" s="28"/>
      <c r="NVZ833" s="28"/>
      <c r="NWA833" s="28"/>
      <c r="NWB833" s="28"/>
      <c r="NWC833" s="28"/>
      <c r="NWD833" s="28"/>
      <c r="NWE833" s="28"/>
      <c r="NWF833" s="28"/>
      <c r="NWG833" s="28"/>
      <c r="NWH833" s="28"/>
      <c r="NWI833" s="28"/>
      <c r="NWJ833" s="28"/>
      <c r="NWK833" s="28"/>
      <c r="NWL833" s="28"/>
      <c r="NWM833" s="28"/>
      <c r="NWN833" s="28"/>
      <c r="NWO833" s="28"/>
      <c r="NWP833" s="28"/>
      <c r="NWQ833" s="28"/>
      <c r="NWR833" s="28"/>
      <c r="NWS833" s="28"/>
      <c r="NWT833" s="28"/>
      <c r="NWU833" s="28"/>
      <c r="NWV833" s="28"/>
      <c r="NWW833" s="28"/>
      <c r="NWX833" s="28"/>
      <c r="NWY833" s="28"/>
      <c r="NWZ833" s="28"/>
      <c r="NXA833" s="28"/>
      <c r="NXB833" s="28"/>
      <c r="NXC833" s="28"/>
      <c r="NXD833" s="28"/>
      <c r="NXE833" s="28"/>
      <c r="NXF833" s="28"/>
      <c r="NXG833" s="28"/>
      <c r="NXH833" s="28"/>
      <c r="NXI833" s="28"/>
      <c r="NXJ833" s="28"/>
      <c r="NXK833" s="28"/>
      <c r="NXL833" s="28"/>
      <c r="NXM833" s="28"/>
      <c r="NXN833" s="28"/>
      <c r="NXO833" s="28"/>
      <c r="NXP833" s="28"/>
      <c r="NXQ833" s="28"/>
      <c r="NXR833" s="28"/>
      <c r="NXS833" s="28"/>
      <c r="NXT833" s="28"/>
      <c r="NXU833" s="28"/>
      <c r="NXV833" s="28"/>
      <c r="NXW833" s="28"/>
      <c r="NXX833" s="28"/>
      <c r="NXY833" s="28"/>
      <c r="NXZ833" s="28"/>
      <c r="NYA833" s="28"/>
      <c r="NYB833" s="28"/>
      <c r="NYC833" s="28"/>
      <c r="NYD833" s="28"/>
      <c r="NYE833" s="28"/>
      <c r="NYF833" s="28"/>
      <c r="NYG833" s="28"/>
      <c r="NYH833" s="28"/>
      <c r="NYI833" s="28"/>
      <c r="NYJ833" s="28"/>
      <c r="NYK833" s="28"/>
      <c r="NYL833" s="28"/>
      <c r="NYM833" s="28"/>
      <c r="NYN833" s="28"/>
      <c r="NYO833" s="28"/>
      <c r="NYP833" s="28"/>
      <c r="NYQ833" s="28"/>
      <c r="NYR833" s="28"/>
      <c r="NYS833" s="28"/>
      <c r="NYT833" s="28"/>
      <c r="NYU833" s="28"/>
      <c r="NYV833" s="28"/>
      <c r="NYW833" s="28"/>
      <c r="NYX833" s="28"/>
      <c r="NYY833" s="28"/>
      <c r="NYZ833" s="28"/>
      <c r="NZA833" s="28"/>
      <c r="NZB833" s="28"/>
      <c r="NZC833" s="28"/>
      <c r="NZD833" s="28"/>
      <c r="NZE833" s="28"/>
      <c r="NZF833" s="28"/>
      <c r="NZG833" s="28"/>
      <c r="NZH833" s="28"/>
      <c r="NZI833" s="28"/>
      <c r="NZJ833" s="28"/>
      <c r="NZK833" s="28"/>
      <c r="NZL833" s="28"/>
      <c r="NZM833" s="28"/>
      <c r="NZN833" s="28"/>
      <c r="NZO833" s="28"/>
      <c r="NZP833" s="28"/>
      <c r="NZQ833" s="28"/>
      <c r="NZR833" s="28"/>
      <c r="NZS833" s="28"/>
      <c r="NZT833" s="28"/>
      <c r="NZU833" s="28"/>
      <c r="NZV833" s="28"/>
      <c r="NZW833" s="28"/>
      <c r="NZX833" s="28"/>
      <c r="NZY833" s="28"/>
      <c r="NZZ833" s="28"/>
      <c r="OAA833" s="28"/>
      <c r="OAB833" s="28"/>
      <c r="OAC833" s="28"/>
      <c r="OAD833" s="28"/>
      <c r="OAE833" s="28"/>
      <c r="OAF833" s="28"/>
      <c r="OAG833" s="28"/>
      <c r="OAH833" s="28"/>
      <c r="OAI833" s="28"/>
      <c r="OAJ833" s="28"/>
      <c r="OAK833" s="28"/>
      <c r="OAL833" s="28"/>
      <c r="OAM833" s="28"/>
      <c r="OAN833" s="28"/>
      <c r="OAO833" s="28"/>
      <c r="OAP833" s="28"/>
      <c r="OAQ833" s="28"/>
      <c r="OAR833" s="28"/>
      <c r="OAS833" s="28"/>
      <c r="OAT833" s="28"/>
      <c r="OAU833" s="28"/>
      <c r="OAV833" s="28"/>
      <c r="OAW833" s="28"/>
      <c r="OAX833" s="28"/>
      <c r="OAY833" s="28"/>
      <c r="OAZ833" s="28"/>
      <c r="OBA833" s="28"/>
      <c r="OBB833" s="28"/>
      <c r="OBC833" s="28"/>
      <c r="OBD833" s="28"/>
      <c r="OBE833" s="28"/>
      <c r="OBF833" s="28"/>
      <c r="OBG833" s="28"/>
      <c r="OBH833" s="28"/>
      <c r="OBI833" s="28"/>
      <c r="OBJ833" s="28"/>
      <c r="OBK833" s="28"/>
      <c r="OBL833" s="28"/>
      <c r="OBM833" s="28"/>
      <c r="OBN833" s="28"/>
      <c r="OBO833" s="28"/>
      <c r="OBP833" s="28"/>
      <c r="OBQ833" s="28"/>
      <c r="OBR833" s="28"/>
      <c r="OBS833" s="28"/>
      <c r="OBT833" s="28"/>
      <c r="OBU833" s="28"/>
      <c r="OBV833" s="28"/>
      <c r="OBW833" s="28"/>
      <c r="OBX833" s="28"/>
      <c r="OBY833" s="28"/>
      <c r="OBZ833" s="28"/>
      <c r="OCA833" s="28"/>
      <c r="OCB833" s="28"/>
      <c r="OCC833" s="28"/>
      <c r="OCD833" s="28"/>
      <c r="OCE833" s="28"/>
      <c r="OCF833" s="28"/>
      <c r="OCG833" s="28"/>
      <c r="OCH833" s="28"/>
      <c r="OCI833" s="28"/>
      <c r="OCJ833" s="28"/>
      <c r="OCK833" s="28"/>
      <c r="OCL833" s="28"/>
      <c r="OCM833" s="28"/>
      <c r="OCN833" s="28"/>
      <c r="OCO833" s="28"/>
      <c r="OCP833" s="28"/>
      <c r="OCQ833" s="28"/>
      <c r="OCR833" s="28"/>
      <c r="OCS833" s="28"/>
      <c r="OCT833" s="28"/>
      <c r="OCU833" s="28"/>
      <c r="OCV833" s="28"/>
      <c r="OCW833" s="28"/>
      <c r="OCX833" s="28"/>
      <c r="OCY833" s="28"/>
      <c r="OCZ833" s="28"/>
      <c r="ODA833" s="28"/>
      <c r="ODB833" s="28"/>
      <c r="ODC833" s="28"/>
      <c r="ODD833" s="28"/>
      <c r="ODE833" s="28"/>
      <c r="ODF833" s="28"/>
      <c r="ODG833" s="28"/>
      <c r="ODH833" s="28"/>
      <c r="ODI833" s="28"/>
      <c r="ODJ833" s="28"/>
      <c r="ODK833" s="28"/>
      <c r="ODL833" s="28"/>
      <c r="ODM833" s="28"/>
      <c r="ODN833" s="28"/>
      <c r="ODO833" s="28"/>
      <c r="ODP833" s="28"/>
      <c r="ODQ833" s="28"/>
      <c r="ODR833" s="28"/>
      <c r="ODS833" s="28"/>
      <c r="ODT833" s="28"/>
      <c r="ODU833" s="28"/>
      <c r="ODV833" s="28"/>
      <c r="ODW833" s="28"/>
      <c r="ODX833" s="28"/>
      <c r="ODY833" s="28"/>
      <c r="ODZ833" s="28"/>
      <c r="OEA833" s="28"/>
      <c r="OEB833" s="28"/>
      <c r="OEC833" s="28"/>
      <c r="OED833" s="28"/>
      <c r="OEE833" s="28"/>
      <c r="OEF833" s="28"/>
      <c r="OEG833" s="28"/>
      <c r="OEH833" s="28"/>
      <c r="OEI833" s="28"/>
      <c r="OEJ833" s="28"/>
      <c r="OEK833" s="28"/>
      <c r="OEL833" s="28"/>
      <c r="OEM833" s="28"/>
      <c r="OEN833" s="28"/>
      <c r="OEO833" s="28"/>
      <c r="OEP833" s="28"/>
      <c r="OEQ833" s="28"/>
      <c r="OER833" s="28"/>
      <c r="OES833" s="28"/>
      <c r="OET833" s="28"/>
      <c r="OEU833" s="28"/>
      <c r="OEV833" s="28"/>
      <c r="OEW833" s="28"/>
      <c r="OEX833" s="28"/>
      <c r="OEY833" s="28"/>
      <c r="OEZ833" s="28"/>
      <c r="OFA833" s="28"/>
      <c r="OFB833" s="28"/>
      <c r="OFC833" s="28"/>
      <c r="OFD833" s="28"/>
      <c r="OFE833" s="28"/>
      <c r="OFF833" s="28"/>
      <c r="OFG833" s="28"/>
      <c r="OFH833" s="28"/>
      <c r="OFI833" s="28"/>
      <c r="OFJ833" s="28"/>
      <c r="OFK833" s="28"/>
      <c r="OFL833" s="28"/>
      <c r="OFM833" s="28"/>
      <c r="OFN833" s="28"/>
      <c r="OFO833" s="28"/>
      <c r="OFP833" s="28"/>
      <c r="OFQ833" s="28"/>
      <c r="OFR833" s="28"/>
      <c r="OFS833" s="28"/>
      <c r="OFT833" s="28"/>
      <c r="OFU833" s="28"/>
      <c r="OFV833" s="28"/>
      <c r="OFW833" s="28"/>
      <c r="OFX833" s="28"/>
      <c r="OFY833" s="28"/>
      <c r="OFZ833" s="28"/>
      <c r="OGA833" s="28"/>
      <c r="OGB833" s="28"/>
      <c r="OGC833" s="28"/>
      <c r="OGD833" s="28"/>
      <c r="OGE833" s="28"/>
      <c r="OGF833" s="28"/>
      <c r="OGG833" s="28"/>
      <c r="OGH833" s="28"/>
      <c r="OGI833" s="28"/>
      <c r="OGJ833" s="28"/>
      <c r="OGK833" s="28"/>
      <c r="OGL833" s="28"/>
      <c r="OGM833" s="28"/>
      <c r="OGN833" s="28"/>
      <c r="OGO833" s="28"/>
      <c r="OGP833" s="28"/>
      <c r="OGQ833" s="28"/>
      <c r="OGR833" s="28"/>
      <c r="OGS833" s="28"/>
      <c r="OGT833" s="28"/>
      <c r="OGU833" s="28"/>
      <c r="OGV833" s="28"/>
      <c r="OGW833" s="28"/>
      <c r="OGX833" s="28"/>
      <c r="OGY833" s="28"/>
      <c r="OGZ833" s="28"/>
      <c r="OHA833" s="28"/>
      <c r="OHB833" s="28"/>
      <c r="OHC833" s="28"/>
      <c r="OHD833" s="28"/>
      <c r="OHE833" s="28"/>
      <c r="OHF833" s="28"/>
      <c r="OHG833" s="28"/>
      <c r="OHH833" s="28"/>
      <c r="OHI833" s="28"/>
      <c r="OHJ833" s="28"/>
      <c r="OHK833" s="28"/>
      <c r="OHL833" s="28"/>
      <c r="OHM833" s="28"/>
      <c r="OHN833" s="28"/>
      <c r="OHO833" s="28"/>
      <c r="OHP833" s="28"/>
      <c r="OHQ833" s="28"/>
      <c r="OHR833" s="28"/>
      <c r="OHS833" s="28"/>
      <c r="OHT833" s="28"/>
      <c r="OHU833" s="28"/>
      <c r="OHV833" s="28"/>
      <c r="OHW833" s="28"/>
      <c r="OHX833" s="28"/>
      <c r="OHY833" s="28"/>
      <c r="OHZ833" s="28"/>
      <c r="OIA833" s="28"/>
      <c r="OIB833" s="28"/>
      <c r="OIC833" s="28"/>
      <c r="OID833" s="28"/>
      <c r="OIE833" s="28"/>
      <c r="OIF833" s="28"/>
      <c r="OIG833" s="28"/>
      <c r="OIH833" s="28"/>
      <c r="OII833" s="28"/>
      <c r="OIJ833" s="28"/>
      <c r="OIK833" s="28"/>
      <c r="OIL833" s="28"/>
      <c r="OIM833" s="28"/>
      <c r="OIN833" s="28"/>
      <c r="OIO833" s="28"/>
      <c r="OIP833" s="28"/>
      <c r="OIQ833" s="28"/>
      <c r="OIR833" s="28"/>
      <c r="OIS833" s="28"/>
      <c r="OIT833" s="28"/>
      <c r="OIU833" s="28"/>
      <c r="OIV833" s="28"/>
      <c r="OIW833" s="28"/>
      <c r="OIX833" s="28"/>
      <c r="OIY833" s="28"/>
      <c r="OIZ833" s="28"/>
      <c r="OJA833" s="28"/>
      <c r="OJB833" s="28"/>
      <c r="OJC833" s="28"/>
      <c r="OJD833" s="28"/>
      <c r="OJE833" s="28"/>
      <c r="OJF833" s="28"/>
      <c r="OJG833" s="28"/>
      <c r="OJH833" s="28"/>
      <c r="OJI833" s="28"/>
      <c r="OJJ833" s="28"/>
      <c r="OJK833" s="28"/>
      <c r="OJL833" s="28"/>
      <c r="OJM833" s="28"/>
      <c r="OJN833" s="28"/>
      <c r="OJO833" s="28"/>
      <c r="OJP833" s="28"/>
      <c r="OJQ833" s="28"/>
      <c r="OJR833" s="28"/>
      <c r="OJS833" s="28"/>
      <c r="OJT833" s="28"/>
      <c r="OJU833" s="28"/>
      <c r="OJV833" s="28"/>
      <c r="OJW833" s="28"/>
      <c r="OJX833" s="28"/>
      <c r="OJY833" s="28"/>
      <c r="OJZ833" s="28"/>
      <c r="OKA833" s="28"/>
      <c r="OKB833" s="28"/>
      <c r="OKC833" s="28"/>
      <c r="OKD833" s="28"/>
      <c r="OKE833" s="28"/>
      <c r="OKF833" s="28"/>
      <c r="OKG833" s="28"/>
      <c r="OKH833" s="28"/>
      <c r="OKI833" s="28"/>
      <c r="OKJ833" s="28"/>
      <c r="OKK833" s="28"/>
      <c r="OKL833" s="28"/>
      <c r="OKM833" s="28"/>
      <c r="OKN833" s="28"/>
      <c r="OKO833" s="28"/>
      <c r="OKP833" s="28"/>
      <c r="OKQ833" s="28"/>
      <c r="OKR833" s="28"/>
      <c r="OKS833" s="28"/>
      <c r="OKT833" s="28"/>
      <c r="OKU833" s="28"/>
      <c r="OKV833" s="28"/>
      <c r="OKW833" s="28"/>
      <c r="OKX833" s="28"/>
      <c r="OKY833" s="28"/>
      <c r="OKZ833" s="28"/>
      <c r="OLA833" s="28"/>
      <c r="OLB833" s="28"/>
      <c r="OLC833" s="28"/>
      <c r="OLD833" s="28"/>
      <c r="OLE833" s="28"/>
      <c r="OLF833" s="28"/>
      <c r="OLG833" s="28"/>
      <c r="OLH833" s="28"/>
      <c r="OLI833" s="28"/>
      <c r="OLJ833" s="28"/>
      <c r="OLK833" s="28"/>
      <c r="OLL833" s="28"/>
      <c r="OLM833" s="28"/>
      <c r="OLN833" s="28"/>
      <c r="OLO833" s="28"/>
      <c r="OLP833" s="28"/>
      <c r="OLQ833" s="28"/>
      <c r="OLR833" s="28"/>
      <c r="OLS833" s="28"/>
      <c r="OLT833" s="28"/>
      <c r="OLU833" s="28"/>
      <c r="OLV833" s="28"/>
      <c r="OLW833" s="28"/>
      <c r="OLX833" s="28"/>
      <c r="OLY833" s="28"/>
      <c r="OLZ833" s="28"/>
      <c r="OMA833" s="28"/>
      <c r="OMB833" s="28"/>
      <c r="OMC833" s="28"/>
      <c r="OMD833" s="28"/>
      <c r="OME833" s="28"/>
      <c r="OMF833" s="28"/>
      <c r="OMG833" s="28"/>
      <c r="OMH833" s="28"/>
      <c r="OMI833" s="28"/>
      <c r="OMJ833" s="28"/>
      <c r="OMK833" s="28"/>
      <c r="OML833" s="28"/>
      <c r="OMM833" s="28"/>
      <c r="OMN833" s="28"/>
      <c r="OMO833" s="28"/>
      <c r="OMP833" s="28"/>
      <c r="OMQ833" s="28"/>
      <c r="OMR833" s="28"/>
      <c r="OMS833" s="28"/>
      <c r="OMT833" s="28"/>
      <c r="OMU833" s="28"/>
      <c r="OMV833" s="28"/>
      <c r="OMW833" s="28"/>
      <c r="OMX833" s="28"/>
      <c r="OMY833" s="28"/>
      <c r="OMZ833" s="28"/>
      <c r="ONA833" s="28"/>
      <c r="ONB833" s="28"/>
      <c r="ONC833" s="28"/>
      <c r="OND833" s="28"/>
      <c r="ONE833" s="28"/>
      <c r="ONF833" s="28"/>
      <c r="ONG833" s="28"/>
      <c r="ONH833" s="28"/>
      <c r="ONI833" s="28"/>
      <c r="ONJ833" s="28"/>
      <c r="ONK833" s="28"/>
      <c r="ONL833" s="28"/>
      <c r="ONM833" s="28"/>
      <c r="ONN833" s="28"/>
      <c r="ONO833" s="28"/>
      <c r="ONP833" s="28"/>
      <c r="ONQ833" s="28"/>
      <c r="ONR833" s="28"/>
      <c r="ONS833" s="28"/>
      <c r="ONT833" s="28"/>
      <c r="ONU833" s="28"/>
      <c r="ONV833" s="28"/>
      <c r="ONW833" s="28"/>
      <c r="ONX833" s="28"/>
      <c r="ONY833" s="28"/>
      <c r="ONZ833" s="28"/>
      <c r="OOA833" s="28"/>
      <c r="OOB833" s="28"/>
      <c r="OOC833" s="28"/>
      <c r="OOD833" s="28"/>
      <c r="OOE833" s="28"/>
      <c r="OOF833" s="28"/>
      <c r="OOG833" s="28"/>
      <c r="OOH833" s="28"/>
      <c r="OOI833" s="28"/>
      <c r="OOJ833" s="28"/>
      <c r="OOK833" s="28"/>
      <c r="OOL833" s="28"/>
      <c r="OOM833" s="28"/>
      <c r="OON833" s="28"/>
      <c r="OOO833" s="28"/>
      <c r="OOP833" s="28"/>
      <c r="OOQ833" s="28"/>
      <c r="OOR833" s="28"/>
      <c r="OOS833" s="28"/>
      <c r="OOT833" s="28"/>
      <c r="OOU833" s="28"/>
      <c r="OOV833" s="28"/>
      <c r="OOW833" s="28"/>
      <c r="OOX833" s="28"/>
      <c r="OOY833" s="28"/>
      <c r="OOZ833" s="28"/>
      <c r="OPA833" s="28"/>
      <c r="OPB833" s="28"/>
      <c r="OPC833" s="28"/>
      <c r="OPD833" s="28"/>
      <c r="OPE833" s="28"/>
      <c r="OPF833" s="28"/>
      <c r="OPG833" s="28"/>
      <c r="OPH833" s="28"/>
      <c r="OPI833" s="28"/>
      <c r="OPJ833" s="28"/>
      <c r="OPK833" s="28"/>
      <c r="OPL833" s="28"/>
      <c r="OPM833" s="28"/>
      <c r="OPN833" s="28"/>
      <c r="OPO833" s="28"/>
      <c r="OPP833" s="28"/>
      <c r="OPQ833" s="28"/>
      <c r="OPR833" s="28"/>
      <c r="OPS833" s="28"/>
      <c r="OPT833" s="28"/>
      <c r="OPU833" s="28"/>
      <c r="OPV833" s="28"/>
      <c r="OPW833" s="28"/>
      <c r="OPX833" s="28"/>
      <c r="OPY833" s="28"/>
      <c r="OPZ833" s="28"/>
      <c r="OQA833" s="28"/>
      <c r="OQB833" s="28"/>
      <c r="OQC833" s="28"/>
      <c r="OQD833" s="28"/>
      <c r="OQE833" s="28"/>
      <c r="OQF833" s="28"/>
      <c r="OQG833" s="28"/>
      <c r="OQH833" s="28"/>
      <c r="OQI833" s="28"/>
      <c r="OQJ833" s="28"/>
      <c r="OQK833" s="28"/>
      <c r="OQL833" s="28"/>
      <c r="OQM833" s="28"/>
      <c r="OQN833" s="28"/>
      <c r="OQO833" s="28"/>
      <c r="OQP833" s="28"/>
      <c r="OQQ833" s="28"/>
      <c r="OQR833" s="28"/>
      <c r="OQS833" s="28"/>
      <c r="OQT833" s="28"/>
      <c r="OQU833" s="28"/>
      <c r="OQV833" s="28"/>
      <c r="OQW833" s="28"/>
      <c r="OQX833" s="28"/>
      <c r="OQY833" s="28"/>
      <c r="OQZ833" s="28"/>
      <c r="ORA833" s="28"/>
      <c r="ORB833" s="28"/>
      <c r="ORC833" s="28"/>
      <c r="ORD833" s="28"/>
      <c r="ORE833" s="28"/>
      <c r="ORF833" s="28"/>
      <c r="ORG833" s="28"/>
      <c r="ORH833" s="28"/>
      <c r="ORI833" s="28"/>
      <c r="ORJ833" s="28"/>
      <c r="ORK833" s="28"/>
      <c r="ORL833" s="28"/>
      <c r="ORM833" s="28"/>
      <c r="ORN833" s="28"/>
      <c r="ORO833" s="28"/>
      <c r="ORP833" s="28"/>
      <c r="ORQ833" s="28"/>
      <c r="ORR833" s="28"/>
      <c r="ORS833" s="28"/>
      <c r="ORT833" s="28"/>
      <c r="ORU833" s="28"/>
      <c r="ORV833" s="28"/>
      <c r="ORW833" s="28"/>
      <c r="ORX833" s="28"/>
      <c r="ORY833" s="28"/>
      <c r="ORZ833" s="28"/>
      <c r="OSA833" s="28"/>
      <c r="OSB833" s="28"/>
      <c r="OSC833" s="28"/>
      <c r="OSD833" s="28"/>
      <c r="OSE833" s="28"/>
      <c r="OSF833" s="28"/>
      <c r="OSG833" s="28"/>
      <c r="OSH833" s="28"/>
      <c r="OSI833" s="28"/>
      <c r="OSJ833" s="28"/>
      <c r="OSK833" s="28"/>
      <c r="OSL833" s="28"/>
      <c r="OSM833" s="28"/>
      <c r="OSN833" s="28"/>
      <c r="OSO833" s="28"/>
      <c r="OSP833" s="28"/>
      <c r="OSQ833" s="28"/>
      <c r="OSR833" s="28"/>
      <c r="OSS833" s="28"/>
      <c r="OST833" s="28"/>
      <c r="OSU833" s="28"/>
      <c r="OSV833" s="28"/>
      <c r="OSW833" s="28"/>
      <c r="OSX833" s="28"/>
      <c r="OSY833" s="28"/>
      <c r="OSZ833" s="28"/>
      <c r="OTA833" s="28"/>
      <c r="OTB833" s="28"/>
      <c r="OTC833" s="28"/>
      <c r="OTD833" s="28"/>
      <c r="OTE833" s="28"/>
      <c r="OTF833" s="28"/>
      <c r="OTG833" s="28"/>
      <c r="OTH833" s="28"/>
      <c r="OTI833" s="28"/>
      <c r="OTJ833" s="28"/>
      <c r="OTK833" s="28"/>
      <c r="OTL833" s="28"/>
      <c r="OTM833" s="28"/>
      <c r="OTN833" s="28"/>
      <c r="OTO833" s="28"/>
      <c r="OTP833" s="28"/>
      <c r="OTQ833" s="28"/>
      <c r="OTR833" s="28"/>
      <c r="OTS833" s="28"/>
      <c r="OTT833" s="28"/>
      <c r="OTU833" s="28"/>
      <c r="OTV833" s="28"/>
      <c r="OTW833" s="28"/>
      <c r="OTX833" s="28"/>
      <c r="OTY833" s="28"/>
      <c r="OTZ833" s="28"/>
      <c r="OUA833" s="28"/>
      <c r="OUB833" s="28"/>
      <c r="OUC833" s="28"/>
      <c r="OUD833" s="28"/>
      <c r="OUE833" s="28"/>
      <c r="OUF833" s="28"/>
      <c r="OUG833" s="28"/>
      <c r="OUH833" s="28"/>
      <c r="OUI833" s="28"/>
      <c r="OUJ833" s="28"/>
      <c r="OUK833" s="28"/>
      <c r="OUL833" s="28"/>
      <c r="OUM833" s="28"/>
      <c r="OUN833" s="28"/>
      <c r="OUO833" s="28"/>
      <c r="OUP833" s="28"/>
      <c r="OUQ833" s="28"/>
      <c r="OUR833" s="28"/>
      <c r="OUS833" s="28"/>
      <c r="OUT833" s="28"/>
      <c r="OUU833" s="28"/>
      <c r="OUV833" s="28"/>
      <c r="OUW833" s="28"/>
      <c r="OUX833" s="28"/>
      <c r="OUY833" s="28"/>
      <c r="OUZ833" s="28"/>
      <c r="OVA833" s="28"/>
      <c r="OVB833" s="28"/>
      <c r="OVC833" s="28"/>
      <c r="OVD833" s="28"/>
      <c r="OVE833" s="28"/>
      <c r="OVF833" s="28"/>
      <c r="OVG833" s="28"/>
      <c r="OVH833" s="28"/>
      <c r="OVI833" s="28"/>
      <c r="OVJ833" s="28"/>
      <c r="OVK833" s="28"/>
      <c r="OVL833" s="28"/>
      <c r="OVM833" s="28"/>
      <c r="OVN833" s="28"/>
      <c r="OVO833" s="28"/>
      <c r="OVP833" s="28"/>
      <c r="OVQ833" s="28"/>
      <c r="OVR833" s="28"/>
      <c r="OVS833" s="28"/>
      <c r="OVT833" s="28"/>
      <c r="OVU833" s="28"/>
      <c r="OVV833" s="28"/>
      <c r="OVW833" s="28"/>
      <c r="OVX833" s="28"/>
      <c r="OVY833" s="28"/>
      <c r="OVZ833" s="28"/>
      <c r="OWA833" s="28"/>
      <c r="OWB833" s="28"/>
      <c r="OWC833" s="28"/>
      <c r="OWD833" s="28"/>
      <c r="OWE833" s="28"/>
      <c r="OWF833" s="28"/>
      <c r="OWG833" s="28"/>
      <c r="OWH833" s="28"/>
      <c r="OWI833" s="28"/>
      <c r="OWJ833" s="28"/>
      <c r="OWK833" s="28"/>
      <c r="OWL833" s="28"/>
      <c r="OWM833" s="28"/>
      <c r="OWN833" s="28"/>
      <c r="OWO833" s="28"/>
      <c r="OWP833" s="28"/>
      <c r="OWQ833" s="28"/>
      <c r="OWR833" s="28"/>
      <c r="OWS833" s="28"/>
      <c r="OWT833" s="28"/>
      <c r="OWU833" s="28"/>
      <c r="OWV833" s="28"/>
      <c r="OWW833" s="28"/>
      <c r="OWX833" s="28"/>
      <c r="OWY833" s="28"/>
      <c r="OWZ833" s="28"/>
      <c r="OXA833" s="28"/>
      <c r="OXB833" s="28"/>
      <c r="OXC833" s="28"/>
      <c r="OXD833" s="28"/>
      <c r="OXE833" s="28"/>
      <c r="OXF833" s="28"/>
      <c r="OXG833" s="28"/>
      <c r="OXH833" s="28"/>
      <c r="OXI833" s="28"/>
      <c r="OXJ833" s="28"/>
      <c r="OXK833" s="28"/>
      <c r="OXL833" s="28"/>
      <c r="OXM833" s="28"/>
      <c r="OXN833" s="28"/>
      <c r="OXO833" s="28"/>
      <c r="OXP833" s="28"/>
      <c r="OXQ833" s="28"/>
      <c r="OXR833" s="28"/>
      <c r="OXS833" s="28"/>
      <c r="OXT833" s="28"/>
      <c r="OXU833" s="28"/>
      <c r="OXV833" s="28"/>
      <c r="OXW833" s="28"/>
      <c r="OXX833" s="28"/>
      <c r="OXY833" s="28"/>
      <c r="OXZ833" s="28"/>
      <c r="OYA833" s="28"/>
      <c r="OYB833" s="28"/>
      <c r="OYC833" s="28"/>
      <c r="OYD833" s="28"/>
      <c r="OYE833" s="28"/>
      <c r="OYF833" s="28"/>
      <c r="OYG833" s="28"/>
      <c r="OYH833" s="28"/>
      <c r="OYI833" s="28"/>
      <c r="OYJ833" s="28"/>
      <c r="OYK833" s="28"/>
      <c r="OYL833" s="28"/>
      <c r="OYM833" s="28"/>
      <c r="OYN833" s="28"/>
      <c r="OYO833" s="28"/>
      <c r="OYP833" s="28"/>
      <c r="OYQ833" s="28"/>
      <c r="OYR833" s="28"/>
      <c r="OYS833" s="28"/>
      <c r="OYT833" s="28"/>
      <c r="OYU833" s="28"/>
      <c r="OYV833" s="28"/>
      <c r="OYW833" s="28"/>
      <c r="OYX833" s="28"/>
      <c r="OYY833" s="28"/>
      <c r="OYZ833" s="28"/>
      <c r="OZA833" s="28"/>
      <c r="OZB833" s="28"/>
      <c r="OZC833" s="28"/>
      <c r="OZD833" s="28"/>
      <c r="OZE833" s="28"/>
      <c r="OZF833" s="28"/>
      <c r="OZG833" s="28"/>
      <c r="OZH833" s="28"/>
      <c r="OZI833" s="28"/>
      <c r="OZJ833" s="28"/>
      <c r="OZK833" s="28"/>
      <c r="OZL833" s="28"/>
      <c r="OZM833" s="28"/>
      <c r="OZN833" s="28"/>
      <c r="OZO833" s="28"/>
      <c r="OZP833" s="28"/>
      <c r="OZQ833" s="28"/>
      <c r="OZR833" s="28"/>
      <c r="OZS833" s="28"/>
      <c r="OZT833" s="28"/>
      <c r="OZU833" s="28"/>
      <c r="OZV833" s="28"/>
      <c r="OZW833" s="28"/>
      <c r="OZX833" s="28"/>
      <c r="OZY833" s="28"/>
      <c r="OZZ833" s="28"/>
      <c r="PAA833" s="28"/>
      <c r="PAB833" s="28"/>
      <c r="PAC833" s="28"/>
      <c r="PAD833" s="28"/>
      <c r="PAE833" s="28"/>
      <c r="PAF833" s="28"/>
      <c r="PAG833" s="28"/>
      <c r="PAH833" s="28"/>
      <c r="PAI833" s="28"/>
      <c r="PAJ833" s="28"/>
      <c r="PAK833" s="28"/>
      <c r="PAL833" s="28"/>
      <c r="PAM833" s="28"/>
      <c r="PAN833" s="28"/>
      <c r="PAO833" s="28"/>
      <c r="PAP833" s="28"/>
      <c r="PAQ833" s="28"/>
      <c r="PAR833" s="28"/>
      <c r="PAS833" s="28"/>
      <c r="PAT833" s="28"/>
      <c r="PAU833" s="28"/>
      <c r="PAV833" s="28"/>
      <c r="PAW833" s="28"/>
      <c r="PAX833" s="28"/>
      <c r="PAY833" s="28"/>
      <c r="PAZ833" s="28"/>
      <c r="PBA833" s="28"/>
      <c r="PBB833" s="28"/>
      <c r="PBC833" s="28"/>
      <c r="PBD833" s="28"/>
      <c r="PBE833" s="28"/>
      <c r="PBF833" s="28"/>
      <c r="PBG833" s="28"/>
      <c r="PBH833" s="28"/>
      <c r="PBI833" s="28"/>
      <c r="PBJ833" s="28"/>
      <c r="PBK833" s="28"/>
      <c r="PBL833" s="28"/>
      <c r="PBM833" s="28"/>
      <c r="PBN833" s="28"/>
      <c r="PBO833" s="28"/>
      <c r="PBP833" s="28"/>
      <c r="PBQ833" s="28"/>
      <c r="PBR833" s="28"/>
      <c r="PBS833" s="28"/>
      <c r="PBT833" s="28"/>
      <c r="PBU833" s="28"/>
      <c r="PBV833" s="28"/>
      <c r="PBW833" s="28"/>
      <c r="PBX833" s="28"/>
      <c r="PBY833" s="28"/>
      <c r="PBZ833" s="28"/>
      <c r="PCA833" s="28"/>
      <c r="PCB833" s="28"/>
      <c r="PCC833" s="28"/>
      <c r="PCD833" s="28"/>
      <c r="PCE833" s="28"/>
      <c r="PCF833" s="28"/>
      <c r="PCG833" s="28"/>
      <c r="PCH833" s="28"/>
      <c r="PCI833" s="28"/>
      <c r="PCJ833" s="28"/>
      <c r="PCK833" s="28"/>
      <c r="PCL833" s="28"/>
      <c r="PCM833" s="28"/>
      <c r="PCN833" s="28"/>
      <c r="PCO833" s="28"/>
      <c r="PCP833" s="28"/>
      <c r="PCQ833" s="28"/>
      <c r="PCR833" s="28"/>
      <c r="PCS833" s="28"/>
      <c r="PCT833" s="28"/>
      <c r="PCU833" s="28"/>
      <c r="PCV833" s="28"/>
      <c r="PCW833" s="28"/>
      <c r="PCX833" s="28"/>
      <c r="PCY833" s="28"/>
      <c r="PCZ833" s="28"/>
      <c r="PDA833" s="28"/>
      <c r="PDB833" s="28"/>
      <c r="PDC833" s="28"/>
      <c r="PDD833" s="28"/>
      <c r="PDE833" s="28"/>
      <c r="PDF833" s="28"/>
      <c r="PDG833" s="28"/>
      <c r="PDH833" s="28"/>
      <c r="PDI833" s="28"/>
      <c r="PDJ833" s="28"/>
      <c r="PDK833" s="28"/>
      <c r="PDL833" s="28"/>
      <c r="PDM833" s="28"/>
      <c r="PDN833" s="28"/>
      <c r="PDO833" s="28"/>
      <c r="PDP833" s="28"/>
      <c r="PDQ833" s="28"/>
      <c r="PDR833" s="28"/>
      <c r="PDS833" s="28"/>
      <c r="PDT833" s="28"/>
      <c r="PDU833" s="28"/>
      <c r="PDV833" s="28"/>
      <c r="PDW833" s="28"/>
      <c r="PDX833" s="28"/>
      <c r="PDY833" s="28"/>
      <c r="PDZ833" s="28"/>
      <c r="PEA833" s="28"/>
      <c r="PEB833" s="28"/>
      <c r="PEC833" s="28"/>
      <c r="PED833" s="28"/>
      <c r="PEE833" s="28"/>
      <c r="PEF833" s="28"/>
      <c r="PEG833" s="28"/>
      <c r="PEH833" s="28"/>
      <c r="PEI833" s="28"/>
      <c r="PEJ833" s="28"/>
      <c r="PEK833" s="28"/>
      <c r="PEL833" s="28"/>
      <c r="PEM833" s="28"/>
      <c r="PEN833" s="28"/>
      <c r="PEO833" s="28"/>
      <c r="PEP833" s="28"/>
      <c r="PEQ833" s="28"/>
      <c r="PER833" s="28"/>
      <c r="PES833" s="28"/>
      <c r="PET833" s="28"/>
      <c r="PEU833" s="28"/>
      <c r="PEV833" s="28"/>
      <c r="PEW833" s="28"/>
      <c r="PEX833" s="28"/>
      <c r="PEY833" s="28"/>
      <c r="PEZ833" s="28"/>
      <c r="PFA833" s="28"/>
      <c r="PFB833" s="28"/>
      <c r="PFC833" s="28"/>
      <c r="PFD833" s="28"/>
      <c r="PFE833" s="28"/>
      <c r="PFF833" s="28"/>
      <c r="PFG833" s="28"/>
      <c r="PFH833" s="28"/>
      <c r="PFI833" s="28"/>
      <c r="PFJ833" s="28"/>
      <c r="PFK833" s="28"/>
      <c r="PFL833" s="28"/>
      <c r="PFM833" s="28"/>
      <c r="PFN833" s="28"/>
      <c r="PFO833" s="28"/>
      <c r="PFP833" s="28"/>
      <c r="PFQ833" s="28"/>
      <c r="PFR833" s="28"/>
      <c r="PFS833" s="28"/>
      <c r="PFT833" s="28"/>
      <c r="PFU833" s="28"/>
      <c r="PFV833" s="28"/>
      <c r="PFW833" s="28"/>
      <c r="PFX833" s="28"/>
      <c r="PFY833" s="28"/>
      <c r="PFZ833" s="28"/>
      <c r="PGA833" s="28"/>
      <c r="PGB833" s="28"/>
      <c r="PGC833" s="28"/>
      <c r="PGD833" s="28"/>
      <c r="PGE833" s="28"/>
      <c r="PGF833" s="28"/>
      <c r="PGG833" s="28"/>
      <c r="PGH833" s="28"/>
      <c r="PGI833" s="28"/>
      <c r="PGJ833" s="28"/>
      <c r="PGK833" s="28"/>
      <c r="PGL833" s="28"/>
      <c r="PGM833" s="28"/>
      <c r="PGN833" s="28"/>
      <c r="PGO833" s="28"/>
      <c r="PGP833" s="28"/>
      <c r="PGQ833" s="28"/>
      <c r="PGR833" s="28"/>
      <c r="PGS833" s="28"/>
      <c r="PGT833" s="28"/>
      <c r="PGU833" s="28"/>
      <c r="PGV833" s="28"/>
      <c r="PGW833" s="28"/>
      <c r="PGX833" s="28"/>
      <c r="PGY833" s="28"/>
      <c r="PGZ833" s="28"/>
      <c r="PHA833" s="28"/>
      <c r="PHB833" s="28"/>
      <c r="PHC833" s="28"/>
      <c r="PHD833" s="28"/>
      <c r="PHE833" s="28"/>
      <c r="PHF833" s="28"/>
      <c r="PHG833" s="28"/>
      <c r="PHH833" s="28"/>
      <c r="PHI833" s="28"/>
      <c r="PHJ833" s="28"/>
      <c r="PHK833" s="28"/>
      <c r="PHL833" s="28"/>
      <c r="PHM833" s="28"/>
      <c r="PHN833" s="28"/>
      <c r="PHO833" s="28"/>
      <c r="PHP833" s="28"/>
      <c r="PHQ833" s="28"/>
      <c r="PHR833" s="28"/>
      <c r="PHS833" s="28"/>
      <c r="PHT833" s="28"/>
      <c r="PHU833" s="28"/>
      <c r="PHV833" s="28"/>
      <c r="PHW833" s="28"/>
      <c r="PHX833" s="28"/>
      <c r="PHY833" s="28"/>
      <c r="PHZ833" s="28"/>
      <c r="PIA833" s="28"/>
      <c r="PIB833" s="28"/>
      <c r="PIC833" s="28"/>
      <c r="PID833" s="28"/>
      <c r="PIE833" s="28"/>
      <c r="PIF833" s="28"/>
      <c r="PIG833" s="28"/>
      <c r="PIH833" s="28"/>
      <c r="PII833" s="28"/>
      <c r="PIJ833" s="28"/>
      <c r="PIK833" s="28"/>
      <c r="PIL833" s="28"/>
      <c r="PIM833" s="28"/>
      <c r="PIN833" s="28"/>
      <c r="PIO833" s="28"/>
      <c r="PIP833" s="28"/>
      <c r="PIQ833" s="28"/>
      <c r="PIR833" s="28"/>
      <c r="PIS833" s="28"/>
      <c r="PIT833" s="28"/>
      <c r="PIU833" s="28"/>
      <c r="PIV833" s="28"/>
      <c r="PIW833" s="28"/>
      <c r="PIX833" s="28"/>
      <c r="PIY833" s="28"/>
      <c r="PIZ833" s="28"/>
      <c r="PJA833" s="28"/>
      <c r="PJB833" s="28"/>
      <c r="PJC833" s="28"/>
      <c r="PJD833" s="28"/>
      <c r="PJE833" s="28"/>
      <c r="PJF833" s="28"/>
      <c r="PJG833" s="28"/>
      <c r="PJH833" s="28"/>
      <c r="PJI833" s="28"/>
      <c r="PJJ833" s="28"/>
      <c r="PJK833" s="28"/>
      <c r="PJL833" s="28"/>
      <c r="PJM833" s="28"/>
      <c r="PJN833" s="28"/>
      <c r="PJO833" s="28"/>
      <c r="PJP833" s="28"/>
      <c r="PJQ833" s="28"/>
      <c r="PJR833" s="28"/>
      <c r="PJS833" s="28"/>
      <c r="PJT833" s="28"/>
      <c r="PJU833" s="28"/>
      <c r="PJV833" s="28"/>
      <c r="PJW833" s="28"/>
      <c r="PJX833" s="28"/>
      <c r="PJY833" s="28"/>
      <c r="PJZ833" s="28"/>
      <c r="PKA833" s="28"/>
      <c r="PKB833" s="28"/>
      <c r="PKC833" s="28"/>
      <c r="PKD833" s="28"/>
      <c r="PKE833" s="28"/>
      <c r="PKF833" s="28"/>
      <c r="PKG833" s="28"/>
      <c r="PKH833" s="28"/>
      <c r="PKI833" s="28"/>
      <c r="PKJ833" s="28"/>
      <c r="PKK833" s="28"/>
      <c r="PKL833" s="28"/>
      <c r="PKM833" s="28"/>
      <c r="PKN833" s="28"/>
      <c r="PKO833" s="28"/>
      <c r="PKP833" s="28"/>
      <c r="PKQ833" s="28"/>
      <c r="PKR833" s="28"/>
      <c r="PKS833" s="28"/>
      <c r="PKT833" s="28"/>
      <c r="PKU833" s="28"/>
      <c r="PKV833" s="28"/>
      <c r="PKW833" s="28"/>
      <c r="PKX833" s="28"/>
      <c r="PKY833" s="28"/>
      <c r="PKZ833" s="28"/>
      <c r="PLA833" s="28"/>
      <c r="PLB833" s="28"/>
      <c r="PLC833" s="28"/>
      <c r="PLD833" s="28"/>
      <c r="PLE833" s="28"/>
      <c r="PLF833" s="28"/>
      <c r="PLG833" s="28"/>
      <c r="PLH833" s="28"/>
      <c r="PLI833" s="28"/>
      <c r="PLJ833" s="28"/>
      <c r="PLK833" s="28"/>
      <c r="PLL833" s="28"/>
      <c r="PLM833" s="28"/>
      <c r="PLN833" s="28"/>
      <c r="PLO833" s="28"/>
      <c r="PLP833" s="28"/>
      <c r="PLQ833" s="28"/>
      <c r="PLR833" s="28"/>
      <c r="PLS833" s="28"/>
      <c r="PLT833" s="28"/>
      <c r="PLU833" s="28"/>
      <c r="PLV833" s="28"/>
      <c r="PLW833" s="28"/>
      <c r="PLX833" s="28"/>
      <c r="PLY833" s="28"/>
      <c r="PLZ833" s="28"/>
      <c r="PMA833" s="28"/>
      <c r="PMB833" s="28"/>
      <c r="PMC833" s="28"/>
      <c r="PMD833" s="28"/>
      <c r="PME833" s="28"/>
      <c r="PMF833" s="28"/>
      <c r="PMG833" s="28"/>
      <c r="PMH833" s="28"/>
      <c r="PMI833" s="28"/>
      <c r="PMJ833" s="28"/>
      <c r="PMK833" s="28"/>
      <c r="PML833" s="28"/>
      <c r="PMM833" s="28"/>
      <c r="PMN833" s="28"/>
      <c r="PMO833" s="28"/>
      <c r="PMP833" s="28"/>
      <c r="PMQ833" s="28"/>
      <c r="PMR833" s="28"/>
      <c r="PMS833" s="28"/>
      <c r="PMT833" s="28"/>
      <c r="PMU833" s="28"/>
      <c r="PMV833" s="28"/>
      <c r="PMW833" s="28"/>
      <c r="PMX833" s="28"/>
      <c r="PMY833" s="28"/>
      <c r="PMZ833" s="28"/>
      <c r="PNA833" s="28"/>
      <c r="PNB833" s="28"/>
      <c r="PNC833" s="28"/>
      <c r="PND833" s="28"/>
      <c r="PNE833" s="28"/>
      <c r="PNF833" s="28"/>
      <c r="PNG833" s="28"/>
      <c r="PNH833" s="28"/>
      <c r="PNI833" s="28"/>
      <c r="PNJ833" s="28"/>
      <c r="PNK833" s="28"/>
      <c r="PNL833" s="28"/>
      <c r="PNM833" s="28"/>
      <c r="PNN833" s="28"/>
      <c r="PNO833" s="28"/>
      <c r="PNP833" s="28"/>
      <c r="PNQ833" s="28"/>
      <c r="PNR833" s="28"/>
      <c r="PNS833" s="28"/>
      <c r="PNT833" s="28"/>
      <c r="PNU833" s="28"/>
      <c r="PNV833" s="28"/>
      <c r="PNW833" s="28"/>
      <c r="PNX833" s="28"/>
      <c r="PNY833" s="28"/>
      <c r="PNZ833" s="28"/>
      <c r="POA833" s="28"/>
      <c r="POB833" s="28"/>
      <c r="POC833" s="28"/>
      <c r="POD833" s="28"/>
      <c r="POE833" s="28"/>
      <c r="POF833" s="28"/>
      <c r="POG833" s="28"/>
      <c r="POH833" s="28"/>
      <c r="POI833" s="28"/>
      <c r="POJ833" s="28"/>
      <c r="POK833" s="28"/>
      <c r="POL833" s="28"/>
      <c r="POM833" s="28"/>
      <c r="PON833" s="28"/>
      <c r="POO833" s="28"/>
      <c r="POP833" s="28"/>
      <c r="POQ833" s="28"/>
      <c r="POR833" s="28"/>
      <c r="POS833" s="28"/>
      <c r="POT833" s="28"/>
      <c r="POU833" s="28"/>
      <c r="POV833" s="28"/>
      <c r="POW833" s="28"/>
      <c r="POX833" s="28"/>
      <c r="POY833" s="28"/>
      <c r="POZ833" s="28"/>
      <c r="PPA833" s="28"/>
      <c r="PPB833" s="28"/>
      <c r="PPC833" s="28"/>
      <c r="PPD833" s="28"/>
      <c r="PPE833" s="28"/>
      <c r="PPF833" s="28"/>
      <c r="PPG833" s="28"/>
      <c r="PPH833" s="28"/>
      <c r="PPI833" s="28"/>
      <c r="PPJ833" s="28"/>
      <c r="PPK833" s="28"/>
      <c r="PPL833" s="28"/>
      <c r="PPM833" s="28"/>
      <c r="PPN833" s="28"/>
      <c r="PPO833" s="28"/>
      <c r="PPP833" s="28"/>
      <c r="PPQ833" s="28"/>
      <c r="PPR833" s="28"/>
      <c r="PPS833" s="28"/>
      <c r="PPT833" s="28"/>
      <c r="PPU833" s="28"/>
      <c r="PPV833" s="28"/>
      <c r="PPW833" s="28"/>
      <c r="PPX833" s="28"/>
      <c r="PPY833" s="28"/>
      <c r="PPZ833" s="28"/>
      <c r="PQA833" s="28"/>
      <c r="PQB833" s="28"/>
      <c r="PQC833" s="28"/>
      <c r="PQD833" s="28"/>
      <c r="PQE833" s="28"/>
      <c r="PQF833" s="28"/>
      <c r="PQG833" s="28"/>
      <c r="PQH833" s="28"/>
      <c r="PQI833" s="28"/>
      <c r="PQJ833" s="28"/>
      <c r="PQK833" s="28"/>
      <c r="PQL833" s="28"/>
      <c r="PQM833" s="28"/>
      <c r="PQN833" s="28"/>
      <c r="PQO833" s="28"/>
      <c r="PQP833" s="28"/>
      <c r="PQQ833" s="28"/>
      <c r="PQR833" s="28"/>
      <c r="PQS833" s="28"/>
      <c r="PQT833" s="28"/>
      <c r="PQU833" s="28"/>
      <c r="PQV833" s="28"/>
      <c r="PQW833" s="28"/>
      <c r="PQX833" s="28"/>
      <c r="PQY833" s="28"/>
      <c r="PQZ833" s="28"/>
      <c r="PRA833" s="28"/>
      <c r="PRB833" s="28"/>
      <c r="PRC833" s="28"/>
      <c r="PRD833" s="28"/>
      <c r="PRE833" s="28"/>
      <c r="PRF833" s="28"/>
      <c r="PRG833" s="28"/>
      <c r="PRH833" s="28"/>
      <c r="PRI833" s="28"/>
      <c r="PRJ833" s="28"/>
      <c r="PRK833" s="28"/>
      <c r="PRL833" s="28"/>
      <c r="PRM833" s="28"/>
      <c r="PRN833" s="28"/>
      <c r="PRO833" s="28"/>
      <c r="PRP833" s="28"/>
      <c r="PRQ833" s="28"/>
      <c r="PRR833" s="28"/>
      <c r="PRS833" s="28"/>
      <c r="PRT833" s="28"/>
      <c r="PRU833" s="28"/>
      <c r="PRV833" s="28"/>
      <c r="PRW833" s="28"/>
      <c r="PRX833" s="28"/>
      <c r="PRY833" s="28"/>
      <c r="PRZ833" s="28"/>
      <c r="PSA833" s="28"/>
      <c r="PSB833" s="28"/>
      <c r="PSC833" s="28"/>
      <c r="PSD833" s="28"/>
      <c r="PSE833" s="28"/>
      <c r="PSF833" s="28"/>
      <c r="PSG833" s="28"/>
      <c r="PSH833" s="28"/>
      <c r="PSI833" s="28"/>
      <c r="PSJ833" s="28"/>
      <c r="PSK833" s="28"/>
      <c r="PSL833" s="28"/>
      <c r="PSM833" s="28"/>
      <c r="PSN833" s="28"/>
      <c r="PSO833" s="28"/>
      <c r="PSP833" s="28"/>
      <c r="PSQ833" s="28"/>
      <c r="PSR833" s="28"/>
      <c r="PSS833" s="28"/>
      <c r="PST833" s="28"/>
      <c r="PSU833" s="28"/>
      <c r="PSV833" s="28"/>
      <c r="PSW833" s="28"/>
      <c r="PSX833" s="28"/>
      <c r="PSY833" s="28"/>
      <c r="PSZ833" s="28"/>
      <c r="PTA833" s="28"/>
      <c r="PTB833" s="28"/>
      <c r="PTC833" s="28"/>
      <c r="PTD833" s="28"/>
      <c r="PTE833" s="28"/>
      <c r="PTF833" s="28"/>
      <c r="PTG833" s="28"/>
      <c r="PTH833" s="28"/>
      <c r="PTI833" s="28"/>
      <c r="PTJ833" s="28"/>
      <c r="PTK833" s="28"/>
      <c r="PTL833" s="28"/>
      <c r="PTM833" s="28"/>
      <c r="PTN833" s="28"/>
      <c r="PTO833" s="28"/>
      <c r="PTP833" s="28"/>
      <c r="PTQ833" s="28"/>
      <c r="PTR833" s="28"/>
      <c r="PTS833" s="28"/>
      <c r="PTT833" s="28"/>
      <c r="PTU833" s="28"/>
      <c r="PTV833" s="28"/>
      <c r="PTW833" s="28"/>
      <c r="PTX833" s="28"/>
      <c r="PTY833" s="28"/>
      <c r="PTZ833" s="28"/>
      <c r="PUA833" s="28"/>
      <c r="PUB833" s="28"/>
      <c r="PUC833" s="28"/>
      <c r="PUD833" s="28"/>
      <c r="PUE833" s="28"/>
      <c r="PUF833" s="28"/>
      <c r="PUG833" s="28"/>
      <c r="PUH833" s="28"/>
      <c r="PUI833" s="28"/>
      <c r="PUJ833" s="28"/>
      <c r="PUK833" s="28"/>
      <c r="PUL833" s="28"/>
      <c r="PUM833" s="28"/>
      <c r="PUN833" s="28"/>
      <c r="PUO833" s="28"/>
      <c r="PUP833" s="28"/>
      <c r="PUQ833" s="28"/>
      <c r="PUR833" s="28"/>
      <c r="PUS833" s="28"/>
      <c r="PUT833" s="28"/>
      <c r="PUU833" s="28"/>
      <c r="PUV833" s="28"/>
      <c r="PUW833" s="28"/>
      <c r="PUX833" s="28"/>
      <c r="PUY833" s="28"/>
      <c r="PUZ833" s="28"/>
      <c r="PVA833" s="28"/>
      <c r="PVB833" s="28"/>
      <c r="PVC833" s="28"/>
      <c r="PVD833" s="28"/>
      <c r="PVE833" s="28"/>
      <c r="PVF833" s="28"/>
      <c r="PVG833" s="28"/>
      <c r="PVH833" s="28"/>
      <c r="PVI833" s="28"/>
      <c r="PVJ833" s="28"/>
      <c r="PVK833" s="28"/>
      <c r="PVL833" s="28"/>
      <c r="PVM833" s="28"/>
      <c r="PVN833" s="28"/>
      <c r="PVO833" s="28"/>
      <c r="PVP833" s="28"/>
      <c r="PVQ833" s="28"/>
      <c r="PVR833" s="28"/>
      <c r="PVS833" s="28"/>
      <c r="PVT833" s="28"/>
      <c r="PVU833" s="28"/>
      <c r="PVV833" s="28"/>
      <c r="PVW833" s="28"/>
      <c r="PVX833" s="28"/>
      <c r="PVY833" s="28"/>
      <c r="PVZ833" s="28"/>
      <c r="PWA833" s="28"/>
      <c r="PWB833" s="28"/>
      <c r="PWC833" s="28"/>
      <c r="PWD833" s="28"/>
      <c r="PWE833" s="28"/>
      <c r="PWF833" s="28"/>
      <c r="PWG833" s="28"/>
      <c r="PWH833" s="28"/>
      <c r="PWI833" s="28"/>
      <c r="PWJ833" s="28"/>
      <c r="PWK833" s="28"/>
      <c r="PWL833" s="28"/>
      <c r="PWM833" s="28"/>
      <c r="PWN833" s="28"/>
      <c r="PWO833" s="28"/>
      <c r="PWP833" s="28"/>
      <c r="PWQ833" s="28"/>
      <c r="PWR833" s="28"/>
      <c r="PWS833" s="28"/>
      <c r="PWT833" s="28"/>
      <c r="PWU833" s="28"/>
      <c r="PWV833" s="28"/>
      <c r="PWW833" s="28"/>
      <c r="PWX833" s="28"/>
      <c r="PWY833" s="28"/>
      <c r="PWZ833" s="28"/>
      <c r="PXA833" s="28"/>
      <c r="PXB833" s="28"/>
      <c r="PXC833" s="28"/>
      <c r="PXD833" s="28"/>
      <c r="PXE833" s="28"/>
      <c r="PXF833" s="28"/>
      <c r="PXG833" s="28"/>
      <c r="PXH833" s="28"/>
      <c r="PXI833" s="28"/>
      <c r="PXJ833" s="28"/>
      <c r="PXK833" s="28"/>
      <c r="PXL833" s="28"/>
      <c r="PXM833" s="28"/>
      <c r="PXN833" s="28"/>
      <c r="PXO833" s="28"/>
      <c r="PXP833" s="28"/>
      <c r="PXQ833" s="28"/>
      <c r="PXR833" s="28"/>
      <c r="PXS833" s="28"/>
      <c r="PXT833" s="28"/>
      <c r="PXU833" s="28"/>
      <c r="PXV833" s="28"/>
      <c r="PXW833" s="28"/>
      <c r="PXX833" s="28"/>
      <c r="PXY833" s="28"/>
      <c r="PXZ833" s="28"/>
      <c r="PYA833" s="28"/>
      <c r="PYB833" s="28"/>
      <c r="PYC833" s="28"/>
      <c r="PYD833" s="28"/>
      <c r="PYE833" s="28"/>
      <c r="PYF833" s="28"/>
      <c r="PYG833" s="28"/>
      <c r="PYH833" s="28"/>
      <c r="PYI833" s="28"/>
      <c r="PYJ833" s="28"/>
      <c r="PYK833" s="28"/>
      <c r="PYL833" s="28"/>
      <c r="PYM833" s="28"/>
      <c r="PYN833" s="28"/>
      <c r="PYO833" s="28"/>
      <c r="PYP833" s="28"/>
      <c r="PYQ833" s="28"/>
      <c r="PYR833" s="28"/>
      <c r="PYS833" s="28"/>
      <c r="PYT833" s="28"/>
      <c r="PYU833" s="28"/>
      <c r="PYV833" s="28"/>
      <c r="PYW833" s="28"/>
      <c r="PYX833" s="28"/>
      <c r="PYY833" s="28"/>
      <c r="PYZ833" s="28"/>
      <c r="PZA833" s="28"/>
      <c r="PZB833" s="28"/>
      <c r="PZC833" s="28"/>
      <c r="PZD833" s="28"/>
      <c r="PZE833" s="28"/>
      <c r="PZF833" s="28"/>
      <c r="PZG833" s="28"/>
      <c r="PZH833" s="28"/>
      <c r="PZI833" s="28"/>
      <c r="PZJ833" s="28"/>
      <c r="PZK833" s="28"/>
      <c r="PZL833" s="28"/>
      <c r="PZM833" s="28"/>
      <c r="PZN833" s="28"/>
      <c r="PZO833" s="28"/>
      <c r="PZP833" s="28"/>
      <c r="PZQ833" s="28"/>
      <c r="PZR833" s="28"/>
      <c r="PZS833" s="28"/>
      <c r="PZT833" s="28"/>
      <c r="PZU833" s="28"/>
      <c r="PZV833" s="28"/>
      <c r="PZW833" s="28"/>
      <c r="PZX833" s="28"/>
      <c r="PZY833" s="28"/>
      <c r="PZZ833" s="28"/>
      <c r="QAA833" s="28"/>
      <c r="QAB833" s="28"/>
      <c r="QAC833" s="28"/>
      <c r="QAD833" s="28"/>
      <c r="QAE833" s="28"/>
      <c r="QAF833" s="28"/>
      <c r="QAG833" s="28"/>
      <c r="QAH833" s="28"/>
      <c r="QAI833" s="28"/>
      <c r="QAJ833" s="28"/>
      <c r="QAK833" s="28"/>
      <c r="QAL833" s="28"/>
      <c r="QAM833" s="28"/>
      <c r="QAN833" s="28"/>
      <c r="QAO833" s="28"/>
      <c r="QAP833" s="28"/>
      <c r="QAQ833" s="28"/>
      <c r="QAR833" s="28"/>
      <c r="QAS833" s="28"/>
      <c r="QAT833" s="28"/>
      <c r="QAU833" s="28"/>
      <c r="QAV833" s="28"/>
      <c r="QAW833" s="28"/>
      <c r="QAX833" s="28"/>
      <c r="QAY833" s="28"/>
      <c r="QAZ833" s="28"/>
      <c r="QBA833" s="28"/>
      <c r="QBB833" s="28"/>
      <c r="QBC833" s="28"/>
      <c r="QBD833" s="28"/>
      <c r="QBE833" s="28"/>
      <c r="QBF833" s="28"/>
      <c r="QBG833" s="28"/>
      <c r="QBH833" s="28"/>
      <c r="QBI833" s="28"/>
      <c r="QBJ833" s="28"/>
      <c r="QBK833" s="28"/>
      <c r="QBL833" s="28"/>
      <c r="QBM833" s="28"/>
      <c r="QBN833" s="28"/>
      <c r="QBO833" s="28"/>
      <c r="QBP833" s="28"/>
      <c r="QBQ833" s="28"/>
      <c r="QBR833" s="28"/>
      <c r="QBS833" s="28"/>
      <c r="QBT833" s="28"/>
      <c r="QBU833" s="28"/>
      <c r="QBV833" s="28"/>
      <c r="QBW833" s="28"/>
      <c r="QBX833" s="28"/>
      <c r="QBY833" s="28"/>
      <c r="QBZ833" s="28"/>
      <c r="QCA833" s="28"/>
      <c r="QCB833" s="28"/>
      <c r="QCC833" s="28"/>
      <c r="QCD833" s="28"/>
      <c r="QCE833" s="28"/>
      <c r="QCF833" s="28"/>
      <c r="QCG833" s="28"/>
      <c r="QCH833" s="28"/>
      <c r="QCI833" s="28"/>
      <c r="QCJ833" s="28"/>
      <c r="QCK833" s="28"/>
      <c r="QCL833" s="28"/>
      <c r="QCM833" s="28"/>
      <c r="QCN833" s="28"/>
      <c r="QCO833" s="28"/>
      <c r="QCP833" s="28"/>
      <c r="QCQ833" s="28"/>
      <c r="QCR833" s="28"/>
      <c r="QCS833" s="28"/>
      <c r="QCT833" s="28"/>
      <c r="QCU833" s="28"/>
      <c r="QCV833" s="28"/>
      <c r="QCW833" s="28"/>
      <c r="QCX833" s="28"/>
      <c r="QCY833" s="28"/>
      <c r="QCZ833" s="28"/>
      <c r="QDA833" s="28"/>
      <c r="QDB833" s="28"/>
      <c r="QDC833" s="28"/>
      <c r="QDD833" s="28"/>
      <c r="QDE833" s="28"/>
      <c r="QDF833" s="28"/>
      <c r="QDG833" s="28"/>
      <c r="QDH833" s="28"/>
      <c r="QDI833" s="28"/>
      <c r="QDJ833" s="28"/>
      <c r="QDK833" s="28"/>
      <c r="QDL833" s="28"/>
      <c r="QDM833" s="28"/>
      <c r="QDN833" s="28"/>
      <c r="QDO833" s="28"/>
      <c r="QDP833" s="28"/>
      <c r="QDQ833" s="28"/>
      <c r="QDR833" s="28"/>
      <c r="QDS833" s="28"/>
      <c r="QDT833" s="28"/>
      <c r="QDU833" s="28"/>
      <c r="QDV833" s="28"/>
      <c r="QDW833" s="28"/>
      <c r="QDX833" s="28"/>
      <c r="QDY833" s="28"/>
      <c r="QDZ833" s="28"/>
      <c r="QEA833" s="28"/>
      <c r="QEB833" s="28"/>
      <c r="QEC833" s="28"/>
      <c r="QED833" s="28"/>
      <c r="QEE833" s="28"/>
      <c r="QEF833" s="28"/>
      <c r="QEG833" s="28"/>
      <c r="QEH833" s="28"/>
      <c r="QEI833" s="28"/>
      <c r="QEJ833" s="28"/>
      <c r="QEK833" s="28"/>
      <c r="QEL833" s="28"/>
      <c r="QEM833" s="28"/>
      <c r="QEN833" s="28"/>
      <c r="QEO833" s="28"/>
      <c r="QEP833" s="28"/>
      <c r="QEQ833" s="28"/>
      <c r="QER833" s="28"/>
      <c r="QES833" s="28"/>
      <c r="QET833" s="28"/>
      <c r="QEU833" s="28"/>
      <c r="QEV833" s="28"/>
      <c r="QEW833" s="28"/>
      <c r="QEX833" s="28"/>
      <c r="QEY833" s="28"/>
      <c r="QEZ833" s="28"/>
      <c r="QFA833" s="28"/>
      <c r="QFB833" s="28"/>
      <c r="QFC833" s="28"/>
      <c r="QFD833" s="28"/>
      <c r="QFE833" s="28"/>
      <c r="QFF833" s="28"/>
      <c r="QFG833" s="28"/>
      <c r="QFH833" s="28"/>
      <c r="QFI833" s="28"/>
      <c r="QFJ833" s="28"/>
      <c r="QFK833" s="28"/>
      <c r="QFL833" s="28"/>
      <c r="QFM833" s="28"/>
      <c r="QFN833" s="28"/>
      <c r="QFO833" s="28"/>
      <c r="QFP833" s="28"/>
      <c r="QFQ833" s="28"/>
      <c r="QFR833" s="28"/>
      <c r="QFS833" s="28"/>
      <c r="QFT833" s="28"/>
      <c r="QFU833" s="28"/>
      <c r="QFV833" s="28"/>
      <c r="QFW833" s="28"/>
      <c r="QFX833" s="28"/>
      <c r="QFY833" s="28"/>
      <c r="QFZ833" s="28"/>
      <c r="QGA833" s="28"/>
      <c r="QGB833" s="28"/>
      <c r="QGC833" s="28"/>
      <c r="QGD833" s="28"/>
      <c r="QGE833" s="28"/>
      <c r="QGF833" s="28"/>
      <c r="QGG833" s="28"/>
      <c r="QGH833" s="28"/>
      <c r="QGI833" s="28"/>
      <c r="QGJ833" s="28"/>
      <c r="QGK833" s="28"/>
      <c r="QGL833" s="28"/>
      <c r="QGM833" s="28"/>
      <c r="QGN833" s="28"/>
      <c r="QGO833" s="28"/>
      <c r="QGP833" s="28"/>
      <c r="QGQ833" s="28"/>
      <c r="QGR833" s="28"/>
      <c r="QGS833" s="28"/>
      <c r="QGT833" s="28"/>
      <c r="QGU833" s="28"/>
      <c r="QGV833" s="28"/>
      <c r="QGW833" s="28"/>
      <c r="QGX833" s="28"/>
      <c r="QGY833" s="28"/>
      <c r="QGZ833" s="28"/>
      <c r="QHA833" s="28"/>
      <c r="QHB833" s="28"/>
      <c r="QHC833" s="28"/>
      <c r="QHD833" s="28"/>
      <c r="QHE833" s="28"/>
      <c r="QHF833" s="28"/>
      <c r="QHG833" s="28"/>
      <c r="QHH833" s="28"/>
      <c r="QHI833" s="28"/>
      <c r="QHJ833" s="28"/>
      <c r="QHK833" s="28"/>
      <c r="QHL833" s="28"/>
      <c r="QHM833" s="28"/>
      <c r="QHN833" s="28"/>
      <c r="QHO833" s="28"/>
      <c r="QHP833" s="28"/>
      <c r="QHQ833" s="28"/>
      <c r="QHR833" s="28"/>
      <c r="QHS833" s="28"/>
      <c r="QHT833" s="28"/>
      <c r="QHU833" s="28"/>
      <c r="QHV833" s="28"/>
      <c r="QHW833" s="28"/>
      <c r="QHX833" s="28"/>
      <c r="QHY833" s="28"/>
      <c r="QHZ833" s="28"/>
      <c r="QIA833" s="28"/>
      <c r="QIB833" s="28"/>
      <c r="QIC833" s="28"/>
      <c r="QID833" s="28"/>
      <c r="QIE833" s="28"/>
      <c r="QIF833" s="28"/>
      <c r="QIG833" s="28"/>
      <c r="QIH833" s="28"/>
      <c r="QII833" s="28"/>
      <c r="QIJ833" s="28"/>
      <c r="QIK833" s="28"/>
      <c r="QIL833" s="28"/>
      <c r="QIM833" s="28"/>
      <c r="QIN833" s="28"/>
      <c r="QIO833" s="28"/>
      <c r="QIP833" s="28"/>
      <c r="QIQ833" s="28"/>
      <c r="QIR833" s="28"/>
      <c r="QIS833" s="28"/>
      <c r="QIT833" s="28"/>
      <c r="QIU833" s="28"/>
      <c r="QIV833" s="28"/>
      <c r="QIW833" s="28"/>
      <c r="QIX833" s="28"/>
      <c r="QIY833" s="28"/>
      <c r="QIZ833" s="28"/>
      <c r="QJA833" s="28"/>
      <c r="QJB833" s="28"/>
      <c r="QJC833" s="28"/>
      <c r="QJD833" s="28"/>
      <c r="QJE833" s="28"/>
      <c r="QJF833" s="28"/>
      <c r="QJG833" s="28"/>
      <c r="QJH833" s="28"/>
      <c r="QJI833" s="28"/>
      <c r="QJJ833" s="28"/>
      <c r="QJK833" s="28"/>
      <c r="QJL833" s="28"/>
      <c r="QJM833" s="28"/>
      <c r="QJN833" s="28"/>
      <c r="QJO833" s="28"/>
      <c r="QJP833" s="28"/>
      <c r="QJQ833" s="28"/>
      <c r="QJR833" s="28"/>
      <c r="QJS833" s="28"/>
      <c r="QJT833" s="28"/>
      <c r="QJU833" s="28"/>
      <c r="QJV833" s="28"/>
      <c r="QJW833" s="28"/>
      <c r="QJX833" s="28"/>
      <c r="QJY833" s="28"/>
      <c r="QJZ833" s="28"/>
      <c r="QKA833" s="28"/>
      <c r="QKB833" s="28"/>
      <c r="QKC833" s="28"/>
      <c r="QKD833" s="28"/>
      <c r="QKE833" s="28"/>
      <c r="QKF833" s="28"/>
      <c r="QKG833" s="28"/>
      <c r="QKH833" s="28"/>
      <c r="QKI833" s="28"/>
      <c r="QKJ833" s="28"/>
      <c r="QKK833" s="28"/>
      <c r="QKL833" s="28"/>
      <c r="QKM833" s="28"/>
      <c r="QKN833" s="28"/>
      <c r="QKO833" s="28"/>
      <c r="QKP833" s="28"/>
      <c r="QKQ833" s="28"/>
      <c r="QKR833" s="28"/>
      <c r="QKS833" s="28"/>
      <c r="QKT833" s="28"/>
      <c r="QKU833" s="28"/>
      <c r="QKV833" s="28"/>
      <c r="QKW833" s="28"/>
      <c r="QKX833" s="28"/>
      <c r="QKY833" s="28"/>
      <c r="QKZ833" s="28"/>
      <c r="QLA833" s="28"/>
      <c r="QLB833" s="28"/>
      <c r="QLC833" s="28"/>
      <c r="QLD833" s="28"/>
      <c r="QLE833" s="28"/>
      <c r="QLF833" s="28"/>
      <c r="QLG833" s="28"/>
      <c r="QLH833" s="28"/>
      <c r="QLI833" s="28"/>
      <c r="QLJ833" s="28"/>
      <c r="QLK833" s="28"/>
      <c r="QLL833" s="28"/>
      <c r="QLM833" s="28"/>
      <c r="QLN833" s="28"/>
      <c r="QLO833" s="28"/>
      <c r="QLP833" s="28"/>
      <c r="QLQ833" s="28"/>
      <c r="QLR833" s="28"/>
      <c r="QLS833" s="28"/>
      <c r="QLT833" s="28"/>
      <c r="QLU833" s="28"/>
      <c r="QLV833" s="28"/>
      <c r="QLW833" s="28"/>
      <c r="QLX833" s="28"/>
      <c r="QLY833" s="28"/>
      <c r="QLZ833" s="28"/>
      <c r="QMA833" s="28"/>
      <c r="QMB833" s="28"/>
      <c r="QMC833" s="28"/>
      <c r="QMD833" s="28"/>
      <c r="QME833" s="28"/>
      <c r="QMF833" s="28"/>
      <c r="QMG833" s="28"/>
      <c r="QMH833" s="28"/>
      <c r="QMI833" s="28"/>
      <c r="QMJ833" s="28"/>
      <c r="QMK833" s="28"/>
      <c r="QML833" s="28"/>
      <c r="QMM833" s="28"/>
      <c r="QMN833" s="28"/>
      <c r="QMO833" s="28"/>
      <c r="QMP833" s="28"/>
      <c r="QMQ833" s="28"/>
      <c r="QMR833" s="28"/>
      <c r="QMS833" s="28"/>
      <c r="QMT833" s="28"/>
      <c r="QMU833" s="28"/>
      <c r="QMV833" s="28"/>
      <c r="QMW833" s="28"/>
      <c r="QMX833" s="28"/>
      <c r="QMY833" s="28"/>
      <c r="QMZ833" s="28"/>
      <c r="QNA833" s="28"/>
      <c r="QNB833" s="28"/>
      <c r="QNC833" s="28"/>
      <c r="QND833" s="28"/>
      <c r="QNE833" s="28"/>
      <c r="QNF833" s="28"/>
      <c r="QNG833" s="28"/>
      <c r="QNH833" s="28"/>
      <c r="QNI833" s="28"/>
      <c r="QNJ833" s="28"/>
      <c r="QNK833" s="28"/>
      <c r="QNL833" s="28"/>
      <c r="QNM833" s="28"/>
      <c r="QNN833" s="28"/>
      <c r="QNO833" s="28"/>
      <c r="QNP833" s="28"/>
      <c r="QNQ833" s="28"/>
      <c r="QNR833" s="28"/>
      <c r="QNS833" s="28"/>
      <c r="QNT833" s="28"/>
      <c r="QNU833" s="28"/>
      <c r="QNV833" s="28"/>
      <c r="QNW833" s="28"/>
      <c r="QNX833" s="28"/>
      <c r="QNY833" s="28"/>
      <c r="QNZ833" s="28"/>
      <c r="QOA833" s="28"/>
      <c r="QOB833" s="28"/>
      <c r="QOC833" s="28"/>
      <c r="QOD833" s="28"/>
      <c r="QOE833" s="28"/>
      <c r="QOF833" s="28"/>
      <c r="QOG833" s="28"/>
      <c r="QOH833" s="28"/>
      <c r="QOI833" s="28"/>
      <c r="QOJ833" s="28"/>
      <c r="QOK833" s="28"/>
      <c r="QOL833" s="28"/>
      <c r="QOM833" s="28"/>
      <c r="QON833" s="28"/>
      <c r="QOO833" s="28"/>
      <c r="QOP833" s="28"/>
      <c r="QOQ833" s="28"/>
      <c r="QOR833" s="28"/>
      <c r="QOS833" s="28"/>
      <c r="QOT833" s="28"/>
      <c r="QOU833" s="28"/>
      <c r="QOV833" s="28"/>
      <c r="QOW833" s="28"/>
      <c r="QOX833" s="28"/>
      <c r="QOY833" s="28"/>
      <c r="QOZ833" s="28"/>
      <c r="QPA833" s="28"/>
      <c r="QPB833" s="28"/>
      <c r="QPC833" s="28"/>
      <c r="QPD833" s="28"/>
      <c r="QPE833" s="28"/>
      <c r="QPF833" s="28"/>
      <c r="QPG833" s="28"/>
      <c r="QPH833" s="28"/>
      <c r="QPI833" s="28"/>
      <c r="QPJ833" s="28"/>
      <c r="QPK833" s="28"/>
      <c r="QPL833" s="28"/>
      <c r="QPM833" s="28"/>
      <c r="QPN833" s="28"/>
      <c r="QPO833" s="28"/>
      <c r="QPP833" s="28"/>
      <c r="QPQ833" s="28"/>
      <c r="QPR833" s="28"/>
      <c r="QPS833" s="28"/>
      <c r="QPT833" s="28"/>
      <c r="QPU833" s="28"/>
      <c r="QPV833" s="28"/>
      <c r="QPW833" s="28"/>
      <c r="QPX833" s="28"/>
      <c r="QPY833" s="28"/>
      <c r="QPZ833" s="28"/>
      <c r="QQA833" s="28"/>
      <c r="QQB833" s="28"/>
      <c r="QQC833" s="28"/>
      <c r="QQD833" s="28"/>
      <c r="QQE833" s="28"/>
      <c r="QQF833" s="28"/>
      <c r="QQG833" s="28"/>
      <c r="QQH833" s="28"/>
      <c r="QQI833" s="28"/>
      <c r="QQJ833" s="28"/>
      <c r="QQK833" s="28"/>
      <c r="QQL833" s="28"/>
      <c r="QQM833" s="28"/>
      <c r="QQN833" s="28"/>
      <c r="QQO833" s="28"/>
      <c r="QQP833" s="28"/>
      <c r="QQQ833" s="28"/>
      <c r="QQR833" s="28"/>
      <c r="QQS833" s="28"/>
      <c r="QQT833" s="28"/>
      <c r="QQU833" s="28"/>
      <c r="QQV833" s="28"/>
      <c r="QQW833" s="28"/>
      <c r="QQX833" s="28"/>
      <c r="QQY833" s="28"/>
      <c r="QQZ833" s="28"/>
      <c r="QRA833" s="28"/>
      <c r="QRB833" s="28"/>
      <c r="QRC833" s="28"/>
      <c r="QRD833" s="28"/>
      <c r="QRE833" s="28"/>
      <c r="QRF833" s="28"/>
      <c r="QRG833" s="28"/>
      <c r="QRH833" s="28"/>
      <c r="QRI833" s="28"/>
      <c r="QRJ833" s="28"/>
      <c r="QRK833" s="28"/>
      <c r="QRL833" s="28"/>
      <c r="QRM833" s="28"/>
      <c r="QRN833" s="28"/>
      <c r="QRO833" s="28"/>
      <c r="QRP833" s="28"/>
      <c r="QRQ833" s="28"/>
      <c r="QRR833" s="28"/>
      <c r="QRS833" s="28"/>
      <c r="QRT833" s="28"/>
      <c r="QRU833" s="28"/>
      <c r="QRV833" s="28"/>
      <c r="QRW833" s="28"/>
      <c r="QRX833" s="28"/>
      <c r="QRY833" s="28"/>
      <c r="QRZ833" s="28"/>
      <c r="QSA833" s="28"/>
      <c r="QSB833" s="28"/>
      <c r="QSC833" s="28"/>
      <c r="QSD833" s="28"/>
      <c r="QSE833" s="28"/>
      <c r="QSF833" s="28"/>
      <c r="QSG833" s="28"/>
      <c r="QSH833" s="28"/>
      <c r="QSI833" s="28"/>
      <c r="QSJ833" s="28"/>
      <c r="QSK833" s="28"/>
      <c r="QSL833" s="28"/>
      <c r="QSM833" s="28"/>
      <c r="QSN833" s="28"/>
      <c r="QSO833" s="28"/>
      <c r="QSP833" s="28"/>
      <c r="QSQ833" s="28"/>
      <c r="QSR833" s="28"/>
      <c r="QSS833" s="28"/>
      <c r="QST833" s="28"/>
      <c r="QSU833" s="28"/>
      <c r="QSV833" s="28"/>
      <c r="QSW833" s="28"/>
      <c r="QSX833" s="28"/>
      <c r="QSY833" s="28"/>
      <c r="QSZ833" s="28"/>
      <c r="QTA833" s="28"/>
      <c r="QTB833" s="28"/>
      <c r="QTC833" s="28"/>
      <c r="QTD833" s="28"/>
      <c r="QTE833" s="28"/>
      <c r="QTF833" s="28"/>
      <c r="QTG833" s="28"/>
      <c r="QTH833" s="28"/>
      <c r="QTI833" s="28"/>
      <c r="QTJ833" s="28"/>
      <c r="QTK833" s="28"/>
      <c r="QTL833" s="28"/>
      <c r="QTM833" s="28"/>
      <c r="QTN833" s="28"/>
      <c r="QTO833" s="28"/>
      <c r="QTP833" s="28"/>
      <c r="QTQ833" s="28"/>
      <c r="QTR833" s="28"/>
      <c r="QTS833" s="28"/>
      <c r="QTT833" s="28"/>
      <c r="QTU833" s="28"/>
      <c r="QTV833" s="28"/>
      <c r="QTW833" s="28"/>
      <c r="QTX833" s="28"/>
      <c r="QTY833" s="28"/>
      <c r="QTZ833" s="28"/>
      <c r="QUA833" s="28"/>
      <c r="QUB833" s="28"/>
      <c r="QUC833" s="28"/>
      <c r="QUD833" s="28"/>
      <c r="QUE833" s="28"/>
      <c r="QUF833" s="28"/>
      <c r="QUG833" s="28"/>
      <c r="QUH833" s="28"/>
      <c r="QUI833" s="28"/>
      <c r="QUJ833" s="28"/>
      <c r="QUK833" s="28"/>
      <c r="QUL833" s="28"/>
      <c r="QUM833" s="28"/>
      <c r="QUN833" s="28"/>
      <c r="QUO833" s="28"/>
      <c r="QUP833" s="28"/>
      <c r="QUQ833" s="28"/>
      <c r="QUR833" s="28"/>
      <c r="QUS833" s="28"/>
      <c r="QUT833" s="28"/>
      <c r="QUU833" s="28"/>
      <c r="QUV833" s="28"/>
      <c r="QUW833" s="28"/>
      <c r="QUX833" s="28"/>
      <c r="QUY833" s="28"/>
      <c r="QUZ833" s="28"/>
      <c r="QVA833" s="28"/>
      <c r="QVB833" s="28"/>
      <c r="QVC833" s="28"/>
      <c r="QVD833" s="28"/>
      <c r="QVE833" s="28"/>
      <c r="QVF833" s="28"/>
      <c r="QVG833" s="28"/>
      <c r="QVH833" s="28"/>
      <c r="QVI833" s="28"/>
      <c r="QVJ833" s="28"/>
      <c r="QVK833" s="28"/>
      <c r="QVL833" s="28"/>
      <c r="QVM833" s="28"/>
      <c r="QVN833" s="28"/>
      <c r="QVO833" s="28"/>
      <c r="QVP833" s="28"/>
      <c r="QVQ833" s="28"/>
      <c r="QVR833" s="28"/>
      <c r="QVS833" s="28"/>
      <c r="QVT833" s="28"/>
      <c r="QVU833" s="28"/>
      <c r="QVV833" s="28"/>
      <c r="QVW833" s="28"/>
      <c r="QVX833" s="28"/>
      <c r="QVY833" s="28"/>
      <c r="QVZ833" s="28"/>
      <c r="QWA833" s="28"/>
      <c r="QWB833" s="28"/>
      <c r="QWC833" s="28"/>
      <c r="QWD833" s="28"/>
      <c r="QWE833" s="28"/>
      <c r="QWF833" s="28"/>
      <c r="QWG833" s="28"/>
      <c r="QWH833" s="28"/>
      <c r="QWI833" s="28"/>
      <c r="QWJ833" s="28"/>
      <c r="QWK833" s="28"/>
      <c r="QWL833" s="28"/>
      <c r="QWM833" s="28"/>
      <c r="QWN833" s="28"/>
      <c r="QWO833" s="28"/>
      <c r="QWP833" s="28"/>
      <c r="QWQ833" s="28"/>
      <c r="QWR833" s="28"/>
      <c r="QWS833" s="28"/>
      <c r="QWT833" s="28"/>
      <c r="QWU833" s="28"/>
      <c r="QWV833" s="28"/>
      <c r="QWW833" s="28"/>
      <c r="QWX833" s="28"/>
      <c r="QWY833" s="28"/>
      <c r="QWZ833" s="28"/>
      <c r="QXA833" s="28"/>
      <c r="QXB833" s="28"/>
      <c r="QXC833" s="28"/>
      <c r="QXD833" s="28"/>
      <c r="QXE833" s="28"/>
      <c r="QXF833" s="28"/>
      <c r="QXG833" s="28"/>
      <c r="QXH833" s="28"/>
      <c r="QXI833" s="28"/>
      <c r="QXJ833" s="28"/>
      <c r="QXK833" s="28"/>
      <c r="QXL833" s="28"/>
      <c r="QXM833" s="28"/>
      <c r="QXN833" s="28"/>
      <c r="QXO833" s="28"/>
      <c r="QXP833" s="28"/>
      <c r="QXQ833" s="28"/>
      <c r="QXR833" s="28"/>
      <c r="QXS833" s="28"/>
      <c r="QXT833" s="28"/>
      <c r="QXU833" s="28"/>
      <c r="QXV833" s="28"/>
      <c r="QXW833" s="28"/>
      <c r="QXX833" s="28"/>
      <c r="QXY833" s="28"/>
      <c r="QXZ833" s="28"/>
      <c r="QYA833" s="28"/>
      <c r="QYB833" s="28"/>
      <c r="QYC833" s="28"/>
      <c r="QYD833" s="28"/>
      <c r="QYE833" s="28"/>
      <c r="QYF833" s="28"/>
      <c r="QYG833" s="28"/>
      <c r="QYH833" s="28"/>
      <c r="QYI833" s="28"/>
      <c r="QYJ833" s="28"/>
      <c r="QYK833" s="28"/>
      <c r="QYL833" s="28"/>
      <c r="QYM833" s="28"/>
      <c r="QYN833" s="28"/>
      <c r="QYO833" s="28"/>
      <c r="QYP833" s="28"/>
      <c r="QYQ833" s="28"/>
      <c r="QYR833" s="28"/>
      <c r="QYS833" s="28"/>
      <c r="QYT833" s="28"/>
      <c r="QYU833" s="28"/>
      <c r="QYV833" s="28"/>
      <c r="QYW833" s="28"/>
      <c r="QYX833" s="28"/>
      <c r="QYY833" s="28"/>
      <c r="QYZ833" s="28"/>
      <c r="QZA833" s="28"/>
      <c r="QZB833" s="28"/>
      <c r="QZC833" s="28"/>
      <c r="QZD833" s="28"/>
      <c r="QZE833" s="28"/>
      <c r="QZF833" s="28"/>
      <c r="QZG833" s="28"/>
      <c r="QZH833" s="28"/>
      <c r="QZI833" s="28"/>
      <c r="QZJ833" s="28"/>
      <c r="QZK833" s="28"/>
      <c r="QZL833" s="28"/>
      <c r="QZM833" s="28"/>
      <c r="QZN833" s="28"/>
      <c r="QZO833" s="28"/>
      <c r="QZP833" s="28"/>
      <c r="QZQ833" s="28"/>
      <c r="QZR833" s="28"/>
      <c r="QZS833" s="28"/>
      <c r="QZT833" s="28"/>
      <c r="QZU833" s="28"/>
      <c r="QZV833" s="28"/>
      <c r="QZW833" s="28"/>
      <c r="QZX833" s="28"/>
      <c r="QZY833" s="28"/>
      <c r="QZZ833" s="28"/>
      <c r="RAA833" s="28"/>
      <c r="RAB833" s="28"/>
      <c r="RAC833" s="28"/>
      <c r="RAD833" s="28"/>
      <c r="RAE833" s="28"/>
      <c r="RAF833" s="28"/>
      <c r="RAG833" s="28"/>
      <c r="RAH833" s="28"/>
      <c r="RAI833" s="28"/>
      <c r="RAJ833" s="28"/>
      <c r="RAK833" s="28"/>
      <c r="RAL833" s="28"/>
      <c r="RAM833" s="28"/>
      <c r="RAN833" s="28"/>
      <c r="RAO833" s="28"/>
      <c r="RAP833" s="28"/>
      <c r="RAQ833" s="28"/>
      <c r="RAR833" s="28"/>
      <c r="RAS833" s="28"/>
      <c r="RAT833" s="28"/>
      <c r="RAU833" s="28"/>
      <c r="RAV833" s="28"/>
      <c r="RAW833" s="28"/>
      <c r="RAX833" s="28"/>
      <c r="RAY833" s="28"/>
      <c r="RAZ833" s="28"/>
      <c r="RBA833" s="28"/>
      <c r="RBB833" s="28"/>
      <c r="RBC833" s="28"/>
      <c r="RBD833" s="28"/>
      <c r="RBE833" s="28"/>
      <c r="RBF833" s="28"/>
      <c r="RBG833" s="28"/>
      <c r="RBH833" s="28"/>
      <c r="RBI833" s="28"/>
      <c r="RBJ833" s="28"/>
      <c r="RBK833" s="28"/>
      <c r="RBL833" s="28"/>
      <c r="RBM833" s="28"/>
      <c r="RBN833" s="28"/>
      <c r="RBO833" s="28"/>
      <c r="RBP833" s="28"/>
      <c r="RBQ833" s="28"/>
      <c r="RBR833" s="28"/>
      <c r="RBS833" s="28"/>
      <c r="RBT833" s="28"/>
      <c r="RBU833" s="28"/>
      <c r="RBV833" s="28"/>
      <c r="RBW833" s="28"/>
      <c r="RBX833" s="28"/>
      <c r="RBY833" s="28"/>
      <c r="RBZ833" s="28"/>
      <c r="RCA833" s="28"/>
      <c r="RCB833" s="28"/>
      <c r="RCC833" s="28"/>
      <c r="RCD833" s="28"/>
      <c r="RCE833" s="28"/>
      <c r="RCF833" s="28"/>
      <c r="RCG833" s="28"/>
      <c r="RCH833" s="28"/>
      <c r="RCI833" s="28"/>
      <c r="RCJ833" s="28"/>
      <c r="RCK833" s="28"/>
      <c r="RCL833" s="28"/>
      <c r="RCM833" s="28"/>
      <c r="RCN833" s="28"/>
      <c r="RCO833" s="28"/>
      <c r="RCP833" s="28"/>
      <c r="RCQ833" s="28"/>
      <c r="RCR833" s="28"/>
      <c r="RCS833" s="28"/>
      <c r="RCT833" s="28"/>
      <c r="RCU833" s="28"/>
      <c r="RCV833" s="28"/>
      <c r="RCW833" s="28"/>
      <c r="RCX833" s="28"/>
      <c r="RCY833" s="28"/>
      <c r="RCZ833" s="28"/>
      <c r="RDA833" s="28"/>
      <c r="RDB833" s="28"/>
      <c r="RDC833" s="28"/>
      <c r="RDD833" s="28"/>
      <c r="RDE833" s="28"/>
      <c r="RDF833" s="28"/>
      <c r="RDG833" s="28"/>
      <c r="RDH833" s="28"/>
      <c r="RDI833" s="28"/>
      <c r="RDJ833" s="28"/>
      <c r="RDK833" s="28"/>
      <c r="RDL833" s="28"/>
      <c r="RDM833" s="28"/>
      <c r="RDN833" s="28"/>
      <c r="RDO833" s="28"/>
      <c r="RDP833" s="28"/>
      <c r="RDQ833" s="28"/>
      <c r="RDR833" s="28"/>
      <c r="RDS833" s="28"/>
      <c r="RDT833" s="28"/>
      <c r="RDU833" s="28"/>
      <c r="RDV833" s="28"/>
      <c r="RDW833" s="28"/>
      <c r="RDX833" s="28"/>
      <c r="RDY833" s="28"/>
      <c r="RDZ833" s="28"/>
      <c r="REA833" s="28"/>
      <c r="REB833" s="28"/>
      <c r="REC833" s="28"/>
      <c r="RED833" s="28"/>
      <c r="REE833" s="28"/>
      <c r="REF833" s="28"/>
      <c r="REG833" s="28"/>
      <c r="REH833" s="28"/>
      <c r="REI833" s="28"/>
      <c r="REJ833" s="28"/>
      <c r="REK833" s="28"/>
      <c r="REL833" s="28"/>
      <c r="REM833" s="28"/>
      <c r="REN833" s="28"/>
      <c r="REO833" s="28"/>
      <c r="REP833" s="28"/>
      <c r="REQ833" s="28"/>
      <c r="RER833" s="28"/>
      <c r="RES833" s="28"/>
      <c r="RET833" s="28"/>
      <c r="REU833" s="28"/>
      <c r="REV833" s="28"/>
      <c r="REW833" s="28"/>
      <c r="REX833" s="28"/>
      <c r="REY833" s="28"/>
      <c r="REZ833" s="28"/>
      <c r="RFA833" s="28"/>
      <c r="RFB833" s="28"/>
      <c r="RFC833" s="28"/>
      <c r="RFD833" s="28"/>
      <c r="RFE833" s="28"/>
      <c r="RFF833" s="28"/>
      <c r="RFG833" s="28"/>
      <c r="RFH833" s="28"/>
      <c r="RFI833" s="28"/>
      <c r="RFJ833" s="28"/>
      <c r="RFK833" s="28"/>
      <c r="RFL833" s="28"/>
      <c r="RFM833" s="28"/>
      <c r="RFN833" s="28"/>
      <c r="RFO833" s="28"/>
      <c r="RFP833" s="28"/>
      <c r="RFQ833" s="28"/>
      <c r="RFR833" s="28"/>
      <c r="RFS833" s="28"/>
      <c r="RFT833" s="28"/>
      <c r="RFU833" s="28"/>
      <c r="RFV833" s="28"/>
      <c r="RFW833" s="28"/>
      <c r="RFX833" s="28"/>
      <c r="RFY833" s="28"/>
      <c r="RFZ833" s="28"/>
      <c r="RGA833" s="28"/>
      <c r="RGB833" s="28"/>
      <c r="RGC833" s="28"/>
      <c r="RGD833" s="28"/>
      <c r="RGE833" s="28"/>
      <c r="RGF833" s="28"/>
      <c r="RGG833" s="28"/>
      <c r="RGH833" s="28"/>
      <c r="RGI833" s="28"/>
      <c r="RGJ833" s="28"/>
      <c r="RGK833" s="28"/>
      <c r="RGL833" s="28"/>
      <c r="RGM833" s="28"/>
      <c r="RGN833" s="28"/>
      <c r="RGO833" s="28"/>
      <c r="RGP833" s="28"/>
      <c r="RGQ833" s="28"/>
      <c r="RGR833" s="28"/>
      <c r="RGS833" s="28"/>
      <c r="RGT833" s="28"/>
      <c r="RGU833" s="28"/>
      <c r="RGV833" s="28"/>
      <c r="RGW833" s="28"/>
      <c r="RGX833" s="28"/>
      <c r="RGY833" s="28"/>
      <c r="RGZ833" s="28"/>
      <c r="RHA833" s="28"/>
      <c r="RHB833" s="28"/>
      <c r="RHC833" s="28"/>
      <c r="RHD833" s="28"/>
      <c r="RHE833" s="28"/>
      <c r="RHF833" s="28"/>
      <c r="RHG833" s="28"/>
      <c r="RHH833" s="28"/>
      <c r="RHI833" s="28"/>
      <c r="RHJ833" s="28"/>
      <c r="RHK833" s="28"/>
      <c r="RHL833" s="28"/>
      <c r="RHM833" s="28"/>
      <c r="RHN833" s="28"/>
      <c r="RHO833" s="28"/>
      <c r="RHP833" s="28"/>
      <c r="RHQ833" s="28"/>
      <c r="RHR833" s="28"/>
      <c r="RHS833" s="28"/>
      <c r="RHT833" s="28"/>
      <c r="RHU833" s="28"/>
      <c r="RHV833" s="28"/>
      <c r="RHW833" s="28"/>
      <c r="RHX833" s="28"/>
      <c r="RHY833" s="28"/>
      <c r="RHZ833" s="28"/>
      <c r="RIA833" s="28"/>
      <c r="RIB833" s="28"/>
      <c r="RIC833" s="28"/>
      <c r="RID833" s="28"/>
      <c r="RIE833" s="28"/>
      <c r="RIF833" s="28"/>
      <c r="RIG833" s="28"/>
      <c r="RIH833" s="28"/>
      <c r="RII833" s="28"/>
      <c r="RIJ833" s="28"/>
      <c r="RIK833" s="28"/>
      <c r="RIL833" s="28"/>
      <c r="RIM833" s="28"/>
      <c r="RIN833" s="28"/>
      <c r="RIO833" s="28"/>
      <c r="RIP833" s="28"/>
      <c r="RIQ833" s="28"/>
      <c r="RIR833" s="28"/>
      <c r="RIS833" s="28"/>
      <c r="RIT833" s="28"/>
      <c r="RIU833" s="28"/>
      <c r="RIV833" s="28"/>
      <c r="RIW833" s="28"/>
      <c r="RIX833" s="28"/>
      <c r="RIY833" s="28"/>
      <c r="RIZ833" s="28"/>
      <c r="RJA833" s="28"/>
      <c r="RJB833" s="28"/>
      <c r="RJC833" s="28"/>
      <c r="RJD833" s="28"/>
      <c r="RJE833" s="28"/>
      <c r="RJF833" s="28"/>
      <c r="RJG833" s="28"/>
      <c r="RJH833" s="28"/>
      <c r="RJI833" s="28"/>
      <c r="RJJ833" s="28"/>
      <c r="RJK833" s="28"/>
      <c r="RJL833" s="28"/>
      <c r="RJM833" s="28"/>
      <c r="RJN833" s="28"/>
      <c r="RJO833" s="28"/>
      <c r="RJP833" s="28"/>
      <c r="RJQ833" s="28"/>
      <c r="RJR833" s="28"/>
      <c r="RJS833" s="28"/>
      <c r="RJT833" s="28"/>
      <c r="RJU833" s="28"/>
      <c r="RJV833" s="28"/>
      <c r="RJW833" s="28"/>
      <c r="RJX833" s="28"/>
      <c r="RJY833" s="28"/>
      <c r="RJZ833" s="28"/>
      <c r="RKA833" s="28"/>
      <c r="RKB833" s="28"/>
      <c r="RKC833" s="28"/>
      <c r="RKD833" s="28"/>
      <c r="RKE833" s="28"/>
      <c r="RKF833" s="28"/>
      <c r="RKG833" s="28"/>
      <c r="RKH833" s="28"/>
      <c r="RKI833" s="28"/>
      <c r="RKJ833" s="28"/>
      <c r="RKK833" s="28"/>
      <c r="RKL833" s="28"/>
      <c r="RKM833" s="28"/>
      <c r="RKN833" s="28"/>
      <c r="RKO833" s="28"/>
      <c r="RKP833" s="28"/>
      <c r="RKQ833" s="28"/>
      <c r="RKR833" s="28"/>
      <c r="RKS833" s="28"/>
      <c r="RKT833" s="28"/>
      <c r="RKU833" s="28"/>
      <c r="RKV833" s="28"/>
      <c r="RKW833" s="28"/>
      <c r="RKX833" s="28"/>
      <c r="RKY833" s="28"/>
      <c r="RKZ833" s="28"/>
      <c r="RLA833" s="28"/>
      <c r="RLB833" s="28"/>
      <c r="RLC833" s="28"/>
      <c r="RLD833" s="28"/>
      <c r="RLE833" s="28"/>
      <c r="RLF833" s="28"/>
      <c r="RLG833" s="28"/>
      <c r="RLH833" s="28"/>
      <c r="RLI833" s="28"/>
      <c r="RLJ833" s="28"/>
      <c r="RLK833" s="28"/>
      <c r="RLL833" s="28"/>
      <c r="RLM833" s="28"/>
      <c r="RLN833" s="28"/>
      <c r="RLO833" s="28"/>
      <c r="RLP833" s="28"/>
      <c r="RLQ833" s="28"/>
      <c r="RLR833" s="28"/>
      <c r="RLS833" s="28"/>
      <c r="RLT833" s="28"/>
      <c r="RLU833" s="28"/>
      <c r="RLV833" s="28"/>
      <c r="RLW833" s="28"/>
      <c r="RLX833" s="28"/>
      <c r="RLY833" s="28"/>
      <c r="RLZ833" s="28"/>
      <c r="RMA833" s="28"/>
      <c r="RMB833" s="28"/>
      <c r="RMC833" s="28"/>
      <c r="RMD833" s="28"/>
      <c r="RME833" s="28"/>
      <c r="RMF833" s="28"/>
      <c r="RMG833" s="28"/>
      <c r="RMH833" s="28"/>
      <c r="RMI833" s="28"/>
      <c r="RMJ833" s="28"/>
      <c r="RMK833" s="28"/>
      <c r="RML833" s="28"/>
      <c r="RMM833" s="28"/>
      <c r="RMN833" s="28"/>
      <c r="RMO833" s="28"/>
      <c r="RMP833" s="28"/>
      <c r="RMQ833" s="28"/>
      <c r="RMR833" s="28"/>
      <c r="RMS833" s="28"/>
      <c r="RMT833" s="28"/>
      <c r="RMU833" s="28"/>
      <c r="RMV833" s="28"/>
      <c r="RMW833" s="28"/>
      <c r="RMX833" s="28"/>
      <c r="RMY833" s="28"/>
      <c r="RMZ833" s="28"/>
      <c r="RNA833" s="28"/>
      <c r="RNB833" s="28"/>
      <c r="RNC833" s="28"/>
      <c r="RND833" s="28"/>
      <c r="RNE833" s="28"/>
      <c r="RNF833" s="28"/>
      <c r="RNG833" s="28"/>
      <c r="RNH833" s="28"/>
      <c r="RNI833" s="28"/>
      <c r="RNJ833" s="28"/>
      <c r="RNK833" s="28"/>
      <c r="RNL833" s="28"/>
      <c r="RNM833" s="28"/>
      <c r="RNN833" s="28"/>
      <c r="RNO833" s="28"/>
      <c r="RNP833" s="28"/>
      <c r="RNQ833" s="28"/>
      <c r="RNR833" s="28"/>
      <c r="RNS833" s="28"/>
      <c r="RNT833" s="28"/>
      <c r="RNU833" s="28"/>
      <c r="RNV833" s="28"/>
      <c r="RNW833" s="28"/>
      <c r="RNX833" s="28"/>
      <c r="RNY833" s="28"/>
      <c r="RNZ833" s="28"/>
      <c r="ROA833" s="28"/>
      <c r="ROB833" s="28"/>
      <c r="ROC833" s="28"/>
      <c r="ROD833" s="28"/>
      <c r="ROE833" s="28"/>
      <c r="ROF833" s="28"/>
      <c r="ROG833" s="28"/>
      <c r="ROH833" s="28"/>
      <c r="ROI833" s="28"/>
      <c r="ROJ833" s="28"/>
      <c r="ROK833" s="28"/>
      <c r="ROL833" s="28"/>
      <c r="ROM833" s="28"/>
      <c r="RON833" s="28"/>
      <c r="ROO833" s="28"/>
      <c r="ROP833" s="28"/>
      <c r="ROQ833" s="28"/>
      <c r="ROR833" s="28"/>
      <c r="ROS833" s="28"/>
      <c r="ROT833" s="28"/>
      <c r="ROU833" s="28"/>
      <c r="ROV833" s="28"/>
      <c r="ROW833" s="28"/>
      <c r="ROX833" s="28"/>
      <c r="ROY833" s="28"/>
      <c r="ROZ833" s="28"/>
      <c r="RPA833" s="28"/>
      <c r="RPB833" s="28"/>
      <c r="RPC833" s="28"/>
      <c r="RPD833" s="28"/>
      <c r="RPE833" s="28"/>
      <c r="RPF833" s="28"/>
      <c r="RPG833" s="28"/>
      <c r="RPH833" s="28"/>
      <c r="RPI833" s="28"/>
      <c r="RPJ833" s="28"/>
      <c r="RPK833" s="28"/>
      <c r="RPL833" s="28"/>
      <c r="RPM833" s="28"/>
      <c r="RPN833" s="28"/>
      <c r="RPO833" s="28"/>
      <c r="RPP833" s="28"/>
      <c r="RPQ833" s="28"/>
      <c r="RPR833" s="28"/>
      <c r="RPS833" s="28"/>
      <c r="RPT833" s="28"/>
      <c r="RPU833" s="28"/>
      <c r="RPV833" s="28"/>
      <c r="RPW833" s="28"/>
      <c r="RPX833" s="28"/>
      <c r="RPY833" s="28"/>
      <c r="RPZ833" s="28"/>
      <c r="RQA833" s="28"/>
      <c r="RQB833" s="28"/>
      <c r="RQC833" s="28"/>
      <c r="RQD833" s="28"/>
      <c r="RQE833" s="28"/>
      <c r="RQF833" s="28"/>
      <c r="RQG833" s="28"/>
      <c r="RQH833" s="28"/>
      <c r="RQI833" s="28"/>
      <c r="RQJ833" s="28"/>
      <c r="RQK833" s="28"/>
      <c r="RQL833" s="28"/>
      <c r="RQM833" s="28"/>
      <c r="RQN833" s="28"/>
      <c r="RQO833" s="28"/>
      <c r="RQP833" s="28"/>
      <c r="RQQ833" s="28"/>
      <c r="RQR833" s="28"/>
      <c r="RQS833" s="28"/>
      <c r="RQT833" s="28"/>
      <c r="RQU833" s="28"/>
      <c r="RQV833" s="28"/>
      <c r="RQW833" s="28"/>
      <c r="RQX833" s="28"/>
      <c r="RQY833" s="28"/>
      <c r="RQZ833" s="28"/>
      <c r="RRA833" s="28"/>
      <c r="RRB833" s="28"/>
      <c r="RRC833" s="28"/>
      <c r="RRD833" s="28"/>
      <c r="RRE833" s="28"/>
      <c r="RRF833" s="28"/>
      <c r="RRG833" s="28"/>
      <c r="RRH833" s="28"/>
      <c r="RRI833" s="28"/>
      <c r="RRJ833" s="28"/>
      <c r="RRK833" s="28"/>
      <c r="RRL833" s="28"/>
      <c r="RRM833" s="28"/>
      <c r="RRN833" s="28"/>
      <c r="RRO833" s="28"/>
      <c r="RRP833" s="28"/>
      <c r="RRQ833" s="28"/>
      <c r="RRR833" s="28"/>
      <c r="RRS833" s="28"/>
      <c r="RRT833" s="28"/>
      <c r="RRU833" s="28"/>
      <c r="RRV833" s="28"/>
      <c r="RRW833" s="28"/>
      <c r="RRX833" s="28"/>
      <c r="RRY833" s="28"/>
      <c r="RRZ833" s="28"/>
      <c r="RSA833" s="28"/>
      <c r="RSB833" s="28"/>
      <c r="RSC833" s="28"/>
      <c r="RSD833" s="28"/>
      <c r="RSE833" s="28"/>
      <c r="RSF833" s="28"/>
      <c r="RSG833" s="28"/>
      <c r="RSH833" s="28"/>
      <c r="RSI833" s="28"/>
      <c r="RSJ833" s="28"/>
      <c r="RSK833" s="28"/>
      <c r="RSL833" s="28"/>
      <c r="RSM833" s="28"/>
      <c r="RSN833" s="28"/>
      <c r="RSO833" s="28"/>
      <c r="RSP833" s="28"/>
      <c r="RSQ833" s="28"/>
      <c r="RSR833" s="28"/>
      <c r="RSS833" s="28"/>
      <c r="RST833" s="28"/>
      <c r="RSU833" s="28"/>
      <c r="RSV833" s="28"/>
      <c r="RSW833" s="28"/>
      <c r="RSX833" s="28"/>
      <c r="RSY833" s="28"/>
      <c r="RSZ833" s="28"/>
      <c r="RTA833" s="28"/>
      <c r="RTB833" s="28"/>
      <c r="RTC833" s="28"/>
      <c r="RTD833" s="28"/>
      <c r="RTE833" s="28"/>
      <c r="RTF833" s="28"/>
      <c r="RTG833" s="28"/>
      <c r="RTH833" s="28"/>
      <c r="RTI833" s="28"/>
      <c r="RTJ833" s="28"/>
      <c r="RTK833" s="28"/>
      <c r="RTL833" s="28"/>
      <c r="RTM833" s="28"/>
      <c r="RTN833" s="28"/>
      <c r="RTO833" s="28"/>
      <c r="RTP833" s="28"/>
      <c r="RTQ833" s="28"/>
      <c r="RTR833" s="28"/>
      <c r="RTS833" s="28"/>
      <c r="RTT833" s="28"/>
      <c r="RTU833" s="28"/>
      <c r="RTV833" s="28"/>
      <c r="RTW833" s="28"/>
      <c r="RTX833" s="28"/>
      <c r="RTY833" s="28"/>
      <c r="RTZ833" s="28"/>
      <c r="RUA833" s="28"/>
      <c r="RUB833" s="28"/>
      <c r="RUC833" s="28"/>
      <c r="RUD833" s="28"/>
      <c r="RUE833" s="28"/>
      <c r="RUF833" s="28"/>
      <c r="RUG833" s="28"/>
      <c r="RUH833" s="28"/>
      <c r="RUI833" s="28"/>
      <c r="RUJ833" s="28"/>
      <c r="RUK833" s="28"/>
      <c r="RUL833" s="28"/>
      <c r="RUM833" s="28"/>
      <c r="RUN833" s="28"/>
      <c r="RUO833" s="28"/>
      <c r="RUP833" s="28"/>
      <c r="RUQ833" s="28"/>
      <c r="RUR833" s="28"/>
      <c r="RUS833" s="28"/>
      <c r="RUT833" s="28"/>
      <c r="RUU833" s="28"/>
      <c r="RUV833" s="28"/>
      <c r="RUW833" s="28"/>
      <c r="RUX833" s="28"/>
      <c r="RUY833" s="28"/>
      <c r="RUZ833" s="28"/>
      <c r="RVA833" s="28"/>
      <c r="RVB833" s="28"/>
      <c r="RVC833" s="28"/>
      <c r="RVD833" s="28"/>
      <c r="RVE833" s="28"/>
      <c r="RVF833" s="28"/>
      <c r="RVG833" s="28"/>
      <c r="RVH833" s="28"/>
      <c r="RVI833" s="28"/>
      <c r="RVJ833" s="28"/>
      <c r="RVK833" s="28"/>
      <c r="RVL833" s="28"/>
      <c r="RVM833" s="28"/>
      <c r="RVN833" s="28"/>
      <c r="RVO833" s="28"/>
      <c r="RVP833" s="28"/>
      <c r="RVQ833" s="28"/>
      <c r="RVR833" s="28"/>
      <c r="RVS833" s="28"/>
      <c r="RVT833" s="28"/>
      <c r="RVU833" s="28"/>
      <c r="RVV833" s="28"/>
      <c r="RVW833" s="28"/>
      <c r="RVX833" s="28"/>
      <c r="RVY833" s="28"/>
      <c r="RVZ833" s="28"/>
      <c r="RWA833" s="28"/>
      <c r="RWB833" s="28"/>
      <c r="RWC833" s="28"/>
      <c r="RWD833" s="28"/>
      <c r="RWE833" s="28"/>
      <c r="RWF833" s="28"/>
      <c r="RWG833" s="28"/>
      <c r="RWH833" s="28"/>
      <c r="RWI833" s="28"/>
      <c r="RWJ833" s="28"/>
      <c r="RWK833" s="28"/>
      <c r="RWL833" s="28"/>
      <c r="RWM833" s="28"/>
      <c r="RWN833" s="28"/>
      <c r="RWO833" s="28"/>
      <c r="RWP833" s="28"/>
      <c r="RWQ833" s="28"/>
      <c r="RWR833" s="28"/>
      <c r="RWS833" s="28"/>
      <c r="RWT833" s="28"/>
      <c r="RWU833" s="28"/>
      <c r="RWV833" s="28"/>
      <c r="RWW833" s="28"/>
      <c r="RWX833" s="28"/>
      <c r="RWY833" s="28"/>
      <c r="RWZ833" s="28"/>
      <c r="RXA833" s="28"/>
      <c r="RXB833" s="28"/>
      <c r="RXC833" s="28"/>
      <c r="RXD833" s="28"/>
      <c r="RXE833" s="28"/>
      <c r="RXF833" s="28"/>
      <c r="RXG833" s="28"/>
      <c r="RXH833" s="28"/>
      <c r="RXI833" s="28"/>
      <c r="RXJ833" s="28"/>
      <c r="RXK833" s="28"/>
      <c r="RXL833" s="28"/>
      <c r="RXM833" s="28"/>
      <c r="RXN833" s="28"/>
      <c r="RXO833" s="28"/>
      <c r="RXP833" s="28"/>
      <c r="RXQ833" s="28"/>
      <c r="RXR833" s="28"/>
      <c r="RXS833" s="28"/>
      <c r="RXT833" s="28"/>
      <c r="RXU833" s="28"/>
      <c r="RXV833" s="28"/>
      <c r="RXW833" s="28"/>
      <c r="RXX833" s="28"/>
      <c r="RXY833" s="28"/>
      <c r="RXZ833" s="28"/>
      <c r="RYA833" s="28"/>
      <c r="RYB833" s="28"/>
      <c r="RYC833" s="28"/>
      <c r="RYD833" s="28"/>
      <c r="RYE833" s="28"/>
      <c r="RYF833" s="28"/>
      <c r="RYG833" s="28"/>
      <c r="RYH833" s="28"/>
      <c r="RYI833" s="28"/>
      <c r="RYJ833" s="28"/>
      <c r="RYK833" s="28"/>
      <c r="RYL833" s="28"/>
      <c r="RYM833" s="28"/>
      <c r="RYN833" s="28"/>
      <c r="RYO833" s="28"/>
      <c r="RYP833" s="28"/>
      <c r="RYQ833" s="28"/>
      <c r="RYR833" s="28"/>
      <c r="RYS833" s="28"/>
      <c r="RYT833" s="28"/>
      <c r="RYU833" s="28"/>
      <c r="RYV833" s="28"/>
      <c r="RYW833" s="28"/>
      <c r="RYX833" s="28"/>
      <c r="RYY833" s="28"/>
      <c r="RYZ833" s="28"/>
      <c r="RZA833" s="28"/>
      <c r="RZB833" s="28"/>
      <c r="RZC833" s="28"/>
      <c r="RZD833" s="28"/>
      <c r="RZE833" s="28"/>
      <c r="RZF833" s="28"/>
      <c r="RZG833" s="28"/>
      <c r="RZH833" s="28"/>
      <c r="RZI833" s="28"/>
      <c r="RZJ833" s="28"/>
      <c r="RZK833" s="28"/>
      <c r="RZL833" s="28"/>
      <c r="RZM833" s="28"/>
      <c r="RZN833" s="28"/>
      <c r="RZO833" s="28"/>
      <c r="RZP833" s="28"/>
      <c r="RZQ833" s="28"/>
      <c r="RZR833" s="28"/>
      <c r="RZS833" s="28"/>
      <c r="RZT833" s="28"/>
      <c r="RZU833" s="28"/>
      <c r="RZV833" s="28"/>
      <c r="RZW833" s="28"/>
      <c r="RZX833" s="28"/>
      <c r="RZY833" s="28"/>
      <c r="RZZ833" s="28"/>
      <c r="SAA833" s="28"/>
      <c r="SAB833" s="28"/>
      <c r="SAC833" s="28"/>
      <c r="SAD833" s="28"/>
      <c r="SAE833" s="28"/>
      <c r="SAF833" s="28"/>
      <c r="SAG833" s="28"/>
      <c r="SAH833" s="28"/>
      <c r="SAI833" s="28"/>
      <c r="SAJ833" s="28"/>
      <c r="SAK833" s="28"/>
      <c r="SAL833" s="28"/>
      <c r="SAM833" s="28"/>
      <c r="SAN833" s="28"/>
      <c r="SAO833" s="28"/>
      <c r="SAP833" s="28"/>
      <c r="SAQ833" s="28"/>
      <c r="SAR833" s="28"/>
      <c r="SAS833" s="28"/>
      <c r="SAT833" s="28"/>
      <c r="SAU833" s="28"/>
      <c r="SAV833" s="28"/>
      <c r="SAW833" s="28"/>
      <c r="SAX833" s="28"/>
      <c r="SAY833" s="28"/>
      <c r="SAZ833" s="28"/>
      <c r="SBA833" s="28"/>
      <c r="SBB833" s="28"/>
      <c r="SBC833" s="28"/>
      <c r="SBD833" s="28"/>
      <c r="SBE833" s="28"/>
      <c r="SBF833" s="28"/>
      <c r="SBG833" s="28"/>
      <c r="SBH833" s="28"/>
      <c r="SBI833" s="28"/>
      <c r="SBJ833" s="28"/>
      <c r="SBK833" s="28"/>
      <c r="SBL833" s="28"/>
      <c r="SBM833" s="28"/>
      <c r="SBN833" s="28"/>
      <c r="SBO833" s="28"/>
      <c r="SBP833" s="28"/>
      <c r="SBQ833" s="28"/>
      <c r="SBR833" s="28"/>
      <c r="SBS833" s="28"/>
      <c r="SBT833" s="28"/>
      <c r="SBU833" s="28"/>
      <c r="SBV833" s="28"/>
      <c r="SBW833" s="28"/>
      <c r="SBX833" s="28"/>
      <c r="SBY833" s="28"/>
      <c r="SBZ833" s="28"/>
      <c r="SCA833" s="28"/>
      <c r="SCB833" s="28"/>
      <c r="SCC833" s="28"/>
      <c r="SCD833" s="28"/>
      <c r="SCE833" s="28"/>
      <c r="SCF833" s="28"/>
      <c r="SCG833" s="28"/>
      <c r="SCH833" s="28"/>
      <c r="SCI833" s="28"/>
      <c r="SCJ833" s="28"/>
      <c r="SCK833" s="28"/>
      <c r="SCL833" s="28"/>
      <c r="SCM833" s="28"/>
      <c r="SCN833" s="28"/>
      <c r="SCO833" s="28"/>
      <c r="SCP833" s="28"/>
      <c r="SCQ833" s="28"/>
      <c r="SCR833" s="28"/>
      <c r="SCS833" s="28"/>
      <c r="SCT833" s="28"/>
      <c r="SCU833" s="28"/>
      <c r="SCV833" s="28"/>
      <c r="SCW833" s="28"/>
      <c r="SCX833" s="28"/>
      <c r="SCY833" s="28"/>
      <c r="SCZ833" s="28"/>
      <c r="SDA833" s="28"/>
      <c r="SDB833" s="28"/>
      <c r="SDC833" s="28"/>
      <c r="SDD833" s="28"/>
      <c r="SDE833" s="28"/>
      <c r="SDF833" s="28"/>
      <c r="SDG833" s="28"/>
      <c r="SDH833" s="28"/>
      <c r="SDI833" s="28"/>
      <c r="SDJ833" s="28"/>
      <c r="SDK833" s="28"/>
      <c r="SDL833" s="28"/>
      <c r="SDM833" s="28"/>
      <c r="SDN833" s="28"/>
      <c r="SDO833" s="28"/>
      <c r="SDP833" s="28"/>
      <c r="SDQ833" s="28"/>
      <c r="SDR833" s="28"/>
      <c r="SDS833" s="28"/>
      <c r="SDT833" s="28"/>
      <c r="SDU833" s="28"/>
      <c r="SDV833" s="28"/>
      <c r="SDW833" s="28"/>
      <c r="SDX833" s="28"/>
      <c r="SDY833" s="28"/>
      <c r="SDZ833" s="28"/>
      <c r="SEA833" s="28"/>
      <c r="SEB833" s="28"/>
      <c r="SEC833" s="28"/>
      <c r="SED833" s="28"/>
      <c r="SEE833" s="28"/>
      <c r="SEF833" s="28"/>
      <c r="SEG833" s="28"/>
      <c r="SEH833" s="28"/>
      <c r="SEI833" s="28"/>
      <c r="SEJ833" s="28"/>
      <c r="SEK833" s="28"/>
      <c r="SEL833" s="28"/>
      <c r="SEM833" s="28"/>
      <c r="SEN833" s="28"/>
      <c r="SEO833" s="28"/>
      <c r="SEP833" s="28"/>
      <c r="SEQ833" s="28"/>
      <c r="SER833" s="28"/>
      <c r="SES833" s="28"/>
      <c r="SET833" s="28"/>
      <c r="SEU833" s="28"/>
      <c r="SEV833" s="28"/>
      <c r="SEW833" s="28"/>
      <c r="SEX833" s="28"/>
      <c r="SEY833" s="28"/>
      <c r="SEZ833" s="28"/>
      <c r="SFA833" s="28"/>
      <c r="SFB833" s="28"/>
      <c r="SFC833" s="28"/>
      <c r="SFD833" s="28"/>
      <c r="SFE833" s="28"/>
      <c r="SFF833" s="28"/>
      <c r="SFG833" s="28"/>
      <c r="SFH833" s="28"/>
      <c r="SFI833" s="28"/>
      <c r="SFJ833" s="28"/>
      <c r="SFK833" s="28"/>
      <c r="SFL833" s="28"/>
      <c r="SFM833" s="28"/>
      <c r="SFN833" s="28"/>
      <c r="SFO833" s="28"/>
      <c r="SFP833" s="28"/>
      <c r="SFQ833" s="28"/>
      <c r="SFR833" s="28"/>
      <c r="SFS833" s="28"/>
      <c r="SFT833" s="28"/>
      <c r="SFU833" s="28"/>
      <c r="SFV833" s="28"/>
      <c r="SFW833" s="28"/>
      <c r="SFX833" s="28"/>
      <c r="SFY833" s="28"/>
      <c r="SFZ833" s="28"/>
      <c r="SGA833" s="28"/>
      <c r="SGB833" s="28"/>
      <c r="SGC833" s="28"/>
      <c r="SGD833" s="28"/>
      <c r="SGE833" s="28"/>
      <c r="SGF833" s="28"/>
      <c r="SGG833" s="28"/>
      <c r="SGH833" s="28"/>
      <c r="SGI833" s="28"/>
      <c r="SGJ833" s="28"/>
      <c r="SGK833" s="28"/>
      <c r="SGL833" s="28"/>
      <c r="SGM833" s="28"/>
      <c r="SGN833" s="28"/>
      <c r="SGO833" s="28"/>
      <c r="SGP833" s="28"/>
      <c r="SGQ833" s="28"/>
      <c r="SGR833" s="28"/>
      <c r="SGS833" s="28"/>
      <c r="SGT833" s="28"/>
      <c r="SGU833" s="28"/>
      <c r="SGV833" s="28"/>
      <c r="SGW833" s="28"/>
      <c r="SGX833" s="28"/>
      <c r="SGY833" s="28"/>
      <c r="SGZ833" s="28"/>
      <c r="SHA833" s="28"/>
      <c r="SHB833" s="28"/>
      <c r="SHC833" s="28"/>
      <c r="SHD833" s="28"/>
      <c r="SHE833" s="28"/>
      <c r="SHF833" s="28"/>
      <c r="SHG833" s="28"/>
      <c r="SHH833" s="28"/>
      <c r="SHI833" s="28"/>
      <c r="SHJ833" s="28"/>
      <c r="SHK833" s="28"/>
      <c r="SHL833" s="28"/>
      <c r="SHM833" s="28"/>
      <c r="SHN833" s="28"/>
      <c r="SHO833" s="28"/>
      <c r="SHP833" s="28"/>
      <c r="SHQ833" s="28"/>
      <c r="SHR833" s="28"/>
      <c r="SHS833" s="28"/>
      <c r="SHT833" s="28"/>
      <c r="SHU833" s="28"/>
      <c r="SHV833" s="28"/>
      <c r="SHW833" s="28"/>
      <c r="SHX833" s="28"/>
      <c r="SHY833" s="28"/>
      <c r="SHZ833" s="28"/>
      <c r="SIA833" s="28"/>
      <c r="SIB833" s="28"/>
      <c r="SIC833" s="28"/>
      <c r="SID833" s="28"/>
      <c r="SIE833" s="28"/>
      <c r="SIF833" s="28"/>
      <c r="SIG833" s="28"/>
      <c r="SIH833" s="28"/>
      <c r="SII833" s="28"/>
      <c r="SIJ833" s="28"/>
      <c r="SIK833" s="28"/>
      <c r="SIL833" s="28"/>
      <c r="SIM833" s="28"/>
      <c r="SIN833" s="28"/>
      <c r="SIO833" s="28"/>
      <c r="SIP833" s="28"/>
      <c r="SIQ833" s="28"/>
      <c r="SIR833" s="28"/>
      <c r="SIS833" s="28"/>
      <c r="SIT833" s="28"/>
      <c r="SIU833" s="28"/>
      <c r="SIV833" s="28"/>
      <c r="SIW833" s="28"/>
      <c r="SIX833" s="28"/>
      <c r="SIY833" s="28"/>
      <c r="SIZ833" s="28"/>
      <c r="SJA833" s="28"/>
      <c r="SJB833" s="28"/>
      <c r="SJC833" s="28"/>
      <c r="SJD833" s="28"/>
      <c r="SJE833" s="28"/>
      <c r="SJF833" s="28"/>
      <c r="SJG833" s="28"/>
      <c r="SJH833" s="28"/>
      <c r="SJI833" s="28"/>
      <c r="SJJ833" s="28"/>
      <c r="SJK833" s="28"/>
      <c r="SJL833" s="28"/>
      <c r="SJM833" s="28"/>
      <c r="SJN833" s="28"/>
      <c r="SJO833" s="28"/>
      <c r="SJP833" s="28"/>
      <c r="SJQ833" s="28"/>
      <c r="SJR833" s="28"/>
      <c r="SJS833" s="28"/>
      <c r="SJT833" s="28"/>
      <c r="SJU833" s="28"/>
      <c r="SJV833" s="28"/>
      <c r="SJW833" s="28"/>
      <c r="SJX833" s="28"/>
      <c r="SJY833" s="28"/>
      <c r="SJZ833" s="28"/>
      <c r="SKA833" s="28"/>
      <c r="SKB833" s="28"/>
      <c r="SKC833" s="28"/>
      <c r="SKD833" s="28"/>
      <c r="SKE833" s="28"/>
      <c r="SKF833" s="28"/>
      <c r="SKG833" s="28"/>
      <c r="SKH833" s="28"/>
      <c r="SKI833" s="28"/>
      <c r="SKJ833" s="28"/>
      <c r="SKK833" s="28"/>
      <c r="SKL833" s="28"/>
      <c r="SKM833" s="28"/>
      <c r="SKN833" s="28"/>
      <c r="SKO833" s="28"/>
      <c r="SKP833" s="28"/>
      <c r="SKQ833" s="28"/>
      <c r="SKR833" s="28"/>
      <c r="SKS833" s="28"/>
      <c r="SKT833" s="28"/>
      <c r="SKU833" s="28"/>
      <c r="SKV833" s="28"/>
      <c r="SKW833" s="28"/>
      <c r="SKX833" s="28"/>
      <c r="SKY833" s="28"/>
      <c r="SKZ833" s="28"/>
      <c r="SLA833" s="28"/>
      <c r="SLB833" s="28"/>
      <c r="SLC833" s="28"/>
      <c r="SLD833" s="28"/>
      <c r="SLE833" s="28"/>
      <c r="SLF833" s="28"/>
      <c r="SLG833" s="28"/>
      <c r="SLH833" s="28"/>
      <c r="SLI833" s="28"/>
      <c r="SLJ833" s="28"/>
      <c r="SLK833" s="28"/>
      <c r="SLL833" s="28"/>
      <c r="SLM833" s="28"/>
      <c r="SLN833" s="28"/>
      <c r="SLO833" s="28"/>
      <c r="SLP833" s="28"/>
      <c r="SLQ833" s="28"/>
      <c r="SLR833" s="28"/>
      <c r="SLS833" s="28"/>
      <c r="SLT833" s="28"/>
      <c r="SLU833" s="28"/>
      <c r="SLV833" s="28"/>
      <c r="SLW833" s="28"/>
      <c r="SLX833" s="28"/>
      <c r="SLY833" s="28"/>
      <c r="SLZ833" s="28"/>
      <c r="SMA833" s="28"/>
      <c r="SMB833" s="28"/>
      <c r="SMC833" s="28"/>
      <c r="SMD833" s="28"/>
      <c r="SME833" s="28"/>
      <c r="SMF833" s="28"/>
      <c r="SMG833" s="28"/>
      <c r="SMH833" s="28"/>
      <c r="SMI833" s="28"/>
      <c r="SMJ833" s="28"/>
      <c r="SMK833" s="28"/>
      <c r="SML833" s="28"/>
      <c r="SMM833" s="28"/>
      <c r="SMN833" s="28"/>
      <c r="SMO833" s="28"/>
      <c r="SMP833" s="28"/>
      <c r="SMQ833" s="28"/>
      <c r="SMR833" s="28"/>
      <c r="SMS833" s="28"/>
      <c r="SMT833" s="28"/>
      <c r="SMU833" s="28"/>
      <c r="SMV833" s="28"/>
      <c r="SMW833" s="28"/>
      <c r="SMX833" s="28"/>
      <c r="SMY833" s="28"/>
      <c r="SMZ833" s="28"/>
      <c r="SNA833" s="28"/>
      <c r="SNB833" s="28"/>
      <c r="SNC833" s="28"/>
      <c r="SND833" s="28"/>
      <c r="SNE833" s="28"/>
      <c r="SNF833" s="28"/>
      <c r="SNG833" s="28"/>
      <c r="SNH833" s="28"/>
      <c r="SNI833" s="28"/>
      <c r="SNJ833" s="28"/>
      <c r="SNK833" s="28"/>
      <c r="SNL833" s="28"/>
      <c r="SNM833" s="28"/>
      <c r="SNN833" s="28"/>
      <c r="SNO833" s="28"/>
      <c r="SNP833" s="28"/>
      <c r="SNQ833" s="28"/>
      <c r="SNR833" s="28"/>
      <c r="SNS833" s="28"/>
      <c r="SNT833" s="28"/>
      <c r="SNU833" s="28"/>
      <c r="SNV833" s="28"/>
      <c r="SNW833" s="28"/>
      <c r="SNX833" s="28"/>
      <c r="SNY833" s="28"/>
      <c r="SNZ833" s="28"/>
      <c r="SOA833" s="28"/>
      <c r="SOB833" s="28"/>
      <c r="SOC833" s="28"/>
      <c r="SOD833" s="28"/>
      <c r="SOE833" s="28"/>
      <c r="SOF833" s="28"/>
      <c r="SOG833" s="28"/>
      <c r="SOH833" s="28"/>
      <c r="SOI833" s="28"/>
      <c r="SOJ833" s="28"/>
      <c r="SOK833" s="28"/>
      <c r="SOL833" s="28"/>
      <c r="SOM833" s="28"/>
      <c r="SON833" s="28"/>
      <c r="SOO833" s="28"/>
      <c r="SOP833" s="28"/>
      <c r="SOQ833" s="28"/>
      <c r="SOR833" s="28"/>
      <c r="SOS833" s="28"/>
      <c r="SOT833" s="28"/>
      <c r="SOU833" s="28"/>
      <c r="SOV833" s="28"/>
      <c r="SOW833" s="28"/>
      <c r="SOX833" s="28"/>
      <c r="SOY833" s="28"/>
      <c r="SOZ833" s="28"/>
      <c r="SPA833" s="28"/>
      <c r="SPB833" s="28"/>
      <c r="SPC833" s="28"/>
      <c r="SPD833" s="28"/>
      <c r="SPE833" s="28"/>
      <c r="SPF833" s="28"/>
      <c r="SPG833" s="28"/>
      <c r="SPH833" s="28"/>
      <c r="SPI833" s="28"/>
      <c r="SPJ833" s="28"/>
      <c r="SPK833" s="28"/>
      <c r="SPL833" s="28"/>
      <c r="SPM833" s="28"/>
      <c r="SPN833" s="28"/>
      <c r="SPO833" s="28"/>
      <c r="SPP833" s="28"/>
      <c r="SPQ833" s="28"/>
      <c r="SPR833" s="28"/>
      <c r="SPS833" s="28"/>
      <c r="SPT833" s="28"/>
      <c r="SPU833" s="28"/>
      <c r="SPV833" s="28"/>
      <c r="SPW833" s="28"/>
      <c r="SPX833" s="28"/>
      <c r="SPY833" s="28"/>
      <c r="SPZ833" s="28"/>
      <c r="SQA833" s="28"/>
      <c r="SQB833" s="28"/>
      <c r="SQC833" s="28"/>
      <c r="SQD833" s="28"/>
      <c r="SQE833" s="28"/>
      <c r="SQF833" s="28"/>
      <c r="SQG833" s="28"/>
      <c r="SQH833" s="28"/>
      <c r="SQI833" s="28"/>
      <c r="SQJ833" s="28"/>
      <c r="SQK833" s="28"/>
      <c r="SQL833" s="28"/>
      <c r="SQM833" s="28"/>
      <c r="SQN833" s="28"/>
      <c r="SQO833" s="28"/>
      <c r="SQP833" s="28"/>
      <c r="SQQ833" s="28"/>
      <c r="SQR833" s="28"/>
      <c r="SQS833" s="28"/>
      <c r="SQT833" s="28"/>
      <c r="SQU833" s="28"/>
      <c r="SQV833" s="28"/>
      <c r="SQW833" s="28"/>
      <c r="SQX833" s="28"/>
      <c r="SQY833" s="28"/>
      <c r="SQZ833" s="28"/>
      <c r="SRA833" s="28"/>
      <c r="SRB833" s="28"/>
      <c r="SRC833" s="28"/>
      <c r="SRD833" s="28"/>
      <c r="SRE833" s="28"/>
      <c r="SRF833" s="28"/>
      <c r="SRG833" s="28"/>
      <c r="SRH833" s="28"/>
      <c r="SRI833" s="28"/>
      <c r="SRJ833" s="28"/>
      <c r="SRK833" s="28"/>
      <c r="SRL833" s="28"/>
      <c r="SRM833" s="28"/>
      <c r="SRN833" s="28"/>
      <c r="SRO833" s="28"/>
      <c r="SRP833" s="28"/>
      <c r="SRQ833" s="28"/>
      <c r="SRR833" s="28"/>
      <c r="SRS833" s="28"/>
      <c r="SRT833" s="28"/>
      <c r="SRU833" s="28"/>
      <c r="SRV833" s="28"/>
      <c r="SRW833" s="28"/>
      <c r="SRX833" s="28"/>
      <c r="SRY833" s="28"/>
      <c r="SRZ833" s="28"/>
      <c r="SSA833" s="28"/>
      <c r="SSB833" s="28"/>
      <c r="SSC833" s="28"/>
      <c r="SSD833" s="28"/>
      <c r="SSE833" s="28"/>
      <c r="SSF833" s="28"/>
      <c r="SSG833" s="28"/>
      <c r="SSH833" s="28"/>
      <c r="SSI833" s="28"/>
      <c r="SSJ833" s="28"/>
      <c r="SSK833" s="28"/>
      <c r="SSL833" s="28"/>
      <c r="SSM833" s="28"/>
      <c r="SSN833" s="28"/>
      <c r="SSO833" s="28"/>
      <c r="SSP833" s="28"/>
      <c r="SSQ833" s="28"/>
      <c r="SSR833" s="28"/>
      <c r="SSS833" s="28"/>
      <c r="SST833" s="28"/>
      <c r="SSU833" s="28"/>
      <c r="SSV833" s="28"/>
      <c r="SSW833" s="28"/>
      <c r="SSX833" s="28"/>
      <c r="SSY833" s="28"/>
      <c r="SSZ833" s="28"/>
      <c r="STA833" s="28"/>
      <c r="STB833" s="28"/>
      <c r="STC833" s="28"/>
      <c r="STD833" s="28"/>
      <c r="STE833" s="28"/>
      <c r="STF833" s="28"/>
      <c r="STG833" s="28"/>
      <c r="STH833" s="28"/>
      <c r="STI833" s="28"/>
      <c r="STJ833" s="28"/>
      <c r="STK833" s="28"/>
      <c r="STL833" s="28"/>
      <c r="STM833" s="28"/>
      <c r="STN833" s="28"/>
      <c r="STO833" s="28"/>
      <c r="STP833" s="28"/>
      <c r="STQ833" s="28"/>
      <c r="STR833" s="28"/>
      <c r="STS833" s="28"/>
      <c r="STT833" s="28"/>
      <c r="STU833" s="28"/>
      <c r="STV833" s="28"/>
      <c r="STW833" s="28"/>
      <c r="STX833" s="28"/>
      <c r="STY833" s="28"/>
      <c r="STZ833" s="28"/>
      <c r="SUA833" s="28"/>
      <c r="SUB833" s="28"/>
      <c r="SUC833" s="28"/>
      <c r="SUD833" s="28"/>
      <c r="SUE833" s="28"/>
      <c r="SUF833" s="28"/>
      <c r="SUG833" s="28"/>
      <c r="SUH833" s="28"/>
      <c r="SUI833" s="28"/>
      <c r="SUJ833" s="28"/>
      <c r="SUK833" s="28"/>
      <c r="SUL833" s="28"/>
      <c r="SUM833" s="28"/>
      <c r="SUN833" s="28"/>
      <c r="SUO833" s="28"/>
      <c r="SUP833" s="28"/>
      <c r="SUQ833" s="28"/>
      <c r="SUR833" s="28"/>
      <c r="SUS833" s="28"/>
      <c r="SUT833" s="28"/>
      <c r="SUU833" s="28"/>
      <c r="SUV833" s="28"/>
      <c r="SUW833" s="28"/>
      <c r="SUX833" s="28"/>
      <c r="SUY833" s="28"/>
      <c r="SUZ833" s="28"/>
      <c r="SVA833" s="28"/>
      <c r="SVB833" s="28"/>
      <c r="SVC833" s="28"/>
      <c r="SVD833" s="28"/>
      <c r="SVE833" s="28"/>
      <c r="SVF833" s="28"/>
      <c r="SVG833" s="28"/>
      <c r="SVH833" s="28"/>
      <c r="SVI833" s="28"/>
      <c r="SVJ833" s="28"/>
      <c r="SVK833" s="28"/>
      <c r="SVL833" s="28"/>
      <c r="SVM833" s="28"/>
      <c r="SVN833" s="28"/>
      <c r="SVO833" s="28"/>
      <c r="SVP833" s="28"/>
      <c r="SVQ833" s="28"/>
      <c r="SVR833" s="28"/>
      <c r="SVS833" s="28"/>
      <c r="SVT833" s="28"/>
      <c r="SVU833" s="28"/>
      <c r="SVV833" s="28"/>
      <c r="SVW833" s="28"/>
      <c r="SVX833" s="28"/>
      <c r="SVY833" s="28"/>
      <c r="SVZ833" s="28"/>
      <c r="SWA833" s="28"/>
      <c r="SWB833" s="28"/>
      <c r="SWC833" s="28"/>
      <c r="SWD833" s="28"/>
      <c r="SWE833" s="28"/>
      <c r="SWF833" s="28"/>
      <c r="SWG833" s="28"/>
      <c r="SWH833" s="28"/>
      <c r="SWI833" s="28"/>
      <c r="SWJ833" s="28"/>
      <c r="SWK833" s="28"/>
      <c r="SWL833" s="28"/>
      <c r="SWM833" s="28"/>
      <c r="SWN833" s="28"/>
      <c r="SWO833" s="28"/>
      <c r="SWP833" s="28"/>
      <c r="SWQ833" s="28"/>
      <c r="SWR833" s="28"/>
      <c r="SWS833" s="28"/>
      <c r="SWT833" s="28"/>
      <c r="SWU833" s="28"/>
      <c r="SWV833" s="28"/>
      <c r="SWW833" s="28"/>
      <c r="SWX833" s="28"/>
      <c r="SWY833" s="28"/>
      <c r="SWZ833" s="28"/>
      <c r="SXA833" s="28"/>
      <c r="SXB833" s="28"/>
      <c r="SXC833" s="28"/>
      <c r="SXD833" s="28"/>
      <c r="SXE833" s="28"/>
      <c r="SXF833" s="28"/>
      <c r="SXG833" s="28"/>
      <c r="SXH833" s="28"/>
      <c r="SXI833" s="28"/>
      <c r="SXJ833" s="28"/>
      <c r="SXK833" s="28"/>
      <c r="SXL833" s="28"/>
      <c r="SXM833" s="28"/>
      <c r="SXN833" s="28"/>
      <c r="SXO833" s="28"/>
      <c r="SXP833" s="28"/>
      <c r="SXQ833" s="28"/>
      <c r="SXR833" s="28"/>
      <c r="SXS833" s="28"/>
      <c r="SXT833" s="28"/>
      <c r="SXU833" s="28"/>
      <c r="SXV833" s="28"/>
      <c r="SXW833" s="28"/>
      <c r="SXX833" s="28"/>
      <c r="SXY833" s="28"/>
      <c r="SXZ833" s="28"/>
      <c r="SYA833" s="28"/>
      <c r="SYB833" s="28"/>
      <c r="SYC833" s="28"/>
      <c r="SYD833" s="28"/>
      <c r="SYE833" s="28"/>
      <c r="SYF833" s="28"/>
      <c r="SYG833" s="28"/>
      <c r="SYH833" s="28"/>
      <c r="SYI833" s="28"/>
      <c r="SYJ833" s="28"/>
      <c r="SYK833" s="28"/>
      <c r="SYL833" s="28"/>
      <c r="SYM833" s="28"/>
      <c r="SYN833" s="28"/>
      <c r="SYO833" s="28"/>
      <c r="SYP833" s="28"/>
      <c r="SYQ833" s="28"/>
      <c r="SYR833" s="28"/>
      <c r="SYS833" s="28"/>
      <c r="SYT833" s="28"/>
      <c r="SYU833" s="28"/>
      <c r="SYV833" s="28"/>
      <c r="SYW833" s="28"/>
      <c r="SYX833" s="28"/>
      <c r="SYY833" s="28"/>
      <c r="SYZ833" s="28"/>
      <c r="SZA833" s="28"/>
      <c r="SZB833" s="28"/>
      <c r="SZC833" s="28"/>
      <c r="SZD833" s="28"/>
      <c r="SZE833" s="28"/>
      <c r="SZF833" s="28"/>
      <c r="SZG833" s="28"/>
      <c r="SZH833" s="28"/>
      <c r="SZI833" s="28"/>
      <c r="SZJ833" s="28"/>
      <c r="SZK833" s="28"/>
      <c r="SZL833" s="28"/>
      <c r="SZM833" s="28"/>
      <c r="SZN833" s="28"/>
      <c r="SZO833" s="28"/>
      <c r="SZP833" s="28"/>
      <c r="SZQ833" s="28"/>
      <c r="SZR833" s="28"/>
      <c r="SZS833" s="28"/>
      <c r="SZT833" s="28"/>
      <c r="SZU833" s="28"/>
      <c r="SZV833" s="28"/>
      <c r="SZW833" s="28"/>
      <c r="SZX833" s="28"/>
      <c r="SZY833" s="28"/>
      <c r="SZZ833" s="28"/>
      <c r="TAA833" s="28"/>
      <c r="TAB833" s="28"/>
      <c r="TAC833" s="28"/>
      <c r="TAD833" s="28"/>
      <c r="TAE833" s="28"/>
      <c r="TAF833" s="28"/>
      <c r="TAG833" s="28"/>
      <c r="TAH833" s="28"/>
      <c r="TAI833" s="28"/>
      <c r="TAJ833" s="28"/>
      <c r="TAK833" s="28"/>
      <c r="TAL833" s="28"/>
      <c r="TAM833" s="28"/>
      <c r="TAN833" s="28"/>
      <c r="TAO833" s="28"/>
      <c r="TAP833" s="28"/>
      <c r="TAQ833" s="28"/>
      <c r="TAR833" s="28"/>
      <c r="TAS833" s="28"/>
      <c r="TAT833" s="28"/>
      <c r="TAU833" s="28"/>
      <c r="TAV833" s="28"/>
      <c r="TAW833" s="28"/>
      <c r="TAX833" s="28"/>
      <c r="TAY833" s="28"/>
      <c r="TAZ833" s="28"/>
      <c r="TBA833" s="28"/>
      <c r="TBB833" s="28"/>
      <c r="TBC833" s="28"/>
      <c r="TBD833" s="28"/>
      <c r="TBE833" s="28"/>
      <c r="TBF833" s="28"/>
      <c r="TBG833" s="28"/>
      <c r="TBH833" s="28"/>
      <c r="TBI833" s="28"/>
      <c r="TBJ833" s="28"/>
      <c r="TBK833" s="28"/>
      <c r="TBL833" s="28"/>
      <c r="TBM833" s="28"/>
      <c r="TBN833" s="28"/>
      <c r="TBO833" s="28"/>
      <c r="TBP833" s="28"/>
      <c r="TBQ833" s="28"/>
      <c r="TBR833" s="28"/>
      <c r="TBS833" s="28"/>
      <c r="TBT833" s="28"/>
      <c r="TBU833" s="28"/>
      <c r="TBV833" s="28"/>
      <c r="TBW833" s="28"/>
      <c r="TBX833" s="28"/>
      <c r="TBY833" s="28"/>
      <c r="TBZ833" s="28"/>
      <c r="TCA833" s="28"/>
      <c r="TCB833" s="28"/>
      <c r="TCC833" s="28"/>
      <c r="TCD833" s="28"/>
      <c r="TCE833" s="28"/>
      <c r="TCF833" s="28"/>
      <c r="TCG833" s="28"/>
      <c r="TCH833" s="28"/>
      <c r="TCI833" s="28"/>
      <c r="TCJ833" s="28"/>
      <c r="TCK833" s="28"/>
      <c r="TCL833" s="28"/>
      <c r="TCM833" s="28"/>
      <c r="TCN833" s="28"/>
      <c r="TCO833" s="28"/>
      <c r="TCP833" s="28"/>
      <c r="TCQ833" s="28"/>
      <c r="TCR833" s="28"/>
      <c r="TCS833" s="28"/>
      <c r="TCT833" s="28"/>
      <c r="TCU833" s="28"/>
      <c r="TCV833" s="28"/>
      <c r="TCW833" s="28"/>
      <c r="TCX833" s="28"/>
      <c r="TCY833" s="28"/>
      <c r="TCZ833" s="28"/>
      <c r="TDA833" s="28"/>
      <c r="TDB833" s="28"/>
      <c r="TDC833" s="28"/>
      <c r="TDD833" s="28"/>
      <c r="TDE833" s="28"/>
      <c r="TDF833" s="28"/>
      <c r="TDG833" s="28"/>
      <c r="TDH833" s="28"/>
      <c r="TDI833" s="28"/>
      <c r="TDJ833" s="28"/>
      <c r="TDK833" s="28"/>
      <c r="TDL833" s="28"/>
      <c r="TDM833" s="28"/>
      <c r="TDN833" s="28"/>
      <c r="TDO833" s="28"/>
      <c r="TDP833" s="28"/>
      <c r="TDQ833" s="28"/>
      <c r="TDR833" s="28"/>
      <c r="TDS833" s="28"/>
      <c r="TDT833" s="28"/>
      <c r="TDU833" s="28"/>
      <c r="TDV833" s="28"/>
      <c r="TDW833" s="28"/>
      <c r="TDX833" s="28"/>
      <c r="TDY833" s="28"/>
      <c r="TDZ833" s="28"/>
      <c r="TEA833" s="28"/>
      <c r="TEB833" s="28"/>
      <c r="TEC833" s="28"/>
      <c r="TED833" s="28"/>
      <c r="TEE833" s="28"/>
      <c r="TEF833" s="28"/>
      <c r="TEG833" s="28"/>
      <c r="TEH833" s="28"/>
      <c r="TEI833" s="28"/>
      <c r="TEJ833" s="28"/>
      <c r="TEK833" s="28"/>
      <c r="TEL833" s="28"/>
      <c r="TEM833" s="28"/>
      <c r="TEN833" s="28"/>
      <c r="TEO833" s="28"/>
      <c r="TEP833" s="28"/>
      <c r="TEQ833" s="28"/>
      <c r="TER833" s="28"/>
      <c r="TES833" s="28"/>
      <c r="TET833" s="28"/>
      <c r="TEU833" s="28"/>
      <c r="TEV833" s="28"/>
      <c r="TEW833" s="28"/>
      <c r="TEX833" s="28"/>
      <c r="TEY833" s="28"/>
      <c r="TEZ833" s="28"/>
      <c r="TFA833" s="28"/>
      <c r="TFB833" s="28"/>
      <c r="TFC833" s="28"/>
      <c r="TFD833" s="28"/>
      <c r="TFE833" s="28"/>
      <c r="TFF833" s="28"/>
      <c r="TFG833" s="28"/>
      <c r="TFH833" s="28"/>
      <c r="TFI833" s="28"/>
      <c r="TFJ833" s="28"/>
      <c r="TFK833" s="28"/>
      <c r="TFL833" s="28"/>
      <c r="TFM833" s="28"/>
      <c r="TFN833" s="28"/>
      <c r="TFO833" s="28"/>
      <c r="TFP833" s="28"/>
      <c r="TFQ833" s="28"/>
      <c r="TFR833" s="28"/>
      <c r="TFS833" s="28"/>
      <c r="TFT833" s="28"/>
      <c r="TFU833" s="28"/>
      <c r="TFV833" s="28"/>
      <c r="TFW833" s="28"/>
      <c r="TFX833" s="28"/>
      <c r="TFY833" s="28"/>
      <c r="TFZ833" s="28"/>
      <c r="TGA833" s="28"/>
      <c r="TGB833" s="28"/>
      <c r="TGC833" s="28"/>
      <c r="TGD833" s="28"/>
      <c r="TGE833" s="28"/>
      <c r="TGF833" s="28"/>
      <c r="TGG833" s="28"/>
      <c r="TGH833" s="28"/>
      <c r="TGI833" s="28"/>
      <c r="TGJ833" s="28"/>
      <c r="TGK833" s="28"/>
      <c r="TGL833" s="28"/>
      <c r="TGM833" s="28"/>
      <c r="TGN833" s="28"/>
      <c r="TGO833" s="28"/>
      <c r="TGP833" s="28"/>
      <c r="TGQ833" s="28"/>
      <c r="TGR833" s="28"/>
      <c r="TGS833" s="28"/>
      <c r="TGT833" s="28"/>
      <c r="TGU833" s="28"/>
      <c r="TGV833" s="28"/>
      <c r="TGW833" s="28"/>
      <c r="TGX833" s="28"/>
      <c r="TGY833" s="28"/>
      <c r="TGZ833" s="28"/>
      <c r="THA833" s="28"/>
      <c r="THB833" s="28"/>
      <c r="THC833" s="28"/>
      <c r="THD833" s="28"/>
      <c r="THE833" s="28"/>
      <c r="THF833" s="28"/>
      <c r="THG833" s="28"/>
      <c r="THH833" s="28"/>
      <c r="THI833" s="28"/>
      <c r="THJ833" s="28"/>
      <c r="THK833" s="28"/>
      <c r="THL833" s="28"/>
      <c r="THM833" s="28"/>
      <c r="THN833" s="28"/>
      <c r="THO833" s="28"/>
      <c r="THP833" s="28"/>
      <c r="THQ833" s="28"/>
      <c r="THR833" s="28"/>
      <c r="THS833" s="28"/>
      <c r="THT833" s="28"/>
      <c r="THU833" s="28"/>
      <c r="THV833" s="28"/>
      <c r="THW833" s="28"/>
      <c r="THX833" s="28"/>
      <c r="THY833" s="28"/>
      <c r="THZ833" s="28"/>
      <c r="TIA833" s="28"/>
      <c r="TIB833" s="28"/>
      <c r="TIC833" s="28"/>
      <c r="TID833" s="28"/>
      <c r="TIE833" s="28"/>
      <c r="TIF833" s="28"/>
      <c r="TIG833" s="28"/>
      <c r="TIH833" s="28"/>
      <c r="TII833" s="28"/>
      <c r="TIJ833" s="28"/>
      <c r="TIK833" s="28"/>
      <c r="TIL833" s="28"/>
      <c r="TIM833" s="28"/>
      <c r="TIN833" s="28"/>
      <c r="TIO833" s="28"/>
      <c r="TIP833" s="28"/>
      <c r="TIQ833" s="28"/>
      <c r="TIR833" s="28"/>
      <c r="TIS833" s="28"/>
      <c r="TIT833" s="28"/>
      <c r="TIU833" s="28"/>
      <c r="TIV833" s="28"/>
      <c r="TIW833" s="28"/>
      <c r="TIX833" s="28"/>
      <c r="TIY833" s="28"/>
      <c r="TIZ833" s="28"/>
      <c r="TJA833" s="28"/>
      <c r="TJB833" s="28"/>
      <c r="TJC833" s="28"/>
      <c r="TJD833" s="28"/>
      <c r="TJE833" s="28"/>
      <c r="TJF833" s="28"/>
      <c r="TJG833" s="28"/>
      <c r="TJH833" s="28"/>
      <c r="TJI833" s="28"/>
      <c r="TJJ833" s="28"/>
      <c r="TJK833" s="28"/>
      <c r="TJL833" s="28"/>
      <c r="TJM833" s="28"/>
      <c r="TJN833" s="28"/>
      <c r="TJO833" s="28"/>
      <c r="TJP833" s="28"/>
      <c r="TJQ833" s="28"/>
      <c r="TJR833" s="28"/>
      <c r="TJS833" s="28"/>
      <c r="TJT833" s="28"/>
      <c r="TJU833" s="28"/>
      <c r="TJV833" s="28"/>
      <c r="TJW833" s="28"/>
      <c r="TJX833" s="28"/>
      <c r="TJY833" s="28"/>
      <c r="TJZ833" s="28"/>
      <c r="TKA833" s="28"/>
      <c r="TKB833" s="28"/>
      <c r="TKC833" s="28"/>
      <c r="TKD833" s="28"/>
      <c r="TKE833" s="28"/>
      <c r="TKF833" s="28"/>
      <c r="TKG833" s="28"/>
      <c r="TKH833" s="28"/>
      <c r="TKI833" s="28"/>
      <c r="TKJ833" s="28"/>
      <c r="TKK833" s="28"/>
      <c r="TKL833" s="28"/>
      <c r="TKM833" s="28"/>
      <c r="TKN833" s="28"/>
      <c r="TKO833" s="28"/>
      <c r="TKP833" s="28"/>
      <c r="TKQ833" s="28"/>
      <c r="TKR833" s="28"/>
      <c r="TKS833" s="28"/>
      <c r="TKT833" s="28"/>
      <c r="TKU833" s="28"/>
      <c r="TKV833" s="28"/>
      <c r="TKW833" s="28"/>
      <c r="TKX833" s="28"/>
      <c r="TKY833" s="28"/>
      <c r="TKZ833" s="28"/>
      <c r="TLA833" s="28"/>
      <c r="TLB833" s="28"/>
      <c r="TLC833" s="28"/>
      <c r="TLD833" s="28"/>
      <c r="TLE833" s="28"/>
      <c r="TLF833" s="28"/>
      <c r="TLG833" s="28"/>
      <c r="TLH833" s="28"/>
      <c r="TLI833" s="28"/>
      <c r="TLJ833" s="28"/>
      <c r="TLK833" s="28"/>
      <c r="TLL833" s="28"/>
      <c r="TLM833" s="28"/>
      <c r="TLN833" s="28"/>
      <c r="TLO833" s="28"/>
      <c r="TLP833" s="28"/>
      <c r="TLQ833" s="28"/>
      <c r="TLR833" s="28"/>
      <c r="TLS833" s="28"/>
      <c r="TLT833" s="28"/>
      <c r="TLU833" s="28"/>
      <c r="TLV833" s="28"/>
      <c r="TLW833" s="28"/>
      <c r="TLX833" s="28"/>
      <c r="TLY833" s="28"/>
      <c r="TLZ833" s="28"/>
      <c r="TMA833" s="28"/>
      <c r="TMB833" s="28"/>
      <c r="TMC833" s="28"/>
      <c r="TMD833" s="28"/>
      <c r="TME833" s="28"/>
      <c r="TMF833" s="28"/>
      <c r="TMG833" s="28"/>
      <c r="TMH833" s="28"/>
      <c r="TMI833" s="28"/>
      <c r="TMJ833" s="28"/>
      <c r="TMK833" s="28"/>
      <c r="TML833" s="28"/>
      <c r="TMM833" s="28"/>
      <c r="TMN833" s="28"/>
      <c r="TMO833" s="28"/>
      <c r="TMP833" s="28"/>
      <c r="TMQ833" s="28"/>
      <c r="TMR833" s="28"/>
      <c r="TMS833" s="28"/>
      <c r="TMT833" s="28"/>
      <c r="TMU833" s="28"/>
      <c r="TMV833" s="28"/>
      <c r="TMW833" s="28"/>
      <c r="TMX833" s="28"/>
      <c r="TMY833" s="28"/>
      <c r="TMZ833" s="28"/>
      <c r="TNA833" s="28"/>
      <c r="TNB833" s="28"/>
      <c r="TNC833" s="28"/>
      <c r="TND833" s="28"/>
      <c r="TNE833" s="28"/>
      <c r="TNF833" s="28"/>
      <c r="TNG833" s="28"/>
      <c r="TNH833" s="28"/>
      <c r="TNI833" s="28"/>
      <c r="TNJ833" s="28"/>
      <c r="TNK833" s="28"/>
      <c r="TNL833" s="28"/>
      <c r="TNM833" s="28"/>
      <c r="TNN833" s="28"/>
      <c r="TNO833" s="28"/>
      <c r="TNP833" s="28"/>
      <c r="TNQ833" s="28"/>
      <c r="TNR833" s="28"/>
      <c r="TNS833" s="28"/>
      <c r="TNT833" s="28"/>
      <c r="TNU833" s="28"/>
      <c r="TNV833" s="28"/>
      <c r="TNW833" s="28"/>
      <c r="TNX833" s="28"/>
      <c r="TNY833" s="28"/>
      <c r="TNZ833" s="28"/>
      <c r="TOA833" s="28"/>
      <c r="TOB833" s="28"/>
      <c r="TOC833" s="28"/>
      <c r="TOD833" s="28"/>
      <c r="TOE833" s="28"/>
      <c r="TOF833" s="28"/>
      <c r="TOG833" s="28"/>
      <c r="TOH833" s="28"/>
      <c r="TOI833" s="28"/>
      <c r="TOJ833" s="28"/>
      <c r="TOK833" s="28"/>
      <c r="TOL833" s="28"/>
      <c r="TOM833" s="28"/>
      <c r="TON833" s="28"/>
      <c r="TOO833" s="28"/>
      <c r="TOP833" s="28"/>
      <c r="TOQ833" s="28"/>
      <c r="TOR833" s="28"/>
      <c r="TOS833" s="28"/>
      <c r="TOT833" s="28"/>
      <c r="TOU833" s="28"/>
      <c r="TOV833" s="28"/>
      <c r="TOW833" s="28"/>
      <c r="TOX833" s="28"/>
      <c r="TOY833" s="28"/>
      <c r="TOZ833" s="28"/>
      <c r="TPA833" s="28"/>
      <c r="TPB833" s="28"/>
      <c r="TPC833" s="28"/>
      <c r="TPD833" s="28"/>
      <c r="TPE833" s="28"/>
      <c r="TPF833" s="28"/>
      <c r="TPG833" s="28"/>
      <c r="TPH833" s="28"/>
      <c r="TPI833" s="28"/>
      <c r="TPJ833" s="28"/>
      <c r="TPK833" s="28"/>
      <c r="TPL833" s="28"/>
      <c r="TPM833" s="28"/>
      <c r="TPN833" s="28"/>
      <c r="TPO833" s="28"/>
      <c r="TPP833" s="28"/>
      <c r="TPQ833" s="28"/>
      <c r="TPR833" s="28"/>
      <c r="TPS833" s="28"/>
      <c r="TPT833" s="28"/>
      <c r="TPU833" s="28"/>
      <c r="TPV833" s="28"/>
      <c r="TPW833" s="28"/>
      <c r="TPX833" s="28"/>
      <c r="TPY833" s="28"/>
      <c r="TPZ833" s="28"/>
      <c r="TQA833" s="28"/>
      <c r="TQB833" s="28"/>
      <c r="TQC833" s="28"/>
      <c r="TQD833" s="28"/>
      <c r="TQE833" s="28"/>
      <c r="TQF833" s="28"/>
      <c r="TQG833" s="28"/>
      <c r="TQH833" s="28"/>
      <c r="TQI833" s="28"/>
      <c r="TQJ833" s="28"/>
      <c r="TQK833" s="28"/>
      <c r="TQL833" s="28"/>
      <c r="TQM833" s="28"/>
      <c r="TQN833" s="28"/>
      <c r="TQO833" s="28"/>
      <c r="TQP833" s="28"/>
      <c r="TQQ833" s="28"/>
      <c r="TQR833" s="28"/>
      <c r="TQS833" s="28"/>
      <c r="TQT833" s="28"/>
      <c r="TQU833" s="28"/>
      <c r="TQV833" s="28"/>
      <c r="TQW833" s="28"/>
      <c r="TQX833" s="28"/>
      <c r="TQY833" s="28"/>
      <c r="TQZ833" s="28"/>
      <c r="TRA833" s="28"/>
      <c r="TRB833" s="28"/>
      <c r="TRC833" s="28"/>
      <c r="TRD833" s="28"/>
      <c r="TRE833" s="28"/>
      <c r="TRF833" s="28"/>
      <c r="TRG833" s="28"/>
      <c r="TRH833" s="28"/>
      <c r="TRI833" s="28"/>
      <c r="TRJ833" s="28"/>
      <c r="TRK833" s="28"/>
      <c r="TRL833" s="28"/>
      <c r="TRM833" s="28"/>
      <c r="TRN833" s="28"/>
      <c r="TRO833" s="28"/>
      <c r="TRP833" s="28"/>
      <c r="TRQ833" s="28"/>
      <c r="TRR833" s="28"/>
      <c r="TRS833" s="28"/>
      <c r="TRT833" s="28"/>
      <c r="TRU833" s="28"/>
      <c r="TRV833" s="28"/>
      <c r="TRW833" s="28"/>
      <c r="TRX833" s="28"/>
      <c r="TRY833" s="28"/>
      <c r="TRZ833" s="28"/>
      <c r="TSA833" s="28"/>
      <c r="TSB833" s="28"/>
      <c r="TSC833" s="28"/>
      <c r="TSD833" s="28"/>
      <c r="TSE833" s="28"/>
      <c r="TSF833" s="28"/>
      <c r="TSG833" s="28"/>
      <c r="TSH833" s="28"/>
      <c r="TSI833" s="28"/>
      <c r="TSJ833" s="28"/>
      <c r="TSK833" s="28"/>
      <c r="TSL833" s="28"/>
      <c r="TSM833" s="28"/>
      <c r="TSN833" s="28"/>
      <c r="TSO833" s="28"/>
      <c r="TSP833" s="28"/>
      <c r="TSQ833" s="28"/>
      <c r="TSR833" s="28"/>
      <c r="TSS833" s="28"/>
      <c r="TST833" s="28"/>
      <c r="TSU833" s="28"/>
      <c r="TSV833" s="28"/>
      <c r="TSW833" s="28"/>
      <c r="TSX833" s="28"/>
      <c r="TSY833" s="28"/>
      <c r="TSZ833" s="28"/>
      <c r="TTA833" s="28"/>
      <c r="TTB833" s="28"/>
      <c r="TTC833" s="28"/>
      <c r="TTD833" s="28"/>
      <c r="TTE833" s="28"/>
      <c r="TTF833" s="28"/>
      <c r="TTG833" s="28"/>
      <c r="TTH833" s="28"/>
      <c r="TTI833" s="28"/>
      <c r="TTJ833" s="28"/>
      <c r="TTK833" s="28"/>
      <c r="TTL833" s="28"/>
      <c r="TTM833" s="28"/>
      <c r="TTN833" s="28"/>
      <c r="TTO833" s="28"/>
      <c r="TTP833" s="28"/>
      <c r="TTQ833" s="28"/>
      <c r="TTR833" s="28"/>
      <c r="TTS833" s="28"/>
      <c r="TTT833" s="28"/>
      <c r="TTU833" s="28"/>
      <c r="TTV833" s="28"/>
      <c r="TTW833" s="28"/>
      <c r="TTX833" s="28"/>
      <c r="TTY833" s="28"/>
      <c r="TTZ833" s="28"/>
      <c r="TUA833" s="28"/>
      <c r="TUB833" s="28"/>
      <c r="TUC833" s="28"/>
      <c r="TUD833" s="28"/>
      <c r="TUE833" s="28"/>
      <c r="TUF833" s="28"/>
      <c r="TUG833" s="28"/>
      <c r="TUH833" s="28"/>
      <c r="TUI833" s="28"/>
      <c r="TUJ833" s="28"/>
      <c r="TUK833" s="28"/>
      <c r="TUL833" s="28"/>
      <c r="TUM833" s="28"/>
      <c r="TUN833" s="28"/>
      <c r="TUO833" s="28"/>
      <c r="TUP833" s="28"/>
      <c r="TUQ833" s="28"/>
      <c r="TUR833" s="28"/>
      <c r="TUS833" s="28"/>
      <c r="TUT833" s="28"/>
      <c r="TUU833" s="28"/>
      <c r="TUV833" s="28"/>
      <c r="TUW833" s="28"/>
      <c r="TUX833" s="28"/>
      <c r="TUY833" s="28"/>
      <c r="TUZ833" s="28"/>
      <c r="TVA833" s="28"/>
      <c r="TVB833" s="28"/>
      <c r="TVC833" s="28"/>
      <c r="TVD833" s="28"/>
      <c r="TVE833" s="28"/>
      <c r="TVF833" s="28"/>
      <c r="TVG833" s="28"/>
      <c r="TVH833" s="28"/>
      <c r="TVI833" s="28"/>
      <c r="TVJ833" s="28"/>
      <c r="TVK833" s="28"/>
      <c r="TVL833" s="28"/>
      <c r="TVM833" s="28"/>
      <c r="TVN833" s="28"/>
      <c r="TVO833" s="28"/>
      <c r="TVP833" s="28"/>
      <c r="TVQ833" s="28"/>
      <c r="TVR833" s="28"/>
      <c r="TVS833" s="28"/>
      <c r="TVT833" s="28"/>
      <c r="TVU833" s="28"/>
      <c r="TVV833" s="28"/>
      <c r="TVW833" s="28"/>
      <c r="TVX833" s="28"/>
      <c r="TVY833" s="28"/>
      <c r="TVZ833" s="28"/>
      <c r="TWA833" s="28"/>
      <c r="TWB833" s="28"/>
      <c r="TWC833" s="28"/>
      <c r="TWD833" s="28"/>
      <c r="TWE833" s="28"/>
      <c r="TWF833" s="28"/>
      <c r="TWG833" s="28"/>
      <c r="TWH833" s="28"/>
      <c r="TWI833" s="28"/>
      <c r="TWJ833" s="28"/>
      <c r="TWK833" s="28"/>
      <c r="TWL833" s="28"/>
      <c r="TWM833" s="28"/>
      <c r="TWN833" s="28"/>
      <c r="TWO833" s="28"/>
      <c r="TWP833" s="28"/>
      <c r="TWQ833" s="28"/>
      <c r="TWR833" s="28"/>
      <c r="TWS833" s="28"/>
      <c r="TWT833" s="28"/>
      <c r="TWU833" s="28"/>
      <c r="TWV833" s="28"/>
      <c r="TWW833" s="28"/>
      <c r="TWX833" s="28"/>
      <c r="TWY833" s="28"/>
      <c r="TWZ833" s="28"/>
      <c r="TXA833" s="28"/>
      <c r="TXB833" s="28"/>
      <c r="TXC833" s="28"/>
      <c r="TXD833" s="28"/>
      <c r="TXE833" s="28"/>
      <c r="TXF833" s="28"/>
      <c r="TXG833" s="28"/>
      <c r="TXH833" s="28"/>
      <c r="TXI833" s="28"/>
      <c r="TXJ833" s="28"/>
      <c r="TXK833" s="28"/>
      <c r="TXL833" s="28"/>
      <c r="TXM833" s="28"/>
      <c r="TXN833" s="28"/>
      <c r="TXO833" s="28"/>
      <c r="TXP833" s="28"/>
      <c r="TXQ833" s="28"/>
      <c r="TXR833" s="28"/>
      <c r="TXS833" s="28"/>
      <c r="TXT833" s="28"/>
      <c r="TXU833" s="28"/>
      <c r="TXV833" s="28"/>
      <c r="TXW833" s="28"/>
      <c r="TXX833" s="28"/>
      <c r="TXY833" s="28"/>
      <c r="TXZ833" s="28"/>
      <c r="TYA833" s="28"/>
      <c r="TYB833" s="28"/>
      <c r="TYC833" s="28"/>
      <c r="TYD833" s="28"/>
      <c r="TYE833" s="28"/>
      <c r="TYF833" s="28"/>
      <c r="TYG833" s="28"/>
      <c r="TYH833" s="28"/>
      <c r="TYI833" s="28"/>
      <c r="TYJ833" s="28"/>
      <c r="TYK833" s="28"/>
      <c r="TYL833" s="28"/>
      <c r="TYM833" s="28"/>
      <c r="TYN833" s="28"/>
      <c r="TYO833" s="28"/>
      <c r="TYP833" s="28"/>
      <c r="TYQ833" s="28"/>
      <c r="TYR833" s="28"/>
      <c r="TYS833" s="28"/>
      <c r="TYT833" s="28"/>
      <c r="TYU833" s="28"/>
      <c r="TYV833" s="28"/>
      <c r="TYW833" s="28"/>
      <c r="TYX833" s="28"/>
      <c r="TYY833" s="28"/>
      <c r="TYZ833" s="28"/>
      <c r="TZA833" s="28"/>
      <c r="TZB833" s="28"/>
      <c r="TZC833" s="28"/>
      <c r="TZD833" s="28"/>
      <c r="TZE833" s="28"/>
      <c r="TZF833" s="28"/>
      <c r="TZG833" s="28"/>
      <c r="TZH833" s="28"/>
      <c r="TZI833" s="28"/>
      <c r="TZJ833" s="28"/>
      <c r="TZK833" s="28"/>
      <c r="TZL833" s="28"/>
      <c r="TZM833" s="28"/>
      <c r="TZN833" s="28"/>
      <c r="TZO833" s="28"/>
      <c r="TZP833" s="28"/>
      <c r="TZQ833" s="28"/>
      <c r="TZR833" s="28"/>
      <c r="TZS833" s="28"/>
      <c r="TZT833" s="28"/>
      <c r="TZU833" s="28"/>
      <c r="TZV833" s="28"/>
      <c r="TZW833" s="28"/>
      <c r="TZX833" s="28"/>
      <c r="TZY833" s="28"/>
      <c r="TZZ833" s="28"/>
      <c r="UAA833" s="28"/>
      <c r="UAB833" s="28"/>
      <c r="UAC833" s="28"/>
      <c r="UAD833" s="28"/>
      <c r="UAE833" s="28"/>
      <c r="UAF833" s="28"/>
      <c r="UAG833" s="28"/>
      <c r="UAH833" s="28"/>
      <c r="UAI833" s="28"/>
      <c r="UAJ833" s="28"/>
      <c r="UAK833" s="28"/>
      <c r="UAL833" s="28"/>
      <c r="UAM833" s="28"/>
      <c r="UAN833" s="28"/>
      <c r="UAO833" s="28"/>
      <c r="UAP833" s="28"/>
      <c r="UAQ833" s="28"/>
      <c r="UAR833" s="28"/>
      <c r="UAS833" s="28"/>
      <c r="UAT833" s="28"/>
      <c r="UAU833" s="28"/>
      <c r="UAV833" s="28"/>
      <c r="UAW833" s="28"/>
      <c r="UAX833" s="28"/>
      <c r="UAY833" s="28"/>
      <c r="UAZ833" s="28"/>
      <c r="UBA833" s="28"/>
      <c r="UBB833" s="28"/>
      <c r="UBC833" s="28"/>
      <c r="UBD833" s="28"/>
      <c r="UBE833" s="28"/>
      <c r="UBF833" s="28"/>
      <c r="UBG833" s="28"/>
      <c r="UBH833" s="28"/>
      <c r="UBI833" s="28"/>
      <c r="UBJ833" s="28"/>
      <c r="UBK833" s="28"/>
      <c r="UBL833" s="28"/>
      <c r="UBM833" s="28"/>
      <c r="UBN833" s="28"/>
      <c r="UBO833" s="28"/>
      <c r="UBP833" s="28"/>
      <c r="UBQ833" s="28"/>
      <c r="UBR833" s="28"/>
      <c r="UBS833" s="28"/>
      <c r="UBT833" s="28"/>
      <c r="UBU833" s="28"/>
      <c r="UBV833" s="28"/>
      <c r="UBW833" s="28"/>
      <c r="UBX833" s="28"/>
      <c r="UBY833" s="28"/>
      <c r="UBZ833" s="28"/>
      <c r="UCA833" s="28"/>
      <c r="UCB833" s="28"/>
      <c r="UCC833" s="28"/>
      <c r="UCD833" s="28"/>
      <c r="UCE833" s="28"/>
      <c r="UCF833" s="28"/>
      <c r="UCG833" s="28"/>
      <c r="UCH833" s="28"/>
      <c r="UCI833" s="28"/>
      <c r="UCJ833" s="28"/>
      <c r="UCK833" s="28"/>
      <c r="UCL833" s="28"/>
      <c r="UCM833" s="28"/>
      <c r="UCN833" s="28"/>
      <c r="UCO833" s="28"/>
      <c r="UCP833" s="28"/>
      <c r="UCQ833" s="28"/>
      <c r="UCR833" s="28"/>
      <c r="UCS833" s="28"/>
      <c r="UCT833" s="28"/>
      <c r="UCU833" s="28"/>
      <c r="UCV833" s="28"/>
      <c r="UCW833" s="28"/>
      <c r="UCX833" s="28"/>
      <c r="UCY833" s="28"/>
      <c r="UCZ833" s="28"/>
      <c r="UDA833" s="28"/>
      <c r="UDB833" s="28"/>
      <c r="UDC833" s="28"/>
      <c r="UDD833" s="28"/>
      <c r="UDE833" s="28"/>
      <c r="UDF833" s="28"/>
      <c r="UDG833" s="28"/>
      <c r="UDH833" s="28"/>
      <c r="UDI833" s="28"/>
      <c r="UDJ833" s="28"/>
      <c r="UDK833" s="28"/>
      <c r="UDL833" s="28"/>
      <c r="UDM833" s="28"/>
      <c r="UDN833" s="28"/>
      <c r="UDO833" s="28"/>
      <c r="UDP833" s="28"/>
      <c r="UDQ833" s="28"/>
      <c r="UDR833" s="28"/>
      <c r="UDS833" s="28"/>
      <c r="UDT833" s="28"/>
      <c r="UDU833" s="28"/>
      <c r="UDV833" s="28"/>
      <c r="UDW833" s="28"/>
      <c r="UDX833" s="28"/>
      <c r="UDY833" s="28"/>
      <c r="UDZ833" s="28"/>
      <c r="UEA833" s="28"/>
      <c r="UEB833" s="28"/>
      <c r="UEC833" s="28"/>
      <c r="UED833" s="28"/>
      <c r="UEE833" s="28"/>
      <c r="UEF833" s="28"/>
      <c r="UEG833" s="28"/>
      <c r="UEH833" s="28"/>
      <c r="UEI833" s="28"/>
      <c r="UEJ833" s="28"/>
      <c r="UEK833" s="28"/>
      <c r="UEL833" s="28"/>
      <c r="UEM833" s="28"/>
      <c r="UEN833" s="28"/>
      <c r="UEO833" s="28"/>
      <c r="UEP833" s="28"/>
      <c r="UEQ833" s="28"/>
      <c r="UER833" s="28"/>
      <c r="UES833" s="28"/>
      <c r="UET833" s="28"/>
      <c r="UEU833" s="28"/>
      <c r="UEV833" s="28"/>
      <c r="UEW833" s="28"/>
      <c r="UEX833" s="28"/>
      <c r="UEY833" s="28"/>
      <c r="UEZ833" s="28"/>
      <c r="UFA833" s="28"/>
      <c r="UFB833" s="28"/>
      <c r="UFC833" s="28"/>
      <c r="UFD833" s="28"/>
      <c r="UFE833" s="28"/>
      <c r="UFF833" s="28"/>
      <c r="UFG833" s="28"/>
      <c r="UFH833" s="28"/>
      <c r="UFI833" s="28"/>
      <c r="UFJ833" s="28"/>
      <c r="UFK833" s="28"/>
      <c r="UFL833" s="28"/>
      <c r="UFM833" s="28"/>
      <c r="UFN833" s="28"/>
      <c r="UFO833" s="28"/>
      <c r="UFP833" s="28"/>
      <c r="UFQ833" s="28"/>
      <c r="UFR833" s="28"/>
      <c r="UFS833" s="28"/>
      <c r="UFT833" s="28"/>
      <c r="UFU833" s="28"/>
      <c r="UFV833" s="28"/>
      <c r="UFW833" s="28"/>
      <c r="UFX833" s="28"/>
      <c r="UFY833" s="28"/>
      <c r="UFZ833" s="28"/>
      <c r="UGA833" s="28"/>
      <c r="UGB833" s="28"/>
      <c r="UGC833" s="28"/>
      <c r="UGD833" s="28"/>
      <c r="UGE833" s="28"/>
      <c r="UGF833" s="28"/>
      <c r="UGG833" s="28"/>
      <c r="UGH833" s="28"/>
      <c r="UGI833" s="28"/>
      <c r="UGJ833" s="28"/>
      <c r="UGK833" s="28"/>
      <c r="UGL833" s="28"/>
      <c r="UGM833" s="28"/>
      <c r="UGN833" s="28"/>
      <c r="UGO833" s="28"/>
      <c r="UGP833" s="28"/>
      <c r="UGQ833" s="28"/>
      <c r="UGR833" s="28"/>
      <c r="UGS833" s="28"/>
      <c r="UGT833" s="28"/>
      <c r="UGU833" s="28"/>
      <c r="UGV833" s="28"/>
      <c r="UGW833" s="28"/>
      <c r="UGX833" s="28"/>
      <c r="UGY833" s="28"/>
      <c r="UGZ833" s="28"/>
      <c r="UHA833" s="28"/>
      <c r="UHB833" s="28"/>
      <c r="UHC833" s="28"/>
      <c r="UHD833" s="28"/>
      <c r="UHE833" s="28"/>
      <c r="UHF833" s="28"/>
      <c r="UHG833" s="28"/>
      <c r="UHH833" s="28"/>
      <c r="UHI833" s="28"/>
      <c r="UHJ833" s="28"/>
      <c r="UHK833" s="28"/>
      <c r="UHL833" s="28"/>
      <c r="UHM833" s="28"/>
      <c r="UHN833" s="28"/>
      <c r="UHO833" s="28"/>
      <c r="UHP833" s="28"/>
      <c r="UHQ833" s="28"/>
      <c r="UHR833" s="28"/>
      <c r="UHS833" s="28"/>
      <c r="UHT833" s="28"/>
      <c r="UHU833" s="28"/>
      <c r="UHV833" s="28"/>
      <c r="UHW833" s="28"/>
      <c r="UHX833" s="28"/>
      <c r="UHY833" s="28"/>
      <c r="UHZ833" s="28"/>
      <c r="UIA833" s="28"/>
      <c r="UIB833" s="28"/>
      <c r="UIC833" s="28"/>
      <c r="UID833" s="28"/>
      <c r="UIE833" s="28"/>
      <c r="UIF833" s="28"/>
      <c r="UIG833" s="28"/>
      <c r="UIH833" s="28"/>
      <c r="UII833" s="28"/>
      <c r="UIJ833" s="28"/>
      <c r="UIK833" s="28"/>
      <c r="UIL833" s="28"/>
      <c r="UIM833" s="28"/>
      <c r="UIN833" s="28"/>
      <c r="UIO833" s="28"/>
      <c r="UIP833" s="28"/>
      <c r="UIQ833" s="28"/>
      <c r="UIR833" s="28"/>
      <c r="UIS833" s="28"/>
      <c r="UIT833" s="28"/>
      <c r="UIU833" s="28"/>
      <c r="UIV833" s="28"/>
      <c r="UIW833" s="28"/>
      <c r="UIX833" s="28"/>
      <c r="UIY833" s="28"/>
      <c r="UIZ833" s="28"/>
      <c r="UJA833" s="28"/>
      <c r="UJB833" s="28"/>
      <c r="UJC833" s="28"/>
      <c r="UJD833" s="28"/>
      <c r="UJE833" s="28"/>
      <c r="UJF833" s="28"/>
      <c r="UJG833" s="28"/>
      <c r="UJH833" s="28"/>
      <c r="UJI833" s="28"/>
      <c r="UJJ833" s="28"/>
      <c r="UJK833" s="28"/>
      <c r="UJL833" s="28"/>
      <c r="UJM833" s="28"/>
      <c r="UJN833" s="28"/>
      <c r="UJO833" s="28"/>
      <c r="UJP833" s="28"/>
      <c r="UJQ833" s="28"/>
      <c r="UJR833" s="28"/>
      <c r="UJS833" s="28"/>
      <c r="UJT833" s="28"/>
      <c r="UJU833" s="28"/>
      <c r="UJV833" s="28"/>
      <c r="UJW833" s="28"/>
      <c r="UJX833" s="28"/>
      <c r="UJY833" s="28"/>
      <c r="UJZ833" s="28"/>
      <c r="UKA833" s="28"/>
      <c r="UKB833" s="28"/>
      <c r="UKC833" s="28"/>
      <c r="UKD833" s="28"/>
      <c r="UKE833" s="28"/>
      <c r="UKF833" s="28"/>
      <c r="UKG833" s="28"/>
      <c r="UKH833" s="28"/>
      <c r="UKI833" s="28"/>
      <c r="UKJ833" s="28"/>
      <c r="UKK833" s="28"/>
      <c r="UKL833" s="28"/>
      <c r="UKM833" s="28"/>
      <c r="UKN833" s="28"/>
      <c r="UKO833" s="28"/>
      <c r="UKP833" s="28"/>
      <c r="UKQ833" s="28"/>
      <c r="UKR833" s="28"/>
      <c r="UKS833" s="28"/>
      <c r="UKT833" s="28"/>
      <c r="UKU833" s="28"/>
      <c r="UKV833" s="28"/>
      <c r="UKW833" s="28"/>
      <c r="UKX833" s="28"/>
      <c r="UKY833" s="28"/>
      <c r="UKZ833" s="28"/>
      <c r="ULA833" s="28"/>
      <c r="ULB833" s="28"/>
      <c r="ULC833" s="28"/>
      <c r="ULD833" s="28"/>
      <c r="ULE833" s="28"/>
      <c r="ULF833" s="28"/>
      <c r="ULG833" s="28"/>
      <c r="ULH833" s="28"/>
      <c r="ULI833" s="28"/>
      <c r="ULJ833" s="28"/>
      <c r="ULK833" s="28"/>
      <c r="ULL833" s="28"/>
      <c r="ULM833" s="28"/>
      <c r="ULN833" s="28"/>
      <c r="ULO833" s="28"/>
      <c r="ULP833" s="28"/>
      <c r="ULQ833" s="28"/>
      <c r="ULR833" s="28"/>
      <c r="ULS833" s="28"/>
      <c r="ULT833" s="28"/>
      <c r="ULU833" s="28"/>
      <c r="ULV833" s="28"/>
      <c r="ULW833" s="28"/>
      <c r="ULX833" s="28"/>
      <c r="ULY833" s="28"/>
      <c r="ULZ833" s="28"/>
      <c r="UMA833" s="28"/>
      <c r="UMB833" s="28"/>
      <c r="UMC833" s="28"/>
      <c r="UMD833" s="28"/>
      <c r="UME833" s="28"/>
      <c r="UMF833" s="28"/>
      <c r="UMG833" s="28"/>
      <c r="UMH833" s="28"/>
      <c r="UMI833" s="28"/>
      <c r="UMJ833" s="28"/>
      <c r="UMK833" s="28"/>
      <c r="UML833" s="28"/>
      <c r="UMM833" s="28"/>
      <c r="UMN833" s="28"/>
      <c r="UMO833" s="28"/>
      <c r="UMP833" s="28"/>
      <c r="UMQ833" s="28"/>
      <c r="UMR833" s="28"/>
      <c r="UMS833" s="28"/>
      <c r="UMT833" s="28"/>
      <c r="UMU833" s="28"/>
      <c r="UMV833" s="28"/>
      <c r="UMW833" s="28"/>
      <c r="UMX833" s="28"/>
      <c r="UMY833" s="28"/>
      <c r="UMZ833" s="28"/>
      <c r="UNA833" s="28"/>
      <c r="UNB833" s="28"/>
      <c r="UNC833" s="28"/>
      <c r="UND833" s="28"/>
      <c r="UNE833" s="28"/>
      <c r="UNF833" s="28"/>
      <c r="UNG833" s="28"/>
      <c r="UNH833" s="28"/>
      <c r="UNI833" s="28"/>
      <c r="UNJ833" s="28"/>
      <c r="UNK833" s="28"/>
      <c r="UNL833" s="28"/>
      <c r="UNM833" s="28"/>
      <c r="UNN833" s="28"/>
      <c r="UNO833" s="28"/>
      <c r="UNP833" s="28"/>
      <c r="UNQ833" s="28"/>
      <c r="UNR833" s="28"/>
      <c r="UNS833" s="28"/>
      <c r="UNT833" s="28"/>
      <c r="UNU833" s="28"/>
      <c r="UNV833" s="28"/>
      <c r="UNW833" s="28"/>
      <c r="UNX833" s="28"/>
      <c r="UNY833" s="28"/>
      <c r="UNZ833" s="28"/>
      <c r="UOA833" s="28"/>
      <c r="UOB833" s="28"/>
      <c r="UOC833" s="28"/>
      <c r="UOD833" s="28"/>
      <c r="UOE833" s="28"/>
      <c r="UOF833" s="28"/>
      <c r="UOG833" s="28"/>
      <c r="UOH833" s="28"/>
      <c r="UOI833" s="28"/>
      <c r="UOJ833" s="28"/>
      <c r="UOK833" s="28"/>
      <c r="UOL833" s="28"/>
      <c r="UOM833" s="28"/>
      <c r="UON833" s="28"/>
      <c r="UOO833" s="28"/>
      <c r="UOP833" s="28"/>
      <c r="UOQ833" s="28"/>
      <c r="UOR833" s="28"/>
      <c r="UOS833" s="28"/>
      <c r="UOT833" s="28"/>
      <c r="UOU833" s="28"/>
      <c r="UOV833" s="28"/>
      <c r="UOW833" s="28"/>
      <c r="UOX833" s="28"/>
      <c r="UOY833" s="28"/>
      <c r="UOZ833" s="28"/>
      <c r="UPA833" s="28"/>
      <c r="UPB833" s="28"/>
      <c r="UPC833" s="28"/>
      <c r="UPD833" s="28"/>
      <c r="UPE833" s="28"/>
      <c r="UPF833" s="28"/>
      <c r="UPG833" s="28"/>
      <c r="UPH833" s="28"/>
      <c r="UPI833" s="28"/>
      <c r="UPJ833" s="28"/>
      <c r="UPK833" s="28"/>
      <c r="UPL833" s="28"/>
      <c r="UPM833" s="28"/>
      <c r="UPN833" s="28"/>
      <c r="UPO833" s="28"/>
      <c r="UPP833" s="28"/>
      <c r="UPQ833" s="28"/>
      <c r="UPR833" s="28"/>
      <c r="UPS833" s="28"/>
      <c r="UPT833" s="28"/>
      <c r="UPU833" s="28"/>
      <c r="UPV833" s="28"/>
      <c r="UPW833" s="28"/>
      <c r="UPX833" s="28"/>
      <c r="UPY833" s="28"/>
      <c r="UPZ833" s="28"/>
      <c r="UQA833" s="28"/>
      <c r="UQB833" s="28"/>
      <c r="UQC833" s="28"/>
      <c r="UQD833" s="28"/>
      <c r="UQE833" s="28"/>
      <c r="UQF833" s="28"/>
      <c r="UQG833" s="28"/>
      <c r="UQH833" s="28"/>
      <c r="UQI833" s="28"/>
      <c r="UQJ833" s="28"/>
      <c r="UQK833" s="28"/>
      <c r="UQL833" s="28"/>
      <c r="UQM833" s="28"/>
      <c r="UQN833" s="28"/>
      <c r="UQO833" s="28"/>
      <c r="UQP833" s="28"/>
      <c r="UQQ833" s="28"/>
      <c r="UQR833" s="28"/>
      <c r="UQS833" s="28"/>
      <c r="UQT833" s="28"/>
      <c r="UQU833" s="28"/>
      <c r="UQV833" s="28"/>
      <c r="UQW833" s="28"/>
      <c r="UQX833" s="28"/>
      <c r="UQY833" s="28"/>
      <c r="UQZ833" s="28"/>
      <c r="URA833" s="28"/>
      <c r="URB833" s="28"/>
      <c r="URC833" s="28"/>
      <c r="URD833" s="28"/>
      <c r="URE833" s="28"/>
      <c r="URF833" s="28"/>
      <c r="URG833" s="28"/>
      <c r="URH833" s="28"/>
      <c r="URI833" s="28"/>
      <c r="URJ833" s="28"/>
      <c r="URK833" s="28"/>
      <c r="URL833" s="28"/>
      <c r="URM833" s="28"/>
      <c r="URN833" s="28"/>
      <c r="URO833" s="28"/>
      <c r="URP833" s="28"/>
      <c r="URQ833" s="28"/>
      <c r="URR833" s="28"/>
      <c r="URS833" s="28"/>
      <c r="URT833" s="28"/>
      <c r="URU833" s="28"/>
      <c r="URV833" s="28"/>
      <c r="URW833" s="28"/>
      <c r="URX833" s="28"/>
      <c r="URY833" s="28"/>
      <c r="URZ833" s="28"/>
      <c r="USA833" s="28"/>
      <c r="USB833" s="28"/>
      <c r="USC833" s="28"/>
      <c r="USD833" s="28"/>
      <c r="USE833" s="28"/>
      <c r="USF833" s="28"/>
      <c r="USG833" s="28"/>
      <c r="USH833" s="28"/>
      <c r="USI833" s="28"/>
      <c r="USJ833" s="28"/>
      <c r="USK833" s="28"/>
      <c r="USL833" s="28"/>
      <c r="USM833" s="28"/>
      <c r="USN833" s="28"/>
      <c r="USO833" s="28"/>
      <c r="USP833" s="28"/>
      <c r="USQ833" s="28"/>
      <c r="USR833" s="28"/>
      <c r="USS833" s="28"/>
      <c r="UST833" s="28"/>
      <c r="USU833" s="28"/>
      <c r="USV833" s="28"/>
      <c r="USW833" s="28"/>
      <c r="USX833" s="28"/>
      <c r="USY833" s="28"/>
      <c r="USZ833" s="28"/>
      <c r="UTA833" s="28"/>
      <c r="UTB833" s="28"/>
      <c r="UTC833" s="28"/>
      <c r="UTD833" s="28"/>
      <c r="UTE833" s="28"/>
      <c r="UTF833" s="28"/>
      <c r="UTG833" s="28"/>
      <c r="UTH833" s="28"/>
      <c r="UTI833" s="28"/>
      <c r="UTJ833" s="28"/>
      <c r="UTK833" s="28"/>
      <c r="UTL833" s="28"/>
      <c r="UTM833" s="28"/>
      <c r="UTN833" s="28"/>
      <c r="UTO833" s="28"/>
      <c r="UTP833" s="28"/>
      <c r="UTQ833" s="28"/>
      <c r="UTR833" s="28"/>
      <c r="UTS833" s="28"/>
      <c r="UTT833" s="28"/>
      <c r="UTU833" s="28"/>
      <c r="UTV833" s="28"/>
      <c r="UTW833" s="28"/>
      <c r="UTX833" s="28"/>
      <c r="UTY833" s="28"/>
      <c r="UTZ833" s="28"/>
      <c r="UUA833" s="28"/>
      <c r="UUB833" s="28"/>
      <c r="UUC833" s="28"/>
      <c r="UUD833" s="28"/>
      <c r="UUE833" s="28"/>
      <c r="UUF833" s="28"/>
      <c r="UUG833" s="28"/>
      <c r="UUH833" s="28"/>
      <c r="UUI833" s="28"/>
      <c r="UUJ833" s="28"/>
      <c r="UUK833" s="28"/>
      <c r="UUL833" s="28"/>
      <c r="UUM833" s="28"/>
      <c r="UUN833" s="28"/>
      <c r="UUO833" s="28"/>
      <c r="UUP833" s="28"/>
      <c r="UUQ833" s="28"/>
      <c r="UUR833" s="28"/>
      <c r="UUS833" s="28"/>
      <c r="UUT833" s="28"/>
      <c r="UUU833" s="28"/>
      <c r="UUV833" s="28"/>
      <c r="UUW833" s="28"/>
      <c r="UUX833" s="28"/>
      <c r="UUY833" s="28"/>
      <c r="UUZ833" s="28"/>
      <c r="UVA833" s="28"/>
      <c r="UVB833" s="28"/>
      <c r="UVC833" s="28"/>
      <c r="UVD833" s="28"/>
      <c r="UVE833" s="28"/>
      <c r="UVF833" s="28"/>
      <c r="UVG833" s="28"/>
      <c r="UVH833" s="28"/>
      <c r="UVI833" s="28"/>
      <c r="UVJ833" s="28"/>
      <c r="UVK833" s="28"/>
      <c r="UVL833" s="28"/>
      <c r="UVM833" s="28"/>
      <c r="UVN833" s="28"/>
      <c r="UVO833" s="28"/>
      <c r="UVP833" s="28"/>
      <c r="UVQ833" s="28"/>
      <c r="UVR833" s="28"/>
      <c r="UVS833" s="28"/>
      <c r="UVT833" s="28"/>
      <c r="UVU833" s="28"/>
      <c r="UVV833" s="28"/>
      <c r="UVW833" s="28"/>
      <c r="UVX833" s="28"/>
      <c r="UVY833" s="28"/>
      <c r="UVZ833" s="28"/>
      <c r="UWA833" s="28"/>
      <c r="UWB833" s="28"/>
      <c r="UWC833" s="28"/>
      <c r="UWD833" s="28"/>
      <c r="UWE833" s="28"/>
      <c r="UWF833" s="28"/>
      <c r="UWG833" s="28"/>
      <c r="UWH833" s="28"/>
      <c r="UWI833" s="28"/>
      <c r="UWJ833" s="28"/>
      <c r="UWK833" s="28"/>
      <c r="UWL833" s="28"/>
      <c r="UWM833" s="28"/>
      <c r="UWN833" s="28"/>
      <c r="UWO833" s="28"/>
      <c r="UWP833" s="28"/>
      <c r="UWQ833" s="28"/>
      <c r="UWR833" s="28"/>
      <c r="UWS833" s="28"/>
      <c r="UWT833" s="28"/>
      <c r="UWU833" s="28"/>
      <c r="UWV833" s="28"/>
      <c r="UWW833" s="28"/>
      <c r="UWX833" s="28"/>
      <c r="UWY833" s="28"/>
      <c r="UWZ833" s="28"/>
      <c r="UXA833" s="28"/>
      <c r="UXB833" s="28"/>
      <c r="UXC833" s="28"/>
      <c r="UXD833" s="28"/>
      <c r="UXE833" s="28"/>
      <c r="UXF833" s="28"/>
      <c r="UXG833" s="28"/>
      <c r="UXH833" s="28"/>
      <c r="UXI833" s="28"/>
      <c r="UXJ833" s="28"/>
      <c r="UXK833" s="28"/>
      <c r="UXL833" s="28"/>
      <c r="UXM833" s="28"/>
      <c r="UXN833" s="28"/>
      <c r="UXO833" s="28"/>
      <c r="UXP833" s="28"/>
      <c r="UXQ833" s="28"/>
      <c r="UXR833" s="28"/>
      <c r="UXS833" s="28"/>
      <c r="UXT833" s="28"/>
      <c r="UXU833" s="28"/>
      <c r="UXV833" s="28"/>
      <c r="UXW833" s="28"/>
      <c r="UXX833" s="28"/>
      <c r="UXY833" s="28"/>
      <c r="UXZ833" s="28"/>
      <c r="UYA833" s="28"/>
      <c r="UYB833" s="28"/>
      <c r="UYC833" s="28"/>
      <c r="UYD833" s="28"/>
      <c r="UYE833" s="28"/>
      <c r="UYF833" s="28"/>
      <c r="UYG833" s="28"/>
      <c r="UYH833" s="28"/>
      <c r="UYI833" s="28"/>
      <c r="UYJ833" s="28"/>
      <c r="UYK833" s="28"/>
      <c r="UYL833" s="28"/>
      <c r="UYM833" s="28"/>
      <c r="UYN833" s="28"/>
      <c r="UYO833" s="28"/>
      <c r="UYP833" s="28"/>
      <c r="UYQ833" s="28"/>
      <c r="UYR833" s="28"/>
      <c r="UYS833" s="28"/>
      <c r="UYT833" s="28"/>
      <c r="UYU833" s="28"/>
      <c r="UYV833" s="28"/>
      <c r="UYW833" s="28"/>
      <c r="UYX833" s="28"/>
      <c r="UYY833" s="28"/>
      <c r="UYZ833" s="28"/>
      <c r="UZA833" s="28"/>
      <c r="UZB833" s="28"/>
      <c r="UZC833" s="28"/>
      <c r="UZD833" s="28"/>
      <c r="UZE833" s="28"/>
      <c r="UZF833" s="28"/>
      <c r="UZG833" s="28"/>
      <c r="UZH833" s="28"/>
      <c r="UZI833" s="28"/>
      <c r="UZJ833" s="28"/>
      <c r="UZK833" s="28"/>
      <c r="UZL833" s="28"/>
      <c r="UZM833" s="28"/>
      <c r="UZN833" s="28"/>
      <c r="UZO833" s="28"/>
      <c r="UZP833" s="28"/>
      <c r="UZQ833" s="28"/>
      <c r="UZR833" s="28"/>
      <c r="UZS833" s="28"/>
      <c r="UZT833" s="28"/>
      <c r="UZU833" s="28"/>
      <c r="UZV833" s="28"/>
      <c r="UZW833" s="28"/>
      <c r="UZX833" s="28"/>
      <c r="UZY833" s="28"/>
      <c r="UZZ833" s="28"/>
      <c r="VAA833" s="28"/>
      <c r="VAB833" s="28"/>
      <c r="VAC833" s="28"/>
      <c r="VAD833" s="28"/>
      <c r="VAE833" s="28"/>
      <c r="VAF833" s="28"/>
      <c r="VAG833" s="28"/>
      <c r="VAH833" s="28"/>
      <c r="VAI833" s="28"/>
      <c r="VAJ833" s="28"/>
      <c r="VAK833" s="28"/>
      <c r="VAL833" s="28"/>
      <c r="VAM833" s="28"/>
      <c r="VAN833" s="28"/>
      <c r="VAO833" s="28"/>
      <c r="VAP833" s="28"/>
      <c r="VAQ833" s="28"/>
      <c r="VAR833" s="28"/>
      <c r="VAS833" s="28"/>
      <c r="VAT833" s="28"/>
      <c r="VAU833" s="28"/>
      <c r="VAV833" s="28"/>
      <c r="VAW833" s="28"/>
      <c r="VAX833" s="28"/>
      <c r="VAY833" s="28"/>
      <c r="VAZ833" s="28"/>
      <c r="VBA833" s="28"/>
      <c r="VBB833" s="28"/>
      <c r="VBC833" s="28"/>
      <c r="VBD833" s="28"/>
      <c r="VBE833" s="28"/>
      <c r="VBF833" s="28"/>
      <c r="VBG833" s="28"/>
      <c r="VBH833" s="28"/>
      <c r="VBI833" s="28"/>
      <c r="VBJ833" s="28"/>
      <c r="VBK833" s="28"/>
      <c r="VBL833" s="28"/>
      <c r="VBM833" s="28"/>
      <c r="VBN833" s="28"/>
      <c r="VBO833" s="28"/>
      <c r="VBP833" s="28"/>
      <c r="VBQ833" s="28"/>
      <c r="VBR833" s="28"/>
      <c r="VBS833" s="28"/>
      <c r="VBT833" s="28"/>
      <c r="VBU833" s="28"/>
      <c r="VBV833" s="28"/>
      <c r="VBW833" s="28"/>
      <c r="VBX833" s="28"/>
      <c r="VBY833" s="28"/>
      <c r="VBZ833" s="28"/>
      <c r="VCA833" s="28"/>
      <c r="VCB833" s="28"/>
      <c r="VCC833" s="28"/>
      <c r="VCD833" s="28"/>
      <c r="VCE833" s="28"/>
      <c r="VCF833" s="28"/>
      <c r="VCG833" s="28"/>
      <c r="VCH833" s="28"/>
      <c r="VCI833" s="28"/>
      <c r="VCJ833" s="28"/>
      <c r="VCK833" s="28"/>
      <c r="VCL833" s="28"/>
      <c r="VCM833" s="28"/>
      <c r="VCN833" s="28"/>
      <c r="VCO833" s="28"/>
      <c r="VCP833" s="28"/>
      <c r="VCQ833" s="28"/>
      <c r="VCR833" s="28"/>
      <c r="VCS833" s="28"/>
      <c r="VCT833" s="28"/>
      <c r="VCU833" s="28"/>
      <c r="VCV833" s="28"/>
      <c r="VCW833" s="28"/>
      <c r="VCX833" s="28"/>
      <c r="VCY833" s="28"/>
      <c r="VCZ833" s="28"/>
      <c r="VDA833" s="28"/>
      <c r="VDB833" s="28"/>
      <c r="VDC833" s="28"/>
      <c r="VDD833" s="28"/>
      <c r="VDE833" s="28"/>
      <c r="VDF833" s="28"/>
      <c r="VDG833" s="28"/>
      <c r="VDH833" s="28"/>
      <c r="VDI833" s="28"/>
      <c r="VDJ833" s="28"/>
      <c r="VDK833" s="28"/>
      <c r="VDL833" s="28"/>
      <c r="VDM833" s="28"/>
      <c r="VDN833" s="28"/>
      <c r="VDO833" s="28"/>
      <c r="VDP833" s="28"/>
      <c r="VDQ833" s="28"/>
      <c r="VDR833" s="28"/>
      <c r="VDS833" s="28"/>
      <c r="VDT833" s="28"/>
      <c r="VDU833" s="28"/>
      <c r="VDV833" s="28"/>
      <c r="VDW833" s="28"/>
      <c r="VDX833" s="28"/>
      <c r="VDY833" s="28"/>
      <c r="VDZ833" s="28"/>
      <c r="VEA833" s="28"/>
      <c r="VEB833" s="28"/>
      <c r="VEC833" s="28"/>
      <c r="VED833" s="28"/>
      <c r="VEE833" s="28"/>
      <c r="VEF833" s="28"/>
      <c r="VEG833" s="28"/>
      <c r="VEH833" s="28"/>
      <c r="VEI833" s="28"/>
      <c r="VEJ833" s="28"/>
      <c r="VEK833" s="28"/>
      <c r="VEL833" s="28"/>
      <c r="VEM833" s="28"/>
      <c r="VEN833" s="28"/>
      <c r="VEO833" s="28"/>
      <c r="VEP833" s="28"/>
      <c r="VEQ833" s="28"/>
      <c r="VER833" s="28"/>
      <c r="VES833" s="28"/>
      <c r="VET833" s="28"/>
      <c r="VEU833" s="28"/>
      <c r="VEV833" s="28"/>
      <c r="VEW833" s="28"/>
      <c r="VEX833" s="28"/>
      <c r="VEY833" s="28"/>
      <c r="VEZ833" s="28"/>
      <c r="VFA833" s="28"/>
      <c r="VFB833" s="28"/>
      <c r="VFC833" s="28"/>
      <c r="VFD833" s="28"/>
      <c r="VFE833" s="28"/>
      <c r="VFF833" s="28"/>
      <c r="VFG833" s="28"/>
      <c r="VFH833" s="28"/>
      <c r="VFI833" s="28"/>
      <c r="VFJ833" s="28"/>
      <c r="VFK833" s="28"/>
      <c r="VFL833" s="28"/>
      <c r="VFM833" s="28"/>
      <c r="VFN833" s="28"/>
      <c r="VFO833" s="28"/>
      <c r="VFP833" s="28"/>
      <c r="VFQ833" s="28"/>
      <c r="VFR833" s="28"/>
      <c r="VFS833" s="28"/>
      <c r="VFT833" s="28"/>
      <c r="VFU833" s="28"/>
      <c r="VFV833" s="28"/>
      <c r="VFW833" s="28"/>
      <c r="VFX833" s="28"/>
      <c r="VFY833" s="28"/>
      <c r="VFZ833" s="28"/>
      <c r="VGA833" s="28"/>
      <c r="VGB833" s="28"/>
      <c r="VGC833" s="28"/>
      <c r="VGD833" s="28"/>
      <c r="VGE833" s="28"/>
      <c r="VGF833" s="28"/>
      <c r="VGG833" s="28"/>
      <c r="VGH833" s="28"/>
      <c r="VGI833" s="28"/>
      <c r="VGJ833" s="28"/>
      <c r="VGK833" s="28"/>
      <c r="VGL833" s="28"/>
      <c r="VGM833" s="28"/>
      <c r="VGN833" s="28"/>
      <c r="VGO833" s="28"/>
      <c r="VGP833" s="28"/>
      <c r="VGQ833" s="28"/>
      <c r="VGR833" s="28"/>
      <c r="VGS833" s="28"/>
      <c r="VGT833" s="28"/>
      <c r="VGU833" s="28"/>
      <c r="VGV833" s="28"/>
      <c r="VGW833" s="28"/>
      <c r="VGX833" s="28"/>
      <c r="VGY833" s="28"/>
      <c r="VGZ833" s="28"/>
      <c r="VHA833" s="28"/>
      <c r="VHB833" s="28"/>
      <c r="VHC833" s="28"/>
      <c r="VHD833" s="28"/>
      <c r="VHE833" s="28"/>
      <c r="VHF833" s="28"/>
      <c r="VHG833" s="28"/>
      <c r="VHH833" s="28"/>
      <c r="VHI833" s="28"/>
      <c r="VHJ833" s="28"/>
      <c r="VHK833" s="28"/>
      <c r="VHL833" s="28"/>
      <c r="VHM833" s="28"/>
      <c r="VHN833" s="28"/>
      <c r="VHO833" s="28"/>
      <c r="VHP833" s="28"/>
      <c r="VHQ833" s="28"/>
      <c r="VHR833" s="28"/>
      <c r="VHS833" s="28"/>
      <c r="VHT833" s="28"/>
      <c r="VHU833" s="28"/>
      <c r="VHV833" s="28"/>
      <c r="VHW833" s="28"/>
      <c r="VHX833" s="28"/>
      <c r="VHY833" s="28"/>
      <c r="VHZ833" s="28"/>
      <c r="VIA833" s="28"/>
      <c r="VIB833" s="28"/>
      <c r="VIC833" s="28"/>
      <c r="VID833" s="28"/>
      <c r="VIE833" s="28"/>
      <c r="VIF833" s="28"/>
      <c r="VIG833" s="28"/>
      <c r="VIH833" s="28"/>
      <c r="VII833" s="28"/>
      <c r="VIJ833" s="28"/>
      <c r="VIK833" s="28"/>
      <c r="VIL833" s="28"/>
      <c r="VIM833" s="28"/>
      <c r="VIN833" s="28"/>
      <c r="VIO833" s="28"/>
      <c r="VIP833" s="28"/>
      <c r="VIQ833" s="28"/>
      <c r="VIR833" s="28"/>
      <c r="VIS833" s="28"/>
      <c r="VIT833" s="28"/>
      <c r="VIU833" s="28"/>
      <c r="VIV833" s="28"/>
      <c r="VIW833" s="28"/>
      <c r="VIX833" s="28"/>
      <c r="VIY833" s="28"/>
      <c r="VIZ833" s="28"/>
      <c r="VJA833" s="28"/>
      <c r="VJB833" s="28"/>
      <c r="VJC833" s="28"/>
      <c r="VJD833" s="28"/>
      <c r="VJE833" s="28"/>
      <c r="VJF833" s="28"/>
      <c r="VJG833" s="28"/>
      <c r="VJH833" s="28"/>
      <c r="VJI833" s="28"/>
      <c r="VJJ833" s="28"/>
      <c r="VJK833" s="28"/>
      <c r="VJL833" s="28"/>
      <c r="VJM833" s="28"/>
      <c r="VJN833" s="28"/>
      <c r="VJO833" s="28"/>
      <c r="VJP833" s="28"/>
      <c r="VJQ833" s="28"/>
      <c r="VJR833" s="28"/>
      <c r="VJS833" s="28"/>
      <c r="VJT833" s="28"/>
      <c r="VJU833" s="28"/>
      <c r="VJV833" s="28"/>
      <c r="VJW833" s="28"/>
      <c r="VJX833" s="28"/>
      <c r="VJY833" s="28"/>
      <c r="VJZ833" s="28"/>
      <c r="VKA833" s="28"/>
      <c r="VKB833" s="28"/>
      <c r="VKC833" s="28"/>
      <c r="VKD833" s="28"/>
      <c r="VKE833" s="28"/>
      <c r="VKF833" s="28"/>
      <c r="VKG833" s="28"/>
      <c r="VKH833" s="28"/>
      <c r="VKI833" s="28"/>
      <c r="VKJ833" s="28"/>
      <c r="VKK833" s="28"/>
      <c r="VKL833" s="28"/>
      <c r="VKM833" s="28"/>
      <c r="VKN833" s="28"/>
      <c r="VKO833" s="28"/>
      <c r="VKP833" s="28"/>
      <c r="VKQ833" s="28"/>
      <c r="VKR833" s="28"/>
      <c r="VKS833" s="28"/>
      <c r="VKT833" s="28"/>
      <c r="VKU833" s="28"/>
      <c r="VKV833" s="28"/>
      <c r="VKW833" s="28"/>
      <c r="VKX833" s="28"/>
      <c r="VKY833" s="28"/>
      <c r="VKZ833" s="28"/>
      <c r="VLA833" s="28"/>
      <c r="VLB833" s="28"/>
      <c r="VLC833" s="28"/>
      <c r="VLD833" s="28"/>
      <c r="VLE833" s="28"/>
      <c r="VLF833" s="28"/>
      <c r="VLG833" s="28"/>
      <c r="VLH833" s="28"/>
      <c r="VLI833" s="28"/>
      <c r="VLJ833" s="28"/>
      <c r="VLK833" s="28"/>
      <c r="VLL833" s="28"/>
      <c r="VLM833" s="28"/>
      <c r="VLN833" s="28"/>
      <c r="VLO833" s="28"/>
      <c r="VLP833" s="28"/>
      <c r="VLQ833" s="28"/>
      <c r="VLR833" s="28"/>
      <c r="VLS833" s="28"/>
      <c r="VLT833" s="28"/>
      <c r="VLU833" s="28"/>
      <c r="VLV833" s="28"/>
      <c r="VLW833" s="28"/>
      <c r="VLX833" s="28"/>
      <c r="VLY833" s="28"/>
      <c r="VLZ833" s="28"/>
      <c r="VMA833" s="28"/>
      <c r="VMB833" s="28"/>
      <c r="VMC833" s="28"/>
      <c r="VMD833" s="28"/>
      <c r="VME833" s="28"/>
      <c r="VMF833" s="28"/>
      <c r="VMG833" s="28"/>
      <c r="VMH833" s="28"/>
      <c r="VMI833" s="28"/>
      <c r="VMJ833" s="28"/>
      <c r="VMK833" s="28"/>
      <c r="VML833" s="28"/>
      <c r="VMM833" s="28"/>
      <c r="VMN833" s="28"/>
      <c r="VMO833" s="28"/>
      <c r="VMP833" s="28"/>
      <c r="VMQ833" s="28"/>
      <c r="VMR833" s="28"/>
      <c r="VMS833" s="28"/>
      <c r="VMT833" s="28"/>
      <c r="VMU833" s="28"/>
      <c r="VMV833" s="28"/>
      <c r="VMW833" s="28"/>
      <c r="VMX833" s="28"/>
      <c r="VMY833" s="28"/>
      <c r="VMZ833" s="28"/>
      <c r="VNA833" s="28"/>
      <c r="VNB833" s="28"/>
      <c r="VNC833" s="28"/>
      <c r="VND833" s="28"/>
      <c r="VNE833" s="28"/>
      <c r="VNF833" s="28"/>
      <c r="VNG833" s="28"/>
      <c r="VNH833" s="28"/>
      <c r="VNI833" s="28"/>
      <c r="VNJ833" s="28"/>
      <c r="VNK833" s="28"/>
      <c r="VNL833" s="28"/>
      <c r="VNM833" s="28"/>
      <c r="VNN833" s="28"/>
      <c r="VNO833" s="28"/>
      <c r="VNP833" s="28"/>
      <c r="VNQ833" s="28"/>
      <c r="VNR833" s="28"/>
      <c r="VNS833" s="28"/>
      <c r="VNT833" s="28"/>
      <c r="VNU833" s="28"/>
      <c r="VNV833" s="28"/>
      <c r="VNW833" s="28"/>
      <c r="VNX833" s="28"/>
      <c r="VNY833" s="28"/>
      <c r="VNZ833" s="28"/>
      <c r="VOA833" s="28"/>
      <c r="VOB833" s="28"/>
      <c r="VOC833" s="28"/>
      <c r="VOD833" s="28"/>
      <c r="VOE833" s="28"/>
      <c r="VOF833" s="28"/>
      <c r="VOG833" s="28"/>
      <c r="VOH833" s="28"/>
      <c r="VOI833" s="28"/>
      <c r="VOJ833" s="28"/>
      <c r="VOK833" s="28"/>
      <c r="VOL833" s="28"/>
      <c r="VOM833" s="28"/>
      <c r="VON833" s="28"/>
      <c r="VOO833" s="28"/>
      <c r="VOP833" s="28"/>
      <c r="VOQ833" s="28"/>
      <c r="VOR833" s="28"/>
      <c r="VOS833" s="28"/>
      <c r="VOT833" s="28"/>
      <c r="VOU833" s="28"/>
      <c r="VOV833" s="28"/>
      <c r="VOW833" s="28"/>
      <c r="VOX833" s="28"/>
      <c r="VOY833" s="28"/>
      <c r="VOZ833" s="28"/>
      <c r="VPA833" s="28"/>
      <c r="VPB833" s="28"/>
      <c r="VPC833" s="28"/>
      <c r="VPD833" s="28"/>
      <c r="VPE833" s="28"/>
      <c r="VPF833" s="28"/>
      <c r="VPG833" s="28"/>
      <c r="VPH833" s="28"/>
      <c r="VPI833" s="28"/>
      <c r="VPJ833" s="28"/>
      <c r="VPK833" s="28"/>
      <c r="VPL833" s="28"/>
      <c r="VPM833" s="28"/>
      <c r="VPN833" s="28"/>
      <c r="VPO833" s="28"/>
      <c r="VPP833" s="28"/>
      <c r="VPQ833" s="28"/>
      <c r="VPR833" s="28"/>
      <c r="VPS833" s="28"/>
      <c r="VPT833" s="28"/>
      <c r="VPU833" s="28"/>
      <c r="VPV833" s="28"/>
      <c r="VPW833" s="28"/>
      <c r="VPX833" s="28"/>
      <c r="VPY833" s="28"/>
      <c r="VPZ833" s="28"/>
      <c r="VQA833" s="28"/>
      <c r="VQB833" s="28"/>
      <c r="VQC833" s="28"/>
      <c r="VQD833" s="28"/>
      <c r="VQE833" s="28"/>
      <c r="VQF833" s="28"/>
      <c r="VQG833" s="28"/>
      <c r="VQH833" s="28"/>
      <c r="VQI833" s="28"/>
      <c r="VQJ833" s="28"/>
      <c r="VQK833" s="28"/>
      <c r="VQL833" s="28"/>
      <c r="VQM833" s="28"/>
      <c r="VQN833" s="28"/>
      <c r="VQO833" s="28"/>
      <c r="VQP833" s="28"/>
      <c r="VQQ833" s="28"/>
      <c r="VQR833" s="28"/>
      <c r="VQS833" s="28"/>
      <c r="VQT833" s="28"/>
      <c r="VQU833" s="28"/>
      <c r="VQV833" s="28"/>
      <c r="VQW833" s="28"/>
      <c r="VQX833" s="28"/>
      <c r="VQY833" s="28"/>
      <c r="VQZ833" s="28"/>
      <c r="VRA833" s="28"/>
      <c r="VRB833" s="28"/>
      <c r="VRC833" s="28"/>
      <c r="VRD833" s="28"/>
      <c r="VRE833" s="28"/>
      <c r="VRF833" s="28"/>
      <c r="VRG833" s="28"/>
      <c r="VRH833" s="28"/>
      <c r="VRI833" s="28"/>
      <c r="VRJ833" s="28"/>
      <c r="VRK833" s="28"/>
      <c r="VRL833" s="28"/>
      <c r="VRM833" s="28"/>
      <c r="VRN833" s="28"/>
      <c r="VRO833" s="28"/>
      <c r="VRP833" s="28"/>
      <c r="VRQ833" s="28"/>
      <c r="VRR833" s="28"/>
      <c r="VRS833" s="28"/>
      <c r="VRT833" s="28"/>
      <c r="VRU833" s="28"/>
      <c r="VRV833" s="28"/>
      <c r="VRW833" s="28"/>
      <c r="VRX833" s="28"/>
      <c r="VRY833" s="28"/>
      <c r="VRZ833" s="28"/>
      <c r="VSA833" s="28"/>
      <c r="VSB833" s="28"/>
      <c r="VSC833" s="28"/>
      <c r="VSD833" s="28"/>
      <c r="VSE833" s="28"/>
      <c r="VSF833" s="28"/>
      <c r="VSG833" s="28"/>
      <c r="VSH833" s="28"/>
      <c r="VSI833" s="28"/>
      <c r="VSJ833" s="28"/>
      <c r="VSK833" s="28"/>
      <c r="VSL833" s="28"/>
      <c r="VSM833" s="28"/>
      <c r="VSN833" s="28"/>
      <c r="VSO833" s="28"/>
      <c r="VSP833" s="28"/>
      <c r="VSQ833" s="28"/>
      <c r="VSR833" s="28"/>
      <c r="VSS833" s="28"/>
      <c r="VST833" s="28"/>
      <c r="VSU833" s="28"/>
      <c r="VSV833" s="28"/>
      <c r="VSW833" s="28"/>
      <c r="VSX833" s="28"/>
      <c r="VSY833" s="28"/>
      <c r="VSZ833" s="28"/>
      <c r="VTA833" s="28"/>
      <c r="VTB833" s="28"/>
      <c r="VTC833" s="28"/>
      <c r="VTD833" s="28"/>
      <c r="VTE833" s="28"/>
      <c r="VTF833" s="28"/>
      <c r="VTG833" s="28"/>
      <c r="VTH833" s="28"/>
      <c r="VTI833" s="28"/>
      <c r="VTJ833" s="28"/>
      <c r="VTK833" s="28"/>
      <c r="VTL833" s="28"/>
      <c r="VTM833" s="28"/>
      <c r="VTN833" s="28"/>
      <c r="VTO833" s="28"/>
      <c r="VTP833" s="28"/>
      <c r="VTQ833" s="28"/>
      <c r="VTR833" s="28"/>
      <c r="VTS833" s="28"/>
      <c r="VTT833" s="28"/>
      <c r="VTU833" s="28"/>
      <c r="VTV833" s="28"/>
      <c r="VTW833" s="28"/>
      <c r="VTX833" s="28"/>
      <c r="VTY833" s="28"/>
      <c r="VTZ833" s="28"/>
      <c r="VUA833" s="28"/>
      <c r="VUB833" s="28"/>
      <c r="VUC833" s="28"/>
      <c r="VUD833" s="28"/>
      <c r="VUE833" s="28"/>
      <c r="VUF833" s="28"/>
      <c r="VUG833" s="28"/>
      <c r="VUH833" s="28"/>
      <c r="VUI833" s="28"/>
      <c r="VUJ833" s="28"/>
      <c r="VUK833" s="28"/>
      <c r="VUL833" s="28"/>
      <c r="VUM833" s="28"/>
      <c r="VUN833" s="28"/>
      <c r="VUO833" s="28"/>
      <c r="VUP833" s="28"/>
      <c r="VUQ833" s="28"/>
      <c r="VUR833" s="28"/>
      <c r="VUS833" s="28"/>
      <c r="VUT833" s="28"/>
      <c r="VUU833" s="28"/>
      <c r="VUV833" s="28"/>
      <c r="VUW833" s="28"/>
      <c r="VUX833" s="28"/>
      <c r="VUY833" s="28"/>
      <c r="VUZ833" s="28"/>
      <c r="VVA833" s="28"/>
      <c r="VVB833" s="28"/>
      <c r="VVC833" s="28"/>
      <c r="VVD833" s="28"/>
      <c r="VVE833" s="28"/>
      <c r="VVF833" s="28"/>
      <c r="VVG833" s="28"/>
      <c r="VVH833" s="28"/>
      <c r="VVI833" s="28"/>
      <c r="VVJ833" s="28"/>
      <c r="VVK833" s="28"/>
      <c r="VVL833" s="28"/>
      <c r="VVM833" s="28"/>
      <c r="VVN833" s="28"/>
      <c r="VVO833" s="28"/>
      <c r="VVP833" s="28"/>
      <c r="VVQ833" s="28"/>
      <c r="VVR833" s="28"/>
      <c r="VVS833" s="28"/>
      <c r="VVT833" s="28"/>
      <c r="VVU833" s="28"/>
      <c r="VVV833" s="28"/>
      <c r="VVW833" s="28"/>
      <c r="VVX833" s="28"/>
      <c r="VVY833" s="28"/>
      <c r="VVZ833" s="28"/>
      <c r="VWA833" s="28"/>
      <c r="VWB833" s="28"/>
      <c r="VWC833" s="28"/>
      <c r="VWD833" s="28"/>
      <c r="VWE833" s="28"/>
      <c r="VWF833" s="28"/>
      <c r="VWG833" s="28"/>
      <c r="VWH833" s="28"/>
      <c r="VWI833" s="28"/>
      <c r="VWJ833" s="28"/>
      <c r="VWK833" s="28"/>
      <c r="VWL833" s="28"/>
      <c r="VWM833" s="28"/>
      <c r="VWN833" s="28"/>
      <c r="VWO833" s="28"/>
      <c r="VWP833" s="28"/>
      <c r="VWQ833" s="28"/>
      <c r="VWR833" s="28"/>
      <c r="VWS833" s="28"/>
      <c r="VWT833" s="28"/>
      <c r="VWU833" s="28"/>
      <c r="VWV833" s="28"/>
      <c r="VWW833" s="28"/>
      <c r="VWX833" s="28"/>
      <c r="VWY833" s="28"/>
      <c r="VWZ833" s="28"/>
      <c r="VXA833" s="28"/>
      <c r="VXB833" s="28"/>
      <c r="VXC833" s="28"/>
      <c r="VXD833" s="28"/>
      <c r="VXE833" s="28"/>
      <c r="VXF833" s="28"/>
      <c r="VXG833" s="28"/>
      <c r="VXH833" s="28"/>
      <c r="VXI833" s="28"/>
      <c r="VXJ833" s="28"/>
      <c r="VXK833" s="28"/>
      <c r="VXL833" s="28"/>
      <c r="VXM833" s="28"/>
      <c r="VXN833" s="28"/>
      <c r="VXO833" s="28"/>
      <c r="VXP833" s="28"/>
      <c r="VXQ833" s="28"/>
      <c r="VXR833" s="28"/>
      <c r="VXS833" s="28"/>
      <c r="VXT833" s="28"/>
      <c r="VXU833" s="28"/>
      <c r="VXV833" s="28"/>
      <c r="VXW833" s="28"/>
      <c r="VXX833" s="28"/>
      <c r="VXY833" s="28"/>
      <c r="VXZ833" s="28"/>
      <c r="VYA833" s="28"/>
      <c r="VYB833" s="28"/>
      <c r="VYC833" s="28"/>
      <c r="VYD833" s="28"/>
      <c r="VYE833" s="28"/>
      <c r="VYF833" s="28"/>
      <c r="VYG833" s="28"/>
      <c r="VYH833" s="28"/>
      <c r="VYI833" s="28"/>
      <c r="VYJ833" s="28"/>
      <c r="VYK833" s="28"/>
      <c r="VYL833" s="28"/>
      <c r="VYM833" s="28"/>
      <c r="VYN833" s="28"/>
      <c r="VYO833" s="28"/>
      <c r="VYP833" s="28"/>
      <c r="VYQ833" s="28"/>
      <c r="VYR833" s="28"/>
      <c r="VYS833" s="28"/>
      <c r="VYT833" s="28"/>
      <c r="VYU833" s="28"/>
      <c r="VYV833" s="28"/>
      <c r="VYW833" s="28"/>
      <c r="VYX833" s="28"/>
      <c r="VYY833" s="28"/>
      <c r="VYZ833" s="28"/>
      <c r="VZA833" s="28"/>
      <c r="VZB833" s="28"/>
      <c r="VZC833" s="28"/>
      <c r="VZD833" s="28"/>
      <c r="VZE833" s="28"/>
      <c r="VZF833" s="28"/>
      <c r="VZG833" s="28"/>
      <c r="VZH833" s="28"/>
      <c r="VZI833" s="28"/>
      <c r="VZJ833" s="28"/>
      <c r="VZK833" s="28"/>
      <c r="VZL833" s="28"/>
      <c r="VZM833" s="28"/>
      <c r="VZN833" s="28"/>
      <c r="VZO833" s="28"/>
      <c r="VZP833" s="28"/>
      <c r="VZQ833" s="28"/>
      <c r="VZR833" s="28"/>
      <c r="VZS833" s="28"/>
      <c r="VZT833" s="28"/>
      <c r="VZU833" s="28"/>
      <c r="VZV833" s="28"/>
      <c r="VZW833" s="28"/>
      <c r="VZX833" s="28"/>
      <c r="VZY833" s="28"/>
      <c r="VZZ833" s="28"/>
      <c r="WAA833" s="28"/>
      <c r="WAB833" s="28"/>
      <c r="WAC833" s="28"/>
      <c r="WAD833" s="28"/>
      <c r="WAE833" s="28"/>
      <c r="WAF833" s="28"/>
      <c r="WAG833" s="28"/>
      <c r="WAH833" s="28"/>
      <c r="WAI833" s="28"/>
      <c r="WAJ833" s="28"/>
      <c r="WAK833" s="28"/>
      <c r="WAL833" s="28"/>
      <c r="WAM833" s="28"/>
      <c r="WAN833" s="28"/>
      <c r="WAO833" s="28"/>
      <c r="WAP833" s="28"/>
      <c r="WAQ833" s="28"/>
      <c r="WAR833" s="28"/>
      <c r="WAS833" s="28"/>
      <c r="WAT833" s="28"/>
      <c r="WAU833" s="28"/>
      <c r="WAV833" s="28"/>
      <c r="WAW833" s="28"/>
      <c r="WAX833" s="28"/>
      <c r="WAY833" s="28"/>
      <c r="WAZ833" s="28"/>
      <c r="WBA833" s="28"/>
      <c r="WBB833" s="28"/>
      <c r="WBC833" s="28"/>
      <c r="WBD833" s="28"/>
      <c r="WBE833" s="28"/>
      <c r="WBF833" s="28"/>
      <c r="WBG833" s="28"/>
      <c r="WBH833" s="28"/>
      <c r="WBI833" s="28"/>
      <c r="WBJ833" s="28"/>
      <c r="WBK833" s="28"/>
      <c r="WBL833" s="28"/>
      <c r="WBM833" s="28"/>
      <c r="WBN833" s="28"/>
      <c r="WBO833" s="28"/>
      <c r="WBP833" s="28"/>
      <c r="WBQ833" s="28"/>
      <c r="WBR833" s="28"/>
      <c r="WBS833" s="28"/>
      <c r="WBT833" s="28"/>
      <c r="WBU833" s="28"/>
      <c r="WBV833" s="28"/>
      <c r="WBW833" s="28"/>
      <c r="WBX833" s="28"/>
      <c r="WBY833" s="28"/>
      <c r="WBZ833" s="28"/>
      <c r="WCA833" s="28"/>
      <c r="WCB833" s="28"/>
      <c r="WCC833" s="28"/>
      <c r="WCD833" s="28"/>
      <c r="WCE833" s="28"/>
      <c r="WCF833" s="28"/>
      <c r="WCG833" s="28"/>
      <c r="WCH833" s="28"/>
      <c r="WCI833" s="28"/>
      <c r="WCJ833" s="28"/>
      <c r="WCK833" s="28"/>
      <c r="WCL833" s="28"/>
      <c r="WCM833" s="28"/>
      <c r="WCN833" s="28"/>
      <c r="WCO833" s="28"/>
      <c r="WCP833" s="28"/>
      <c r="WCQ833" s="28"/>
      <c r="WCR833" s="28"/>
      <c r="WCS833" s="28"/>
      <c r="WCT833" s="28"/>
      <c r="WCU833" s="28"/>
      <c r="WCV833" s="28"/>
      <c r="WCW833" s="28"/>
      <c r="WCX833" s="28"/>
      <c r="WCY833" s="28"/>
      <c r="WCZ833" s="28"/>
      <c r="WDA833" s="28"/>
      <c r="WDB833" s="28"/>
      <c r="WDC833" s="28"/>
      <c r="WDD833" s="28"/>
      <c r="WDE833" s="28"/>
      <c r="WDF833" s="28"/>
      <c r="WDG833" s="28"/>
      <c r="WDH833" s="28"/>
      <c r="WDI833" s="28"/>
      <c r="WDJ833" s="28"/>
      <c r="WDK833" s="28"/>
      <c r="WDL833" s="28"/>
      <c r="WDM833" s="28"/>
      <c r="WDN833" s="28"/>
      <c r="WDO833" s="28"/>
      <c r="WDP833" s="28"/>
      <c r="WDQ833" s="28"/>
      <c r="WDR833" s="28"/>
      <c r="WDS833" s="28"/>
      <c r="WDT833" s="28"/>
      <c r="WDU833" s="28"/>
      <c r="WDV833" s="28"/>
      <c r="WDW833" s="28"/>
      <c r="WDX833" s="28"/>
      <c r="WDY833" s="28"/>
      <c r="WDZ833" s="28"/>
      <c r="WEA833" s="28"/>
      <c r="WEB833" s="28"/>
      <c r="WEC833" s="28"/>
      <c r="WED833" s="28"/>
      <c r="WEE833" s="28"/>
      <c r="WEF833" s="28"/>
      <c r="WEG833" s="28"/>
      <c r="WEH833" s="28"/>
      <c r="WEI833" s="28"/>
      <c r="WEJ833" s="28"/>
      <c r="WEK833" s="28"/>
      <c r="WEL833" s="28"/>
      <c r="WEM833" s="28"/>
      <c r="WEN833" s="28"/>
      <c r="WEO833" s="28"/>
      <c r="WEP833" s="28"/>
      <c r="WEQ833" s="28"/>
      <c r="WER833" s="28"/>
      <c r="WES833" s="28"/>
      <c r="WET833" s="28"/>
      <c r="WEU833" s="28"/>
      <c r="WEV833" s="28"/>
      <c r="WEW833" s="28"/>
      <c r="WEX833" s="28"/>
      <c r="WEY833" s="28"/>
      <c r="WEZ833" s="28"/>
      <c r="WFA833" s="28"/>
      <c r="WFB833" s="28"/>
      <c r="WFC833" s="28"/>
      <c r="WFD833" s="28"/>
      <c r="WFE833" s="28"/>
      <c r="WFF833" s="28"/>
      <c r="WFG833" s="28"/>
      <c r="WFH833" s="28"/>
      <c r="WFI833" s="28"/>
      <c r="WFJ833" s="28"/>
      <c r="WFK833" s="28"/>
      <c r="WFL833" s="28"/>
      <c r="WFM833" s="28"/>
      <c r="WFN833" s="28"/>
      <c r="WFO833" s="28"/>
      <c r="WFP833" s="28"/>
      <c r="WFQ833" s="28"/>
      <c r="WFR833" s="28"/>
      <c r="WFS833" s="28"/>
      <c r="WFT833" s="28"/>
      <c r="WFU833" s="28"/>
      <c r="WFV833" s="28"/>
      <c r="WFW833" s="28"/>
      <c r="WFX833" s="28"/>
      <c r="WFY833" s="28"/>
      <c r="WFZ833" s="28"/>
      <c r="WGA833" s="28"/>
      <c r="WGB833" s="28"/>
      <c r="WGC833" s="28"/>
      <c r="WGD833" s="28"/>
      <c r="WGE833" s="28"/>
      <c r="WGF833" s="28"/>
      <c r="WGG833" s="28"/>
      <c r="WGH833" s="28"/>
      <c r="WGI833" s="28"/>
      <c r="WGJ833" s="28"/>
      <c r="WGK833" s="28"/>
      <c r="WGL833" s="28"/>
      <c r="WGM833" s="28"/>
      <c r="WGN833" s="28"/>
      <c r="WGO833" s="28"/>
      <c r="WGP833" s="28"/>
      <c r="WGQ833" s="28"/>
      <c r="WGR833" s="28"/>
      <c r="WGS833" s="28"/>
      <c r="WGT833" s="28"/>
      <c r="WGU833" s="28"/>
      <c r="WGV833" s="28"/>
      <c r="WGW833" s="28"/>
      <c r="WGX833" s="28"/>
      <c r="WGY833" s="28"/>
      <c r="WGZ833" s="28"/>
      <c r="WHA833" s="28"/>
      <c r="WHB833" s="28"/>
      <c r="WHC833" s="28"/>
      <c r="WHD833" s="28"/>
      <c r="WHE833" s="28"/>
      <c r="WHF833" s="28"/>
      <c r="WHG833" s="28"/>
      <c r="WHH833" s="28"/>
      <c r="WHI833" s="28"/>
      <c r="WHJ833" s="28"/>
      <c r="WHK833" s="28"/>
      <c r="WHL833" s="28"/>
      <c r="WHM833" s="28"/>
      <c r="WHN833" s="28"/>
      <c r="WHO833" s="28"/>
      <c r="WHP833" s="28"/>
      <c r="WHQ833" s="28"/>
      <c r="WHR833" s="28"/>
      <c r="WHS833" s="28"/>
      <c r="WHT833" s="28"/>
      <c r="WHU833" s="28"/>
      <c r="WHV833" s="28"/>
      <c r="WHW833" s="28"/>
      <c r="WHX833" s="28"/>
      <c r="WHY833" s="28"/>
      <c r="WHZ833" s="28"/>
      <c r="WIA833" s="28"/>
      <c r="WIB833" s="28"/>
      <c r="WIC833" s="28"/>
      <c r="WID833" s="28"/>
      <c r="WIE833" s="28"/>
      <c r="WIF833" s="28"/>
      <c r="WIG833" s="28"/>
      <c r="WIH833" s="28"/>
      <c r="WII833" s="28"/>
      <c r="WIJ833" s="28"/>
      <c r="WIK833" s="28"/>
      <c r="WIL833" s="28"/>
      <c r="WIM833" s="28"/>
      <c r="WIN833" s="28"/>
      <c r="WIO833" s="28"/>
      <c r="WIP833" s="28"/>
      <c r="WIQ833" s="28"/>
      <c r="WIR833" s="28"/>
      <c r="WIS833" s="28"/>
      <c r="WIT833" s="28"/>
      <c r="WIU833" s="28"/>
      <c r="WIV833" s="28"/>
      <c r="WIW833" s="28"/>
      <c r="WIX833" s="28"/>
      <c r="WIY833" s="28"/>
      <c r="WIZ833" s="28"/>
      <c r="WJA833" s="28"/>
      <c r="WJB833" s="28"/>
      <c r="WJC833" s="28"/>
      <c r="WJD833" s="28"/>
      <c r="WJE833" s="28"/>
      <c r="WJF833" s="28"/>
      <c r="WJG833" s="28"/>
      <c r="WJH833" s="28"/>
      <c r="WJI833" s="28"/>
      <c r="WJJ833" s="28"/>
      <c r="WJK833" s="28"/>
      <c r="WJL833" s="28"/>
      <c r="WJM833" s="28"/>
      <c r="WJN833" s="28"/>
      <c r="WJO833" s="28"/>
      <c r="WJP833" s="28"/>
      <c r="WJQ833" s="28"/>
      <c r="WJR833" s="28"/>
      <c r="WJS833" s="28"/>
      <c r="WJT833" s="28"/>
      <c r="WJU833" s="28"/>
      <c r="WJV833" s="28"/>
      <c r="WJW833" s="28"/>
      <c r="WJX833" s="28"/>
      <c r="WJY833" s="28"/>
      <c r="WJZ833" s="28"/>
      <c r="WKA833" s="28"/>
      <c r="WKB833" s="28"/>
      <c r="WKC833" s="28"/>
      <c r="WKD833" s="28"/>
      <c r="WKE833" s="28"/>
      <c r="WKF833" s="28"/>
      <c r="WKG833" s="28"/>
      <c r="WKH833" s="28"/>
      <c r="WKI833" s="28"/>
      <c r="WKJ833" s="28"/>
      <c r="WKK833" s="28"/>
      <c r="WKL833" s="28"/>
      <c r="WKM833" s="28"/>
      <c r="WKN833" s="28"/>
      <c r="WKO833" s="28"/>
      <c r="WKP833" s="28"/>
      <c r="WKQ833" s="28"/>
      <c r="WKR833" s="28"/>
      <c r="WKS833" s="28"/>
      <c r="WKT833" s="28"/>
      <c r="WKU833" s="28"/>
      <c r="WKV833" s="28"/>
      <c r="WKW833" s="28"/>
      <c r="WKX833" s="28"/>
      <c r="WKY833" s="28"/>
      <c r="WKZ833" s="28"/>
      <c r="WLA833" s="28"/>
      <c r="WLB833" s="28"/>
      <c r="WLC833" s="28"/>
      <c r="WLD833" s="28"/>
      <c r="WLE833" s="28"/>
      <c r="WLF833" s="28"/>
      <c r="WLG833" s="28"/>
      <c r="WLH833" s="28"/>
      <c r="WLI833" s="28"/>
      <c r="WLJ833" s="28"/>
      <c r="WLK833" s="28"/>
      <c r="WLL833" s="28"/>
      <c r="WLM833" s="28"/>
      <c r="WLN833" s="28"/>
      <c r="WLO833" s="28"/>
      <c r="WLP833" s="28"/>
      <c r="WLQ833" s="28"/>
      <c r="WLR833" s="28"/>
      <c r="WLS833" s="28"/>
      <c r="WLT833" s="28"/>
      <c r="WLU833" s="28"/>
      <c r="WLV833" s="28"/>
      <c r="WLW833" s="28"/>
      <c r="WLX833" s="28"/>
      <c r="WLY833" s="28"/>
      <c r="WLZ833" s="28"/>
      <c r="WMA833" s="28"/>
      <c r="WMB833" s="28"/>
      <c r="WMC833" s="28"/>
      <c r="WMD833" s="28"/>
      <c r="WME833" s="28"/>
      <c r="WMF833" s="28"/>
      <c r="WMG833" s="28"/>
      <c r="WMH833" s="28"/>
      <c r="WMI833" s="28"/>
      <c r="WMJ833" s="28"/>
      <c r="WMK833" s="28"/>
      <c r="WML833" s="28"/>
      <c r="WMM833" s="28"/>
      <c r="WMN833" s="28"/>
      <c r="WMO833" s="28"/>
      <c r="WMP833" s="28"/>
      <c r="WMQ833" s="28"/>
      <c r="WMR833" s="28"/>
      <c r="WMS833" s="28"/>
      <c r="WMT833" s="28"/>
      <c r="WMU833" s="28"/>
      <c r="WMV833" s="28"/>
      <c r="WMW833" s="28"/>
      <c r="WMX833" s="28"/>
      <c r="WMY833" s="28"/>
      <c r="WMZ833" s="28"/>
      <c r="WNA833" s="28"/>
      <c r="WNB833" s="28"/>
      <c r="WNC833" s="28"/>
      <c r="WND833" s="28"/>
      <c r="WNE833" s="28"/>
      <c r="WNF833" s="28"/>
      <c r="WNG833" s="28"/>
      <c r="WNH833" s="28"/>
      <c r="WNI833" s="28"/>
      <c r="WNJ833" s="28"/>
      <c r="WNK833" s="28"/>
      <c r="WNL833" s="28"/>
      <c r="WNM833" s="28"/>
      <c r="WNN833" s="28"/>
      <c r="WNO833" s="28"/>
      <c r="WNP833" s="28"/>
      <c r="WNQ833" s="28"/>
      <c r="WNR833" s="28"/>
      <c r="WNS833" s="28"/>
      <c r="WNT833" s="28"/>
      <c r="WNU833" s="28"/>
      <c r="WNV833" s="28"/>
      <c r="WNW833" s="28"/>
      <c r="WNX833" s="28"/>
      <c r="WNY833" s="28"/>
      <c r="WNZ833" s="28"/>
      <c r="WOA833" s="28"/>
      <c r="WOB833" s="28"/>
      <c r="WOC833" s="28"/>
      <c r="WOD833" s="28"/>
      <c r="WOE833" s="28"/>
      <c r="WOF833" s="28"/>
      <c r="WOG833" s="28"/>
      <c r="WOH833" s="28"/>
      <c r="WOI833" s="28"/>
      <c r="WOJ833" s="28"/>
      <c r="WOK833" s="28"/>
      <c r="WOL833" s="28"/>
      <c r="WOM833" s="28"/>
      <c r="WON833" s="28"/>
      <c r="WOO833" s="28"/>
      <c r="WOP833" s="28"/>
      <c r="WOQ833" s="28"/>
      <c r="WOR833" s="28"/>
      <c r="WOS833" s="28"/>
      <c r="WOT833" s="28"/>
      <c r="WOU833" s="28"/>
      <c r="WOV833" s="28"/>
      <c r="WOW833" s="28"/>
      <c r="WOX833" s="28"/>
      <c r="WOY833" s="28"/>
      <c r="WOZ833" s="28"/>
      <c r="WPA833" s="28"/>
      <c r="WPB833" s="28"/>
      <c r="WPC833" s="28"/>
      <c r="WPD833" s="28"/>
      <c r="WPE833" s="28"/>
      <c r="WPF833" s="28"/>
      <c r="WPG833" s="28"/>
      <c r="WPH833" s="28"/>
      <c r="WPI833" s="28"/>
      <c r="WPJ833" s="28"/>
      <c r="WPK833" s="28"/>
      <c r="WPL833" s="28"/>
      <c r="WPM833" s="28"/>
      <c r="WPN833" s="28"/>
      <c r="WPO833" s="28"/>
      <c r="WPP833" s="28"/>
      <c r="WPQ833" s="28"/>
      <c r="WPR833" s="28"/>
      <c r="WPS833" s="28"/>
      <c r="WPT833" s="28"/>
      <c r="WPU833" s="28"/>
      <c r="WPV833" s="28"/>
      <c r="WPW833" s="28"/>
      <c r="WPX833" s="28"/>
      <c r="WPY833" s="28"/>
      <c r="WPZ833" s="28"/>
      <c r="WQA833" s="28"/>
      <c r="WQB833" s="28"/>
      <c r="WQC833" s="28"/>
      <c r="WQD833" s="28"/>
      <c r="WQE833" s="28"/>
      <c r="WQF833" s="28"/>
      <c r="WQG833" s="28"/>
      <c r="WQH833" s="28"/>
      <c r="WQI833" s="28"/>
      <c r="WQJ833" s="28"/>
      <c r="WQK833" s="28"/>
      <c r="WQL833" s="28"/>
      <c r="WQM833" s="28"/>
      <c r="WQN833" s="28"/>
      <c r="WQO833" s="28"/>
      <c r="WQP833" s="28"/>
      <c r="WQQ833" s="28"/>
      <c r="WQR833" s="28"/>
      <c r="WQS833" s="28"/>
      <c r="WQT833" s="28"/>
      <c r="WQU833" s="28"/>
      <c r="WQV833" s="28"/>
      <c r="WQW833" s="28"/>
      <c r="WQX833" s="28"/>
      <c r="WQY833" s="28"/>
      <c r="WQZ833" s="28"/>
      <c r="WRA833" s="28"/>
      <c r="WRB833" s="28"/>
      <c r="WRC833" s="28"/>
      <c r="WRD833" s="28"/>
      <c r="WRE833" s="28"/>
      <c r="WRF833" s="28"/>
      <c r="WRG833" s="28"/>
      <c r="WRH833" s="28"/>
      <c r="WRI833" s="28"/>
      <c r="WRJ833" s="28"/>
      <c r="WRK833" s="28"/>
      <c r="WRL833" s="28"/>
      <c r="WRM833" s="28"/>
      <c r="WRN833" s="28"/>
      <c r="WRO833" s="28"/>
      <c r="WRP833" s="28"/>
      <c r="WRQ833" s="28"/>
      <c r="WRR833" s="28"/>
      <c r="WRS833" s="28"/>
      <c r="WRT833" s="28"/>
      <c r="WRU833" s="28"/>
      <c r="WRV833" s="28"/>
      <c r="WRW833" s="28"/>
      <c r="WRX833" s="28"/>
      <c r="WRY833" s="28"/>
      <c r="WRZ833" s="28"/>
      <c r="WSA833" s="28"/>
      <c r="WSB833" s="28"/>
      <c r="WSC833" s="28"/>
      <c r="WSD833" s="28"/>
      <c r="WSE833" s="28"/>
      <c r="WSF833" s="28"/>
      <c r="WSG833" s="28"/>
      <c r="WSH833" s="28"/>
      <c r="WSI833" s="28"/>
      <c r="WSJ833" s="28"/>
      <c r="WSK833" s="28"/>
      <c r="WSL833" s="28"/>
      <c r="WSM833" s="28"/>
      <c r="WSN833" s="28"/>
      <c r="WSO833" s="28"/>
      <c r="WSP833" s="28"/>
      <c r="WSQ833" s="28"/>
      <c r="WSR833" s="28"/>
      <c r="WSS833" s="28"/>
      <c r="WST833" s="28"/>
      <c r="WSU833" s="28"/>
      <c r="WSV833" s="28"/>
      <c r="WSW833" s="28"/>
      <c r="WSX833" s="28"/>
      <c r="WSY833" s="28"/>
      <c r="WSZ833" s="28"/>
      <c r="WTA833" s="28"/>
      <c r="WTB833" s="28"/>
      <c r="WTC833" s="28"/>
      <c r="WTD833" s="28"/>
      <c r="WTE833" s="28"/>
      <c r="WTF833" s="28"/>
      <c r="WTG833" s="28"/>
      <c r="WTH833" s="28"/>
      <c r="WTI833" s="28"/>
      <c r="WTJ833" s="28"/>
      <c r="WTK833" s="28"/>
      <c r="WTL833" s="28"/>
      <c r="WTM833" s="28"/>
      <c r="WTN833" s="28"/>
      <c r="WTO833" s="28"/>
      <c r="WTP833" s="28"/>
      <c r="WTQ833" s="28"/>
      <c r="WTR833" s="28"/>
      <c r="WTS833" s="28"/>
      <c r="WTT833" s="28"/>
      <c r="WTU833" s="28"/>
      <c r="WTV833" s="28"/>
      <c r="WTW833" s="28"/>
      <c r="WTX833" s="28"/>
      <c r="WTY833" s="28"/>
      <c r="WTZ833" s="28"/>
      <c r="WUA833" s="28"/>
      <c r="WUB833" s="28"/>
      <c r="WUC833" s="28"/>
      <c r="WUD833" s="28"/>
      <c r="WUE833" s="28"/>
      <c r="WUF833" s="28"/>
      <c r="WUG833" s="28"/>
      <c r="WUH833" s="28"/>
      <c r="WUI833" s="28"/>
      <c r="WUJ833" s="28"/>
      <c r="WUK833" s="28"/>
      <c r="WUL833" s="28"/>
      <c r="WUM833" s="28"/>
      <c r="WUN833" s="28"/>
      <c r="WUO833" s="28"/>
      <c r="WUP833" s="28"/>
      <c r="WUQ833" s="28"/>
      <c r="WUR833" s="28"/>
      <c r="WUS833" s="28"/>
      <c r="WUT833" s="28"/>
      <c r="WUU833" s="28"/>
      <c r="WUV833" s="28"/>
      <c r="WUW833" s="28"/>
      <c r="WUX833" s="28"/>
      <c r="WUY833" s="28"/>
      <c r="WUZ833" s="28"/>
      <c r="WVA833" s="28"/>
      <c r="WVB833" s="28"/>
      <c r="WVC833" s="28"/>
      <c r="WVD833" s="28"/>
      <c r="WVE833" s="28"/>
      <c r="WVF833" s="28"/>
      <c r="WVG833" s="28"/>
      <c r="WVH833" s="28"/>
      <c r="WVI833" s="28"/>
      <c r="WVJ833" s="28"/>
      <c r="WVK833" s="28"/>
      <c r="WVL833" s="28"/>
      <c r="WVM833" s="28"/>
      <c r="WVN833" s="28"/>
      <c r="WVO833" s="28"/>
      <c r="WVP833" s="28"/>
      <c r="WVQ833" s="28"/>
      <c r="WVR833" s="28"/>
      <c r="WVS833" s="28"/>
      <c r="WVT833" s="28"/>
      <c r="WVU833" s="28"/>
      <c r="WVV833" s="28"/>
      <c r="WVW833" s="28"/>
      <c r="WVX833" s="28"/>
      <c r="WVY833" s="28"/>
      <c r="WVZ833" s="28"/>
      <c r="WWA833" s="28"/>
      <c r="WWB833" s="28"/>
      <c r="WWC833" s="28"/>
      <c r="WWD833" s="28"/>
      <c r="WWE833" s="28"/>
      <c r="WWF833" s="28"/>
      <c r="WWG833" s="28"/>
      <c r="WWH833" s="28"/>
      <c r="WWI833" s="28"/>
      <c r="WWJ833" s="28"/>
      <c r="WWK833" s="28"/>
      <c r="WWL833" s="28"/>
      <c r="WWM833" s="28"/>
      <c r="WWN833" s="28"/>
      <c r="WWO833" s="28"/>
      <c r="WWP833" s="28"/>
      <c r="WWQ833" s="28"/>
      <c r="WWR833" s="28"/>
      <c r="WWS833" s="28"/>
      <c r="WWT833" s="28"/>
      <c r="WWU833" s="28"/>
      <c r="WWV833" s="28"/>
      <c r="WWW833" s="28"/>
      <c r="WWX833" s="28"/>
      <c r="WWY833" s="28"/>
      <c r="WWZ833" s="28"/>
      <c r="WXA833" s="28"/>
      <c r="WXB833" s="28"/>
      <c r="WXC833" s="28"/>
      <c r="WXD833" s="28"/>
      <c r="WXE833" s="28"/>
      <c r="WXF833" s="28"/>
      <c r="WXG833" s="28"/>
      <c r="WXH833" s="28"/>
      <c r="WXI833" s="28"/>
      <c r="WXJ833" s="28"/>
      <c r="WXK833" s="28"/>
      <c r="WXL833" s="28"/>
      <c r="WXM833" s="28"/>
      <c r="WXN833" s="28"/>
      <c r="WXO833" s="28"/>
      <c r="WXP833" s="28"/>
      <c r="WXQ833" s="28"/>
      <c r="WXR833" s="28"/>
      <c r="WXS833" s="28"/>
      <c r="WXT833" s="28"/>
      <c r="WXU833" s="28"/>
      <c r="WXV833" s="28"/>
      <c r="WXW833" s="28"/>
      <c r="WXX833" s="28"/>
      <c r="WXY833" s="28"/>
      <c r="WXZ833" s="28"/>
      <c r="WYA833" s="28"/>
      <c r="WYB833" s="28"/>
      <c r="WYC833" s="28"/>
      <c r="WYD833" s="28"/>
      <c r="WYE833" s="28"/>
      <c r="WYF833" s="28"/>
      <c r="WYG833" s="28"/>
      <c r="WYH833" s="28"/>
      <c r="WYI833" s="28"/>
      <c r="WYJ833" s="28"/>
      <c r="WYK833" s="28"/>
      <c r="WYL833" s="28"/>
      <c r="WYM833" s="28"/>
      <c r="WYN833" s="28"/>
      <c r="WYO833" s="28"/>
      <c r="WYP833" s="28"/>
      <c r="WYQ833" s="28"/>
      <c r="WYR833" s="28"/>
      <c r="WYS833" s="28"/>
      <c r="WYT833" s="28"/>
      <c r="WYU833" s="28"/>
      <c r="WYV833" s="28"/>
      <c r="WYW833" s="28"/>
      <c r="WYX833" s="28"/>
      <c r="WYY833" s="28"/>
      <c r="WYZ833" s="28"/>
      <c r="WZA833" s="28"/>
      <c r="WZB833" s="28"/>
      <c r="WZC833" s="28"/>
      <c r="WZD833" s="28"/>
      <c r="WZE833" s="28"/>
      <c r="WZF833" s="28"/>
      <c r="WZG833" s="28"/>
      <c r="WZH833" s="28"/>
      <c r="WZI833" s="28"/>
      <c r="WZJ833" s="28"/>
      <c r="WZK833" s="28"/>
      <c r="WZL833" s="28"/>
      <c r="WZM833" s="28"/>
      <c r="WZN833" s="28"/>
      <c r="WZO833" s="28"/>
      <c r="WZP833" s="28"/>
      <c r="WZQ833" s="28"/>
      <c r="WZR833" s="28"/>
      <c r="WZS833" s="28"/>
      <c r="WZT833" s="28"/>
      <c r="WZU833" s="28"/>
      <c r="WZV833" s="28"/>
      <c r="WZW833" s="28"/>
      <c r="WZX833" s="28"/>
      <c r="WZY833" s="28"/>
      <c r="WZZ833" s="28"/>
      <c r="XAA833" s="28"/>
      <c r="XAB833" s="28"/>
      <c r="XAC833" s="28"/>
      <c r="XAD833" s="28"/>
      <c r="XAE833" s="28"/>
      <c r="XAF833" s="28"/>
      <c r="XAG833" s="28"/>
      <c r="XAH833" s="28"/>
      <c r="XAI833" s="28"/>
      <c r="XAJ833" s="28"/>
      <c r="XAK833" s="28"/>
      <c r="XAL833" s="28"/>
      <c r="XAM833" s="28"/>
      <c r="XAN833" s="28"/>
      <c r="XAO833" s="28"/>
      <c r="XAP833" s="28"/>
      <c r="XAQ833" s="28"/>
      <c r="XAR833" s="28"/>
      <c r="XAS833" s="28"/>
      <c r="XAT833" s="28"/>
      <c r="XAU833" s="28"/>
      <c r="XAV833" s="28"/>
      <c r="XAW833" s="28"/>
      <c r="XAX833" s="28"/>
      <c r="XAY833" s="28"/>
      <c r="XAZ833" s="28"/>
      <c r="XBA833" s="28"/>
      <c r="XBB833" s="28"/>
      <c r="XBC833" s="28"/>
      <c r="XBD833" s="28"/>
      <c r="XBE833" s="28"/>
      <c r="XBF833" s="28"/>
      <c r="XBG833" s="28"/>
      <c r="XBH833" s="28"/>
      <c r="XBI833" s="28"/>
      <c r="XBJ833" s="28"/>
      <c r="XBK833" s="28"/>
      <c r="XBL833" s="28"/>
      <c r="XBM833" s="28"/>
      <c r="XBN833" s="28"/>
      <c r="XBO833" s="28"/>
      <c r="XBP833" s="28"/>
      <c r="XBQ833" s="28"/>
      <c r="XBR833" s="28"/>
      <c r="XBS833" s="28"/>
      <c r="XBT833" s="28"/>
      <c r="XBU833" s="28"/>
      <c r="XBV833" s="28"/>
      <c r="XBW833" s="28"/>
      <c r="XBX833" s="28"/>
      <c r="XBY833" s="28"/>
      <c r="XBZ833" s="28"/>
      <c r="XCA833" s="28"/>
      <c r="XCB833" s="28"/>
      <c r="XCC833" s="28"/>
      <c r="XCD833" s="28"/>
      <c r="XCE833" s="28"/>
      <c r="XCF833" s="28"/>
      <c r="XCG833" s="28"/>
      <c r="XCH833" s="28"/>
      <c r="XCI833" s="28"/>
      <c r="XCJ833" s="28"/>
      <c r="XCK833" s="28"/>
      <c r="XCL833" s="28"/>
      <c r="XCM833" s="28"/>
      <c r="XCN833" s="28"/>
      <c r="XCO833" s="28"/>
      <c r="XCP833" s="28"/>
      <c r="XCQ833" s="28"/>
      <c r="XCR833" s="28"/>
      <c r="XCS833" s="28"/>
      <c r="XCT833" s="28"/>
      <c r="XCU833" s="28"/>
      <c r="XCV833" s="28"/>
      <c r="XCW833" s="28"/>
      <c r="XCX833" s="28"/>
      <c r="XCY833" s="28"/>
      <c r="XCZ833" s="28"/>
      <c r="XDA833" s="28"/>
      <c r="XDB833" s="28"/>
      <c r="XDC833" s="28"/>
      <c r="XDD833" s="28"/>
      <c r="XDE833" s="28"/>
      <c r="XDF833" s="28"/>
      <c r="XDG833" s="28"/>
      <c r="XDH833" s="28"/>
      <c r="XDI833" s="28"/>
      <c r="XDJ833" s="28"/>
      <c r="XDK833" s="28"/>
      <c r="XDL833" s="28"/>
      <c r="XDM833" s="28"/>
      <c r="XDN833" s="28"/>
      <c r="XDO833" s="28"/>
      <c r="XDP833" s="28"/>
      <c r="XDQ833" s="28"/>
      <c r="XDR833" s="28"/>
      <c r="XDS833" s="28"/>
      <c r="XDT833" s="28"/>
      <c r="XDU833" s="28"/>
      <c r="XDV833" s="28"/>
      <c r="XDW833" s="28"/>
      <c r="XDX833" s="28"/>
      <c r="XDY833" s="28"/>
      <c r="XDZ833" s="28"/>
      <c r="XEA833" s="28"/>
      <c r="XEB833" s="28"/>
      <c r="XEC833" s="28"/>
      <c r="XED833" s="28"/>
      <c r="XEE833" s="28"/>
      <c r="XEF833" s="28"/>
      <c r="XEG833" s="28"/>
      <c r="XEH833" s="28"/>
      <c r="XEI833" s="28"/>
      <c r="XEJ833" s="28"/>
      <c r="XEK833" s="28"/>
      <c r="XEL833" s="28"/>
      <c r="XEM833" s="28"/>
      <c r="XEN833" s="28"/>
      <c r="XEO833" s="28"/>
      <c r="XEP833" s="28"/>
      <c r="XEQ833" s="28"/>
      <c r="XER833" s="28"/>
      <c r="XES833" s="28"/>
      <c r="XET833" s="28"/>
      <c r="XEU833" s="28"/>
      <c r="XEV833" s="28"/>
      <c r="XEW833" s="28"/>
    </row>
    <row r="834" spans="1:16377" ht="22.5" customHeight="1" x14ac:dyDescent="0.25">
      <c r="A834" s="143" t="str">
        <f t="shared" si="244"/>
        <v>781.</v>
      </c>
      <c r="B834" s="155" t="s">
        <v>367</v>
      </c>
      <c r="C834" s="52">
        <v>1969</v>
      </c>
      <c r="D834" s="143" t="s">
        <v>3015</v>
      </c>
      <c r="E834" s="143" t="s">
        <v>3017</v>
      </c>
      <c r="F834" s="52">
        <v>2</v>
      </c>
      <c r="G834" s="52">
        <v>2</v>
      </c>
      <c r="H834" s="4">
        <v>575.9</v>
      </c>
      <c r="I834" s="145">
        <v>535.29999999999995</v>
      </c>
      <c r="J834" s="4">
        <v>535.29999999999995</v>
      </c>
      <c r="K834" s="62">
        <v>26</v>
      </c>
      <c r="L834" s="9">
        <f t="shared" si="248"/>
        <v>1571159.7000000002</v>
      </c>
      <c r="M834" s="9"/>
      <c r="N834" s="9"/>
      <c r="O834" s="9"/>
      <c r="P834" s="145">
        <f t="shared" si="249"/>
        <v>1571159.7000000002</v>
      </c>
      <c r="Q834" s="9">
        <v>191022</v>
      </c>
      <c r="R834" s="62"/>
      <c r="S834" s="9"/>
      <c r="T834" s="9">
        <v>389.1</v>
      </c>
      <c r="U834" s="9">
        <f>T834*3547</f>
        <v>1380137.7000000002</v>
      </c>
      <c r="V834" s="9"/>
      <c r="W834" s="9"/>
      <c r="X834" s="9"/>
      <c r="Y834" s="9"/>
      <c r="Z834" s="9"/>
      <c r="AA834" s="9"/>
      <c r="AB834" s="4"/>
      <c r="AC834" s="4"/>
      <c r="AD834" s="9"/>
      <c r="AE834" s="9"/>
      <c r="AF834" s="35">
        <v>2025</v>
      </c>
      <c r="AG834" s="259"/>
      <c r="AH834" s="29">
        <v>781</v>
      </c>
      <c r="AI834" s="29" t="s">
        <v>155</v>
      </c>
      <c r="AJ834" s="29" t="str">
        <f t="shared" si="247"/>
        <v>781.</v>
      </c>
      <c r="AK834" s="28"/>
      <c r="AL834" s="44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  <c r="IW834" s="28"/>
      <c r="IX834" s="28"/>
      <c r="IY834" s="28"/>
      <c r="IZ834" s="28"/>
      <c r="JA834" s="28"/>
      <c r="JB834" s="28"/>
      <c r="JC834" s="28"/>
      <c r="JD834" s="28"/>
      <c r="JE834" s="28"/>
      <c r="JF834" s="28"/>
      <c r="JG834" s="28"/>
      <c r="JH834" s="28"/>
      <c r="JI834" s="28"/>
      <c r="JJ834" s="28"/>
      <c r="JK834" s="28"/>
      <c r="JL834" s="28"/>
      <c r="JM834" s="28"/>
      <c r="JN834" s="28"/>
      <c r="JO834" s="28"/>
      <c r="JP834" s="28"/>
      <c r="JQ834" s="28"/>
      <c r="JR834" s="28"/>
      <c r="JS834" s="28"/>
      <c r="JT834" s="28"/>
      <c r="JU834" s="28"/>
      <c r="JV834" s="28"/>
      <c r="JW834" s="28"/>
      <c r="JX834" s="28"/>
      <c r="JY834" s="28"/>
      <c r="JZ834" s="28"/>
      <c r="KA834" s="28"/>
      <c r="KB834" s="28"/>
      <c r="KC834" s="28"/>
      <c r="KD834" s="28"/>
      <c r="KE834" s="28"/>
      <c r="KF834" s="28"/>
      <c r="KG834" s="28"/>
      <c r="KH834" s="28"/>
      <c r="KI834" s="28"/>
      <c r="KJ834" s="28"/>
      <c r="KK834" s="28"/>
      <c r="KL834" s="28"/>
      <c r="KM834" s="28"/>
      <c r="KN834" s="28"/>
      <c r="KO834" s="28"/>
      <c r="KP834" s="28"/>
      <c r="KQ834" s="28"/>
      <c r="KR834" s="28"/>
      <c r="KS834" s="28"/>
      <c r="KT834" s="28"/>
      <c r="KU834" s="28"/>
      <c r="KV834" s="28"/>
      <c r="KW834" s="28"/>
      <c r="KX834" s="28"/>
      <c r="KY834" s="28"/>
      <c r="KZ834" s="28"/>
      <c r="LA834" s="28"/>
      <c r="LB834" s="28"/>
      <c r="LC834" s="28"/>
      <c r="LD834" s="28"/>
      <c r="LE834" s="28"/>
      <c r="LF834" s="28"/>
      <c r="LG834" s="28"/>
      <c r="LH834" s="28"/>
      <c r="LI834" s="28"/>
      <c r="LJ834" s="28"/>
      <c r="LK834" s="28"/>
      <c r="LL834" s="28"/>
      <c r="LM834" s="28"/>
      <c r="LN834" s="28"/>
      <c r="LO834" s="28"/>
      <c r="LP834" s="28"/>
      <c r="LQ834" s="28"/>
      <c r="LR834" s="28"/>
      <c r="LS834" s="28"/>
      <c r="LT834" s="28"/>
      <c r="LU834" s="28"/>
      <c r="LV834" s="28"/>
      <c r="LW834" s="28"/>
      <c r="LX834" s="28"/>
      <c r="LY834" s="28"/>
      <c r="LZ834" s="28"/>
      <c r="MA834" s="28"/>
      <c r="MB834" s="28"/>
      <c r="MC834" s="28"/>
      <c r="MD834" s="28"/>
      <c r="ME834" s="28"/>
      <c r="MF834" s="28"/>
      <c r="MG834" s="28"/>
      <c r="MH834" s="28"/>
      <c r="MI834" s="28"/>
      <c r="MJ834" s="28"/>
      <c r="MK834" s="28"/>
      <c r="ML834" s="28"/>
      <c r="MM834" s="28"/>
      <c r="MN834" s="28"/>
      <c r="MO834" s="28"/>
      <c r="MP834" s="28"/>
      <c r="MQ834" s="28"/>
      <c r="MR834" s="28"/>
      <c r="MS834" s="28"/>
      <c r="MT834" s="28"/>
      <c r="MU834" s="28"/>
      <c r="MV834" s="28"/>
      <c r="MW834" s="28"/>
      <c r="MX834" s="28"/>
      <c r="MY834" s="28"/>
      <c r="MZ834" s="28"/>
      <c r="NA834" s="28"/>
      <c r="NB834" s="28"/>
      <c r="NC834" s="28"/>
      <c r="ND834" s="28"/>
      <c r="NE834" s="28"/>
      <c r="NF834" s="28"/>
      <c r="NG834" s="28"/>
      <c r="NH834" s="28"/>
      <c r="NI834" s="28"/>
      <c r="NJ834" s="28"/>
      <c r="NK834" s="28"/>
      <c r="NL834" s="28"/>
      <c r="NM834" s="28"/>
      <c r="NN834" s="28"/>
      <c r="NO834" s="28"/>
      <c r="NP834" s="28"/>
      <c r="NQ834" s="28"/>
      <c r="NR834" s="28"/>
      <c r="NS834" s="28"/>
      <c r="NT834" s="28"/>
      <c r="NU834" s="28"/>
      <c r="NV834" s="28"/>
      <c r="NW834" s="28"/>
      <c r="NX834" s="28"/>
      <c r="NY834" s="28"/>
      <c r="NZ834" s="28"/>
      <c r="OA834" s="28"/>
      <c r="OB834" s="28"/>
      <c r="OC834" s="28"/>
      <c r="OD834" s="28"/>
      <c r="OE834" s="28"/>
      <c r="OF834" s="28"/>
      <c r="OG834" s="28"/>
      <c r="OH834" s="28"/>
      <c r="OI834" s="28"/>
      <c r="OJ834" s="28"/>
      <c r="OK834" s="28"/>
      <c r="OL834" s="28"/>
      <c r="OM834" s="28"/>
      <c r="ON834" s="28"/>
      <c r="OO834" s="28"/>
      <c r="OP834" s="28"/>
      <c r="OQ834" s="28"/>
      <c r="OR834" s="28"/>
      <c r="OS834" s="28"/>
      <c r="OT834" s="28"/>
      <c r="OU834" s="28"/>
      <c r="OV834" s="28"/>
      <c r="OW834" s="28"/>
      <c r="OX834" s="28"/>
      <c r="OY834" s="28"/>
      <c r="OZ834" s="28"/>
      <c r="PA834" s="28"/>
      <c r="PB834" s="28"/>
      <c r="PC834" s="28"/>
      <c r="PD834" s="28"/>
      <c r="PE834" s="28"/>
      <c r="PF834" s="28"/>
      <c r="PG834" s="28"/>
      <c r="PH834" s="28"/>
      <c r="PI834" s="28"/>
      <c r="PJ834" s="28"/>
      <c r="PK834" s="28"/>
      <c r="PL834" s="28"/>
      <c r="PM834" s="28"/>
      <c r="PN834" s="28"/>
      <c r="PO834" s="28"/>
      <c r="PP834" s="28"/>
      <c r="PQ834" s="28"/>
      <c r="PR834" s="28"/>
      <c r="PS834" s="28"/>
      <c r="PT834" s="28"/>
      <c r="PU834" s="28"/>
      <c r="PV834" s="28"/>
      <c r="PW834" s="28"/>
      <c r="PX834" s="28"/>
      <c r="PY834" s="28"/>
      <c r="PZ834" s="28"/>
      <c r="QA834" s="28"/>
      <c r="QB834" s="28"/>
      <c r="QC834" s="28"/>
      <c r="QD834" s="28"/>
      <c r="QE834" s="28"/>
      <c r="QF834" s="28"/>
      <c r="QG834" s="28"/>
      <c r="QH834" s="28"/>
      <c r="QI834" s="28"/>
      <c r="QJ834" s="28"/>
      <c r="QK834" s="28"/>
      <c r="QL834" s="28"/>
      <c r="QM834" s="28"/>
      <c r="QN834" s="28"/>
      <c r="QO834" s="28"/>
      <c r="QP834" s="28"/>
      <c r="QQ834" s="28"/>
      <c r="QR834" s="28"/>
      <c r="QS834" s="28"/>
      <c r="QT834" s="28"/>
      <c r="QU834" s="28"/>
      <c r="QV834" s="28"/>
      <c r="QW834" s="28"/>
      <c r="QX834" s="28"/>
      <c r="QY834" s="28"/>
      <c r="QZ834" s="28"/>
      <c r="RA834" s="28"/>
      <c r="RB834" s="28"/>
      <c r="RC834" s="28"/>
      <c r="RD834" s="28"/>
      <c r="RE834" s="28"/>
      <c r="RF834" s="28"/>
      <c r="RG834" s="28"/>
      <c r="RH834" s="28"/>
      <c r="RI834" s="28"/>
      <c r="RJ834" s="28"/>
      <c r="RK834" s="28"/>
      <c r="RL834" s="28"/>
      <c r="RM834" s="28"/>
      <c r="RN834" s="28"/>
      <c r="RO834" s="28"/>
      <c r="RP834" s="28"/>
      <c r="RQ834" s="28"/>
      <c r="RR834" s="28"/>
      <c r="RS834" s="28"/>
      <c r="RT834" s="28"/>
      <c r="RU834" s="28"/>
      <c r="RV834" s="28"/>
      <c r="RW834" s="28"/>
      <c r="RX834" s="28"/>
      <c r="RY834" s="28"/>
      <c r="RZ834" s="28"/>
      <c r="SA834" s="28"/>
      <c r="SB834" s="28"/>
      <c r="SC834" s="28"/>
      <c r="SD834" s="28"/>
      <c r="SE834" s="28"/>
      <c r="SF834" s="28"/>
      <c r="SG834" s="28"/>
      <c r="SH834" s="28"/>
      <c r="SI834" s="28"/>
      <c r="SJ834" s="28"/>
      <c r="SK834" s="28"/>
      <c r="SL834" s="28"/>
      <c r="SM834" s="28"/>
      <c r="SN834" s="28"/>
      <c r="SO834" s="28"/>
      <c r="SP834" s="28"/>
      <c r="SQ834" s="28"/>
      <c r="SR834" s="28"/>
      <c r="SS834" s="28"/>
      <c r="ST834" s="28"/>
      <c r="SU834" s="28"/>
      <c r="SV834" s="28"/>
      <c r="SW834" s="28"/>
      <c r="SX834" s="28"/>
      <c r="SY834" s="28"/>
      <c r="SZ834" s="28"/>
      <c r="TA834" s="28"/>
      <c r="TB834" s="28"/>
      <c r="TC834" s="28"/>
      <c r="TD834" s="28"/>
      <c r="TE834" s="28"/>
      <c r="TF834" s="28"/>
      <c r="TG834" s="28"/>
      <c r="TH834" s="28"/>
      <c r="TI834" s="28"/>
      <c r="TJ834" s="28"/>
      <c r="TK834" s="28"/>
      <c r="TL834" s="28"/>
      <c r="TM834" s="28"/>
      <c r="TN834" s="28"/>
      <c r="TO834" s="28"/>
      <c r="TP834" s="28"/>
      <c r="TQ834" s="28"/>
      <c r="TR834" s="28"/>
      <c r="TS834" s="28"/>
      <c r="TT834" s="28"/>
      <c r="TU834" s="28"/>
      <c r="TV834" s="28"/>
      <c r="TW834" s="28"/>
      <c r="TX834" s="28"/>
      <c r="TY834" s="28"/>
      <c r="TZ834" s="28"/>
      <c r="UA834" s="28"/>
      <c r="UB834" s="28"/>
      <c r="UC834" s="28"/>
      <c r="UD834" s="28"/>
      <c r="UE834" s="28"/>
      <c r="UF834" s="28"/>
      <c r="UG834" s="28"/>
      <c r="UH834" s="28"/>
      <c r="UI834" s="28"/>
      <c r="UJ834" s="28"/>
      <c r="UK834" s="28"/>
      <c r="UL834" s="28"/>
      <c r="UM834" s="28"/>
      <c r="UN834" s="28"/>
      <c r="UO834" s="28"/>
      <c r="UP834" s="28"/>
      <c r="UQ834" s="28"/>
      <c r="UR834" s="28"/>
      <c r="US834" s="28"/>
      <c r="UT834" s="28"/>
      <c r="UU834" s="28"/>
      <c r="UV834" s="28"/>
      <c r="UW834" s="28"/>
      <c r="UX834" s="28"/>
      <c r="UY834" s="28"/>
      <c r="UZ834" s="28"/>
      <c r="VA834" s="28"/>
      <c r="VB834" s="28"/>
      <c r="VC834" s="28"/>
      <c r="VD834" s="28"/>
      <c r="VE834" s="28"/>
      <c r="VF834" s="28"/>
      <c r="VG834" s="28"/>
      <c r="VH834" s="28"/>
      <c r="VI834" s="28"/>
      <c r="VJ834" s="28"/>
      <c r="VK834" s="28"/>
      <c r="VL834" s="28"/>
      <c r="VM834" s="28"/>
      <c r="VN834" s="28"/>
      <c r="VO834" s="28"/>
      <c r="VP834" s="28"/>
      <c r="VQ834" s="28"/>
      <c r="VR834" s="28"/>
      <c r="VS834" s="28"/>
      <c r="VT834" s="28"/>
      <c r="VU834" s="28"/>
      <c r="VV834" s="28"/>
      <c r="VW834" s="28"/>
      <c r="VX834" s="28"/>
      <c r="VY834" s="28"/>
      <c r="VZ834" s="28"/>
      <c r="WA834" s="28"/>
      <c r="WB834" s="28"/>
      <c r="WC834" s="28"/>
      <c r="WD834" s="28"/>
      <c r="WE834" s="28"/>
      <c r="WF834" s="28"/>
      <c r="WG834" s="28"/>
      <c r="WH834" s="28"/>
      <c r="WI834" s="28"/>
      <c r="WJ834" s="28"/>
      <c r="WK834" s="28"/>
      <c r="WL834" s="28"/>
      <c r="WM834" s="28"/>
      <c r="WN834" s="28"/>
      <c r="WO834" s="28"/>
      <c r="WP834" s="28"/>
      <c r="WQ834" s="28"/>
      <c r="WR834" s="28"/>
      <c r="WS834" s="28"/>
      <c r="WT834" s="28"/>
      <c r="WU834" s="28"/>
      <c r="WV834" s="28"/>
      <c r="WW834" s="28"/>
      <c r="WX834" s="28"/>
      <c r="WY834" s="28"/>
      <c r="WZ834" s="28"/>
      <c r="XA834" s="28"/>
      <c r="XB834" s="28"/>
      <c r="XC834" s="28"/>
      <c r="XD834" s="28"/>
      <c r="XE834" s="28"/>
      <c r="XF834" s="28"/>
      <c r="XG834" s="28"/>
      <c r="XH834" s="28"/>
      <c r="XI834" s="28"/>
      <c r="XJ834" s="28"/>
      <c r="XK834" s="28"/>
      <c r="XL834" s="28"/>
      <c r="XM834" s="28"/>
      <c r="XN834" s="28"/>
      <c r="XO834" s="28"/>
      <c r="XP834" s="28"/>
      <c r="XQ834" s="28"/>
      <c r="XR834" s="28"/>
      <c r="XS834" s="28"/>
      <c r="XT834" s="28"/>
      <c r="XU834" s="28"/>
      <c r="XV834" s="28"/>
      <c r="XW834" s="28"/>
      <c r="XX834" s="28"/>
      <c r="XY834" s="28"/>
      <c r="XZ834" s="28"/>
      <c r="YA834" s="28"/>
      <c r="YB834" s="28"/>
      <c r="YC834" s="28"/>
      <c r="YD834" s="28"/>
      <c r="YE834" s="28"/>
      <c r="YF834" s="28"/>
      <c r="YG834" s="28"/>
      <c r="YH834" s="28"/>
      <c r="YI834" s="28"/>
      <c r="YJ834" s="28"/>
      <c r="YK834" s="28"/>
      <c r="YL834" s="28"/>
      <c r="YM834" s="28"/>
      <c r="YN834" s="28"/>
      <c r="YO834" s="28"/>
      <c r="YP834" s="28"/>
      <c r="YQ834" s="28"/>
      <c r="YR834" s="28"/>
      <c r="YS834" s="28"/>
      <c r="YT834" s="28"/>
      <c r="YU834" s="28"/>
      <c r="YV834" s="28"/>
      <c r="YW834" s="28"/>
      <c r="YX834" s="28"/>
      <c r="YY834" s="28"/>
      <c r="YZ834" s="28"/>
      <c r="ZA834" s="28"/>
      <c r="ZB834" s="28"/>
      <c r="ZC834" s="28"/>
      <c r="ZD834" s="28"/>
      <c r="ZE834" s="28"/>
      <c r="ZF834" s="28"/>
      <c r="ZG834" s="28"/>
      <c r="ZH834" s="28"/>
      <c r="ZI834" s="28"/>
      <c r="ZJ834" s="28"/>
      <c r="ZK834" s="28"/>
      <c r="ZL834" s="28"/>
      <c r="ZM834" s="28"/>
      <c r="ZN834" s="28"/>
      <c r="ZO834" s="28"/>
      <c r="ZP834" s="28"/>
      <c r="ZQ834" s="28"/>
      <c r="ZR834" s="28"/>
      <c r="ZS834" s="28"/>
      <c r="ZT834" s="28"/>
      <c r="ZU834" s="28"/>
      <c r="ZV834" s="28"/>
      <c r="ZW834" s="28"/>
      <c r="ZX834" s="28"/>
      <c r="ZY834" s="28"/>
      <c r="ZZ834" s="28"/>
      <c r="AAA834" s="28"/>
      <c r="AAB834" s="28"/>
      <c r="AAC834" s="28"/>
      <c r="AAD834" s="28"/>
      <c r="AAE834" s="28"/>
      <c r="AAF834" s="28"/>
      <c r="AAG834" s="28"/>
      <c r="AAH834" s="28"/>
      <c r="AAI834" s="28"/>
      <c r="AAJ834" s="28"/>
      <c r="AAK834" s="28"/>
      <c r="AAL834" s="28"/>
      <c r="AAM834" s="28"/>
      <c r="AAN834" s="28"/>
      <c r="AAO834" s="28"/>
      <c r="AAP834" s="28"/>
      <c r="AAQ834" s="28"/>
      <c r="AAR834" s="28"/>
      <c r="AAS834" s="28"/>
      <c r="AAT834" s="28"/>
      <c r="AAU834" s="28"/>
      <c r="AAV834" s="28"/>
      <c r="AAW834" s="28"/>
      <c r="AAX834" s="28"/>
      <c r="AAY834" s="28"/>
      <c r="AAZ834" s="28"/>
      <c r="ABA834" s="28"/>
      <c r="ABB834" s="28"/>
      <c r="ABC834" s="28"/>
      <c r="ABD834" s="28"/>
      <c r="ABE834" s="28"/>
      <c r="ABF834" s="28"/>
      <c r="ABG834" s="28"/>
      <c r="ABH834" s="28"/>
      <c r="ABI834" s="28"/>
      <c r="ABJ834" s="28"/>
      <c r="ABK834" s="28"/>
      <c r="ABL834" s="28"/>
      <c r="ABM834" s="28"/>
      <c r="ABN834" s="28"/>
      <c r="ABO834" s="28"/>
      <c r="ABP834" s="28"/>
      <c r="ABQ834" s="28"/>
      <c r="ABR834" s="28"/>
      <c r="ABS834" s="28"/>
      <c r="ABT834" s="28"/>
      <c r="ABU834" s="28"/>
      <c r="ABV834" s="28"/>
      <c r="ABW834" s="28"/>
      <c r="ABX834" s="28"/>
      <c r="ABY834" s="28"/>
      <c r="ABZ834" s="28"/>
      <c r="ACA834" s="28"/>
      <c r="ACB834" s="28"/>
      <c r="ACC834" s="28"/>
      <c r="ACD834" s="28"/>
      <c r="ACE834" s="28"/>
      <c r="ACF834" s="28"/>
      <c r="ACG834" s="28"/>
      <c r="ACH834" s="28"/>
      <c r="ACI834" s="28"/>
      <c r="ACJ834" s="28"/>
      <c r="ACK834" s="28"/>
      <c r="ACL834" s="28"/>
      <c r="ACM834" s="28"/>
      <c r="ACN834" s="28"/>
      <c r="ACO834" s="28"/>
      <c r="ACP834" s="28"/>
      <c r="ACQ834" s="28"/>
      <c r="ACR834" s="28"/>
      <c r="ACS834" s="28"/>
      <c r="ACT834" s="28"/>
      <c r="ACU834" s="28"/>
      <c r="ACV834" s="28"/>
      <c r="ACW834" s="28"/>
      <c r="ACX834" s="28"/>
      <c r="ACY834" s="28"/>
      <c r="ACZ834" s="28"/>
      <c r="ADA834" s="28"/>
      <c r="ADB834" s="28"/>
      <c r="ADC834" s="28"/>
      <c r="ADD834" s="28"/>
      <c r="ADE834" s="28"/>
      <c r="ADF834" s="28"/>
      <c r="ADG834" s="28"/>
      <c r="ADH834" s="28"/>
      <c r="ADI834" s="28"/>
      <c r="ADJ834" s="28"/>
      <c r="ADK834" s="28"/>
      <c r="ADL834" s="28"/>
      <c r="ADM834" s="28"/>
      <c r="ADN834" s="28"/>
      <c r="ADO834" s="28"/>
      <c r="ADP834" s="28"/>
      <c r="ADQ834" s="28"/>
      <c r="ADR834" s="28"/>
      <c r="ADS834" s="28"/>
      <c r="ADT834" s="28"/>
      <c r="ADU834" s="28"/>
      <c r="ADV834" s="28"/>
      <c r="ADW834" s="28"/>
      <c r="ADX834" s="28"/>
      <c r="ADY834" s="28"/>
      <c r="ADZ834" s="28"/>
      <c r="AEA834" s="28"/>
      <c r="AEB834" s="28"/>
      <c r="AEC834" s="28"/>
      <c r="AED834" s="28"/>
      <c r="AEE834" s="28"/>
      <c r="AEF834" s="28"/>
      <c r="AEG834" s="28"/>
      <c r="AEH834" s="28"/>
      <c r="AEI834" s="28"/>
      <c r="AEJ834" s="28"/>
      <c r="AEK834" s="28"/>
      <c r="AEL834" s="28"/>
      <c r="AEM834" s="28"/>
      <c r="AEN834" s="28"/>
      <c r="AEO834" s="28"/>
      <c r="AEP834" s="28"/>
      <c r="AEQ834" s="28"/>
      <c r="AER834" s="28"/>
      <c r="AES834" s="28"/>
      <c r="AET834" s="28"/>
      <c r="AEU834" s="28"/>
      <c r="AEV834" s="28"/>
      <c r="AEW834" s="28"/>
      <c r="AEX834" s="28"/>
      <c r="AEY834" s="28"/>
      <c r="AEZ834" s="28"/>
      <c r="AFA834" s="28"/>
      <c r="AFB834" s="28"/>
      <c r="AFC834" s="28"/>
      <c r="AFD834" s="28"/>
      <c r="AFE834" s="28"/>
      <c r="AFF834" s="28"/>
      <c r="AFG834" s="28"/>
      <c r="AFH834" s="28"/>
      <c r="AFI834" s="28"/>
      <c r="AFJ834" s="28"/>
      <c r="AFK834" s="28"/>
      <c r="AFL834" s="28"/>
      <c r="AFM834" s="28"/>
      <c r="AFN834" s="28"/>
      <c r="AFO834" s="28"/>
      <c r="AFP834" s="28"/>
      <c r="AFQ834" s="28"/>
      <c r="AFR834" s="28"/>
      <c r="AFS834" s="28"/>
      <c r="AFT834" s="28"/>
      <c r="AFU834" s="28"/>
      <c r="AFV834" s="28"/>
      <c r="AFW834" s="28"/>
      <c r="AFX834" s="28"/>
      <c r="AFY834" s="28"/>
      <c r="AFZ834" s="28"/>
      <c r="AGA834" s="28"/>
      <c r="AGB834" s="28"/>
      <c r="AGC834" s="28"/>
      <c r="AGD834" s="28"/>
      <c r="AGE834" s="28"/>
      <c r="AGF834" s="28"/>
      <c r="AGG834" s="28"/>
      <c r="AGH834" s="28"/>
      <c r="AGI834" s="28"/>
      <c r="AGJ834" s="28"/>
      <c r="AGK834" s="28"/>
      <c r="AGL834" s="28"/>
      <c r="AGM834" s="28"/>
      <c r="AGN834" s="28"/>
      <c r="AGO834" s="28"/>
      <c r="AGP834" s="28"/>
      <c r="AGQ834" s="28"/>
      <c r="AGR834" s="28"/>
      <c r="AGS834" s="28"/>
      <c r="AGT834" s="28"/>
      <c r="AGU834" s="28"/>
      <c r="AGV834" s="28"/>
      <c r="AGW834" s="28"/>
      <c r="AGX834" s="28"/>
      <c r="AGY834" s="28"/>
      <c r="AGZ834" s="28"/>
      <c r="AHA834" s="28"/>
      <c r="AHB834" s="28"/>
      <c r="AHC834" s="28"/>
      <c r="AHD834" s="28"/>
      <c r="AHE834" s="28"/>
      <c r="AHF834" s="28"/>
      <c r="AHG834" s="28"/>
      <c r="AHH834" s="28"/>
      <c r="AHI834" s="28"/>
      <c r="AHJ834" s="28"/>
      <c r="AHK834" s="28"/>
      <c r="AHL834" s="28"/>
      <c r="AHM834" s="28"/>
      <c r="AHN834" s="28"/>
      <c r="AHO834" s="28"/>
      <c r="AHP834" s="28"/>
      <c r="AHQ834" s="28"/>
      <c r="AHR834" s="28"/>
      <c r="AHS834" s="28"/>
      <c r="AHT834" s="28"/>
      <c r="AHU834" s="28"/>
      <c r="AHV834" s="28"/>
      <c r="AHW834" s="28"/>
      <c r="AHX834" s="28"/>
      <c r="AHY834" s="28"/>
      <c r="AHZ834" s="28"/>
      <c r="AIA834" s="28"/>
      <c r="AIB834" s="28"/>
      <c r="AIC834" s="28"/>
      <c r="AID834" s="28"/>
      <c r="AIE834" s="28"/>
      <c r="AIF834" s="28"/>
      <c r="AIG834" s="28"/>
      <c r="AIH834" s="28"/>
      <c r="AII834" s="28"/>
      <c r="AIJ834" s="28"/>
      <c r="AIK834" s="28"/>
      <c r="AIL834" s="28"/>
      <c r="AIM834" s="28"/>
      <c r="AIN834" s="28"/>
      <c r="AIO834" s="28"/>
      <c r="AIP834" s="28"/>
      <c r="AIQ834" s="28"/>
      <c r="AIR834" s="28"/>
      <c r="AIS834" s="28"/>
      <c r="AIT834" s="28"/>
      <c r="AIU834" s="28"/>
      <c r="AIV834" s="28"/>
      <c r="AIW834" s="28"/>
      <c r="AIX834" s="28"/>
      <c r="AIY834" s="28"/>
      <c r="AIZ834" s="28"/>
      <c r="AJA834" s="28"/>
      <c r="AJB834" s="28"/>
      <c r="AJC834" s="28"/>
      <c r="AJD834" s="28"/>
      <c r="AJE834" s="28"/>
      <c r="AJF834" s="28"/>
      <c r="AJG834" s="28"/>
      <c r="AJH834" s="28"/>
      <c r="AJI834" s="28"/>
      <c r="AJJ834" s="28"/>
      <c r="AJK834" s="28"/>
      <c r="AJL834" s="28"/>
      <c r="AJM834" s="28"/>
      <c r="AJN834" s="28"/>
      <c r="AJO834" s="28"/>
      <c r="AJP834" s="28"/>
      <c r="AJQ834" s="28"/>
      <c r="AJR834" s="28"/>
      <c r="AJS834" s="28"/>
      <c r="AJT834" s="28"/>
      <c r="AJU834" s="28"/>
      <c r="AJV834" s="28"/>
      <c r="AJW834" s="28"/>
      <c r="AJX834" s="28"/>
      <c r="AJY834" s="28"/>
      <c r="AJZ834" s="28"/>
      <c r="AKA834" s="28"/>
      <c r="AKB834" s="28"/>
      <c r="AKC834" s="28"/>
      <c r="AKD834" s="28"/>
      <c r="AKE834" s="28"/>
      <c r="AKF834" s="28"/>
      <c r="AKG834" s="28"/>
      <c r="AKH834" s="28"/>
      <c r="AKI834" s="28"/>
      <c r="AKJ834" s="28"/>
      <c r="AKK834" s="28"/>
      <c r="AKL834" s="28"/>
      <c r="AKM834" s="28"/>
      <c r="AKN834" s="28"/>
      <c r="AKO834" s="28"/>
      <c r="AKP834" s="28"/>
      <c r="AKQ834" s="28"/>
      <c r="AKR834" s="28"/>
      <c r="AKS834" s="28"/>
      <c r="AKT834" s="28"/>
      <c r="AKU834" s="28"/>
      <c r="AKV834" s="28"/>
      <c r="AKW834" s="28"/>
      <c r="AKX834" s="28"/>
      <c r="AKY834" s="28"/>
      <c r="AKZ834" s="28"/>
      <c r="ALA834" s="28"/>
      <c r="ALB834" s="28"/>
      <c r="ALC834" s="28"/>
      <c r="ALD834" s="28"/>
      <c r="ALE834" s="28"/>
      <c r="ALF834" s="28"/>
      <c r="ALG834" s="28"/>
      <c r="ALH834" s="28"/>
      <c r="ALI834" s="28"/>
      <c r="ALJ834" s="28"/>
      <c r="ALK834" s="28"/>
      <c r="ALL834" s="28"/>
      <c r="ALM834" s="28"/>
      <c r="ALN834" s="28"/>
      <c r="ALO834" s="28"/>
      <c r="ALP834" s="28"/>
      <c r="ALQ834" s="28"/>
      <c r="ALR834" s="28"/>
      <c r="ALS834" s="28"/>
      <c r="ALT834" s="28"/>
      <c r="ALU834" s="28"/>
      <c r="ALV834" s="28"/>
      <c r="ALW834" s="28"/>
      <c r="ALX834" s="28"/>
      <c r="ALY834" s="28"/>
      <c r="ALZ834" s="28"/>
      <c r="AMA834" s="28"/>
      <c r="AMB834" s="28"/>
      <c r="AMC834" s="28"/>
      <c r="AMD834" s="28"/>
      <c r="AME834" s="28"/>
      <c r="AMF834" s="28"/>
      <c r="AMG834" s="28"/>
      <c r="AMH834" s="28"/>
      <c r="AMI834" s="28"/>
      <c r="AMJ834" s="28"/>
      <c r="AMK834" s="28"/>
      <c r="AML834" s="28"/>
      <c r="AMM834" s="28"/>
      <c r="AMN834" s="28"/>
      <c r="AMO834" s="28"/>
      <c r="AMP834" s="28"/>
      <c r="AMQ834" s="28"/>
      <c r="AMR834" s="28"/>
      <c r="AMS834" s="28"/>
      <c r="AMT834" s="28"/>
      <c r="AMU834" s="28"/>
      <c r="AMV834" s="28"/>
      <c r="AMW834" s="28"/>
      <c r="AMX834" s="28"/>
      <c r="AMY834" s="28"/>
      <c r="AMZ834" s="28"/>
      <c r="ANA834" s="28"/>
      <c r="ANB834" s="28"/>
      <c r="ANC834" s="28"/>
      <c r="AND834" s="28"/>
      <c r="ANE834" s="28"/>
      <c r="ANF834" s="28"/>
      <c r="ANG834" s="28"/>
      <c r="ANH834" s="28"/>
      <c r="ANI834" s="28"/>
      <c r="ANJ834" s="28"/>
      <c r="ANK834" s="28"/>
      <c r="ANL834" s="28"/>
      <c r="ANM834" s="28"/>
      <c r="ANN834" s="28"/>
      <c r="ANO834" s="28"/>
      <c r="ANP834" s="28"/>
      <c r="ANQ834" s="28"/>
      <c r="ANR834" s="28"/>
      <c r="ANS834" s="28"/>
      <c r="ANT834" s="28"/>
      <c r="ANU834" s="28"/>
      <c r="ANV834" s="28"/>
      <c r="ANW834" s="28"/>
      <c r="ANX834" s="28"/>
      <c r="ANY834" s="28"/>
      <c r="ANZ834" s="28"/>
      <c r="AOA834" s="28"/>
      <c r="AOB834" s="28"/>
      <c r="AOC834" s="28"/>
      <c r="AOD834" s="28"/>
      <c r="AOE834" s="28"/>
      <c r="AOF834" s="28"/>
      <c r="AOG834" s="28"/>
      <c r="AOH834" s="28"/>
      <c r="AOI834" s="28"/>
      <c r="AOJ834" s="28"/>
      <c r="AOK834" s="28"/>
      <c r="AOL834" s="28"/>
      <c r="AOM834" s="28"/>
      <c r="AON834" s="28"/>
      <c r="AOO834" s="28"/>
      <c r="AOP834" s="28"/>
      <c r="AOQ834" s="28"/>
      <c r="AOR834" s="28"/>
      <c r="AOS834" s="28"/>
      <c r="AOT834" s="28"/>
      <c r="AOU834" s="28"/>
      <c r="AOV834" s="28"/>
      <c r="AOW834" s="28"/>
      <c r="AOX834" s="28"/>
      <c r="AOY834" s="28"/>
      <c r="AOZ834" s="28"/>
      <c r="APA834" s="28"/>
      <c r="APB834" s="28"/>
      <c r="APC834" s="28"/>
      <c r="APD834" s="28"/>
      <c r="APE834" s="28"/>
      <c r="APF834" s="28"/>
      <c r="APG834" s="28"/>
      <c r="APH834" s="28"/>
      <c r="API834" s="28"/>
      <c r="APJ834" s="28"/>
      <c r="APK834" s="28"/>
      <c r="APL834" s="28"/>
      <c r="APM834" s="28"/>
      <c r="APN834" s="28"/>
      <c r="APO834" s="28"/>
      <c r="APP834" s="28"/>
      <c r="APQ834" s="28"/>
      <c r="APR834" s="28"/>
      <c r="APS834" s="28"/>
      <c r="APT834" s="28"/>
      <c r="APU834" s="28"/>
      <c r="APV834" s="28"/>
      <c r="APW834" s="28"/>
      <c r="APX834" s="28"/>
      <c r="APY834" s="28"/>
      <c r="APZ834" s="28"/>
      <c r="AQA834" s="28"/>
      <c r="AQB834" s="28"/>
      <c r="AQC834" s="28"/>
      <c r="AQD834" s="28"/>
      <c r="AQE834" s="28"/>
      <c r="AQF834" s="28"/>
      <c r="AQG834" s="28"/>
      <c r="AQH834" s="28"/>
      <c r="AQI834" s="28"/>
      <c r="AQJ834" s="28"/>
      <c r="AQK834" s="28"/>
      <c r="AQL834" s="28"/>
      <c r="AQM834" s="28"/>
      <c r="AQN834" s="28"/>
      <c r="AQO834" s="28"/>
      <c r="AQP834" s="28"/>
      <c r="AQQ834" s="28"/>
      <c r="AQR834" s="28"/>
      <c r="AQS834" s="28"/>
      <c r="AQT834" s="28"/>
      <c r="AQU834" s="28"/>
      <c r="AQV834" s="28"/>
      <c r="AQW834" s="28"/>
      <c r="AQX834" s="28"/>
      <c r="AQY834" s="28"/>
      <c r="AQZ834" s="28"/>
      <c r="ARA834" s="28"/>
      <c r="ARB834" s="28"/>
      <c r="ARC834" s="28"/>
      <c r="ARD834" s="28"/>
      <c r="ARE834" s="28"/>
      <c r="ARF834" s="28"/>
      <c r="ARG834" s="28"/>
      <c r="ARH834" s="28"/>
      <c r="ARI834" s="28"/>
      <c r="ARJ834" s="28"/>
      <c r="ARK834" s="28"/>
      <c r="ARL834" s="28"/>
      <c r="ARM834" s="28"/>
      <c r="ARN834" s="28"/>
      <c r="ARO834" s="28"/>
      <c r="ARP834" s="28"/>
      <c r="ARQ834" s="28"/>
      <c r="ARR834" s="28"/>
      <c r="ARS834" s="28"/>
      <c r="ART834" s="28"/>
      <c r="ARU834" s="28"/>
      <c r="ARV834" s="28"/>
      <c r="ARW834" s="28"/>
      <c r="ARX834" s="28"/>
      <c r="ARY834" s="28"/>
      <c r="ARZ834" s="28"/>
      <c r="ASA834" s="28"/>
      <c r="ASB834" s="28"/>
      <c r="ASC834" s="28"/>
      <c r="ASD834" s="28"/>
      <c r="ASE834" s="28"/>
      <c r="ASF834" s="28"/>
      <c r="ASG834" s="28"/>
      <c r="ASH834" s="28"/>
      <c r="ASI834" s="28"/>
      <c r="ASJ834" s="28"/>
      <c r="ASK834" s="28"/>
      <c r="ASL834" s="28"/>
      <c r="ASM834" s="28"/>
      <c r="ASN834" s="28"/>
      <c r="ASO834" s="28"/>
      <c r="ASP834" s="28"/>
      <c r="ASQ834" s="28"/>
      <c r="ASR834" s="28"/>
      <c r="ASS834" s="28"/>
      <c r="AST834" s="28"/>
      <c r="ASU834" s="28"/>
      <c r="ASV834" s="28"/>
      <c r="ASW834" s="28"/>
      <c r="ASX834" s="28"/>
      <c r="ASY834" s="28"/>
      <c r="ASZ834" s="28"/>
      <c r="ATA834" s="28"/>
      <c r="ATB834" s="28"/>
      <c r="ATC834" s="28"/>
      <c r="ATD834" s="28"/>
      <c r="ATE834" s="28"/>
      <c r="ATF834" s="28"/>
      <c r="ATG834" s="28"/>
      <c r="ATH834" s="28"/>
      <c r="ATI834" s="28"/>
      <c r="ATJ834" s="28"/>
      <c r="ATK834" s="28"/>
      <c r="ATL834" s="28"/>
      <c r="ATM834" s="28"/>
      <c r="ATN834" s="28"/>
      <c r="ATO834" s="28"/>
      <c r="ATP834" s="28"/>
      <c r="ATQ834" s="28"/>
      <c r="ATR834" s="28"/>
      <c r="ATS834" s="28"/>
      <c r="ATT834" s="28"/>
      <c r="ATU834" s="28"/>
      <c r="ATV834" s="28"/>
      <c r="ATW834" s="28"/>
      <c r="ATX834" s="28"/>
      <c r="ATY834" s="28"/>
      <c r="ATZ834" s="28"/>
      <c r="AUA834" s="28"/>
      <c r="AUB834" s="28"/>
      <c r="AUC834" s="28"/>
      <c r="AUD834" s="28"/>
      <c r="AUE834" s="28"/>
      <c r="AUF834" s="28"/>
      <c r="AUG834" s="28"/>
      <c r="AUH834" s="28"/>
      <c r="AUI834" s="28"/>
      <c r="AUJ834" s="28"/>
      <c r="AUK834" s="28"/>
      <c r="AUL834" s="28"/>
      <c r="AUM834" s="28"/>
      <c r="AUN834" s="28"/>
      <c r="AUO834" s="28"/>
      <c r="AUP834" s="28"/>
      <c r="AUQ834" s="28"/>
      <c r="AUR834" s="28"/>
      <c r="AUS834" s="28"/>
      <c r="AUT834" s="28"/>
      <c r="AUU834" s="28"/>
      <c r="AUV834" s="28"/>
      <c r="AUW834" s="28"/>
      <c r="AUX834" s="28"/>
      <c r="AUY834" s="28"/>
      <c r="AUZ834" s="28"/>
      <c r="AVA834" s="28"/>
      <c r="AVB834" s="28"/>
      <c r="AVC834" s="28"/>
      <c r="AVD834" s="28"/>
      <c r="AVE834" s="28"/>
      <c r="AVF834" s="28"/>
      <c r="AVG834" s="28"/>
      <c r="AVH834" s="28"/>
      <c r="AVI834" s="28"/>
      <c r="AVJ834" s="28"/>
      <c r="AVK834" s="28"/>
      <c r="AVL834" s="28"/>
      <c r="AVM834" s="28"/>
      <c r="AVN834" s="28"/>
      <c r="AVO834" s="28"/>
      <c r="AVP834" s="28"/>
      <c r="AVQ834" s="28"/>
      <c r="AVR834" s="28"/>
      <c r="AVS834" s="28"/>
      <c r="AVT834" s="28"/>
      <c r="AVU834" s="28"/>
      <c r="AVV834" s="28"/>
      <c r="AVW834" s="28"/>
      <c r="AVX834" s="28"/>
      <c r="AVY834" s="28"/>
      <c r="AVZ834" s="28"/>
      <c r="AWA834" s="28"/>
      <c r="AWB834" s="28"/>
      <c r="AWC834" s="28"/>
      <c r="AWD834" s="28"/>
      <c r="AWE834" s="28"/>
      <c r="AWF834" s="28"/>
      <c r="AWG834" s="28"/>
      <c r="AWH834" s="28"/>
      <c r="AWI834" s="28"/>
      <c r="AWJ834" s="28"/>
      <c r="AWK834" s="28"/>
      <c r="AWL834" s="28"/>
      <c r="AWM834" s="28"/>
      <c r="AWN834" s="28"/>
      <c r="AWO834" s="28"/>
      <c r="AWP834" s="28"/>
      <c r="AWQ834" s="28"/>
      <c r="AWR834" s="28"/>
      <c r="AWS834" s="28"/>
      <c r="AWT834" s="28"/>
      <c r="AWU834" s="28"/>
      <c r="AWV834" s="28"/>
      <c r="AWW834" s="28"/>
      <c r="AWX834" s="28"/>
      <c r="AWY834" s="28"/>
      <c r="AWZ834" s="28"/>
      <c r="AXA834" s="28"/>
      <c r="AXB834" s="28"/>
      <c r="AXC834" s="28"/>
      <c r="AXD834" s="28"/>
      <c r="AXE834" s="28"/>
      <c r="AXF834" s="28"/>
      <c r="AXG834" s="28"/>
      <c r="AXH834" s="28"/>
      <c r="AXI834" s="28"/>
      <c r="AXJ834" s="28"/>
      <c r="AXK834" s="28"/>
      <c r="AXL834" s="28"/>
      <c r="AXM834" s="28"/>
      <c r="AXN834" s="28"/>
      <c r="AXO834" s="28"/>
      <c r="AXP834" s="28"/>
      <c r="AXQ834" s="28"/>
      <c r="AXR834" s="28"/>
      <c r="AXS834" s="28"/>
      <c r="AXT834" s="28"/>
      <c r="AXU834" s="28"/>
      <c r="AXV834" s="28"/>
      <c r="AXW834" s="28"/>
      <c r="AXX834" s="28"/>
      <c r="AXY834" s="28"/>
      <c r="AXZ834" s="28"/>
      <c r="AYA834" s="28"/>
      <c r="AYB834" s="28"/>
      <c r="AYC834" s="28"/>
      <c r="AYD834" s="28"/>
      <c r="AYE834" s="28"/>
      <c r="AYF834" s="28"/>
      <c r="AYG834" s="28"/>
      <c r="AYH834" s="28"/>
      <c r="AYI834" s="28"/>
      <c r="AYJ834" s="28"/>
      <c r="AYK834" s="28"/>
      <c r="AYL834" s="28"/>
      <c r="AYM834" s="28"/>
      <c r="AYN834" s="28"/>
      <c r="AYO834" s="28"/>
      <c r="AYP834" s="28"/>
      <c r="AYQ834" s="28"/>
      <c r="AYR834" s="28"/>
      <c r="AYS834" s="28"/>
      <c r="AYT834" s="28"/>
      <c r="AYU834" s="28"/>
      <c r="AYV834" s="28"/>
      <c r="AYW834" s="28"/>
      <c r="AYX834" s="28"/>
      <c r="AYY834" s="28"/>
      <c r="AYZ834" s="28"/>
      <c r="AZA834" s="28"/>
      <c r="AZB834" s="28"/>
      <c r="AZC834" s="28"/>
      <c r="AZD834" s="28"/>
      <c r="AZE834" s="28"/>
      <c r="AZF834" s="28"/>
      <c r="AZG834" s="28"/>
      <c r="AZH834" s="28"/>
      <c r="AZI834" s="28"/>
      <c r="AZJ834" s="28"/>
      <c r="AZK834" s="28"/>
      <c r="AZL834" s="28"/>
      <c r="AZM834" s="28"/>
      <c r="AZN834" s="28"/>
      <c r="AZO834" s="28"/>
      <c r="AZP834" s="28"/>
      <c r="AZQ834" s="28"/>
      <c r="AZR834" s="28"/>
      <c r="AZS834" s="28"/>
      <c r="AZT834" s="28"/>
      <c r="AZU834" s="28"/>
      <c r="AZV834" s="28"/>
      <c r="AZW834" s="28"/>
      <c r="AZX834" s="28"/>
      <c r="AZY834" s="28"/>
      <c r="AZZ834" s="28"/>
      <c r="BAA834" s="28"/>
      <c r="BAB834" s="28"/>
      <c r="BAC834" s="28"/>
      <c r="BAD834" s="28"/>
      <c r="BAE834" s="28"/>
      <c r="BAF834" s="28"/>
      <c r="BAG834" s="28"/>
      <c r="BAH834" s="28"/>
      <c r="BAI834" s="28"/>
      <c r="BAJ834" s="28"/>
      <c r="BAK834" s="28"/>
      <c r="BAL834" s="28"/>
      <c r="BAM834" s="28"/>
      <c r="BAN834" s="28"/>
      <c r="BAO834" s="28"/>
      <c r="BAP834" s="28"/>
      <c r="BAQ834" s="28"/>
      <c r="BAR834" s="28"/>
      <c r="BAS834" s="28"/>
      <c r="BAT834" s="28"/>
      <c r="BAU834" s="28"/>
      <c r="BAV834" s="28"/>
      <c r="BAW834" s="28"/>
      <c r="BAX834" s="28"/>
      <c r="BAY834" s="28"/>
      <c r="BAZ834" s="28"/>
      <c r="BBA834" s="28"/>
      <c r="BBB834" s="28"/>
      <c r="BBC834" s="28"/>
      <c r="BBD834" s="28"/>
      <c r="BBE834" s="28"/>
      <c r="BBF834" s="28"/>
      <c r="BBG834" s="28"/>
      <c r="BBH834" s="28"/>
      <c r="BBI834" s="28"/>
      <c r="BBJ834" s="28"/>
      <c r="BBK834" s="28"/>
      <c r="BBL834" s="28"/>
      <c r="BBM834" s="28"/>
      <c r="BBN834" s="28"/>
      <c r="BBO834" s="28"/>
      <c r="BBP834" s="28"/>
      <c r="BBQ834" s="28"/>
      <c r="BBR834" s="28"/>
      <c r="BBS834" s="28"/>
      <c r="BBT834" s="28"/>
      <c r="BBU834" s="28"/>
      <c r="BBV834" s="28"/>
      <c r="BBW834" s="28"/>
      <c r="BBX834" s="28"/>
      <c r="BBY834" s="28"/>
      <c r="BBZ834" s="28"/>
      <c r="BCA834" s="28"/>
      <c r="BCB834" s="28"/>
      <c r="BCC834" s="28"/>
      <c r="BCD834" s="28"/>
      <c r="BCE834" s="28"/>
      <c r="BCF834" s="28"/>
      <c r="BCG834" s="28"/>
      <c r="BCH834" s="28"/>
      <c r="BCI834" s="28"/>
      <c r="BCJ834" s="28"/>
      <c r="BCK834" s="28"/>
      <c r="BCL834" s="28"/>
      <c r="BCM834" s="28"/>
      <c r="BCN834" s="28"/>
      <c r="BCO834" s="28"/>
      <c r="BCP834" s="28"/>
      <c r="BCQ834" s="28"/>
      <c r="BCR834" s="28"/>
      <c r="BCS834" s="28"/>
      <c r="BCT834" s="28"/>
      <c r="BCU834" s="28"/>
      <c r="BCV834" s="28"/>
      <c r="BCW834" s="28"/>
      <c r="BCX834" s="28"/>
      <c r="BCY834" s="28"/>
      <c r="BCZ834" s="28"/>
      <c r="BDA834" s="28"/>
      <c r="BDB834" s="28"/>
      <c r="BDC834" s="28"/>
      <c r="BDD834" s="28"/>
      <c r="BDE834" s="28"/>
      <c r="BDF834" s="28"/>
      <c r="BDG834" s="28"/>
      <c r="BDH834" s="28"/>
      <c r="BDI834" s="28"/>
      <c r="BDJ834" s="28"/>
      <c r="BDK834" s="28"/>
      <c r="BDL834" s="28"/>
      <c r="BDM834" s="28"/>
      <c r="BDN834" s="28"/>
      <c r="BDO834" s="28"/>
      <c r="BDP834" s="28"/>
      <c r="BDQ834" s="28"/>
      <c r="BDR834" s="28"/>
      <c r="BDS834" s="28"/>
      <c r="BDT834" s="28"/>
      <c r="BDU834" s="28"/>
      <c r="BDV834" s="28"/>
      <c r="BDW834" s="28"/>
      <c r="BDX834" s="28"/>
      <c r="BDY834" s="28"/>
      <c r="BDZ834" s="28"/>
      <c r="BEA834" s="28"/>
      <c r="BEB834" s="28"/>
      <c r="BEC834" s="28"/>
      <c r="BED834" s="28"/>
      <c r="BEE834" s="28"/>
      <c r="BEF834" s="28"/>
      <c r="BEG834" s="28"/>
      <c r="BEH834" s="28"/>
      <c r="BEI834" s="28"/>
      <c r="BEJ834" s="28"/>
      <c r="BEK834" s="28"/>
      <c r="BEL834" s="28"/>
      <c r="BEM834" s="28"/>
      <c r="BEN834" s="28"/>
      <c r="BEO834" s="28"/>
      <c r="BEP834" s="28"/>
      <c r="BEQ834" s="28"/>
      <c r="BER834" s="28"/>
      <c r="BES834" s="28"/>
      <c r="BET834" s="28"/>
      <c r="BEU834" s="28"/>
      <c r="BEV834" s="28"/>
      <c r="BEW834" s="28"/>
      <c r="BEX834" s="28"/>
      <c r="BEY834" s="28"/>
      <c r="BEZ834" s="28"/>
      <c r="BFA834" s="28"/>
      <c r="BFB834" s="28"/>
      <c r="BFC834" s="28"/>
      <c r="BFD834" s="28"/>
      <c r="BFE834" s="28"/>
      <c r="BFF834" s="28"/>
      <c r="BFG834" s="28"/>
      <c r="BFH834" s="28"/>
      <c r="BFI834" s="28"/>
      <c r="BFJ834" s="28"/>
      <c r="BFK834" s="28"/>
      <c r="BFL834" s="28"/>
      <c r="BFM834" s="28"/>
      <c r="BFN834" s="28"/>
      <c r="BFO834" s="28"/>
      <c r="BFP834" s="28"/>
      <c r="BFQ834" s="28"/>
      <c r="BFR834" s="28"/>
      <c r="BFS834" s="28"/>
      <c r="BFT834" s="28"/>
      <c r="BFU834" s="28"/>
      <c r="BFV834" s="28"/>
      <c r="BFW834" s="28"/>
      <c r="BFX834" s="28"/>
      <c r="BFY834" s="28"/>
      <c r="BFZ834" s="28"/>
      <c r="BGA834" s="28"/>
      <c r="BGB834" s="28"/>
      <c r="BGC834" s="28"/>
      <c r="BGD834" s="28"/>
      <c r="BGE834" s="28"/>
      <c r="BGF834" s="28"/>
      <c r="BGG834" s="28"/>
      <c r="BGH834" s="28"/>
      <c r="BGI834" s="28"/>
      <c r="BGJ834" s="28"/>
      <c r="BGK834" s="28"/>
      <c r="BGL834" s="28"/>
      <c r="BGM834" s="28"/>
      <c r="BGN834" s="28"/>
      <c r="BGO834" s="28"/>
      <c r="BGP834" s="28"/>
      <c r="BGQ834" s="28"/>
      <c r="BGR834" s="28"/>
      <c r="BGS834" s="28"/>
      <c r="BGT834" s="28"/>
      <c r="BGU834" s="28"/>
      <c r="BGV834" s="28"/>
      <c r="BGW834" s="28"/>
      <c r="BGX834" s="28"/>
      <c r="BGY834" s="28"/>
      <c r="BGZ834" s="28"/>
      <c r="BHA834" s="28"/>
      <c r="BHB834" s="28"/>
      <c r="BHC834" s="28"/>
      <c r="BHD834" s="28"/>
      <c r="BHE834" s="28"/>
      <c r="BHF834" s="28"/>
      <c r="BHG834" s="28"/>
      <c r="BHH834" s="28"/>
      <c r="BHI834" s="28"/>
      <c r="BHJ834" s="28"/>
      <c r="BHK834" s="28"/>
      <c r="BHL834" s="28"/>
      <c r="BHM834" s="28"/>
      <c r="BHN834" s="28"/>
      <c r="BHO834" s="28"/>
      <c r="BHP834" s="28"/>
      <c r="BHQ834" s="28"/>
      <c r="BHR834" s="28"/>
      <c r="BHS834" s="28"/>
      <c r="BHT834" s="28"/>
      <c r="BHU834" s="28"/>
      <c r="BHV834" s="28"/>
      <c r="BHW834" s="28"/>
      <c r="BHX834" s="28"/>
      <c r="BHY834" s="28"/>
      <c r="BHZ834" s="28"/>
      <c r="BIA834" s="28"/>
      <c r="BIB834" s="28"/>
      <c r="BIC834" s="28"/>
      <c r="BID834" s="28"/>
      <c r="BIE834" s="28"/>
      <c r="BIF834" s="28"/>
      <c r="BIG834" s="28"/>
      <c r="BIH834" s="28"/>
      <c r="BII834" s="28"/>
      <c r="BIJ834" s="28"/>
      <c r="BIK834" s="28"/>
      <c r="BIL834" s="28"/>
      <c r="BIM834" s="28"/>
      <c r="BIN834" s="28"/>
      <c r="BIO834" s="28"/>
      <c r="BIP834" s="28"/>
      <c r="BIQ834" s="28"/>
      <c r="BIR834" s="28"/>
      <c r="BIS834" s="28"/>
      <c r="BIT834" s="28"/>
      <c r="BIU834" s="28"/>
      <c r="BIV834" s="28"/>
      <c r="BIW834" s="28"/>
      <c r="BIX834" s="28"/>
      <c r="BIY834" s="28"/>
      <c r="BIZ834" s="28"/>
      <c r="BJA834" s="28"/>
      <c r="BJB834" s="28"/>
      <c r="BJC834" s="28"/>
      <c r="BJD834" s="28"/>
      <c r="BJE834" s="28"/>
      <c r="BJF834" s="28"/>
      <c r="BJG834" s="28"/>
      <c r="BJH834" s="28"/>
      <c r="BJI834" s="28"/>
      <c r="BJJ834" s="28"/>
      <c r="BJK834" s="28"/>
      <c r="BJL834" s="28"/>
      <c r="BJM834" s="28"/>
      <c r="BJN834" s="28"/>
      <c r="BJO834" s="28"/>
      <c r="BJP834" s="28"/>
      <c r="BJQ834" s="28"/>
      <c r="BJR834" s="28"/>
      <c r="BJS834" s="28"/>
      <c r="BJT834" s="28"/>
      <c r="BJU834" s="28"/>
      <c r="BJV834" s="28"/>
      <c r="BJW834" s="28"/>
      <c r="BJX834" s="28"/>
      <c r="BJY834" s="28"/>
      <c r="BJZ834" s="28"/>
      <c r="BKA834" s="28"/>
      <c r="BKB834" s="28"/>
      <c r="BKC834" s="28"/>
      <c r="BKD834" s="28"/>
      <c r="BKE834" s="28"/>
      <c r="BKF834" s="28"/>
      <c r="BKG834" s="28"/>
      <c r="BKH834" s="28"/>
      <c r="BKI834" s="28"/>
      <c r="BKJ834" s="28"/>
      <c r="BKK834" s="28"/>
      <c r="BKL834" s="28"/>
      <c r="BKM834" s="28"/>
      <c r="BKN834" s="28"/>
      <c r="BKO834" s="28"/>
      <c r="BKP834" s="28"/>
      <c r="BKQ834" s="28"/>
      <c r="BKR834" s="28"/>
      <c r="BKS834" s="28"/>
      <c r="BKT834" s="28"/>
      <c r="BKU834" s="28"/>
      <c r="BKV834" s="28"/>
      <c r="BKW834" s="28"/>
      <c r="BKX834" s="28"/>
      <c r="BKY834" s="28"/>
      <c r="BKZ834" s="28"/>
      <c r="BLA834" s="28"/>
      <c r="BLB834" s="28"/>
      <c r="BLC834" s="28"/>
      <c r="BLD834" s="28"/>
      <c r="BLE834" s="28"/>
      <c r="BLF834" s="28"/>
      <c r="BLG834" s="28"/>
      <c r="BLH834" s="28"/>
      <c r="BLI834" s="28"/>
      <c r="BLJ834" s="28"/>
      <c r="BLK834" s="28"/>
      <c r="BLL834" s="28"/>
      <c r="BLM834" s="28"/>
      <c r="BLN834" s="28"/>
      <c r="BLO834" s="28"/>
      <c r="BLP834" s="28"/>
      <c r="BLQ834" s="28"/>
      <c r="BLR834" s="28"/>
      <c r="BLS834" s="28"/>
      <c r="BLT834" s="28"/>
      <c r="BLU834" s="28"/>
      <c r="BLV834" s="28"/>
      <c r="BLW834" s="28"/>
      <c r="BLX834" s="28"/>
      <c r="BLY834" s="28"/>
      <c r="BLZ834" s="28"/>
      <c r="BMA834" s="28"/>
      <c r="BMB834" s="28"/>
      <c r="BMC834" s="28"/>
      <c r="BMD834" s="28"/>
      <c r="BME834" s="28"/>
      <c r="BMF834" s="28"/>
      <c r="BMG834" s="28"/>
      <c r="BMH834" s="28"/>
      <c r="BMI834" s="28"/>
      <c r="BMJ834" s="28"/>
      <c r="BMK834" s="28"/>
      <c r="BML834" s="28"/>
      <c r="BMM834" s="28"/>
      <c r="BMN834" s="28"/>
      <c r="BMO834" s="28"/>
      <c r="BMP834" s="28"/>
      <c r="BMQ834" s="28"/>
      <c r="BMR834" s="28"/>
      <c r="BMS834" s="28"/>
      <c r="BMT834" s="28"/>
      <c r="BMU834" s="28"/>
      <c r="BMV834" s="28"/>
      <c r="BMW834" s="28"/>
      <c r="BMX834" s="28"/>
      <c r="BMY834" s="28"/>
      <c r="BMZ834" s="28"/>
      <c r="BNA834" s="28"/>
      <c r="BNB834" s="28"/>
      <c r="BNC834" s="28"/>
      <c r="BND834" s="28"/>
      <c r="BNE834" s="28"/>
      <c r="BNF834" s="28"/>
      <c r="BNG834" s="28"/>
      <c r="BNH834" s="28"/>
      <c r="BNI834" s="28"/>
      <c r="BNJ834" s="28"/>
      <c r="BNK834" s="28"/>
      <c r="BNL834" s="28"/>
      <c r="BNM834" s="28"/>
      <c r="BNN834" s="28"/>
      <c r="BNO834" s="28"/>
      <c r="BNP834" s="28"/>
      <c r="BNQ834" s="28"/>
      <c r="BNR834" s="28"/>
      <c r="BNS834" s="28"/>
      <c r="BNT834" s="28"/>
      <c r="BNU834" s="28"/>
      <c r="BNV834" s="28"/>
      <c r="BNW834" s="28"/>
      <c r="BNX834" s="28"/>
      <c r="BNY834" s="28"/>
      <c r="BNZ834" s="28"/>
      <c r="BOA834" s="28"/>
      <c r="BOB834" s="28"/>
      <c r="BOC834" s="28"/>
      <c r="BOD834" s="28"/>
      <c r="BOE834" s="28"/>
      <c r="BOF834" s="28"/>
      <c r="BOG834" s="28"/>
      <c r="BOH834" s="28"/>
      <c r="BOI834" s="28"/>
      <c r="BOJ834" s="28"/>
      <c r="BOK834" s="28"/>
      <c r="BOL834" s="28"/>
      <c r="BOM834" s="28"/>
      <c r="BON834" s="28"/>
      <c r="BOO834" s="28"/>
      <c r="BOP834" s="28"/>
      <c r="BOQ834" s="28"/>
      <c r="BOR834" s="28"/>
      <c r="BOS834" s="28"/>
      <c r="BOT834" s="28"/>
      <c r="BOU834" s="28"/>
      <c r="BOV834" s="28"/>
      <c r="BOW834" s="28"/>
      <c r="BOX834" s="28"/>
      <c r="BOY834" s="28"/>
      <c r="BOZ834" s="28"/>
      <c r="BPA834" s="28"/>
      <c r="BPB834" s="28"/>
      <c r="BPC834" s="28"/>
      <c r="BPD834" s="28"/>
      <c r="BPE834" s="28"/>
      <c r="BPF834" s="28"/>
      <c r="BPG834" s="28"/>
      <c r="BPH834" s="28"/>
      <c r="BPI834" s="28"/>
      <c r="BPJ834" s="28"/>
      <c r="BPK834" s="28"/>
      <c r="BPL834" s="28"/>
      <c r="BPM834" s="28"/>
      <c r="BPN834" s="28"/>
      <c r="BPO834" s="28"/>
      <c r="BPP834" s="28"/>
      <c r="BPQ834" s="28"/>
      <c r="BPR834" s="28"/>
      <c r="BPS834" s="28"/>
      <c r="BPT834" s="28"/>
      <c r="BPU834" s="28"/>
      <c r="BPV834" s="28"/>
      <c r="BPW834" s="28"/>
      <c r="BPX834" s="28"/>
      <c r="BPY834" s="28"/>
      <c r="BPZ834" s="28"/>
      <c r="BQA834" s="28"/>
      <c r="BQB834" s="28"/>
      <c r="BQC834" s="28"/>
      <c r="BQD834" s="28"/>
      <c r="BQE834" s="28"/>
      <c r="BQF834" s="28"/>
      <c r="BQG834" s="28"/>
      <c r="BQH834" s="28"/>
      <c r="BQI834" s="28"/>
      <c r="BQJ834" s="28"/>
      <c r="BQK834" s="28"/>
      <c r="BQL834" s="28"/>
      <c r="BQM834" s="28"/>
      <c r="BQN834" s="28"/>
      <c r="BQO834" s="28"/>
      <c r="BQP834" s="28"/>
      <c r="BQQ834" s="28"/>
      <c r="BQR834" s="28"/>
      <c r="BQS834" s="28"/>
      <c r="BQT834" s="28"/>
      <c r="BQU834" s="28"/>
      <c r="BQV834" s="28"/>
      <c r="BQW834" s="28"/>
      <c r="BQX834" s="28"/>
      <c r="BQY834" s="28"/>
      <c r="BQZ834" s="28"/>
      <c r="BRA834" s="28"/>
      <c r="BRB834" s="28"/>
      <c r="BRC834" s="28"/>
      <c r="BRD834" s="28"/>
      <c r="BRE834" s="28"/>
      <c r="BRF834" s="28"/>
      <c r="BRG834" s="28"/>
      <c r="BRH834" s="28"/>
      <c r="BRI834" s="28"/>
      <c r="BRJ834" s="28"/>
      <c r="BRK834" s="28"/>
      <c r="BRL834" s="28"/>
      <c r="BRM834" s="28"/>
      <c r="BRN834" s="28"/>
      <c r="BRO834" s="28"/>
      <c r="BRP834" s="28"/>
      <c r="BRQ834" s="28"/>
      <c r="BRR834" s="28"/>
      <c r="BRS834" s="28"/>
      <c r="BRT834" s="28"/>
      <c r="BRU834" s="28"/>
      <c r="BRV834" s="28"/>
      <c r="BRW834" s="28"/>
      <c r="BRX834" s="28"/>
      <c r="BRY834" s="28"/>
      <c r="BRZ834" s="28"/>
      <c r="BSA834" s="28"/>
      <c r="BSB834" s="28"/>
      <c r="BSC834" s="28"/>
      <c r="BSD834" s="28"/>
      <c r="BSE834" s="28"/>
      <c r="BSF834" s="28"/>
      <c r="BSG834" s="28"/>
      <c r="BSH834" s="28"/>
      <c r="BSI834" s="28"/>
      <c r="BSJ834" s="28"/>
      <c r="BSK834" s="28"/>
      <c r="BSL834" s="28"/>
      <c r="BSM834" s="28"/>
      <c r="BSN834" s="28"/>
      <c r="BSO834" s="28"/>
      <c r="BSP834" s="28"/>
      <c r="BSQ834" s="28"/>
      <c r="BSR834" s="28"/>
      <c r="BSS834" s="28"/>
      <c r="BST834" s="28"/>
      <c r="BSU834" s="28"/>
      <c r="BSV834" s="28"/>
      <c r="BSW834" s="28"/>
      <c r="BSX834" s="28"/>
      <c r="BSY834" s="28"/>
      <c r="BSZ834" s="28"/>
      <c r="BTA834" s="28"/>
      <c r="BTB834" s="28"/>
      <c r="BTC834" s="28"/>
      <c r="BTD834" s="28"/>
      <c r="BTE834" s="28"/>
      <c r="BTF834" s="28"/>
      <c r="BTG834" s="28"/>
      <c r="BTH834" s="28"/>
      <c r="BTI834" s="28"/>
      <c r="BTJ834" s="28"/>
      <c r="BTK834" s="28"/>
      <c r="BTL834" s="28"/>
      <c r="BTM834" s="28"/>
      <c r="BTN834" s="28"/>
      <c r="BTO834" s="28"/>
      <c r="BTP834" s="28"/>
      <c r="BTQ834" s="28"/>
      <c r="BTR834" s="28"/>
      <c r="BTS834" s="28"/>
      <c r="BTT834" s="28"/>
      <c r="BTU834" s="28"/>
      <c r="BTV834" s="28"/>
      <c r="BTW834" s="28"/>
      <c r="BTX834" s="28"/>
      <c r="BTY834" s="28"/>
      <c r="BTZ834" s="28"/>
      <c r="BUA834" s="28"/>
      <c r="BUB834" s="28"/>
      <c r="BUC834" s="28"/>
      <c r="BUD834" s="28"/>
      <c r="BUE834" s="28"/>
      <c r="BUF834" s="28"/>
      <c r="BUG834" s="28"/>
      <c r="BUH834" s="28"/>
      <c r="BUI834" s="28"/>
      <c r="BUJ834" s="28"/>
      <c r="BUK834" s="28"/>
      <c r="BUL834" s="28"/>
      <c r="BUM834" s="28"/>
      <c r="BUN834" s="28"/>
      <c r="BUO834" s="28"/>
      <c r="BUP834" s="28"/>
      <c r="BUQ834" s="28"/>
      <c r="BUR834" s="28"/>
      <c r="BUS834" s="28"/>
      <c r="BUT834" s="28"/>
      <c r="BUU834" s="28"/>
      <c r="BUV834" s="28"/>
      <c r="BUW834" s="28"/>
      <c r="BUX834" s="28"/>
      <c r="BUY834" s="28"/>
      <c r="BUZ834" s="28"/>
      <c r="BVA834" s="28"/>
      <c r="BVB834" s="28"/>
      <c r="BVC834" s="28"/>
      <c r="BVD834" s="28"/>
      <c r="BVE834" s="28"/>
      <c r="BVF834" s="28"/>
      <c r="BVG834" s="28"/>
      <c r="BVH834" s="28"/>
      <c r="BVI834" s="28"/>
      <c r="BVJ834" s="28"/>
      <c r="BVK834" s="28"/>
      <c r="BVL834" s="28"/>
      <c r="BVM834" s="28"/>
      <c r="BVN834" s="28"/>
      <c r="BVO834" s="28"/>
      <c r="BVP834" s="28"/>
      <c r="BVQ834" s="28"/>
      <c r="BVR834" s="28"/>
      <c r="BVS834" s="28"/>
      <c r="BVT834" s="28"/>
      <c r="BVU834" s="28"/>
      <c r="BVV834" s="28"/>
      <c r="BVW834" s="28"/>
      <c r="BVX834" s="28"/>
      <c r="BVY834" s="28"/>
      <c r="BVZ834" s="28"/>
      <c r="BWA834" s="28"/>
      <c r="BWB834" s="28"/>
      <c r="BWC834" s="28"/>
      <c r="BWD834" s="28"/>
      <c r="BWE834" s="28"/>
      <c r="BWF834" s="28"/>
      <c r="BWG834" s="28"/>
      <c r="BWH834" s="28"/>
      <c r="BWI834" s="28"/>
      <c r="BWJ834" s="28"/>
      <c r="BWK834" s="28"/>
      <c r="BWL834" s="28"/>
      <c r="BWM834" s="28"/>
      <c r="BWN834" s="28"/>
      <c r="BWO834" s="28"/>
      <c r="BWP834" s="28"/>
      <c r="BWQ834" s="28"/>
      <c r="BWR834" s="28"/>
      <c r="BWS834" s="28"/>
      <c r="BWT834" s="28"/>
      <c r="BWU834" s="28"/>
      <c r="BWV834" s="28"/>
      <c r="BWW834" s="28"/>
      <c r="BWX834" s="28"/>
      <c r="BWY834" s="28"/>
      <c r="BWZ834" s="28"/>
      <c r="BXA834" s="28"/>
      <c r="BXB834" s="28"/>
      <c r="BXC834" s="28"/>
      <c r="BXD834" s="28"/>
      <c r="BXE834" s="28"/>
      <c r="BXF834" s="28"/>
      <c r="BXG834" s="28"/>
      <c r="BXH834" s="28"/>
      <c r="BXI834" s="28"/>
      <c r="BXJ834" s="28"/>
      <c r="BXK834" s="28"/>
      <c r="BXL834" s="28"/>
      <c r="BXM834" s="28"/>
      <c r="BXN834" s="28"/>
      <c r="BXO834" s="28"/>
      <c r="BXP834" s="28"/>
      <c r="BXQ834" s="28"/>
      <c r="BXR834" s="28"/>
      <c r="BXS834" s="28"/>
      <c r="BXT834" s="28"/>
      <c r="BXU834" s="28"/>
      <c r="BXV834" s="28"/>
      <c r="BXW834" s="28"/>
      <c r="BXX834" s="28"/>
      <c r="BXY834" s="28"/>
      <c r="BXZ834" s="28"/>
      <c r="BYA834" s="28"/>
      <c r="BYB834" s="28"/>
      <c r="BYC834" s="28"/>
      <c r="BYD834" s="28"/>
      <c r="BYE834" s="28"/>
      <c r="BYF834" s="28"/>
      <c r="BYG834" s="28"/>
      <c r="BYH834" s="28"/>
      <c r="BYI834" s="28"/>
      <c r="BYJ834" s="28"/>
      <c r="BYK834" s="28"/>
      <c r="BYL834" s="28"/>
      <c r="BYM834" s="28"/>
      <c r="BYN834" s="28"/>
      <c r="BYO834" s="28"/>
      <c r="BYP834" s="28"/>
      <c r="BYQ834" s="28"/>
      <c r="BYR834" s="28"/>
      <c r="BYS834" s="28"/>
      <c r="BYT834" s="28"/>
      <c r="BYU834" s="28"/>
      <c r="BYV834" s="28"/>
      <c r="BYW834" s="28"/>
      <c r="BYX834" s="28"/>
      <c r="BYY834" s="28"/>
      <c r="BYZ834" s="28"/>
      <c r="BZA834" s="28"/>
      <c r="BZB834" s="28"/>
      <c r="BZC834" s="28"/>
      <c r="BZD834" s="28"/>
      <c r="BZE834" s="28"/>
      <c r="BZF834" s="28"/>
      <c r="BZG834" s="28"/>
      <c r="BZH834" s="28"/>
      <c r="BZI834" s="28"/>
      <c r="BZJ834" s="28"/>
      <c r="BZK834" s="28"/>
      <c r="BZL834" s="28"/>
      <c r="BZM834" s="28"/>
      <c r="BZN834" s="28"/>
      <c r="BZO834" s="28"/>
      <c r="BZP834" s="28"/>
      <c r="BZQ834" s="28"/>
      <c r="BZR834" s="28"/>
      <c r="BZS834" s="28"/>
      <c r="BZT834" s="28"/>
      <c r="BZU834" s="28"/>
      <c r="BZV834" s="28"/>
      <c r="BZW834" s="28"/>
      <c r="BZX834" s="28"/>
      <c r="BZY834" s="28"/>
      <c r="BZZ834" s="28"/>
      <c r="CAA834" s="28"/>
      <c r="CAB834" s="28"/>
      <c r="CAC834" s="28"/>
      <c r="CAD834" s="28"/>
      <c r="CAE834" s="28"/>
      <c r="CAF834" s="28"/>
      <c r="CAG834" s="28"/>
      <c r="CAH834" s="28"/>
      <c r="CAI834" s="28"/>
      <c r="CAJ834" s="28"/>
      <c r="CAK834" s="28"/>
      <c r="CAL834" s="28"/>
      <c r="CAM834" s="28"/>
      <c r="CAN834" s="28"/>
      <c r="CAO834" s="28"/>
      <c r="CAP834" s="28"/>
      <c r="CAQ834" s="28"/>
      <c r="CAR834" s="28"/>
      <c r="CAS834" s="28"/>
      <c r="CAT834" s="28"/>
      <c r="CAU834" s="28"/>
      <c r="CAV834" s="28"/>
      <c r="CAW834" s="28"/>
      <c r="CAX834" s="28"/>
      <c r="CAY834" s="28"/>
      <c r="CAZ834" s="28"/>
      <c r="CBA834" s="28"/>
      <c r="CBB834" s="28"/>
      <c r="CBC834" s="28"/>
      <c r="CBD834" s="28"/>
      <c r="CBE834" s="28"/>
      <c r="CBF834" s="28"/>
      <c r="CBG834" s="28"/>
      <c r="CBH834" s="28"/>
      <c r="CBI834" s="28"/>
      <c r="CBJ834" s="28"/>
      <c r="CBK834" s="28"/>
      <c r="CBL834" s="28"/>
      <c r="CBM834" s="28"/>
      <c r="CBN834" s="28"/>
      <c r="CBO834" s="28"/>
      <c r="CBP834" s="28"/>
      <c r="CBQ834" s="28"/>
      <c r="CBR834" s="28"/>
      <c r="CBS834" s="28"/>
      <c r="CBT834" s="28"/>
      <c r="CBU834" s="28"/>
      <c r="CBV834" s="28"/>
      <c r="CBW834" s="28"/>
      <c r="CBX834" s="28"/>
      <c r="CBY834" s="28"/>
      <c r="CBZ834" s="28"/>
      <c r="CCA834" s="28"/>
      <c r="CCB834" s="28"/>
      <c r="CCC834" s="28"/>
      <c r="CCD834" s="28"/>
      <c r="CCE834" s="28"/>
      <c r="CCF834" s="28"/>
      <c r="CCG834" s="28"/>
      <c r="CCH834" s="28"/>
      <c r="CCI834" s="28"/>
      <c r="CCJ834" s="28"/>
      <c r="CCK834" s="28"/>
      <c r="CCL834" s="28"/>
      <c r="CCM834" s="28"/>
      <c r="CCN834" s="28"/>
      <c r="CCO834" s="28"/>
      <c r="CCP834" s="28"/>
      <c r="CCQ834" s="28"/>
      <c r="CCR834" s="28"/>
      <c r="CCS834" s="28"/>
      <c r="CCT834" s="28"/>
      <c r="CCU834" s="28"/>
      <c r="CCV834" s="28"/>
      <c r="CCW834" s="28"/>
      <c r="CCX834" s="28"/>
      <c r="CCY834" s="28"/>
      <c r="CCZ834" s="28"/>
      <c r="CDA834" s="28"/>
      <c r="CDB834" s="28"/>
      <c r="CDC834" s="28"/>
      <c r="CDD834" s="28"/>
      <c r="CDE834" s="28"/>
      <c r="CDF834" s="28"/>
      <c r="CDG834" s="28"/>
      <c r="CDH834" s="28"/>
      <c r="CDI834" s="28"/>
      <c r="CDJ834" s="28"/>
      <c r="CDK834" s="28"/>
      <c r="CDL834" s="28"/>
      <c r="CDM834" s="28"/>
      <c r="CDN834" s="28"/>
      <c r="CDO834" s="28"/>
      <c r="CDP834" s="28"/>
      <c r="CDQ834" s="28"/>
      <c r="CDR834" s="28"/>
      <c r="CDS834" s="28"/>
      <c r="CDT834" s="28"/>
      <c r="CDU834" s="28"/>
      <c r="CDV834" s="28"/>
      <c r="CDW834" s="28"/>
      <c r="CDX834" s="28"/>
      <c r="CDY834" s="28"/>
      <c r="CDZ834" s="28"/>
      <c r="CEA834" s="28"/>
      <c r="CEB834" s="28"/>
      <c r="CEC834" s="28"/>
      <c r="CED834" s="28"/>
      <c r="CEE834" s="28"/>
      <c r="CEF834" s="28"/>
      <c r="CEG834" s="28"/>
      <c r="CEH834" s="28"/>
      <c r="CEI834" s="28"/>
      <c r="CEJ834" s="28"/>
      <c r="CEK834" s="28"/>
      <c r="CEL834" s="28"/>
      <c r="CEM834" s="28"/>
      <c r="CEN834" s="28"/>
      <c r="CEO834" s="28"/>
      <c r="CEP834" s="28"/>
      <c r="CEQ834" s="28"/>
      <c r="CER834" s="28"/>
      <c r="CES834" s="28"/>
      <c r="CET834" s="28"/>
      <c r="CEU834" s="28"/>
      <c r="CEV834" s="28"/>
      <c r="CEW834" s="28"/>
      <c r="CEX834" s="28"/>
      <c r="CEY834" s="28"/>
      <c r="CEZ834" s="28"/>
      <c r="CFA834" s="28"/>
      <c r="CFB834" s="28"/>
      <c r="CFC834" s="28"/>
      <c r="CFD834" s="28"/>
      <c r="CFE834" s="28"/>
      <c r="CFF834" s="28"/>
      <c r="CFG834" s="28"/>
      <c r="CFH834" s="28"/>
      <c r="CFI834" s="28"/>
      <c r="CFJ834" s="28"/>
      <c r="CFK834" s="28"/>
      <c r="CFL834" s="28"/>
      <c r="CFM834" s="28"/>
      <c r="CFN834" s="28"/>
      <c r="CFO834" s="28"/>
      <c r="CFP834" s="28"/>
      <c r="CFQ834" s="28"/>
      <c r="CFR834" s="28"/>
      <c r="CFS834" s="28"/>
      <c r="CFT834" s="28"/>
      <c r="CFU834" s="28"/>
      <c r="CFV834" s="28"/>
      <c r="CFW834" s="28"/>
      <c r="CFX834" s="28"/>
      <c r="CFY834" s="28"/>
      <c r="CFZ834" s="28"/>
      <c r="CGA834" s="28"/>
      <c r="CGB834" s="28"/>
      <c r="CGC834" s="28"/>
      <c r="CGD834" s="28"/>
      <c r="CGE834" s="28"/>
      <c r="CGF834" s="28"/>
      <c r="CGG834" s="28"/>
      <c r="CGH834" s="28"/>
      <c r="CGI834" s="28"/>
      <c r="CGJ834" s="28"/>
      <c r="CGK834" s="28"/>
      <c r="CGL834" s="28"/>
      <c r="CGM834" s="28"/>
      <c r="CGN834" s="28"/>
      <c r="CGO834" s="28"/>
      <c r="CGP834" s="28"/>
      <c r="CGQ834" s="28"/>
      <c r="CGR834" s="28"/>
      <c r="CGS834" s="28"/>
      <c r="CGT834" s="28"/>
      <c r="CGU834" s="28"/>
      <c r="CGV834" s="28"/>
      <c r="CGW834" s="28"/>
      <c r="CGX834" s="28"/>
      <c r="CGY834" s="28"/>
      <c r="CGZ834" s="28"/>
      <c r="CHA834" s="28"/>
      <c r="CHB834" s="28"/>
      <c r="CHC834" s="28"/>
      <c r="CHD834" s="28"/>
      <c r="CHE834" s="28"/>
      <c r="CHF834" s="28"/>
      <c r="CHG834" s="28"/>
      <c r="CHH834" s="28"/>
      <c r="CHI834" s="28"/>
      <c r="CHJ834" s="28"/>
      <c r="CHK834" s="28"/>
      <c r="CHL834" s="28"/>
      <c r="CHM834" s="28"/>
      <c r="CHN834" s="28"/>
      <c r="CHO834" s="28"/>
      <c r="CHP834" s="28"/>
      <c r="CHQ834" s="28"/>
      <c r="CHR834" s="28"/>
      <c r="CHS834" s="28"/>
      <c r="CHT834" s="28"/>
      <c r="CHU834" s="28"/>
      <c r="CHV834" s="28"/>
      <c r="CHW834" s="28"/>
      <c r="CHX834" s="28"/>
      <c r="CHY834" s="28"/>
      <c r="CHZ834" s="28"/>
      <c r="CIA834" s="28"/>
      <c r="CIB834" s="28"/>
      <c r="CIC834" s="28"/>
      <c r="CID834" s="28"/>
      <c r="CIE834" s="28"/>
      <c r="CIF834" s="28"/>
      <c r="CIG834" s="28"/>
      <c r="CIH834" s="28"/>
      <c r="CII834" s="28"/>
      <c r="CIJ834" s="28"/>
      <c r="CIK834" s="28"/>
      <c r="CIL834" s="28"/>
      <c r="CIM834" s="28"/>
      <c r="CIN834" s="28"/>
      <c r="CIO834" s="28"/>
      <c r="CIP834" s="28"/>
      <c r="CIQ834" s="28"/>
      <c r="CIR834" s="28"/>
      <c r="CIS834" s="28"/>
      <c r="CIT834" s="28"/>
      <c r="CIU834" s="28"/>
      <c r="CIV834" s="28"/>
      <c r="CIW834" s="28"/>
      <c r="CIX834" s="28"/>
      <c r="CIY834" s="28"/>
      <c r="CIZ834" s="28"/>
      <c r="CJA834" s="28"/>
      <c r="CJB834" s="28"/>
      <c r="CJC834" s="28"/>
      <c r="CJD834" s="28"/>
      <c r="CJE834" s="28"/>
      <c r="CJF834" s="28"/>
      <c r="CJG834" s="28"/>
      <c r="CJH834" s="28"/>
      <c r="CJI834" s="28"/>
      <c r="CJJ834" s="28"/>
      <c r="CJK834" s="28"/>
      <c r="CJL834" s="28"/>
      <c r="CJM834" s="28"/>
      <c r="CJN834" s="28"/>
      <c r="CJO834" s="28"/>
      <c r="CJP834" s="28"/>
      <c r="CJQ834" s="28"/>
      <c r="CJR834" s="28"/>
      <c r="CJS834" s="28"/>
      <c r="CJT834" s="28"/>
      <c r="CJU834" s="28"/>
      <c r="CJV834" s="28"/>
      <c r="CJW834" s="28"/>
      <c r="CJX834" s="28"/>
      <c r="CJY834" s="28"/>
      <c r="CJZ834" s="28"/>
      <c r="CKA834" s="28"/>
      <c r="CKB834" s="28"/>
      <c r="CKC834" s="28"/>
      <c r="CKD834" s="28"/>
      <c r="CKE834" s="28"/>
      <c r="CKF834" s="28"/>
      <c r="CKG834" s="28"/>
      <c r="CKH834" s="28"/>
      <c r="CKI834" s="28"/>
      <c r="CKJ834" s="28"/>
      <c r="CKK834" s="28"/>
      <c r="CKL834" s="28"/>
      <c r="CKM834" s="28"/>
      <c r="CKN834" s="28"/>
      <c r="CKO834" s="28"/>
      <c r="CKP834" s="28"/>
      <c r="CKQ834" s="28"/>
      <c r="CKR834" s="28"/>
      <c r="CKS834" s="28"/>
      <c r="CKT834" s="28"/>
      <c r="CKU834" s="28"/>
      <c r="CKV834" s="28"/>
      <c r="CKW834" s="28"/>
      <c r="CKX834" s="28"/>
      <c r="CKY834" s="28"/>
      <c r="CKZ834" s="28"/>
      <c r="CLA834" s="28"/>
      <c r="CLB834" s="28"/>
      <c r="CLC834" s="28"/>
      <c r="CLD834" s="28"/>
      <c r="CLE834" s="28"/>
      <c r="CLF834" s="28"/>
      <c r="CLG834" s="28"/>
      <c r="CLH834" s="28"/>
      <c r="CLI834" s="28"/>
      <c r="CLJ834" s="28"/>
      <c r="CLK834" s="28"/>
      <c r="CLL834" s="28"/>
      <c r="CLM834" s="28"/>
      <c r="CLN834" s="28"/>
      <c r="CLO834" s="28"/>
      <c r="CLP834" s="28"/>
      <c r="CLQ834" s="28"/>
      <c r="CLR834" s="28"/>
      <c r="CLS834" s="28"/>
      <c r="CLT834" s="28"/>
      <c r="CLU834" s="28"/>
      <c r="CLV834" s="28"/>
      <c r="CLW834" s="28"/>
      <c r="CLX834" s="28"/>
      <c r="CLY834" s="28"/>
      <c r="CLZ834" s="28"/>
      <c r="CMA834" s="28"/>
      <c r="CMB834" s="28"/>
      <c r="CMC834" s="28"/>
      <c r="CMD834" s="28"/>
      <c r="CME834" s="28"/>
      <c r="CMF834" s="28"/>
      <c r="CMG834" s="28"/>
      <c r="CMH834" s="28"/>
      <c r="CMI834" s="28"/>
      <c r="CMJ834" s="28"/>
      <c r="CMK834" s="28"/>
      <c r="CML834" s="28"/>
      <c r="CMM834" s="28"/>
      <c r="CMN834" s="28"/>
      <c r="CMO834" s="28"/>
      <c r="CMP834" s="28"/>
      <c r="CMQ834" s="28"/>
      <c r="CMR834" s="28"/>
      <c r="CMS834" s="28"/>
      <c r="CMT834" s="28"/>
      <c r="CMU834" s="28"/>
      <c r="CMV834" s="28"/>
      <c r="CMW834" s="28"/>
      <c r="CMX834" s="28"/>
      <c r="CMY834" s="28"/>
      <c r="CMZ834" s="28"/>
      <c r="CNA834" s="28"/>
      <c r="CNB834" s="28"/>
      <c r="CNC834" s="28"/>
      <c r="CND834" s="28"/>
      <c r="CNE834" s="28"/>
      <c r="CNF834" s="28"/>
      <c r="CNG834" s="28"/>
      <c r="CNH834" s="28"/>
      <c r="CNI834" s="28"/>
      <c r="CNJ834" s="28"/>
      <c r="CNK834" s="28"/>
      <c r="CNL834" s="28"/>
      <c r="CNM834" s="28"/>
      <c r="CNN834" s="28"/>
      <c r="CNO834" s="28"/>
      <c r="CNP834" s="28"/>
      <c r="CNQ834" s="28"/>
      <c r="CNR834" s="28"/>
      <c r="CNS834" s="28"/>
      <c r="CNT834" s="28"/>
      <c r="CNU834" s="28"/>
      <c r="CNV834" s="28"/>
      <c r="CNW834" s="28"/>
      <c r="CNX834" s="28"/>
      <c r="CNY834" s="28"/>
      <c r="CNZ834" s="28"/>
      <c r="COA834" s="28"/>
      <c r="COB834" s="28"/>
      <c r="COC834" s="28"/>
      <c r="COD834" s="28"/>
      <c r="COE834" s="28"/>
      <c r="COF834" s="28"/>
      <c r="COG834" s="28"/>
      <c r="COH834" s="28"/>
      <c r="COI834" s="28"/>
      <c r="COJ834" s="28"/>
      <c r="COK834" s="28"/>
      <c r="COL834" s="28"/>
      <c r="COM834" s="28"/>
      <c r="CON834" s="28"/>
      <c r="COO834" s="28"/>
      <c r="COP834" s="28"/>
      <c r="COQ834" s="28"/>
      <c r="COR834" s="28"/>
      <c r="COS834" s="28"/>
      <c r="COT834" s="28"/>
      <c r="COU834" s="28"/>
      <c r="COV834" s="28"/>
      <c r="COW834" s="28"/>
      <c r="COX834" s="28"/>
      <c r="COY834" s="28"/>
      <c r="COZ834" s="28"/>
      <c r="CPA834" s="28"/>
      <c r="CPB834" s="28"/>
      <c r="CPC834" s="28"/>
      <c r="CPD834" s="28"/>
      <c r="CPE834" s="28"/>
      <c r="CPF834" s="28"/>
      <c r="CPG834" s="28"/>
      <c r="CPH834" s="28"/>
      <c r="CPI834" s="28"/>
      <c r="CPJ834" s="28"/>
      <c r="CPK834" s="28"/>
      <c r="CPL834" s="28"/>
      <c r="CPM834" s="28"/>
      <c r="CPN834" s="28"/>
      <c r="CPO834" s="28"/>
      <c r="CPP834" s="28"/>
      <c r="CPQ834" s="28"/>
      <c r="CPR834" s="28"/>
      <c r="CPS834" s="28"/>
      <c r="CPT834" s="28"/>
      <c r="CPU834" s="28"/>
      <c r="CPV834" s="28"/>
      <c r="CPW834" s="28"/>
      <c r="CPX834" s="28"/>
      <c r="CPY834" s="28"/>
      <c r="CPZ834" s="28"/>
      <c r="CQA834" s="28"/>
      <c r="CQB834" s="28"/>
      <c r="CQC834" s="28"/>
      <c r="CQD834" s="28"/>
      <c r="CQE834" s="28"/>
      <c r="CQF834" s="28"/>
      <c r="CQG834" s="28"/>
      <c r="CQH834" s="28"/>
      <c r="CQI834" s="28"/>
      <c r="CQJ834" s="28"/>
      <c r="CQK834" s="28"/>
      <c r="CQL834" s="28"/>
      <c r="CQM834" s="28"/>
      <c r="CQN834" s="28"/>
      <c r="CQO834" s="28"/>
      <c r="CQP834" s="28"/>
      <c r="CQQ834" s="28"/>
      <c r="CQR834" s="28"/>
      <c r="CQS834" s="28"/>
      <c r="CQT834" s="28"/>
      <c r="CQU834" s="28"/>
      <c r="CQV834" s="28"/>
      <c r="CQW834" s="28"/>
      <c r="CQX834" s="28"/>
      <c r="CQY834" s="28"/>
      <c r="CQZ834" s="28"/>
      <c r="CRA834" s="28"/>
      <c r="CRB834" s="28"/>
      <c r="CRC834" s="28"/>
      <c r="CRD834" s="28"/>
      <c r="CRE834" s="28"/>
      <c r="CRF834" s="28"/>
      <c r="CRG834" s="28"/>
      <c r="CRH834" s="28"/>
      <c r="CRI834" s="28"/>
      <c r="CRJ834" s="28"/>
      <c r="CRK834" s="28"/>
      <c r="CRL834" s="28"/>
      <c r="CRM834" s="28"/>
      <c r="CRN834" s="28"/>
      <c r="CRO834" s="28"/>
      <c r="CRP834" s="28"/>
      <c r="CRQ834" s="28"/>
      <c r="CRR834" s="28"/>
      <c r="CRS834" s="28"/>
      <c r="CRT834" s="28"/>
      <c r="CRU834" s="28"/>
      <c r="CRV834" s="28"/>
      <c r="CRW834" s="28"/>
      <c r="CRX834" s="28"/>
      <c r="CRY834" s="28"/>
      <c r="CRZ834" s="28"/>
      <c r="CSA834" s="28"/>
      <c r="CSB834" s="28"/>
      <c r="CSC834" s="28"/>
      <c r="CSD834" s="28"/>
      <c r="CSE834" s="28"/>
      <c r="CSF834" s="28"/>
      <c r="CSG834" s="28"/>
      <c r="CSH834" s="28"/>
      <c r="CSI834" s="28"/>
      <c r="CSJ834" s="28"/>
      <c r="CSK834" s="28"/>
      <c r="CSL834" s="28"/>
      <c r="CSM834" s="28"/>
      <c r="CSN834" s="28"/>
      <c r="CSO834" s="28"/>
      <c r="CSP834" s="28"/>
      <c r="CSQ834" s="28"/>
      <c r="CSR834" s="28"/>
      <c r="CSS834" s="28"/>
      <c r="CST834" s="28"/>
      <c r="CSU834" s="28"/>
      <c r="CSV834" s="28"/>
      <c r="CSW834" s="28"/>
      <c r="CSX834" s="28"/>
      <c r="CSY834" s="28"/>
      <c r="CSZ834" s="28"/>
      <c r="CTA834" s="28"/>
      <c r="CTB834" s="28"/>
      <c r="CTC834" s="28"/>
      <c r="CTD834" s="28"/>
      <c r="CTE834" s="28"/>
      <c r="CTF834" s="28"/>
      <c r="CTG834" s="28"/>
      <c r="CTH834" s="28"/>
      <c r="CTI834" s="28"/>
      <c r="CTJ834" s="28"/>
      <c r="CTK834" s="28"/>
      <c r="CTL834" s="28"/>
      <c r="CTM834" s="28"/>
      <c r="CTN834" s="28"/>
      <c r="CTO834" s="28"/>
      <c r="CTP834" s="28"/>
      <c r="CTQ834" s="28"/>
      <c r="CTR834" s="28"/>
      <c r="CTS834" s="28"/>
      <c r="CTT834" s="28"/>
      <c r="CTU834" s="28"/>
      <c r="CTV834" s="28"/>
      <c r="CTW834" s="28"/>
      <c r="CTX834" s="28"/>
      <c r="CTY834" s="28"/>
      <c r="CTZ834" s="28"/>
      <c r="CUA834" s="28"/>
      <c r="CUB834" s="28"/>
      <c r="CUC834" s="28"/>
      <c r="CUD834" s="28"/>
      <c r="CUE834" s="28"/>
      <c r="CUF834" s="28"/>
      <c r="CUG834" s="28"/>
      <c r="CUH834" s="28"/>
      <c r="CUI834" s="28"/>
      <c r="CUJ834" s="28"/>
      <c r="CUK834" s="28"/>
      <c r="CUL834" s="28"/>
      <c r="CUM834" s="28"/>
      <c r="CUN834" s="28"/>
      <c r="CUO834" s="28"/>
      <c r="CUP834" s="28"/>
      <c r="CUQ834" s="28"/>
      <c r="CUR834" s="28"/>
      <c r="CUS834" s="28"/>
      <c r="CUT834" s="28"/>
      <c r="CUU834" s="28"/>
      <c r="CUV834" s="28"/>
      <c r="CUW834" s="28"/>
      <c r="CUX834" s="28"/>
      <c r="CUY834" s="28"/>
      <c r="CUZ834" s="28"/>
      <c r="CVA834" s="28"/>
      <c r="CVB834" s="28"/>
      <c r="CVC834" s="28"/>
      <c r="CVD834" s="28"/>
      <c r="CVE834" s="28"/>
      <c r="CVF834" s="28"/>
      <c r="CVG834" s="28"/>
      <c r="CVH834" s="28"/>
      <c r="CVI834" s="28"/>
      <c r="CVJ834" s="28"/>
      <c r="CVK834" s="28"/>
      <c r="CVL834" s="28"/>
      <c r="CVM834" s="28"/>
      <c r="CVN834" s="28"/>
      <c r="CVO834" s="28"/>
      <c r="CVP834" s="28"/>
      <c r="CVQ834" s="28"/>
      <c r="CVR834" s="28"/>
      <c r="CVS834" s="28"/>
      <c r="CVT834" s="28"/>
      <c r="CVU834" s="28"/>
      <c r="CVV834" s="28"/>
      <c r="CVW834" s="28"/>
      <c r="CVX834" s="28"/>
      <c r="CVY834" s="28"/>
      <c r="CVZ834" s="28"/>
      <c r="CWA834" s="28"/>
      <c r="CWB834" s="28"/>
      <c r="CWC834" s="28"/>
      <c r="CWD834" s="28"/>
      <c r="CWE834" s="28"/>
      <c r="CWF834" s="28"/>
      <c r="CWG834" s="28"/>
      <c r="CWH834" s="28"/>
      <c r="CWI834" s="28"/>
      <c r="CWJ834" s="28"/>
      <c r="CWK834" s="28"/>
      <c r="CWL834" s="28"/>
      <c r="CWM834" s="28"/>
      <c r="CWN834" s="28"/>
      <c r="CWO834" s="28"/>
      <c r="CWP834" s="28"/>
      <c r="CWQ834" s="28"/>
      <c r="CWR834" s="28"/>
      <c r="CWS834" s="28"/>
      <c r="CWT834" s="28"/>
      <c r="CWU834" s="28"/>
      <c r="CWV834" s="28"/>
      <c r="CWW834" s="28"/>
      <c r="CWX834" s="28"/>
      <c r="CWY834" s="28"/>
      <c r="CWZ834" s="28"/>
      <c r="CXA834" s="28"/>
      <c r="CXB834" s="28"/>
      <c r="CXC834" s="28"/>
      <c r="CXD834" s="28"/>
      <c r="CXE834" s="28"/>
      <c r="CXF834" s="28"/>
      <c r="CXG834" s="28"/>
      <c r="CXH834" s="28"/>
      <c r="CXI834" s="28"/>
      <c r="CXJ834" s="28"/>
      <c r="CXK834" s="28"/>
      <c r="CXL834" s="28"/>
      <c r="CXM834" s="28"/>
      <c r="CXN834" s="28"/>
      <c r="CXO834" s="28"/>
      <c r="CXP834" s="28"/>
      <c r="CXQ834" s="28"/>
      <c r="CXR834" s="28"/>
      <c r="CXS834" s="28"/>
      <c r="CXT834" s="28"/>
      <c r="CXU834" s="28"/>
      <c r="CXV834" s="28"/>
      <c r="CXW834" s="28"/>
      <c r="CXX834" s="28"/>
      <c r="CXY834" s="28"/>
      <c r="CXZ834" s="28"/>
      <c r="CYA834" s="28"/>
      <c r="CYB834" s="28"/>
      <c r="CYC834" s="28"/>
      <c r="CYD834" s="28"/>
      <c r="CYE834" s="28"/>
      <c r="CYF834" s="28"/>
      <c r="CYG834" s="28"/>
      <c r="CYH834" s="28"/>
      <c r="CYI834" s="28"/>
      <c r="CYJ834" s="28"/>
      <c r="CYK834" s="28"/>
      <c r="CYL834" s="28"/>
      <c r="CYM834" s="28"/>
      <c r="CYN834" s="28"/>
      <c r="CYO834" s="28"/>
      <c r="CYP834" s="28"/>
      <c r="CYQ834" s="28"/>
      <c r="CYR834" s="28"/>
      <c r="CYS834" s="28"/>
      <c r="CYT834" s="28"/>
      <c r="CYU834" s="28"/>
      <c r="CYV834" s="28"/>
      <c r="CYW834" s="28"/>
      <c r="CYX834" s="28"/>
      <c r="CYY834" s="28"/>
      <c r="CYZ834" s="28"/>
      <c r="CZA834" s="28"/>
      <c r="CZB834" s="28"/>
      <c r="CZC834" s="28"/>
      <c r="CZD834" s="28"/>
      <c r="CZE834" s="28"/>
      <c r="CZF834" s="28"/>
      <c r="CZG834" s="28"/>
      <c r="CZH834" s="28"/>
      <c r="CZI834" s="28"/>
      <c r="CZJ834" s="28"/>
      <c r="CZK834" s="28"/>
      <c r="CZL834" s="28"/>
      <c r="CZM834" s="28"/>
      <c r="CZN834" s="28"/>
      <c r="CZO834" s="28"/>
      <c r="CZP834" s="28"/>
      <c r="CZQ834" s="28"/>
      <c r="CZR834" s="28"/>
      <c r="CZS834" s="28"/>
      <c r="CZT834" s="28"/>
      <c r="CZU834" s="28"/>
      <c r="CZV834" s="28"/>
      <c r="CZW834" s="28"/>
      <c r="CZX834" s="28"/>
      <c r="CZY834" s="28"/>
      <c r="CZZ834" s="28"/>
      <c r="DAA834" s="28"/>
      <c r="DAB834" s="28"/>
      <c r="DAC834" s="28"/>
      <c r="DAD834" s="28"/>
      <c r="DAE834" s="28"/>
      <c r="DAF834" s="28"/>
      <c r="DAG834" s="28"/>
      <c r="DAH834" s="28"/>
      <c r="DAI834" s="28"/>
      <c r="DAJ834" s="28"/>
      <c r="DAK834" s="28"/>
      <c r="DAL834" s="28"/>
      <c r="DAM834" s="28"/>
      <c r="DAN834" s="28"/>
      <c r="DAO834" s="28"/>
      <c r="DAP834" s="28"/>
      <c r="DAQ834" s="28"/>
      <c r="DAR834" s="28"/>
      <c r="DAS834" s="28"/>
      <c r="DAT834" s="28"/>
      <c r="DAU834" s="28"/>
      <c r="DAV834" s="28"/>
      <c r="DAW834" s="28"/>
      <c r="DAX834" s="28"/>
      <c r="DAY834" s="28"/>
      <c r="DAZ834" s="28"/>
      <c r="DBA834" s="28"/>
      <c r="DBB834" s="28"/>
      <c r="DBC834" s="28"/>
      <c r="DBD834" s="28"/>
      <c r="DBE834" s="28"/>
      <c r="DBF834" s="28"/>
      <c r="DBG834" s="28"/>
      <c r="DBH834" s="28"/>
      <c r="DBI834" s="28"/>
      <c r="DBJ834" s="28"/>
      <c r="DBK834" s="28"/>
      <c r="DBL834" s="28"/>
      <c r="DBM834" s="28"/>
      <c r="DBN834" s="28"/>
      <c r="DBO834" s="28"/>
      <c r="DBP834" s="28"/>
      <c r="DBQ834" s="28"/>
      <c r="DBR834" s="28"/>
      <c r="DBS834" s="28"/>
      <c r="DBT834" s="28"/>
      <c r="DBU834" s="28"/>
      <c r="DBV834" s="28"/>
      <c r="DBW834" s="28"/>
      <c r="DBX834" s="28"/>
      <c r="DBY834" s="28"/>
      <c r="DBZ834" s="28"/>
      <c r="DCA834" s="28"/>
      <c r="DCB834" s="28"/>
      <c r="DCC834" s="28"/>
      <c r="DCD834" s="28"/>
      <c r="DCE834" s="28"/>
      <c r="DCF834" s="28"/>
      <c r="DCG834" s="28"/>
      <c r="DCH834" s="28"/>
      <c r="DCI834" s="28"/>
      <c r="DCJ834" s="28"/>
      <c r="DCK834" s="28"/>
      <c r="DCL834" s="28"/>
      <c r="DCM834" s="28"/>
      <c r="DCN834" s="28"/>
      <c r="DCO834" s="28"/>
      <c r="DCP834" s="28"/>
      <c r="DCQ834" s="28"/>
      <c r="DCR834" s="28"/>
      <c r="DCS834" s="28"/>
      <c r="DCT834" s="28"/>
      <c r="DCU834" s="28"/>
      <c r="DCV834" s="28"/>
      <c r="DCW834" s="28"/>
      <c r="DCX834" s="28"/>
      <c r="DCY834" s="28"/>
      <c r="DCZ834" s="28"/>
      <c r="DDA834" s="28"/>
      <c r="DDB834" s="28"/>
      <c r="DDC834" s="28"/>
      <c r="DDD834" s="28"/>
      <c r="DDE834" s="28"/>
      <c r="DDF834" s="28"/>
      <c r="DDG834" s="28"/>
      <c r="DDH834" s="28"/>
      <c r="DDI834" s="28"/>
      <c r="DDJ834" s="28"/>
      <c r="DDK834" s="28"/>
      <c r="DDL834" s="28"/>
      <c r="DDM834" s="28"/>
      <c r="DDN834" s="28"/>
      <c r="DDO834" s="28"/>
      <c r="DDP834" s="28"/>
      <c r="DDQ834" s="28"/>
      <c r="DDR834" s="28"/>
      <c r="DDS834" s="28"/>
      <c r="DDT834" s="28"/>
      <c r="DDU834" s="28"/>
      <c r="DDV834" s="28"/>
      <c r="DDW834" s="28"/>
      <c r="DDX834" s="28"/>
      <c r="DDY834" s="28"/>
      <c r="DDZ834" s="28"/>
      <c r="DEA834" s="28"/>
      <c r="DEB834" s="28"/>
      <c r="DEC834" s="28"/>
      <c r="DED834" s="28"/>
      <c r="DEE834" s="28"/>
      <c r="DEF834" s="28"/>
      <c r="DEG834" s="28"/>
      <c r="DEH834" s="28"/>
      <c r="DEI834" s="28"/>
      <c r="DEJ834" s="28"/>
      <c r="DEK834" s="28"/>
      <c r="DEL834" s="28"/>
      <c r="DEM834" s="28"/>
      <c r="DEN834" s="28"/>
      <c r="DEO834" s="28"/>
      <c r="DEP834" s="28"/>
      <c r="DEQ834" s="28"/>
      <c r="DER834" s="28"/>
      <c r="DES834" s="28"/>
      <c r="DET834" s="28"/>
      <c r="DEU834" s="28"/>
      <c r="DEV834" s="28"/>
      <c r="DEW834" s="28"/>
      <c r="DEX834" s="28"/>
      <c r="DEY834" s="28"/>
      <c r="DEZ834" s="28"/>
      <c r="DFA834" s="28"/>
      <c r="DFB834" s="28"/>
      <c r="DFC834" s="28"/>
      <c r="DFD834" s="28"/>
      <c r="DFE834" s="28"/>
      <c r="DFF834" s="28"/>
      <c r="DFG834" s="28"/>
      <c r="DFH834" s="28"/>
      <c r="DFI834" s="28"/>
      <c r="DFJ834" s="28"/>
      <c r="DFK834" s="28"/>
      <c r="DFL834" s="28"/>
      <c r="DFM834" s="28"/>
      <c r="DFN834" s="28"/>
      <c r="DFO834" s="28"/>
      <c r="DFP834" s="28"/>
      <c r="DFQ834" s="28"/>
      <c r="DFR834" s="28"/>
      <c r="DFS834" s="28"/>
      <c r="DFT834" s="28"/>
      <c r="DFU834" s="28"/>
      <c r="DFV834" s="28"/>
      <c r="DFW834" s="28"/>
      <c r="DFX834" s="28"/>
      <c r="DFY834" s="28"/>
      <c r="DFZ834" s="28"/>
      <c r="DGA834" s="28"/>
      <c r="DGB834" s="28"/>
      <c r="DGC834" s="28"/>
      <c r="DGD834" s="28"/>
      <c r="DGE834" s="28"/>
      <c r="DGF834" s="28"/>
      <c r="DGG834" s="28"/>
      <c r="DGH834" s="28"/>
      <c r="DGI834" s="28"/>
      <c r="DGJ834" s="28"/>
      <c r="DGK834" s="28"/>
      <c r="DGL834" s="28"/>
      <c r="DGM834" s="28"/>
      <c r="DGN834" s="28"/>
      <c r="DGO834" s="28"/>
      <c r="DGP834" s="28"/>
      <c r="DGQ834" s="28"/>
      <c r="DGR834" s="28"/>
      <c r="DGS834" s="28"/>
      <c r="DGT834" s="28"/>
      <c r="DGU834" s="28"/>
      <c r="DGV834" s="28"/>
      <c r="DGW834" s="28"/>
      <c r="DGX834" s="28"/>
      <c r="DGY834" s="28"/>
      <c r="DGZ834" s="28"/>
      <c r="DHA834" s="28"/>
      <c r="DHB834" s="28"/>
      <c r="DHC834" s="28"/>
      <c r="DHD834" s="28"/>
      <c r="DHE834" s="28"/>
      <c r="DHF834" s="28"/>
      <c r="DHG834" s="28"/>
      <c r="DHH834" s="28"/>
      <c r="DHI834" s="28"/>
      <c r="DHJ834" s="28"/>
      <c r="DHK834" s="28"/>
      <c r="DHL834" s="28"/>
      <c r="DHM834" s="28"/>
      <c r="DHN834" s="28"/>
      <c r="DHO834" s="28"/>
      <c r="DHP834" s="28"/>
      <c r="DHQ834" s="28"/>
      <c r="DHR834" s="28"/>
      <c r="DHS834" s="28"/>
      <c r="DHT834" s="28"/>
      <c r="DHU834" s="28"/>
      <c r="DHV834" s="28"/>
      <c r="DHW834" s="28"/>
      <c r="DHX834" s="28"/>
      <c r="DHY834" s="28"/>
      <c r="DHZ834" s="28"/>
      <c r="DIA834" s="28"/>
      <c r="DIB834" s="28"/>
      <c r="DIC834" s="28"/>
      <c r="DID834" s="28"/>
      <c r="DIE834" s="28"/>
      <c r="DIF834" s="28"/>
      <c r="DIG834" s="28"/>
      <c r="DIH834" s="28"/>
      <c r="DII834" s="28"/>
      <c r="DIJ834" s="28"/>
      <c r="DIK834" s="28"/>
      <c r="DIL834" s="28"/>
      <c r="DIM834" s="28"/>
      <c r="DIN834" s="28"/>
      <c r="DIO834" s="28"/>
      <c r="DIP834" s="28"/>
      <c r="DIQ834" s="28"/>
      <c r="DIR834" s="28"/>
      <c r="DIS834" s="28"/>
      <c r="DIT834" s="28"/>
      <c r="DIU834" s="28"/>
      <c r="DIV834" s="28"/>
      <c r="DIW834" s="28"/>
      <c r="DIX834" s="28"/>
      <c r="DIY834" s="28"/>
      <c r="DIZ834" s="28"/>
      <c r="DJA834" s="28"/>
      <c r="DJB834" s="28"/>
      <c r="DJC834" s="28"/>
      <c r="DJD834" s="28"/>
      <c r="DJE834" s="28"/>
      <c r="DJF834" s="28"/>
      <c r="DJG834" s="28"/>
      <c r="DJH834" s="28"/>
      <c r="DJI834" s="28"/>
      <c r="DJJ834" s="28"/>
      <c r="DJK834" s="28"/>
      <c r="DJL834" s="28"/>
      <c r="DJM834" s="28"/>
      <c r="DJN834" s="28"/>
      <c r="DJO834" s="28"/>
      <c r="DJP834" s="28"/>
      <c r="DJQ834" s="28"/>
      <c r="DJR834" s="28"/>
      <c r="DJS834" s="28"/>
      <c r="DJT834" s="28"/>
      <c r="DJU834" s="28"/>
      <c r="DJV834" s="28"/>
      <c r="DJW834" s="28"/>
      <c r="DJX834" s="28"/>
      <c r="DJY834" s="28"/>
      <c r="DJZ834" s="28"/>
      <c r="DKA834" s="28"/>
      <c r="DKB834" s="28"/>
      <c r="DKC834" s="28"/>
      <c r="DKD834" s="28"/>
      <c r="DKE834" s="28"/>
      <c r="DKF834" s="28"/>
      <c r="DKG834" s="28"/>
      <c r="DKH834" s="28"/>
      <c r="DKI834" s="28"/>
      <c r="DKJ834" s="28"/>
      <c r="DKK834" s="28"/>
      <c r="DKL834" s="28"/>
      <c r="DKM834" s="28"/>
      <c r="DKN834" s="28"/>
      <c r="DKO834" s="28"/>
      <c r="DKP834" s="28"/>
      <c r="DKQ834" s="28"/>
      <c r="DKR834" s="28"/>
      <c r="DKS834" s="28"/>
      <c r="DKT834" s="28"/>
      <c r="DKU834" s="28"/>
      <c r="DKV834" s="28"/>
      <c r="DKW834" s="28"/>
      <c r="DKX834" s="28"/>
      <c r="DKY834" s="28"/>
      <c r="DKZ834" s="28"/>
      <c r="DLA834" s="28"/>
      <c r="DLB834" s="28"/>
      <c r="DLC834" s="28"/>
      <c r="DLD834" s="28"/>
      <c r="DLE834" s="28"/>
      <c r="DLF834" s="28"/>
      <c r="DLG834" s="28"/>
      <c r="DLH834" s="28"/>
      <c r="DLI834" s="28"/>
      <c r="DLJ834" s="28"/>
      <c r="DLK834" s="28"/>
      <c r="DLL834" s="28"/>
      <c r="DLM834" s="28"/>
      <c r="DLN834" s="28"/>
      <c r="DLO834" s="28"/>
      <c r="DLP834" s="28"/>
      <c r="DLQ834" s="28"/>
      <c r="DLR834" s="28"/>
      <c r="DLS834" s="28"/>
      <c r="DLT834" s="28"/>
      <c r="DLU834" s="28"/>
      <c r="DLV834" s="28"/>
      <c r="DLW834" s="28"/>
      <c r="DLX834" s="28"/>
      <c r="DLY834" s="28"/>
      <c r="DLZ834" s="28"/>
      <c r="DMA834" s="28"/>
      <c r="DMB834" s="28"/>
      <c r="DMC834" s="28"/>
      <c r="DMD834" s="28"/>
      <c r="DME834" s="28"/>
      <c r="DMF834" s="28"/>
      <c r="DMG834" s="28"/>
      <c r="DMH834" s="28"/>
      <c r="DMI834" s="28"/>
      <c r="DMJ834" s="28"/>
      <c r="DMK834" s="28"/>
      <c r="DML834" s="28"/>
      <c r="DMM834" s="28"/>
      <c r="DMN834" s="28"/>
      <c r="DMO834" s="28"/>
      <c r="DMP834" s="28"/>
      <c r="DMQ834" s="28"/>
      <c r="DMR834" s="28"/>
      <c r="DMS834" s="28"/>
      <c r="DMT834" s="28"/>
      <c r="DMU834" s="28"/>
      <c r="DMV834" s="28"/>
      <c r="DMW834" s="28"/>
      <c r="DMX834" s="28"/>
      <c r="DMY834" s="28"/>
      <c r="DMZ834" s="28"/>
      <c r="DNA834" s="28"/>
      <c r="DNB834" s="28"/>
      <c r="DNC834" s="28"/>
      <c r="DND834" s="28"/>
      <c r="DNE834" s="28"/>
      <c r="DNF834" s="28"/>
      <c r="DNG834" s="28"/>
      <c r="DNH834" s="28"/>
      <c r="DNI834" s="28"/>
      <c r="DNJ834" s="28"/>
      <c r="DNK834" s="28"/>
      <c r="DNL834" s="28"/>
      <c r="DNM834" s="28"/>
      <c r="DNN834" s="28"/>
      <c r="DNO834" s="28"/>
      <c r="DNP834" s="28"/>
      <c r="DNQ834" s="28"/>
      <c r="DNR834" s="28"/>
      <c r="DNS834" s="28"/>
      <c r="DNT834" s="28"/>
      <c r="DNU834" s="28"/>
      <c r="DNV834" s="28"/>
      <c r="DNW834" s="28"/>
      <c r="DNX834" s="28"/>
      <c r="DNY834" s="28"/>
      <c r="DNZ834" s="28"/>
      <c r="DOA834" s="28"/>
      <c r="DOB834" s="28"/>
      <c r="DOC834" s="28"/>
      <c r="DOD834" s="28"/>
      <c r="DOE834" s="28"/>
      <c r="DOF834" s="28"/>
      <c r="DOG834" s="28"/>
      <c r="DOH834" s="28"/>
      <c r="DOI834" s="28"/>
      <c r="DOJ834" s="28"/>
      <c r="DOK834" s="28"/>
      <c r="DOL834" s="28"/>
      <c r="DOM834" s="28"/>
      <c r="DON834" s="28"/>
      <c r="DOO834" s="28"/>
      <c r="DOP834" s="28"/>
      <c r="DOQ834" s="28"/>
      <c r="DOR834" s="28"/>
      <c r="DOS834" s="28"/>
      <c r="DOT834" s="28"/>
      <c r="DOU834" s="28"/>
      <c r="DOV834" s="28"/>
      <c r="DOW834" s="28"/>
      <c r="DOX834" s="28"/>
      <c r="DOY834" s="28"/>
      <c r="DOZ834" s="28"/>
      <c r="DPA834" s="28"/>
      <c r="DPB834" s="28"/>
      <c r="DPC834" s="28"/>
      <c r="DPD834" s="28"/>
      <c r="DPE834" s="28"/>
      <c r="DPF834" s="28"/>
      <c r="DPG834" s="28"/>
      <c r="DPH834" s="28"/>
      <c r="DPI834" s="28"/>
      <c r="DPJ834" s="28"/>
      <c r="DPK834" s="28"/>
      <c r="DPL834" s="28"/>
      <c r="DPM834" s="28"/>
      <c r="DPN834" s="28"/>
      <c r="DPO834" s="28"/>
      <c r="DPP834" s="28"/>
      <c r="DPQ834" s="28"/>
      <c r="DPR834" s="28"/>
      <c r="DPS834" s="28"/>
      <c r="DPT834" s="28"/>
      <c r="DPU834" s="28"/>
      <c r="DPV834" s="28"/>
      <c r="DPW834" s="28"/>
      <c r="DPX834" s="28"/>
      <c r="DPY834" s="28"/>
      <c r="DPZ834" s="28"/>
      <c r="DQA834" s="28"/>
      <c r="DQB834" s="28"/>
      <c r="DQC834" s="28"/>
      <c r="DQD834" s="28"/>
      <c r="DQE834" s="28"/>
      <c r="DQF834" s="28"/>
      <c r="DQG834" s="28"/>
      <c r="DQH834" s="28"/>
      <c r="DQI834" s="28"/>
      <c r="DQJ834" s="28"/>
      <c r="DQK834" s="28"/>
      <c r="DQL834" s="28"/>
      <c r="DQM834" s="28"/>
      <c r="DQN834" s="28"/>
      <c r="DQO834" s="28"/>
      <c r="DQP834" s="28"/>
      <c r="DQQ834" s="28"/>
      <c r="DQR834" s="28"/>
      <c r="DQS834" s="28"/>
      <c r="DQT834" s="28"/>
      <c r="DQU834" s="28"/>
      <c r="DQV834" s="28"/>
      <c r="DQW834" s="28"/>
      <c r="DQX834" s="28"/>
      <c r="DQY834" s="28"/>
      <c r="DQZ834" s="28"/>
      <c r="DRA834" s="28"/>
      <c r="DRB834" s="28"/>
      <c r="DRC834" s="28"/>
      <c r="DRD834" s="28"/>
      <c r="DRE834" s="28"/>
      <c r="DRF834" s="28"/>
      <c r="DRG834" s="28"/>
      <c r="DRH834" s="28"/>
      <c r="DRI834" s="28"/>
      <c r="DRJ834" s="28"/>
      <c r="DRK834" s="28"/>
      <c r="DRL834" s="28"/>
      <c r="DRM834" s="28"/>
      <c r="DRN834" s="28"/>
      <c r="DRO834" s="28"/>
      <c r="DRP834" s="28"/>
      <c r="DRQ834" s="28"/>
      <c r="DRR834" s="28"/>
      <c r="DRS834" s="28"/>
      <c r="DRT834" s="28"/>
      <c r="DRU834" s="28"/>
      <c r="DRV834" s="28"/>
      <c r="DRW834" s="28"/>
      <c r="DRX834" s="28"/>
      <c r="DRY834" s="28"/>
      <c r="DRZ834" s="28"/>
      <c r="DSA834" s="28"/>
      <c r="DSB834" s="28"/>
      <c r="DSC834" s="28"/>
      <c r="DSD834" s="28"/>
      <c r="DSE834" s="28"/>
      <c r="DSF834" s="28"/>
      <c r="DSG834" s="28"/>
      <c r="DSH834" s="28"/>
      <c r="DSI834" s="28"/>
      <c r="DSJ834" s="28"/>
      <c r="DSK834" s="28"/>
      <c r="DSL834" s="28"/>
      <c r="DSM834" s="28"/>
      <c r="DSN834" s="28"/>
      <c r="DSO834" s="28"/>
      <c r="DSP834" s="28"/>
      <c r="DSQ834" s="28"/>
      <c r="DSR834" s="28"/>
      <c r="DSS834" s="28"/>
      <c r="DST834" s="28"/>
      <c r="DSU834" s="28"/>
      <c r="DSV834" s="28"/>
      <c r="DSW834" s="28"/>
      <c r="DSX834" s="28"/>
      <c r="DSY834" s="28"/>
      <c r="DSZ834" s="28"/>
      <c r="DTA834" s="28"/>
      <c r="DTB834" s="28"/>
      <c r="DTC834" s="28"/>
      <c r="DTD834" s="28"/>
      <c r="DTE834" s="28"/>
      <c r="DTF834" s="28"/>
      <c r="DTG834" s="28"/>
      <c r="DTH834" s="28"/>
      <c r="DTI834" s="28"/>
      <c r="DTJ834" s="28"/>
      <c r="DTK834" s="28"/>
      <c r="DTL834" s="28"/>
      <c r="DTM834" s="28"/>
      <c r="DTN834" s="28"/>
      <c r="DTO834" s="28"/>
      <c r="DTP834" s="28"/>
      <c r="DTQ834" s="28"/>
      <c r="DTR834" s="28"/>
      <c r="DTS834" s="28"/>
      <c r="DTT834" s="28"/>
      <c r="DTU834" s="28"/>
      <c r="DTV834" s="28"/>
      <c r="DTW834" s="28"/>
      <c r="DTX834" s="28"/>
      <c r="DTY834" s="28"/>
      <c r="DTZ834" s="28"/>
      <c r="DUA834" s="28"/>
      <c r="DUB834" s="28"/>
      <c r="DUC834" s="28"/>
      <c r="DUD834" s="28"/>
      <c r="DUE834" s="28"/>
      <c r="DUF834" s="28"/>
      <c r="DUG834" s="28"/>
      <c r="DUH834" s="28"/>
      <c r="DUI834" s="28"/>
      <c r="DUJ834" s="28"/>
      <c r="DUK834" s="28"/>
      <c r="DUL834" s="28"/>
      <c r="DUM834" s="28"/>
      <c r="DUN834" s="28"/>
      <c r="DUO834" s="28"/>
      <c r="DUP834" s="28"/>
      <c r="DUQ834" s="28"/>
      <c r="DUR834" s="28"/>
      <c r="DUS834" s="28"/>
      <c r="DUT834" s="28"/>
      <c r="DUU834" s="28"/>
      <c r="DUV834" s="28"/>
      <c r="DUW834" s="28"/>
      <c r="DUX834" s="28"/>
      <c r="DUY834" s="28"/>
      <c r="DUZ834" s="28"/>
      <c r="DVA834" s="28"/>
      <c r="DVB834" s="28"/>
      <c r="DVC834" s="28"/>
      <c r="DVD834" s="28"/>
      <c r="DVE834" s="28"/>
      <c r="DVF834" s="28"/>
      <c r="DVG834" s="28"/>
      <c r="DVH834" s="28"/>
      <c r="DVI834" s="28"/>
      <c r="DVJ834" s="28"/>
      <c r="DVK834" s="28"/>
      <c r="DVL834" s="28"/>
      <c r="DVM834" s="28"/>
      <c r="DVN834" s="28"/>
      <c r="DVO834" s="28"/>
      <c r="DVP834" s="28"/>
      <c r="DVQ834" s="28"/>
      <c r="DVR834" s="28"/>
      <c r="DVS834" s="28"/>
      <c r="DVT834" s="28"/>
      <c r="DVU834" s="28"/>
      <c r="DVV834" s="28"/>
      <c r="DVW834" s="28"/>
      <c r="DVX834" s="28"/>
      <c r="DVY834" s="28"/>
      <c r="DVZ834" s="28"/>
      <c r="DWA834" s="28"/>
      <c r="DWB834" s="28"/>
      <c r="DWC834" s="28"/>
      <c r="DWD834" s="28"/>
      <c r="DWE834" s="28"/>
      <c r="DWF834" s="28"/>
      <c r="DWG834" s="28"/>
      <c r="DWH834" s="28"/>
      <c r="DWI834" s="28"/>
      <c r="DWJ834" s="28"/>
      <c r="DWK834" s="28"/>
      <c r="DWL834" s="28"/>
      <c r="DWM834" s="28"/>
      <c r="DWN834" s="28"/>
      <c r="DWO834" s="28"/>
      <c r="DWP834" s="28"/>
      <c r="DWQ834" s="28"/>
      <c r="DWR834" s="28"/>
      <c r="DWS834" s="28"/>
      <c r="DWT834" s="28"/>
      <c r="DWU834" s="28"/>
      <c r="DWV834" s="28"/>
      <c r="DWW834" s="28"/>
      <c r="DWX834" s="28"/>
      <c r="DWY834" s="28"/>
      <c r="DWZ834" s="28"/>
      <c r="DXA834" s="28"/>
      <c r="DXB834" s="28"/>
      <c r="DXC834" s="28"/>
      <c r="DXD834" s="28"/>
      <c r="DXE834" s="28"/>
      <c r="DXF834" s="28"/>
      <c r="DXG834" s="28"/>
      <c r="DXH834" s="28"/>
      <c r="DXI834" s="28"/>
      <c r="DXJ834" s="28"/>
      <c r="DXK834" s="28"/>
      <c r="DXL834" s="28"/>
      <c r="DXM834" s="28"/>
      <c r="DXN834" s="28"/>
      <c r="DXO834" s="28"/>
      <c r="DXP834" s="28"/>
      <c r="DXQ834" s="28"/>
      <c r="DXR834" s="28"/>
      <c r="DXS834" s="28"/>
      <c r="DXT834" s="28"/>
      <c r="DXU834" s="28"/>
      <c r="DXV834" s="28"/>
      <c r="DXW834" s="28"/>
      <c r="DXX834" s="28"/>
      <c r="DXY834" s="28"/>
      <c r="DXZ834" s="28"/>
      <c r="DYA834" s="28"/>
      <c r="DYB834" s="28"/>
      <c r="DYC834" s="28"/>
      <c r="DYD834" s="28"/>
      <c r="DYE834" s="28"/>
      <c r="DYF834" s="28"/>
      <c r="DYG834" s="28"/>
      <c r="DYH834" s="28"/>
      <c r="DYI834" s="28"/>
      <c r="DYJ834" s="28"/>
      <c r="DYK834" s="28"/>
      <c r="DYL834" s="28"/>
      <c r="DYM834" s="28"/>
      <c r="DYN834" s="28"/>
      <c r="DYO834" s="28"/>
      <c r="DYP834" s="28"/>
      <c r="DYQ834" s="28"/>
      <c r="DYR834" s="28"/>
      <c r="DYS834" s="28"/>
      <c r="DYT834" s="28"/>
      <c r="DYU834" s="28"/>
      <c r="DYV834" s="28"/>
      <c r="DYW834" s="28"/>
      <c r="DYX834" s="28"/>
      <c r="DYY834" s="28"/>
      <c r="DYZ834" s="28"/>
      <c r="DZA834" s="28"/>
      <c r="DZB834" s="28"/>
      <c r="DZC834" s="28"/>
      <c r="DZD834" s="28"/>
      <c r="DZE834" s="28"/>
      <c r="DZF834" s="28"/>
      <c r="DZG834" s="28"/>
      <c r="DZH834" s="28"/>
      <c r="DZI834" s="28"/>
      <c r="DZJ834" s="28"/>
      <c r="DZK834" s="28"/>
      <c r="DZL834" s="28"/>
      <c r="DZM834" s="28"/>
      <c r="DZN834" s="28"/>
      <c r="DZO834" s="28"/>
      <c r="DZP834" s="28"/>
      <c r="DZQ834" s="28"/>
      <c r="DZR834" s="28"/>
      <c r="DZS834" s="28"/>
      <c r="DZT834" s="28"/>
      <c r="DZU834" s="28"/>
      <c r="DZV834" s="28"/>
      <c r="DZW834" s="28"/>
      <c r="DZX834" s="28"/>
      <c r="DZY834" s="28"/>
      <c r="DZZ834" s="28"/>
      <c r="EAA834" s="28"/>
      <c r="EAB834" s="28"/>
      <c r="EAC834" s="28"/>
      <c r="EAD834" s="28"/>
      <c r="EAE834" s="28"/>
      <c r="EAF834" s="28"/>
      <c r="EAG834" s="28"/>
      <c r="EAH834" s="28"/>
      <c r="EAI834" s="28"/>
      <c r="EAJ834" s="28"/>
      <c r="EAK834" s="28"/>
      <c r="EAL834" s="28"/>
      <c r="EAM834" s="28"/>
      <c r="EAN834" s="28"/>
      <c r="EAO834" s="28"/>
      <c r="EAP834" s="28"/>
      <c r="EAQ834" s="28"/>
      <c r="EAR834" s="28"/>
      <c r="EAS834" s="28"/>
      <c r="EAT834" s="28"/>
      <c r="EAU834" s="28"/>
      <c r="EAV834" s="28"/>
      <c r="EAW834" s="28"/>
      <c r="EAX834" s="28"/>
      <c r="EAY834" s="28"/>
      <c r="EAZ834" s="28"/>
      <c r="EBA834" s="28"/>
      <c r="EBB834" s="28"/>
      <c r="EBC834" s="28"/>
      <c r="EBD834" s="28"/>
      <c r="EBE834" s="28"/>
      <c r="EBF834" s="28"/>
      <c r="EBG834" s="28"/>
      <c r="EBH834" s="28"/>
      <c r="EBI834" s="28"/>
      <c r="EBJ834" s="28"/>
      <c r="EBK834" s="28"/>
      <c r="EBL834" s="28"/>
      <c r="EBM834" s="28"/>
      <c r="EBN834" s="28"/>
      <c r="EBO834" s="28"/>
      <c r="EBP834" s="28"/>
      <c r="EBQ834" s="28"/>
      <c r="EBR834" s="28"/>
      <c r="EBS834" s="28"/>
      <c r="EBT834" s="28"/>
      <c r="EBU834" s="28"/>
      <c r="EBV834" s="28"/>
      <c r="EBW834" s="28"/>
      <c r="EBX834" s="28"/>
      <c r="EBY834" s="28"/>
      <c r="EBZ834" s="28"/>
      <c r="ECA834" s="28"/>
      <c r="ECB834" s="28"/>
      <c r="ECC834" s="28"/>
      <c r="ECD834" s="28"/>
      <c r="ECE834" s="28"/>
      <c r="ECF834" s="28"/>
      <c r="ECG834" s="28"/>
      <c r="ECH834" s="28"/>
      <c r="ECI834" s="28"/>
      <c r="ECJ834" s="28"/>
      <c r="ECK834" s="28"/>
      <c r="ECL834" s="28"/>
      <c r="ECM834" s="28"/>
      <c r="ECN834" s="28"/>
      <c r="ECO834" s="28"/>
      <c r="ECP834" s="28"/>
      <c r="ECQ834" s="28"/>
      <c r="ECR834" s="28"/>
      <c r="ECS834" s="28"/>
      <c r="ECT834" s="28"/>
      <c r="ECU834" s="28"/>
      <c r="ECV834" s="28"/>
      <c r="ECW834" s="28"/>
      <c r="ECX834" s="28"/>
      <c r="ECY834" s="28"/>
      <c r="ECZ834" s="28"/>
      <c r="EDA834" s="28"/>
      <c r="EDB834" s="28"/>
      <c r="EDC834" s="28"/>
      <c r="EDD834" s="28"/>
      <c r="EDE834" s="28"/>
      <c r="EDF834" s="28"/>
      <c r="EDG834" s="28"/>
      <c r="EDH834" s="28"/>
      <c r="EDI834" s="28"/>
      <c r="EDJ834" s="28"/>
      <c r="EDK834" s="28"/>
      <c r="EDL834" s="28"/>
      <c r="EDM834" s="28"/>
      <c r="EDN834" s="28"/>
      <c r="EDO834" s="28"/>
      <c r="EDP834" s="28"/>
      <c r="EDQ834" s="28"/>
      <c r="EDR834" s="28"/>
      <c r="EDS834" s="28"/>
      <c r="EDT834" s="28"/>
      <c r="EDU834" s="28"/>
      <c r="EDV834" s="28"/>
      <c r="EDW834" s="28"/>
      <c r="EDX834" s="28"/>
      <c r="EDY834" s="28"/>
      <c r="EDZ834" s="28"/>
      <c r="EEA834" s="28"/>
      <c r="EEB834" s="28"/>
      <c r="EEC834" s="28"/>
      <c r="EED834" s="28"/>
      <c r="EEE834" s="28"/>
      <c r="EEF834" s="28"/>
      <c r="EEG834" s="28"/>
      <c r="EEH834" s="28"/>
      <c r="EEI834" s="28"/>
      <c r="EEJ834" s="28"/>
      <c r="EEK834" s="28"/>
      <c r="EEL834" s="28"/>
      <c r="EEM834" s="28"/>
      <c r="EEN834" s="28"/>
      <c r="EEO834" s="28"/>
      <c r="EEP834" s="28"/>
      <c r="EEQ834" s="28"/>
      <c r="EER834" s="28"/>
      <c r="EES834" s="28"/>
      <c r="EET834" s="28"/>
      <c r="EEU834" s="28"/>
      <c r="EEV834" s="28"/>
      <c r="EEW834" s="28"/>
      <c r="EEX834" s="28"/>
      <c r="EEY834" s="28"/>
      <c r="EEZ834" s="28"/>
      <c r="EFA834" s="28"/>
      <c r="EFB834" s="28"/>
      <c r="EFC834" s="28"/>
      <c r="EFD834" s="28"/>
      <c r="EFE834" s="28"/>
      <c r="EFF834" s="28"/>
      <c r="EFG834" s="28"/>
      <c r="EFH834" s="28"/>
      <c r="EFI834" s="28"/>
      <c r="EFJ834" s="28"/>
      <c r="EFK834" s="28"/>
      <c r="EFL834" s="28"/>
      <c r="EFM834" s="28"/>
      <c r="EFN834" s="28"/>
      <c r="EFO834" s="28"/>
      <c r="EFP834" s="28"/>
      <c r="EFQ834" s="28"/>
      <c r="EFR834" s="28"/>
      <c r="EFS834" s="28"/>
      <c r="EFT834" s="28"/>
      <c r="EFU834" s="28"/>
      <c r="EFV834" s="28"/>
      <c r="EFW834" s="28"/>
      <c r="EFX834" s="28"/>
      <c r="EFY834" s="28"/>
      <c r="EFZ834" s="28"/>
      <c r="EGA834" s="28"/>
      <c r="EGB834" s="28"/>
      <c r="EGC834" s="28"/>
      <c r="EGD834" s="28"/>
      <c r="EGE834" s="28"/>
      <c r="EGF834" s="28"/>
      <c r="EGG834" s="28"/>
      <c r="EGH834" s="28"/>
      <c r="EGI834" s="28"/>
      <c r="EGJ834" s="28"/>
      <c r="EGK834" s="28"/>
      <c r="EGL834" s="28"/>
      <c r="EGM834" s="28"/>
      <c r="EGN834" s="28"/>
      <c r="EGO834" s="28"/>
      <c r="EGP834" s="28"/>
      <c r="EGQ834" s="28"/>
      <c r="EGR834" s="28"/>
      <c r="EGS834" s="28"/>
      <c r="EGT834" s="28"/>
      <c r="EGU834" s="28"/>
      <c r="EGV834" s="28"/>
      <c r="EGW834" s="28"/>
      <c r="EGX834" s="28"/>
      <c r="EGY834" s="28"/>
      <c r="EGZ834" s="28"/>
      <c r="EHA834" s="28"/>
      <c r="EHB834" s="28"/>
      <c r="EHC834" s="28"/>
      <c r="EHD834" s="28"/>
      <c r="EHE834" s="28"/>
      <c r="EHF834" s="28"/>
      <c r="EHG834" s="28"/>
      <c r="EHH834" s="28"/>
      <c r="EHI834" s="28"/>
      <c r="EHJ834" s="28"/>
      <c r="EHK834" s="28"/>
      <c r="EHL834" s="28"/>
      <c r="EHM834" s="28"/>
      <c r="EHN834" s="28"/>
      <c r="EHO834" s="28"/>
      <c r="EHP834" s="28"/>
      <c r="EHQ834" s="28"/>
      <c r="EHR834" s="28"/>
      <c r="EHS834" s="28"/>
      <c r="EHT834" s="28"/>
      <c r="EHU834" s="28"/>
      <c r="EHV834" s="28"/>
      <c r="EHW834" s="28"/>
      <c r="EHX834" s="28"/>
      <c r="EHY834" s="28"/>
      <c r="EHZ834" s="28"/>
      <c r="EIA834" s="28"/>
      <c r="EIB834" s="28"/>
      <c r="EIC834" s="28"/>
      <c r="EID834" s="28"/>
      <c r="EIE834" s="28"/>
      <c r="EIF834" s="28"/>
      <c r="EIG834" s="28"/>
      <c r="EIH834" s="28"/>
      <c r="EII834" s="28"/>
      <c r="EIJ834" s="28"/>
      <c r="EIK834" s="28"/>
      <c r="EIL834" s="28"/>
      <c r="EIM834" s="28"/>
      <c r="EIN834" s="28"/>
      <c r="EIO834" s="28"/>
      <c r="EIP834" s="28"/>
      <c r="EIQ834" s="28"/>
      <c r="EIR834" s="28"/>
      <c r="EIS834" s="28"/>
      <c r="EIT834" s="28"/>
      <c r="EIU834" s="28"/>
      <c r="EIV834" s="28"/>
      <c r="EIW834" s="28"/>
      <c r="EIX834" s="28"/>
      <c r="EIY834" s="28"/>
      <c r="EIZ834" s="28"/>
      <c r="EJA834" s="28"/>
      <c r="EJB834" s="28"/>
      <c r="EJC834" s="28"/>
      <c r="EJD834" s="28"/>
      <c r="EJE834" s="28"/>
      <c r="EJF834" s="28"/>
      <c r="EJG834" s="28"/>
      <c r="EJH834" s="28"/>
      <c r="EJI834" s="28"/>
      <c r="EJJ834" s="28"/>
      <c r="EJK834" s="28"/>
      <c r="EJL834" s="28"/>
      <c r="EJM834" s="28"/>
      <c r="EJN834" s="28"/>
      <c r="EJO834" s="28"/>
      <c r="EJP834" s="28"/>
      <c r="EJQ834" s="28"/>
      <c r="EJR834" s="28"/>
      <c r="EJS834" s="28"/>
      <c r="EJT834" s="28"/>
      <c r="EJU834" s="28"/>
      <c r="EJV834" s="28"/>
      <c r="EJW834" s="28"/>
      <c r="EJX834" s="28"/>
      <c r="EJY834" s="28"/>
      <c r="EJZ834" s="28"/>
      <c r="EKA834" s="28"/>
      <c r="EKB834" s="28"/>
      <c r="EKC834" s="28"/>
      <c r="EKD834" s="28"/>
      <c r="EKE834" s="28"/>
      <c r="EKF834" s="28"/>
      <c r="EKG834" s="28"/>
      <c r="EKH834" s="28"/>
      <c r="EKI834" s="28"/>
      <c r="EKJ834" s="28"/>
      <c r="EKK834" s="28"/>
      <c r="EKL834" s="28"/>
      <c r="EKM834" s="28"/>
      <c r="EKN834" s="28"/>
      <c r="EKO834" s="28"/>
      <c r="EKP834" s="28"/>
      <c r="EKQ834" s="28"/>
      <c r="EKR834" s="28"/>
      <c r="EKS834" s="28"/>
      <c r="EKT834" s="28"/>
      <c r="EKU834" s="28"/>
      <c r="EKV834" s="28"/>
      <c r="EKW834" s="28"/>
      <c r="EKX834" s="28"/>
      <c r="EKY834" s="28"/>
      <c r="EKZ834" s="28"/>
      <c r="ELA834" s="28"/>
      <c r="ELB834" s="28"/>
      <c r="ELC834" s="28"/>
      <c r="ELD834" s="28"/>
      <c r="ELE834" s="28"/>
      <c r="ELF834" s="28"/>
      <c r="ELG834" s="28"/>
      <c r="ELH834" s="28"/>
      <c r="ELI834" s="28"/>
      <c r="ELJ834" s="28"/>
      <c r="ELK834" s="28"/>
      <c r="ELL834" s="28"/>
      <c r="ELM834" s="28"/>
      <c r="ELN834" s="28"/>
      <c r="ELO834" s="28"/>
      <c r="ELP834" s="28"/>
      <c r="ELQ834" s="28"/>
      <c r="ELR834" s="28"/>
      <c r="ELS834" s="28"/>
      <c r="ELT834" s="28"/>
      <c r="ELU834" s="28"/>
      <c r="ELV834" s="28"/>
      <c r="ELW834" s="28"/>
      <c r="ELX834" s="28"/>
      <c r="ELY834" s="28"/>
      <c r="ELZ834" s="28"/>
      <c r="EMA834" s="28"/>
      <c r="EMB834" s="28"/>
      <c r="EMC834" s="28"/>
      <c r="EMD834" s="28"/>
      <c r="EME834" s="28"/>
      <c r="EMF834" s="28"/>
      <c r="EMG834" s="28"/>
      <c r="EMH834" s="28"/>
      <c r="EMI834" s="28"/>
      <c r="EMJ834" s="28"/>
      <c r="EMK834" s="28"/>
      <c r="EML834" s="28"/>
      <c r="EMM834" s="28"/>
      <c r="EMN834" s="28"/>
      <c r="EMO834" s="28"/>
      <c r="EMP834" s="28"/>
      <c r="EMQ834" s="28"/>
      <c r="EMR834" s="28"/>
      <c r="EMS834" s="28"/>
      <c r="EMT834" s="28"/>
      <c r="EMU834" s="28"/>
      <c r="EMV834" s="28"/>
      <c r="EMW834" s="28"/>
      <c r="EMX834" s="28"/>
      <c r="EMY834" s="28"/>
      <c r="EMZ834" s="28"/>
      <c r="ENA834" s="28"/>
      <c r="ENB834" s="28"/>
      <c r="ENC834" s="28"/>
      <c r="END834" s="28"/>
      <c r="ENE834" s="28"/>
      <c r="ENF834" s="28"/>
      <c r="ENG834" s="28"/>
      <c r="ENH834" s="28"/>
      <c r="ENI834" s="28"/>
      <c r="ENJ834" s="28"/>
      <c r="ENK834" s="28"/>
      <c r="ENL834" s="28"/>
      <c r="ENM834" s="28"/>
      <c r="ENN834" s="28"/>
      <c r="ENO834" s="28"/>
      <c r="ENP834" s="28"/>
      <c r="ENQ834" s="28"/>
      <c r="ENR834" s="28"/>
      <c r="ENS834" s="28"/>
      <c r="ENT834" s="28"/>
      <c r="ENU834" s="28"/>
      <c r="ENV834" s="28"/>
      <c r="ENW834" s="28"/>
      <c r="ENX834" s="28"/>
      <c r="ENY834" s="28"/>
      <c r="ENZ834" s="28"/>
      <c r="EOA834" s="28"/>
      <c r="EOB834" s="28"/>
      <c r="EOC834" s="28"/>
      <c r="EOD834" s="28"/>
      <c r="EOE834" s="28"/>
      <c r="EOF834" s="28"/>
      <c r="EOG834" s="28"/>
      <c r="EOH834" s="28"/>
      <c r="EOI834" s="28"/>
      <c r="EOJ834" s="28"/>
      <c r="EOK834" s="28"/>
      <c r="EOL834" s="28"/>
      <c r="EOM834" s="28"/>
      <c r="EON834" s="28"/>
      <c r="EOO834" s="28"/>
      <c r="EOP834" s="28"/>
      <c r="EOQ834" s="28"/>
      <c r="EOR834" s="28"/>
      <c r="EOS834" s="28"/>
      <c r="EOT834" s="28"/>
      <c r="EOU834" s="28"/>
      <c r="EOV834" s="28"/>
      <c r="EOW834" s="28"/>
      <c r="EOX834" s="28"/>
      <c r="EOY834" s="28"/>
      <c r="EOZ834" s="28"/>
      <c r="EPA834" s="28"/>
      <c r="EPB834" s="28"/>
      <c r="EPC834" s="28"/>
      <c r="EPD834" s="28"/>
      <c r="EPE834" s="28"/>
      <c r="EPF834" s="28"/>
      <c r="EPG834" s="28"/>
      <c r="EPH834" s="28"/>
      <c r="EPI834" s="28"/>
      <c r="EPJ834" s="28"/>
      <c r="EPK834" s="28"/>
      <c r="EPL834" s="28"/>
      <c r="EPM834" s="28"/>
      <c r="EPN834" s="28"/>
      <c r="EPO834" s="28"/>
      <c r="EPP834" s="28"/>
      <c r="EPQ834" s="28"/>
      <c r="EPR834" s="28"/>
      <c r="EPS834" s="28"/>
      <c r="EPT834" s="28"/>
      <c r="EPU834" s="28"/>
      <c r="EPV834" s="28"/>
      <c r="EPW834" s="28"/>
      <c r="EPX834" s="28"/>
      <c r="EPY834" s="28"/>
      <c r="EPZ834" s="28"/>
      <c r="EQA834" s="28"/>
      <c r="EQB834" s="28"/>
      <c r="EQC834" s="28"/>
      <c r="EQD834" s="28"/>
      <c r="EQE834" s="28"/>
      <c r="EQF834" s="28"/>
      <c r="EQG834" s="28"/>
      <c r="EQH834" s="28"/>
      <c r="EQI834" s="28"/>
      <c r="EQJ834" s="28"/>
      <c r="EQK834" s="28"/>
      <c r="EQL834" s="28"/>
      <c r="EQM834" s="28"/>
      <c r="EQN834" s="28"/>
      <c r="EQO834" s="28"/>
      <c r="EQP834" s="28"/>
      <c r="EQQ834" s="28"/>
      <c r="EQR834" s="28"/>
      <c r="EQS834" s="28"/>
      <c r="EQT834" s="28"/>
      <c r="EQU834" s="28"/>
      <c r="EQV834" s="28"/>
      <c r="EQW834" s="28"/>
      <c r="EQX834" s="28"/>
      <c r="EQY834" s="28"/>
      <c r="EQZ834" s="28"/>
      <c r="ERA834" s="28"/>
      <c r="ERB834" s="28"/>
      <c r="ERC834" s="28"/>
      <c r="ERD834" s="28"/>
      <c r="ERE834" s="28"/>
      <c r="ERF834" s="28"/>
      <c r="ERG834" s="28"/>
      <c r="ERH834" s="28"/>
      <c r="ERI834" s="28"/>
      <c r="ERJ834" s="28"/>
      <c r="ERK834" s="28"/>
      <c r="ERL834" s="28"/>
      <c r="ERM834" s="28"/>
      <c r="ERN834" s="28"/>
      <c r="ERO834" s="28"/>
      <c r="ERP834" s="28"/>
      <c r="ERQ834" s="28"/>
      <c r="ERR834" s="28"/>
      <c r="ERS834" s="28"/>
      <c r="ERT834" s="28"/>
      <c r="ERU834" s="28"/>
      <c r="ERV834" s="28"/>
      <c r="ERW834" s="28"/>
      <c r="ERX834" s="28"/>
      <c r="ERY834" s="28"/>
      <c r="ERZ834" s="28"/>
      <c r="ESA834" s="28"/>
      <c r="ESB834" s="28"/>
      <c r="ESC834" s="28"/>
      <c r="ESD834" s="28"/>
      <c r="ESE834" s="28"/>
      <c r="ESF834" s="28"/>
      <c r="ESG834" s="28"/>
      <c r="ESH834" s="28"/>
      <c r="ESI834" s="28"/>
      <c r="ESJ834" s="28"/>
      <c r="ESK834" s="28"/>
      <c r="ESL834" s="28"/>
      <c r="ESM834" s="28"/>
      <c r="ESN834" s="28"/>
      <c r="ESO834" s="28"/>
      <c r="ESP834" s="28"/>
      <c r="ESQ834" s="28"/>
      <c r="ESR834" s="28"/>
      <c r="ESS834" s="28"/>
      <c r="EST834" s="28"/>
      <c r="ESU834" s="28"/>
      <c r="ESV834" s="28"/>
      <c r="ESW834" s="28"/>
      <c r="ESX834" s="28"/>
      <c r="ESY834" s="28"/>
      <c r="ESZ834" s="28"/>
      <c r="ETA834" s="28"/>
      <c r="ETB834" s="28"/>
      <c r="ETC834" s="28"/>
      <c r="ETD834" s="28"/>
      <c r="ETE834" s="28"/>
      <c r="ETF834" s="28"/>
      <c r="ETG834" s="28"/>
      <c r="ETH834" s="28"/>
      <c r="ETI834" s="28"/>
      <c r="ETJ834" s="28"/>
      <c r="ETK834" s="28"/>
      <c r="ETL834" s="28"/>
      <c r="ETM834" s="28"/>
      <c r="ETN834" s="28"/>
      <c r="ETO834" s="28"/>
      <c r="ETP834" s="28"/>
      <c r="ETQ834" s="28"/>
      <c r="ETR834" s="28"/>
      <c r="ETS834" s="28"/>
      <c r="ETT834" s="28"/>
      <c r="ETU834" s="28"/>
      <c r="ETV834" s="28"/>
      <c r="ETW834" s="28"/>
      <c r="ETX834" s="28"/>
      <c r="ETY834" s="28"/>
      <c r="ETZ834" s="28"/>
      <c r="EUA834" s="28"/>
      <c r="EUB834" s="28"/>
      <c r="EUC834" s="28"/>
      <c r="EUD834" s="28"/>
      <c r="EUE834" s="28"/>
      <c r="EUF834" s="28"/>
      <c r="EUG834" s="28"/>
      <c r="EUH834" s="28"/>
      <c r="EUI834" s="28"/>
      <c r="EUJ834" s="28"/>
      <c r="EUK834" s="28"/>
      <c r="EUL834" s="28"/>
      <c r="EUM834" s="28"/>
      <c r="EUN834" s="28"/>
      <c r="EUO834" s="28"/>
      <c r="EUP834" s="28"/>
      <c r="EUQ834" s="28"/>
      <c r="EUR834" s="28"/>
      <c r="EUS834" s="28"/>
      <c r="EUT834" s="28"/>
      <c r="EUU834" s="28"/>
      <c r="EUV834" s="28"/>
      <c r="EUW834" s="28"/>
      <c r="EUX834" s="28"/>
      <c r="EUY834" s="28"/>
      <c r="EUZ834" s="28"/>
      <c r="EVA834" s="28"/>
      <c r="EVB834" s="28"/>
      <c r="EVC834" s="28"/>
      <c r="EVD834" s="28"/>
      <c r="EVE834" s="28"/>
      <c r="EVF834" s="28"/>
      <c r="EVG834" s="28"/>
      <c r="EVH834" s="28"/>
      <c r="EVI834" s="28"/>
      <c r="EVJ834" s="28"/>
      <c r="EVK834" s="28"/>
      <c r="EVL834" s="28"/>
      <c r="EVM834" s="28"/>
      <c r="EVN834" s="28"/>
      <c r="EVO834" s="28"/>
      <c r="EVP834" s="28"/>
      <c r="EVQ834" s="28"/>
      <c r="EVR834" s="28"/>
      <c r="EVS834" s="28"/>
      <c r="EVT834" s="28"/>
      <c r="EVU834" s="28"/>
      <c r="EVV834" s="28"/>
      <c r="EVW834" s="28"/>
      <c r="EVX834" s="28"/>
      <c r="EVY834" s="28"/>
      <c r="EVZ834" s="28"/>
      <c r="EWA834" s="28"/>
      <c r="EWB834" s="28"/>
      <c r="EWC834" s="28"/>
      <c r="EWD834" s="28"/>
      <c r="EWE834" s="28"/>
      <c r="EWF834" s="28"/>
      <c r="EWG834" s="28"/>
      <c r="EWH834" s="28"/>
      <c r="EWI834" s="28"/>
      <c r="EWJ834" s="28"/>
      <c r="EWK834" s="28"/>
      <c r="EWL834" s="28"/>
      <c r="EWM834" s="28"/>
      <c r="EWN834" s="28"/>
      <c r="EWO834" s="28"/>
      <c r="EWP834" s="28"/>
      <c r="EWQ834" s="28"/>
      <c r="EWR834" s="28"/>
      <c r="EWS834" s="28"/>
      <c r="EWT834" s="28"/>
      <c r="EWU834" s="28"/>
      <c r="EWV834" s="28"/>
      <c r="EWW834" s="28"/>
      <c r="EWX834" s="28"/>
      <c r="EWY834" s="28"/>
      <c r="EWZ834" s="28"/>
      <c r="EXA834" s="28"/>
      <c r="EXB834" s="28"/>
      <c r="EXC834" s="28"/>
      <c r="EXD834" s="28"/>
      <c r="EXE834" s="28"/>
      <c r="EXF834" s="28"/>
      <c r="EXG834" s="28"/>
      <c r="EXH834" s="28"/>
      <c r="EXI834" s="28"/>
      <c r="EXJ834" s="28"/>
      <c r="EXK834" s="28"/>
      <c r="EXL834" s="28"/>
      <c r="EXM834" s="28"/>
      <c r="EXN834" s="28"/>
      <c r="EXO834" s="28"/>
      <c r="EXP834" s="28"/>
      <c r="EXQ834" s="28"/>
      <c r="EXR834" s="28"/>
      <c r="EXS834" s="28"/>
      <c r="EXT834" s="28"/>
      <c r="EXU834" s="28"/>
      <c r="EXV834" s="28"/>
      <c r="EXW834" s="28"/>
      <c r="EXX834" s="28"/>
      <c r="EXY834" s="28"/>
      <c r="EXZ834" s="28"/>
      <c r="EYA834" s="28"/>
      <c r="EYB834" s="28"/>
      <c r="EYC834" s="28"/>
      <c r="EYD834" s="28"/>
      <c r="EYE834" s="28"/>
      <c r="EYF834" s="28"/>
      <c r="EYG834" s="28"/>
      <c r="EYH834" s="28"/>
      <c r="EYI834" s="28"/>
      <c r="EYJ834" s="28"/>
      <c r="EYK834" s="28"/>
      <c r="EYL834" s="28"/>
      <c r="EYM834" s="28"/>
      <c r="EYN834" s="28"/>
      <c r="EYO834" s="28"/>
      <c r="EYP834" s="28"/>
      <c r="EYQ834" s="28"/>
      <c r="EYR834" s="28"/>
      <c r="EYS834" s="28"/>
      <c r="EYT834" s="28"/>
      <c r="EYU834" s="28"/>
      <c r="EYV834" s="28"/>
      <c r="EYW834" s="28"/>
      <c r="EYX834" s="28"/>
      <c r="EYY834" s="28"/>
      <c r="EYZ834" s="28"/>
      <c r="EZA834" s="28"/>
      <c r="EZB834" s="28"/>
      <c r="EZC834" s="28"/>
      <c r="EZD834" s="28"/>
      <c r="EZE834" s="28"/>
      <c r="EZF834" s="28"/>
      <c r="EZG834" s="28"/>
      <c r="EZH834" s="28"/>
      <c r="EZI834" s="28"/>
      <c r="EZJ834" s="28"/>
      <c r="EZK834" s="28"/>
      <c r="EZL834" s="28"/>
      <c r="EZM834" s="28"/>
      <c r="EZN834" s="28"/>
      <c r="EZO834" s="28"/>
      <c r="EZP834" s="28"/>
      <c r="EZQ834" s="28"/>
      <c r="EZR834" s="28"/>
      <c r="EZS834" s="28"/>
      <c r="EZT834" s="28"/>
      <c r="EZU834" s="28"/>
      <c r="EZV834" s="28"/>
      <c r="EZW834" s="28"/>
      <c r="EZX834" s="28"/>
      <c r="EZY834" s="28"/>
      <c r="EZZ834" s="28"/>
      <c r="FAA834" s="28"/>
      <c r="FAB834" s="28"/>
      <c r="FAC834" s="28"/>
      <c r="FAD834" s="28"/>
      <c r="FAE834" s="28"/>
      <c r="FAF834" s="28"/>
      <c r="FAG834" s="28"/>
      <c r="FAH834" s="28"/>
      <c r="FAI834" s="28"/>
      <c r="FAJ834" s="28"/>
      <c r="FAK834" s="28"/>
      <c r="FAL834" s="28"/>
      <c r="FAM834" s="28"/>
      <c r="FAN834" s="28"/>
      <c r="FAO834" s="28"/>
      <c r="FAP834" s="28"/>
      <c r="FAQ834" s="28"/>
      <c r="FAR834" s="28"/>
      <c r="FAS834" s="28"/>
      <c r="FAT834" s="28"/>
      <c r="FAU834" s="28"/>
      <c r="FAV834" s="28"/>
      <c r="FAW834" s="28"/>
      <c r="FAX834" s="28"/>
      <c r="FAY834" s="28"/>
      <c r="FAZ834" s="28"/>
      <c r="FBA834" s="28"/>
      <c r="FBB834" s="28"/>
      <c r="FBC834" s="28"/>
      <c r="FBD834" s="28"/>
      <c r="FBE834" s="28"/>
      <c r="FBF834" s="28"/>
      <c r="FBG834" s="28"/>
      <c r="FBH834" s="28"/>
      <c r="FBI834" s="28"/>
      <c r="FBJ834" s="28"/>
      <c r="FBK834" s="28"/>
      <c r="FBL834" s="28"/>
      <c r="FBM834" s="28"/>
      <c r="FBN834" s="28"/>
      <c r="FBO834" s="28"/>
      <c r="FBP834" s="28"/>
      <c r="FBQ834" s="28"/>
      <c r="FBR834" s="28"/>
      <c r="FBS834" s="28"/>
      <c r="FBT834" s="28"/>
      <c r="FBU834" s="28"/>
      <c r="FBV834" s="28"/>
      <c r="FBW834" s="28"/>
      <c r="FBX834" s="28"/>
      <c r="FBY834" s="28"/>
      <c r="FBZ834" s="28"/>
      <c r="FCA834" s="28"/>
      <c r="FCB834" s="28"/>
      <c r="FCC834" s="28"/>
      <c r="FCD834" s="28"/>
      <c r="FCE834" s="28"/>
      <c r="FCF834" s="28"/>
      <c r="FCG834" s="28"/>
      <c r="FCH834" s="28"/>
      <c r="FCI834" s="28"/>
      <c r="FCJ834" s="28"/>
      <c r="FCK834" s="28"/>
      <c r="FCL834" s="28"/>
      <c r="FCM834" s="28"/>
      <c r="FCN834" s="28"/>
      <c r="FCO834" s="28"/>
      <c r="FCP834" s="28"/>
      <c r="FCQ834" s="28"/>
      <c r="FCR834" s="28"/>
      <c r="FCS834" s="28"/>
      <c r="FCT834" s="28"/>
      <c r="FCU834" s="28"/>
      <c r="FCV834" s="28"/>
      <c r="FCW834" s="28"/>
      <c r="FCX834" s="28"/>
      <c r="FCY834" s="28"/>
      <c r="FCZ834" s="28"/>
      <c r="FDA834" s="28"/>
      <c r="FDB834" s="28"/>
      <c r="FDC834" s="28"/>
      <c r="FDD834" s="28"/>
      <c r="FDE834" s="28"/>
      <c r="FDF834" s="28"/>
      <c r="FDG834" s="28"/>
      <c r="FDH834" s="28"/>
      <c r="FDI834" s="28"/>
      <c r="FDJ834" s="28"/>
      <c r="FDK834" s="28"/>
      <c r="FDL834" s="28"/>
      <c r="FDM834" s="28"/>
      <c r="FDN834" s="28"/>
      <c r="FDO834" s="28"/>
      <c r="FDP834" s="28"/>
      <c r="FDQ834" s="28"/>
      <c r="FDR834" s="28"/>
      <c r="FDS834" s="28"/>
      <c r="FDT834" s="28"/>
      <c r="FDU834" s="28"/>
      <c r="FDV834" s="28"/>
      <c r="FDW834" s="28"/>
      <c r="FDX834" s="28"/>
      <c r="FDY834" s="28"/>
      <c r="FDZ834" s="28"/>
      <c r="FEA834" s="28"/>
      <c r="FEB834" s="28"/>
      <c r="FEC834" s="28"/>
      <c r="FED834" s="28"/>
      <c r="FEE834" s="28"/>
      <c r="FEF834" s="28"/>
      <c r="FEG834" s="28"/>
      <c r="FEH834" s="28"/>
      <c r="FEI834" s="28"/>
      <c r="FEJ834" s="28"/>
      <c r="FEK834" s="28"/>
      <c r="FEL834" s="28"/>
      <c r="FEM834" s="28"/>
      <c r="FEN834" s="28"/>
      <c r="FEO834" s="28"/>
      <c r="FEP834" s="28"/>
      <c r="FEQ834" s="28"/>
      <c r="FER834" s="28"/>
      <c r="FES834" s="28"/>
      <c r="FET834" s="28"/>
      <c r="FEU834" s="28"/>
      <c r="FEV834" s="28"/>
      <c r="FEW834" s="28"/>
      <c r="FEX834" s="28"/>
      <c r="FEY834" s="28"/>
      <c r="FEZ834" s="28"/>
      <c r="FFA834" s="28"/>
      <c r="FFB834" s="28"/>
      <c r="FFC834" s="28"/>
      <c r="FFD834" s="28"/>
      <c r="FFE834" s="28"/>
      <c r="FFF834" s="28"/>
      <c r="FFG834" s="28"/>
      <c r="FFH834" s="28"/>
      <c r="FFI834" s="28"/>
      <c r="FFJ834" s="28"/>
      <c r="FFK834" s="28"/>
      <c r="FFL834" s="28"/>
      <c r="FFM834" s="28"/>
      <c r="FFN834" s="28"/>
      <c r="FFO834" s="28"/>
      <c r="FFP834" s="28"/>
      <c r="FFQ834" s="28"/>
      <c r="FFR834" s="28"/>
      <c r="FFS834" s="28"/>
      <c r="FFT834" s="28"/>
      <c r="FFU834" s="28"/>
      <c r="FFV834" s="28"/>
      <c r="FFW834" s="28"/>
      <c r="FFX834" s="28"/>
      <c r="FFY834" s="28"/>
      <c r="FFZ834" s="28"/>
      <c r="FGA834" s="28"/>
      <c r="FGB834" s="28"/>
      <c r="FGC834" s="28"/>
      <c r="FGD834" s="28"/>
      <c r="FGE834" s="28"/>
      <c r="FGF834" s="28"/>
      <c r="FGG834" s="28"/>
      <c r="FGH834" s="28"/>
      <c r="FGI834" s="28"/>
      <c r="FGJ834" s="28"/>
      <c r="FGK834" s="28"/>
      <c r="FGL834" s="28"/>
      <c r="FGM834" s="28"/>
      <c r="FGN834" s="28"/>
      <c r="FGO834" s="28"/>
      <c r="FGP834" s="28"/>
      <c r="FGQ834" s="28"/>
      <c r="FGR834" s="28"/>
      <c r="FGS834" s="28"/>
      <c r="FGT834" s="28"/>
      <c r="FGU834" s="28"/>
      <c r="FGV834" s="28"/>
      <c r="FGW834" s="28"/>
      <c r="FGX834" s="28"/>
      <c r="FGY834" s="28"/>
      <c r="FGZ834" s="28"/>
      <c r="FHA834" s="28"/>
      <c r="FHB834" s="28"/>
      <c r="FHC834" s="28"/>
      <c r="FHD834" s="28"/>
      <c r="FHE834" s="28"/>
      <c r="FHF834" s="28"/>
      <c r="FHG834" s="28"/>
      <c r="FHH834" s="28"/>
      <c r="FHI834" s="28"/>
      <c r="FHJ834" s="28"/>
      <c r="FHK834" s="28"/>
      <c r="FHL834" s="28"/>
      <c r="FHM834" s="28"/>
      <c r="FHN834" s="28"/>
      <c r="FHO834" s="28"/>
      <c r="FHP834" s="28"/>
      <c r="FHQ834" s="28"/>
      <c r="FHR834" s="28"/>
      <c r="FHS834" s="28"/>
      <c r="FHT834" s="28"/>
      <c r="FHU834" s="28"/>
      <c r="FHV834" s="28"/>
      <c r="FHW834" s="28"/>
      <c r="FHX834" s="28"/>
      <c r="FHY834" s="28"/>
      <c r="FHZ834" s="28"/>
      <c r="FIA834" s="28"/>
      <c r="FIB834" s="28"/>
      <c r="FIC834" s="28"/>
      <c r="FID834" s="28"/>
      <c r="FIE834" s="28"/>
      <c r="FIF834" s="28"/>
      <c r="FIG834" s="28"/>
      <c r="FIH834" s="28"/>
      <c r="FII834" s="28"/>
      <c r="FIJ834" s="28"/>
      <c r="FIK834" s="28"/>
      <c r="FIL834" s="28"/>
      <c r="FIM834" s="28"/>
      <c r="FIN834" s="28"/>
      <c r="FIO834" s="28"/>
      <c r="FIP834" s="28"/>
      <c r="FIQ834" s="28"/>
      <c r="FIR834" s="28"/>
      <c r="FIS834" s="28"/>
      <c r="FIT834" s="28"/>
      <c r="FIU834" s="28"/>
      <c r="FIV834" s="28"/>
      <c r="FIW834" s="28"/>
      <c r="FIX834" s="28"/>
      <c r="FIY834" s="28"/>
      <c r="FIZ834" s="28"/>
      <c r="FJA834" s="28"/>
      <c r="FJB834" s="28"/>
      <c r="FJC834" s="28"/>
      <c r="FJD834" s="28"/>
      <c r="FJE834" s="28"/>
      <c r="FJF834" s="28"/>
      <c r="FJG834" s="28"/>
      <c r="FJH834" s="28"/>
      <c r="FJI834" s="28"/>
      <c r="FJJ834" s="28"/>
      <c r="FJK834" s="28"/>
      <c r="FJL834" s="28"/>
      <c r="FJM834" s="28"/>
      <c r="FJN834" s="28"/>
      <c r="FJO834" s="28"/>
      <c r="FJP834" s="28"/>
      <c r="FJQ834" s="28"/>
      <c r="FJR834" s="28"/>
      <c r="FJS834" s="28"/>
      <c r="FJT834" s="28"/>
      <c r="FJU834" s="28"/>
      <c r="FJV834" s="28"/>
      <c r="FJW834" s="28"/>
      <c r="FJX834" s="28"/>
      <c r="FJY834" s="28"/>
      <c r="FJZ834" s="28"/>
      <c r="FKA834" s="28"/>
      <c r="FKB834" s="28"/>
      <c r="FKC834" s="28"/>
      <c r="FKD834" s="28"/>
      <c r="FKE834" s="28"/>
      <c r="FKF834" s="28"/>
      <c r="FKG834" s="28"/>
      <c r="FKH834" s="28"/>
      <c r="FKI834" s="28"/>
      <c r="FKJ834" s="28"/>
      <c r="FKK834" s="28"/>
      <c r="FKL834" s="28"/>
      <c r="FKM834" s="28"/>
      <c r="FKN834" s="28"/>
      <c r="FKO834" s="28"/>
      <c r="FKP834" s="28"/>
      <c r="FKQ834" s="28"/>
      <c r="FKR834" s="28"/>
      <c r="FKS834" s="28"/>
      <c r="FKT834" s="28"/>
      <c r="FKU834" s="28"/>
      <c r="FKV834" s="28"/>
      <c r="FKW834" s="28"/>
      <c r="FKX834" s="28"/>
      <c r="FKY834" s="28"/>
      <c r="FKZ834" s="28"/>
      <c r="FLA834" s="28"/>
      <c r="FLB834" s="28"/>
      <c r="FLC834" s="28"/>
      <c r="FLD834" s="28"/>
      <c r="FLE834" s="28"/>
      <c r="FLF834" s="28"/>
      <c r="FLG834" s="28"/>
      <c r="FLH834" s="28"/>
      <c r="FLI834" s="28"/>
      <c r="FLJ834" s="28"/>
      <c r="FLK834" s="28"/>
      <c r="FLL834" s="28"/>
      <c r="FLM834" s="28"/>
      <c r="FLN834" s="28"/>
      <c r="FLO834" s="28"/>
      <c r="FLP834" s="28"/>
      <c r="FLQ834" s="28"/>
      <c r="FLR834" s="28"/>
      <c r="FLS834" s="28"/>
      <c r="FLT834" s="28"/>
      <c r="FLU834" s="28"/>
      <c r="FLV834" s="28"/>
      <c r="FLW834" s="28"/>
      <c r="FLX834" s="28"/>
      <c r="FLY834" s="28"/>
      <c r="FLZ834" s="28"/>
      <c r="FMA834" s="28"/>
      <c r="FMB834" s="28"/>
      <c r="FMC834" s="28"/>
      <c r="FMD834" s="28"/>
      <c r="FME834" s="28"/>
      <c r="FMF834" s="28"/>
      <c r="FMG834" s="28"/>
      <c r="FMH834" s="28"/>
      <c r="FMI834" s="28"/>
      <c r="FMJ834" s="28"/>
      <c r="FMK834" s="28"/>
      <c r="FML834" s="28"/>
      <c r="FMM834" s="28"/>
      <c r="FMN834" s="28"/>
      <c r="FMO834" s="28"/>
      <c r="FMP834" s="28"/>
      <c r="FMQ834" s="28"/>
      <c r="FMR834" s="28"/>
      <c r="FMS834" s="28"/>
      <c r="FMT834" s="28"/>
      <c r="FMU834" s="28"/>
      <c r="FMV834" s="28"/>
      <c r="FMW834" s="28"/>
      <c r="FMX834" s="28"/>
      <c r="FMY834" s="28"/>
      <c r="FMZ834" s="28"/>
      <c r="FNA834" s="28"/>
      <c r="FNB834" s="28"/>
      <c r="FNC834" s="28"/>
      <c r="FND834" s="28"/>
      <c r="FNE834" s="28"/>
      <c r="FNF834" s="28"/>
      <c r="FNG834" s="28"/>
      <c r="FNH834" s="28"/>
      <c r="FNI834" s="28"/>
      <c r="FNJ834" s="28"/>
      <c r="FNK834" s="28"/>
      <c r="FNL834" s="28"/>
      <c r="FNM834" s="28"/>
      <c r="FNN834" s="28"/>
      <c r="FNO834" s="28"/>
      <c r="FNP834" s="28"/>
      <c r="FNQ834" s="28"/>
      <c r="FNR834" s="28"/>
      <c r="FNS834" s="28"/>
      <c r="FNT834" s="28"/>
      <c r="FNU834" s="28"/>
      <c r="FNV834" s="28"/>
      <c r="FNW834" s="28"/>
      <c r="FNX834" s="28"/>
      <c r="FNY834" s="28"/>
      <c r="FNZ834" s="28"/>
      <c r="FOA834" s="28"/>
      <c r="FOB834" s="28"/>
      <c r="FOC834" s="28"/>
      <c r="FOD834" s="28"/>
      <c r="FOE834" s="28"/>
      <c r="FOF834" s="28"/>
      <c r="FOG834" s="28"/>
      <c r="FOH834" s="28"/>
      <c r="FOI834" s="28"/>
      <c r="FOJ834" s="28"/>
      <c r="FOK834" s="28"/>
      <c r="FOL834" s="28"/>
      <c r="FOM834" s="28"/>
      <c r="FON834" s="28"/>
      <c r="FOO834" s="28"/>
      <c r="FOP834" s="28"/>
      <c r="FOQ834" s="28"/>
      <c r="FOR834" s="28"/>
      <c r="FOS834" s="28"/>
      <c r="FOT834" s="28"/>
      <c r="FOU834" s="28"/>
      <c r="FOV834" s="28"/>
      <c r="FOW834" s="28"/>
      <c r="FOX834" s="28"/>
      <c r="FOY834" s="28"/>
      <c r="FOZ834" s="28"/>
      <c r="FPA834" s="28"/>
      <c r="FPB834" s="28"/>
      <c r="FPC834" s="28"/>
      <c r="FPD834" s="28"/>
      <c r="FPE834" s="28"/>
      <c r="FPF834" s="28"/>
      <c r="FPG834" s="28"/>
      <c r="FPH834" s="28"/>
      <c r="FPI834" s="28"/>
      <c r="FPJ834" s="28"/>
      <c r="FPK834" s="28"/>
      <c r="FPL834" s="28"/>
      <c r="FPM834" s="28"/>
      <c r="FPN834" s="28"/>
      <c r="FPO834" s="28"/>
      <c r="FPP834" s="28"/>
      <c r="FPQ834" s="28"/>
      <c r="FPR834" s="28"/>
      <c r="FPS834" s="28"/>
      <c r="FPT834" s="28"/>
      <c r="FPU834" s="28"/>
      <c r="FPV834" s="28"/>
      <c r="FPW834" s="28"/>
      <c r="FPX834" s="28"/>
      <c r="FPY834" s="28"/>
      <c r="FPZ834" s="28"/>
      <c r="FQA834" s="28"/>
      <c r="FQB834" s="28"/>
      <c r="FQC834" s="28"/>
      <c r="FQD834" s="28"/>
      <c r="FQE834" s="28"/>
      <c r="FQF834" s="28"/>
      <c r="FQG834" s="28"/>
      <c r="FQH834" s="28"/>
      <c r="FQI834" s="28"/>
      <c r="FQJ834" s="28"/>
      <c r="FQK834" s="28"/>
      <c r="FQL834" s="28"/>
      <c r="FQM834" s="28"/>
      <c r="FQN834" s="28"/>
      <c r="FQO834" s="28"/>
      <c r="FQP834" s="28"/>
      <c r="FQQ834" s="28"/>
      <c r="FQR834" s="28"/>
      <c r="FQS834" s="28"/>
      <c r="FQT834" s="28"/>
      <c r="FQU834" s="28"/>
      <c r="FQV834" s="28"/>
      <c r="FQW834" s="28"/>
      <c r="FQX834" s="28"/>
      <c r="FQY834" s="28"/>
      <c r="FQZ834" s="28"/>
      <c r="FRA834" s="28"/>
      <c r="FRB834" s="28"/>
      <c r="FRC834" s="28"/>
      <c r="FRD834" s="28"/>
      <c r="FRE834" s="28"/>
      <c r="FRF834" s="28"/>
      <c r="FRG834" s="28"/>
      <c r="FRH834" s="28"/>
      <c r="FRI834" s="28"/>
      <c r="FRJ834" s="28"/>
      <c r="FRK834" s="28"/>
      <c r="FRL834" s="28"/>
      <c r="FRM834" s="28"/>
      <c r="FRN834" s="28"/>
      <c r="FRO834" s="28"/>
      <c r="FRP834" s="28"/>
      <c r="FRQ834" s="28"/>
      <c r="FRR834" s="28"/>
      <c r="FRS834" s="28"/>
      <c r="FRT834" s="28"/>
      <c r="FRU834" s="28"/>
      <c r="FRV834" s="28"/>
      <c r="FRW834" s="28"/>
      <c r="FRX834" s="28"/>
      <c r="FRY834" s="28"/>
      <c r="FRZ834" s="28"/>
      <c r="FSA834" s="28"/>
      <c r="FSB834" s="28"/>
      <c r="FSC834" s="28"/>
      <c r="FSD834" s="28"/>
      <c r="FSE834" s="28"/>
      <c r="FSF834" s="28"/>
      <c r="FSG834" s="28"/>
      <c r="FSH834" s="28"/>
      <c r="FSI834" s="28"/>
      <c r="FSJ834" s="28"/>
      <c r="FSK834" s="28"/>
      <c r="FSL834" s="28"/>
      <c r="FSM834" s="28"/>
      <c r="FSN834" s="28"/>
      <c r="FSO834" s="28"/>
      <c r="FSP834" s="28"/>
      <c r="FSQ834" s="28"/>
      <c r="FSR834" s="28"/>
      <c r="FSS834" s="28"/>
      <c r="FST834" s="28"/>
      <c r="FSU834" s="28"/>
      <c r="FSV834" s="28"/>
      <c r="FSW834" s="28"/>
      <c r="FSX834" s="28"/>
      <c r="FSY834" s="28"/>
      <c r="FSZ834" s="28"/>
      <c r="FTA834" s="28"/>
      <c r="FTB834" s="28"/>
      <c r="FTC834" s="28"/>
      <c r="FTD834" s="28"/>
      <c r="FTE834" s="28"/>
      <c r="FTF834" s="28"/>
      <c r="FTG834" s="28"/>
      <c r="FTH834" s="28"/>
      <c r="FTI834" s="28"/>
      <c r="FTJ834" s="28"/>
      <c r="FTK834" s="28"/>
      <c r="FTL834" s="28"/>
      <c r="FTM834" s="28"/>
      <c r="FTN834" s="28"/>
      <c r="FTO834" s="28"/>
      <c r="FTP834" s="28"/>
      <c r="FTQ834" s="28"/>
      <c r="FTR834" s="28"/>
      <c r="FTS834" s="28"/>
      <c r="FTT834" s="28"/>
      <c r="FTU834" s="28"/>
      <c r="FTV834" s="28"/>
      <c r="FTW834" s="28"/>
      <c r="FTX834" s="28"/>
      <c r="FTY834" s="28"/>
      <c r="FTZ834" s="28"/>
      <c r="FUA834" s="28"/>
      <c r="FUB834" s="28"/>
      <c r="FUC834" s="28"/>
      <c r="FUD834" s="28"/>
      <c r="FUE834" s="28"/>
      <c r="FUF834" s="28"/>
      <c r="FUG834" s="28"/>
      <c r="FUH834" s="28"/>
      <c r="FUI834" s="28"/>
      <c r="FUJ834" s="28"/>
      <c r="FUK834" s="28"/>
      <c r="FUL834" s="28"/>
      <c r="FUM834" s="28"/>
      <c r="FUN834" s="28"/>
      <c r="FUO834" s="28"/>
      <c r="FUP834" s="28"/>
      <c r="FUQ834" s="28"/>
      <c r="FUR834" s="28"/>
      <c r="FUS834" s="28"/>
      <c r="FUT834" s="28"/>
      <c r="FUU834" s="28"/>
      <c r="FUV834" s="28"/>
      <c r="FUW834" s="28"/>
      <c r="FUX834" s="28"/>
      <c r="FUY834" s="28"/>
      <c r="FUZ834" s="28"/>
      <c r="FVA834" s="28"/>
      <c r="FVB834" s="28"/>
      <c r="FVC834" s="28"/>
      <c r="FVD834" s="28"/>
      <c r="FVE834" s="28"/>
      <c r="FVF834" s="28"/>
      <c r="FVG834" s="28"/>
      <c r="FVH834" s="28"/>
      <c r="FVI834" s="28"/>
      <c r="FVJ834" s="28"/>
      <c r="FVK834" s="28"/>
      <c r="FVL834" s="28"/>
      <c r="FVM834" s="28"/>
      <c r="FVN834" s="28"/>
      <c r="FVO834" s="28"/>
      <c r="FVP834" s="28"/>
      <c r="FVQ834" s="28"/>
      <c r="FVR834" s="28"/>
      <c r="FVS834" s="28"/>
      <c r="FVT834" s="28"/>
      <c r="FVU834" s="28"/>
      <c r="FVV834" s="28"/>
      <c r="FVW834" s="28"/>
      <c r="FVX834" s="28"/>
      <c r="FVY834" s="28"/>
      <c r="FVZ834" s="28"/>
      <c r="FWA834" s="28"/>
      <c r="FWB834" s="28"/>
      <c r="FWC834" s="28"/>
      <c r="FWD834" s="28"/>
      <c r="FWE834" s="28"/>
      <c r="FWF834" s="28"/>
      <c r="FWG834" s="28"/>
      <c r="FWH834" s="28"/>
      <c r="FWI834" s="28"/>
      <c r="FWJ834" s="28"/>
      <c r="FWK834" s="28"/>
      <c r="FWL834" s="28"/>
      <c r="FWM834" s="28"/>
      <c r="FWN834" s="28"/>
      <c r="FWO834" s="28"/>
      <c r="FWP834" s="28"/>
      <c r="FWQ834" s="28"/>
      <c r="FWR834" s="28"/>
      <c r="FWS834" s="28"/>
      <c r="FWT834" s="28"/>
      <c r="FWU834" s="28"/>
      <c r="FWV834" s="28"/>
      <c r="FWW834" s="28"/>
      <c r="FWX834" s="28"/>
      <c r="FWY834" s="28"/>
      <c r="FWZ834" s="28"/>
      <c r="FXA834" s="28"/>
      <c r="FXB834" s="28"/>
      <c r="FXC834" s="28"/>
      <c r="FXD834" s="28"/>
      <c r="FXE834" s="28"/>
      <c r="FXF834" s="28"/>
      <c r="FXG834" s="28"/>
      <c r="FXH834" s="28"/>
      <c r="FXI834" s="28"/>
      <c r="FXJ834" s="28"/>
      <c r="FXK834" s="28"/>
      <c r="FXL834" s="28"/>
      <c r="FXM834" s="28"/>
      <c r="FXN834" s="28"/>
      <c r="FXO834" s="28"/>
      <c r="FXP834" s="28"/>
      <c r="FXQ834" s="28"/>
      <c r="FXR834" s="28"/>
      <c r="FXS834" s="28"/>
      <c r="FXT834" s="28"/>
      <c r="FXU834" s="28"/>
      <c r="FXV834" s="28"/>
      <c r="FXW834" s="28"/>
      <c r="FXX834" s="28"/>
      <c r="FXY834" s="28"/>
      <c r="FXZ834" s="28"/>
      <c r="FYA834" s="28"/>
      <c r="FYB834" s="28"/>
      <c r="FYC834" s="28"/>
      <c r="FYD834" s="28"/>
      <c r="FYE834" s="28"/>
      <c r="FYF834" s="28"/>
      <c r="FYG834" s="28"/>
      <c r="FYH834" s="28"/>
      <c r="FYI834" s="28"/>
      <c r="FYJ834" s="28"/>
      <c r="FYK834" s="28"/>
      <c r="FYL834" s="28"/>
      <c r="FYM834" s="28"/>
      <c r="FYN834" s="28"/>
      <c r="FYO834" s="28"/>
      <c r="FYP834" s="28"/>
      <c r="FYQ834" s="28"/>
      <c r="FYR834" s="28"/>
      <c r="FYS834" s="28"/>
      <c r="FYT834" s="28"/>
      <c r="FYU834" s="28"/>
      <c r="FYV834" s="28"/>
      <c r="FYW834" s="28"/>
      <c r="FYX834" s="28"/>
      <c r="FYY834" s="28"/>
      <c r="FYZ834" s="28"/>
      <c r="FZA834" s="28"/>
      <c r="FZB834" s="28"/>
      <c r="FZC834" s="28"/>
      <c r="FZD834" s="28"/>
      <c r="FZE834" s="28"/>
      <c r="FZF834" s="28"/>
      <c r="FZG834" s="28"/>
      <c r="FZH834" s="28"/>
      <c r="FZI834" s="28"/>
      <c r="FZJ834" s="28"/>
      <c r="FZK834" s="28"/>
      <c r="FZL834" s="28"/>
      <c r="FZM834" s="28"/>
      <c r="FZN834" s="28"/>
      <c r="FZO834" s="28"/>
      <c r="FZP834" s="28"/>
      <c r="FZQ834" s="28"/>
      <c r="FZR834" s="28"/>
      <c r="FZS834" s="28"/>
      <c r="FZT834" s="28"/>
      <c r="FZU834" s="28"/>
      <c r="FZV834" s="28"/>
      <c r="FZW834" s="28"/>
      <c r="FZX834" s="28"/>
      <c r="FZY834" s="28"/>
      <c r="FZZ834" s="28"/>
      <c r="GAA834" s="28"/>
      <c r="GAB834" s="28"/>
      <c r="GAC834" s="28"/>
      <c r="GAD834" s="28"/>
      <c r="GAE834" s="28"/>
      <c r="GAF834" s="28"/>
      <c r="GAG834" s="28"/>
      <c r="GAH834" s="28"/>
      <c r="GAI834" s="28"/>
      <c r="GAJ834" s="28"/>
      <c r="GAK834" s="28"/>
      <c r="GAL834" s="28"/>
      <c r="GAM834" s="28"/>
      <c r="GAN834" s="28"/>
      <c r="GAO834" s="28"/>
      <c r="GAP834" s="28"/>
      <c r="GAQ834" s="28"/>
      <c r="GAR834" s="28"/>
      <c r="GAS834" s="28"/>
      <c r="GAT834" s="28"/>
      <c r="GAU834" s="28"/>
      <c r="GAV834" s="28"/>
      <c r="GAW834" s="28"/>
      <c r="GAX834" s="28"/>
      <c r="GAY834" s="28"/>
      <c r="GAZ834" s="28"/>
      <c r="GBA834" s="28"/>
      <c r="GBB834" s="28"/>
      <c r="GBC834" s="28"/>
      <c r="GBD834" s="28"/>
      <c r="GBE834" s="28"/>
      <c r="GBF834" s="28"/>
      <c r="GBG834" s="28"/>
      <c r="GBH834" s="28"/>
      <c r="GBI834" s="28"/>
      <c r="GBJ834" s="28"/>
      <c r="GBK834" s="28"/>
      <c r="GBL834" s="28"/>
      <c r="GBM834" s="28"/>
      <c r="GBN834" s="28"/>
      <c r="GBO834" s="28"/>
      <c r="GBP834" s="28"/>
      <c r="GBQ834" s="28"/>
      <c r="GBR834" s="28"/>
      <c r="GBS834" s="28"/>
      <c r="GBT834" s="28"/>
      <c r="GBU834" s="28"/>
      <c r="GBV834" s="28"/>
      <c r="GBW834" s="28"/>
      <c r="GBX834" s="28"/>
      <c r="GBY834" s="28"/>
      <c r="GBZ834" s="28"/>
      <c r="GCA834" s="28"/>
      <c r="GCB834" s="28"/>
      <c r="GCC834" s="28"/>
      <c r="GCD834" s="28"/>
      <c r="GCE834" s="28"/>
      <c r="GCF834" s="28"/>
      <c r="GCG834" s="28"/>
      <c r="GCH834" s="28"/>
      <c r="GCI834" s="28"/>
      <c r="GCJ834" s="28"/>
      <c r="GCK834" s="28"/>
      <c r="GCL834" s="28"/>
      <c r="GCM834" s="28"/>
      <c r="GCN834" s="28"/>
      <c r="GCO834" s="28"/>
      <c r="GCP834" s="28"/>
      <c r="GCQ834" s="28"/>
      <c r="GCR834" s="28"/>
      <c r="GCS834" s="28"/>
      <c r="GCT834" s="28"/>
      <c r="GCU834" s="28"/>
      <c r="GCV834" s="28"/>
      <c r="GCW834" s="28"/>
      <c r="GCX834" s="28"/>
      <c r="GCY834" s="28"/>
      <c r="GCZ834" s="28"/>
      <c r="GDA834" s="28"/>
      <c r="GDB834" s="28"/>
      <c r="GDC834" s="28"/>
      <c r="GDD834" s="28"/>
      <c r="GDE834" s="28"/>
      <c r="GDF834" s="28"/>
      <c r="GDG834" s="28"/>
      <c r="GDH834" s="28"/>
      <c r="GDI834" s="28"/>
      <c r="GDJ834" s="28"/>
      <c r="GDK834" s="28"/>
      <c r="GDL834" s="28"/>
      <c r="GDM834" s="28"/>
      <c r="GDN834" s="28"/>
      <c r="GDO834" s="28"/>
      <c r="GDP834" s="28"/>
      <c r="GDQ834" s="28"/>
      <c r="GDR834" s="28"/>
      <c r="GDS834" s="28"/>
      <c r="GDT834" s="28"/>
      <c r="GDU834" s="28"/>
      <c r="GDV834" s="28"/>
      <c r="GDW834" s="28"/>
      <c r="GDX834" s="28"/>
      <c r="GDY834" s="28"/>
      <c r="GDZ834" s="28"/>
      <c r="GEA834" s="28"/>
      <c r="GEB834" s="28"/>
      <c r="GEC834" s="28"/>
      <c r="GED834" s="28"/>
      <c r="GEE834" s="28"/>
      <c r="GEF834" s="28"/>
      <c r="GEG834" s="28"/>
      <c r="GEH834" s="28"/>
      <c r="GEI834" s="28"/>
      <c r="GEJ834" s="28"/>
      <c r="GEK834" s="28"/>
      <c r="GEL834" s="28"/>
      <c r="GEM834" s="28"/>
      <c r="GEN834" s="28"/>
      <c r="GEO834" s="28"/>
      <c r="GEP834" s="28"/>
      <c r="GEQ834" s="28"/>
      <c r="GER834" s="28"/>
      <c r="GES834" s="28"/>
      <c r="GET834" s="28"/>
      <c r="GEU834" s="28"/>
      <c r="GEV834" s="28"/>
      <c r="GEW834" s="28"/>
      <c r="GEX834" s="28"/>
      <c r="GEY834" s="28"/>
      <c r="GEZ834" s="28"/>
      <c r="GFA834" s="28"/>
      <c r="GFB834" s="28"/>
      <c r="GFC834" s="28"/>
      <c r="GFD834" s="28"/>
      <c r="GFE834" s="28"/>
      <c r="GFF834" s="28"/>
      <c r="GFG834" s="28"/>
      <c r="GFH834" s="28"/>
      <c r="GFI834" s="28"/>
      <c r="GFJ834" s="28"/>
      <c r="GFK834" s="28"/>
      <c r="GFL834" s="28"/>
      <c r="GFM834" s="28"/>
      <c r="GFN834" s="28"/>
      <c r="GFO834" s="28"/>
      <c r="GFP834" s="28"/>
      <c r="GFQ834" s="28"/>
      <c r="GFR834" s="28"/>
      <c r="GFS834" s="28"/>
      <c r="GFT834" s="28"/>
      <c r="GFU834" s="28"/>
      <c r="GFV834" s="28"/>
      <c r="GFW834" s="28"/>
      <c r="GFX834" s="28"/>
      <c r="GFY834" s="28"/>
      <c r="GFZ834" s="28"/>
      <c r="GGA834" s="28"/>
      <c r="GGB834" s="28"/>
      <c r="GGC834" s="28"/>
      <c r="GGD834" s="28"/>
      <c r="GGE834" s="28"/>
      <c r="GGF834" s="28"/>
      <c r="GGG834" s="28"/>
      <c r="GGH834" s="28"/>
      <c r="GGI834" s="28"/>
      <c r="GGJ834" s="28"/>
      <c r="GGK834" s="28"/>
      <c r="GGL834" s="28"/>
      <c r="GGM834" s="28"/>
      <c r="GGN834" s="28"/>
      <c r="GGO834" s="28"/>
      <c r="GGP834" s="28"/>
      <c r="GGQ834" s="28"/>
      <c r="GGR834" s="28"/>
      <c r="GGS834" s="28"/>
      <c r="GGT834" s="28"/>
      <c r="GGU834" s="28"/>
      <c r="GGV834" s="28"/>
      <c r="GGW834" s="28"/>
      <c r="GGX834" s="28"/>
      <c r="GGY834" s="28"/>
      <c r="GGZ834" s="28"/>
      <c r="GHA834" s="28"/>
      <c r="GHB834" s="28"/>
      <c r="GHC834" s="28"/>
      <c r="GHD834" s="28"/>
      <c r="GHE834" s="28"/>
      <c r="GHF834" s="28"/>
      <c r="GHG834" s="28"/>
      <c r="GHH834" s="28"/>
      <c r="GHI834" s="28"/>
      <c r="GHJ834" s="28"/>
      <c r="GHK834" s="28"/>
      <c r="GHL834" s="28"/>
      <c r="GHM834" s="28"/>
      <c r="GHN834" s="28"/>
      <c r="GHO834" s="28"/>
      <c r="GHP834" s="28"/>
      <c r="GHQ834" s="28"/>
      <c r="GHR834" s="28"/>
      <c r="GHS834" s="28"/>
      <c r="GHT834" s="28"/>
      <c r="GHU834" s="28"/>
      <c r="GHV834" s="28"/>
      <c r="GHW834" s="28"/>
      <c r="GHX834" s="28"/>
      <c r="GHY834" s="28"/>
      <c r="GHZ834" s="28"/>
      <c r="GIA834" s="28"/>
      <c r="GIB834" s="28"/>
      <c r="GIC834" s="28"/>
      <c r="GID834" s="28"/>
      <c r="GIE834" s="28"/>
      <c r="GIF834" s="28"/>
      <c r="GIG834" s="28"/>
      <c r="GIH834" s="28"/>
      <c r="GII834" s="28"/>
      <c r="GIJ834" s="28"/>
      <c r="GIK834" s="28"/>
      <c r="GIL834" s="28"/>
      <c r="GIM834" s="28"/>
      <c r="GIN834" s="28"/>
      <c r="GIO834" s="28"/>
      <c r="GIP834" s="28"/>
      <c r="GIQ834" s="28"/>
      <c r="GIR834" s="28"/>
      <c r="GIS834" s="28"/>
      <c r="GIT834" s="28"/>
      <c r="GIU834" s="28"/>
      <c r="GIV834" s="28"/>
      <c r="GIW834" s="28"/>
      <c r="GIX834" s="28"/>
      <c r="GIY834" s="28"/>
      <c r="GIZ834" s="28"/>
      <c r="GJA834" s="28"/>
      <c r="GJB834" s="28"/>
      <c r="GJC834" s="28"/>
      <c r="GJD834" s="28"/>
      <c r="GJE834" s="28"/>
      <c r="GJF834" s="28"/>
      <c r="GJG834" s="28"/>
      <c r="GJH834" s="28"/>
      <c r="GJI834" s="28"/>
      <c r="GJJ834" s="28"/>
      <c r="GJK834" s="28"/>
      <c r="GJL834" s="28"/>
      <c r="GJM834" s="28"/>
      <c r="GJN834" s="28"/>
      <c r="GJO834" s="28"/>
      <c r="GJP834" s="28"/>
      <c r="GJQ834" s="28"/>
      <c r="GJR834" s="28"/>
      <c r="GJS834" s="28"/>
      <c r="GJT834" s="28"/>
      <c r="GJU834" s="28"/>
      <c r="GJV834" s="28"/>
      <c r="GJW834" s="28"/>
      <c r="GJX834" s="28"/>
      <c r="GJY834" s="28"/>
      <c r="GJZ834" s="28"/>
      <c r="GKA834" s="28"/>
      <c r="GKB834" s="28"/>
      <c r="GKC834" s="28"/>
      <c r="GKD834" s="28"/>
      <c r="GKE834" s="28"/>
      <c r="GKF834" s="28"/>
      <c r="GKG834" s="28"/>
      <c r="GKH834" s="28"/>
      <c r="GKI834" s="28"/>
      <c r="GKJ834" s="28"/>
      <c r="GKK834" s="28"/>
      <c r="GKL834" s="28"/>
      <c r="GKM834" s="28"/>
      <c r="GKN834" s="28"/>
      <c r="GKO834" s="28"/>
      <c r="GKP834" s="28"/>
      <c r="GKQ834" s="28"/>
      <c r="GKR834" s="28"/>
      <c r="GKS834" s="28"/>
      <c r="GKT834" s="28"/>
      <c r="GKU834" s="28"/>
      <c r="GKV834" s="28"/>
      <c r="GKW834" s="28"/>
      <c r="GKX834" s="28"/>
      <c r="GKY834" s="28"/>
      <c r="GKZ834" s="28"/>
      <c r="GLA834" s="28"/>
      <c r="GLB834" s="28"/>
      <c r="GLC834" s="28"/>
      <c r="GLD834" s="28"/>
      <c r="GLE834" s="28"/>
      <c r="GLF834" s="28"/>
      <c r="GLG834" s="28"/>
      <c r="GLH834" s="28"/>
      <c r="GLI834" s="28"/>
      <c r="GLJ834" s="28"/>
      <c r="GLK834" s="28"/>
      <c r="GLL834" s="28"/>
      <c r="GLM834" s="28"/>
      <c r="GLN834" s="28"/>
      <c r="GLO834" s="28"/>
      <c r="GLP834" s="28"/>
      <c r="GLQ834" s="28"/>
      <c r="GLR834" s="28"/>
      <c r="GLS834" s="28"/>
      <c r="GLT834" s="28"/>
      <c r="GLU834" s="28"/>
      <c r="GLV834" s="28"/>
      <c r="GLW834" s="28"/>
      <c r="GLX834" s="28"/>
      <c r="GLY834" s="28"/>
      <c r="GLZ834" s="28"/>
      <c r="GMA834" s="28"/>
      <c r="GMB834" s="28"/>
      <c r="GMC834" s="28"/>
      <c r="GMD834" s="28"/>
      <c r="GME834" s="28"/>
      <c r="GMF834" s="28"/>
      <c r="GMG834" s="28"/>
      <c r="GMH834" s="28"/>
      <c r="GMI834" s="28"/>
      <c r="GMJ834" s="28"/>
      <c r="GMK834" s="28"/>
      <c r="GML834" s="28"/>
      <c r="GMM834" s="28"/>
      <c r="GMN834" s="28"/>
      <c r="GMO834" s="28"/>
      <c r="GMP834" s="28"/>
      <c r="GMQ834" s="28"/>
      <c r="GMR834" s="28"/>
      <c r="GMS834" s="28"/>
      <c r="GMT834" s="28"/>
      <c r="GMU834" s="28"/>
      <c r="GMV834" s="28"/>
      <c r="GMW834" s="28"/>
      <c r="GMX834" s="28"/>
      <c r="GMY834" s="28"/>
      <c r="GMZ834" s="28"/>
      <c r="GNA834" s="28"/>
      <c r="GNB834" s="28"/>
      <c r="GNC834" s="28"/>
      <c r="GND834" s="28"/>
      <c r="GNE834" s="28"/>
      <c r="GNF834" s="28"/>
      <c r="GNG834" s="28"/>
      <c r="GNH834" s="28"/>
      <c r="GNI834" s="28"/>
      <c r="GNJ834" s="28"/>
      <c r="GNK834" s="28"/>
      <c r="GNL834" s="28"/>
      <c r="GNM834" s="28"/>
      <c r="GNN834" s="28"/>
      <c r="GNO834" s="28"/>
      <c r="GNP834" s="28"/>
      <c r="GNQ834" s="28"/>
      <c r="GNR834" s="28"/>
      <c r="GNS834" s="28"/>
      <c r="GNT834" s="28"/>
      <c r="GNU834" s="28"/>
      <c r="GNV834" s="28"/>
      <c r="GNW834" s="28"/>
      <c r="GNX834" s="28"/>
      <c r="GNY834" s="28"/>
      <c r="GNZ834" s="28"/>
      <c r="GOA834" s="28"/>
      <c r="GOB834" s="28"/>
      <c r="GOC834" s="28"/>
      <c r="GOD834" s="28"/>
      <c r="GOE834" s="28"/>
      <c r="GOF834" s="28"/>
      <c r="GOG834" s="28"/>
      <c r="GOH834" s="28"/>
      <c r="GOI834" s="28"/>
      <c r="GOJ834" s="28"/>
      <c r="GOK834" s="28"/>
      <c r="GOL834" s="28"/>
      <c r="GOM834" s="28"/>
      <c r="GON834" s="28"/>
      <c r="GOO834" s="28"/>
      <c r="GOP834" s="28"/>
      <c r="GOQ834" s="28"/>
      <c r="GOR834" s="28"/>
      <c r="GOS834" s="28"/>
      <c r="GOT834" s="28"/>
      <c r="GOU834" s="28"/>
      <c r="GOV834" s="28"/>
      <c r="GOW834" s="28"/>
      <c r="GOX834" s="28"/>
      <c r="GOY834" s="28"/>
      <c r="GOZ834" s="28"/>
      <c r="GPA834" s="28"/>
      <c r="GPB834" s="28"/>
      <c r="GPC834" s="28"/>
      <c r="GPD834" s="28"/>
      <c r="GPE834" s="28"/>
      <c r="GPF834" s="28"/>
      <c r="GPG834" s="28"/>
      <c r="GPH834" s="28"/>
      <c r="GPI834" s="28"/>
      <c r="GPJ834" s="28"/>
      <c r="GPK834" s="28"/>
      <c r="GPL834" s="28"/>
      <c r="GPM834" s="28"/>
      <c r="GPN834" s="28"/>
      <c r="GPO834" s="28"/>
      <c r="GPP834" s="28"/>
      <c r="GPQ834" s="28"/>
      <c r="GPR834" s="28"/>
      <c r="GPS834" s="28"/>
      <c r="GPT834" s="28"/>
      <c r="GPU834" s="28"/>
      <c r="GPV834" s="28"/>
      <c r="GPW834" s="28"/>
      <c r="GPX834" s="28"/>
      <c r="GPY834" s="28"/>
      <c r="GPZ834" s="28"/>
      <c r="GQA834" s="28"/>
      <c r="GQB834" s="28"/>
      <c r="GQC834" s="28"/>
      <c r="GQD834" s="28"/>
      <c r="GQE834" s="28"/>
      <c r="GQF834" s="28"/>
      <c r="GQG834" s="28"/>
      <c r="GQH834" s="28"/>
      <c r="GQI834" s="28"/>
      <c r="GQJ834" s="28"/>
      <c r="GQK834" s="28"/>
      <c r="GQL834" s="28"/>
      <c r="GQM834" s="28"/>
      <c r="GQN834" s="28"/>
      <c r="GQO834" s="28"/>
      <c r="GQP834" s="28"/>
      <c r="GQQ834" s="28"/>
      <c r="GQR834" s="28"/>
      <c r="GQS834" s="28"/>
      <c r="GQT834" s="28"/>
      <c r="GQU834" s="28"/>
      <c r="GQV834" s="28"/>
      <c r="GQW834" s="28"/>
      <c r="GQX834" s="28"/>
      <c r="GQY834" s="28"/>
      <c r="GQZ834" s="28"/>
      <c r="GRA834" s="28"/>
      <c r="GRB834" s="28"/>
      <c r="GRC834" s="28"/>
      <c r="GRD834" s="28"/>
      <c r="GRE834" s="28"/>
      <c r="GRF834" s="28"/>
      <c r="GRG834" s="28"/>
      <c r="GRH834" s="28"/>
      <c r="GRI834" s="28"/>
      <c r="GRJ834" s="28"/>
      <c r="GRK834" s="28"/>
      <c r="GRL834" s="28"/>
      <c r="GRM834" s="28"/>
      <c r="GRN834" s="28"/>
      <c r="GRO834" s="28"/>
      <c r="GRP834" s="28"/>
      <c r="GRQ834" s="28"/>
      <c r="GRR834" s="28"/>
      <c r="GRS834" s="28"/>
      <c r="GRT834" s="28"/>
      <c r="GRU834" s="28"/>
      <c r="GRV834" s="28"/>
      <c r="GRW834" s="28"/>
      <c r="GRX834" s="28"/>
      <c r="GRY834" s="28"/>
      <c r="GRZ834" s="28"/>
      <c r="GSA834" s="28"/>
      <c r="GSB834" s="28"/>
      <c r="GSC834" s="28"/>
      <c r="GSD834" s="28"/>
      <c r="GSE834" s="28"/>
      <c r="GSF834" s="28"/>
      <c r="GSG834" s="28"/>
      <c r="GSH834" s="28"/>
      <c r="GSI834" s="28"/>
      <c r="GSJ834" s="28"/>
      <c r="GSK834" s="28"/>
      <c r="GSL834" s="28"/>
      <c r="GSM834" s="28"/>
      <c r="GSN834" s="28"/>
      <c r="GSO834" s="28"/>
      <c r="GSP834" s="28"/>
      <c r="GSQ834" s="28"/>
      <c r="GSR834" s="28"/>
      <c r="GSS834" s="28"/>
      <c r="GST834" s="28"/>
      <c r="GSU834" s="28"/>
      <c r="GSV834" s="28"/>
      <c r="GSW834" s="28"/>
      <c r="GSX834" s="28"/>
      <c r="GSY834" s="28"/>
      <c r="GSZ834" s="28"/>
      <c r="GTA834" s="28"/>
      <c r="GTB834" s="28"/>
      <c r="GTC834" s="28"/>
      <c r="GTD834" s="28"/>
      <c r="GTE834" s="28"/>
      <c r="GTF834" s="28"/>
      <c r="GTG834" s="28"/>
      <c r="GTH834" s="28"/>
      <c r="GTI834" s="28"/>
      <c r="GTJ834" s="28"/>
      <c r="GTK834" s="28"/>
      <c r="GTL834" s="28"/>
      <c r="GTM834" s="28"/>
      <c r="GTN834" s="28"/>
      <c r="GTO834" s="28"/>
      <c r="GTP834" s="28"/>
      <c r="GTQ834" s="28"/>
      <c r="GTR834" s="28"/>
      <c r="GTS834" s="28"/>
      <c r="GTT834" s="28"/>
      <c r="GTU834" s="28"/>
      <c r="GTV834" s="28"/>
      <c r="GTW834" s="28"/>
      <c r="GTX834" s="28"/>
      <c r="GTY834" s="28"/>
      <c r="GTZ834" s="28"/>
      <c r="GUA834" s="28"/>
      <c r="GUB834" s="28"/>
      <c r="GUC834" s="28"/>
      <c r="GUD834" s="28"/>
      <c r="GUE834" s="28"/>
      <c r="GUF834" s="28"/>
      <c r="GUG834" s="28"/>
      <c r="GUH834" s="28"/>
      <c r="GUI834" s="28"/>
      <c r="GUJ834" s="28"/>
      <c r="GUK834" s="28"/>
      <c r="GUL834" s="28"/>
      <c r="GUM834" s="28"/>
      <c r="GUN834" s="28"/>
      <c r="GUO834" s="28"/>
      <c r="GUP834" s="28"/>
      <c r="GUQ834" s="28"/>
      <c r="GUR834" s="28"/>
      <c r="GUS834" s="28"/>
      <c r="GUT834" s="28"/>
      <c r="GUU834" s="28"/>
      <c r="GUV834" s="28"/>
      <c r="GUW834" s="28"/>
      <c r="GUX834" s="28"/>
      <c r="GUY834" s="28"/>
      <c r="GUZ834" s="28"/>
      <c r="GVA834" s="28"/>
      <c r="GVB834" s="28"/>
      <c r="GVC834" s="28"/>
      <c r="GVD834" s="28"/>
      <c r="GVE834" s="28"/>
      <c r="GVF834" s="28"/>
      <c r="GVG834" s="28"/>
      <c r="GVH834" s="28"/>
      <c r="GVI834" s="28"/>
      <c r="GVJ834" s="28"/>
      <c r="GVK834" s="28"/>
      <c r="GVL834" s="28"/>
      <c r="GVM834" s="28"/>
      <c r="GVN834" s="28"/>
      <c r="GVO834" s="28"/>
      <c r="GVP834" s="28"/>
      <c r="GVQ834" s="28"/>
      <c r="GVR834" s="28"/>
      <c r="GVS834" s="28"/>
      <c r="GVT834" s="28"/>
      <c r="GVU834" s="28"/>
      <c r="GVV834" s="28"/>
      <c r="GVW834" s="28"/>
      <c r="GVX834" s="28"/>
      <c r="GVY834" s="28"/>
      <c r="GVZ834" s="28"/>
      <c r="GWA834" s="28"/>
      <c r="GWB834" s="28"/>
      <c r="GWC834" s="28"/>
      <c r="GWD834" s="28"/>
      <c r="GWE834" s="28"/>
      <c r="GWF834" s="28"/>
      <c r="GWG834" s="28"/>
      <c r="GWH834" s="28"/>
      <c r="GWI834" s="28"/>
      <c r="GWJ834" s="28"/>
      <c r="GWK834" s="28"/>
      <c r="GWL834" s="28"/>
      <c r="GWM834" s="28"/>
      <c r="GWN834" s="28"/>
      <c r="GWO834" s="28"/>
      <c r="GWP834" s="28"/>
      <c r="GWQ834" s="28"/>
      <c r="GWR834" s="28"/>
      <c r="GWS834" s="28"/>
      <c r="GWT834" s="28"/>
      <c r="GWU834" s="28"/>
      <c r="GWV834" s="28"/>
      <c r="GWW834" s="28"/>
      <c r="GWX834" s="28"/>
      <c r="GWY834" s="28"/>
      <c r="GWZ834" s="28"/>
      <c r="GXA834" s="28"/>
      <c r="GXB834" s="28"/>
      <c r="GXC834" s="28"/>
      <c r="GXD834" s="28"/>
      <c r="GXE834" s="28"/>
      <c r="GXF834" s="28"/>
      <c r="GXG834" s="28"/>
      <c r="GXH834" s="28"/>
      <c r="GXI834" s="28"/>
      <c r="GXJ834" s="28"/>
      <c r="GXK834" s="28"/>
      <c r="GXL834" s="28"/>
      <c r="GXM834" s="28"/>
      <c r="GXN834" s="28"/>
      <c r="GXO834" s="28"/>
      <c r="GXP834" s="28"/>
      <c r="GXQ834" s="28"/>
      <c r="GXR834" s="28"/>
      <c r="GXS834" s="28"/>
      <c r="GXT834" s="28"/>
      <c r="GXU834" s="28"/>
      <c r="GXV834" s="28"/>
      <c r="GXW834" s="28"/>
      <c r="GXX834" s="28"/>
      <c r="GXY834" s="28"/>
      <c r="GXZ834" s="28"/>
      <c r="GYA834" s="28"/>
      <c r="GYB834" s="28"/>
      <c r="GYC834" s="28"/>
      <c r="GYD834" s="28"/>
      <c r="GYE834" s="28"/>
      <c r="GYF834" s="28"/>
      <c r="GYG834" s="28"/>
      <c r="GYH834" s="28"/>
      <c r="GYI834" s="28"/>
      <c r="GYJ834" s="28"/>
      <c r="GYK834" s="28"/>
      <c r="GYL834" s="28"/>
      <c r="GYM834" s="28"/>
      <c r="GYN834" s="28"/>
      <c r="GYO834" s="28"/>
      <c r="GYP834" s="28"/>
      <c r="GYQ834" s="28"/>
      <c r="GYR834" s="28"/>
      <c r="GYS834" s="28"/>
      <c r="GYT834" s="28"/>
      <c r="GYU834" s="28"/>
      <c r="GYV834" s="28"/>
      <c r="GYW834" s="28"/>
      <c r="GYX834" s="28"/>
      <c r="GYY834" s="28"/>
      <c r="GYZ834" s="28"/>
      <c r="GZA834" s="28"/>
      <c r="GZB834" s="28"/>
      <c r="GZC834" s="28"/>
      <c r="GZD834" s="28"/>
      <c r="GZE834" s="28"/>
      <c r="GZF834" s="28"/>
      <c r="GZG834" s="28"/>
      <c r="GZH834" s="28"/>
      <c r="GZI834" s="28"/>
      <c r="GZJ834" s="28"/>
      <c r="GZK834" s="28"/>
      <c r="GZL834" s="28"/>
      <c r="GZM834" s="28"/>
      <c r="GZN834" s="28"/>
      <c r="GZO834" s="28"/>
      <c r="GZP834" s="28"/>
      <c r="GZQ834" s="28"/>
      <c r="GZR834" s="28"/>
      <c r="GZS834" s="28"/>
      <c r="GZT834" s="28"/>
      <c r="GZU834" s="28"/>
      <c r="GZV834" s="28"/>
      <c r="GZW834" s="28"/>
      <c r="GZX834" s="28"/>
      <c r="GZY834" s="28"/>
      <c r="GZZ834" s="28"/>
      <c r="HAA834" s="28"/>
      <c r="HAB834" s="28"/>
      <c r="HAC834" s="28"/>
      <c r="HAD834" s="28"/>
      <c r="HAE834" s="28"/>
      <c r="HAF834" s="28"/>
      <c r="HAG834" s="28"/>
      <c r="HAH834" s="28"/>
      <c r="HAI834" s="28"/>
      <c r="HAJ834" s="28"/>
      <c r="HAK834" s="28"/>
      <c r="HAL834" s="28"/>
      <c r="HAM834" s="28"/>
      <c r="HAN834" s="28"/>
      <c r="HAO834" s="28"/>
      <c r="HAP834" s="28"/>
      <c r="HAQ834" s="28"/>
      <c r="HAR834" s="28"/>
      <c r="HAS834" s="28"/>
      <c r="HAT834" s="28"/>
      <c r="HAU834" s="28"/>
      <c r="HAV834" s="28"/>
      <c r="HAW834" s="28"/>
      <c r="HAX834" s="28"/>
      <c r="HAY834" s="28"/>
      <c r="HAZ834" s="28"/>
      <c r="HBA834" s="28"/>
      <c r="HBB834" s="28"/>
      <c r="HBC834" s="28"/>
      <c r="HBD834" s="28"/>
      <c r="HBE834" s="28"/>
      <c r="HBF834" s="28"/>
      <c r="HBG834" s="28"/>
      <c r="HBH834" s="28"/>
      <c r="HBI834" s="28"/>
      <c r="HBJ834" s="28"/>
      <c r="HBK834" s="28"/>
      <c r="HBL834" s="28"/>
      <c r="HBM834" s="28"/>
      <c r="HBN834" s="28"/>
      <c r="HBO834" s="28"/>
      <c r="HBP834" s="28"/>
      <c r="HBQ834" s="28"/>
      <c r="HBR834" s="28"/>
      <c r="HBS834" s="28"/>
      <c r="HBT834" s="28"/>
      <c r="HBU834" s="28"/>
      <c r="HBV834" s="28"/>
      <c r="HBW834" s="28"/>
      <c r="HBX834" s="28"/>
      <c r="HBY834" s="28"/>
      <c r="HBZ834" s="28"/>
      <c r="HCA834" s="28"/>
      <c r="HCB834" s="28"/>
      <c r="HCC834" s="28"/>
      <c r="HCD834" s="28"/>
      <c r="HCE834" s="28"/>
      <c r="HCF834" s="28"/>
      <c r="HCG834" s="28"/>
      <c r="HCH834" s="28"/>
      <c r="HCI834" s="28"/>
      <c r="HCJ834" s="28"/>
      <c r="HCK834" s="28"/>
      <c r="HCL834" s="28"/>
      <c r="HCM834" s="28"/>
      <c r="HCN834" s="28"/>
      <c r="HCO834" s="28"/>
      <c r="HCP834" s="28"/>
      <c r="HCQ834" s="28"/>
      <c r="HCR834" s="28"/>
      <c r="HCS834" s="28"/>
      <c r="HCT834" s="28"/>
      <c r="HCU834" s="28"/>
      <c r="HCV834" s="28"/>
      <c r="HCW834" s="28"/>
      <c r="HCX834" s="28"/>
      <c r="HCY834" s="28"/>
      <c r="HCZ834" s="28"/>
      <c r="HDA834" s="28"/>
      <c r="HDB834" s="28"/>
      <c r="HDC834" s="28"/>
      <c r="HDD834" s="28"/>
      <c r="HDE834" s="28"/>
      <c r="HDF834" s="28"/>
      <c r="HDG834" s="28"/>
      <c r="HDH834" s="28"/>
      <c r="HDI834" s="28"/>
      <c r="HDJ834" s="28"/>
      <c r="HDK834" s="28"/>
      <c r="HDL834" s="28"/>
      <c r="HDM834" s="28"/>
      <c r="HDN834" s="28"/>
      <c r="HDO834" s="28"/>
      <c r="HDP834" s="28"/>
      <c r="HDQ834" s="28"/>
      <c r="HDR834" s="28"/>
      <c r="HDS834" s="28"/>
      <c r="HDT834" s="28"/>
      <c r="HDU834" s="28"/>
      <c r="HDV834" s="28"/>
      <c r="HDW834" s="28"/>
      <c r="HDX834" s="28"/>
      <c r="HDY834" s="28"/>
      <c r="HDZ834" s="28"/>
      <c r="HEA834" s="28"/>
      <c r="HEB834" s="28"/>
      <c r="HEC834" s="28"/>
      <c r="HED834" s="28"/>
      <c r="HEE834" s="28"/>
      <c r="HEF834" s="28"/>
      <c r="HEG834" s="28"/>
      <c r="HEH834" s="28"/>
      <c r="HEI834" s="28"/>
      <c r="HEJ834" s="28"/>
      <c r="HEK834" s="28"/>
      <c r="HEL834" s="28"/>
      <c r="HEM834" s="28"/>
      <c r="HEN834" s="28"/>
      <c r="HEO834" s="28"/>
      <c r="HEP834" s="28"/>
      <c r="HEQ834" s="28"/>
      <c r="HER834" s="28"/>
      <c r="HES834" s="28"/>
      <c r="HET834" s="28"/>
      <c r="HEU834" s="28"/>
      <c r="HEV834" s="28"/>
      <c r="HEW834" s="28"/>
      <c r="HEX834" s="28"/>
      <c r="HEY834" s="28"/>
      <c r="HEZ834" s="28"/>
      <c r="HFA834" s="28"/>
      <c r="HFB834" s="28"/>
      <c r="HFC834" s="28"/>
      <c r="HFD834" s="28"/>
      <c r="HFE834" s="28"/>
      <c r="HFF834" s="28"/>
      <c r="HFG834" s="28"/>
      <c r="HFH834" s="28"/>
      <c r="HFI834" s="28"/>
      <c r="HFJ834" s="28"/>
      <c r="HFK834" s="28"/>
      <c r="HFL834" s="28"/>
      <c r="HFM834" s="28"/>
      <c r="HFN834" s="28"/>
      <c r="HFO834" s="28"/>
      <c r="HFP834" s="28"/>
      <c r="HFQ834" s="28"/>
      <c r="HFR834" s="28"/>
      <c r="HFS834" s="28"/>
      <c r="HFT834" s="28"/>
      <c r="HFU834" s="28"/>
      <c r="HFV834" s="28"/>
      <c r="HFW834" s="28"/>
      <c r="HFX834" s="28"/>
      <c r="HFY834" s="28"/>
      <c r="HFZ834" s="28"/>
      <c r="HGA834" s="28"/>
      <c r="HGB834" s="28"/>
      <c r="HGC834" s="28"/>
      <c r="HGD834" s="28"/>
      <c r="HGE834" s="28"/>
      <c r="HGF834" s="28"/>
      <c r="HGG834" s="28"/>
      <c r="HGH834" s="28"/>
      <c r="HGI834" s="28"/>
      <c r="HGJ834" s="28"/>
      <c r="HGK834" s="28"/>
      <c r="HGL834" s="28"/>
      <c r="HGM834" s="28"/>
      <c r="HGN834" s="28"/>
      <c r="HGO834" s="28"/>
      <c r="HGP834" s="28"/>
      <c r="HGQ834" s="28"/>
      <c r="HGR834" s="28"/>
      <c r="HGS834" s="28"/>
      <c r="HGT834" s="28"/>
      <c r="HGU834" s="28"/>
      <c r="HGV834" s="28"/>
      <c r="HGW834" s="28"/>
      <c r="HGX834" s="28"/>
      <c r="HGY834" s="28"/>
      <c r="HGZ834" s="28"/>
      <c r="HHA834" s="28"/>
      <c r="HHB834" s="28"/>
      <c r="HHC834" s="28"/>
      <c r="HHD834" s="28"/>
      <c r="HHE834" s="28"/>
      <c r="HHF834" s="28"/>
      <c r="HHG834" s="28"/>
      <c r="HHH834" s="28"/>
      <c r="HHI834" s="28"/>
      <c r="HHJ834" s="28"/>
      <c r="HHK834" s="28"/>
      <c r="HHL834" s="28"/>
      <c r="HHM834" s="28"/>
      <c r="HHN834" s="28"/>
      <c r="HHO834" s="28"/>
      <c r="HHP834" s="28"/>
      <c r="HHQ834" s="28"/>
      <c r="HHR834" s="28"/>
      <c r="HHS834" s="28"/>
      <c r="HHT834" s="28"/>
      <c r="HHU834" s="28"/>
      <c r="HHV834" s="28"/>
      <c r="HHW834" s="28"/>
      <c r="HHX834" s="28"/>
      <c r="HHY834" s="28"/>
      <c r="HHZ834" s="28"/>
      <c r="HIA834" s="28"/>
      <c r="HIB834" s="28"/>
      <c r="HIC834" s="28"/>
      <c r="HID834" s="28"/>
      <c r="HIE834" s="28"/>
      <c r="HIF834" s="28"/>
      <c r="HIG834" s="28"/>
      <c r="HIH834" s="28"/>
      <c r="HII834" s="28"/>
      <c r="HIJ834" s="28"/>
      <c r="HIK834" s="28"/>
      <c r="HIL834" s="28"/>
      <c r="HIM834" s="28"/>
      <c r="HIN834" s="28"/>
      <c r="HIO834" s="28"/>
      <c r="HIP834" s="28"/>
      <c r="HIQ834" s="28"/>
      <c r="HIR834" s="28"/>
      <c r="HIS834" s="28"/>
      <c r="HIT834" s="28"/>
      <c r="HIU834" s="28"/>
      <c r="HIV834" s="28"/>
      <c r="HIW834" s="28"/>
      <c r="HIX834" s="28"/>
      <c r="HIY834" s="28"/>
      <c r="HIZ834" s="28"/>
      <c r="HJA834" s="28"/>
      <c r="HJB834" s="28"/>
      <c r="HJC834" s="28"/>
      <c r="HJD834" s="28"/>
      <c r="HJE834" s="28"/>
      <c r="HJF834" s="28"/>
      <c r="HJG834" s="28"/>
      <c r="HJH834" s="28"/>
      <c r="HJI834" s="28"/>
      <c r="HJJ834" s="28"/>
      <c r="HJK834" s="28"/>
      <c r="HJL834" s="28"/>
      <c r="HJM834" s="28"/>
      <c r="HJN834" s="28"/>
      <c r="HJO834" s="28"/>
      <c r="HJP834" s="28"/>
      <c r="HJQ834" s="28"/>
      <c r="HJR834" s="28"/>
      <c r="HJS834" s="28"/>
      <c r="HJT834" s="28"/>
      <c r="HJU834" s="28"/>
      <c r="HJV834" s="28"/>
      <c r="HJW834" s="28"/>
      <c r="HJX834" s="28"/>
      <c r="HJY834" s="28"/>
      <c r="HJZ834" s="28"/>
      <c r="HKA834" s="28"/>
      <c r="HKB834" s="28"/>
      <c r="HKC834" s="28"/>
      <c r="HKD834" s="28"/>
      <c r="HKE834" s="28"/>
      <c r="HKF834" s="28"/>
      <c r="HKG834" s="28"/>
      <c r="HKH834" s="28"/>
      <c r="HKI834" s="28"/>
      <c r="HKJ834" s="28"/>
      <c r="HKK834" s="28"/>
      <c r="HKL834" s="28"/>
      <c r="HKM834" s="28"/>
      <c r="HKN834" s="28"/>
      <c r="HKO834" s="28"/>
      <c r="HKP834" s="28"/>
      <c r="HKQ834" s="28"/>
      <c r="HKR834" s="28"/>
      <c r="HKS834" s="28"/>
      <c r="HKT834" s="28"/>
      <c r="HKU834" s="28"/>
      <c r="HKV834" s="28"/>
      <c r="HKW834" s="28"/>
      <c r="HKX834" s="28"/>
      <c r="HKY834" s="28"/>
      <c r="HKZ834" s="28"/>
      <c r="HLA834" s="28"/>
      <c r="HLB834" s="28"/>
      <c r="HLC834" s="28"/>
      <c r="HLD834" s="28"/>
      <c r="HLE834" s="28"/>
      <c r="HLF834" s="28"/>
      <c r="HLG834" s="28"/>
      <c r="HLH834" s="28"/>
      <c r="HLI834" s="28"/>
      <c r="HLJ834" s="28"/>
      <c r="HLK834" s="28"/>
      <c r="HLL834" s="28"/>
      <c r="HLM834" s="28"/>
      <c r="HLN834" s="28"/>
      <c r="HLO834" s="28"/>
      <c r="HLP834" s="28"/>
      <c r="HLQ834" s="28"/>
      <c r="HLR834" s="28"/>
      <c r="HLS834" s="28"/>
      <c r="HLT834" s="28"/>
      <c r="HLU834" s="28"/>
      <c r="HLV834" s="28"/>
      <c r="HLW834" s="28"/>
      <c r="HLX834" s="28"/>
      <c r="HLY834" s="28"/>
      <c r="HLZ834" s="28"/>
      <c r="HMA834" s="28"/>
      <c r="HMB834" s="28"/>
      <c r="HMC834" s="28"/>
      <c r="HMD834" s="28"/>
      <c r="HME834" s="28"/>
      <c r="HMF834" s="28"/>
      <c r="HMG834" s="28"/>
      <c r="HMH834" s="28"/>
      <c r="HMI834" s="28"/>
      <c r="HMJ834" s="28"/>
      <c r="HMK834" s="28"/>
      <c r="HML834" s="28"/>
      <c r="HMM834" s="28"/>
      <c r="HMN834" s="28"/>
      <c r="HMO834" s="28"/>
      <c r="HMP834" s="28"/>
      <c r="HMQ834" s="28"/>
      <c r="HMR834" s="28"/>
      <c r="HMS834" s="28"/>
      <c r="HMT834" s="28"/>
      <c r="HMU834" s="28"/>
      <c r="HMV834" s="28"/>
      <c r="HMW834" s="28"/>
      <c r="HMX834" s="28"/>
      <c r="HMY834" s="28"/>
      <c r="HMZ834" s="28"/>
      <c r="HNA834" s="28"/>
      <c r="HNB834" s="28"/>
      <c r="HNC834" s="28"/>
      <c r="HND834" s="28"/>
      <c r="HNE834" s="28"/>
      <c r="HNF834" s="28"/>
      <c r="HNG834" s="28"/>
      <c r="HNH834" s="28"/>
      <c r="HNI834" s="28"/>
      <c r="HNJ834" s="28"/>
      <c r="HNK834" s="28"/>
      <c r="HNL834" s="28"/>
      <c r="HNM834" s="28"/>
      <c r="HNN834" s="28"/>
      <c r="HNO834" s="28"/>
      <c r="HNP834" s="28"/>
      <c r="HNQ834" s="28"/>
      <c r="HNR834" s="28"/>
      <c r="HNS834" s="28"/>
      <c r="HNT834" s="28"/>
      <c r="HNU834" s="28"/>
      <c r="HNV834" s="28"/>
      <c r="HNW834" s="28"/>
      <c r="HNX834" s="28"/>
      <c r="HNY834" s="28"/>
      <c r="HNZ834" s="28"/>
      <c r="HOA834" s="28"/>
      <c r="HOB834" s="28"/>
      <c r="HOC834" s="28"/>
      <c r="HOD834" s="28"/>
      <c r="HOE834" s="28"/>
      <c r="HOF834" s="28"/>
      <c r="HOG834" s="28"/>
      <c r="HOH834" s="28"/>
      <c r="HOI834" s="28"/>
      <c r="HOJ834" s="28"/>
      <c r="HOK834" s="28"/>
      <c r="HOL834" s="28"/>
      <c r="HOM834" s="28"/>
      <c r="HON834" s="28"/>
      <c r="HOO834" s="28"/>
      <c r="HOP834" s="28"/>
      <c r="HOQ834" s="28"/>
      <c r="HOR834" s="28"/>
      <c r="HOS834" s="28"/>
      <c r="HOT834" s="28"/>
      <c r="HOU834" s="28"/>
      <c r="HOV834" s="28"/>
      <c r="HOW834" s="28"/>
      <c r="HOX834" s="28"/>
      <c r="HOY834" s="28"/>
      <c r="HOZ834" s="28"/>
      <c r="HPA834" s="28"/>
      <c r="HPB834" s="28"/>
      <c r="HPC834" s="28"/>
      <c r="HPD834" s="28"/>
      <c r="HPE834" s="28"/>
      <c r="HPF834" s="28"/>
      <c r="HPG834" s="28"/>
      <c r="HPH834" s="28"/>
      <c r="HPI834" s="28"/>
      <c r="HPJ834" s="28"/>
      <c r="HPK834" s="28"/>
      <c r="HPL834" s="28"/>
      <c r="HPM834" s="28"/>
      <c r="HPN834" s="28"/>
      <c r="HPO834" s="28"/>
      <c r="HPP834" s="28"/>
      <c r="HPQ834" s="28"/>
      <c r="HPR834" s="28"/>
      <c r="HPS834" s="28"/>
      <c r="HPT834" s="28"/>
      <c r="HPU834" s="28"/>
      <c r="HPV834" s="28"/>
      <c r="HPW834" s="28"/>
      <c r="HPX834" s="28"/>
      <c r="HPY834" s="28"/>
      <c r="HPZ834" s="28"/>
      <c r="HQA834" s="28"/>
      <c r="HQB834" s="28"/>
      <c r="HQC834" s="28"/>
      <c r="HQD834" s="28"/>
      <c r="HQE834" s="28"/>
      <c r="HQF834" s="28"/>
      <c r="HQG834" s="28"/>
      <c r="HQH834" s="28"/>
      <c r="HQI834" s="28"/>
      <c r="HQJ834" s="28"/>
      <c r="HQK834" s="28"/>
      <c r="HQL834" s="28"/>
      <c r="HQM834" s="28"/>
      <c r="HQN834" s="28"/>
      <c r="HQO834" s="28"/>
      <c r="HQP834" s="28"/>
      <c r="HQQ834" s="28"/>
      <c r="HQR834" s="28"/>
      <c r="HQS834" s="28"/>
      <c r="HQT834" s="28"/>
      <c r="HQU834" s="28"/>
      <c r="HQV834" s="28"/>
      <c r="HQW834" s="28"/>
      <c r="HQX834" s="28"/>
      <c r="HQY834" s="28"/>
      <c r="HQZ834" s="28"/>
      <c r="HRA834" s="28"/>
      <c r="HRB834" s="28"/>
      <c r="HRC834" s="28"/>
      <c r="HRD834" s="28"/>
      <c r="HRE834" s="28"/>
      <c r="HRF834" s="28"/>
      <c r="HRG834" s="28"/>
      <c r="HRH834" s="28"/>
      <c r="HRI834" s="28"/>
      <c r="HRJ834" s="28"/>
      <c r="HRK834" s="28"/>
      <c r="HRL834" s="28"/>
      <c r="HRM834" s="28"/>
      <c r="HRN834" s="28"/>
      <c r="HRO834" s="28"/>
      <c r="HRP834" s="28"/>
      <c r="HRQ834" s="28"/>
      <c r="HRR834" s="28"/>
      <c r="HRS834" s="28"/>
      <c r="HRT834" s="28"/>
      <c r="HRU834" s="28"/>
      <c r="HRV834" s="28"/>
      <c r="HRW834" s="28"/>
      <c r="HRX834" s="28"/>
      <c r="HRY834" s="28"/>
      <c r="HRZ834" s="28"/>
      <c r="HSA834" s="28"/>
      <c r="HSB834" s="28"/>
      <c r="HSC834" s="28"/>
      <c r="HSD834" s="28"/>
      <c r="HSE834" s="28"/>
      <c r="HSF834" s="28"/>
      <c r="HSG834" s="28"/>
      <c r="HSH834" s="28"/>
      <c r="HSI834" s="28"/>
      <c r="HSJ834" s="28"/>
      <c r="HSK834" s="28"/>
      <c r="HSL834" s="28"/>
      <c r="HSM834" s="28"/>
      <c r="HSN834" s="28"/>
      <c r="HSO834" s="28"/>
      <c r="HSP834" s="28"/>
      <c r="HSQ834" s="28"/>
      <c r="HSR834" s="28"/>
      <c r="HSS834" s="28"/>
      <c r="HST834" s="28"/>
      <c r="HSU834" s="28"/>
      <c r="HSV834" s="28"/>
      <c r="HSW834" s="28"/>
      <c r="HSX834" s="28"/>
      <c r="HSY834" s="28"/>
      <c r="HSZ834" s="28"/>
      <c r="HTA834" s="28"/>
      <c r="HTB834" s="28"/>
      <c r="HTC834" s="28"/>
      <c r="HTD834" s="28"/>
      <c r="HTE834" s="28"/>
      <c r="HTF834" s="28"/>
      <c r="HTG834" s="28"/>
      <c r="HTH834" s="28"/>
      <c r="HTI834" s="28"/>
      <c r="HTJ834" s="28"/>
      <c r="HTK834" s="28"/>
      <c r="HTL834" s="28"/>
      <c r="HTM834" s="28"/>
      <c r="HTN834" s="28"/>
      <c r="HTO834" s="28"/>
      <c r="HTP834" s="28"/>
      <c r="HTQ834" s="28"/>
      <c r="HTR834" s="28"/>
      <c r="HTS834" s="28"/>
      <c r="HTT834" s="28"/>
      <c r="HTU834" s="28"/>
      <c r="HTV834" s="28"/>
      <c r="HTW834" s="28"/>
      <c r="HTX834" s="28"/>
      <c r="HTY834" s="28"/>
      <c r="HTZ834" s="28"/>
      <c r="HUA834" s="28"/>
      <c r="HUB834" s="28"/>
      <c r="HUC834" s="28"/>
      <c r="HUD834" s="28"/>
      <c r="HUE834" s="28"/>
      <c r="HUF834" s="28"/>
      <c r="HUG834" s="28"/>
      <c r="HUH834" s="28"/>
      <c r="HUI834" s="28"/>
      <c r="HUJ834" s="28"/>
      <c r="HUK834" s="28"/>
      <c r="HUL834" s="28"/>
      <c r="HUM834" s="28"/>
      <c r="HUN834" s="28"/>
      <c r="HUO834" s="28"/>
      <c r="HUP834" s="28"/>
      <c r="HUQ834" s="28"/>
      <c r="HUR834" s="28"/>
      <c r="HUS834" s="28"/>
      <c r="HUT834" s="28"/>
      <c r="HUU834" s="28"/>
      <c r="HUV834" s="28"/>
      <c r="HUW834" s="28"/>
      <c r="HUX834" s="28"/>
      <c r="HUY834" s="28"/>
      <c r="HUZ834" s="28"/>
      <c r="HVA834" s="28"/>
      <c r="HVB834" s="28"/>
      <c r="HVC834" s="28"/>
      <c r="HVD834" s="28"/>
      <c r="HVE834" s="28"/>
      <c r="HVF834" s="28"/>
      <c r="HVG834" s="28"/>
      <c r="HVH834" s="28"/>
      <c r="HVI834" s="28"/>
      <c r="HVJ834" s="28"/>
      <c r="HVK834" s="28"/>
      <c r="HVL834" s="28"/>
      <c r="HVM834" s="28"/>
      <c r="HVN834" s="28"/>
      <c r="HVO834" s="28"/>
      <c r="HVP834" s="28"/>
      <c r="HVQ834" s="28"/>
      <c r="HVR834" s="28"/>
      <c r="HVS834" s="28"/>
      <c r="HVT834" s="28"/>
      <c r="HVU834" s="28"/>
      <c r="HVV834" s="28"/>
      <c r="HVW834" s="28"/>
      <c r="HVX834" s="28"/>
      <c r="HVY834" s="28"/>
      <c r="HVZ834" s="28"/>
      <c r="HWA834" s="28"/>
      <c r="HWB834" s="28"/>
      <c r="HWC834" s="28"/>
      <c r="HWD834" s="28"/>
      <c r="HWE834" s="28"/>
      <c r="HWF834" s="28"/>
      <c r="HWG834" s="28"/>
      <c r="HWH834" s="28"/>
      <c r="HWI834" s="28"/>
      <c r="HWJ834" s="28"/>
      <c r="HWK834" s="28"/>
      <c r="HWL834" s="28"/>
      <c r="HWM834" s="28"/>
      <c r="HWN834" s="28"/>
      <c r="HWO834" s="28"/>
      <c r="HWP834" s="28"/>
      <c r="HWQ834" s="28"/>
      <c r="HWR834" s="28"/>
      <c r="HWS834" s="28"/>
      <c r="HWT834" s="28"/>
      <c r="HWU834" s="28"/>
      <c r="HWV834" s="28"/>
      <c r="HWW834" s="28"/>
      <c r="HWX834" s="28"/>
      <c r="HWY834" s="28"/>
      <c r="HWZ834" s="28"/>
      <c r="HXA834" s="28"/>
      <c r="HXB834" s="28"/>
      <c r="HXC834" s="28"/>
      <c r="HXD834" s="28"/>
      <c r="HXE834" s="28"/>
      <c r="HXF834" s="28"/>
      <c r="HXG834" s="28"/>
      <c r="HXH834" s="28"/>
      <c r="HXI834" s="28"/>
      <c r="HXJ834" s="28"/>
      <c r="HXK834" s="28"/>
      <c r="HXL834" s="28"/>
      <c r="HXM834" s="28"/>
      <c r="HXN834" s="28"/>
      <c r="HXO834" s="28"/>
      <c r="HXP834" s="28"/>
      <c r="HXQ834" s="28"/>
      <c r="HXR834" s="28"/>
      <c r="HXS834" s="28"/>
      <c r="HXT834" s="28"/>
      <c r="HXU834" s="28"/>
      <c r="HXV834" s="28"/>
      <c r="HXW834" s="28"/>
      <c r="HXX834" s="28"/>
      <c r="HXY834" s="28"/>
      <c r="HXZ834" s="28"/>
      <c r="HYA834" s="28"/>
      <c r="HYB834" s="28"/>
      <c r="HYC834" s="28"/>
      <c r="HYD834" s="28"/>
      <c r="HYE834" s="28"/>
      <c r="HYF834" s="28"/>
      <c r="HYG834" s="28"/>
      <c r="HYH834" s="28"/>
      <c r="HYI834" s="28"/>
      <c r="HYJ834" s="28"/>
      <c r="HYK834" s="28"/>
      <c r="HYL834" s="28"/>
      <c r="HYM834" s="28"/>
      <c r="HYN834" s="28"/>
      <c r="HYO834" s="28"/>
      <c r="HYP834" s="28"/>
      <c r="HYQ834" s="28"/>
      <c r="HYR834" s="28"/>
      <c r="HYS834" s="28"/>
      <c r="HYT834" s="28"/>
      <c r="HYU834" s="28"/>
      <c r="HYV834" s="28"/>
      <c r="HYW834" s="28"/>
      <c r="HYX834" s="28"/>
      <c r="HYY834" s="28"/>
      <c r="HYZ834" s="28"/>
      <c r="HZA834" s="28"/>
      <c r="HZB834" s="28"/>
      <c r="HZC834" s="28"/>
      <c r="HZD834" s="28"/>
      <c r="HZE834" s="28"/>
      <c r="HZF834" s="28"/>
      <c r="HZG834" s="28"/>
      <c r="HZH834" s="28"/>
      <c r="HZI834" s="28"/>
      <c r="HZJ834" s="28"/>
      <c r="HZK834" s="28"/>
      <c r="HZL834" s="28"/>
      <c r="HZM834" s="28"/>
      <c r="HZN834" s="28"/>
      <c r="HZO834" s="28"/>
      <c r="HZP834" s="28"/>
      <c r="HZQ834" s="28"/>
      <c r="HZR834" s="28"/>
      <c r="HZS834" s="28"/>
      <c r="HZT834" s="28"/>
      <c r="HZU834" s="28"/>
      <c r="HZV834" s="28"/>
      <c r="HZW834" s="28"/>
      <c r="HZX834" s="28"/>
      <c r="HZY834" s="28"/>
      <c r="HZZ834" s="28"/>
      <c r="IAA834" s="28"/>
      <c r="IAB834" s="28"/>
      <c r="IAC834" s="28"/>
      <c r="IAD834" s="28"/>
      <c r="IAE834" s="28"/>
      <c r="IAF834" s="28"/>
      <c r="IAG834" s="28"/>
      <c r="IAH834" s="28"/>
      <c r="IAI834" s="28"/>
      <c r="IAJ834" s="28"/>
      <c r="IAK834" s="28"/>
      <c r="IAL834" s="28"/>
      <c r="IAM834" s="28"/>
      <c r="IAN834" s="28"/>
      <c r="IAO834" s="28"/>
      <c r="IAP834" s="28"/>
      <c r="IAQ834" s="28"/>
      <c r="IAR834" s="28"/>
      <c r="IAS834" s="28"/>
      <c r="IAT834" s="28"/>
      <c r="IAU834" s="28"/>
      <c r="IAV834" s="28"/>
      <c r="IAW834" s="28"/>
      <c r="IAX834" s="28"/>
      <c r="IAY834" s="28"/>
      <c r="IAZ834" s="28"/>
      <c r="IBA834" s="28"/>
      <c r="IBB834" s="28"/>
      <c r="IBC834" s="28"/>
      <c r="IBD834" s="28"/>
      <c r="IBE834" s="28"/>
      <c r="IBF834" s="28"/>
      <c r="IBG834" s="28"/>
      <c r="IBH834" s="28"/>
      <c r="IBI834" s="28"/>
      <c r="IBJ834" s="28"/>
      <c r="IBK834" s="28"/>
      <c r="IBL834" s="28"/>
      <c r="IBM834" s="28"/>
      <c r="IBN834" s="28"/>
      <c r="IBO834" s="28"/>
      <c r="IBP834" s="28"/>
      <c r="IBQ834" s="28"/>
      <c r="IBR834" s="28"/>
      <c r="IBS834" s="28"/>
      <c r="IBT834" s="28"/>
      <c r="IBU834" s="28"/>
      <c r="IBV834" s="28"/>
      <c r="IBW834" s="28"/>
      <c r="IBX834" s="28"/>
      <c r="IBY834" s="28"/>
      <c r="IBZ834" s="28"/>
      <c r="ICA834" s="28"/>
      <c r="ICB834" s="28"/>
      <c r="ICC834" s="28"/>
      <c r="ICD834" s="28"/>
      <c r="ICE834" s="28"/>
      <c r="ICF834" s="28"/>
      <c r="ICG834" s="28"/>
      <c r="ICH834" s="28"/>
      <c r="ICI834" s="28"/>
      <c r="ICJ834" s="28"/>
      <c r="ICK834" s="28"/>
      <c r="ICL834" s="28"/>
      <c r="ICM834" s="28"/>
      <c r="ICN834" s="28"/>
      <c r="ICO834" s="28"/>
      <c r="ICP834" s="28"/>
      <c r="ICQ834" s="28"/>
      <c r="ICR834" s="28"/>
      <c r="ICS834" s="28"/>
      <c r="ICT834" s="28"/>
      <c r="ICU834" s="28"/>
      <c r="ICV834" s="28"/>
      <c r="ICW834" s="28"/>
      <c r="ICX834" s="28"/>
      <c r="ICY834" s="28"/>
      <c r="ICZ834" s="28"/>
      <c r="IDA834" s="28"/>
      <c r="IDB834" s="28"/>
      <c r="IDC834" s="28"/>
      <c r="IDD834" s="28"/>
      <c r="IDE834" s="28"/>
      <c r="IDF834" s="28"/>
      <c r="IDG834" s="28"/>
      <c r="IDH834" s="28"/>
      <c r="IDI834" s="28"/>
      <c r="IDJ834" s="28"/>
      <c r="IDK834" s="28"/>
      <c r="IDL834" s="28"/>
      <c r="IDM834" s="28"/>
      <c r="IDN834" s="28"/>
      <c r="IDO834" s="28"/>
      <c r="IDP834" s="28"/>
      <c r="IDQ834" s="28"/>
      <c r="IDR834" s="28"/>
      <c r="IDS834" s="28"/>
      <c r="IDT834" s="28"/>
      <c r="IDU834" s="28"/>
      <c r="IDV834" s="28"/>
      <c r="IDW834" s="28"/>
      <c r="IDX834" s="28"/>
      <c r="IDY834" s="28"/>
      <c r="IDZ834" s="28"/>
      <c r="IEA834" s="28"/>
      <c r="IEB834" s="28"/>
      <c r="IEC834" s="28"/>
      <c r="IED834" s="28"/>
      <c r="IEE834" s="28"/>
      <c r="IEF834" s="28"/>
      <c r="IEG834" s="28"/>
      <c r="IEH834" s="28"/>
      <c r="IEI834" s="28"/>
      <c r="IEJ834" s="28"/>
      <c r="IEK834" s="28"/>
      <c r="IEL834" s="28"/>
      <c r="IEM834" s="28"/>
      <c r="IEN834" s="28"/>
      <c r="IEO834" s="28"/>
      <c r="IEP834" s="28"/>
      <c r="IEQ834" s="28"/>
      <c r="IER834" s="28"/>
      <c r="IES834" s="28"/>
      <c r="IET834" s="28"/>
      <c r="IEU834" s="28"/>
      <c r="IEV834" s="28"/>
      <c r="IEW834" s="28"/>
      <c r="IEX834" s="28"/>
      <c r="IEY834" s="28"/>
      <c r="IEZ834" s="28"/>
      <c r="IFA834" s="28"/>
      <c r="IFB834" s="28"/>
      <c r="IFC834" s="28"/>
      <c r="IFD834" s="28"/>
      <c r="IFE834" s="28"/>
      <c r="IFF834" s="28"/>
      <c r="IFG834" s="28"/>
      <c r="IFH834" s="28"/>
      <c r="IFI834" s="28"/>
      <c r="IFJ834" s="28"/>
      <c r="IFK834" s="28"/>
      <c r="IFL834" s="28"/>
      <c r="IFM834" s="28"/>
      <c r="IFN834" s="28"/>
      <c r="IFO834" s="28"/>
      <c r="IFP834" s="28"/>
      <c r="IFQ834" s="28"/>
      <c r="IFR834" s="28"/>
      <c r="IFS834" s="28"/>
      <c r="IFT834" s="28"/>
      <c r="IFU834" s="28"/>
      <c r="IFV834" s="28"/>
      <c r="IFW834" s="28"/>
      <c r="IFX834" s="28"/>
      <c r="IFY834" s="28"/>
      <c r="IFZ834" s="28"/>
      <c r="IGA834" s="28"/>
      <c r="IGB834" s="28"/>
      <c r="IGC834" s="28"/>
      <c r="IGD834" s="28"/>
      <c r="IGE834" s="28"/>
      <c r="IGF834" s="28"/>
      <c r="IGG834" s="28"/>
      <c r="IGH834" s="28"/>
      <c r="IGI834" s="28"/>
      <c r="IGJ834" s="28"/>
      <c r="IGK834" s="28"/>
      <c r="IGL834" s="28"/>
      <c r="IGM834" s="28"/>
      <c r="IGN834" s="28"/>
      <c r="IGO834" s="28"/>
      <c r="IGP834" s="28"/>
      <c r="IGQ834" s="28"/>
      <c r="IGR834" s="28"/>
      <c r="IGS834" s="28"/>
      <c r="IGT834" s="28"/>
      <c r="IGU834" s="28"/>
      <c r="IGV834" s="28"/>
      <c r="IGW834" s="28"/>
      <c r="IGX834" s="28"/>
      <c r="IGY834" s="28"/>
      <c r="IGZ834" s="28"/>
      <c r="IHA834" s="28"/>
      <c r="IHB834" s="28"/>
      <c r="IHC834" s="28"/>
      <c r="IHD834" s="28"/>
      <c r="IHE834" s="28"/>
      <c r="IHF834" s="28"/>
      <c r="IHG834" s="28"/>
      <c r="IHH834" s="28"/>
      <c r="IHI834" s="28"/>
      <c r="IHJ834" s="28"/>
      <c r="IHK834" s="28"/>
      <c r="IHL834" s="28"/>
      <c r="IHM834" s="28"/>
      <c r="IHN834" s="28"/>
      <c r="IHO834" s="28"/>
      <c r="IHP834" s="28"/>
      <c r="IHQ834" s="28"/>
      <c r="IHR834" s="28"/>
      <c r="IHS834" s="28"/>
      <c r="IHT834" s="28"/>
      <c r="IHU834" s="28"/>
      <c r="IHV834" s="28"/>
      <c r="IHW834" s="28"/>
      <c r="IHX834" s="28"/>
      <c r="IHY834" s="28"/>
      <c r="IHZ834" s="28"/>
      <c r="IIA834" s="28"/>
      <c r="IIB834" s="28"/>
      <c r="IIC834" s="28"/>
      <c r="IID834" s="28"/>
      <c r="IIE834" s="28"/>
      <c r="IIF834" s="28"/>
      <c r="IIG834" s="28"/>
      <c r="IIH834" s="28"/>
      <c r="III834" s="28"/>
      <c r="IIJ834" s="28"/>
      <c r="IIK834" s="28"/>
      <c r="IIL834" s="28"/>
      <c r="IIM834" s="28"/>
      <c r="IIN834" s="28"/>
      <c r="IIO834" s="28"/>
      <c r="IIP834" s="28"/>
      <c r="IIQ834" s="28"/>
      <c r="IIR834" s="28"/>
      <c r="IIS834" s="28"/>
      <c r="IIT834" s="28"/>
      <c r="IIU834" s="28"/>
      <c r="IIV834" s="28"/>
      <c r="IIW834" s="28"/>
      <c r="IIX834" s="28"/>
      <c r="IIY834" s="28"/>
      <c r="IIZ834" s="28"/>
      <c r="IJA834" s="28"/>
      <c r="IJB834" s="28"/>
      <c r="IJC834" s="28"/>
      <c r="IJD834" s="28"/>
      <c r="IJE834" s="28"/>
      <c r="IJF834" s="28"/>
      <c r="IJG834" s="28"/>
      <c r="IJH834" s="28"/>
      <c r="IJI834" s="28"/>
      <c r="IJJ834" s="28"/>
      <c r="IJK834" s="28"/>
      <c r="IJL834" s="28"/>
      <c r="IJM834" s="28"/>
      <c r="IJN834" s="28"/>
      <c r="IJO834" s="28"/>
      <c r="IJP834" s="28"/>
      <c r="IJQ834" s="28"/>
      <c r="IJR834" s="28"/>
      <c r="IJS834" s="28"/>
      <c r="IJT834" s="28"/>
      <c r="IJU834" s="28"/>
      <c r="IJV834" s="28"/>
      <c r="IJW834" s="28"/>
      <c r="IJX834" s="28"/>
      <c r="IJY834" s="28"/>
      <c r="IJZ834" s="28"/>
      <c r="IKA834" s="28"/>
      <c r="IKB834" s="28"/>
      <c r="IKC834" s="28"/>
      <c r="IKD834" s="28"/>
      <c r="IKE834" s="28"/>
      <c r="IKF834" s="28"/>
      <c r="IKG834" s="28"/>
      <c r="IKH834" s="28"/>
      <c r="IKI834" s="28"/>
      <c r="IKJ834" s="28"/>
      <c r="IKK834" s="28"/>
      <c r="IKL834" s="28"/>
      <c r="IKM834" s="28"/>
      <c r="IKN834" s="28"/>
      <c r="IKO834" s="28"/>
      <c r="IKP834" s="28"/>
      <c r="IKQ834" s="28"/>
      <c r="IKR834" s="28"/>
      <c r="IKS834" s="28"/>
      <c r="IKT834" s="28"/>
      <c r="IKU834" s="28"/>
      <c r="IKV834" s="28"/>
      <c r="IKW834" s="28"/>
      <c r="IKX834" s="28"/>
      <c r="IKY834" s="28"/>
      <c r="IKZ834" s="28"/>
      <c r="ILA834" s="28"/>
      <c r="ILB834" s="28"/>
      <c r="ILC834" s="28"/>
      <c r="ILD834" s="28"/>
      <c r="ILE834" s="28"/>
      <c r="ILF834" s="28"/>
      <c r="ILG834" s="28"/>
      <c r="ILH834" s="28"/>
      <c r="ILI834" s="28"/>
      <c r="ILJ834" s="28"/>
      <c r="ILK834" s="28"/>
      <c r="ILL834" s="28"/>
      <c r="ILM834" s="28"/>
      <c r="ILN834" s="28"/>
      <c r="ILO834" s="28"/>
      <c r="ILP834" s="28"/>
      <c r="ILQ834" s="28"/>
      <c r="ILR834" s="28"/>
      <c r="ILS834" s="28"/>
      <c r="ILT834" s="28"/>
      <c r="ILU834" s="28"/>
      <c r="ILV834" s="28"/>
      <c r="ILW834" s="28"/>
      <c r="ILX834" s="28"/>
      <c r="ILY834" s="28"/>
      <c r="ILZ834" s="28"/>
      <c r="IMA834" s="28"/>
      <c r="IMB834" s="28"/>
      <c r="IMC834" s="28"/>
      <c r="IMD834" s="28"/>
      <c r="IME834" s="28"/>
      <c r="IMF834" s="28"/>
      <c r="IMG834" s="28"/>
      <c r="IMH834" s="28"/>
      <c r="IMI834" s="28"/>
      <c r="IMJ834" s="28"/>
      <c r="IMK834" s="28"/>
      <c r="IML834" s="28"/>
      <c r="IMM834" s="28"/>
      <c r="IMN834" s="28"/>
      <c r="IMO834" s="28"/>
      <c r="IMP834" s="28"/>
      <c r="IMQ834" s="28"/>
      <c r="IMR834" s="28"/>
      <c r="IMS834" s="28"/>
      <c r="IMT834" s="28"/>
      <c r="IMU834" s="28"/>
      <c r="IMV834" s="28"/>
      <c r="IMW834" s="28"/>
      <c r="IMX834" s="28"/>
      <c r="IMY834" s="28"/>
      <c r="IMZ834" s="28"/>
      <c r="INA834" s="28"/>
      <c r="INB834" s="28"/>
      <c r="INC834" s="28"/>
      <c r="IND834" s="28"/>
      <c r="INE834" s="28"/>
      <c r="INF834" s="28"/>
      <c r="ING834" s="28"/>
      <c r="INH834" s="28"/>
      <c r="INI834" s="28"/>
      <c r="INJ834" s="28"/>
      <c r="INK834" s="28"/>
      <c r="INL834" s="28"/>
      <c r="INM834" s="28"/>
      <c r="INN834" s="28"/>
      <c r="INO834" s="28"/>
      <c r="INP834" s="28"/>
      <c r="INQ834" s="28"/>
      <c r="INR834" s="28"/>
      <c r="INS834" s="28"/>
      <c r="INT834" s="28"/>
      <c r="INU834" s="28"/>
      <c r="INV834" s="28"/>
      <c r="INW834" s="28"/>
      <c r="INX834" s="28"/>
      <c r="INY834" s="28"/>
      <c r="INZ834" s="28"/>
      <c r="IOA834" s="28"/>
      <c r="IOB834" s="28"/>
      <c r="IOC834" s="28"/>
      <c r="IOD834" s="28"/>
      <c r="IOE834" s="28"/>
      <c r="IOF834" s="28"/>
      <c r="IOG834" s="28"/>
      <c r="IOH834" s="28"/>
      <c r="IOI834" s="28"/>
      <c r="IOJ834" s="28"/>
      <c r="IOK834" s="28"/>
      <c r="IOL834" s="28"/>
      <c r="IOM834" s="28"/>
      <c r="ION834" s="28"/>
      <c r="IOO834" s="28"/>
      <c r="IOP834" s="28"/>
      <c r="IOQ834" s="28"/>
      <c r="IOR834" s="28"/>
      <c r="IOS834" s="28"/>
      <c r="IOT834" s="28"/>
      <c r="IOU834" s="28"/>
      <c r="IOV834" s="28"/>
      <c r="IOW834" s="28"/>
      <c r="IOX834" s="28"/>
      <c r="IOY834" s="28"/>
      <c r="IOZ834" s="28"/>
      <c r="IPA834" s="28"/>
      <c r="IPB834" s="28"/>
      <c r="IPC834" s="28"/>
      <c r="IPD834" s="28"/>
      <c r="IPE834" s="28"/>
      <c r="IPF834" s="28"/>
      <c r="IPG834" s="28"/>
      <c r="IPH834" s="28"/>
      <c r="IPI834" s="28"/>
      <c r="IPJ834" s="28"/>
      <c r="IPK834" s="28"/>
      <c r="IPL834" s="28"/>
      <c r="IPM834" s="28"/>
      <c r="IPN834" s="28"/>
      <c r="IPO834" s="28"/>
      <c r="IPP834" s="28"/>
      <c r="IPQ834" s="28"/>
      <c r="IPR834" s="28"/>
      <c r="IPS834" s="28"/>
      <c r="IPT834" s="28"/>
      <c r="IPU834" s="28"/>
      <c r="IPV834" s="28"/>
      <c r="IPW834" s="28"/>
      <c r="IPX834" s="28"/>
      <c r="IPY834" s="28"/>
      <c r="IPZ834" s="28"/>
      <c r="IQA834" s="28"/>
      <c r="IQB834" s="28"/>
      <c r="IQC834" s="28"/>
      <c r="IQD834" s="28"/>
      <c r="IQE834" s="28"/>
      <c r="IQF834" s="28"/>
      <c r="IQG834" s="28"/>
      <c r="IQH834" s="28"/>
      <c r="IQI834" s="28"/>
      <c r="IQJ834" s="28"/>
      <c r="IQK834" s="28"/>
      <c r="IQL834" s="28"/>
      <c r="IQM834" s="28"/>
      <c r="IQN834" s="28"/>
      <c r="IQO834" s="28"/>
      <c r="IQP834" s="28"/>
      <c r="IQQ834" s="28"/>
      <c r="IQR834" s="28"/>
      <c r="IQS834" s="28"/>
      <c r="IQT834" s="28"/>
      <c r="IQU834" s="28"/>
      <c r="IQV834" s="28"/>
      <c r="IQW834" s="28"/>
      <c r="IQX834" s="28"/>
      <c r="IQY834" s="28"/>
      <c r="IQZ834" s="28"/>
      <c r="IRA834" s="28"/>
      <c r="IRB834" s="28"/>
      <c r="IRC834" s="28"/>
      <c r="IRD834" s="28"/>
      <c r="IRE834" s="28"/>
      <c r="IRF834" s="28"/>
      <c r="IRG834" s="28"/>
      <c r="IRH834" s="28"/>
      <c r="IRI834" s="28"/>
      <c r="IRJ834" s="28"/>
      <c r="IRK834" s="28"/>
      <c r="IRL834" s="28"/>
      <c r="IRM834" s="28"/>
      <c r="IRN834" s="28"/>
      <c r="IRO834" s="28"/>
      <c r="IRP834" s="28"/>
      <c r="IRQ834" s="28"/>
      <c r="IRR834" s="28"/>
      <c r="IRS834" s="28"/>
      <c r="IRT834" s="28"/>
      <c r="IRU834" s="28"/>
      <c r="IRV834" s="28"/>
      <c r="IRW834" s="28"/>
      <c r="IRX834" s="28"/>
      <c r="IRY834" s="28"/>
      <c r="IRZ834" s="28"/>
      <c r="ISA834" s="28"/>
      <c r="ISB834" s="28"/>
      <c r="ISC834" s="28"/>
      <c r="ISD834" s="28"/>
      <c r="ISE834" s="28"/>
      <c r="ISF834" s="28"/>
      <c r="ISG834" s="28"/>
      <c r="ISH834" s="28"/>
      <c r="ISI834" s="28"/>
      <c r="ISJ834" s="28"/>
      <c r="ISK834" s="28"/>
      <c r="ISL834" s="28"/>
      <c r="ISM834" s="28"/>
      <c r="ISN834" s="28"/>
      <c r="ISO834" s="28"/>
      <c r="ISP834" s="28"/>
      <c r="ISQ834" s="28"/>
      <c r="ISR834" s="28"/>
      <c r="ISS834" s="28"/>
      <c r="IST834" s="28"/>
      <c r="ISU834" s="28"/>
      <c r="ISV834" s="28"/>
      <c r="ISW834" s="28"/>
      <c r="ISX834" s="28"/>
      <c r="ISY834" s="28"/>
      <c r="ISZ834" s="28"/>
      <c r="ITA834" s="28"/>
      <c r="ITB834" s="28"/>
      <c r="ITC834" s="28"/>
      <c r="ITD834" s="28"/>
      <c r="ITE834" s="28"/>
      <c r="ITF834" s="28"/>
      <c r="ITG834" s="28"/>
      <c r="ITH834" s="28"/>
      <c r="ITI834" s="28"/>
      <c r="ITJ834" s="28"/>
      <c r="ITK834" s="28"/>
      <c r="ITL834" s="28"/>
      <c r="ITM834" s="28"/>
      <c r="ITN834" s="28"/>
      <c r="ITO834" s="28"/>
      <c r="ITP834" s="28"/>
      <c r="ITQ834" s="28"/>
      <c r="ITR834" s="28"/>
      <c r="ITS834" s="28"/>
      <c r="ITT834" s="28"/>
      <c r="ITU834" s="28"/>
      <c r="ITV834" s="28"/>
      <c r="ITW834" s="28"/>
      <c r="ITX834" s="28"/>
      <c r="ITY834" s="28"/>
      <c r="ITZ834" s="28"/>
      <c r="IUA834" s="28"/>
      <c r="IUB834" s="28"/>
      <c r="IUC834" s="28"/>
      <c r="IUD834" s="28"/>
      <c r="IUE834" s="28"/>
      <c r="IUF834" s="28"/>
      <c r="IUG834" s="28"/>
      <c r="IUH834" s="28"/>
      <c r="IUI834" s="28"/>
      <c r="IUJ834" s="28"/>
      <c r="IUK834" s="28"/>
      <c r="IUL834" s="28"/>
      <c r="IUM834" s="28"/>
      <c r="IUN834" s="28"/>
      <c r="IUO834" s="28"/>
      <c r="IUP834" s="28"/>
      <c r="IUQ834" s="28"/>
      <c r="IUR834" s="28"/>
      <c r="IUS834" s="28"/>
      <c r="IUT834" s="28"/>
      <c r="IUU834" s="28"/>
      <c r="IUV834" s="28"/>
      <c r="IUW834" s="28"/>
      <c r="IUX834" s="28"/>
      <c r="IUY834" s="28"/>
      <c r="IUZ834" s="28"/>
      <c r="IVA834" s="28"/>
      <c r="IVB834" s="28"/>
      <c r="IVC834" s="28"/>
      <c r="IVD834" s="28"/>
      <c r="IVE834" s="28"/>
      <c r="IVF834" s="28"/>
      <c r="IVG834" s="28"/>
      <c r="IVH834" s="28"/>
      <c r="IVI834" s="28"/>
      <c r="IVJ834" s="28"/>
      <c r="IVK834" s="28"/>
      <c r="IVL834" s="28"/>
      <c r="IVM834" s="28"/>
      <c r="IVN834" s="28"/>
      <c r="IVO834" s="28"/>
      <c r="IVP834" s="28"/>
      <c r="IVQ834" s="28"/>
      <c r="IVR834" s="28"/>
      <c r="IVS834" s="28"/>
      <c r="IVT834" s="28"/>
      <c r="IVU834" s="28"/>
      <c r="IVV834" s="28"/>
      <c r="IVW834" s="28"/>
      <c r="IVX834" s="28"/>
      <c r="IVY834" s="28"/>
      <c r="IVZ834" s="28"/>
      <c r="IWA834" s="28"/>
      <c r="IWB834" s="28"/>
      <c r="IWC834" s="28"/>
      <c r="IWD834" s="28"/>
      <c r="IWE834" s="28"/>
      <c r="IWF834" s="28"/>
      <c r="IWG834" s="28"/>
      <c r="IWH834" s="28"/>
      <c r="IWI834" s="28"/>
      <c r="IWJ834" s="28"/>
      <c r="IWK834" s="28"/>
      <c r="IWL834" s="28"/>
      <c r="IWM834" s="28"/>
      <c r="IWN834" s="28"/>
      <c r="IWO834" s="28"/>
      <c r="IWP834" s="28"/>
      <c r="IWQ834" s="28"/>
      <c r="IWR834" s="28"/>
      <c r="IWS834" s="28"/>
      <c r="IWT834" s="28"/>
      <c r="IWU834" s="28"/>
      <c r="IWV834" s="28"/>
      <c r="IWW834" s="28"/>
      <c r="IWX834" s="28"/>
      <c r="IWY834" s="28"/>
      <c r="IWZ834" s="28"/>
      <c r="IXA834" s="28"/>
      <c r="IXB834" s="28"/>
      <c r="IXC834" s="28"/>
      <c r="IXD834" s="28"/>
      <c r="IXE834" s="28"/>
      <c r="IXF834" s="28"/>
      <c r="IXG834" s="28"/>
      <c r="IXH834" s="28"/>
      <c r="IXI834" s="28"/>
      <c r="IXJ834" s="28"/>
      <c r="IXK834" s="28"/>
      <c r="IXL834" s="28"/>
      <c r="IXM834" s="28"/>
      <c r="IXN834" s="28"/>
      <c r="IXO834" s="28"/>
      <c r="IXP834" s="28"/>
      <c r="IXQ834" s="28"/>
      <c r="IXR834" s="28"/>
      <c r="IXS834" s="28"/>
      <c r="IXT834" s="28"/>
      <c r="IXU834" s="28"/>
      <c r="IXV834" s="28"/>
      <c r="IXW834" s="28"/>
      <c r="IXX834" s="28"/>
      <c r="IXY834" s="28"/>
      <c r="IXZ834" s="28"/>
      <c r="IYA834" s="28"/>
      <c r="IYB834" s="28"/>
      <c r="IYC834" s="28"/>
      <c r="IYD834" s="28"/>
      <c r="IYE834" s="28"/>
      <c r="IYF834" s="28"/>
      <c r="IYG834" s="28"/>
      <c r="IYH834" s="28"/>
      <c r="IYI834" s="28"/>
      <c r="IYJ834" s="28"/>
      <c r="IYK834" s="28"/>
      <c r="IYL834" s="28"/>
      <c r="IYM834" s="28"/>
      <c r="IYN834" s="28"/>
      <c r="IYO834" s="28"/>
      <c r="IYP834" s="28"/>
      <c r="IYQ834" s="28"/>
      <c r="IYR834" s="28"/>
      <c r="IYS834" s="28"/>
      <c r="IYT834" s="28"/>
      <c r="IYU834" s="28"/>
      <c r="IYV834" s="28"/>
      <c r="IYW834" s="28"/>
      <c r="IYX834" s="28"/>
      <c r="IYY834" s="28"/>
      <c r="IYZ834" s="28"/>
      <c r="IZA834" s="28"/>
      <c r="IZB834" s="28"/>
      <c r="IZC834" s="28"/>
      <c r="IZD834" s="28"/>
      <c r="IZE834" s="28"/>
      <c r="IZF834" s="28"/>
      <c r="IZG834" s="28"/>
      <c r="IZH834" s="28"/>
      <c r="IZI834" s="28"/>
      <c r="IZJ834" s="28"/>
      <c r="IZK834" s="28"/>
      <c r="IZL834" s="28"/>
      <c r="IZM834" s="28"/>
      <c r="IZN834" s="28"/>
      <c r="IZO834" s="28"/>
      <c r="IZP834" s="28"/>
      <c r="IZQ834" s="28"/>
      <c r="IZR834" s="28"/>
      <c r="IZS834" s="28"/>
      <c r="IZT834" s="28"/>
      <c r="IZU834" s="28"/>
      <c r="IZV834" s="28"/>
      <c r="IZW834" s="28"/>
      <c r="IZX834" s="28"/>
      <c r="IZY834" s="28"/>
      <c r="IZZ834" s="28"/>
      <c r="JAA834" s="28"/>
      <c r="JAB834" s="28"/>
      <c r="JAC834" s="28"/>
      <c r="JAD834" s="28"/>
      <c r="JAE834" s="28"/>
      <c r="JAF834" s="28"/>
      <c r="JAG834" s="28"/>
      <c r="JAH834" s="28"/>
      <c r="JAI834" s="28"/>
      <c r="JAJ834" s="28"/>
      <c r="JAK834" s="28"/>
      <c r="JAL834" s="28"/>
      <c r="JAM834" s="28"/>
      <c r="JAN834" s="28"/>
      <c r="JAO834" s="28"/>
      <c r="JAP834" s="28"/>
      <c r="JAQ834" s="28"/>
      <c r="JAR834" s="28"/>
      <c r="JAS834" s="28"/>
      <c r="JAT834" s="28"/>
      <c r="JAU834" s="28"/>
      <c r="JAV834" s="28"/>
      <c r="JAW834" s="28"/>
      <c r="JAX834" s="28"/>
      <c r="JAY834" s="28"/>
      <c r="JAZ834" s="28"/>
      <c r="JBA834" s="28"/>
      <c r="JBB834" s="28"/>
      <c r="JBC834" s="28"/>
      <c r="JBD834" s="28"/>
      <c r="JBE834" s="28"/>
      <c r="JBF834" s="28"/>
      <c r="JBG834" s="28"/>
      <c r="JBH834" s="28"/>
      <c r="JBI834" s="28"/>
      <c r="JBJ834" s="28"/>
      <c r="JBK834" s="28"/>
      <c r="JBL834" s="28"/>
      <c r="JBM834" s="28"/>
      <c r="JBN834" s="28"/>
      <c r="JBO834" s="28"/>
      <c r="JBP834" s="28"/>
      <c r="JBQ834" s="28"/>
      <c r="JBR834" s="28"/>
      <c r="JBS834" s="28"/>
      <c r="JBT834" s="28"/>
      <c r="JBU834" s="28"/>
      <c r="JBV834" s="28"/>
      <c r="JBW834" s="28"/>
      <c r="JBX834" s="28"/>
      <c r="JBY834" s="28"/>
      <c r="JBZ834" s="28"/>
      <c r="JCA834" s="28"/>
      <c r="JCB834" s="28"/>
      <c r="JCC834" s="28"/>
      <c r="JCD834" s="28"/>
      <c r="JCE834" s="28"/>
      <c r="JCF834" s="28"/>
      <c r="JCG834" s="28"/>
      <c r="JCH834" s="28"/>
      <c r="JCI834" s="28"/>
      <c r="JCJ834" s="28"/>
      <c r="JCK834" s="28"/>
      <c r="JCL834" s="28"/>
      <c r="JCM834" s="28"/>
      <c r="JCN834" s="28"/>
      <c r="JCO834" s="28"/>
      <c r="JCP834" s="28"/>
      <c r="JCQ834" s="28"/>
      <c r="JCR834" s="28"/>
      <c r="JCS834" s="28"/>
      <c r="JCT834" s="28"/>
      <c r="JCU834" s="28"/>
      <c r="JCV834" s="28"/>
      <c r="JCW834" s="28"/>
      <c r="JCX834" s="28"/>
      <c r="JCY834" s="28"/>
      <c r="JCZ834" s="28"/>
      <c r="JDA834" s="28"/>
      <c r="JDB834" s="28"/>
      <c r="JDC834" s="28"/>
      <c r="JDD834" s="28"/>
      <c r="JDE834" s="28"/>
      <c r="JDF834" s="28"/>
      <c r="JDG834" s="28"/>
      <c r="JDH834" s="28"/>
      <c r="JDI834" s="28"/>
      <c r="JDJ834" s="28"/>
      <c r="JDK834" s="28"/>
      <c r="JDL834" s="28"/>
      <c r="JDM834" s="28"/>
      <c r="JDN834" s="28"/>
      <c r="JDO834" s="28"/>
      <c r="JDP834" s="28"/>
      <c r="JDQ834" s="28"/>
      <c r="JDR834" s="28"/>
      <c r="JDS834" s="28"/>
      <c r="JDT834" s="28"/>
      <c r="JDU834" s="28"/>
      <c r="JDV834" s="28"/>
      <c r="JDW834" s="28"/>
      <c r="JDX834" s="28"/>
      <c r="JDY834" s="28"/>
      <c r="JDZ834" s="28"/>
      <c r="JEA834" s="28"/>
      <c r="JEB834" s="28"/>
      <c r="JEC834" s="28"/>
      <c r="JED834" s="28"/>
      <c r="JEE834" s="28"/>
      <c r="JEF834" s="28"/>
      <c r="JEG834" s="28"/>
      <c r="JEH834" s="28"/>
      <c r="JEI834" s="28"/>
      <c r="JEJ834" s="28"/>
      <c r="JEK834" s="28"/>
      <c r="JEL834" s="28"/>
      <c r="JEM834" s="28"/>
      <c r="JEN834" s="28"/>
      <c r="JEO834" s="28"/>
      <c r="JEP834" s="28"/>
      <c r="JEQ834" s="28"/>
      <c r="JER834" s="28"/>
      <c r="JES834" s="28"/>
      <c r="JET834" s="28"/>
      <c r="JEU834" s="28"/>
      <c r="JEV834" s="28"/>
      <c r="JEW834" s="28"/>
      <c r="JEX834" s="28"/>
      <c r="JEY834" s="28"/>
      <c r="JEZ834" s="28"/>
      <c r="JFA834" s="28"/>
      <c r="JFB834" s="28"/>
      <c r="JFC834" s="28"/>
      <c r="JFD834" s="28"/>
      <c r="JFE834" s="28"/>
      <c r="JFF834" s="28"/>
      <c r="JFG834" s="28"/>
      <c r="JFH834" s="28"/>
      <c r="JFI834" s="28"/>
      <c r="JFJ834" s="28"/>
      <c r="JFK834" s="28"/>
      <c r="JFL834" s="28"/>
      <c r="JFM834" s="28"/>
      <c r="JFN834" s="28"/>
      <c r="JFO834" s="28"/>
      <c r="JFP834" s="28"/>
      <c r="JFQ834" s="28"/>
      <c r="JFR834" s="28"/>
      <c r="JFS834" s="28"/>
      <c r="JFT834" s="28"/>
      <c r="JFU834" s="28"/>
      <c r="JFV834" s="28"/>
      <c r="JFW834" s="28"/>
      <c r="JFX834" s="28"/>
      <c r="JFY834" s="28"/>
      <c r="JFZ834" s="28"/>
      <c r="JGA834" s="28"/>
      <c r="JGB834" s="28"/>
      <c r="JGC834" s="28"/>
      <c r="JGD834" s="28"/>
      <c r="JGE834" s="28"/>
      <c r="JGF834" s="28"/>
      <c r="JGG834" s="28"/>
      <c r="JGH834" s="28"/>
      <c r="JGI834" s="28"/>
      <c r="JGJ834" s="28"/>
      <c r="JGK834" s="28"/>
      <c r="JGL834" s="28"/>
      <c r="JGM834" s="28"/>
      <c r="JGN834" s="28"/>
      <c r="JGO834" s="28"/>
      <c r="JGP834" s="28"/>
      <c r="JGQ834" s="28"/>
      <c r="JGR834" s="28"/>
      <c r="JGS834" s="28"/>
      <c r="JGT834" s="28"/>
      <c r="JGU834" s="28"/>
      <c r="JGV834" s="28"/>
      <c r="JGW834" s="28"/>
      <c r="JGX834" s="28"/>
      <c r="JGY834" s="28"/>
      <c r="JGZ834" s="28"/>
      <c r="JHA834" s="28"/>
      <c r="JHB834" s="28"/>
      <c r="JHC834" s="28"/>
      <c r="JHD834" s="28"/>
      <c r="JHE834" s="28"/>
      <c r="JHF834" s="28"/>
      <c r="JHG834" s="28"/>
      <c r="JHH834" s="28"/>
      <c r="JHI834" s="28"/>
      <c r="JHJ834" s="28"/>
      <c r="JHK834" s="28"/>
      <c r="JHL834" s="28"/>
      <c r="JHM834" s="28"/>
      <c r="JHN834" s="28"/>
      <c r="JHO834" s="28"/>
      <c r="JHP834" s="28"/>
      <c r="JHQ834" s="28"/>
      <c r="JHR834" s="28"/>
      <c r="JHS834" s="28"/>
      <c r="JHT834" s="28"/>
      <c r="JHU834" s="28"/>
      <c r="JHV834" s="28"/>
      <c r="JHW834" s="28"/>
      <c r="JHX834" s="28"/>
      <c r="JHY834" s="28"/>
      <c r="JHZ834" s="28"/>
      <c r="JIA834" s="28"/>
      <c r="JIB834" s="28"/>
      <c r="JIC834" s="28"/>
      <c r="JID834" s="28"/>
      <c r="JIE834" s="28"/>
      <c r="JIF834" s="28"/>
      <c r="JIG834" s="28"/>
      <c r="JIH834" s="28"/>
      <c r="JII834" s="28"/>
      <c r="JIJ834" s="28"/>
      <c r="JIK834" s="28"/>
      <c r="JIL834" s="28"/>
      <c r="JIM834" s="28"/>
      <c r="JIN834" s="28"/>
      <c r="JIO834" s="28"/>
      <c r="JIP834" s="28"/>
      <c r="JIQ834" s="28"/>
      <c r="JIR834" s="28"/>
      <c r="JIS834" s="28"/>
      <c r="JIT834" s="28"/>
      <c r="JIU834" s="28"/>
      <c r="JIV834" s="28"/>
      <c r="JIW834" s="28"/>
      <c r="JIX834" s="28"/>
      <c r="JIY834" s="28"/>
      <c r="JIZ834" s="28"/>
      <c r="JJA834" s="28"/>
      <c r="JJB834" s="28"/>
      <c r="JJC834" s="28"/>
      <c r="JJD834" s="28"/>
      <c r="JJE834" s="28"/>
      <c r="JJF834" s="28"/>
      <c r="JJG834" s="28"/>
      <c r="JJH834" s="28"/>
      <c r="JJI834" s="28"/>
      <c r="JJJ834" s="28"/>
      <c r="JJK834" s="28"/>
      <c r="JJL834" s="28"/>
      <c r="JJM834" s="28"/>
      <c r="JJN834" s="28"/>
      <c r="JJO834" s="28"/>
      <c r="JJP834" s="28"/>
      <c r="JJQ834" s="28"/>
      <c r="JJR834" s="28"/>
      <c r="JJS834" s="28"/>
      <c r="JJT834" s="28"/>
      <c r="JJU834" s="28"/>
      <c r="JJV834" s="28"/>
      <c r="JJW834" s="28"/>
      <c r="JJX834" s="28"/>
      <c r="JJY834" s="28"/>
      <c r="JJZ834" s="28"/>
      <c r="JKA834" s="28"/>
      <c r="JKB834" s="28"/>
      <c r="JKC834" s="28"/>
      <c r="JKD834" s="28"/>
      <c r="JKE834" s="28"/>
      <c r="JKF834" s="28"/>
      <c r="JKG834" s="28"/>
      <c r="JKH834" s="28"/>
      <c r="JKI834" s="28"/>
      <c r="JKJ834" s="28"/>
      <c r="JKK834" s="28"/>
      <c r="JKL834" s="28"/>
      <c r="JKM834" s="28"/>
      <c r="JKN834" s="28"/>
      <c r="JKO834" s="28"/>
      <c r="JKP834" s="28"/>
      <c r="JKQ834" s="28"/>
      <c r="JKR834" s="28"/>
      <c r="JKS834" s="28"/>
      <c r="JKT834" s="28"/>
      <c r="JKU834" s="28"/>
      <c r="JKV834" s="28"/>
      <c r="JKW834" s="28"/>
      <c r="JKX834" s="28"/>
      <c r="JKY834" s="28"/>
      <c r="JKZ834" s="28"/>
      <c r="JLA834" s="28"/>
      <c r="JLB834" s="28"/>
      <c r="JLC834" s="28"/>
      <c r="JLD834" s="28"/>
      <c r="JLE834" s="28"/>
      <c r="JLF834" s="28"/>
      <c r="JLG834" s="28"/>
      <c r="JLH834" s="28"/>
      <c r="JLI834" s="28"/>
      <c r="JLJ834" s="28"/>
      <c r="JLK834" s="28"/>
      <c r="JLL834" s="28"/>
      <c r="JLM834" s="28"/>
      <c r="JLN834" s="28"/>
      <c r="JLO834" s="28"/>
      <c r="JLP834" s="28"/>
      <c r="JLQ834" s="28"/>
      <c r="JLR834" s="28"/>
      <c r="JLS834" s="28"/>
      <c r="JLT834" s="28"/>
      <c r="JLU834" s="28"/>
      <c r="JLV834" s="28"/>
      <c r="JLW834" s="28"/>
      <c r="JLX834" s="28"/>
      <c r="JLY834" s="28"/>
      <c r="JLZ834" s="28"/>
      <c r="JMA834" s="28"/>
      <c r="JMB834" s="28"/>
      <c r="JMC834" s="28"/>
      <c r="JMD834" s="28"/>
      <c r="JME834" s="28"/>
      <c r="JMF834" s="28"/>
      <c r="JMG834" s="28"/>
      <c r="JMH834" s="28"/>
      <c r="JMI834" s="28"/>
      <c r="JMJ834" s="28"/>
      <c r="JMK834" s="28"/>
      <c r="JML834" s="28"/>
      <c r="JMM834" s="28"/>
      <c r="JMN834" s="28"/>
      <c r="JMO834" s="28"/>
      <c r="JMP834" s="28"/>
      <c r="JMQ834" s="28"/>
      <c r="JMR834" s="28"/>
      <c r="JMS834" s="28"/>
      <c r="JMT834" s="28"/>
      <c r="JMU834" s="28"/>
      <c r="JMV834" s="28"/>
      <c r="JMW834" s="28"/>
      <c r="JMX834" s="28"/>
      <c r="JMY834" s="28"/>
      <c r="JMZ834" s="28"/>
      <c r="JNA834" s="28"/>
      <c r="JNB834" s="28"/>
      <c r="JNC834" s="28"/>
      <c r="JND834" s="28"/>
      <c r="JNE834" s="28"/>
      <c r="JNF834" s="28"/>
      <c r="JNG834" s="28"/>
      <c r="JNH834" s="28"/>
      <c r="JNI834" s="28"/>
      <c r="JNJ834" s="28"/>
      <c r="JNK834" s="28"/>
      <c r="JNL834" s="28"/>
      <c r="JNM834" s="28"/>
      <c r="JNN834" s="28"/>
      <c r="JNO834" s="28"/>
      <c r="JNP834" s="28"/>
      <c r="JNQ834" s="28"/>
      <c r="JNR834" s="28"/>
      <c r="JNS834" s="28"/>
      <c r="JNT834" s="28"/>
      <c r="JNU834" s="28"/>
      <c r="JNV834" s="28"/>
      <c r="JNW834" s="28"/>
      <c r="JNX834" s="28"/>
      <c r="JNY834" s="28"/>
      <c r="JNZ834" s="28"/>
      <c r="JOA834" s="28"/>
      <c r="JOB834" s="28"/>
      <c r="JOC834" s="28"/>
      <c r="JOD834" s="28"/>
      <c r="JOE834" s="28"/>
      <c r="JOF834" s="28"/>
      <c r="JOG834" s="28"/>
      <c r="JOH834" s="28"/>
      <c r="JOI834" s="28"/>
      <c r="JOJ834" s="28"/>
      <c r="JOK834" s="28"/>
      <c r="JOL834" s="28"/>
      <c r="JOM834" s="28"/>
      <c r="JON834" s="28"/>
      <c r="JOO834" s="28"/>
      <c r="JOP834" s="28"/>
      <c r="JOQ834" s="28"/>
      <c r="JOR834" s="28"/>
      <c r="JOS834" s="28"/>
      <c r="JOT834" s="28"/>
      <c r="JOU834" s="28"/>
      <c r="JOV834" s="28"/>
      <c r="JOW834" s="28"/>
      <c r="JOX834" s="28"/>
      <c r="JOY834" s="28"/>
      <c r="JOZ834" s="28"/>
      <c r="JPA834" s="28"/>
      <c r="JPB834" s="28"/>
      <c r="JPC834" s="28"/>
      <c r="JPD834" s="28"/>
      <c r="JPE834" s="28"/>
      <c r="JPF834" s="28"/>
      <c r="JPG834" s="28"/>
      <c r="JPH834" s="28"/>
      <c r="JPI834" s="28"/>
      <c r="JPJ834" s="28"/>
      <c r="JPK834" s="28"/>
      <c r="JPL834" s="28"/>
      <c r="JPM834" s="28"/>
      <c r="JPN834" s="28"/>
      <c r="JPO834" s="28"/>
      <c r="JPP834" s="28"/>
      <c r="JPQ834" s="28"/>
      <c r="JPR834" s="28"/>
      <c r="JPS834" s="28"/>
      <c r="JPT834" s="28"/>
      <c r="JPU834" s="28"/>
      <c r="JPV834" s="28"/>
      <c r="JPW834" s="28"/>
      <c r="JPX834" s="28"/>
      <c r="JPY834" s="28"/>
      <c r="JPZ834" s="28"/>
      <c r="JQA834" s="28"/>
      <c r="JQB834" s="28"/>
      <c r="JQC834" s="28"/>
      <c r="JQD834" s="28"/>
      <c r="JQE834" s="28"/>
      <c r="JQF834" s="28"/>
      <c r="JQG834" s="28"/>
      <c r="JQH834" s="28"/>
      <c r="JQI834" s="28"/>
      <c r="JQJ834" s="28"/>
      <c r="JQK834" s="28"/>
      <c r="JQL834" s="28"/>
      <c r="JQM834" s="28"/>
      <c r="JQN834" s="28"/>
      <c r="JQO834" s="28"/>
      <c r="JQP834" s="28"/>
      <c r="JQQ834" s="28"/>
      <c r="JQR834" s="28"/>
      <c r="JQS834" s="28"/>
      <c r="JQT834" s="28"/>
      <c r="JQU834" s="28"/>
      <c r="JQV834" s="28"/>
      <c r="JQW834" s="28"/>
      <c r="JQX834" s="28"/>
      <c r="JQY834" s="28"/>
      <c r="JQZ834" s="28"/>
      <c r="JRA834" s="28"/>
      <c r="JRB834" s="28"/>
      <c r="JRC834" s="28"/>
      <c r="JRD834" s="28"/>
      <c r="JRE834" s="28"/>
      <c r="JRF834" s="28"/>
      <c r="JRG834" s="28"/>
      <c r="JRH834" s="28"/>
      <c r="JRI834" s="28"/>
      <c r="JRJ834" s="28"/>
      <c r="JRK834" s="28"/>
      <c r="JRL834" s="28"/>
      <c r="JRM834" s="28"/>
      <c r="JRN834" s="28"/>
      <c r="JRO834" s="28"/>
      <c r="JRP834" s="28"/>
      <c r="JRQ834" s="28"/>
      <c r="JRR834" s="28"/>
      <c r="JRS834" s="28"/>
      <c r="JRT834" s="28"/>
      <c r="JRU834" s="28"/>
      <c r="JRV834" s="28"/>
      <c r="JRW834" s="28"/>
      <c r="JRX834" s="28"/>
      <c r="JRY834" s="28"/>
      <c r="JRZ834" s="28"/>
      <c r="JSA834" s="28"/>
      <c r="JSB834" s="28"/>
      <c r="JSC834" s="28"/>
      <c r="JSD834" s="28"/>
      <c r="JSE834" s="28"/>
      <c r="JSF834" s="28"/>
      <c r="JSG834" s="28"/>
      <c r="JSH834" s="28"/>
      <c r="JSI834" s="28"/>
      <c r="JSJ834" s="28"/>
      <c r="JSK834" s="28"/>
      <c r="JSL834" s="28"/>
      <c r="JSM834" s="28"/>
      <c r="JSN834" s="28"/>
      <c r="JSO834" s="28"/>
      <c r="JSP834" s="28"/>
      <c r="JSQ834" s="28"/>
      <c r="JSR834" s="28"/>
      <c r="JSS834" s="28"/>
      <c r="JST834" s="28"/>
      <c r="JSU834" s="28"/>
      <c r="JSV834" s="28"/>
      <c r="JSW834" s="28"/>
      <c r="JSX834" s="28"/>
      <c r="JSY834" s="28"/>
      <c r="JSZ834" s="28"/>
      <c r="JTA834" s="28"/>
      <c r="JTB834" s="28"/>
      <c r="JTC834" s="28"/>
      <c r="JTD834" s="28"/>
      <c r="JTE834" s="28"/>
      <c r="JTF834" s="28"/>
      <c r="JTG834" s="28"/>
      <c r="JTH834" s="28"/>
      <c r="JTI834" s="28"/>
      <c r="JTJ834" s="28"/>
      <c r="JTK834" s="28"/>
      <c r="JTL834" s="28"/>
      <c r="JTM834" s="28"/>
      <c r="JTN834" s="28"/>
      <c r="JTO834" s="28"/>
      <c r="JTP834" s="28"/>
      <c r="JTQ834" s="28"/>
      <c r="JTR834" s="28"/>
      <c r="JTS834" s="28"/>
      <c r="JTT834" s="28"/>
      <c r="JTU834" s="28"/>
      <c r="JTV834" s="28"/>
      <c r="JTW834" s="28"/>
      <c r="JTX834" s="28"/>
      <c r="JTY834" s="28"/>
      <c r="JTZ834" s="28"/>
      <c r="JUA834" s="28"/>
      <c r="JUB834" s="28"/>
      <c r="JUC834" s="28"/>
      <c r="JUD834" s="28"/>
      <c r="JUE834" s="28"/>
      <c r="JUF834" s="28"/>
      <c r="JUG834" s="28"/>
      <c r="JUH834" s="28"/>
      <c r="JUI834" s="28"/>
      <c r="JUJ834" s="28"/>
      <c r="JUK834" s="28"/>
      <c r="JUL834" s="28"/>
      <c r="JUM834" s="28"/>
      <c r="JUN834" s="28"/>
      <c r="JUO834" s="28"/>
      <c r="JUP834" s="28"/>
      <c r="JUQ834" s="28"/>
      <c r="JUR834" s="28"/>
      <c r="JUS834" s="28"/>
      <c r="JUT834" s="28"/>
      <c r="JUU834" s="28"/>
      <c r="JUV834" s="28"/>
      <c r="JUW834" s="28"/>
      <c r="JUX834" s="28"/>
      <c r="JUY834" s="28"/>
      <c r="JUZ834" s="28"/>
      <c r="JVA834" s="28"/>
      <c r="JVB834" s="28"/>
      <c r="JVC834" s="28"/>
      <c r="JVD834" s="28"/>
      <c r="JVE834" s="28"/>
      <c r="JVF834" s="28"/>
      <c r="JVG834" s="28"/>
      <c r="JVH834" s="28"/>
      <c r="JVI834" s="28"/>
      <c r="JVJ834" s="28"/>
      <c r="JVK834" s="28"/>
      <c r="JVL834" s="28"/>
      <c r="JVM834" s="28"/>
      <c r="JVN834" s="28"/>
      <c r="JVO834" s="28"/>
      <c r="JVP834" s="28"/>
      <c r="JVQ834" s="28"/>
      <c r="JVR834" s="28"/>
      <c r="JVS834" s="28"/>
      <c r="JVT834" s="28"/>
      <c r="JVU834" s="28"/>
      <c r="JVV834" s="28"/>
      <c r="JVW834" s="28"/>
      <c r="JVX834" s="28"/>
      <c r="JVY834" s="28"/>
      <c r="JVZ834" s="28"/>
      <c r="JWA834" s="28"/>
      <c r="JWB834" s="28"/>
      <c r="JWC834" s="28"/>
      <c r="JWD834" s="28"/>
      <c r="JWE834" s="28"/>
      <c r="JWF834" s="28"/>
      <c r="JWG834" s="28"/>
      <c r="JWH834" s="28"/>
      <c r="JWI834" s="28"/>
      <c r="JWJ834" s="28"/>
      <c r="JWK834" s="28"/>
      <c r="JWL834" s="28"/>
      <c r="JWM834" s="28"/>
      <c r="JWN834" s="28"/>
      <c r="JWO834" s="28"/>
      <c r="JWP834" s="28"/>
      <c r="JWQ834" s="28"/>
      <c r="JWR834" s="28"/>
      <c r="JWS834" s="28"/>
      <c r="JWT834" s="28"/>
      <c r="JWU834" s="28"/>
      <c r="JWV834" s="28"/>
      <c r="JWW834" s="28"/>
      <c r="JWX834" s="28"/>
      <c r="JWY834" s="28"/>
      <c r="JWZ834" s="28"/>
      <c r="JXA834" s="28"/>
      <c r="JXB834" s="28"/>
      <c r="JXC834" s="28"/>
      <c r="JXD834" s="28"/>
      <c r="JXE834" s="28"/>
      <c r="JXF834" s="28"/>
      <c r="JXG834" s="28"/>
      <c r="JXH834" s="28"/>
      <c r="JXI834" s="28"/>
      <c r="JXJ834" s="28"/>
      <c r="JXK834" s="28"/>
      <c r="JXL834" s="28"/>
      <c r="JXM834" s="28"/>
      <c r="JXN834" s="28"/>
      <c r="JXO834" s="28"/>
      <c r="JXP834" s="28"/>
      <c r="JXQ834" s="28"/>
      <c r="JXR834" s="28"/>
      <c r="JXS834" s="28"/>
      <c r="JXT834" s="28"/>
      <c r="JXU834" s="28"/>
      <c r="JXV834" s="28"/>
      <c r="JXW834" s="28"/>
      <c r="JXX834" s="28"/>
      <c r="JXY834" s="28"/>
      <c r="JXZ834" s="28"/>
      <c r="JYA834" s="28"/>
      <c r="JYB834" s="28"/>
      <c r="JYC834" s="28"/>
      <c r="JYD834" s="28"/>
      <c r="JYE834" s="28"/>
      <c r="JYF834" s="28"/>
      <c r="JYG834" s="28"/>
      <c r="JYH834" s="28"/>
      <c r="JYI834" s="28"/>
      <c r="JYJ834" s="28"/>
      <c r="JYK834" s="28"/>
      <c r="JYL834" s="28"/>
      <c r="JYM834" s="28"/>
      <c r="JYN834" s="28"/>
      <c r="JYO834" s="28"/>
      <c r="JYP834" s="28"/>
      <c r="JYQ834" s="28"/>
      <c r="JYR834" s="28"/>
      <c r="JYS834" s="28"/>
      <c r="JYT834" s="28"/>
      <c r="JYU834" s="28"/>
      <c r="JYV834" s="28"/>
      <c r="JYW834" s="28"/>
      <c r="JYX834" s="28"/>
      <c r="JYY834" s="28"/>
      <c r="JYZ834" s="28"/>
      <c r="JZA834" s="28"/>
      <c r="JZB834" s="28"/>
      <c r="JZC834" s="28"/>
      <c r="JZD834" s="28"/>
      <c r="JZE834" s="28"/>
      <c r="JZF834" s="28"/>
      <c r="JZG834" s="28"/>
      <c r="JZH834" s="28"/>
      <c r="JZI834" s="28"/>
      <c r="JZJ834" s="28"/>
      <c r="JZK834" s="28"/>
      <c r="JZL834" s="28"/>
      <c r="JZM834" s="28"/>
      <c r="JZN834" s="28"/>
      <c r="JZO834" s="28"/>
      <c r="JZP834" s="28"/>
      <c r="JZQ834" s="28"/>
      <c r="JZR834" s="28"/>
      <c r="JZS834" s="28"/>
      <c r="JZT834" s="28"/>
      <c r="JZU834" s="28"/>
      <c r="JZV834" s="28"/>
      <c r="JZW834" s="28"/>
      <c r="JZX834" s="28"/>
      <c r="JZY834" s="28"/>
      <c r="JZZ834" s="28"/>
      <c r="KAA834" s="28"/>
      <c r="KAB834" s="28"/>
      <c r="KAC834" s="28"/>
      <c r="KAD834" s="28"/>
      <c r="KAE834" s="28"/>
      <c r="KAF834" s="28"/>
      <c r="KAG834" s="28"/>
      <c r="KAH834" s="28"/>
      <c r="KAI834" s="28"/>
      <c r="KAJ834" s="28"/>
      <c r="KAK834" s="28"/>
      <c r="KAL834" s="28"/>
      <c r="KAM834" s="28"/>
      <c r="KAN834" s="28"/>
      <c r="KAO834" s="28"/>
      <c r="KAP834" s="28"/>
      <c r="KAQ834" s="28"/>
      <c r="KAR834" s="28"/>
      <c r="KAS834" s="28"/>
      <c r="KAT834" s="28"/>
      <c r="KAU834" s="28"/>
      <c r="KAV834" s="28"/>
      <c r="KAW834" s="28"/>
      <c r="KAX834" s="28"/>
      <c r="KAY834" s="28"/>
      <c r="KAZ834" s="28"/>
      <c r="KBA834" s="28"/>
      <c r="KBB834" s="28"/>
      <c r="KBC834" s="28"/>
      <c r="KBD834" s="28"/>
      <c r="KBE834" s="28"/>
      <c r="KBF834" s="28"/>
      <c r="KBG834" s="28"/>
      <c r="KBH834" s="28"/>
      <c r="KBI834" s="28"/>
      <c r="KBJ834" s="28"/>
      <c r="KBK834" s="28"/>
      <c r="KBL834" s="28"/>
      <c r="KBM834" s="28"/>
      <c r="KBN834" s="28"/>
      <c r="KBO834" s="28"/>
      <c r="KBP834" s="28"/>
      <c r="KBQ834" s="28"/>
      <c r="KBR834" s="28"/>
      <c r="KBS834" s="28"/>
      <c r="KBT834" s="28"/>
      <c r="KBU834" s="28"/>
      <c r="KBV834" s="28"/>
      <c r="KBW834" s="28"/>
      <c r="KBX834" s="28"/>
      <c r="KBY834" s="28"/>
      <c r="KBZ834" s="28"/>
      <c r="KCA834" s="28"/>
      <c r="KCB834" s="28"/>
      <c r="KCC834" s="28"/>
      <c r="KCD834" s="28"/>
      <c r="KCE834" s="28"/>
      <c r="KCF834" s="28"/>
      <c r="KCG834" s="28"/>
      <c r="KCH834" s="28"/>
      <c r="KCI834" s="28"/>
      <c r="KCJ834" s="28"/>
      <c r="KCK834" s="28"/>
      <c r="KCL834" s="28"/>
      <c r="KCM834" s="28"/>
      <c r="KCN834" s="28"/>
      <c r="KCO834" s="28"/>
      <c r="KCP834" s="28"/>
      <c r="KCQ834" s="28"/>
      <c r="KCR834" s="28"/>
      <c r="KCS834" s="28"/>
      <c r="KCT834" s="28"/>
      <c r="KCU834" s="28"/>
      <c r="KCV834" s="28"/>
      <c r="KCW834" s="28"/>
      <c r="KCX834" s="28"/>
      <c r="KCY834" s="28"/>
      <c r="KCZ834" s="28"/>
      <c r="KDA834" s="28"/>
      <c r="KDB834" s="28"/>
      <c r="KDC834" s="28"/>
      <c r="KDD834" s="28"/>
      <c r="KDE834" s="28"/>
      <c r="KDF834" s="28"/>
      <c r="KDG834" s="28"/>
      <c r="KDH834" s="28"/>
      <c r="KDI834" s="28"/>
      <c r="KDJ834" s="28"/>
      <c r="KDK834" s="28"/>
      <c r="KDL834" s="28"/>
      <c r="KDM834" s="28"/>
      <c r="KDN834" s="28"/>
      <c r="KDO834" s="28"/>
      <c r="KDP834" s="28"/>
      <c r="KDQ834" s="28"/>
      <c r="KDR834" s="28"/>
      <c r="KDS834" s="28"/>
      <c r="KDT834" s="28"/>
      <c r="KDU834" s="28"/>
      <c r="KDV834" s="28"/>
      <c r="KDW834" s="28"/>
      <c r="KDX834" s="28"/>
      <c r="KDY834" s="28"/>
      <c r="KDZ834" s="28"/>
      <c r="KEA834" s="28"/>
      <c r="KEB834" s="28"/>
      <c r="KEC834" s="28"/>
      <c r="KED834" s="28"/>
      <c r="KEE834" s="28"/>
      <c r="KEF834" s="28"/>
      <c r="KEG834" s="28"/>
      <c r="KEH834" s="28"/>
      <c r="KEI834" s="28"/>
      <c r="KEJ834" s="28"/>
      <c r="KEK834" s="28"/>
      <c r="KEL834" s="28"/>
      <c r="KEM834" s="28"/>
      <c r="KEN834" s="28"/>
      <c r="KEO834" s="28"/>
      <c r="KEP834" s="28"/>
      <c r="KEQ834" s="28"/>
      <c r="KER834" s="28"/>
      <c r="KES834" s="28"/>
      <c r="KET834" s="28"/>
      <c r="KEU834" s="28"/>
      <c r="KEV834" s="28"/>
      <c r="KEW834" s="28"/>
      <c r="KEX834" s="28"/>
      <c r="KEY834" s="28"/>
      <c r="KEZ834" s="28"/>
      <c r="KFA834" s="28"/>
      <c r="KFB834" s="28"/>
      <c r="KFC834" s="28"/>
      <c r="KFD834" s="28"/>
      <c r="KFE834" s="28"/>
      <c r="KFF834" s="28"/>
      <c r="KFG834" s="28"/>
      <c r="KFH834" s="28"/>
      <c r="KFI834" s="28"/>
      <c r="KFJ834" s="28"/>
      <c r="KFK834" s="28"/>
      <c r="KFL834" s="28"/>
      <c r="KFM834" s="28"/>
      <c r="KFN834" s="28"/>
      <c r="KFO834" s="28"/>
      <c r="KFP834" s="28"/>
      <c r="KFQ834" s="28"/>
      <c r="KFR834" s="28"/>
      <c r="KFS834" s="28"/>
      <c r="KFT834" s="28"/>
      <c r="KFU834" s="28"/>
      <c r="KFV834" s="28"/>
      <c r="KFW834" s="28"/>
      <c r="KFX834" s="28"/>
      <c r="KFY834" s="28"/>
      <c r="KFZ834" s="28"/>
      <c r="KGA834" s="28"/>
      <c r="KGB834" s="28"/>
      <c r="KGC834" s="28"/>
      <c r="KGD834" s="28"/>
      <c r="KGE834" s="28"/>
      <c r="KGF834" s="28"/>
      <c r="KGG834" s="28"/>
      <c r="KGH834" s="28"/>
      <c r="KGI834" s="28"/>
      <c r="KGJ834" s="28"/>
      <c r="KGK834" s="28"/>
      <c r="KGL834" s="28"/>
      <c r="KGM834" s="28"/>
      <c r="KGN834" s="28"/>
      <c r="KGO834" s="28"/>
      <c r="KGP834" s="28"/>
      <c r="KGQ834" s="28"/>
      <c r="KGR834" s="28"/>
      <c r="KGS834" s="28"/>
      <c r="KGT834" s="28"/>
      <c r="KGU834" s="28"/>
      <c r="KGV834" s="28"/>
      <c r="KGW834" s="28"/>
      <c r="KGX834" s="28"/>
      <c r="KGY834" s="28"/>
      <c r="KGZ834" s="28"/>
      <c r="KHA834" s="28"/>
      <c r="KHB834" s="28"/>
      <c r="KHC834" s="28"/>
      <c r="KHD834" s="28"/>
      <c r="KHE834" s="28"/>
      <c r="KHF834" s="28"/>
      <c r="KHG834" s="28"/>
      <c r="KHH834" s="28"/>
      <c r="KHI834" s="28"/>
      <c r="KHJ834" s="28"/>
      <c r="KHK834" s="28"/>
      <c r="KHL834" s="28"/>
      <c r="KHM834" s="28"/>
      <c r="KHN834" s="28"/>
      <c r="KHO834" s="28"/>
      <c r="KHP834" s="28"/>
      <c r="KHQ834" s="28"/>
      <c r="KHR834" s="28"/>
      <c r="KHS834" s="28"/>
      <c r="KHT834" s="28"/>
      <c r="KHU834" s="28"/>
      <c r="KHV834" s="28"/>
      <c r="KHW834" s="28"/>
      <c r="KHX834" s="28"/>
      <c r="KHY834" s="28"/>
      <c r="KHZ834" s="28"/>
      <c r="KIA834" s="28"/>
      <c r="KIB834" s="28"/>
      <c r="KIC834" s="28"/>
      <c r="KID834" s="28"/>
      <c r="KIE834" s="28"/>
      <c r="KIF834" s="28"/>
      <c r="KIG834" s="28"/>
      <c r="KIH834" s="28"/>
      <c r="KII834" s="28"/>
      <c r="KIJ834" s="28"/>
      <c r="KIK834" s="28"/>
      <c r="KIL834" s="28"/>
      <c r="KIM834" s="28"/>
      <c r="KIN834" s="28"/>
      <c r="KIO834" s="28"/>
      <c r="KIP834" s="28"/>
      <c r="KIQ834" s="28"/>
      <c r="KIR834" s="28"/>
      <c r="KIS834" s="28"/>
      <c r="KIT834" s="28"/>
      <c r="KIU834" s="28"/>
      <c r="KIV834" s="28"/>
      <c r="KIW834" s="28"/>
      <c r="KIX834" s="28"/>
      <c r="KIY834" s="28"/>
      <c r="KIZ834" s="28"/>
      <c r="KJA834" s="28"/>
      <c r="KJB834" s="28"/>
      <c r="KJC834" s="28"/>
      <c r="KJD834" s="28"/>
      <c r="KJE834" s="28"/>
      <c r="KJF834" s="28"/>
      <c r="KJG834" s="28"/>
      <c r="KJH834" s="28"/>
      <c r="KJI834" s="28"/>
      <c r="KJJ834" s="28"/>
      <c r="KJK834" s="28"/>
      <c r="KJL834" s="28"/>
      <c r="KJM834" s="28"/>
      <c r="KJN834" s="28"/>
      <c r="KJO834" s="28"/>
      <c r="KJP834" s="28"/>
      <c r="KJQ834" s="28"/>
      <c r="KJR834" s="28"/>
      <c r="KJS834" s="28"/>
      <c r="KJT834" s="28"/>
      <c r="KJU834" s="28"/>
      <c r="KJV834" s="28"/>
      <c r="KJW834" s="28"/>
      <c r="KJX834" s="28"/>
      <c r="KJY834" s="28"/>
      <c r="KJZ834" s="28"/>
      <c r="KKA834" s="28"/>
      <c r="KKB834" s="28"/>
      <c r="KKC834" s="28"/>
      <c r="KKD834" s="28"/>
      <c r="KKE834" s="28"/>
      <c r="KKF834" s="28"/>
      <c r="KKG834" s="28"/>
      <c r="KKH834" s="28"/>
      <c r="KKI834" s="28"/>
      <c r="KKJ834" s="28"/>
      <c r="KKK834" s="28"/>
      <c r="KKL834" s="28"/>
      <c r="KKM834" s="28"/>
      <c r="KKN834" s="28"/>
      <c r="KKO834" s="28"/>
      <c r="KKP834" s="28"/>
      <c r="KKQ834" s="28"/>
      <c r="KKR834" s="28"/>
      <c r="KKS834" s="28"/>
      <c r="KKT834" s="28"/>
      <c r="KKU834" s="28"/>
      <c r="KKV834" s="28"/>
      <c r="KKW834" s="28"/>
      <c r="KKX834" s="28"/>
      <c r="KKY834" s="28"/>
      <c r="KKZ834" s="28"/>
      <c r="KLA834" s="28"/>
      <c r="KLB834" s="28"/>
      <c r="KLC834" s="28"/>
      <c r="KLD834" s="28"/>
      <c r="KLE834" s="28"/>
      <c r="KLF834" s="28"/>
      <c r="KLG834" s="28"/>
      <c r="KLH834" s="28"/>
      <c r="KLI834" s="28"/>
      <c r="KLJ834" s="28"/>
      <c r="KLK834" s="28"/>
      <c r="KLL834" s="28"/>
      <c r="KLM834" s="28"/>
      <c r="KLN834" s="28"/>
      <c r="KLO834" s="28"/>
      <c r="KLP834" s="28"/>
      <c r="KLQ834" s="28"/>
      <c r="KLR834" s="28"/>
      <c r="KLS834" s="28"/>
      <c r="KLT834" s="28"/>
      <c r="KLU834" s="28"/>
      <c r="KLV834" s="28"/>
      <c r="KLW834" s="28"/>
      <c r="KLX834" s="28"/>
      <c r="KLY834" s="28"/>
      <c r="KLZ834" s="28"/>
      <c r="KMA834" s="28"/>
      <c r="KMB834" s="28"/>
      <c r="KMC834" s="28"/>
      <c r="KMD834" s="28"/>
      <c r="KME834" s="28"/>
      <c r="KMF834" s="28"/>
      <c r="KMG834" s="28"/>
      <c r="KMH834" s="28"/>
      <c r="KMI834" s="28"/>
      <c r="KMJ834" s="28"/>
      <c r="KMK834" s="28"/>
      <c r="KML834" s="28"/>
      <c r="KMM834" s="28"/>
      <c r="KMN834" s="28"/>
      <c r="KMO834" s="28"/>
      <c r="KMP834" s="28"/>
      <c r="KMQ834" s="28"/>
      <c r="KMR834" s="28"/>
      <c r="KMS834" s="28"/>
      <c r="KMT834" s="28"/>
      <c r="KMU834" s="28"/>
      <c r="KMV834" s="28"/>
      <c r="KMW834" s="28"/>
      <c r="KMX834" s="28"/>
      <c r="KMY834" s="28"/>
      <c r="KMZ834" s="28"/>
      <c r="KNA834" s="28"/>
      <c r="KNB834" s="28"/>
      <c r="KNC834" s="28"/>
      <c r="KND834" s="28"/>
      <c r="KNE834" s="28"/>
      <c r="KNF834" s="28"/>
      <c r="KNG834" s="28"/>
      <c r="KNH834" s="28"/>
      <c r="KNI834" s="28"/>
      <c r="KNJ834" s="28"/>
      <c r="KNK834" s="28"/>
      <c r="KNL834" s="28"/>
      <c r="KNM834" s="28"/>
      <c r="KNN834" s="28"/>
      <c r="KNO834" s="28"/>
      <c r="KNP834" s="28"/>
      <c r="KNQ834" s="28"/>
      <c r="KNR834" s="28"/>
      <c r="KNS834" s="28"/>
      <c r="KNT834" s="28"/>
      <c r="KNU834" s="28"/>
      <c r="KNV834" s="28"/>
      <c r="KNW834" s="28"/>
      <c r="KNX834" s="28"/>
      <c r="KNY834" s="28"/>
      <c r="KNZ834" s="28"/>
      <c r="KOA834" s="28"/>
      <c r="KOB834" s="28"/>
      <c r="KOC834" s="28"/>
      <c r="KOD834" s="28"/>
      <c r="KOE834" s="28"/>
      <c r="KOF834" s="28"/>
      <c r="KOG834" s="28"/>
      <c r="KOH834" s="28"/>
      <c r="KOI834" s="28"/>
      <c r="KOJ834" s="28"/>
      <c r="KOK834" s="28"/>
      <c r="KOL834" s="28"/>
      <c r="KOM834" s="28"/>
      <c r="KON834" s="28"/>
      <c r="KOO834" s="28"/>
      <c r="KOP834" s="28"/>
      <c r="KOQ834" s="28"/>
      <c r="KOR834" s="28"/>
      <c r="KOS834" s="28"/>
      <c r="KOT834" s="28"/>
      <c r="KOU834" s="28"/>
      <c r="KOV834" s="28"/>
      <c r="KOW834" s="28"/>
      <c r="KOX834" s="28"/>
      <c r="KOY834" s="28"/>
      <c r="KOZ834" s="28"/>
      <c r="KPA834" s="28"/>
      <c r="KPB834" s="28"/>
      <c r="KPC834" s="28"/>
      <c r="KPD834" s="28"/>
      <c r="KPE834" s="28"/>
      <c r="KPF834" s="28"/>
      <c r="KPG834" s="28"/>
      <c r="KPH834" s="28"/>
      <c r="KPI834" s="28"/>
      <c r="KPJ834" s="28"/>
      <c r="KPK834" s="28"/>
      <c r="KPL834" s="28"/>
      <c r="KPM834" s="28"/>
      <c r="KPN834" s="28"/>
      <c r="KPO834" s="28"/>
      <c r="KPP834" s="28"/>
      <c r="KPQ834" s="28"/>
      <c r="KPR834" s="28"/>
      <c r="KPS834" s="28"/>
      <c r="KPT834" s="28"/>
      <c r="KPU834" s="28"/>
      <c r="KPV834" s="28"/>
      <c r="KPW834" s="28"/>
      <c r="KPX834" s="28"/>
      <c r="KPY834" s="28"/>
      <c r="KPZ834" s="28"/>
      <c r="KQA834" s="28"/>
      <c r="KQB834" s="28"/>
      <c r="KQC834" s="28"/>
      <c r="KQD834" s="28"/>
      <c r="KQE834" s="28"/>
      <c r="KQF834" s="28"/>
      <c r="KQG834" s="28"/>
      <c r="KQH834" s="28"/>
      <c r="KQI834" s="28"/>
      <c r="KQJ834" s="28"/>
      <c r="KQK834" s="28"/>
      <c r="KQL834" s="28"/>
      <c r="KQM834" s="28"/>
      <c r="KQN834" s="28"/>
      <c r="KQO834" s="28"/>
      <c r="KQP834" s="28"/>
      <c r="KQQ834" s="28"/>
      <c r="KQR834" s="28"/>
      <c r="KQS834" s="28"/>
      <c r="KQT834" s="28"/>
      <c r="KQU834" s="28"/>
      <c r="KQV834" s="28"/>
      <c r="KQW834" s="28"/>
      <c r="KQX834" s="28"/>
      <c r="KQY834" s="28"/>
      <c r="KQZ834" s="28"/>
      <c r="KRA834" s="28"/>
      <c r="KRB834" s="28"/>
      <c r="KRC834" s="28"/>
      <c r="KRD834" s="28"/>
      <c r="KRE834" s="28"/>
      <c r="KRF834" s="28"/>
      <c r="KRG834" s="28"/>
      <c r="KRH834" s="28"/>
      <c r="KRI834" s="28"/>
      <c r="KRJ834" s="28"/>
      <c r="KRK834" s="28"/>
      <c r="KRL834" s="28"/>
      <c r="KRM834" s="28"/>
      <c r="KRN834" s="28"/>
      <c r="KRO834" s="28"/>
      <c r="KRP834" s="28"/>
      <c r="KRQ834" s="28"/>
      <c r="KRR834" s="28"/>
      <c r="KRS834" s="28"/>
      <c r="KRT834" s="28"/>
      <c r="KRU834" s="28"/>
      <c r="KRV834" s="28"/>
      <c r="KRW834" s="28"/>
      <c r="KRX834" s="28"/>
      <c r="KRY834" s="28"/>
      <c r="KRZ834" s="28"/>
      <c r="KSA834" s="28"/>
      <c r="KSB834" s="28"/>
      <c r="KSC834" s="28"/>
      <c r="KSD834" s="28"/>
      <c r="KSE834" s="28"/>
      <c r="KSF834" s="28"/>
      <c r="KSG834" s="28"/>
      <c r="KSH834" s="28"/>
      <c r="KSI834" s="28"/>
      <c r="KSJ834" s="28"/>
      <c r="KSK834" s="28"/>
      <c r="KSL834" s="28"/>
      <c r="KSM834" s="28"/>
      <c r="KSN834" s="28"/>
      <c r="KSO834" s="28"/>
      <c r="KSP834" s="28"/>
      <c r="KSQ834" s="28"/>
      <c r="KSR834" s="28"/>
      <c r="KSS834" s="28"/>
      <c r="KST834" s="28"/>
      <c r="KSU834" s="28"/>
      <c r="KSV834" s="28"/>
      <c r="KSW834" s="28"/>
      <c r="KSX834" s="28"/>
      <c r="KSY834" s="28"/>
      <c r="KSZ834" s="28"/>
      <c r="KTA834" s="28"/>
      <c r="KTB834" s="28"/>
      <c r="KTC834" s="28"/>
      <c r="KTD834" s="28"/>
      <c r="KTE834" s="28"/>
      <c r="KTF834" s="28"/>
      <c r="KTG834" s="28"/>
      <c r="KTH834" s="28"/>
      <c r="KTI834" s="28"/>
      <c r="KTJ834" s="28"/>
      <c r="KTK834" s="28"/>
      <c r="KTL834" s="28"/>
      <c r="KTM834" s="28"/>
      <c r="KTN834" s="28"/>
      <c r="KTO834" s="28"/>
      <c r="KTP834" s="28"/>
      <c r="KTQ834" s="28"/>
      <c r="KTR834" s="28"/>
      <c r="KTS834" s="28"/>
      <c r="KTT834" s="28"/>
      <c r="KTU834" s="28"/>
      <c r="KTV834" s="28"/>
      <c r="KTW834" s="28"/>
      <c r="KTX834" s="28"/>
      <c r="KTY834" s="28"/>
      <c r="KTZ834" s="28"/>
      <c r="KUA834" s="28"/>
      <c r="KUB834" s="28"/>
      <c r="KUC834" s="28"/>
      <c r="KUD834" s="28"/>
      <c r="KUE834" s="28"/>
      <c r="KUF834" s="28"/>
      <c r="KUG834" s="28"/>
      <c r="KUH834" s="28"/>
      <c r="KUI834" s="28"/>
      <c r="KUJ834" s="28"/>
      <c r="KUK834" s="28"/>
      <c r="KUL834" s="28"/>
      <c r="KUM834" s="28"/>
      <c r="KUN834" s="28"/>
      <c r="KUO834" s="28"/>
      <c r="KUP834" s="28"/>
      <c r="KUQ834" s="28"/>
      <c r="KUR834" s="28"/>
      <c r="KUS834" s="28"/>
      <c r="KUT834" s="28"/>
      <c r="KUU834" s="28"/>
      <c r="KUV834" s="28"/>
      <c r="KUW834" s="28"/>
      <c r="KUX834" s="28"/>
      <c r="KUY834" s="28"/>
      <c r="KUZ834" s="28"/>
      <c r="KVA834" s="28"/>
      <c r="KVB834" s="28"/>
      <c r="KVC834" s="28"/>
      <c r="KVD834" s="28"/>
      <c r="KVE834" s="28"/>
      <c r="KVF834" s="28"/>
      <c r="KVG834" s="28"/>
      <c r="KVH834" s="28"/>
      <c r="KVI834" s="28"/>
      <c r="KVJ834" s="28"/>
      <c r="KVK834" s="28"/>
      <c r="KVL834" s="28"/>
      <c r="KVM834" s="28"/>
      <c r="KVN834" s="28"/>
      <c r="KVO834" s="28"/>
      <c r="KVP834" s="28"/>
      <c r="KVQ834" s="28"/>
      <c r="KVR834" s="28"/>
      <c r="KVS834" s="28"/>
      <c r="KVT834" s="28"/>
      <c r="KVU834" s="28"/>
      <c r="KVV834" s="28"/>
      <c r="KVW834" s="28"/>
      <c r="KVX834" s="28"/>
      <c r="KVY834" s="28"/>
      <c r="KVZ834" s="28"/>
      <c r="KWA834" s="28"/>
      <c r="KWB834" s="28"/>
      <c r="KWC834" s="28"/>
      <c r="KWD834" s="28"/>
      <c r="KWE834" s="28"/>
      <c r="KWF834" s="28"/>
      <c r="KWG834" s="28"/>
      <c r="KWH834" s="28"/>
      <c r="KWI834" s="28"/>
      <c r="KWJ834" s="28"/>
      <c r="KWK834" s="28"/>
      <c r="KWL834" s="28"/>
      <c r="KWM834" s="28"/>
      <c r="KWN834" s="28"/>
      <c r="KWO834" s="28"/>
      <c r="KWP834" s="28"/>
      <c r="KWQ834" s="28"/>
      <c r="KWR834" s="28"/>
      <c r="KWS834" s="28"/>
      <c r="KWT834" s="28"/>
      <c r="KWU834" s="28"/>
      <c r="KWV834" s="28"/>
      <c r="KWW834" s="28"/>
      <c r="KWX834" s="28"/>
      <c r="KWY834" s="28"/>
      <c r="KWZ834" s="28"/>
      <c r="KXA834" s="28"/>
      <c r="KXB834" s="28"/>
      <c r="KXC834" s="28"/>
      <c r="KXD834" s="28"/>
      <c r="KXE834" s="28"/>
      <c r="KXF834" s="28"/>
      <c r="KXG834" s="28"/>
      <c r="KXH834" s="28"/>
      <c r="KXI834" s="28"/>
      <c r="KXJ834" s="28"/>
      <c r="KXK834" s="28"/>
      <c r="KXL834" s="28"/>
      <c r="KXM834" s="28"/>
      <c r="KXN834" s="28"/>
      <c r="KXO834" s="28"/>
      <c r="KXP834" s="28"/>
      <c r="KXQ834" s="28"/>
      <c r="KXR834" s="28"/>
      <c r="KXS834" s="28"/>
      <c r="KXT834" s="28"/>
      <c r="KXU834" s="28"/>
      <c r="KXV834" s="28"/>
      <c r="KXW834" s="28"/>
      <c r="KXX834" s="28"/>
      <c r="KXY834" s="28"/>
      <c r="KXZ834" s="28"/>
      <c r="KYA834" s="28"/>
      <c r="KYB834" s="28"/>
      <c r="KYC834" s="28"/>
      <c r="KYD834" s="28"/>
      <c r="KYE834" s="28"/>
      <c r="KYF834" s="28"/>
      <c r="KYG834" s="28"/>
      <c r="KYH834" s="28"/>
      <c r="KYI834" s="28"/>
      <c r="KYJ834" s="28"/>
      <c r="KYK834" s="28"/>
      <c r="KYL834" s="28"/>
      <c r="KYM834" s="28"/>
      <c r="KYN834" s="28"/>
      <c r="KYO834" s="28"/>
      <c r="KYP834" s="28"/>
      <c r="KYQ834" s="28"/>
      <c r="KYR834" s="28"/>
      <c r="KYS834" s="28"/>
      <c r="KYT834" s="28"/>
      <c r="KYU834" s="28"/>
      <c r="KYV834" s="28"/>
      <c r="KYW834" s="28"/>
      <c r="KYX834" s="28"/>
      <c r="KYY834" s="28"/>
      <c r="KYZ834" s="28"/>
      <c r="KZA834" s="28"/>
      <c r="KZB834" s="28"/>
      <c r="KZC834" s="28"/>
      <c r="KZD834" s="28"/>
      <c r="KZE834" s="28"/>
      <c r="KZF834" s="28"/>
      <c r="KZG834" s="28"/>
      <c r="KZH834" s="28"/>
      <c r="KZI834" s="28"/>
      <c r="KZJ834" s="28"/>
      <c r="KZK834" s="28"/>
      <c r="KZL834" s="28"/>
      <c r="KZM834" s="28"/>
      <c r="KZN834" s="28"/>
      <c r="KZO834" s="28"/>
      <c r="KZP834" s="28"/>
      <c r="KZQ834" s="28"/>
      <c r="KZR834" s="28"/>
      <c r="KZS834" s="28"/>
      <c r="KZT834" s="28"/>
      <c r="KZU834" s="28"/>
      <c r="KZV834" s="28"/>
      <c r="KZW834" s="28"/>
      <c r="KZX834" s="28"/>
      <c r="KZY834" s="28"/>
      <c r="KZZ834" s="28"/>
      <c r="LAA834" s="28"/>
      <c r="LAB834" s="28"/>
      <c r="LAC834" s="28"/>
      <c r="LAD834" s="28"/>
      <c r="LAE834" s="28"/>
      <c r="LAF834" s="28"/>
      <c r="LAG834" s="28"/>
      <c r="LAH834" s="28"/>
      <c r="LAI834" s="28"/>
      <c r="LAJ834" s="28"/>
      <c r="LAK834" s="28"/>
      <c r="LAL834" s="28"/>
      <c r="LAM834" s="28"/>
      <c r="LAN834" s="28"/>
      <c r="LAO834" s="28"/>
      <c r="LAP834" s="28"/>
      <c r="LAQ834" s="28"/>
      <c r="LAR834" s="28"/>
      <c r="LAS834" s="28"/>
      <c r="LAT834" s="28"/>
      <c r="LAU834" s="28"/>
      <c r="LAV834" s="28"/>
      <c r="LAW834" s="28"/>
      <c r="LAX834" s="28"/>
      <c r="LAY834" s="28"/>
      <c r="LAZ834" s="28"/>
      <c r="LBA834" s="28"/>
      <c r="LBB834" s="28"/>
      <c r="LBC834" s="28"/>
      <c r="LBD834" s="28"/>
      <c r="LBE834" s="28"/>
      <c r="LBF834" s="28"/>
      <c r="LBG834" s="28"/>
      <c r="LBH834" s="28"/>
      <c r="LBI834" s="28"/>
      <c r="LBJ834" s="28"/>
      <c r="LBK834" s="28"/>
      <c r="LBL834" s="28"/>
      <c r="LBM834" s="28"/>
      <c r="LBN834" s="28"/>
      <c r="LBO834" s="28"/>
      <c r="LBP834" s="28"/>
      <c r="LBQ834" s="28"/>
      <c r="LBR834" s="28"/>
      <c r="LBS834" s="28"/>
      <c r="LBT834" s="28"/>
      <c r="LBU834" s="28"/>
      <c r="LBV834" s="28"/>
      <c r="LBW834" s="28"/>
      <c r="LBX834" s="28"/>
      <c r="LBY834" s="28"/>
      <c r="LBZ834" s="28"/>
      <c r="LCA834" s="28"/>
      <c r="LCB834" s="28"/>
      <c r="LCC834" s="28"/>
      <c r="LCD834" s="28"/>
      <c r="LCE834" s="28"/>
      <c r="LCF834" s="28"/>
      <c r="LCG834" s="28"/>
      <c r="LCH834" s="28"/>
      <c r="LCI834" s="28"/>
      <c r="LCJ834" s="28"/>
      <c r="LCK834" s="28"/>
      <c r="LCL834" s="28"/>
      <c r="LCM834" s="28"/>
      <c r="LCN834" s="28"/>
      <c r="LCO834" s="28"/>
      <c r="LCP834" s="28"/>
      <c r="LCQ834" s="28"/>
      <c r="LCR834" s="28"/>
      <c r="LCS834" s="28"/>
      <c r="LCT834" s="28"/>
      <c r="LCU834" s="28"/>
      <c r="LCV834" s="28"/>
      <c r="LCW834" s="28"/>
      <c r="LCX834" s="28"/>
      <c r="LCY834" s="28"/>
      <c r="LCZ834" s="28"/>
      <c r="LDA834" s="28"/>
      <c r="LDB834" s="28"/>
      <c r="LDC834" s="28"/>
      <c r="LDD834" s="28"/>
      <c r="LDE834" s="28"/>
      <c r="LDF834" s="28"/>
      <c r="LDG834" s="28"/>
      <c r="LDH834" s="28"/>
      <c r="LDI834" s="28"/>
      <c r="LDJ834" s="28"/>
      <c r="LDK834" s="28"/>
      <c r="LDL834" s="28"/>
      <c r="LDM834" s="28"/>
      <c r="LDN834" s="28"/>
      <c r="LDO834" s="28"/>
      <c r="LDP834" s="28"/>
      <c r="LDQ834" s="28"/>
      <c r="LDR834" s="28"/>
      <c r="LDS834" s="28"/>
      <c r="LDT834" s="28"/>
      <c r="LDU834" s="28"/>
      <c r="LDV834" s="28"/>
      <c r="LDW834" s="28"/>
      <c r="LDX834" s="28"/>
      <c r="LDY834" s="28"/>
      <c r="LDZ834" s="28"/>
      <c r="LEA834" s="28"/>
      <c r="LEB834" s="28"/>
      <c r="LEC834" s="28"/>
      <c r="LED834" s="28"/>
      <c r="LEE834" s="28"/>
      <c r="LEF834" s="28"/>
      <c r="LEG834" s="28"/>
      <c r="LEH834" s="28"/>
      <c r="LEI834" s="28"/>
      <c r="LEJ834" s="28"/>
      <c r="LEK834" s="28"/>
      <c r="LEL834" s="28"/>
      <c r="LEM834" s="28"/>
      <c r="LEN834" s="28"/>
      <c r="LEO834" s="28"/>
      <c r="LEP834" s="28"/>
      <c r="LEQ834" s="28"/>
      <c r="LER834" s="28"/>
      <c r="LES834" s="28"/>
      <c r="LET834" s="28"/>
      <c r="LEU834" s="28"/>
      <c r="LEV834" s="28"/>
      <c r="LEW834" s="28"/>
      <c r="LEX834" s="28"/>
      <c r="LEY834" s="28"/>
      <c r="LEZ834" s="28"/>
      <c r="LFA834" s="28"/>
      <c r="LFB834" s="28"/>
      <c r="LFC834" s="28"/>
      <c r="LFD834" s="28"/>
      <c r="LFE834" s="28"/>
      <c r="LFF834" s="28"/>
      <c r="LFG834" s="28"/>
      <c r="LFH834" s="28"/>
      <c r="LFI834" s="28"/>
      <c r="LFJ834" s="28"/>
      <c r="LFK834" s="28"/>
      <c r="LFL834" s="28"/>
      <c r="LFM834" s="28"/>
      <c r="LFN834" s="28"/>
      <c r="LFO834" s="28"/>
      <c r="LFP834" s="28"/>
      <c r="LFQ834" s="28"/>
      <c r="LFR834" s="28"/>
      <c r="LFS834" s="28"/>
      <c r="LFT834" s="28"/>
      <c r="LFU834" s="28"/>
      <c r="LFV834" s="28"/>
      <c r="LFW834" s="28"/>
      <c r="LFX834" s="28"/>
      <c r="LFY834" s="28"/>
      <c r="LFZ834" s="28"/>
      <c r="LGA834" s="28"/>
      <c r="LGB834" s="28"/>
      <c r="LGC834" s="28"/>
      <c r="LGD834" s="28"/>
      <c r="LGE834" s="28"/>
      <c r="LGF834" s="28"/>
      <c r="LGG834" s="28"/>
      <c r="LGH834" s="28"/>
      <c r="LGI834" s="28"/>
      <c r="LGJ834" s="28"/>
      <c r="LGK834" s="28"/>
      <c r="LGL834" s="28"/>
      <c r="LGM834" s="28"/>
      <c r="LGN834" s="28"/>
      <c r="LGO834" s="28"/>
      <c r="LGP834" s="28"/>
      <c r="LGQ834" s="28"/>
      <c r="LGR834" s="28"/>
      <c r="LGS834" s="28"/>
      <c r="LGT834" s="28"/>
      <c r="LGU834" s="28"/>
      <c r="LGV834" s="28"/>
      <c r="LGW834" s="28"/>
      <c r="LGX834" s="28"/>
      <c r="LGY834" s="28"/>
      <c r="LGZ834" s="28"/>
      <c r="LHA834" s="28"/>
      <c r="LHB834" s="28"/>
      <c r="LHC834" s="28"/>
      <c r="LHD834" s="28"/>
      <c r="LHE834" s="28"/>
      <c r="LHF834" s="28"/>
      <c r="LHG834" s="28"/>
      <c r="LHH834" s="28"/>
      <c r="LHI834" s="28"/>
      <c r="LHJ834" s="28"/>
      <c r="LHK834" s="28"/>
      <c r="LHL834" s="28"/>
      <c r="LHM834" s="28"/>
      <c r="LHN834" s="28"/>
      <c r="LHO834" s="28"/>
      <c r="LHP834" s="28"/>
      <c r="LHQ834" s="28"/>
      <c r="LHR834" s="28"/>
      <c r="LHS834" s="28"/>
      <c r="LHT834" s="28"/>
      <c r="LHU834" s="28"/>
      <c r="LHV834" s="28"/>
      <c r="LHW834" s="28"/>
      <c r="LHX834" s="28"/>
      <c r="LHY834" s="28"/>
      <c r="LHZ834" s="28"/>
      <c r="LIA834" s="28"/>
      <c r="LIB834" s="28"/>
      <c r="LIC834" s="28"/>
      <c r="LID834" s="28"/>
      <c r="LIE834" s="28"/>
      <c r="LIF834" s="28"/>
      <c r="LIG834" s="28"/>
      <c r="LIH834" s="28"/>
      <c r="LII834" s="28"/>
      <c r="LIJ834" s="28"/>
      <c r="LIK834" s="28"/>
      <c r="LIL834" s="28"/>
      <c r="LIM834" s="28"/>
      <c r="LIN834" s="28"/>
      <c r="LIO834" s="28"/>
      <c r="LIP834" s="28"/>
      <c r="LIQ834" s="28"/>
      <c r="LIR834" s="28"/>
      <c r="LIS834" s="28"/>
      <c r="LIT834" s="28"/>
      <c r="LIU834" s="28"/>
      <c r="LIV834" s="28"/>
      <c r="LIW834" s="28"/>
      <c r="LIX834" s="28"/>
      <c r="LIY834" s="28"/>
      <c r="LIZ834" s="28"/>
      <c r="LJA834" s="28"/>
      <c r="LJB834" s="28"/>
      <c r="LJC834" s="28"/>
      <c r="LJD834" s="28"/>
      <c r="LJE834" s="28"/>
      <c r="LJF834" s="28"/>
      <c r="LJG834" s="28"/>
      <c r="LJH834" s="28"/>
      <c r="LJI834" s="28"/>
      <c r="LJJ834" s="28"/>
      <c r="LJK834" s="28"/>
      <c r="LJL834" s="28"/>
      <c r="LJM834" s="28"/>
      <c r="LJN834" s="28"/>
      <c r="LJO834" s="28"/>
      <c r="LJP834" s="28"/>
      <c r="LJQ834" s="28"/>
      <c r="LJR834" s="28"/>
      <c r="LJS834" s="28"/>
      <c r="LJT834" s="28"/>
      <c r="LJU834" s="28"/>
      <c r="LJV834" s="28"/>
      <c r="LJW834" s="28"/>
      <c r="LJX834" s="28"/>
      <c r="LJY834" s="28"/>
      <c r="LJZ834" s="28"/>
      <c r="LKA834" s="28"/>
      <c r="LKB834" s="28"/>
      <c r="LKC834" s="28"/>
      <c r="LKD834" s="28"/>
      <c r="LKE834" s="28"/>
      <c r="LKF834" s="28"/>
      <c r="LKG834" s="28"/>
      <c r="LKH834" s="28"/>
      <c r="LKI834" s="28"/>
      <c r="LKJ834" s="28"/>
      <c r="LKK834" s="28"/>
      <c r="LKL834" s="28"/>
      <c r="LKM834" s="28"/>
      <c r="LKN834" s="28"/>
      <c r="LKO834" s="28"/>
      <c r="LKP834" s="28"/>
      <c r="LKQ834" s="28"/>
      <c r="LKR834" s="28"/>
      <c r="LKS834" s="28"/>
      <c r="LKT834" s="28"/>
      <c r="LKU834" s="28"/>
      <c r="LKV834" s="28"/>
      <c r="LKW834" s="28"/>
      <c r="LKX834" s="28"/>
      <c r="LKY834" s="28"/>
      <c r="LKZ834" s="28"/>
      <c r="LLA834" s="28"/>
      <c r="LLB834" s="28"/>
      <c r="LLC834" s="28"/>
      <c r="LLD834" s="28"/>
      <c r="LLE834" s="28"/>
      <c r="LLF834" s="28"/>
      <c r="LLG834" s="28"/>
      <c r="LLH834" s="28"/>
      <c r="LLI834" s="28"/>
      <c r="LLJ834" s="28"/>
      <c r="LLK834" s="28"/>
      <c r="LLL834" s="28"/>
      <c r="LLM834" s="28"/>
      <c r="LLN834" s="28"/>
      <c r="LLO834" s="28"/>
      <c r="LLP834" s="28"/>
      <c r="LLQ834" s="28"/>
      <c r="LLR834" s="28"/>
      <c r="LLS834" s="28"/>
      <c r="LLT834" s="28"/>
      <c r="LLU834" s="28"/>
      <c r="LLV834" s="28"/>
      <c r="LLW834" s="28"/>
      <c r="LLX834" s="28"/>
      <c r="LLY834" s="28"/>
      <c r="LLZ834" s="28"/>
      <c r="LMA834" s="28"/>
      <c r="LMB834" s="28"/>
      <c r="LMC834" s="28"/>
      <c r="LMD834" s="28"/>
      <c r="LME834" s="28"/>
      <c r="LMF834" s="28"/>
      <c r="LMG834" s="28"/>
      <c r="LMH834" s="28"/>
      <c r="LMI834" s="28"/>
      <c r="LMJ834" s="28"/>
      <c r="LMK834" s="28"/>
      <c r="LML834" s="28"/>
      <c r="LMM834" s="28"/>
      <c r="LMN834" s="28"/>
      <c r="LMO834" s="28"/>
      <c r="LMP834" s="28"/>
      <c r="LMQ834" s="28"/>
      <c r="LMR834" s="28"/>
      <c r="LMS834" s="28"/>
      <c r="LMT834" s="28"/>
      <c r="LMU834" s="28"/>
      <c r="LMV834" s="28"/>
      <c r="LMW834" s="28"/>
      <c r="LMX834" s="28"/>
      <c r="LMY834" s="28"/>
      <c r="LMZ834" s="28"/>
      <c r="LNA834" s="28"/>
      <c r="LNB834" s="28"/>
      <c r="LNC834" s="28"/>
      <c r="LND834" s="28"/>
      <c r="LNE834" s="28"/>
      <c r="LNF834" s="28"/>
      <c r="LNG834" s="28"/>
      <c r="LNH834" s="28"/>
      <c r="LNI834" s="28"/>
      <c r="LNJ834" s="28"/>
      <c r="LNK834" s="28"/>
      <c r="LNL834" s="28"/>
      <c r="LNM834" s="28"/>
      <c r="LNN834" s="28"/>
      <c r="LNO834" s="28"/>
      <c r="LNP834" s="28"/>
      <c r="LNQ834" s="28"/>
      <c r="LNR834" s="28"/>
      <c r="LNS834" s="28"/>
      <c r="LNT834" s="28"/>
      <c r="LNU834" s="28"/>
      <c r="LNV834" s="28"/>
      <c r="LNW834" s="28"/>
      <c r="LNX834" s="28"/>
      <c r="LNY834" s="28"/>
      <c r="LNZ834" s="28"/>
      <c r="LOA834" s="28"/>
      <c r="LOB834" s="28"/>
      <c r="LOC834" s="28"/>
      <c r="LOD834" s="28"/>
      <c r="LOE834" s="28"/>
      <c r="LOF834" s="28"/>
      <c r="LOG834" s="28"/>
      <c r="LOH834" s="28"/>
      <c r="LOI834" s="28"/>
      <c r="LOJ834" s="28"/>
      <c r="LOK834" s="28"/>
      <c r="LOL834" s="28"/>
      <c r="LOM834" s="28"/>
      <c r="LON834" s="28"/>
      <c r="LOO834" s="28"/>
      <c r="LOP834" s="28"/>
      <c r="LOQ834" s="28"/>
      <c r="LOR834" s="28"/>
      <c r="LOS834" s="28"/>
      <c r="LOT834" s="28"/>
      <c r="LOU834" s="28"/>
      <c r="LOV834" s="28"/>
      <c r="LOW834" s="28"/>
      <c r="LOX834" s="28"/>
      <c r="LOY834" s="28"/>
      <c r="LOZ834" s="28"/>
      <c r="LPA834" s="28"/>
      <c r="LPB834" s="28"/>
      <c r="LPC834" s="28"/>
      <c r="LPD834" s="28"/>
      <c r="LPE834" s="28"/>
      <c r="LPF834" s="28"/>
      <c r="LPG834" s="28"/>
      <c r="LPH834" s="28"/>
      <c r="LPI834" s="28"/>
      <c r="LPJ834" s="28"/>
      <c r="LPK834" s="28"/>
      <c r="LPL834" s="28"/>
      <c r="LPM834" s="28"/>
      <c r="LPN834" s="28"/>
      <c r="LPO834" s="28"/>
      <c r="LPP834" s="28"/>
      <c r="LPQ834" s="28"/>
      <c r="LPR834" s="28"/>
      <c r="LPS834" s="28"/>
      <c r="LPT834" s="28"/>
      <c r="LPU834" s="28"/>
      <c r="LPV834" s="28"/>
      <c r="LPW834" s="28"/>
      <c r="LPX834" s="28"/>
      <c r="LPY834" s="28"/>
      <c r="LPZ834" s="28"/>
      <c r="LQA834" s="28"/>
      <c r="LQB834" s="28"/>
      <c r="LQC834" s="28"/>
      <c r="LQD834" s="28"/>
      <c r="LQE834" s="28"/>
      <c r="LQF834" s="28"/>
      <c r="LQG834" s="28"/>
      <c r="LQH834" s="28"/>
      <c r="LQI834" s="28"/>
      <c r="LQJ834" s="28"/>
      <c r="LQK834" s="28"/>
      <c r="LQL834" s="28"/>
      <c r="LQM834" s="28"/>
      <c r="LQN834" s="28"/>
      <c r="LQO834" s="28"/>
      <c r="LQP834" s="28"/>
      <c r="LQQ834" s="28"/>
      <c r="LQR834" s="28"/>
      <c r="LQS834" s="28"/>
      <c r="LQT834" s="28"/>
      <c r="LQU834" s="28"/>
      <c r="LQV834" s="28"/>
      <c r="LQW834" s="28"/>
      <c r="LQX834" s="28"/>
      <c r="LQY834" s="28"/>
      <c r="LQZ834" s="28"/>
      <c r="LRA834" s="28"/>
      <c r="LRB834" s="28"/>
      <c r="LRC834" s="28"/>
      <c r="LRD834" s="28"/>
      <c r="LRE834" s="28"/>
      <c r="LRF834" s="28"/>
      <c r="LRG834" s="28"/>
      <c r="LRH834" s="28"/>
      <c r="LRI834" s="28"/>
      <c r="LRJ834" s="28"/>
      <c r="LRK834" s="28"/>
      <c r="LRL834" s="28"/>
      <c r="LRM834" s="28"/>
      <c r="LRN834" s="28"/>
      <c r="LRO834" s="28"/>
      <c r="LRP834" s="28"/>
      <c r="LRQ834" s="28"/>
      <c r="LRR834" s="28"/>
      <c r="LRS834" s="28"/>
      <c r="LRT834" s="28"/>
      <c r="LRU834" s="28"/>
      <c r="LRV834" s="28"/>
      <c r="LRW834" s="28"/>
      <c r="LRX834" s="28"/>
      <c r="LRY834" s="28"/>
      <c r="LRZ834" s="28"/>
      <c r="LSA834" s="28"/>
      <c r="LSB834" s="28"/>
      <c r="LSC834" s="28"/>
      <c r="LSD834" s="28"/>
      <c r="LSE834" s="28"/>
      <c r="LSF834" s="28"/>
      <c r="LSG834" s="28"/>
      <c r="LSH834" s="28"/>
      <c r="LSI834" s="28"/>
      <c r="LSJ834" s="28"/>
      <c r="LSK834" s="28"/>
      <c r="LSL834" s="28"/>
      <c r="LSM834" s="28"/>
      <c r="LSN834" s="28"/>
      <c r="LSO834" s="28"/>
      <c r="LSP834" s="28"/>
      <c r="LSQ834" s="28"/>
      <c r="LSR834" s="28"/>
      <c r="LSS834" s="28"/>
      <c r="LST834" s="28"/>
      <c r="LSU834" s="28"/>
      <c r="LSV834" s="28"/>
      <c r="LSW834" s="28"/>
      <c r="LSX834" s="28"/>
      <c r="LSY834" s="28"/>
      <c r="LSZ834" s="28"/>
      <c r="LTA834" s="28"/>
      <c r="LTB834" s="28"/>
      <c r="LTC834" s="28"/>
      <c r="LTD834" s="28"/>
      <c r="LTE834" s="28"/>
      <c r="LTF834" s="28"/>
      <c r="LTG834" s="28"/>
      <c r="LTH834" s="28"/>
      <c r="LTI834" s="28"/>
      <c r="LTJ834" s="28"/>
      <c r="LTK834" s="28"/>
      <c r="LTL834" s="28"/>
      <c r="LTM834" s="28"/>
      <c r="LTN834" s="28"/>
      <c r="LTO834" s="28"/>
      <c r="LTP834" s="28"/>
      <c r="LTQ834" s="28"/>
      <c r="LTR834" s="28"/>
      <c r="LTS834" s="28"/>
      <c r="LTT834" s="28"/>
      <c r="LTU834" s="28"/>
      <c r="LTV834" s="28"/>
      <c r="LTW834" s="28"/>
      <c r="LTX834" s="28"/>
      <c r="LTY834" s="28"/>
      <c r="LTZ834" s="28"/>
      <c r="LUA834" s="28"/>
      <c r="LUB834" s="28"/>
      <c r="LUC834" s="28"/>
      <c r="LUD834" s="28"/>
      <c r="LUE834" s="28"/>
      <c r="LUF834" s="28"/>
      <c r="LUG834" s="28"/>
      <c r="LUH834" s="28"/>
      <c r="LUI834" s="28"/>
      <c r="LUJ834" s="28"/>
      <c r="LUK834" s="28"/>
      <c r="LUL834" s="28"/>
      <c r="LUM834" s="28"/>
      <c r="LUN834" s="28"/>
      <c r="LUO834" s="28"/>
      <c r="LUP834" s="28"/>
      <c r="LUQ834" s="28"/>
      <c r="LUR834" s="28"/>
      <c r="LUS834" s="28"/>
      <c r="LUT834" s="28"/>
      <c r="LUU834" s="28"/>
      <c r="LUV834" s="28"/>
      <c r="LUW834" s="28"/>
      <c r="LUX834" s="28"/>
      <c r="LUY834" s="28"/>
      <c r="LUZ834" s="28"/>
      <c r="LVA834" s="28"/>
      <c r="LVB834" s="28"/>
      <c r="LVC834" s="28"/>
      <c r="LVD834" s="28"/>
      <c r="LVE834" s="28"/>
      <c r="LVF834" s="28"/>
      <c r="LVG834" s="28"/>
      <c r="LVH834" s="28"/>
      <c r="LVI834" s="28"/>
      <c r="LVJ834" s="28"/>
      <c r="LVK834" s="28"/>
      <c r="LVL834" s="28"/>
      <c r="LVM834" s="28"/>
      <c r="LVN834" s="28"/>
      <c r="LVO834" s="28"/>
      <c r="LVP834" s="28"/>
      <c r="LVQ834" s="28"/>
      <c r="LVR834" s="28"/>
      <c r="LVS834" s="28"/>
      <c r="LVT834" s="28"/>
      <c r="LVU834" s="28"/>
      <c r="LVV834" s="28"/>
      <c r="LVW834" s="28"/>
      <c r="LVX834" s="28"/>
      <c r="LVY834" s="28"/>
      <c r="LVZ834" s="28"/>
      <c r="LWA834" s="28"/>
      <c r="LWB834" s="28"/>
      <c r="LWC834" s="28"/>
      <c r="LWD834" s="28"/>
      <c r="LWE834" s="28"/>
      <c r="LWF834" s="28"/>
      <c r="LWG834" s="28"/>
      <c r="LWH834" s="28"/>
      <c r="LWI834" s="28"/>
      <c r="LWJ834" s="28"/>
      <c r="LWK834" s="28"/>
      <c r="LWL834" s="28"/>
      <c r="LWM834" s="28"/>
      <c r="LWN834" s="28"/>
      <c r="LWO834" s="28"/>
      <c r="LWP834" s="28"/>
      <c r="LWQ834" s="28"/>
      <c r="LWR834" s="28"/>
      <c r="LWS834" s="28"/>
      <c r="LWT834" s="28"/>
      <c r="LWU834" s="28"/>
      <c r="LWV834" s="28"/>
      <c r="LWW834" s="28"/>
      <c r="LWX834" s="28"/>
      <c r="LWY834" s="28"/>
      <c r="LWZ834" s="28"/>
      <c r="LXA834" s="28"/>
      <c r="LXB834" s="28"/>
      <c r="LXC834" s="28"/>
      <c r="LXD834" s="28"/>
      <c r="LXE834" s="28"/>
      <c r="LXF834" s="28"/>
      <c r="LXG834" s="28"/>
      <c r="LXH834" s="28"/>
      <c r="LXI834" s="28"/>
      <c r="LXJ834" s="28"/>
      <c r="LXK834" s="28"/>
      <c r="LXL834" s="28"/>
      <c r="LXM834" s="28"/>
      <c r="LXN834" s="28"/>
      <c r="LXO834" s="28"/>
      <c r="LXP834" s="28"/>
      <c r="LXQ834" s="28"/>
      <c r="LXR834" s="28"/>
      <c r="LXS834" s="28"/>
      <c r="LXT834" s="28"/>
      <c r="LXU834" s="28"/>
      <c r="LXV834" s="28"/>
      <c r="LXW834" s="28"/>
      <c r="LXX834" s="28"/>
      <c r="LXY834" s="28"/>
      <c r="LXZ834" s="28"/>
      <c r="LYA834" s="28"/>
      <c r="LYB834" s="28"/>
      <c r="LYC834" s="28"/>
      <c r="LYD834" s="28"/>
      <c r="LYE834" s="28"/>
      <c r="LYF834" s="28"/>
      <c r="LYG834" s="28"/>
      <c r="LYH834" s="28"/>
      <c r="LYI834" s="28"/>
      <c r="LYJ834" s="28"/>
      <c r="LYK834" s="28"/>
      <c r="LYL834" s="28"/>
      <c r="LYM834" s="28"/>
      <c r="LYN834" s="28"/>
      <c r="LYO834" s="28"/>
      <c r="LYP834" s="28"/>
      <c r="LYQ834" s="28"/>
      <c r="LYR834" s="28"/>
      <c r="LYS834" s="28"/>
      <c r="LYT834" s="28"/>
      <c r="LYU834" s="28"/>
      <c r="LYV834" s="28"/>
      <c r="LYW834" s="28"/>
      <c r="LYX834" s="28"/>
      <c r="LYY834" s="28"/>
      <c r="LYZ834" s="28"/>
      <c r="LZA834" s="28"/>
      <c r="LZB834" s="28"/>
      <c r="LZC834" s="28"/>
      <c r="LZD834" s="28"/>
      <c r="LZE834" s="28"/>
      <c r="LZF834" s="28"/>
      <c r="LZG834" s="28"/>
      <c r="LZH834" s="28"/>
      <c r="LZI834" s="28"/>
      <c r="LZJ834" s="28"/>
      <c r="LZK834" s="28"/>
      <c r="LZL834" s="28"/>
      <c r="LZM834" s="28"/>
      <c r="LZN834" s="28"/>
      <c r="LZO834" s="28"/>
      <c r="LZP834" s="28"/>
      <c r="LZQ834" s="28"/>
      <c r="LZR834" s="28"/>
      <c r="LZS834" s="28"/>
      <c r="LZT834" s="28"/>
      <c r="LZU834" s="28"/>
      <c r="LZV834" s="28"/>
      <c r="LZW834" s="28"/>
      <c r="LZX834" s="28"/>
      <c r="LZY834" s="28"/>
      <c r="LZZ834" s="28"/>
      <c r="MAA834" s="28"/>
      <c r="MAB834" s="28"/>
      <c r="MAC834" s="28"/>
      <c r="MAD834" s="28"/>
      <c r="MAE834" s="28"/>
      <c r="MAF834" s="28"/>
      <c r="MAG834" s="28"/>
      <c r="MAH834" s="28"/>
      <c r="MAI834" s="28"/>
      <c r="MAJ834" s="28"/>
      <c r="MAK834" s="28"/>
      <c r="MAL834" s="28"/>
      <c r="MAM834" s="28"/>
      <c r="MAN834" s="28"/>
      <c r="MAO834" s="28"/>
      <c r="MAP834" s="28"/>
      <c r="MAQ834" s="28"/>
      <c r="MAR834" s="28"/>
      <c r="MAS834" s="28"/>
      <c r="MAT834" s="28"/>
      <c r="MAU834" s="28"/>
      <c r="MAV834" s="28"/>
      <c r="MAW834" s="28"/>
      <c r="MAX834" s="28"/>
      <c r="MAY834" s="28"/>
      <c r="MAZ834" s="28"/>
      <c r="MBA834" s="28"/>
      <c r="MBB834" s="28"/>
      <c r="MBC834" s="28"/>
      <c r="MBD834" s="28"/>
      <c r="MBE834" s="28"/>
      <c r="MBF834" s="28"/>
      <c r="MBG834" s="28"/>
      <c r="MBH834" s="28"/>
      <c r="MBI834" s="28"/>
      <c r="MBJ834" s="28"/>
      <c r="MBK834" s="28"/>
      <c r="MBL834" s="28"/>
      <c r="MBM834" s="28"/>
      <c r="MBN834" s="28"/>
      <c r="MBO834" s="28"/>
      <c r="MBP834" s="28"/>
      <c r="MBQ834" s="28"/>
      <c r="MBR834" s="28"/>
      <c r="MBS834" s="28"/>
      <c r="MBT834" s="28"/>
      <c r="MBU834" s="28"/>
      <c r="MBV834" s="28"/>
      <c r="MBW834" s="28"/>
      <c r="MBX834" s="28"/>
      <c r="MBY834" s="28"/>
      <c r="MBZ834" s="28"/>
      <c r="MCA834" s="28"/>
      <c r="MCB834" s="28"/>
      <c r="MCC834" s="28"/>
      <c r="MCD834" s="28"/>
      <c r="MCE834" s="28"/>
      <c r="MCF834" s="28"/>
      <c r="MCG834" s="28"/>
      <c r="MCH834" s="28"/>
      <c r="MCI834" s="28"/>
      <c r="MCJ834" s="28"/>
      <c r="MCK834" s="28"/>
      <c r="MCL834" s="28"/>
      <c r="MCM834" s="28"/>
      <c r="MCN834" s="28"/>
      <c r="MCO834" s="28"/>
      <c r="MCP834" s="28"/>
      <c r="MCQ834" s="28"/>
      <c r="MCR834" s="28"/>
      <c r="MCS834" s="28"/>
      <c r="MCT834" s="28"/>
      <c r="MCU834" s="28"/>
      <c r="MCV834" s="28"/>
      <c r="MCW834" s="28"/>
      <c r="MCX834" s="28"/>
      <c r="MCY834" s="28"/>
      <c r="MCZ834" s="28"/>
      <c r="MDA834" s="28"/>
      <c r="MDB834" s="28"/>
      <c r="MDC834" s="28"/>
      <c r="MDD834" s="28"/>
      <c r="MDE834" s="28"/>
      <c r="MDF834" s="28"/>
      <c r="MDG834" s="28"/>
      <c r="MDH834" s="28"/>
      <c r="MDI834" s="28"/>
      <c r="MDJ834" s="28"/>
      <c r="MDK834" s="28"/>
      <c r="MDL834" s="28"/>
      <c r="MDM834" s="28"/>
      <c r="MDN834" s="28"/>
      <c r="MDO834" s="28"/>
      <c r="MDP834" s="28"/>
      <c r="MDQ834" s="28"/>
      <c r="MDR834" s="28"/>
      <c r="MDS834" s="28"/>
      <c r="MDT834" s="28"/>
      <c r="MDU834" s="28"/>
      <c r="MDV834" s="28"/>
      <c r="MDW834" s="28"/>
      <c r="MDX834" s="28"/>
      <c r="MDY834" s="28"/>
      <c r="MDZ834" s="28"/>
      <c r="MEA834" s="28"/>
      <c r="MEB834" s="28"/>
      <c r="MEC834" s="28"/>
      <c r="MED834" s="28"/>
      <c r="MEE834" s="28"/>
      <c r="MEF834" s="28"/>
      <c r="MEG834" s="28"/>
      <c r="MEH834" s="28"/>
      <c r="MEI834" s="28"/>
      <c r="MEJ834" s="28"/>
      <c r="MEK834" s="28"/>
      <c r="MEL834" s="28"/>
      <c r="MEM834" s="28"/>
      <c r="MEN834" s="28"/>
      <c r="MEO834" s="28"/>
      <c r="MEP834" s="28"/>
      <c r="MEQ834" s="28"/>
      <c r="MER834" s="28"/>
      <c r="MES834" s="28"/>
      <c r="MET834" s="28"/>
      <c r="MEU834" s="28"/>
      <c r="MEV834" s="28"/>
      <c r="MEW834" s="28"/>
      <c r="MEX834" s="28"/>
      <c r="MEY834" s="28"/>
      <c r="MEZ834" s="28"/>
      <c r="MFA834" s="28"/>
      <c r="MFB834" s="28"/>
      <c r="MFC834" s="28"/>
      <c r="MFD834" s="28"/>
      <c r="MFE834" s="28"/>
      <c r="MFF834" s="28"/>
      <c r="MFG834" s="28"/>
      <c r="MFH834" s="28"/>
      <c r="MFI834" s="28"/>
      <c r="MFJ834" s="28"/>
      <c r="MFK834" s="28"/>
      <c r="MFL834" s="28"/>
      <c r="MFM834" s="28"/>
      <c r="MFN834" s="28"/>
      <c r="MFO834" s="28"/>
      <c r="MFP834" s="28"/>
      <c r="MFQ834" s="28"/>
      <c r="MFR834" s="28"/>
      <c r="MFS834" s="28"/>
      <c r="MFT834" s="28"/>
      <c r="MFU834" s="28"/>
      <c r="MFV834" s="28"/>
      <c r="MFW834" s="28"/>
      <c r="MFX834" s="28"/>
      <c r="MFY834" s="28"/>
      <c r="MFZ834" s="28"/>
      <c r="MGA834" s="28"/>
      <c r="MGB834" s="28"/>
      <c r="MGC834" s="28"/>
      <c r="MGD834" s="28"/>
      <c r="MGE834" s="28"/>
      <c r="MGF834" s="28"/>
      <c r="MGG834" s="28"/>
      <c r="MGH834" s="28"/>
      <c r="MGI834" s="28"/>
      <c r="MGJ834" s="28"/>
      <c r="MGK834" s="28"/>
      <c r="MGL834" s="28"/>
      <c r="MGM834" s="28"/>
      <c r="MGN834" s="28"/>
      <c r="MGO834" s="28"/>
      <c r="MGP834" s="28"/>
      <c r="MGQ834" s="28"/>
      <c r="MGR834" s="28"/>
      <c r="MGS834" s="28"/>
      <c r="MGT834" s="28"/>
      <c r="MGU834" s="28"/>
      <c r="MGV834" s="28"/>
      <c r="MGW834" s="28"/>
      <c r="MGX834" s="28"/>
      <c r="MGY834" s="28"/>
      <c r="MGZ834" s="28"/>
      <c r="MHA834" s="28"/>
      <c r="MHB834" s="28"/>
      <c r="MHC834" s="28"/>
      <c r="MHD834" s="28"/>
      <c r="MHE834" s="28"/>
      <c r="MHF834" s="28"/>
      <c r="MHG834" s="28"/>
      <c r="MHH834" s="28"/>
      <c r="MHI834" s="28"/>
      <c r="MHJ834" s="28"/>
      <c r="MHK834" s="28"/>
      <c r="MHL834" s="28"/>
      <c r="MHM834" s="28"/>
      <c r="MHN834" s="28"/>
      <c r="MHO834" s="28"/>
      <c r="MHP834" s="28"/>
      <c r="MHQ834" s="28"/>
      <c r="MHR834" s="28"/>
      <c r="MHS834" s="28"/>
      <c r="MHT834" s="28"/>
      <c r="MHU834" s="28"/>
      <c r="MHV834" s="28"/>
      <c r="MHW834" s="28"/>
      <c r="MHX834" s="28"/>
      <c r="MHY834" s="28"/>
      <c r="MHZ834" s="28"/>
      <c r="MIA834" s="28"/>
      <c r="MIB834" s="28"/>
      <c r="MIC834" s="28"/>
      <c r="MID834" s="28"/>
      <c r="MIE834" s="28"/>
      <c r="MIF834" s="28"/>
      <c r="MIG834" s="28"/>
      <c r="MIH834" s="28"/>
      <c r="MII834" s="28"/>
      <c r="MIJ834" s="28"/>
      <c r="MIK834" s="28"/>
      <c r="MIL834" s="28"/>
      <c r="MIM834" s="28"/>
      <c r="MIN834" s="28"/>
      <c r="MIO834" s="28"/>
      <c r="MIP834" s="28"/>
      <c r="MIQ834" s="28"/>
      <c r="MIR834" s="28"/>
      <c r="MIS834" s="28"/>
      <c r="MIT834" s="28"/>
      <c r="MIU834" s="28"/>
      <c r="MIV834" s="28"/>
      <c r="MIW834" s="28"/>
      <c r="MIX834" s="28"/>
      <c r="MIY834" s="28"/>
      <c r="MIZ834" s="28"/>
      <c r="MJA834" s="28"/>
      <c r="MJB834" s="28"/>
      <c r="MJC834" s="28"/>
      <c r="MJD834" s="28"/>
      <c r="MJE834" s="28"/>
      <c r="MJF834" s="28"/>
      <c r="MJG834" s="28"/>
      <c r="MJH834" s="28"/>
      <c r="MJI834" s="28"/>
      <c r="MJJ834" s="28"/>
      <c r="MJK834" s="28"/>
      <c r="MJL834" s="28"/>
      <c r="MJM834" s="28"/>
      <c r="MJN834" s="28"/>
      <c r="MJO834" s="28"/>
      <c r="MJP834" s="28"/>
      <c r="MJQ834" s="28"/>
      <c r="MJR834" s="28"/>
      <c r="MJS834" s="28"/>
      <c r="MJT834" s="28"/>
      <c r="MJU834" s="28"/>
      <c r="MJV834" s="28"/>
      <c r="MJW834" s="28"/>
      <c r="MJX834" s="28"/>
      <c r="MJY834" s="28"/>
      <c r="MJZ834" s="28"/>
      <c r="MKA834" s="28"/>
      <c r="MKB834" s="28"/>
      <c r="MKC834" s="28"/>
      <c r="MKD834" s="28"/>
      <c r="MKE834" s="28"/>
      <c r="MKF834" s="28"/>
      <c r="MKG834" s="28"/>
      <c r="MKH834" s="28"/>
      <c r="MKI834" s="28"/>
      <c r="MKJ834" s="28"/>
      <c r="MKK834" s="28"/>
      <c r="MKL834" s="28"/>
      <c r="MKM834" s="28"/>
      <c r="MKN834" s="28"/>
      <c r="MKO834" s="28"/>
      <c r="MKP834" s="28"/>
      <c r="MKQ834" s="28"/>
      <c r="MKR834" s="28"/>
      <c r="MKS834" s="28"/>
      <c r="MKT834" s="28"/>
      <c r="MKU834" s="28"/>
      <c r="MKV834" s="28"/>
      <c r="MKW834" s="28"/>
      <c r="MKX834" s="28"/>
      <c r="MKY834" s="28"/>
      <c r="MKZ834" s="28"/>
      <c r="MLA834" s="28"/>
      <c r="MLB834" s="28"/>
      <c r="MLC834" s="28"/>
      <c r="MLD834" s="28"/>
      <c r="MLE834" s="28"/>
      <c r="MLF834" s="28"/>
      <c r="MLG834" s="28"/>
      <c r="MLH834" s="28"/>
      <c r="MLI834" s="28"/>
      <c r="MLJ834" s="28"/>
      <c r="MLK834" s="28"/>
      <c r="MLL834" s="28"/>
      <c r="MLM834" s="28"/>
      <c r="MLN834" s="28"/>
      <c r="MLO834" s="28"/>
      <c r="MLP834" s="28"/>
      <c r="MLQ834" s="28"/>
      <c r="MLR834" s="28"/>
      <c r="MLS834" s="28"/>
      <c r="MLT834" s="28"/>
      <c r="MLU834" s="28"/>
      <c r="MLV834" s="28"/>
      <c r="MLW834" s="28"/>
      <c r="MLX834" s="28"/>
      <c r="MLY834" s="28"/>
      <c r="MLZ834" s="28"/>
      <c r="MMA834" s="28"/>
      <c r="MMB834" s="28"/>
      <c r="MMC834" s="28"/>
      <c r="MMD834" s="28"/>
      <c r="MME834" s="28"/>
      <c r="MMF834" s="28"/>
      <c r="MMG834" s="28"/>
      <c r="MMH834" s="28"/>
      <c r="MMI834" s="28"/>
      <c r="MMJ834" s="28"/>
      <c r="MMK834" s="28"/>
      <c r="MML834" s="28"/>
      <c r="MMM834" s="28"/>
      <c r="MMN834" s="28"/>
      <c r="MMO834" s="28"/>
      <c r="MMP834" s="28"/>
      <c r="MMQ834" s="28"/>
      <c r="MMR834" s="28"/>
      <c r="MMS834" s="28"/>
      <c r="MMT834" s="28"/>
      <c r="MMU834" s="28"/>
      <c r="MMV834" s="28"/>
      <c r="MMW834" s="28"/>
      <c r="MMX834" s="28"/>
      <c r="MMY834" s="28"/>
      <c r="MMZ834" s="28"/>
      <c r="MNA834" s="28"/>
      <c r="MNB834" s="28"/>
      <c r="MNC834" s="28"/>
      <c r="MND834" s="28"/>
      <c r="MNE834" s="28"/>
      <c r="MNF834" s="28"/>
      <c r="MNG834" s="28"/>
      <c r="MNH834" s="28"/>
      <c r="MNI834" s="28"/>
      <c r="MNJ834" s="28"/>
      <c r="MNK834" s="28"/>
      <c r="MNL834" s="28"/>
      <c r="MNM834" s="28"/>
      <c r="MNN834" s="28"/>
      <c r="MNO834" s="28"/>
      <c r="MNP834" s="28"/>
      <c r="MNQ834" s="28"/>
      <c r="MNR834" s="28"/>
      <c r="MNS834" s="28"/>
      <c r="MNT834" s="28"/>
      <c r="MNU834" s="28"/>
      <c r="MNV834" s="28"/>
      <c r="MNW834" s="28"/>
      <c r="MNX834" s="28"/>
      <c r="MNY834" s="28"/>
      <c r="MNZ834" s="28"/>
      <c r="MOA834" s="28"/>
      <c r="MOB834" s="28"/>
      <c r="MOC834" s="28"/>
      <c r="MOD834" s="28"/>
      <c r="MOE834" s="28"/>
      <c r="MOF834" s="28"/>
      <c r="MOG834" s="28"/>
      <c r="MOH834" s="28"/>
      <c r="MOI834" s="28"/>
      <c r="MOJ834" s="28"/>
      <c r="MOK834" s="28"/>
      <c r="MOL834" s="28"/>
      <c r="MOM834" s="28"/>
      <c r="MON834" s="28"/>
      <c r="MOO834" s="28"/>
      <c r="MOP834" s="28"/>
      <c r="MOQ834" s="28"/>
      <c r="MOR834" s="28"/>
      <c r="MOS834" s="28"/>
      <c r="MOT834" s="28"/>
      <c r="MOU834" s="28"/>
      <c r="MOV834" s="28"/>
      <c r="MOW834" s="28"/>
      <c r="MOX834" s="28"/>
      <c r="MOY834" s="28"/>
      <c r="MOZ834" s="28"/>
      <c r="MPA834" s="28"/>
      <c r="MPB834" s="28"/>
      <c r="MPC834" s="28"/>
      <c r="MPD834" s="28"/>
      <c r="MPE834" s="28"/>
      <c r="MPF834" s="28"/>
      <c r="MPG834" s="28"/>
      <c r="MPH834" s="28"/>
      <c r="MPI834" s="28"/>
      <c r="MPJ834" s="28"/>
      <c r="MPK834" s="28"/>
      <c r="MPL834" s="28"/>
      <c r="MPM834" s="28"/>
      <c r="MPN834" s="28"/>
      <c r="MPO834" s="28"/>
      <c r="MPP834" s="28"/>
      <c r="MPQ834" s="28"/>
      <c r="MPR834" s="28"/>
      <c r="MPS834" s="28"/>
      <c r="MPT834" s="28"/>
      <c r="MPU834" s="28"/>
      <c r="MPV834" s="28"/>
      <c r="MPW834" s="28"/>
      <c r="MPX834" s="28"/>
      <c r="MPY834" s="28"/>
      <c r="MPZ834" s="28"/>
      <c r="MQA834" s="28"/>
      <c r="MQB834" s="28"/>
      <c r="MQC834" s="28"/>
      <c r="MQD834" s="28"/>
      <c r="MQE834" s="28"/>
      <c r="MQF834" s="28"/>
      <c r="MQG834" s="28"/>
      <c r="MQH834" s="28"/>
      <c r="MQI834" s="28"/>
      <c r="MQJ834" s="28"/>
      <c r="MQK834" s="28"/>
      <c r="MQL834" s="28"/>
      <c r="MQM834" s="28"/>
      <c r="MQN834" s="28"/>
      <c r="MQO834" s="28"/>
      <c r="MQP834" s="28"/>
      <c r="MQQ834" s="28"/>
      <c r="MQR834" s="28"/>
      <c r="MQS834" s="28"/>
      <c r="MQT834" s="28"/>
      <c r="MQU834" s="28"/>
      <c r="MQV834" s="28"/>
      <c r="MQW834" s="28"/>
      <c r="MQX834" s="28"/>
      <c r="MQY834" s="28"/>
      <c r="MQZ834" s="28"/>
      <c r="MRA834" s="28"/>
      <c r="MRB834" s="28"/>
      <c r="MRC834" s="28"/>
      <c r="MRD834" s="28"/>
      <c r="MRE834" s="28"/>
      <c r="MRF834" s="28"/>
      <c r="MRG834" s="28"/>
      <c r="MRH834" s="28"/>
      <c r="MRI834" s="28"/>
      <c r="MRJ834" s="28"/>
      <c r="MRK834" s="28"/>
      <c r="MRL834" s="28"/>
      <c r="MRM834" s="28"/>
      <c r="MRN834" s="28"/>
      <c r="MRO834" s="28"/>
      <c r="MRP834" s="28"/>
      <c r="MRQ834" s="28"/>
      <c r="MRR834" s="28"/>
      <c r="MRS834" s="28"/>
      <c r="MRT834" s="28"/>
      <c r="MRU834" s="28"/>
      <c r="MRV834" s="28"/>
      <c r="MRW834" s="28"/>
      <c r="MRX834" s="28"/>
      <c r="MRY834" s="28"/>
      <c r="MRZ834" s="28"/>
      <c r="MSA834" s="28"/>
      <c r="MSB834" s="28"/>
      <c r="MSC834" s="28"/>
      <c r="MSD834" s="28"/>
      <c r="MSE834" s="28"/>
      <c r="MSF834" s="28"/>
      <c r="MSG834" s="28"/>
      <c r="MSH834" s="28"/>
      <c r="MSI834" s="28"/>
      <c r="MSJ834" s="28"/>
      <c r="MSK834" s="28"/>
      <c r="MSL834" s="28"/>
      <c r="MSM834" s="28"/>
      <c r="MSN834" s="28"/>
      <c r="MSO834" s="28"/>
      <c r="MSP834" s="28"/>
      <c r="MSQ834" s="28"/>
      <c r="MSR834" s="28"/>
      <c r="MSS834" s="28"/>
      <c r="MST834" s="28"/>
      <c r="MSU834" s="28"/>
      <c r="MSV834" s="28"/>
      <c r="MSW834" s="28"/>
      <c r="MSX834" s="28"/>
      <c r="MSY834" s="28"/>
      <c r="MSZ834" s="28"/>
      <c r="MTA834" s="28"/>
      <c r="MTB834" s="28"/>
      <c r="MTC834" s="28"/>
      <c r="MTD834" s="28"/>
      <c r="MTE834" s="28"/>
      <c r="MTF834" s="28"/>
      <c r="MTG834" s="28"/>
      <c r="MTH834" s="28"/>
      <c r="MTI834" s="28"/>
      <c r="MTJ834" s="28"/>
      <c r="MTK834" s="28"/>
      <c r="MTL834" s="28"/>
      <c r="MTM834" s="28"/>
      <c r="MTN834" s="28"/>
      <c r="MTO834" s="28"/>
      <c r="MTP834" s="28"/>
      <c r="MTQ834" s="28"/>
      <c r="MTR834" s="28"/>
      <c r="MTS834" s="28"/>
      <c r="MTT834" s="28"/>
      <c r="MTU834" s="28"/>
      <c r="MTV834" s="28"/>
      <c r="MTW834" s="28"/>
      <c r="MTX834" s="28"/>
      <c r="MTY834" s="28"/>
      <c r="MTZ834" s="28"/>
      <c r="MUA834" s="28"/>
      <c r="MUB834" s="28"/>
      <c r="MUC834" s="28"/>
      <c r="MUD834" s="28"/>
      <c r="MUE834" s="28"/>
      <c r="MUF834" s="28"/>
      <c r="MUG834" s="28"/>
      <c r="MUH834" s="28"/>
      <c r="MUI834" s="28"/>
      <c r="MUJ834" s="28"/>
      <c r="MUK834" s="28"/>
      <c r="MUL834" s="28"/>
      <c r="MUM834" s="28"/>
      <c r="MUN834" s="28"/>
      <c r="MUO834" s="28"/>
      <c r="MUP834" s="28"/>
      <c r="MUQ834" s="28"/>
      <c r="MUR834" s="28"/>
      <c r="MUS834" s="28"/>
      <c r="MUT834" s="28"/>
      <c r="MUU834" s="28"/>
      <c r="MUV834" s="28"/>
      <c r="MUW834" s="28"/>
      <c r="MUX834" s="28"/>
      <c r="MUY834" s="28"/>
      <c r="MUZ834" s="28"/>
      <c r="MVA834" s="28"/>
      <c r="MVB834" s="28"/>
      <c r="MVC834" s="28"/>
      <c r="MVD834" s="28"/>
      <c r="MVE834" s="28"/>
      <c r="MVF834" s="28"/>
      <c r="MVG834" s="28"/>
      <c r="MVH834" s="28"/>
      <c r="MVI834" s="28"/>
      <c r="MVJ834" s="28"/>
      <c r="MVK834" s="28"/>
      <c r="MVL834" s="28"/>
      <c r="MVM834" s="28"/>
      <c r="MVN834" s="28"/>
      <c r="MVO834" s="28"/>
      <c r="MVP834" s="28"/>
      <c r="MVQ834" s="28"/>
      <c r="MVR834" s="28"/>
      <c r="MVS834" s="28"/>
      <c r="MVT834" s="28"/>
      <c r="MVU834" s="28"/>
      <c r="MVV834" s="28"/>
      <c r="MVW834" s="28"/>
      <c r="MVX834" s="28"/>
      <c r="MVY834" s="28"/>
      <c r="MVZ834" s="28"/>
      <c r="MWA834" s="28"/>
      <c r="MWB834" s="28"/>
      <c r="MWC834" s="28"/>
      <c r="MWD834" s="28"/>
      <c r="MWE834" s="28"/>
      <c r="MWF834" s="28"/>
      <c r="MWG834" s="28"/>
      <c r="MWH834" s="28"/>
      <c r="MWI834" s="28"/>
      <c r="MWJ834" s="28"/>
      <c r="MWK834" s="28"/>
      <c r="MWL834" s="28"/>
      <c r="MWM834" s="28"/>
      <c r="MWN834" s="28"/>
      <c r="MWO834" s="28"/>
      <c r="MWP834" s="28"/>
      <c r="MWQ834" s="28"/>
      <c r="MWR834" s="28"/>
      <c r="MWS834" s="28"/>
      <c r="MWT834" s="28"/>
      <c r="MWU834" s="28"/>
      <c r="MWV834" s="28"/>
      <c r="MWW834" s="28"/>
      <c r="MWX834" s="28"/>
      <c r="MWY834" s="28"/>
      <c r="MWZ834" s="28"/>
      <c r="MXA834" s="28"/>
      <c r="MXB834" s="28"/>
      <c r="MXC834" s="28"/>
      <c r="MXD834" s="28"/>
      <c r="MXE834" s="28"/>
      <c r="MXF834" s="28"/>
      <c r="MXG834" s="28"/>
      <c r="MXH834" s="28"/>
      <c r="MXI834" s="28"/>
      <c r="MXJ834" s="28"/>
      <c r="MXK834" s="28"/>
      <c r="MXL834" s="28"/>
      <c r="MXM834" s="28"/>
      <c r="MXN834" s="28"/>
      <c r="MXO834" s="28"/>
      <c r="MXP834" s="28"/>
      <c r="MXQ834" s="28"/>
      <c r="MXR834" s="28"/>
      <c r="MXS834" s="28"/>
      <c r="MXT834" s="28"/>
      <c r="MXU834" s="28"/>
      <c r="MXV834" s="28"/>
      <c r="MXW834" s="28"/>
      <c r="MXX834" s="28"/>
      <c r="MXY834" s="28"/>
      <c r="MXZ834" s="28"/>
      <c r="MYA834" s="28"/>
      <c r="MYB834" s="28"/>
      <c r="MYC834" s="28"/>
      <c r="MYD834" s="28"/>
      <c r="MYE834" s="28"/>
      <c r="MYF834" s="28"/>
      <c r="MYG834" s="28"/>
      <c r="MYH834" s="28"/>
      <c r="MYI834" s="28"/>
      <c r="MYJ834" s="28"/>
      <c r="MYK834" s="28"/>
      <c r="MYL834" s="28"/>
      <c r="MYM834" s="28"/>
      <c r="MYN834" s="28"/>
      <c r="MYO834" s="28"/>
      <c r="MYP834" s="28"/>
      <c r="MYQ834" s="28"/>
      <c r="MYR834" s="28"/>
      <c r="MYS834" s="28"/>
      <c r="MYT834" s="28"/>
      <c r="MYU834" s="28"/>
      <c r="MYV834" s="28"/>
      <c r="MYW834" s="28"/>
      <c r="MYX834" s="28"/>
      <c r="MYY834" s="28"/>
      <c r="MYZ834" s="28"/>
      <c r="MZA834" s="28"/>
      <c r="MZB834" s="28"/>
      <c r="MZC834" s="28"/>
      <c r="MZD834" s="28"/>
      <c r="MZE834" s="28"/>
      <c r="MZF834" s="28"/>
      <c r="MZG834" s="28"/>
      <c r="MZH834" s="28"/>
      <c r="MZI834" s="28"/>
      <c r="MZJ834" s="28"/>
      <c r="MZK834" s="28"/>
      <c r="MZL834" s="28"/>
      <c r="MZM834" s="28"/>
      <c r="MZN834" s="28"/>
      <c r="MZO834" s="28"/>
      <c r="MZP834" s="28"/>
      <c r="MZQ834" s="28"/>
      <c r="MZR834" s="28"/>
      <c r="MZS834" s="28"/>
      <c r="MZT834" s="28"/>
      <c r="MZU834" s="28"/>
      <c r="MZV834" s="28"/>
      <c r="MZW834" s="28"/>
      <c r="MZX834" s="28"/>
      <c r="MZY834" s="28"/>
      <c r="MZZ834" s="28"/>
      <c r="NAA834" s="28"/>
      <c r="NAB834" s="28"/>
      <c r="NAC834" s="28"/>
      <c r="NAD834" s="28"/>
      <c r="NAE834" s="28"/>
      <c r="NAF834" s="28"/>
      <c r="NAG834" s="28"/>
      <c r="NAH834" s="28"/>
      <c r="NAI834" s="28"/>
      <c r="NAJ834" s="28"/>
      <c r="NAK834" s="28"/>
      <c r="NAL834" s="28"/>
      <c r="NAM834" s="28"/>
      <c r="NAN834" s="28"/>
      <c r="NAO834" s="28"/>
      <c r="NAP834" s="28"/>
      <c r="NAQ834" s="28"/>
      <c r="NAR834" s="28"/>
      <c r="NAS834" s="28"/>
      <c r="NAT834" s="28"/>
      <c r="NAU834" s="28"/>
      <c r="NAV834" s="28"/>
      <c r="NAW834" s="28"/>
      <c r="NAX834" s="28"/>
      <c r="NAY834" s="28"/>
      <c r="NAZ834" s="28"/>
      <c r="NBA834" s="28"/>
      <c r="NBB834" s="28"/>
      <c r="NBC834" s="28"/>
      <c r="NBD834" s="28"/>
      <c r="NBE834" s="28"/>
      <c r="NBF834" s="28"/>
      <c r="NBG834" s="28"/>
      <c r="NBH834" s="28"/>
      <c r="NBI834" s="28"/>
      <c r="NBJ834" s="28"/>
      <c r="NBK834" s="28"/>
      <c r="NBL834" s="28"/>
      <c r="NBM834" s="28"/>
      <c r="NBN834" s="28"/>
      <c r="NBO834" s="28"/>
      <c r="NBP834" s="28"/>
      <c r="NBQ834" s="28"/>
      <c r="NBR834" s="28"/>
      <c r="NBS834" s="28"/>
      <c r="NBT834" s="28"/>
      <c r="NBU834" s="28"/>
      <c r="NBV834" s="28"/>
      <c r="NBW834" s="28"/>
      <c r="NBX834" s="28"/>
      <c r="NBY834" s="28"/>
      <c r="NBZ834" s="28"/>
      <c r="NCA834" s="28"/>
      <c r="NCB834" s="28"/>
      <c r="NCC834" s="28"/>
      <c r="NCD834" s="28"/>
      <c r="NCE834" s="28"/>
      <c r="NCF834" s="28"/>
      <c r="NCG834" s="28"/>
      <c r="NCH834" s="28"/>
      <c r="NCI834" s="28"/>
      <c r="NCJ834" s="28"/>
      <c r="NCK834" s="28"/>
      <c r="NCL834" s="28"/>
      <c r="NCM834" s="28"/>
      <c r="NCN834" s="28"/>
      <c r="NCO834" s="28"/>
      <c r="NCP834" s="28"/>
      <c r="NCQ834" s="28"/>
      <c r="NCR834" s="28"/>
      <c r="NCS834" s="28"/>
      <c r="NCT834" s="28"/>
      <c r="NCU834" s="28"/>
      <c r="NCV834" s="28"/>
      <c r="NCW834" s="28"/>
      <c r="NCX834" s="28"/>
      <c r="NCY834" s="28"/>
      <c r="NCZ834" s="28"/>
      <c r="NDA834" s="28"/>
      <c r="NDB834" s="28"/>
      <c r="NDC834" s="28"/>
      <c r="NDD834" s="28"/>
      <c r="NDE834" s="28"/>
      <c r="NDF834" s="28"/>
      <c r="NDG834" s="28"/>
      <c r="NDH834" s="28"/>
      <c r="NDI834" s="28"/>
      <c r="NDJ834" s="28"/>
      <c r="NDK834" s="28"/>
      <c r="NDL834" s="28"/>
      <c r="NDM834" s="28"/>
      <c r="NDN834" s="28"/>
      <c r="NDO834" s="28"/>
      <c r="NDP834" s="28"/>
      <c r="NDQ834" s="28"/>
      <c r="NDR834" s="28"/>
      <c r="NDS834" s="28"/>
      <c r="NDT834" s="28"/>
      <c r="NDU834" s="28"/>
      <c r="NDV834" s="28"/>
      <c r="NDW834" s="28"/>
      <c r="NDX834" s="28"/>
      <c r="NDY834" s="28"/>
      <c r="NDZ834" s="28"/>
      <c r="NEA834" s="28"/>
      <c r="NEB834" s="28"/>
      <c r="NEC834" s="28"/>
      <c r="NED834" s="28"/>
      <c r="NEE834" s="28"/>
      <c r="NEF834" s="28"/>
      <c r="NEG834" s="28"/>
      <c r="NEH834" s="28"/>
      <c r="NEI834" s="28"/>
      <c r="NEJ834" s="28"/>
      <c r="NEK834" s="28"/>
      <c r="NEL834" s="28"/>
      <c r="NEM834" s="28"/>
      <c r="NEN834" s="28"/>
      <c r="NEO834" s="28"/>
      <c r="NEP834" s="28"/>
      <c r="NEQ834" s="28"/>
      <c r="NER834" s="28"/>
      <c r="NES834" s="28"/>
      <c r="NET834" s="28"/>
      <c r="NEU834" s="28"/>
      <c r="NEV834" s="28"/>
      <c r="NEW834" s="28"/>
      <c r="NEX834" s="28"/>
      <c r="NEY834" s="28"/>
      <c r="NEZ834" s="28"/>
      <c r="NFA834" s="28"/>
      <c r="NFB834" s="28"/>
      <c r="NFC834" s="28"/>
      <c r="NFD834" s="28"/>
      <c r="NFE834" s="28"/>
      <c r="NFF834" s="28"/>
      <c r="NFG834" s="28"/>
      <c r="NFH834" s="28"/>
      <c r="NFI834" s="28"/>
      <c r="NFJ834" s="28"/>
      <c r="NFK834" s="28"/>
      <c r="NFL834" s="28"/>
      <c r="NFM834" s="28"/>
      <c r="NFN834" s="28"/>
      <c r="NFO834" s="28"/>
      <c r="NFP834" s="28"/>
      <c r="NFQ834" s="28"/>
      <c r="NFR834" s="28"/>
      <c r="NFS834" s="28"/>
      <c r="NFT834" s="28"/>
      <c r="NFU834" s="28"/>
      <c r="NFV834" s="28"/>
      <c r="NFW834" s="28"/>
      <c r="NFX834" s="28"/>
      <c r="NFY834" s="28"/>
      <c r="NFZ834" s="28"/>
      <c r="NGA834" s="28"/>
      <c r="NGB834" s="28"/>
      <c r="NGC834" s="28"/>
      <c r="NGD834" s="28"/>
      <c r="NGE834" s="28"/>
      <c r="NGF834" s="28"/>
      <c r="NGG834" s="28"/>
      <c r="NGH834" s="28"/>
      <c r="NGI834" s="28"/>
      <c r="NGJ834" s="28"/>
      <c r="NGK834" s="28"/>
      <c r="NGL834" s="28"/>
      <c r="NGM834" s="28"/>
      <c r="NGN834" s="28"/>
      <c r="NGO834" s="28"/>
      <c r="NGP834" s="28"/>
      <c r="NGQ834" s="28"/>
      <c r="NGR834" s="28"/>
      <c r="NGS834" s="28"/>
      <c r="NGT834" s="28"/>
      <c r="NGU834" s="28"/>
      <c r="NGV834" s="28"/>
      <c r="NGW834" s="28"/>
      <c r="NGX834" s="28"/>
      <c r="NGY834" s="28"/>
      <c r="NGZ834" s="28"/>
      <c r="NHA834" s="28"/>
      <c r="NHB834" s="28"/>
      <c r="NHC834" s="28"/>
      <c r="NHD834" s="28"/>
      <c r="NHE834" s="28"/>
      <c r="NHF834" s="28"/>
      <c r="NHG834" s="28"/>
      <c r="NHH834" s="28"/>
      <c r="NHI834" s="28"/>
      <c r="NHJ834" s="28"/>
      <c r="NHK834" s="28"/>
      <c r="NHL834" s="28"/>
      <c r="NHM834" s="28"/>
      <c r="NHN834" s="28"/>
      <c r="NHO834" s="28"/>
      <c r="NHP834" s="28"/>
      <c r="NHQ834" s="28"/>
      <c r="NHR834" s="28"/>
      <c r="NHS834" s="28"/>
      <c r="NHT834" s="28"/>
      <c r="NHU834" s="28"/>
      <c r="NHV834" s="28"/>
      <c r="NHW834" s="28"/>
      <c r="NHX834" s="28"/>
      <c r="NHY834" s="28"/>
      <c r="NHZ834" s="28"/>
      <c r="NIA834" s="28"/>
      <c r="NIB834" s="28"/>
      <c r="NIC834" s="28"/>
      <c r="NID834" s="28"/>
      <c r="NIE834" s="28"/>
      <c r="NIF834" s="28"/>
      <c r="NIG834" s="28"/>
      <c r="NIH834" s="28"/>
      <c r="NII834" s="28"/>
      <c r="NIJ834" s="28"/>
      <c r="NIK834" s="28"/>
      <c r="NIL834" s="28"/>
      <c r="NIM834" s="28"/>
      <c r="NIN834" s="28"/>
      <c r="NIO834" s="28"/>
      <c r="NIP834" s="28"/>
      <c r="NIQ834" s="28"/>
      <c r="NIR834" s="28"/>
      <c r="NIS834" s="28"/>
      <c r="NIT834" s="28"/>
      <c r="NIU834" s="28"/>
      <c r="NIV834" s="28"/>
      <c r="NIW834" s="28"/>
      <c r="NIX834" s="28"/>
      <c r="NIY834" s="28"/>
      <c r="NIZ834" s="28"/>
      <c r="NJA834" s="28"/>
      <c r="NJB834" s="28"/>
      <c r="NJC834" s="28"/>
      <c r="NJD834" s="28"/>
      <c r="NJE834" s="28"/>
      <c r="NJF834" s="28"/>
      <c r="NJG834" s="28"/>
      <c r="NJH834" s="28"/>
      <c r="NJI834" s="28"/>
      <c r="NJJ834" s="28"/>
      <c r="NJK834" s="28"/>
      <c r="NJL834" s="28"/>
      <c r="NJM834" s="28"/>
      <c r="NJN834" s="28"/>
      <c r="NJO834" s="28"/>
      <c r="NJP834" s="28"/>
      <c r="NJQ834" s="28"/>
      <c r="NJR834" s="28"/>
      <c r="NJS834" s="28"/>
      <c r="NJT834" s="28"/>
      <c r="NJU834" s="28"/>
      <c r="NJV834" s="28"/>
      <c r="NJW834" s="28"/>
      <c r="NJX834" s="28"/>
      <c r="NJY834" s="28"/>
      <c r="NJZ834" s="28"/>
      <c r="NKA834" s="28"/>
      <c r="NKB834" s="28"/>
      <c r="NKC834" s="28"/>
      <c r="NKD834" s="28"/>
      <c r="NKE834" s="28"/>
      <c r="NKF834" s="28"/>
      <c r="NKG834" s="28"/>
      <c r="NKH834" s="28"/>
      <c r="NKI834" s="28"/>
      <c r="NKJ834" s="28"/>
      <c r="NKK834" s="28"/>
      <c r="NKL834" s="28"/>
      <c r="NKM834" s="28"/>
      <c r="NKN834" s="28"/>
      <c r="NKO834" s="28"/>
      <c r="NKP834" s="28"/>
      <c r="NKQ834" s="28"/>
      <c r="NKR834" s="28"/>
      <c r="NKS834" s="28"/>
      <c r="NKT834" s="28"/>
      <c r="NKU834" s="28"/>
      <c r="NKV834" s="28"/>
      <c r="NKW834" s="28"/>
      <c r="NKX834" s="28"/>
      <c r="NKY834" s="28"/>
      <c r="NKZ834" s="28"/>
      <c r="NLA834" s="28"/>
      <c r="NLB834" s="28"/>
      <c r="NLC834" s="28"/>
      <c r="NLD834" s="28"/>
      <c r="NLE834" s="28"/>
      <c r="NLF834" s="28"/>
      <c r="NLG834" s="28"/>
      <c r="NLH834" s="28"/>
      <c r="NLI834" s="28"/>
      <c r="NLJ834" s="28"/>
      <c r="NLK834" s="28"/>
      <c r="NLL834" s="28"/>
      <c r="NLM834" s="28"/>
      <c r="NLN834" s="28"/>
      <c r="NLO834" s="28"/>
      <c r="NLP834" s="28"/>
      <c r="NLQ834" s="28"/>
      <c r="NLR834" s="28"/>
      <c r="NLS834" s="28"/>
      <c r="NLT834" s="28"/>
      <c r="NLU834" s="28"/>
      <c r="NLV834" s="28"/>
      <c r="NLW834" s="28"/>
      <c r="NLX834" s="28"/>
      <c r="NLY834" s="28"/>
      <c r="NLZ834" s="28"/>
      <c r="NMA834" s="28"/>
      <c r="NMB834" s="28"/>
      <c r="NMC834" s="28"/>
      <c r="NMD834" s="28"/>
      <c r="NME834" s="28"/>
      <c r="NMF834" s="28"/>
      <c r="NMG834" s="28"/>
      <c r="NMH834" s="28"/>
      <c r="NMI834" s="28"/>
      <c r="NMJ834" s="28"/>
      <c r="NMK834" s="28"/>
      <c r="NML834" s="28"/>
      <c r="NMM834" s="28"/>
      <c r="NMN834" s="28"/>
      <c r="NMO834" s="28"/>
      <c r="NMP834" s="28"/>
      <c r="NMQ834" s="28"/>
      <c r="NMR834" s="28"/>
      <c r="NMS834" s="28"/>
      <c r="NMT834" s="28"/>
      <c r="NMU834" s="28"/>
      <c r="NMV834" s="28"/>
      <c r="NMW834" s="28"/>
      <c r="NMX834" s="28"/>
      <c r="NMY834" s="28"/>
      <c r="NMZ834" s="28"/>
      <c r="NNA834" s="28"/>
      <c r="NNB834" s="28"/>
      <c r="NNC834" s="28"/>
      <c r="NND834" s="28"/>
      <c r="NNE834" s="28"/>
      <c r="NNF834" s="28"/>
      <c r="NNG834" s="28"/>
      <c r="NNH834" s="28"/>
      <c r="NNI834" s="28"/>
      <c r="NNJ834" s="28"/>
      <c r="NNK834" s="28"/>
      <c r="NNL834" s="28"/>
      <c r="NNM834" s="28"/>
      <c r="NNN834" s="28"/>
      <c r="NNO834" s="28"/>
      <c r="NNP834" s="28"/>
      <c r="NNQ834" s="28"/>
      <c r="NNR834" s="28"/>
      <c r="NNS834" s="28"/>
      <c r="NNT834" s="28"/>
      <c r="NNU834" s="28"/>
      <c r="NNV834" s="28"/>
      <c r="NNW834" s="28"/>
      <c r="NNX834" s="28"/>
      <c r="NNY834" s="28"/>
      <c r="NNZ834" s="28"/>
      <c r="NOA834" s="28"/>
      <c r="NOB834" s="28"/>
      <c r="NOC834" s="28"/>
      <c r="NOD834" s="28"/>
      <c r="NOE834" s="28"/>
      <c r="NOF834" s="28"/>
      <c r="NOG834" s="28"/>
      <c r="NOH834" s="28"/>
      <c r="NOI834" s="28"/>
      <c r="NOJ834" s="28"/>
      <c r="NOK834" s="28"/>
      <c r="NOL834" s="28"/>
      <c r="NOM834" s="28"/>
      <c r="NON834" s="28"/>
      <c r="NOO834" s="28"/>
      <c r="NOP834" s="28"/>
      <c r="NOQ834" s="28"/>
      <c r="NOR834" s="28"/>
      <c r="NOS834" s="28"/>
      <c r="NOT834" s="28"/>
      <c r="NOU834" s="28"/>
      <c r="NOV834" s="28"/>
      <c r="NOW834" s="28"/>
      <c r="NOX834" s="28"/>
      <c r="NOY834" s="28"/>
      <c r="NOZ834" s="28"/>
      <c r="NPA834" s="28"/>
      <c r="NPB834" s="28"/>
      <c r="NPC834" s="28"/>
      <c r="NPD834" s="28"/>
      <c r="NPE834" s="28"/>
      <c r="NPF834" s="28"/>
      <c r="NPG834" s="28"/>
      <c r="NPH834" s="28"/>
      <c r="NPI834" s="28"/>
      <c r="NPJ834" s="28"/>
      <c r="NPK834" s="28"/>
      <c r="NPL834" s="28"/>
      <c r="NPM834" s="28"/>
      <c r="NPN834" s="28"/>
      <c r="NPO834" s="28"/>
      <c r="NPP834" s="28"/>
      <c r="NPQ834" s="28"/>
      <c r="NPR834" s="28"/>
      <c r="NPS834" s="28"/>
      <c r="NPT834" s="28"/>
      <c r="NPU834" s="28"/>
      <c r="NPV834" s="28"/>
      <c r="NPW834" s="28"/>
      <c r="NPX834" s="28"/>
      <c r="NPY834" s="28"/>
      <c r="NPZ834" s="28"/>
      <c r="NQA834" s="28"/>
      <c r="NQB834" s="28"/>
      <c r="NQC834" s="28"/>
      <c r="NQD834" s="28"/>
      <c r="NQE834" s="28"/>
      <c r="NQF834" s="28"/>
      <c r="NQG834" s="28"/>
      <c r="NQH834" s="28"/>
      <c r="NQI834" s="28"/>
      <c r="NQJ834" s="28"/>
      <c r="NQK834" s="28"/>
      <c r="NQL834" s="28"/>
      <c r="NQM834" s="28"/>
      <c r="NQN834" s="28"/>
      <c r="NQO834" s="28"/>
      <c r="NQP834" s="28"/>
      <c r="NQQ834" s="28"/>
      <c r="NQR834" s="28"/>
      <c r="NQS834" s="28"/>
      <c r="NQT834" s="28"/>
      <c r="NQU834" s="28"/>
      <c r="NQV834" s="28"/>
      <c r="NQW834" s="28"/>
      <c r="NQX834" s="28"/>
      <c r="NQY834" s="28"/>
      <c r="NQZ834" s="28"/>
      <c r="NRA834" s="28"/>
      <c r="NRB834" s="28"/>
      <c r="NRC834" s="28"/>
      <c r="NRD834" s="28"/>
      <c r="NRE834" s="28"/>
      <c r="NRF834" s="28"/>
      <c r="NRG834" s="28"/>
      <c r="NRH834" s="28"/>
      <c r="NRI834" s="28"/>
      <c r="NRJ834" s="28"/>
      <c r="NRK834" s="28"/>
      <c r="NRL834" s="28"/>
      <c r="NRM834" s="28"/>
      <c r="NRN834" s="28"/>
      <c r="NRO834" s="28"/>
      <c r="NRP834" s="28"/>
      <c r="NRQ834" s="28"/>
      <c r="NRR834" s="28"/>
      <c r="NRS834" s="28"/>
      <c r="NRT834" s="28"/>
      <c r="NRU834" s="28"/>
      <c r="NRV834" s="28"/>
      <c r="NRW834" s="28"/>
      <c r="NRX834" s="28"/>
      <c r="NRY834" s="28"/>
      <c r="NRZ834" s="28"/>
      <c r="NSA834" s="28"/>
      <c r="NSB834" s="28"/>
      <c r="NSC834" s="28"/>
      <c r="NSD834" s="28"/>
      <c r="NSE834" s="28"/>
      <c r="NSF834" s="28"/>
      <c r="NSG834" s="28"/>
      <c r="NSH834" s="28"/>
      <c r="NSI834" s="28"/>
      <c r="NSJ834" s="28"/>
      <c r="NSK834" s="28"/>
      <c r="NSL834" s="28"/>
      <c r="NSM834" s="28"/>
      <c r="NSN834" s="28"/>
      <c r="NSO834" s="28"/>
      <c r="NSP834" s="28"/>
      <c r="NSQ834" s="28"/>
      <c r="NSR834" s="28"/>
      <c r="NSS834" s="28"/>
      <c r="NST834" s="28"/>
      <c r="NSU834" s="28"/>
      <c r="NSV834" s="28"/>
      <c r="NSW834" s="28"/>
      <c r="NSX834" s="28"/>
      <c r="NSY834" s="28"/>
      <c r="NSZ834" s="28"/>
      <c r="NTA834" s="28"/>
      <c r="NTB834" s="28"/>
      <c r="NTC834" s="28"/>
      <c r="NTD834" s="28"/>
      <c r="NTE834" s="28"/>
      <c r="NTF834" s="28"/>
      <c r="NTG834" s="28"/>
      <c r="NTH834" s="28"/>
      <c r="NTI834" s="28"/>
      <c r="NTJ834" s="28"/>
      <c r="NTK834" s="28"/>
      <c r="NTL834" s="28"/>
      <c r="NTM834" s="28"/>
      <c r="NTN834" s="28"/>
      <c r="NTO834" s="28"/>
      <c r="NTP834" s="28"/>
      <c r="NTQ834" s="28"/>
      <c r="NTR834" s="28"/>
      <c r="NTS834" s="28"/>
      <c r="NTT834" s="28"/>
      <c r="NTU834" s="28"/>
      <c r="NTV834" s="28"/>
      <c r="NTW834" s="28"/>
      <c r="NTX834" s="28"/>
      <c r="NTY834" s="28"/>
      <c r="NTZ834" s="28"/>
      <c r="NUA834" s="28"/>
      <c r="NUB834" s="28"/>
      <c r="NUC834" s="28"/>
      <c r="NUD834" s="28"/>
      <c r="NUE834" s="28"/>
      <c r="NUF834" s="28"/>
      <c r="NUG834" s="28"/>
      <c r="NUH834" s="28"/>
      <c r="NUI834" s="28"/>
      <c r="NUJ834" s="28"/>
      <c r="NUK834" s="28"/>
      <c r="NUL834" s="28"/>
      <c r="NUM834" s="28"/>
      <c r="NUN834" s="28"/>
      <c r="NUO834" s="28"/>
      <c r="NUP834" s="28"/>
      <c r="NUQ834" s="28"/>
      <c r="NUR834" s="28"/>
      <c r="NUS834" s="28"/>
      <c r="NUT834" s="28"/>
      <c r="NUU834" s="28"/>
      <c r="NUV834" s="28"/>
      <c r="NUW834" s="28"/>
      <c r="NUX834" s="28"/>
      <c r="NUY834" s="28"/>
      <c r="NUZ834" s="28"/>
      <c r="NVA834" s="28"/>
      <c r="NVB834" s="28"/>
      <c r="NVC834" s="28"/>
      <c r="NVD834" s="28"/>
      <c r="NVE834" s="28"/>
      <c r="NVF834" s="28"/>
      <c r="NVG834" s="28"/>
      <c r="NVH834" s="28"/>
      <c r="NVI834" s="28"/>
      <c r="NVJ834" s="28"/>
      <c r="NVK834" s="28"/>
      <c r="NVL834" s="28"/>
      <c r="NVM834" s="28"/>
      <c r="NVN834" s="28"/>
      <c r="NVO834" s="28"/>
      <c r="NVP834" s="28"/>
      <c r="NVQ834" s="28"/>
      <c r="NVR834" s="28"/>
      <c r="NVS834" s="28"/>
      <c r="NVT834" s="28"/>
      <c r="NVU834" s="28"/>
      <c r="NVV834" s="28"/>
      <c r="NVW834" s="28"/>
      <c r="NVX834" s="28"/>
      <c r="NVY834" s="28"/>
      <c r="NVZ834" s="28"/>
      <c r="NWA834" s="28"/>
      <c r="NWB834" s="28"/>
      <c r="NWC834" s="28"/>
      <c r="NWD834" s="28"/>
      <c r="NWE834" s="28"/>
      <c r="NWF834" s="28"/>
      <c r="NWG834" s="28"/>
      <c r="NWH834" s="28"/>
      <c r="NWI834" s="28"/>
      <c r="NWJ834" s="28"/>
      <c r="NWK834" s="28"/>
      <c r="NWL834" s="28"/>
      <c r="NWM834" s="28"/>
      <c r="NWN834" s="28"/>
      <c r="NWO834" s="28"/>
      <c r="NWP834" s="28"/>
      <c r="NWQ834" s="28"/>
      <c r="NWR834" s="28"/>
      <c r="NWS834" s="28"/>
      <c r="NWT834" s="28"/>
      <c r="NWU834" s="28"/>
      <c r="NWV834" s="28"/>
      <c r="NWW834" s="28"/>
      <c r="NWX834" s="28"/>
      <c r="NWY834" s="28"/>
      <c r="NWZ834" s="28"/>
      <c r="NXA834" s="28"/>
      <c r="NXB834" s="28"/>
      <c r="NXC834" s="28"/>
      <c r="NXD834" s="28"/>
      <c r="NXE834" s="28"/>
      <c r="NXF834" s="28"/>
      <c r="NXG834" s="28"/>
      <c r="NXH834" s="28"/>
      <c r="NXI834" s="28"/>
      <c r="NXJ834" s="28"/>
      <c r="NXK834" s="28"/>
      <c r="NXL834" s="28"/>
      <c r="NXM834" s="28"/>
      <c r="NXN834" s="28"/>
      <c r="NXO834" s="28"/>
      <c r="NXP834" s="28"/>
      <c r="NXQ834" s="28"/>
      <c r="NXR834" s="28"/>
      <c r="NXS834" s="28"/>
      <c r="NXT834" s="28"/>
      <c r="NXU834" s="28"/>
      <c r="NXV834" s="28"/>
      <c r="NXW834" s="28"/>
      <c r="NXX834" s="28"/>
      <c r="NXY834" s="28"/>
      <c r="NXZ834" s="28"/>
      <c r="NYA834" s="28"/>
      <c r="NYB834" s="28"/>
      <c r="NYC834" s="28"/>
      <c r="NYD834" s="28"/>
      <c r="NYE834" s="28"/>
      <c r="NYF834" s="28"/>
      <c r="NYG834" s="28"/>
      <c r="NYH834" s="28"/>
      <c r="NYI834" s="28"/>
      <c r="NYJ834" s="28"/>
      <c r="NYK834" s="28"/>
      <c r="NYL834" s="28"/>
      <c r="NYM834" s="28"/>
      <c r="NYN834" s="28"/>
      <c r="NYO834" s="28"/>
      <c r="NYP834" s="28"/>
      <c r="NYQ834" s="28"/>
      <c r="NYR834" s="28"/>
      <c r="NYS834" s="28"/>
      <c r="NYT834" s="28"/>
      <c r="NYU834" s="28"/>
      <c r="NYV834" s="28"/>
      <c r="NYW834" s="28"/>
      <c r="NYX834" s="28"/>
      <c r="NYY834" s="28"/>
      <c r="NYZ834" s="28"/>
      <c r="NZA834" s="28"/>
      <c r="NZB834" s="28"/>
      <c r="NZC834" s="28"/>
      <c r="NZD834" s="28"/>
      <c r="NZE834" s="28"/>
      <c r="NZF834" s="28"/>
      <c r="NZG834" s="28"/>
      <c r="NZH834" s="28"/>
      <c r="NZI834" s="28"/>
      <c r="NZJ834" s="28"/>
      <c r="NZK834" s="28"/>
      <c r="NZL834" s="28"/>
      <c r="NZM834" s="28"/>
      <c r="NZN834" s="28"/>
      <c r="NZO834" s="28"/>
      <c r="NZP834" s="28"/>
      <c r="NZQ834" s="28"/>
      <c r="NZR834" s="28"/>
      <c r="NZS834" s="28"/>
      <c r="NZT834" s="28"/>
      <c r="NZU834" s="28"/>
      <c r="NZV834" s="28"/>
      <c r="NZW834" s="28"/>
      <c r="NZX834" s="28"/>
      <c r="NZY834" s="28"/>
      <c r="NZZ834" s="28"/>
      <c r="OAA834" s="28"/>
      <c r="OAB834" s="28"/>
      <c r="OAC834" s="28"/>
      <c r="OAD834" s="28"/>
      <c r="OAE834" s="28"/>
      <c r="OAF834" s="28"/>
      <c r="OAG834" s="28"/>
      <c r="OAH834" s="28"/>
      <c r="OAI834" s="28"/>
      <c r="OAJ834" s="28"/>
      <c r="OAK834" s="28"/>
      <c r="OAL834" s="28"/>
      <c r="OAM834" s="28"/>
      <c r="OAN834" s="28"/>
      <c r="OAO834" s="28"/>
      <c r="OAP834" s="28"/>
      <c r="OAQ834" s="28"/>
      <c r="OAR834" s="28"/>
      <c r="OAS834" s="28"/>
      <c r="OAT834" s="28"/>
      <c r="OAU834" s="28"/>
      <c r="OAV834" s="28"/>
      <c r="OAW834" s="28"/>
      <c r="OAX834" s="28"/>
      <c r="OAY834" s="28"/>
      <c r="OAZ834" s="28"/>
      <c r="OBA834" s="28"/>
      <c r="OBB834" s="28"/>
      <c r="OBC834" s="28"/>
      <c r="OBD834" s="28"/>
      <c r="OBE834" s="28"/>
      <c r="OBF834" s="28"/>
      <c r="OBG834" s="28"/>
      <c r="OBH834" s="28"/>
      <c r="OBI834" s="28"/>
      <c r="OBJ834" s="28"/>
      <c r="OBK834" s="28"/>
      <c r="OBL834" s="28"/>
      <c r="OBM834" s="28"/>
      <c r="OBN834" s="28"/>
      <c r="OBO834" s="28"/>
      <c r="OBP834" s="28"/>
      <c r="OBQ834" s="28"/>
      <c r="OBR834" s="28"/>
      <c r="OBS834" s="28"/>
      <c r="OBT834" s="28"/>
      <c r="OBU834" s="28"/>
      <c r="OBV834" s="28"/>
      <c r="OBW834" s="28"/>
      <c r="OBX834" s="28"/>
      <c r="OBY834" s="28"/>
      <c r="OBZ834" s="28"/>
      <c r="OCA834" s="28"/>
      <c r="OCB834" s="28"/>
      <c r="OCC834" s="28"/>
      <c r="OCD834" s="28"/>
      <c r="OCE834" s="28"/>
      <c r="OCF834" s="28"/>
      <c r="OCG834" s="28"/>
      <c r="OCH834" s="28"/>
      <c r="OCI834" s="28"/>
      <c r="OCJ834" s="28"/>
      <c r="OCK834" s="28"/>
      <c r="OCL834" s="28"/>
      <c r="OCM834" s="28"/>
      <c r="OCN834" s="28"/>
      <c r="OCO834" s="28"/>
      <c r="OCP834" s="28"/>
      <c r="OCQ834" s="28"/>
      <c r="OCR834" s="28"/>
      <c r="OCS834" s="28"/>
      <c r="OCT834" s="28"/>
      <c r="OCU834" s="28"/>
      <c r="OCV834" s="28"/>
      <c r="OCW834" s="28"/>
      <c r="OCX834" s="28"/>
      <c r="OCY834" s="28"/>
      <c r="OCZ834" s="28"/>
      <c r="ODA834" s="28"/>
      <c r="ODB834" s="28"/>
      <c r="ODC834" s="28"/>
      <c r="ODD834" s="28"/>
      <c r="ODE834" s="28"/>
      <c r="ODF834" s="28"/>
      <c r="ODG834" s="28"/>
      <c r="ODH834" s="28"/>
      <c r="ODI834" s="28"/>
      <c r="ODJ834" s="28"/>
      <c r="ODK834" s="28"/>
      <c r="ODL834" s="28"/>
      <c r="ODM834" s="28"/>
      <c r="ODN834" s="28"/>
      <c r="ODO834" s="28"/>
      <c r="ODP834" s="28"/>
      <c r="ODQ834" s="28"/>
      <c r="ODR834" s="28"/>
      <c r="ODS834" s="28"/>
      <c r="ODT834" s="28"/>
      <c r="ODU834" s="28"/>
      <c r="ODV834" s="28"/>
      <c r="ODW834" s="28"/>
      <c r="ODX834" s="28"/>
      <c r="ODY834" s="28"/>
      <c r="ODZ834" s="28"/>
      <c r="OEA834" s="28"/>
      <c r="OEB834" s="28"/>
      <c r="OEC834" s="28"/>
      <c r="OED834" s="28"/>
      <c r="OEE834" s="28"/>
      <c r="OEF834" s="28"/>
      <c r="OEG834" s="28"/>
      <c r="OEH834" s="28"/>
      <c r="OEI834" s="28"/>
      <c r="OEJ834" s="28"/>
      <c r="OEK834" s="28"/>
      <c r="OEL834" s="28"/>
      <c r="OEM834" s="28"/>
      <c r="OEN834" s="28"/>
      <c r="OEO834" s="28"/>
      <c r="OEP834" s="28"/>
      <c r="OEQ834" s="28"/>
      <c r="OER834" s="28"/>
      <c r="OES834" s="28"/>
      <c r="OET834" s="28"/>
      <c r="OEU834" s="28"/>
      <c r="OEV834" s="28"/>
      <c r="OEW834" s="28"/>
      <c r="OEX834" s="28"/>
      <c r="OEY834" s="28"/>
      <c r="OEZ834" s="28"/>
      <c r="OFA834" s="28"/>
      <c r="OFB834" s="28"/>
      <c r="OFC834" s="28"/>
      <c r="OFD834" s="28"/>
      <c r="OFE834" s="28"/>
      <c r="OFF834" s="28"/>
      <c r="OFG834" s="28"/>
      <c r="OFH834" s="28"/>
      <c r="OFI834" s="28"/>
      <c r="OFJ834" s="28"/>
      <c r="OFK834" s="28"/>
      <c r="OFL834" s="28"/>
      <c r="OFM834" s="28"/>
      <c r="OFN834" s="28"/>
      <c r="OFO834" s="28"/>
      <c r="OFP834" s="28"/>
      <c r="OFQ834" s="28"/>
      <c r="OFR834" s="28"/>
      <c r="OFS834" s="28"/>
      <c r="OFT834" s="28"/>
      <c r="OFU834" s="28"/>
      <c r="OFV834" s="28"/>
      <c r="OFW834" s="28"/>
      <c r="OFX834" s="28"/>
      <c r="OFY834" s="28"/>
      <c r="OFZ834" s="28"/>
      <c r="OGA834" s="28"/>
      <c r="OGB834" s="28"/>
      <c r="OGC834" s="28"/>
      <c r="OGD834" s="28"/>
      <c r="OGE834" s="28"/>
      <c r="OGF834" s="28"/>
      <c r="OGG834" s="28"/>
      <c r="OGH834" s="28"/>
      <c r="OGI834" s="28"/>
      <c r="OGJ834" s="28"/>
      <c r="OGK834" s="28"/>
      <c r="OGL834" s="28"/>
      <c r="OGM834" s="28"/>
      <c r="OGN834" s="28"/>
      <c r="OGO834" s="28"/>
      <c r="OGP834" s="28"/>
      <c r="OGQ834" s="28"/>
      <c r="OGR834" s="28"/>
      <c r="OGS834" s="28"/>
      <c r="OGT834" s="28"/>
      <c r="OGU834" s="28"/>
      <c r="OGV834" s="28"/>
      <c r="OGW834" s="28"/>
      <c r="OGX834" s="28"/>
      <c r="OGY834" s="28"/>
      <c r="OGZ834" s="28"/>
      <c r="OHA834" s="28"/>
      <c r="OHB834" s="28"/>
      <c r="OHC834" s="28"/>
      <c r="OHD834" s="28"/>
      <c r="OHE834" s="28"/>
      <c r="OHF834" s="28"/>
      <c r="OHG834" s="28"/>
      <c r="OHH834" s="28"/>
      <c r="OHI834" s="28"/>
      <c r="OHJ834" s="28"/>
      <c r="OHK834" s="28"/>
      <c r="OHL834" s="28"/>
      <c r="OHM834" s="28"/>
      <c r="OHN834" s="28"/>
      <c r="OHO834" s="28"/>
      <c r="OHP834" s="28"/>
      <c r="OHQ834" s="28"/>
      <c r="OHR834" s="28"/>
      <c r="OHS834" s="28"/>
      <c r="OHT834" s="28"/>
      <c r="OHU834" s="28"/>
      <c r="OHV834" s="28"/>
      <c r="OHW834" s="28"/>
      <c r="OHX834" s="28"/>
      <c r="OHY834" s="28"/>
      <c r="OHZ834" s="28"/>
      <c r="OIA834" s="28"/>
      <c r="OIB834" s="28"/>
      <c r="OIC834" s="28"/>
      <c r="OID834" s="28"/>
      <c r="OIE834" s="28"/>
      <c r="OIF834" s="28"/>
      <c r="OIG834" s="28"/>
      <c r="OIH834" s="28"/>
      <c r="OII834" s="28"/>
      <c r="OIJ834" s="28"/>
      <c r="OIK834" s="28"/>
      <c r="OIL834" s="28"/>
      <c r="OIM834" s="28"/>
      <c r="OIN834" s="28"/>
      <c r="OIO834" s="28"/>
      <c r="OIP834" s="28"/>
      <c r="OIQ834" s="28"/>
      <c r="OIR834" s="28"/>
      <c r="OIS834" s="28"/>
      <c r="OIT834" s="28"/>
      <c r="OIU834" s="28"/>
      <c r="OIV834" s="28"/>
      <c r="OIW834" s="28"/>
      <c r="OIX834" s="28"/>
      <c r="OIY834" s="28"/>
      <c r="OIZ834" s="28"/>
      <c r="OJA834" s="28"/>
      <c r="OJB834" s="28"/>
      <c r="OJC834" s="28"/>
      <c r="OJD834" s="28"/>
      <c r="OJE834" s="28"/>
      <c r="OJF834" s="28"/>
      <c r="OJG834" s="28"/>
      <c r="OJH834" s="28"/>
      <c r="OJI834" s="28"/>
      <c r="OJJ834" s="28"/>
      <c r="OJK834" s="28"/>
      <c r="OJL834" s="28"/>
      <c r="OJM834" s="28"/>
      <c r="OJN834" s="28"/>
      <c r="OJO834" s="28"/>
      <c r="OJP834" s="28"/>
      <c r="OJQ834" s="28"/>
      <c r="OJR834" s="28"/>
      <c r="OJS834" s="28"/>
      <c r="OJT834" s="28"/>
      <c r="OJU834" s="28"/>
      <c r="OJV834" s="28"/>
      <c r="OJW834" s="28"/>
      <c r="OJX834" s="28"/>
      <c r="OJY834" s="28"/>
      <c r="OJZ834" s="28"/>
      <c r="OKA834" s="28"/>
      <c r="OKB834" s="28"/>
      <c r="OKC834" s="28"/>
      <c r="OKD834" s="28"/>
      <c r="OKE834" s="28"/>
      <c r="OKF834" s="28"/>
      <c r="OKG834" s="28"/>
      <c r="OKH834" s="28"/>
      <c r="OKI834" s="28"/>
      <c r="OKJ834" s="28"/>
      <c r="OKK834" s="28"/>
      <c r="OKL834" s="28"/>
      <c r="OKM834" s="28"/>
      <c r="OKN834" s="28"/>
      <c r="OKO834" s="28"/>
      <c r="OKP834" s="28"/>
      <c r="OKQ834" s="28"/>
      <c r="OKR834" s="28"/>
      <c r="OKS834" s="28"/>
      <c r="OKT834" s="28"/>
      <c r="OKU834" s="28"/>
      <c r="OKV834" s="28"/>
      <c r="OKW834" s="28"/>
      <c r="OKX834" s="28"/>
      <c r="OKY834" s="28"/>
      <c r="OKZ834" s="28"/>
      <c r="OLA834" s="28"/>
      <c r="OLB834" s="28"/>
      <c r="OLC834" s="28"/>
      <c r="OLD834" s="28"/>
      <c r="OLE834" s="28"/>
      <c r="OLF834" s="28"/>
      <c r="OLG834" s="28"/>
      <c r="OLH834" s="28"/>
      <c r="OLI834" s="28"/>
      <c r="OLJ834" s="28"/>
      <c r="OLK834" s="28"/>
      <c r="OLL834" s="28"/>
      <c r="OLM834" s="28"/>
      <c r="OLN834" s="28"/>
      <c r="OLO834" s="28"/>
      <c r="OLP834" s="28"/>
      <c r="OLQ834" s="28"/>
      <c r="OLR834" s="28"/>
      <c r="OLS834" s="28"/>
      <c r="OLT834" s="28"/>
      <c r="OLU834" s="28"/>
      <c r="OLV834" s="28"/>
      <c r="OLW834" s="28"/>
      <c r="OLX834" s="28"/>
      <c r="OLY834" s="28"/>
      <c r="OLZ834" s="28"/>
      <c r="OMA834" s="28"/>
      <c r="OMB834" s="28"/>
      <c r="OMC834" s="28"/>
      <c r="OMD834" s="28"/>
      <c r="OME834" s="28"/>
      <c r="OMF834" s="28"/>
      <c r="OMG834" s="28"/>
      <c r="OMH834" s="28"/>
      <c r="OMI834" s="28"/>
      <c r="OMJ834" s="28"/>
      <c r="OMK834" s="28"/>
      <c r="OML834" s="28"/>
      <c r="OMM834" s="28"/>
      <c r="OMN834" s="28"/>
      <c r="OMO834" s="28"/>
      <c r="OMP834" s="28"/>
      <c r="OMQ834" s="28"/>
      <c r="OMR834" s="28"/>
      <c r="OMS834" s="28"/>
      <c r="OMT834" s="28"/>
      <c r="OMU834" s="28"/>
      <c r="OMV834" s="28"/>
      <c r="OMW834" s="28"/>
      <c r="OMX834" s="28"/>
      <c r="OMY834" s="28"/>
      <c r="OMZ834" s="28"/>
      <c r="ONA834" s="28"/>
      <c r="ONB834" s="28"/>
      <c r="ONC834" s="28"/>
      <c r="OND834" s="28"/>
      <c r="ONE834" s="28"/>
      <c r="ONF834" s="28"/>
      <c r="ONG834" s="28"/>
      <c r="ONH834" s="28"/>
      <c r="ONI834" s="28"/>
      <c r="ONJ834" s="28"/>
      <c r="ONK834" s="28"/>
      <c r="ONL834" s="28"/>
      <c r="ONM834" s="28"/>
      <c r="ONN834" s="28"/>
      <c r="ONO834" s="28"/>
      <c r="ONP834" s="28"/>
      <c r="ONQ834" s="28"/>
      <c r="ONR834" s="28"/>
      <c r="ONS834" s="28"/>
      <c r="ONT834" s="28"/>
      <c r="ONU834" s="28"/>
      <c r="ONV834" s="28"/>
      <c r="ONW834" s="28"/>
      <c r="ONX834" s="28"/>
      <c r="ONY834" s="28"/>
      <c r="ONZ834" s="28"/>
      <c r="OOA834" s="28"/>
      <c r="OOB834" s="28"/>
      <c r="OOC834" s="28"/>
      <c r="OOD834" s="28"/>
      <c r="OOE834" s="28"/>
      <c r="OOF834" s="28"/>
      <c r="OOG834" s="28"/>
      <c r="OOH834" s="28"/>
      <c r="OOI834" s="28"/>
      <c r="OOJ834" s="28"/>
      <c r="OOK834" s="28"/>
      <c r="OOL834" s="28"/>
      <c r="OOM834" s="28"/>
      <c r="OON834" s="28"/>
      <c r="OOO834" s="28"/>
      <c r="OOP834" s="28"/>
      <c r="OOQ834" s="28"/>
      <c r="OOR834" s="28"/>
      <c r="OOS834" s="28"/>
      <c r="OOT834" s="28"/>
      <c r="OOU834" s="28"/>
      <c r="OOV834" s="28"/>
      <c r="OOW834" s="28"/>
      <c r="OOX834" s="28"/>
      <c r="OOY834" s="28"/>
      <c r="OOZ834" s="28"/>
      <c r="OPA834" s="28"/>
      <c r="OPB834" s="28"/>
      <c r="OPC834" s="28"/>
      <c r="OPD834" s="28"/>
      <c r="OPE834" s="28"/>
      <c r="OPF834" s="28"/>
      <c r="OPG834" s="28"/>
      <c r="OPH834" s="28"/>
      <c r="OPI834" s="28"/>
      <c r="OPJ834" s="28"/>
      <c r="OPK834" s="28"/>
      <c r="OPL834" s="28"/>
      <c r="OPM834" s="28"/>
      <c r="OPN834" s="28"/>
      <c r="OPO834" s="28"/>
      <c r="OPP834" s="28"/>
      <c r="OPQ834" s="28"/>
      <c r="OPR834" s="28"/>
      <c r="OPS834" s="28"/>
      <c r="OPT834" s="28"/>
      <c r="OPU834" s="28"/>
      <c r="OPV834" s="28"/>
      <c r="OPW834" s="28"/>
      <c r="OPX834" s="28"/>
      <c r="OPY834" s="28"/>
      <c r="OPZ834" s="28"/>
      <c r="OQA834" s="28"/>
      <c r="OQB834" s="28"/>
      <c r="OQC834" s="28"/>
      <c r="OQD834" s="28"/>
      <c r="OQE834" s="28"/>
      <c r="OQF834" s="28"/>
      <c r="OQG834" s="28"/>
      <c r="OQH834" s="28"/>
      <c r="OQI834" s="28"/>
      <c r="OQJ834" s="28"/>
      <c r="OQK834" s="28"/>
      <c r="OQL834" s="28"/>
      <c r="OQM834" s="28"/>
      <c r="OQN834" s="28"/>
      <c r="OQO834" s="28"/>
      <c r="OQP834" s="28"/>
      <c r="OQQ834" s="28"/>
      <c r="OQR834" s="28"/>
      <c r="OQS834" s="28"/>
      <c r="OQT834" s="28"/>
      <c r="OQU834" s="28"/>
      <c r="OQV834" s="28"/>
      <c r="OQW834" s="28"/>
      <c r="OQX834" s="28"/>
      <c r="OQY834" s="28"/>
      <c r="OQZ834" s="28"/>
      <c r="ORA834" s="28"/>
      <c r="ORB834" s="28"/>
      <c r="ORC834" s="28"/>
      <c r="ORD834" s="28"/>
      <c r="ORE834" s="28"/>
      <c r="ORF834" s="28"/>
      <c r="ORG834" s="28"/>
      <c r="ORH834" s="28"/>
      <c r="ORI834" s="28"/>
      <c r="ORJ834" s="28"/>
      <c r="ORK834" s="28"/>
      <c r="ORL834" s="28"/>
      <c r="ORM834" s="28"/>
      <c r="ORN834" s="28"/>
      <c r="ORO834" s="28"/>
      <c r="ORP834" s="28"/>
      <c r="ORQ834" s="28"/>
      <c r="ORR834" s="28"/>
      <c r="ORS834" s="28"/>
      <c r="ORT834" s="28"/>
      <c r="ORU834" s="28"/>
      <c r="ORV834" s="28"/>
      <c r="ORW834" s="28"/>
      <c r="ORX834" s="28"/>
      <c r="ORY834" s="28"/>
      <c r="ORZ834" s="28"/>
      <c r="OSA834" s="28"/>
      <c r="OSB834" s="28"/>
      <c r="OSC834" s="28"/>
      <c r="OSD834" s="28"/>
      <c r="OSE834" s="28"/>
      <c r="OSF834" s="28"/>
      <c r="OSG834" s="28"/>
      <c r="OSH834" s="28"/>
      <c r="OSI834" s="28"/>
      <c r="OSJ834" s="28"/>
      <c r="OSK834" s="28"/>
      <c r="OSL834" s="28"/>
      <c r="OSM834" s="28"/>
      <c r="OSN834" s="28"/>
      <c r="OSO834" s="28"/>
      <c r="OSP834" s="28"/>
      <c r="OSQ834" s="28"/>
      <c r="OSR834" s="28"/>
      <c r="OSS834" s="28"/>
      <c r="OST834" s="28"/>
      <c r="OSU834" s="28"/>
      <c r="OSV834" s="28"/>
      <c r="OSW834" s="28"/>
      <c r="OSX834" s="28"/>
      <c r="OSY834" s="28"/>
      <c r="OSZ834" s="28"/>
      <c r="OTA834" s="28"/>
      <c r="OTB834" s="28"/>
      <c r="OTC834" s="28"/>
      <c r="OTD834" s="28"/>
      <c r="OTE834" s="28"/>
      <c r="OTF834" s="28"/>
      <c r="OTG834" s="28"/>
      <c r="OTH834" s="28"/>
      <c r="OTI834" s="28"/>
      <c r="OTJ834" s="28"/>
      <c r="OTK834" s="28"/>
      <c r="OTL834" s="28"/>
      <c r="OTM834" s="28"/>
      <c r="OTN834" s="28"/>
      <c r="OTO834" s="28"/>
      <c r="OTP834" s="28"/>
      <c r="OTQ834" s="28"/>
      <c r="OTR834" s="28"/>
      <c r="OTS834" s="28"/>
      <c r="OTT834" s="28"/>
      <c r="OTU834" s="28"/>
      <c r="OTV834" s="28"/>
      <c r="OTW834" s="28"/>
      <c r="OTX834" s="28"/>
      <c r="OTY834" s="28"/>
      <c r="OTZ834" s="28"/>
      <c r="OUA834" s="28"/>
      <c r="OUB834" s="28"/>
      <c r="OUC834" s="28"/>
      <c r="OUD834" s="28"/>
      <c r="OUE834" s="28"/>
      <c r="OUF834" s="28"/>
      <c r="OUG834" s="28"/>
      <c r="OUH834" s="28"/>
      <c r="OUI834" s="28"/>
      <c r="OUJ834" s="28"/>
      <c r="OUK834" s="28"/>
      <c r="OUL834" s="28"/>
      <c r="OUM834" s="28"/>
      <c r="OUN834" s="28"/>
      <c r="OUO834" s="28"/>
      <c r="OUP834" s="28"/>
      <c r="OUQ834" s="28"/>
      <c r="OUR834" s="28"/>
      <c r="OUS834" s="28"/>
      <c r="OUT834" s="28"/>
      <c r="OUU834" s="28"/>
      <c r="OUV834" s="28"/>
      <c r="OUW834" s="28"/>
      <c r="OUX834" s="28"/>
      <c r="OUY834" s="28"/>
      <c r="OUZ834" s="28"/>
      <c r="OVA834" s="28"/>
      <c r="OVB834" s="28"/>
      <c r="OVC834" s="28"/>
      <c r="OVD834" s="28"/>
      <c r="OVE834" s="28"/>
      <c r="OVF834" s="28"/>
      <c r="OVG834" s="28"/>
      <c r="OVH834" s="28"/>
      <c r="OVI834" s="28"/>
      <c r="OVJ834" s="28"/>
      <c r="OVK834" s="28"/>
      <c r="OVL834" s="28"/>
      <c r="OVM834" s="28"/>
      <c r="OVN834" s="28"/>
      <c r="OVO834" s="28"/>
      <c r="OVP834" s="28"/>
      <c r="OVQ834" s="28"/>
      <c r="OVR834" s="28"/>
      <c r="OVS834" s="28"/>
      <c r="OVT834" s="28"/>
      <c r="OVU834" s="28"/>
      <c r="OVV834" s="28"/>
      <c r="OVW834" s="28"/>
      <c r="OVX834" s="28"/>
      <c r="OVY834" s="28"/>
      <c r="OVZ834" s="28"/>
      <c r="OWA834" s="28"/>
      <c r="OWB834" s="28"/>
      <c r="OWC834" s="28"/>
      <c r="OWD834" s="28"/>
      <c r="OWE834" s="28"/>
      <c r="OWF834" s="28"/>
      <c r="OWG834" s="28"/>
      <c r="OWH834" s="28"/>
      <c r="OWI834" s="28"/>
      <c r="OWJ834" s="28"/>
      <c r="OWK834" s="28"/>
      <c r="OWL834" s="28"/>
      <c r="OWM834" s="28"/>
      <c r="OWN834" s="28"/>
      <c r="OWO834" s="28"/>
      <c r="OWP834" s="28"/>
      <c r="OWQ834" s="28"/>
      <c r="OWR834" s="28"/>
      <c r="OWS834" s="28"/>
      <c r="OWT834" s="28"/>
      <c r="OWU834" s="28"/>
      <c r="OWV834" s="28"/>
      <c r="OWW834" s="28"/>
      <c r="OWX834" s="28"/>
      <c r="OWY834" s="28"/>
      <c r="OWZ834" s="28"/>
      <c r="OXA834" s="28"/>
      <c r="OXB834" s="28"/>
      <c r="OXC834" s="28"/>
      <c r="OXD834" s="28"/>
      <c r="OXE834" s="28"/>
      <c r="OXF834" s="28"/>
      <c r="OXG834" s="28"/>
      <c r="OXH834" s="28"/>
      <c r="OXI834" s="28"/>
      <c r="OXJ834" s="28"/>
      <c r="OXK834" s="28"/>
      <c r="OXL834" s="28"/>
      <c r="OXM834" s="28"/>
      <c r="OXN834" s="28"/>
      <c r="OXO834" s="28"/>
      <c r="OXP834" s="28"/>
      <c r="OXQ834" s="28"/>
      <c r="OXR834" s="28"/>
      <c r="OXS834" s="28"/>
      <c r="OXT834" s="28"/>
      <c r="OXU834" s="28"/>
      <c r="OXV834" s="28"/>
      <c r="OXW834" s="28"/>
      <c r="OXX834" s="28"/>
      <c r="OXY834" s="28"/>
      <c r="OXZ834" s="28"/>
      <c r="OYA834" s="28"/>
      <c r="OYB834" s="28"/>
      <c r="OYC834" s="28"/>
      <c r="OYD834" s="28"/>
      <c r="OYE834" s="28"/>
      <c r="OYF834" s="28"/>
      <c r="OYG834" s="28"/>
      <c r="OYH834" s="28"/>
      <c r="OYI834" s="28"/>
      <c r="OYJ834" s="28"/>
      <c r="OYK834" s="28"/>
      <c r="OYL834" s="28"/>
      <c r="OYM834" s="28"/>
      <c r="OYN834" s="28"/>
      <c r="OYO834" s="28"/>
      <c r="OYP834" s="28"/>
      <c r="OYQ834" s="28"/>
      <c r="OYR834" s="28"/>
      <c r="OYS834" s="28"/>
      <c r="OYT834" s="28"/>
      <c r="OYU834" s="28"/>
      <c r="OYV834" s="28"/>
      <c r="OYW834" s="28"/>
      <c r="OYX834" s="28"/>
      <c r="OYY834" s="28"/>
      <c r="OYZ834" s="28"/>
      <c r="OZA834" s="28"/>
      <c r="OZB834" s="28"/>
      <c r="OZC834" s="28"/>
      <c r="OZD834" s="28"/>
      <c r="OZE834" s="28"/>
      <c r="OZF834" s="28"/>
      <c r="OZG834" s="28"/>
      <c r="OZH834" s="28"/>
      <c r="OZI834" s="28"/>
      <c r="OZJ834" s="28"/>
      <c r="OZK834" s="28"/>
      <c r="OZL834" s="28"/>
      <c r="OZM834" s="28"/>
      <c r="OZN834" s="28"/>
      <c r="OZO834" s="28"/>
      <c r="OZP834" s="28"/>
      <c r="OZQ834" s="28"/>
      <c r="OZR834" s="28"/>
      <c r="OZS834" s="28"/>
      <c r="OZT834" s="28"/>
      <c r="OZU834" s="28"/>
      <c r="OZV834" s="28"/>
      <c r="OZW834" s="28"/>
      <c r="OZX834" s="28"/>
      <c r="OZY834" s="28"/>
      <c r="OZZ834" s="28"/>
      <c r="PAA834" s="28"/>
      <c r="PAB834" s="28"/>
      <c r="PAC834" s="28"/>
      <c r="PAD834" s="28"/>
      <c r="PAE834" s="28"/>
      <c r="PAF834" s="28"/>
      <c r="PAG834" s="28"/>
      <c r="PAH834" s="28"/>
      <c r="PAI834" s="28"/>
      <c r="PAJ834" s="28"/>
      <c r="PAK834" s="28"/>
      <c r="PAL834" s="28"/>
      <c r="PAM834" s="28"/>
      <c r="PAN834" s="28"/>
      <c r="PAO834" s="28"/>
      <c r="PAP834" s="28"/>
      <c r="PAQ834" s="28"/>
      <c r="PAR834" s="28"/>
      <c r="PAS834" s="28"/>
      <c r="PAT834" s="28"/>
      <c r="PAU834" s="28"/>
      <c r="PAV834" s="28"/>
      <c r="PAW834" s="28"/>
      <c r="PAX834" s="28"/>
      <c r="PAY834" s="28"/>
      <c r="PAZ834" s="28"/>
      <c r="PBA834" s="28"/>
      <c r="PBB834" s="28"/>
      <c r="PBC834" s="28"/>
      <c r="PBD834" s="28"/>
      <c r="PBE834" s="28"/>
      <c r="PBF834" s="28"/>
      <c r="PBG834" s="28"/>
      <c r="PBH834" s="28"/>
      <c r="PBI834" s="28"/>
      <c r="PBJ834" s="28"/>
      <c r="PBK834" s="28"/>
      <c r="PBL834" s="28"/>
      <c r="PBM834" s="28"/>
      <c r="PBN834" s="28"/>
      <c r="PBO834" s="28"/>
      <c r="PBP834" s="28"/>
      <c r="PBQ834" s="28"/>
      <c r="PBR834" s="28"/>
      <c r="PBS834" s="28"/>
      <c r="PBT834" s="28"/>
      <c r="PBU834" s="28"/>
      <c r="PBV834" s="28"/>
      <c r="PBW834" s="28"/>
      <c r="PBX834" s="28"/>
      <c r="PBY834" s="28"/>
      <c r="PBZ834" s="28"/>
      <c r="PCA834" s="28"/>
      <c r="PCB834" s="28"/>
      <c r="PCC834" s="28"/>
      <c r="PCD834" s="28"/>
      <c r="PCE834" s="28"/>
      <c r="PCF834" s="28"/>
      <c r="PCG834" s="28"/>
      <c r="PCH834" s="28"/>
      <c r="PCI834" s="28"/>
      <c r="PCJ834" s="28"/>
      <c r="PCK834" s="28"/>
      <c r="PCL834" s="28"/>
      <c r="PCM834" s="28"/>
      <c r="PCN834" s="28"/>
      <c r="PCO834" s="28"/>
      <c r="PCP834" s="28"/>
      <c r="PCQ834" s="28"/>
      <c r="PCR834" s="28"/>
      <c r="PCS834" s="28"/>
      <c r="PCT834" s="28"/>
      <c r="PCU834" s="28"/>
      <c r="PCV834" s="28"/>
      <c r="PCW834" s="28"/>
      <c r="PCX834" s="28"/>
      <c r="PCY834" s="28"/>
      <c r="PCZ834" s="28"/>
      <c r="PDA834" s="28"/>
      <c r="PDB834" s="28"/>
      <c r="PDC834" s="28"/>
      <c r="PDD834" s="28"/>
      <c r="PDE834" s="28"/>
      <c r="PDF834" s="28"/>
      <c r="PDG834" s="28"/>
      <c r="PDH834" s="28"/>
      <c r="PDI834" s="28"/>
      <c r="PDJ834" s="28"/>
      <c r="PDK834" s="28"/>
      <c r="PDL834" s="28"/>
      <c r="PDM834" s="28"/>
      <c r="PDN834" s="28"/>
      <c r="PDO834" s="28"/>
      <c r="PDP834" s="28"/>
      <c r="PDQ834" s="28"/>
      <c r="PDR834" s="28"/>
      <c r="PDS834" s="28"/>
      <c r="PDT834" s="28"/>
      <c r="PDU834" s="28"/>
      <c r="PDV834" s="28"/>
      <c r="PDW834" s="28"/>
      <c r="PDX834" s="28"/>
      <c r="PDY834" s="28"/>
      <c r="PDZ834" s="28"/>
      <c r="PEA834" s="28"/>
      <c r="PEB834" s="28"/>
      <c r="PEC834" s="28"/>
      <c r="PED834" s="28"/>
      <c r="PEE834" s="28"/>
      <c r="PEF834" s="28"/>
      <c r="PEG834" s="28"/>
      <c r="PEH834" s="28"/>
      <c r="PEI834" s="28"/>
      <c r="PEJ834" s="28"/>
      <c r="PEK834" s="28"/>
      <c r="PEL834" s="28"/>
      <c r="PEM834" s="28"/>
      <c r="PEN834" s="28"/>
      <c r="PEO834" s="28"/>
      <c r="PEP834" s="28"/>
      <c r="PEQ834" s="28"/>
      <c r="PER834" s="28"/>
      <c r="PES834" s="28"/>
      <c r="PET834" s="28"/>
      <c r="PEU834" s="28"/>
      <c r="PEV834" s="28"/>
      <c r="PEW834" s="28"/>
      <c r="PEX834" s="28"/>
      <c r="PEY834" s="28"/>
      <c r="PEZ834" s="28"/>
      <c r="PFA834" s="28"/>
      <c r="PFB834" s="28"/>
      <c r="PFC834" s="28"/>
      <c r="PFD834" s="28"/>
      <c r="PFE834" s="28"/>
      <c r="PFF834" s="28"/>
      <c r="PFG834" s="28"/>
      <c r="PFH834" s="28"/>
      <c r="PFI834" s="28"/>
      <c r="PFJ834" s="28"/>
      <c r="PFK834" s="28"/>
      <c r="PFL834" s="28"/>
      <c r="PFM834" s="28"/>
      <c r="PFN834" s="28"/>
      <c r="PFO834" s="28"/>
      <c r="PFP834" s="28"/>
      <c r="PFQ834" s="28"/>
      <c r="PFR834" s="28"/>
      <c r="PFS834" s="28"/>
      <c r="PFT834" s="28"/>
      <c r="PFU834" s="28"/>
      <c r="PFV834" s="28"/>
      <c r="PFW834" s="28"/>
      <c r="PFX834" s="28"/>
      <c r="PFY834" s="28"/>
      <c r="PFZ834" s="28"/>
      <c r="PGA834" s="28"/>
      <c r="PGB834" s="28"/>
      <c r="PGC834" s="28"/>
      <c r="PGD834" s="28"/>
      <c r="PGE834" s="28"/>
      <c r="PGF834" s="28"/>
      <c r="PGG834" s="28"/>
      <c r="PGH834" s="28"/>
      <c r="PGI834" s="28"/>
      <c r="PGJ834" s="28"/>
      <c r="PGK834" s="28"/>
      <c r="PGL834" s="28"/>
      <c r="PGM834" s="28"/>
      <c r="PGN834" s="28"/>
      <c r="PGO834" s="28"/>
      <c r="PGP834" s="28"/>
      <c r="PGQ834" s="28"/>
      <c r="PGR834" s="28"/>
      <c r="PGS834" s="28"/>
      <c r="PGT834" s="28"/>
      <c r="PGU834" s="28"/>
      <c r="PGV834" s="28"/>
      <c r="PGW834" s="28"/>
      <c r="PGX834" s="28"/>
      <c r="PGY834" s="28"/>
      <c r="PGZ834" s="28"/>
      <c r="PHA834" s="28"/>
      <c r="PHB834" s="28"/>
      <c r="PHC834" s="28"/>
      <c r="PHD834" s="28"/>
      <c r="PHE834" s="28"/>
      <c r="PHF834" s="28"/>
      <c r="PHG834" s="28"/>
      <c r="PHH834" s="28"/>
      <c r="PHI834" s="28"/>
      <c r="PHJ834" s="28"/>
      <c r="PHK834" s="28"/>
      <c r="PHL834" s="28"/>
      <c r="PHM834" s="28"/>
      <c r="PHN834" s="28"/>
      <c r="PHO834" s="28"/>
      <c r="PHP834" s="28"/>
      <c r="PHQ834" s="28"/>
      <c r="PHR834" s="28"/>
      <c r="PHS834" s="28"/>
      <c r="PHT834" s="28"/>
      <c r="PHU834" s="28"/>
      <c r="PHV834" s="28"/>
      <c r="PHW834" s="28"/>
      <c r="PHX834" s="28"/>
      <c r="PHY834" s="28"/>
      <c r="PHZ834" s="28"/>
      <c r="PIA834" s="28"/>
      <c r="PIB834" s="28"/>
      <c r="PIC834" s="28"/>
      <c r="PID834" s="28"/>
      <c r="PIE834" s="28"/>
      <c r="PIF834" s="28"/>
      <c r="PIG834" s="28"/>
      <c r="PIH834" s="28"/>
      <c r="PII834" s="28"/>
      <c r="PIJ834" s="28"/>
      <c r="PIK834" s="28"/>
      <c r="PIL834" s="28"/>
      <c r="PIM834" s="28"/>
      <c r="PIN834" s="28"/>
      <c r="PIO834" s="28"/>
      <c r="PIP834" s="28"/>
      <c r="PIQ834" s="28"/>
      <c r="PIR834" s="28"/>
      <c r="PIS834" s="28"/>
      <c r="PIT834" s="28"/>
      <c r="PIU834" s="28"/>
      <c r="PIV834" s="28"/>
      <c r="PIW834" s="28"/>
      <c r="PIX834" s="28"/>
      <c r="PIY834" s="28"/>
      <c r="PIZ834" s="28"/>
      <c r="PJA834" s="28"/>
      <c r="PJB834" s="28"/>
      <c r="PJC834" s="28"/>
      <c r="PJD834" s="28"/>
      <c r="PJE834" s="28"/>
      <c r="PJF834" s="28"/>
      <c r="PJG834" s="28"/>
      <c r="PJH834" s="28"/>
      <c r="PJI834" s="28"/>
      <c r="PJJ834" s="28"/>
      <c r="PJK834" s="28"/>
      <c r="PJL834" s="28"/>
      <c r="PJM834" s="28"/>
      <c r="PJN834" s="28"/>
      <c r="PJO834" s="28"/>
      <c r="PJP834" s="28"/>
      <c r="PJQ834" s="28"/>
      <c r="PJR834" s="28"/>
      <c r="PJS834" s="28"/>
      <c r="PJT834" s="28"/>
      <c r="PJU834" s="28"/>
      <c r="PJV834" s="28"/>
      <c r="PJW834" s="28"/>
      <c r="PJX834" s="28"/>
      <c r="PJY834" s="28"/>
      <c r="PJZ834" s="28"/>
      <c r="PKA834" s="28"/>
      <c r="PKB834" s="28"/>
      <c r="PKC834" s="28"/>
      <c r="PKD834" s="28"/>
      <c r="PKE834" s="28"/>
      <c r="PKF834" s="28"/>
      <c r="PKG834" s="28"/>
      <c r="PKH834" s="28"/>
      <c r="PKI834" s="28"/>
      <c r="PKJ834" s="28"/>
      <c r="PKK834" s="28"/>
      <c r="PKL834" s="28"/>
      <c r="PKM834" s="28"/>
      <c r="PKN834" s="28"/>
      <c r="PKO834" s="28"/>
      <c r="PKP834" s="28"/>
      <c r="PKQ834" s="28"/>
      <c r="PKR834" s="28"/>
      <c r="PKS834" s="28"/>
      <c r="PKT834" s="28"/>
      <c r="PKU834" s="28"/>
      <c r="PKV834" s="28"/>
      <c r="PKW834" s="28"/>
      <c r="PKX834" s="28"/>
      <c r="PKY834" s="28"/>
      <c r="PKZ834" s="28"/>
      <c r="PLA834" s="28"/>
      <c r="PLB834" s="28"/>
      <c r="PLC834" s="28"/>
      <c r="PLD834" s="28"/>
      <c r="PLE834" s="28"/>
      <c r="PLF834" s="28"/>
      <c r="PLG834" s="28"/>
      <c r="PLH834" s="28"/>
      <c r="PLI834" s="28"/>
      <c r="PLJ834" s="28"/>
      <c r="PLK834" s="28"/>
      <c r="PLL834" s="28"/>
      <c r="PLM834" s="28"/>
      <c r="PLN834" s="28"/>
      <c r="PLO834" s="28"/>
      <c r="PLP834" s="28"/>
      <c r="PLQ834" s="28"/>
      <c r="PLR834" s="28"/>
      <c r="PLS834" s="28"/>
      <c r="PLT834" s="28"/>
      <c r="PLU834" s="28"/>
      <c r="PLV834" s="28"/>
      <c r="PLW834" s="28"/>
      <c r="PLX834" s="28"/>
      <c r="PLY834" s="28"/>
      <c r="PLZ834" s="28"/>
      <c r="PMA834" s="28"/>
      <c r="PMB834" s="28"/>
      <c r="PMC834" s="28"/>
      <c r="PMD834" s="28"/>
      <c r="PME834" s="28"/>
      <c r="PMF834" s="28"/>
      <c r="PMG834" s="28"/>
      <c r="PMH834" s="28"/>
      <c r="PMI834" s="28"/>
      <c r="PMJ834" s="28"/>
      <c r="PMK834" s="28"/>
      <c r="PML834" s="28"/>
      <c r="PMM834" s="28"/>
      <c r="PMN834" s="28"/>
      <c r="PMO834" s="28"/>
      <c r="PMP834" s="28"/>
      <c r="PMQ834" s="28"/>
      <c r="PMR834" s="28"/>
      <c r="PMS834" s="28"/>
      <c r="PMT834" s="28"/>
      <c r="PMU834" s="28"/>
      <c r="PMV834" s="28"/>
      <c r="PMW834" s="28"/>
      <c r="PMX834" s="28"/>
      <c r="PMY834" s="28"/>
      <c r="PMZ834" s="28"/>
      <c r="PNA834" s="28"/>
      <c r="PNB834" s="28"/>
      <c r="PNC834" s="28"/>
      <c r="PND834" s="28"/>
      <c r="PNE834" s="28"/>
      <c r="PNF834" s="28"/>
      <c r="PNG834" s="28"/>
      <c r="PNH834" s="28"/>
      <c r="PNI834" s="28"/>
      <c r="PNJ834" s="28"/>
      <c r="PNK834" s="28"/>
      <c r="PNL834" s="28"/>
      <c r="PNM834" s="28"/>
      <c r="PNN834" s="28"/>
      <c r="PNO834" s="28"/>
      <c r="PNP834" s="28"/>
      <c r="PNQ834" s="28"/>
      <c r="PNR834" s="28"/>
      <c r="PNS834" s="28"/>
      <c r="PNT834" s="28"/>
      <c r="PNU834" s="28"/>
      <c r="PNV834" s="28"/>
      <c r="PNW834" s="28"/>
      <c r="PNX834" s="28"/>
      <c r="PNY834" s="28"/>
      <c r="PNZ834" s="28"/>
      <c r="POA834" s="28"/>
      <c r="POB834" s="28"/>
      <c r="POC834" s="28"/>
      <c r="POD834" s="28"/>
      <c r="POE834" s="28"/>
      <c r="POF834" s="28"/>
      <c r="POG834" s="28"/>
      <c r="POH834" s="28"/>
      <c r="POI834" s="28"/>
      <c r="POJ834" s="28"/>
      <c r="POK834" s="28"/>
      <c r="POL834" s="28"/>
      <c r="POM834" s="28"/>
      <c r="PON834" s="28"/>
      <c r="POO834" s="28"/>
      <c r="POP834" s="28"/>
      <c r="POQ834" s="28"/>
      <c r="POR834" s="28"/>
      <c r="POS834" s="28"/>
      <c r="POT834" s="28"/>
      <c r="POU834" s="28"/>
      <c r="POV834" s="28"/>
      <c r="POW834" s="28"/>
      <c r="POX834" s="28"/>
      <c r="POY834" s="28"/>
      <c r="POZ834" s="28"/>
      <c r="PPA834" s="28"/>
      <c r="PPB834" s="28"/>
      <c r="PPC834" s="28"/>
      <c r="PPD834" s="28"/>
      <c r="PPE834" s="28"/>
      <c r="PPF834" s="28"/>
      <c r="PPG834" s="28"/>
      <c r="PPH834" s="28"/>
      <c r="PPI834" s="28"/>
      <c r="PPJ834" s="28"/>
      <c r="PPK834" s="28"/>
      <c r="PPL834" s="28"/>
      <c r="PPM834" s="28"/>
      <c r="PPN834" s="28"/>
      <c r="PPO834" s="28"/>
      <c r="PPP834" s="28"/>
      <c r="PPQ834" s="28"/>
      <c r="PPR834" s="28"/>
      <c r="PPS834" s="28"/>
      <c r="PPT834" s="28"/>
      <c r="PPU834" s="28"/>
      <c r="PPV834" s="28"/>
      <c r="PPW834" s="28"/>
      <c r="PPX834" s="28"/>
      <c r="PPY834" s="28"/>
      <c r="PPZ834" s="28"/>
      <c r="PQA834" s="28"/>
      <c r="PQB834" s="28"/>
      <c r="PQC834" s="28"/>
      <c r="PQD834" s="28"/>
      <c r="PQE834" s="28"/>
      <c r="PQF834" s="28"/>
      <c r="PQG834" s="28"/>
      <c r="PQH834" s="28"/>
      <c r="PQI834" s="28"/>
      <c r="PQJ834" s="28"/>
      <c r="PQK834" s="28"/>
      <c r="PQL834" s="28"/>
      <c r="PQM834" s="28"/>
      <c r="PQN834" s="28"/>
      <c r="PQO834" s="28"/>
      <c r="PQP834" s="28"/>
      <c r="PQQ834" s="28"/>
      <c r="PQR834" s="28"/>
      <c r="PQS834" s="28"/>
      <c r="PQT834" s="28"/>
      <c r="PQU834" s="28"/>
      <c r="PQV834" s="28"/>
      <c r="PQW834" s="28"/>
      <c r="PQX834" s="28"/>
      <c r="PQY834" s="28"/>
      <c r="PQZ834" s="28"/>
      <c r="PRA834" s="28"/>
      <c r="PRB834" s="28"/>
      <c r="PRC834" s="28"/>
      <c r="PRD834" s="28"/>
      <c r="PRE834" s="28"/>
      <c r="PRF834" s="28"/>
      <c r="PRG834" s="28"/>
      <c r="PRH834" s="28"/>
      <c r="PRI834" s="28"/>
      <c r="PRJ834" s="28"/>
      <c r="PRK834" s="28"/>
      <c r="PRL834" s="28"/>
      <c r="PRM834" s="28"/>
      <c r="PRN834" s="28"/>
      <c r="PRO834" s="28"/>
      <c r="PRP834" s="28"/>
      <c r="PRQ834" s="28"/>
      <c r="PRR834" s="28"/>
      <c r="PRS834" s="28"/>
      <c r="PRT834" s="28"/>
      <c r="PRU834" s="28"/>
      <c r="PRV834" s="28"/>
      <c r="PRW834" s="28"/>
      <c r="PRX834" s="28"/>
      <c r="PRY834" s="28"/>
      <c r="PRZ834" s="28"/>
      <c r="PSA834" s="28"/>
      <c r="PSB834" s="28"/>
      <c r="PSC834" s="28"/>
      <c r="PSD834" s="28"/>
      <c r="PSE834" s="28"/>
      <c r="PSF834" s="28"/>
      <c r="PSG834" s="28"/>
      <c r="PSH834" s="28"/>
      <c r="PSI834" s="28"/>
      <c r="PSJ834" s="28"/>
      <c r="PSK834" s="28"/>
      <c r="PSL834" s="28"/>
      <c r="PSM834" s="28"/>
      <c r="PSN834" s="28"/>
      <c r="PSO834" s="28"/>
      <c r="PSP834" s="28"/>
      <c r="PSQ834" s="28"/>
      <c r="PSR834" s="28"/>
      <c r="PSS834" s="28"/>
      <c r="PST834" s="28"/>
      <c r="PSU834" s="28"/>
      <c r="PSV834" s="28"/>
      <c r="PSW834" s="28"/>
      <c r="PSX834" s="28"/>
      <c r="PSY834" s="28"/>
      <c r="PSZ834" s="28"/>
      <c r="PTA834" s="28"/>
      <c r="PTB834" s="28"/>
      <c r="PTC834" s="28"/>
      <c r="PTD834" s="28"/>
      <c r="PTE834" s="28"/>
      <c r="PTF834" s="28"/>
      <c r="PTG834" s="28"/>
      <c r="PTH834" s="28"/>
      <c r="PTI834" s="28"/>
      <c r="PTJ834" s="28"/>
      <c r="PTK834" s="28"/>
      <c r="PTL834" s="28"/>
      <c r="PTM834" s="28"/>
      <c r="PTN834" s="28"/>
      <c r="PTO834" s="28"/>
      <c r="PTP834" s="28"/>
      <c r="PTQ834" s="28"/>
      <c r="PTR834" s="28"/>
      <c r="PTS834" s="28"/>
      <c r="PTT834" s="28"/>
      <c r="PTU834" s="28"/>
      <c r="PTV834" s="28"/>
      <c r="PTW834" s="28"/>
      <c r="PTX834" s="28"/>
      <c r="PTY834" s="28"/>
      <c r="PTZ834" s="28"/>
      <c r="PUA834" s="28"/>
      <c r="PUB834" s="28"/>
      <c r="PUC834" s="28"/>
      <c r="PUD834" s="28"/>
      <c r="PUE834" s="28"/>
      <c r="PUF834" s="28"/>
      <c r="PUG834" s="28"/>
      <c r="PUH834" s="28"/>
      <c r="PUI834" s="28"/>
      <c r="PUJ834" s="28"/>
      <c r="PUK834" s="28"/>
      <c r="PUL834" s="28"/>
      <c r="PUM834" s="28"/>
      <c r="PUN834" s="28"/>
      <c r="PUO834" s="28"/>
      <c r="PUP834" s="28"/>
      <c r="PUQ834" s="28"/>
      <c r="PUR834" s="28"/>
      <c r="PUS834" s="28"/>
      <c r="PUT834" s="28"/>
      <c r="PUU834" s="28"/>
      <c r="PUV834" s="28"/>
      <c r="PUW834" s="28"/>
      <c r="PUX834" s="28"/>
      <c r="PUY834" s="28"/>
      <c r="PUZ834" s="28"/>
      <c r="PVA834" s="28"/>
      <c r="PVB834" s="28"/>
      <c r="PVC834" s="28"/>
      <c r="PVD834" s="28"/>
      <c r="PVE834" s="28"/>
      <c r="PVF834" s="28"/>
      <c r="PVG834" s="28"/>
      <c r="PVH834" s="28"/>
      <c r="PVI834" s="28"/>
      <c r="PVJ834" s="28"/>
      <c r="PVK834" s="28"/>
      <c r="PVL834" s="28"/>
      <c r="PVM834" s="28"/>
      <c r="PVN834" s="28"/>
      <c r="PVO834" s="28"/>
      <c r="PVP834" s="28"/>
      <c r="PVQ834" s="28"/>
      <c r="PVR834" s="28"/>
      <c r="PVS834" s="28"/>
      <c r="PVT834" s="28"/>
      <c r="PVU834" s="28"/>
      <c r="PVV834" s="28"/>
      <c r="PVW834" s="28"/>
      <c r="PVX834" s="28"/>
      <c r="PVY834" s="28"/>
      <c r="PVZ834" s="28"/>
      <c r="PWA834" s="28"/>
      <c r="PWB834" s="28"/>
      <c r="PWC834" s="28"/>
      <c r="PWD834" s="28"/>
      <c r="PWE834" s="28"/>
      <c r="PWF834" s="28"/>
      <c r="PWG834" s="28"/>
      <c r="PWH834" s="28"/>
      <c r="PWI834" s="28"/>
      <c r="PWJ834" s="28"/>
      <c r="PWK834" s="28"/>
      <c r="PWL834" s="28"/>
      <c r="PWM834" s="28"/>
      <c r="PWN834" s="28"/>
      <c r="PWO834" s="28"/>
      <c r="PWP834" s="28"/>
      <c r="PWQ834" s="28"/>
      <c r="PWR834" s="28"/>
      <c r="PWS834" s="28"/>
      <c r="PWT834" s="28"/>
      <c r="PWU834" s="28"/>
      <c r="PWV834" s="28"/>
      <c r="PWW834" s="28"/>
      <c r="PWX834" s="28"/>
      <c r="PWY834" s="28"/>
      <c r="PWZ834" s="28"/>
      <c r="PXA834" s="28"/>
      <c r="PXB834" s="28"/>
      <c r="PXC834" s="28"/>
      <c r="PXD834" s="28"/>
      <c r="PXE834" s="28"/>
      <c r="PXF834" s="28"/>
      <c r="PXG834" s="28"/>
      <c r="PXH834" s="28"/>
      <c r="PXI834" s="28"/>
      <c r="PXJ834" s="28"/>
      <c r="PXK834" s="28"/>
      <c r="PXL834" s="28"/>
      <c r="PXM834" s="28"/>
      <c r="PXN834" s="28"/>
      <c r="PXO834" s="28"/>
      <c r="PXP834" s="28"/>
      <c r="PXQ834" s="28"/>
      <c r="PXR834" s="28"/>
      <c r="PXS834" s="28"/>
      <c r="PXT834" s="28"/>
      <c r="PXU834" s="28"/>
      <c r="PXV834" s="28"/>
      <c r="PXW834" s="28"/>
      <c r="PXX834" s="28"/>
      <c r="PXY834" s="28"/>
      <c r="PXZ834" s="28"/>
      <c r="PYA834" s="28"/>
      <c r="PYB834" s="28"/>
      <c r="PYC834" s="28"/>
      <c r="PYD834" s="28"/>
      <c r="PYE834" s="28"/>
      <c r="PYF834" s="28"/>
      <c r="PYG834" s="28"/>
      <c r="PYH834" s="28"/>
      <c r="PYI834" s="28"/>
      <c r="PYJ834" s="28"/>
      <c r="PYK834" s="28"/>
      <c r="PYL834" s="28"/>
      <c r="PYM834" s="28"/>
      <c r="PYN834" s="28"/>
      <c r="PYO834" s="28"/>
      <c r="PYP834" s="28"/>
      <c r="PYQ834" s="28"/>
      <c r="PYR834" s="28"/>
      <c r="PYS834" s="28"/>
      <c r="PYT834" s="28"/>
      <c r="PYU834" s="28"/>
      <c r="PYV834" s="28"/>
      <c r="PYW834" s="28"/>
      <c r="PYX834" s="28"/>
      <c r="PYY834" s="28"/>
      <c r="PYZ834" s="28"/>
      <c r="PZA834" s="28"/>
      <c r="PZB834" s="28"/>
      <c r="PZC834" s="28"/>
      <c r="PZD834" s="28"/>
      <c r="PZE834" s="28"/>
      <c r="PZF834" s="28"/>
      <c r="PZG834" s="28"/>
      <c r="PZH834" s="28"/>
      <c r="PZI834" s="28"/>
      <c r="PZJ834" s="28"/>
      <c r="PZK834" s="28"/>
      <c r="PZL834" s="28"/>
      <c r="PZM834" s="28"/>
      <c r="PZN834" s="28"/>
      <c r="PZO834" s="28"/>
      <c r="PZP834" s="28"/>
      <c r="PZQ834" s="28"/>
      <c r="PZR834" s="28"/>
      <c r="PZS834" s="28"/>
      <c r="PZT834" s="28"/>
      <c r="PZU834" s="28"/>
      <c r="PZV834" s="28"/>
      <c r="PZW834" s="28"/>
      <c r="PZX834" s="28"/>
      <c r="PZY834" s="28"/>
      <c r="PZZ834" s="28"/>
      <c r="QAA834" s="28"/>
      <c r="QAB834" s="28"/>
      <c r="QAC834" s="28"/>
      <c r="QAD834" s="28"/>
      <c r="QAE834" s="28"/>
      <c r="QAF834" s="28"/>
      <c r="QAG834" s="28"/>
      <c r="QAH834" s="28"/>
      <c r="QAI834" s="28"/>
      <c r="QAJ834" s="28"/>
      <c r="QAK834" s="28"/>
      <c r="QAL834" s="28"/>
      <c r="QAM834" s="28"/>
      <c r="QAN834" s="28"/>
      <c r="QAO834" s="28"/>
      <c r="QAP834" s="28"/>
      <c r="QAQ834" s="28"/>
      <c r="QAR834" s="28"/>
      <c r="QAS834" s="28"/>
      <c r="QAT834" s="28"/>
      <c r="QAU834" s="28"/>
      <c r="QAV834" s="28"/>
      <c r="QAW834" s="28"/>
      <c r="QAX834" s="28"/>
      <c r="QAY834" s="28"/>
      <c r="QAZ834" s="28"/>
      <c r="QBA834" s="28"/>
      <c r="QBB834" s="28"/>
      <c r="QBC834" s="28"/>
      <c r="QBD834" s="28"/>
      <c r="QBE834" s="28"/>
      <c r="QBF834" s="28"/>
      <c r="QBG834" s="28"/>
      <c r="QBH834" s="28"/>
      <c r="QBI834" s="28"/>
      <c r="QBJ834" s="28"/>
      <c r="QBK834" s="28"/>
      <c r="QBL834" s="28"/>
      <c r="QBM834" s="28"/>
      <c r="QBN834" s="28"/>
      <c r="QBO834" s="28"/>
      <c r="QBP834" s="28"/>
      <c r="QBQ834" s="28"/>
      <c r="QBR834" s="28"/>
      <c r="QBS834" s="28"/>
      <c r="QBT834" s="28"/>
      <c r="QBU834" s="28"/>
      <c r="QBV834" s="28"/>
      <c r="QBW834" s="28"/>
      <c r="QBX834" s="28"/>
      <c r="QBY834" s="28"/>
      <c r="QBZ834" s="28"/>
      <c r="QCA834" s="28"/>
      <c r="QCB834" s="28"/>
      <c r="QCC834" s="28"/>
      <c r="QCD834" s="28"/>
      <c r="QCE834" s="28"/>
      <c r="QCF834" s="28"/>
      <c r="QCG834" s="28"/>
      <c r="QCH834" s="28"/>
      <c r="QCI834" s="28"/>
      <c r="QCJ834" s="28"/>
      <c r="QCK834" s="28"/>
      <c r="QCL834" s="28"/>
      <c r="QCM834" s="28"/>
      <c r="QCN834" s="28"/>
      <c r="QCO834" s="28"/>
      <c r="QCP834" s="28"/>
      <c r="QCQ834" s="28"/>
      <c r="QCR834" s="28"/>
      <c r="QCS834" s="28"/>
      <c r="QCT834" s="28"/>
      <c r="QCU834" s="28"/>
      <c r="QCV834" s="28"/>
      <c r="QCW834" s="28"/>
      <c r="QCX834" s="28"/>
      <c r="QCY834" s="28"/>
      <c r="QCZ834" s="28"/>
      <c r="QDA834" s="28"/>
      <c r="QDB834" s="28"/>
      <c r="QDC834" s="28"/>
      <c r="QDD834" s="28"/>
      <c r="QDE834" s="28"/>
      <c r="QDF834" s="28"/>
      <c r="QDG834" s="28"/>
      <c r="QDH834" s="28"/>
      <c r="QDI834" s="28"/>
      <c r="QDJ834" s="28"/>
      <c r="QDK834" s="28"/>
      <c r="QDL834" s="28"/>
      <c r="QDM834" s="28"/>
      <c r="QDN834" s="28"/>
      <c r="QDO834" s="28"/>
      <c r="QDP834" s="28"/>
      <c r="QDQ834" s="28"/>
      <c r="QDR834" s="28"/>
      <c r="QDS834" s="28"/>
      <c r="QDT834" s="28"/>
      <c r="QDU834" s="28"/>
      <c r="QDV834" s="28"/>
      <c r="QDW834" s="28"/>
      <c r="QDX834" s="28"/>
      <c r="QDY834" s="28"/>
      <c r="QDZ834" s="28"/>
      <c r="QEA834" s="28"/>
      <c r="QEB834" s="28"/>
      <c r="QEC834" s="28"/>
      <c r="QED834" s="28"/>
      <c r="QEE834" s="28"/>
      <c r="QEF834" s="28"/>
      <c r="QEG834" s="28"/>
      <c r="QEH834" s="28"/>
      <c r="QEI834" s="28"/>
      <c r="QEJ834" s="28"/>
      <c r="QEK834" s="28"/>
      <c r="QEL834" s="28"/>
      <c r="QEM834" s="28"/>
      <c r="QEN834" s="28"/>
      <c r="QEO834" s="28"/>
      <c r="QEP834" s="28"/>
      <c r="QEQ834" s="28"/>
      <c r="QER834" s="28"/>
      <c r="QES834" s="28"/>
      <c r="QET834" s="28"/>
      <c r="QEU834" s="28"/>
      <c r="QEV834" s="28"/>
      <c r="QEW834" s="28"/>
      <c r="QEX834" s="28"/>
      <c r="QEY834" s="28"/>
      <c r="QEZ834" s="28"/>
      <c r="QFA834" s="28"/>
      <c r="QFB834" s="28"/>
      <c r="QFC834" s="28"/>
      <c r="QFD834" s="28"/>
      <c r="QFE834" s="28"/>
      <c r="QFF834" s="28"/>
      <c r="QFG834" s="28"/>
      <c r="QFH834" s="28"/>
      <c r="QFI834" s="28"/>
      <c r="QFJ834" s="28"/>
      <c r="QFK834" s="28"/>
      <c r="QFL834" s="28"/>
      <c r="QFM834" s="28"/>
      <c r="QFN834" s="28"/>
      <c r="QFO834" s="28"/>
      <c r="QFP834" s="28"/>
      <c r="QFQ834" s="28"/>
      <c r="QFR834" s="28"/>
      <c r="QFS834" s="28"/>
      <c r="QFT834" s="28"/>
      <c r="QFU834" s="28"/>
      <c r="QFV834" s="28"/>
      <c r="QFW834" s="28"/>
      <c r="QFX834" s="28"/>
      <c r="QFY834" s="28"/>
      <c r="QFZ834" s="28"/>
      <c r="QGA834" s="28"/>
      <c r="QGB834" s="28"/>
      <c r="QGC834" s="28"/>
      <c r="QGD834" s="28"/>
      <c r="QGE834" s="28"/>
      <c r="QGF834" s="28"/>
      <c r="QGG834" s="28"/>
      <c r="QGH834" s="28"/>
      <c r="QGI834" s="28"/>
      <c r="QGJ834" s="28"/>
      <c r="QGK834" s="28"/>
      <c r="QGL834" s="28"/>
      <c r="QGM834" s="28"/>
      <c r="QGN834" s="28"/>
      <c r="QGO834" s="28"/>
      <c r="QGP834" s="28"/>
      <c r="QGQ834" s="28"/>
      <c r="QGR834" s="28"/>
      <c r="QGS834" s="28"/>
      <c r="QGT834" s="28"/>
      <c r="QGU834" s="28"/>
      <c r="QGV834" s="28"/>
      <c r="QGW834" s="28"/>
      <c r="QGX834" s="28"/>
      <c r="QGY834" s="28"/>
      <c r="QGZ834" s="28"/>
      <c r="QHA834" s="28"/>
      <c r="QHB834" s="28"/>
      <c r="QHC834" s="28"/>
      <c r="QHD834" s="28"/>
      <c r="QHE834" s="28"/>
      <c r="QHF834" s="28"/>
      <c r="QHG834" s="28"/>
      <c r="QHH834" s="28"/>
      <c r="QHI834" s="28"/>
      <c r="QHJ834" s="28"/>
      <c r="QHK834" s="28"/>
      <c r="QHL834" s="28"/>
      <c r="QHM834" s="28"/>
      <c r="QHN834" s="28"/>
      <c r="QHO834" s="28"/>
      <c r="QHP834" s="28"/>
      <c r="QHQ834" s="28"/>
      <c r="QHR834" s="28"/>
      <c r="QHS834" s="28"/>
      <c r="QHT834" s="28"/>
      <c r="QHU834" s="28"/>
      <c r="QHV834" s="28"/>
      <c r="QHW834" s="28"/>
      <c r="QHX834" s="28"/>
      <c r="QHY834" s="28"/>
      <c r="QHZ834" s="28"/>
      <c r="QIA834" s="28"/>
      <c r="QIB834" s="28"/>
      <c r="QIC834" s="28"/>
      <c r="QID834" s="28"/>
      <c r="QIE834" s="28"/>
      <c r="QIF834" s="28"/>
      <c r="QIG834" s="28"/>
      <c r="QIH834" s="28"/>
      <c r="QII834" s="28"/>
      <c r="QIJ834" s="28"/>
      <c r="QIK834" s="28"/>
      <c r="QIL834" s="28"/>
      <c r="QIM834" s="28"/>
      <c r="QIN834" s="28"/>
      <c r="QIO834" s="28"/>
      <c r="QIP834" s="28"/>
      <c r="QIQ834" s="28"/>
      <c r="QIR834" s="28"/>
      <c r="QIS834" s="28"/>
      <c r="QIT834" s="28"/>
      <c r="QIU834" s="28"/>
      <c r="QIV834" s="28"/>
      <c r="QIW834" s="28"/>
      <c r="QIX834" s="28"/>
      <c r="QIY834" s="28"/>
      <c r="QIZ834" s="28"/>
      <c r="QJA834" s="28"/>
      <c r="QJB834" s="28"/>
      <c r="QJC834" s="28"/>
      <c r="QJD834" s="28"/>
      <c r="QJE834" s="28"/>
      <c r="QJF834" s="28"/>
      <c r="QJG834" s="28"/>
      <c r="QJH834" s="28"/>
      <c r="QJI834" s="28"/>
      <c r="QJJ834" s="28"/>
      <c r="QJK834" s="28"/>
      <c r="QJL834" s="28"/>
      <c r="QJM834" s="28"/>
      <c r="QJN834" s="28"/>
      <c r="QJO834" s="28"/>
      <c r="QJP834" s="28"/>
      <c r="QJQ834" s="28"/>
      <c r="QJR834" s="28"/>
      <c r="QJS834" s="28"/>
      <c r="QJT834" s="28"/>
      <c r="QJU834" s="28"/>
      <c r="QJV834" s="28"/>
      <c r="QJW834" s="28"/>
      <c r="QJX834" s="28"/>
      <c r="QJY834" s="28"/>
      <c r="QJZ834" s="28"/>
      <c r="QKA834" s="28"/>
      <c r="QKB834" s="28"/>
      <c r="QKC834" s="28"/>
      <c r="QKD834" s="28"/>
      <c r="QKE834" s="28"/>
      <c r="QKF834" s="28"/>
      <c r="QKG834" s="28"/>
      <c r="QKH834" s="28"/>
      <c r="QKI834" s="28"/>
      <c r="QKJ834" s="28"/>
      <c r="QKK834" s="28"/>
      <c r="QKL834" s="28"/>
      <c r="QKM834" s="28"/>
      <c r="QKN834" s="28"/>
      <c r="QKO834" s="28"/>
      <c r="QKP834" s="28"/>
      <c r="QKQ834" s="28"/>
      <c r="QKR834" s="28"/>
      <c r="QKS834" s="28"/>
      <c r="QKT834" s="28"/>
      <c r="QKU834" s="28"/>
      <c r="QKV834" s="28"/>
      <c r="QKW834" s="28"/>
      <c r="QKX834" s="28"/>
      <c r="QKY834" s="28"/>
      <c r="QKZ834" s="28"/>
      <c r="QLA834" s="28"/>
      <c r="QLB834" s="28"/>
      <c r="QLC834" s="28"/>
      <c r="QLD834" s="28"/>
      <c r="QLE834" s="28"/>
      <c r="QLF834" s="28"/>
      <c r="QLG834" s="28"/>
      <c r="QLH834" s="28"/>
      <c r="QLI834" s="28"/>
      <c r="QLJ834" s="28"/>
      <c r="QLK834" s="28"/>
      <c r="QLL834" s="28"/>
      <c r="QLM834" s="28"/>
      <c r="QLN834" s="28"/>
      <c r="QLO834" s="28"/>
      <c r="QLP834" s="28"/>
      <c r="QLQ834" s="28"/>
      <c r="QLR834" s="28"/>
      <c r="QLS834" s="28"/>
      <c r="QLT834" s="28"/>
      <c r="QLU834" s="28"/>
      <c r="QLV834" s="28"/>
      <c r="QLW834" s="28"/>
      <c r="QLX834" s="28"/>
      <c r="QLY834" s="28"/>
      <c r="QLZ834" s="28"/>
      <c r="QMA834" s="28"/>
      <c r="QMB834" s="28"/>
      <c r="QMC834" s="28"/>
      <c r="QMD834" s="28"/>
      <c r="QME834" s="28"/>
      <c r="QMF834" s="28"/>
      <c r="QMG834" s="28"/>
      <c r="QMH834" s="28"/>
      <c r="QMI834" s="28"/>
      <c r="QMJ834" s="28"/>
      <c r="QMK834" s="28"/>
      <c r="QML834" s="28"/>
      <c r="QMM834" s="28"/>
      <c r="QMN834" s="28"/>
      <c r="QMO834" s="28"/>
      <c r="QMP834" s="28"/>
      <c r="QMQ834" s="28"/>
      <c r="QMR834" s="28"/>
      <c r="QMS834" s="28"/>
      <c r="QMT834" s="28"/>
      <c r="QMU834" s="28"/>
      <c r="QMV834" s="28"/>
      <c r="QMW834" s="28"/>
      <c r="QMX834" s="28"/>
      <c r="QMY834" s="28"/>
      <c r="QMZ834" s="28"/>
      <c r="QNA834" s="28"/>
      <c r="QNB834" s="28"/>
      <c r="QNC834" s="28"/>
      <c r="QND834" s="28"/>
      <c r="QNE834" s="28"/>
      <c r="QNF834" s="28"/>
      <c r="QNG834" s="28"/>
      <c r="QNH834" s="28"/>
      <c r="QNI834" s="28"/>
      <c r="QNJ834" s="28"/>
      <c r="QNK834" s="28"/>
      <c r="QNL834" s="28"/>
      <c r="QNM834" s="28"/>
      <c r="QNN834" s="28"/>
      <c r="QNO834" s="28"/>
      <c r="QNP834" s="28"/>
      <c r="QNQ834" s="28"/>
      <c r="QNR834" s="28"/>
      <c r="QNS834" s="28"/>
      <c r="QNT834" s="28"/>
      <c r="QNU834" s="28"/>
      <c r="QNV834" s="28"/>
      <c r="QNW834" s="28"/>
      <c r="QNX834" s="28"/>
      <c r="QNY834" s="28"/>
      <c r="QNZ834" s="28"/>
      <c r="QOA834" s="28"/>
      <c r="QOB834" s="28"/>
      <c r="QOC834" s="28"/>
      <c r="QOD834" s="28"/>
      <c r="QOE834" s="28"/>
      <c r="QOF834" s="28"/>
      <c r="QOG834" s="28"/>
      <c r="QOH834" s="28"/>
      <c r="QOI834" s="28"/>
      <c r="QOJ834" s="28"/>
      <c r="QOK834" s="28"/>
      <c r="QOL834" s="28"/>
      <c r="QOM834" s="28"/>
      <c r="QON834" s="28"/>
      <c r="QOO834" s="28"/>
      <c r="QOP834" s="28"/>
      <c r="QOQ834" s="28"/>
      <c r="QOR834" s="28"/>
      <c r="QOS834" s="28"/>
      <c r="QOT834" s="28"/>
      <c r="QOU834" s="28"/>
      <c r="QOV834" s="28"/>
      <c r="QOW834" s="28"/>
      <c r="QOX834" s="28"/>
      <c r="QOY834" s="28"/>
      <c r="QOZ834" s="28"/>
      <c r="QPA834" s="28"/>
      <c r="QPB834" s="28"/>
      <c r="QPC834" s="28"/>
      <c r="QPD834" s="28"/>
      <c r="QPE834" s="28"/>
      <c r="QPF834" s="28"/>
      <c r="QPG834" s="28"/>
      <c r="QPH834" s="28"/>
      <c r="QPI834" s="28"/>
      <c r="QPJ834" s="28"/>
      <c r="QPK834" s="28"/>
      <c r="QPL834" s="28"/>
      <c r="QPM834" s="28"/>
      <c r="QPN834" s="28"/>
      <c r="QPO834" s="28"/>
      <c r="QPP834" s="28"/>
      <c r="QPQ834" s="28"/>
      <c r="QPR834" s="28"/>
      <c r="QPS834" s="28"/>
      <c r="QPT834" s="28"/>
      <c r="QPU834" s="28"/>
      <c r="QPV834" s="28"/>
      <c r="QPW834" s="28"/>
      <c r="QPX834" s="28"/>
      <c r="QPY834" s="28"/>
      <c r="QPZ834" s="28"/>
      <c r="QQA834" s="28"/>
      <c r="QQB834" s="28"/>
      <c r="QQC834" s="28"/>
      <c r="QQD834" s="28"/>
      <c r="QQE834" s="28"/>
      <c r="QQF834" s="28"/>
      <c r="QQG834" s="28"/>
      <c r="QQH834" s="28"/>
      <c r="QQI834" s="28"/>
      <c r="QQJ834" s="28"/>
      <c r="QQK834" s="28"/>
      <c r="QQL834" s="28"/>
      <c r="QQM834" s="28"/>
      <c r="QQN834" s="28"/>
      <c r="QQO834" s="28"/>
      <c r="QQP834" s="28"/>
      <c r="QQQ834" s="28"/>
      <c r="QQR834" s="28"/>
      <c r="QQS834" s="28"/>
      <c r="QQT834" s="28"/>
      <c r="QQU834" s="28"/>
      <c r="QQV834" s="28"/>
      <c r="QQW834" s="28"/>
      <c r="QQX834" s="28"/>
      <c r="QQY834" s="28"/>
      <c r="QQZ834" s="28"/>
      <c r="QRA834" s="28"/>
      <c r="QRB834" s="28"/>
      <c r="QRC834" s="28"/>
      <c r="QRD834" s="28"/>
      <c r="QRE834" s="28"/>
      <c r="QRF834" s="28"/>
      <c r="QRG834" s="28"/>
      <c r="QRH834" s="28"/>
      <c r="QRI834" s="28"/>
      <c r="QRJ834" s="28"/>
      <c r="QRK834" s="28"/>
      <c r="QRL834" s="28"/>
      <c r="QRM834" s="28"/>
      <c r="QRN834" s="28"/>
      <c r="QRO834" s="28"/>
      <c r="QRP834" s="28"/>
      <c r="QRQ834" s="28"/>
      <c r="QRR834" s="28"/>
      <c r="QRS834" s="28"/>
      <c r="QRT834" s="28"/>
      <c r="QRU834" s="28"/>
      <c r="QRV834" s="28"/>
      <c r="QRW834" s="28"/>
      <c r="QRX834" s="28"/>
      <c r="QRY834" s="28"/>
      <c r="QRZ834" s="28"/>
      <c r="QSA834" s="28"/>
      <c r="QSB834" s="28"/>
      <c r="QSC834" s="28"/>
      <c r="QSD834" s="28"/>
      <c r="QSE834" s="28"/>
      <c r="QSF834" s="28"/>
      <c r="QSG834" s="28"/>
      <c r="QSH834" s="28"/>
      <c r="QSI834" s="28"/>
      <c r="QSJ834" s="28"/>
      <c r="QSK834" s="28"/>
      <c r="QSL834" s="28"/>
      <c r="QSM834" s="28"/>
      <c r="QSN834" s="28"/>
      <c r="QSO834" s="28"/>
      <c r="QSP834" s="28"/>
      <c r="QSQ834" s="28"/>
      <c r="QSR834" s="28"/>
      <c r="QSS834" s="28"/>
      <c r="QST834" s="28"/>
      <c r="QSU834" s="28"/>
      <c r="QSV834" s="28"/>
      <c r="QSW834" s="28"/>
      <c r="QSX834" s="28"/>
      <c r="QSY834" s="28"/>
      <c r="QSZ834" s="28"/>
      <c r="QTA834" s="28"/>
      <c r="QTB834" s="28"/>
      <c r="QTC834" s="28"/>
      <c r="QTD834" s="28"/>
      <c r="QTE834" s="28"/>
      <c r="QTF834" s="28"/>
      <c r="QTG834" s="28"/>
      <c r="QTH834" s="28"/>
      <c r="QTI834" s="28"/>
      <c r="QTJ834" s="28"/>
      <c r="QTK834" s="28"/>
      <c r="QTL834" s="28"/>
      <c r="QTM834" s="28"/>
      <c r="QTN834" s="28"/>
      <c r="QTO834" s="28"/>
      <c r="QTP834" s="28"/>
      <c r="QTQ834" s="28"/>
      <c r="QTR834" s="28"/>
      <c r="QTS834" s="28"/>
      <c r="QTT834" s="28"/>
      <c r="QTU834" s="28"/>
      <c r="QTV834" s="28"/>
      <c r="QTW834" s="28"/>
      <c r="QTX834" s="28"/>
      <c r="QTY834" s="28"/>
      <c r="QTZ834" s="28"/>
      <c r="QUA834" s="28"/>
      <c r="QUB834" s="28"/>
      <c r="QUC834" s="28"/>
      <c r="QUD834" s="28"/>
      <c r="QUE834" s="28"/>
      <c r="QUF834" s="28"/>
      <c r="QUG834" s="28"/>
      <c r="QUH834" s="28"/>
      <c r="QUI834" s="28"/>
      <c r="QUJ834" s="28"/>
      <c r="QUK834" s="28"/>
      <c r="QUL834" s="28"/>
      <c r="QUM834" s="28"/>
      <c r="QUN834" s="28"/>
      <c r="QUO834" s="28"/>
      <c r="QUP834" s="28"/>
      <c r="QUQ834" s="28"/>
      <c r="QUR834" s="28"/>
      <c r="QUS834" s="28"/>
      <c r="QUT834" s="28"/>
      <c r="QUU834" s="28"/>
      <c r="QUV834" s="28"/>
      <c r="QUW834" s="28"/>
      <c r="QUX834" s="28"/>
      <c r="QUY834" s="28"/>
      <c r="QUZ834" s="28"/>
      <c r="QVA834" s="28"/>
      <c r="QVB834" s="28"/>
      <c r="QVC834" s="28"/>
      <c r="QVD834" s="28"/>
      <c r="QVE834" s="28"/>
      <c r="QVF834" s="28"/>
      <c r="QVG834" s="28"/>
      <c r="QVH834" s="28"/>
      <c r="QVI834" s="28"/>
      <c r="QVJ834" s="28"/>
      <c r="QVK834" s="28"/>
      <c r="QVL834" s="28"/>
      <c r="QVM834" s="28"/>
      <c r="QVN834" s="28"/>
      <c r="QVO834" s="28"/>
      <c r="QVP834" s="28"/>
      <c r="QVQ834" s="28"/>
      <c r="QVR834" s="28"/>
      <c r="QVS834" s="28"/>
      <c r="QVT834" s="28"/>
      <c r="QVU834" s="28"/>
      <c r="QVV834" s="28"/>
      <c r="QVW834" s="28"/>
      <c r="QVX834" s="28"/>
      <c r="QVY834" s="28"/>
      <c r="QVZ834" s="28"/>
      <c r="QWA834" s="28"/>
      <c r="QWB834" s="28"/>
      <c r="QWC834" s="28"/>
      <c r="QWD834" s="28"/>
      <c r="QWE834" s="28"/>
      <c r="QWF834" s="28"/>
      <c r="QWG834" s="28"/>
      <c r="QWH834" s="28"/>
      <c r="QWI834" s="28"/>
      <c r="QWJ834" s="28"/>
      <c r="QWK834" s="28"/>
      <c r="QWL834" s="28"/>
      <c r="QWM834" s="28"/>
      <c r="QWN834" s="28"/>
      <c r="QWO834" s="28"/>
      <c r="QWP834" s="28"/>
      <c r="QWQ834" s="28"/>
      <c r="QWR834" s="28"/>
      <c r="QWS834" s="28"/>
      <c r="QWT834" s="28"/>
      <c r="QWU834" s="28"/>
      <c r="QWV834" s="28"/>
      <c r="QWW834" s="28"/>
      <c r="QWX834" s="28"/>
      <c r="QWY834" s="28"/>
      <c r="QWZ834" s="28"/>
      <c r="QXA834" s="28"/>
      <c r="QXB834" s="28"/>
      <c r="QXC834" s="28"/>
      <c r="QXD834" s="28"/>
      <c r="QXE834" s="28"/>
      <c r="QXF834" s="28"/>
      <c r="QXG834" s="28"/>
      <c r="QXH834" s="28"/>
      <c r="QXI834" s="28"/>
      <c r="QXJ834" s="28"/>
      <c r="QXK834" s="28"/>
      <c r="QXL834" s="28"/>
      <c r="QXM834" s="28"/>
      <c r="QXN834" s="28"/>
      <c r="QXO834" s="28"/>
      <c r="QXP834" s="28"/>
      <c r="QXQ834" s="28"/>
      <c r="QXR834" s="28"/>
      <c r="QXS834" s="28"/>
      <c r="QXT834" s="28"/>
      <c r="QXU834" s="28"/>
      <c r="QXV834" s="28"/>
      <c r="QXW834" s="28"/>
      <c r="QXX834" s="28"/>
      <c r="QXY834" s="28"/>
      <c r="QXZ834" s="28"/>
      <c r="QYA834" s="28"/>
      <c r="QYB834" s="28"/>
      <c r="QYC834" s="28"/>
      <c r="QYD834" s="28"/>
      <c r="QYE834" s="28"/>
      <c r="QYF834" s="28"/>
      <c r="QYG834" s="28"/>
      <c r="QYH834" s="28"/>
      <c r="QYI834" s="28"/>
      <c r="QYJ834" s="28"/>
      <c r="QYK834" s="28"/>
      <c r="QYL834" s="28"/>
      <c r="QYM834" s="28"/>
      <c r="QYN834" s="28"/>
      <c r="QYO834" s="28"/>
      <c r="QYP834" s="28"/>
      <c r="QYQ834" s="28"/>
      <c r="QYR834" s="28"/>
      <c r="QYS834" s="28"/>
      <c r="QYT834" s="28"/>
      <c r="QYU834" s="28"/>
      <c r="QYV834" s="28"/>
      <c r="QYW834" s="28"/>
      <c r="QYX834" s="28"/>
      <c r="QYY834" s="28"/>
      <c r="QYZ834" s="28"/>
      <c r="QZA834" s="28"/>
      <c r="QZB834" s="28"/>
      <c r="QZC834" s="28"/>
      <c r="QZD834" s="28"/>
      <c r="QZE834" s="28"/>
      <c r="QZF834" s="28"/>
      <c r="QZG834" s="28"/>
      <c r="QZH834" s="28"/>
      <c r="QZI834" s="28"/>
      <c r="QZJ834" s="28"/>
      <c r="QZK834" s="28"/>
      <c r="QZL834" s="28"/>
      <c r="QZM834" s="28"/>
      <c r="QZN834" s="28"/>
      <c r="QZO834" s="28"/>
      <c r="QZP834" s="28"/>
      <c r="QZQ834" s="28"/>
      <c r="QZR834" s="28"/>
      <c r="QZS834" s="28"/>
      <c r="QZT834" s="28"/>
      <c r="QZU834" s="28"/>
      <c r="QZV834" s="28"/>
      <c r="QZW834" s="28"/>
      <c r="QZX834" s="28"/>
      <c r="QZY834" s="28"/>
      <c r="QZZ834" s="28"/>
      <c r="RAA834" s="28"/>
      <c r="RAB834" s="28"/>
      <c r="RAC834" s="28"/>
      <c r="RAD834" s="28"/>
      <c r="RAE834" s="28"/>
      <c r="RAF834" s="28"/>
      <c r="RAG834" s="28"/>
      <c r="RAH834" s="28"/>
      <c r="RAI834" s="28"/>
      <c r="RAJ834" s="28"/>
      <c r="RAK834" s="28"/>
      <c r="RAL834" s="28"/>
      <c r="RAM834" s="28"/>
      <c r="RAN834" s="28"/>
      <c r="RAO834" s="28"/>
      <c r="RAP834" s="28"/>
      <c r="RAQ834" s="28"/>
      <c r="RAR834" s="28"/>
      <c r="RAS834" s="28"/>
      <c r="RAT834" s="28"/>
      <c r="RAU834" s="28"/>
      <c r="RAV834" s="28"/>
      <c r="RAW834" s="28"/>
      <c r="RAX834" s="28"/>
      <c r="RAY834" s="28"/>
      <c r="RAZ834" s="28"/>
      <c r="RBA834" s="28"/>
      <c r="RBB834" s="28"/>
      <c r="RBC834" s="28"/>
      <c r="RBD834" s="28"/>
      <c r="RBE834" s="28"/>
      <c r="RBF834" s="28"/>
      <c r="RBG834" s="28"/>
      <c r="RBH834" s="28"/>
      <c r="RBI834" s="28"/>
      <c r="RBJ834" s="28"/>
      <c r="RBK834" s="28"/>
      <c r="RBL834" s="28"/>
      <c r="RBM834" s="28"/>
      <c r="RBN834" s="28"/>
      <c r="RBO834" s="28"/>
      <c r="RBP834" s="28"/>
      <c r="RBQ834" s="28"/>
      <c r="RBR834" s="28"/>
      <c r="RBS834" s="28"/>
      <c r="RBT834" s="28"/>
      <c r="RBU834" s="28"/>
      <c r="RBV834" s="28"/>
      <c r="RBW834" s="28"/>
      <c r="RBX834" s="28"/>
      <c r="RBY834" s="28"/>
      <c r="RBZ834" s="28"/>
      <c r="RCA834" s="28"/>
      <c r="RCB834" s="28"/>
      <c r="RCC834" s="28"/>
      <c r="RCD834" s="28"/>
      <c r="RCE834" s="28"/>
      <c r="RCF834" s="28"/>
      <c r="RCG834" s="28"/>
      <c r="RCH834" s="28"/>
      <c r="RCI834" s="28"/>
      <c r="RCJ834" s="28"/>
      <c r="RCK834" s="28"/>
      <c r="RCL834" s="28"/>
      <c r="RCM834" s="28"/>
      <c r="RCN834" s="28"/>
      <c r="RCO834" s="28"/>
      <c r="RCP834" s="28"/>
      <c r="RCQ834" s="28"/>
      <c r="RCR834" s="28"/>
      <c r="RCS834" s="28"/>
      <c r="RCT834" s="28"/>
      <c r="RCU834" s="28"/>
      <c r="RCV834" s="28"/>
      <c r="RCW834" s="28"/>
      <c r="RCX834" s="28"/>
      <c r="RCY834" s="28"/>
      <c r="RCZ834" s="28"/>
      <c r="RDA834" s="28"/>
      <c r="RDB834" s="28"/>
      <c r="RDC834" s="28"/>
      <c r="RDD834" s="28"/>
      <c r="RDE834" s="28"/>
      <c r="RDF834" s="28"/>
      <c r="RDG834" s="28"/>
      <c r="RDH834" s="28"/>
      <c r="RDI834" s="28"/>
      <c r="RDJ834" s="28"/>
      <c r="RDK834" s="28"/>
      <c r="RDL834" s="28"/>
      <c r="RDM834" s="28"/>
      <c r="RDN834" s="28"/>
      <c r="RDO834" s="28"/>
      <c r="RDP834" s="28"/>
      <c r="RDQ834" s="28"/>
      <c r="RDR834" s="28"/>
      <c r="RDS834" s="28"/>
      <c r="RDT834" s="28"/>
      <c r="RDU834" s="28"/>
      <c r="RDV834" s="28"/>
      <c r="RDW834" s="28"/>
      <c r="RDX834" s="28"/>
      <c r="RDY834" s="28"/>
      <c r="RDZ834" s="28"/>
      <c r="REA834" s="28"/>
      <c r="REB834" s="28"/>
      <c r="REC834" s="28"/>
      <c r="RED834" s="28"/>
      <c r="REE834" s="28"/>
      <c r="REF834" s="28"/>
      <c r="REG834" s="28"/>
      <c r="REH834" s="28"/>
      <c r="REI834" s="28"/>
      <c r="REJ834" s="28"/>
      <c r="REK834" s="28"/>
      <c r="REL834" s="28"/>
      <c r="REM834" s="28"/>
      <c r="REN834" s="28"/>
      <c r="REO834" s="28"/>
      <c r="REP834" s="28"/>
      <c r="REQ834" s="28"/>
      <c r="RER834" s="28"/>
      <c r="RES834" s="28"/>
      <c r="RET834" s="28"/>
      <c r="REU834" s="28"/>
      <c r="REV834" s="28"/>
      <c r="REW834" s="28"/>
      <c r="REX834" s="28"/>
      <c r="REY834" s="28"/>
      <c r="REZ834" s="28"/>
      <c r="RFA834" s="28"/>
      <c r="RFB834" s="28"/>
      <c r="RFC834" s="28"/>
      <c r="RFD834" s="28"/>
      <c r="RFE834" s="28"/>
      <c r="RFF834" s="28"/>
      <c r="RFG834" s="28"/>
      <c r="RFH834" s="28"/>
      <c r="RFI834" s="28"/>
      <c r="RFJ834" s="28"/>
      <c r="RFK834" s="28"/>
      <c r="RFL834" s="28"/>
      <c r="RFM834" s="28"/>
      <c r="RFN834" s="28"/>
      <c r="RFO834" s="28"/>
      <c r="RFP834" s="28"/>
      <c r="RFQ834" s="28"/>
      <c r="RFR834" s="28"/>
      <c r="RFS834" s="28"/>
      <c r="RFT834" s="28"/>
      <c r="RFU834" s="28"/>
      <c r="RFV834" s="28"/>
      <c r="RFW834" s="28"/>
      <c r="RFX834" s="28"/>
      <c r="RFY834" s="28"/>
      <c r="RFZ834" s="28"/>
      <c r="RGA834" s="28"/>
      <c r="RGB834" s="28"/>
      <c r="RGC834" s="28"/>
      <c r="RGD834" s="28"/>
      <c r="RGE834" s="28"/>
      <c r="RGF834" s="28"/>
      <c r="RGG834" s="28"/>
      <c r="RGH834" s="28"/>
      <c r="RGI834" s="28"/>
      <c r="RGJ834" s="28"/>
      <c r="RGK834" s="28"/>
      <c r="RGL834" s="28"/>
      <c r="RGM834" s="28"/>
      <c r="RGN834" s="28"/>
      <c r="RGO834" s="28"/>
      <c r="RGP834" s="28"/>
      <c r="RGQ834" s="28"/>
      <c r="RGR834" s="28"/>
      <c r="RGS834" s="28"/>
      <c r="RGT834" s="28"/>
      <c r="RGU834" s="28"/>
      <c r="RGV834" s="28"/>
      <c r="RGW834" s="28"/>
      <c r="RGX834" s="28"/>
      <c r="RGY834" s="28"/>
      <c r="RGZ834" s="28"/>
      <c r="RHA834" s="28"/>
      <c r="RHB834" s="28"/>
      <c r="RHC834" s="28"/>
      <c r="RHD834" s="28"/>
      <c r="RHE834" s="28"/>
      <c r="RHF834" s="28"/>
      <c r="RHG834" s="28"/>
      <c r="RHH834" s="28"/>
      <c r="RHI834" s="28"/>
      <c r="RHJ834" s="28"/>
      <c r="RHK834" s="28"/>
      <c r="RHL834" s="28"/>
      <c r="RHM834" s="28"/>
      <c r="RHN834" s="28"/>
      <c r="RHO834" s="28"/>
      <c r="RHP834" s="28"/>
      <c r="RHQ834" s="28"/>
      <c r="RHR834" s="28"/>
      <c r="RHS834" s="28"/>
      <c r="RHT834" s="28"/>
      <c r="RHU834" s="28"/>
      <c r="RHV834" s="28"/>
      <c r="RHW834" s="28"/>
      <c r="RHX834" s="28"/>
      <c r="RHY834" s="28"/>
      <c r="RHZ834" s="28"/>
      <c r="RIA834" s="28"/>
      <c r="RIB834" s="28"/>
      <c r="RIC834" s="28"/>
      <c r="RID834" s="28"/>
      <c r="RIE834" s="28"/>
      <c r="RIF834" s="28"/>
      <c r="RIG834" s="28"/>
      <c r="RIH834" s="28"/>
      <c r="RII834" s="28"/>
      <c r="RIJ834" s="28"/>
      <c r="RIK834" s="28"/>
      <c r="RIL834" s="28"/>
      <c r="RIM834" s="28"/>
      <c r="RIN834" s="28"/>
      <c r="RIO834" s="28"/>
      <c r="RIP834" s="28"/>
      <c r="RIQ834" s="28"/>
      <c r="RIR834" s="28"/>
      <c r="RIS834" s="28"/>
      <c r="RIT834" s="28"/>
      <c r="RIU834" s="28"/>
      <c r="RIV834" s="28"/>
      <c r="RIW834" s="28"/>
      <c r="RIX834" s="28"/>
      <c r="RIY834" s="28"/>
      <c r="RIZ834" s="28"/>
      <c r="RJA834" s="28"/>
      <c r="RJB834" s="28"/>
      <c r="RJC834" s="28"/>
      <c r="RJD834" s="28"/>
      <c r="RJE834" s="28"/>
      <c r="RJF834" s="28"/>
      <c r="RJG834" s="28"/>
      <c r="RJH834" s="28"/>
      <c r="RJI834" s="28"/>
      <c r="RJJ834" s="28"/>
      <c r="RJK834" s="28"/>
      <c r="RJL834" s="28"/>
      <c r="RJM834" s="28"/>
      <c r="RJN834" s="28"/>
      <c r="RJO834" s="28"/>
      <c r="RJP834" s="28"/>
      <c r="RJQ834" s="28"/>
      <c r="RJR834" s="28"/>
      <c r="RJS834" s="28"/>
      <c r="RJT834" s="28"/>
      <c r="RJU834" s="28"/>
      <c r="RJV834" s="28"/>
      <c r="RJW834" s="28"/>
      <c r="RJX834" s="28"/>
      <c r="RJY834" s="28"/>
      <c r="RJZ834" s="28"/>
      <c r="RKA834" s="28"/>
      <c r="RKB834" s="28"/>
      <c r="RKC834" s="28"/>
      <c r="RKD834" s="28"/>
      <c r="RKE834" s="28"/>
      <c r="RKF834" s="28"/>
      <c r="RKG834" s="28"/>
      <c r="RKH834" s="28"/>
      <c r="RKI834" s="28"/>
      <c r="RKJ834" s="28"/>
      <c r="RKK834" s="28"/>
      <c r="RKL834" s="28"/>
      <c r="RKM834" s="28"/>
      <c r="RKN834" s="28"/>
      <c r="RKO834" s="28"/>
      <c r="RKP834" s="28"/>
      <c r="RKQ834" s="28"/>
      <c r="RKR834" s="28"/>
      <c r="RKS834" s="28"/>
      <c r="RKT834" s="28"/>
      <c r="RKU834" s="28"/>
      <c r="RKV834" s="28"/>
      <c r="RKW834" s="28"/>
      <c r="RKX834" s="28"/>
      <c r="RKY834" s="28"/>
      <c r="RKZ834" s="28"/>
      <c r="RLA834" s="28"/>
      <c r="RLB834" s="28"/>
      <c r="RLC834" s="28"/>
      <c r="RLD834" s="28"/>
      <c r="RLE834" s="28"/>
      <c r="RLF834" s="28"/>
      <c r="RLG834" s="28"/>
      <c r="RLH834" s="28"/>
      <c r="RLI834" s="28"/>
      <c r="RLJ834" s="28"/>
      <c r="RLK834" s="28"/>
      <c r="RLL834" s="28"/>
      <c r="RLM834" s="28"/>
      <c r="RLN834" s="28"/>
      <c r="RLO834" s="28"/>
      <c r="RLP834" s="28"/>
      <c r="RLQ834" s="28"/>
      <c r="RLR834" s="28"/>
      <c r="RLS834" s="28"/>
      <c r="RLT834" s="28"/>
      <c r="RLU834" s="28"/>
      <c r="RLV834" s="28"/>
      <c r="RLW834" s="28"/>
      <c r="RLX834" s="28"/>
      <c r="RLY834" s="28"/>
      <c r="RLZ834" s="28"/>
      <c r="RMA834" s="28"/>
      <c r="RMB834" s="28"/>
      <c r="RMC834" s="28"/>
      <c r="RMD834" s="28"/>
      <c r="RME834" s="28"/>
      <c r="RMF834" s="28"/>
      <c r="RMG834" s="28"/>
      <c r="RMH834" s="28"/>
      <c r="RMI834" s="28"/>
      <c r="RMJ834" s="28"/>
      <c r="RMK834" s="28"/>
      <c r="RML834" s="28"/>
      <c r="RMM834" s="28"/>
      <c r="RMN834" s="28"/>
      <c r="RMO834" s="28"/>
      <c r="RMP834" s="28"/>
      <c r="RMQ834" s="28"/>
      <c r="RMR834" s="28"/>
      <c r="RMS834" s="28"/>
      <c r="RMT834" s="28"/>
      <c r="RMU834" s="28"/>
      <c r="RMV834" s="28"/>
      <c r="RMW834" s="28"/>
      <c r="RMX834" s="28"/>
      <c r="RMY834" s="28"/>
      <c r="RMZ834" s="28"/>
      <c r="RNA834" s="28"/>
      <c r="RNB834" s="28"/>
      <c r="RNC834" s="28"/>
      <c r="RND834" s="28"/>
      <c r="RNE834" s="28"/>
      <c r="RNF834" s="28"/>
      <c r="RNG834" s="28"/>
      <c r="RNH834" s="28"/>
      <c r="RNI834" s="28"/>
      <c r="RNJ834" s="28"/>
      <c r="RNK834" s="28"/>
      <c r="RNL834" s="28"/>
      <c r="RNM834" s="28"/>
      <c r="RNN834" s="28"/>
      <c r="RNO834" s="28"/>
      <c r="RNP834" s="28"/>
      <c r="RNQ834" s="28"/>
      <c r="RNR834" s="28"/>
      <c r="RNS834" s="28"/>
      <c r="RNT834" s="28"/>
      <c r="RNU834" s="28"/>
      <c r="RNV834" s="28"/>
      <c r="RNW834" s="28"/>
      <c r="RNX834" s="28"/>
      <c r="RNY834" s="28"/>
      <c r="RNZ834" s="28"/>
      <c r="ROA834" s="28"/>
      <c r="ROB834" s="28"/>
      <c r="ROC834" s="28"/>
      <c r="ROD834" s="28"/>
      <c r="ROE834" s="28"/>
      <c r="ROF834" s="28"/>
      <c r="ROG834" s="28"/>
      <c r="ROH834" s="28"/>
      <c r="ROI834" s="28"/>
      <c r="ROJ834" s="28"/>
      <c r="ROK834" s="28"/>
      <c r="ROL834" s="28"/>
      <c r="ROM834" s="28"/>
      <c r="RON834" s="28"/>
      <c r="ROO834" s="28"/>
      <c r="ROP834" s="28"/>
      <c r="ROQ834" s="28"/>
      <c r="ROR834" s="28"/>
      <c r="ROS834" s="28"/>
      <c r="ROT834" s="28"/>
      <c r="ROU834" s="28"/>
      <c r="ROV834" s="28"/>
      <c r="ROW834" s="28"/>
      <c r="ROX834" s="28"/>
      <c r="ROY834" s="28"/>
      <c r="ROZ834" s="28"/>
      <c r="RPA834" s="28"/>
      <c r="RPB834" s="28"/>
      <c r="RPC834" s="28"/>
      <c r="RPD834" s="28"/>
      <c r="RPE834" s="28"/>
      <c r="RPF834" s="28"/>
      <c r="RPG834" s="28"/>
      <c r="RPH834" s="28"/>
      <c r="RPI834" s="28"/>
      <c r="RPJ834" s="28"/>
      <c r="RPK834" s="28"/>
      <c r="RPL834" s="28"/>
      <c r="RPM834" s="28"/>
      <c r="RPN834" s="28"/>
      <c r="RPO834" s="28"/>
      <c r="RPP834" s="28"/>
      <c r="RPQ834" s="28"/>
      <c r="RPR834" s="28"/>
      <c r="RPS834" s="28"/>
      <c r="RPT834" s="28"/>
      <c r="RPU834" s="28"/>
      <c r="RPV834" s="28"/>
      <c r="RPW834" s="28"/>
      <c r="RPX834" s="28"/>
      <c r="RPY834" s="28"/>
      <c r="RPZ834" s="28"/>
      <c r="RQA834" s="28"/>
      <c r="RQB834" s="28"/>
      <c r="RQC834" s="28"/>
      <c r="RQD834" s="28"/>
      <c r="RQE834" s="28"/>
      <c r="RQF834" s="28"/>
      <c r="RQG834" s="28"/>
      <c r="RQH834" s="28"/>
      <c r="RQI834" s="28"/>
      <c r="RQJ834" s="28"/>
      <c r="RQK834" s="28"/>
      <c r="RQL834" s="28"/>
      <c r="RQM834" s="28"/>
      <c r="RQN834" s="28"/>
      <c r="RQO834" s="28"/>
      <c r="RQP834" s="28"/>
      <c r="RQQ834" s="28"/>
      <c r="RQR834" s="28"/>
      <c r="RQS834" s="28"/>
      <c r="RQT834" s="28"/>
      <c r="RQU834" s="28"/>
      <c r="RQV834" s="28"/>
      <c r="RQW834" s="28"/>
      <c r="RQX834" s="28"/>
      <c r="RQY834" s="28"/>
      <c r="RQZ834" s="28"/>
      <c r="RRA834" s="28"/>
      <c r="RRB834" s="28"/>
      <c r="RRC834" s="28"/>
      <c r="RRD834" s="28"/>
      <c r="RRE834" s="28"/>
      <c r="RRF834" s="28"/>
      <c r="RRG834" s="28"/>
      <c r="RRH834" s="28"/>
      <c r="RRI834" s="28"/>
      <c r="RRJ834" s="28"/>
      <c r="RRK834" s="28"/>
      <c r="RRL834" s="28"/>
      <c r="RRM834" s="28"/>
      <c r="RRN834" s="28"/>
      <c r="RRO834" s="28"/>
      <c r="RRP834" s="28"/>
      <c r="RRQ834" s="28"/>
      <c r="RRR834" s="28"/>
      <c r="RRS834" s="28"/>
      <c r="RRT834" s="28"/>
      <c r="RRU834" s="28"/>
      <c r="RRV834" s="28"/>
      <c r="RRW834" s="28"/>
      <c r="RRX834" s="28"/>
      <c r="RRY834" s="28"/>
      <c r="RRZ834" s="28"/>
      <c r="RSA834" s="28"/>
      <c r="RSB834" s="28"/>
      <c r="RSC834" s="28"/>
      <c r="RSD834" s="28"/>
      <c r="RSE834" s="28"/>
      <c r="RSF834" s="28"/>
      <c r="RSG834" s="28"/>
      <c r="RSH834" s="28"/>
      <c r="RSI834" s="28"/>
      <c r="RSJ834" s="28"/>
      <c r="RSK834" s="28"/>
      <c r="RSL834" s="28"/>
      <c r="RSM834" s="28"/>
      <c r="RSN834" s="28"/>
      <c r="RSO834" s="28"/>
      <c r="RSP834" s="28"/>
      <c r="RSQ834" s="28"/>
      <c r="RSR834" s="28"/>
      <c r="RSS834" s="28"/>
      <c r="RST834" s="28"/>
      <c r="RSU834" s="28"/>
      <c r="RSV834" s="28"/>
      <c r="RSW834" s="28"/>
      <c r="RSX834" s="28"/>
      <c r="RSY834" s="28"/>
      <c r="RSZ834" s="28"/>
      <c r="RTA834" s="28"/>
      <c r="RTB834" s="28"/>
      <c r="RTC834" s="28"/>
      <c r="RTD834" s="28"/>
      <c r="RTE834" s="28"/>
      <c r="RTF834" s="28"/>
      <c r="RTG834" s="28"/>
      <c r="RTH834" s="28"/>
      <c r="RTI834" s="28"/>
      <c r="RTJ834" s="28"/>
      <c r="RTK834" s="28"/>
      <c r="RTL834" s="28"/>
      <c r="RTM834" s="28"/>
      <c r="RTN834" s="28"/>
      <c r="RTO834" s="28"/>
      <c r="RTP834" s="28"/>
      <c r="RTQ834" s="28"/>
      <c r="RTR834" s="28"/>
      <c r="RTS834" s="28"/>
      <c r="RTT834" s="28"/>
      <c r="RTU834" s="28"/>
      <c r="RTV834" s="28"/>
      <c r="RTW834" s="28"/>
      <c r="RTX834" s="28"/>
      <c r="RTY834" s="28"/>
      <c r="RTZ834" s="28"/>
      <c r="RUA834" s="28"/>
      <c r="RUB834" s="28"/>
      <c r="RUC834" s="28"/>
      <c r="RUD834" s="28"/>
      <c r="RUE834" s="28"/>
      <c r="RUF834" s="28"/>
      <c r="RUG834" s="28"/>
      <c r="RUH834" s="28"/>
      <c r="RUI834" s="28"/>
      <c r="RUJ834" s="28"/>
      <c r="RUK834" s="28"/>
      <c r="RUL834" s="28"/>
      <c r="RUM834" s="28"/>
      <c r="RUN834" s="28"/>
      <c r="RUO834" s="28"/>
      <c r="RUP834" s="28"/>
      <c r="RUQ834" s="28"/>
      <c r="RUR834" s="28"/>
      <c r="RUS834" s="28"/>
      <c r="RUT834" s="28"/>
      <c r="RUU834" s="28"/>
      <c r="RUV834" s="28"/>
      <c r="RUW834" s="28"/>
      <c r="RUX834" s="28"/>
      <c r="RUY834" s="28"/>
      <c r="RUZ834" s="28"/>
      <c r="RVA834" s="28"/>
      <c r="RVB834" s="28"/>
      <c r="RVC834" s="28"/>
      <c r="RVD834" s="28"/>
      <c r="RVE834" s="28"/>
      <c r="RVF834" s="28"/>
      <c r="RVG834" s="28"/>
      <c r="RVH834" s="28"/>
      <c r="RVI834" s="28"/>
      <c r="RVJ834" s="28"/>
      <c r="RVK834" s="28"/>
      <c r="RVL834" s="28"/>
      <c r="RVM834" s="28"/>
      <c r="RVN834" s="28"/>
      <c r="RVO834" s="28"/>
      <c r="RVP834" s="28"/>
      <c r="RVQ834" s="28"/>
      <c r="RVR834" s="28"/>
      <c r="RVS834" s="28"/>
      <c r="RVT834" s="28"/>
      <c r="RVU834" s="28"/>
      <c r="RVV834" s="28"/>
      <c r="RVW834" s="28"/>
      <c r="RVX834" s="28"/>
      <c r="RVY834" s="28"/>
      <c r="RVZ834" s="28"/>
      <c r="RWA834" s="28"/>
      <c r="RWB834" s="28"/>
      <c r="RWC834" s="28"/>
      <c r="RWD834" s="28"/>
      <c r="RWE834" s="28"/>
      <c r="RWF834" s="28"/>
      <c r="RWG834" s="28"/>
      <c r="RWH834" s="28"/>
      <c r="RWI834" s="28"/>
      <c r="RWJ834" s="28"/>
      <c r="RWK834" s="28"/>
      <c r="RWL834" s="28"/>
      <c r="RWM834" s="28"/>
      <c r="RWN834" s="28"/>
      <c r="RWO834" s="28"/>
      <c r="RWP834" s="28"/>
      <c r="RWQ834" s="28"/>
      <c r="RWR834" s="28"/>
      <c r="RWS834" s="28"/>
      <c r="RWT834" s="28"/>
      <c r="RWU834" s="28"/>
      <c r="RWV834" s="28"/>
      <c r="RWW834" s="28"/>
      <c r="RWX834" s="28"/>
      <c r="RWY834" s="28"/>
      <c r="RWZ834" s="28"/>
      <c r="RXA834" s="28"/>
      <c r="RXB834" s="28"/>
      <c r="RXC834" s="28"/>
      <c r="RXD834" s="28"/>
      <c r="RXE834" s="28"/>
      <c r="RXF834" s="28"/>
      <c r="RXG834" s="28"/>
      <c r="RXH834" s="28"/>
      <c r="RXI834" s="28"/>
      <c r="RXJ834" s="28"/>
      <c r="RXK834" s="28"/>
      <c r="RXL834" s="28"/>
      <c r="RXM834" s="28"/>
      <c r="RXN834" s="28"/>
      <c r="RXO834" s="28"/>
      <c r="RXP834" s="28"/>
      <c r="RXQ834" s="28"/>
      <c r="RXR834" s="28"/>
      <c r="RXS834" s="28"/>
      <c r="RXT834" s="28"/>
      <c r="RXU834" s="28"/>
      <c r="RXV834" s="28"/>
      <c r="RXW834" s="28"/>
      <c r="RXX834" s="28"/>
      <c r="RXY834" s="28"/>
      <c r="RXZ834" s="28"/>
      <c r="RYA834" s="28"/>
      <c r="RYB834" s="28"/>
      <c r="RYC834" s="28"/>
      <c r="RYD834" s="28"/>
      <c r="RYE834" s="28"/>
      <c r="RYF834" s="28"/>
      <c r="RYG834" s="28"/>
      <c r="RYH834" s="28"/>
      <c r="RYI834" s="28"/>
      <c r="RYJ834" s="28"/>
      <c r="RYK834" s="28"/>
      <c r="RYL834" s="28"/>
      <c r="RYM834" s="28"/>
      <c r="RYN834" s="28"/>
      <c r="RYO834" s="28"/>
      <c r="RYP834" s="28"/>
      <c r="RYQ834" s="28"/>
      <c r="RYR834" s="28"/>
      <c r="RYS834" s="28"/>
      <c r="RYT834" s="28"/>
      <c r="RYU834" s="28"/>
      <c r="RYV834" s="28"/>
      <c r="RYW834" s="28"/>
      <c r="RYX834" s="28"/>
      <c r="RYY834" s="28"/>
      <c r="RYZ834" s="28"/>
      <c r="RZA834" s="28"/>
      <c r="RZB834" s="28"/>
      <c r="RZC834" s="28"/>
      <c r="RZD834" s="28"/>
      <c r="RZE834" s="28"/>
      <c r="RZF834" s="28"/>
      <c r="RZG834" s="28"/>
      <c r="RZH834" s="28"/>
      <c r="RZI834" s="28"/>
      <c r="RZJ834" s="28"/>
      <c r="RZK834" s="28"/>
      <c r="RZL834" s="28"/>
      <c r="RZM834" s="28"/>
      <c r="RZN834" s="28"/>
      <c r="RZO834" s="28"/>
      <c r="RZP834" s="28"/>
      <c r="RZQ834" s="28"/>
      <c r="RZR834" s="28"/>
      <c r="RZS834" s="28"/>
      <c r="RZT834" s="28"/>
      <c r="RZU834" s="28"/>
      <c r="RZV834" s="28"/>
      <c r="RZW834" s="28"/>
      <c r="RZX834" s="28"/>
      <c r="RZY834" s="28"/>
      <c r="RZZ834" s="28"/>
      <c r="SAA834" s="28"/>
      <c r="SAB834" s="28"/>
      <c r="SAC834" s="28"/>
      <c r="SAD834" s="28"/>
      <c r="SAE834" s="28"/>
      <c r="SAF834" s="28"/>
      <c r="SAG834" s="28"/>
      <c r="SAH834" s="28"/>
      <c r="SAI834" s="28"/>
      <c r="SAJ834" s="28"/>
      <c r="SAK834" s="28"/>
      <c r="SAL834" s="28"/>
      <c r="SAM834" s="28"/>
      <c r="SAN834" s="28"/>
      <c r="SAO834" s="28"/>
      <c r="SAP834" s="28"/>
      <c r="SAQ834" s="28"/>
      <c r="SAR834" s="28"/>
      <c r="SAS834" s="28"/>
      <c r="SAT834" s="28"/>
      <c r="SAU834" s="28"/>
      <c r="SAV834" s="28"/>
      <c r="SAW834" s="28"/>
      <c r="SAX834" s="28"/>
      <c r="SAY834" s="28"/>
      <c r="SAZ834" s="28"/>
      <c r="SBA834" s="28"/>
      <c r="SBB834" s="28"/>
      <c r="SBC834" s="28"/>
      <c r="SBD834" s="28"/>
      <c r="SBE834" s="28"/>
      <c r="SBF834" s="28"/>
      <c r="SBG834" s="28"/>
      <c r="SBH834" s="28"/>
      <c r="SBI834" s="28"/>
      <c r="SBJ834" s="28"/>
      <c r="SBK834" s="28"/>
      <c r="SBL834" s="28"/>
      <c r="SBM834" s="28"/>
      <c r="SBN834" s="28"/>
      <c r="SBO834" s="28"/>
      <c r="SBP834" s="28"/>
      <c r="SBQ834" s="28"/>
      <c r="SBR834" s="28"/>
      <c r="SBS834" s="28"/>
      <c r="SBT834" s="28"/>
      <c r="SBU834" s="28"/>
      <c r="SBV834" s="28"/>
      <c r="SBW834" s="28"/>
      <c r="SBX834" s="28"/>
      <c r="SBY834" s="28"/>
      <c r="SBZ834" s="28"/>
      <c r="SCA834" s="28"/>
      <c r="SCB834" s="28"/>
      <c r="SCC834" s="28"/>
      <c r="SCD834" s="28"/>
      <c r="SCE834" s="28"/>
      <c r="SCF834" s="28"/>
      <c r="SCG834" s="28"/>
      <c r="SCH834" s="28"/>
      <c r="SCI834" s="28"/>
      <c r="SCJ834" s="28"/>
      <c r="SCK834" s="28"/>
      <c r="SCL834" s="28"/>
      <c r="SCM834" s="28"/>
      <c r="SCN834" s="28"/>
      <c r="SCO834" s="28"/>
      <c r="SCP834" s="28"/>
      <c r="SCQ834" s="28"/>
      <c r="SCR834" s="28"/>
      <c r="SCS834" s="28"/>
      <c r="SCT834" s="28"/>
      <c r="SCU834" s="28"/>
      <c r="SCV834" s="28"/>
      <c r="SCW834" s="28"/>
      <c r="SCX834" s="28"/>
      <c r="SCY834" s="28"/>
      <c r="SCZ834" s="28"/>
      <c r="SDA834" s="28"/>
      <c r="SDB834" s="28"/>
      <c r="SDC834" s="28"/>
      <c r="SDD834" s="28"/>
      <c r="SDE834" s="28"/>
      <c r="SDF834" s="28"/>
      <c r="SDG834" s="28"/>
      <c r="SDH834" s="28"/>
      <c r="SDI834" s="28"/>
      <c r="SDJ834" s="28"/>
      <c r="SDK834" s="28"/>
      <c r="SDL834" s="28"/>
      <c r="SDM834" s="28"/>
      <c r="SDN834" s="28"/>
      <c r="SDO834" s="28"/>
      <c r="SDP834" s="28"/>
      <c r="SDQ834" s="28"/>
      <c r="SDR834" s="28"/>
      <c r="SDS834" s="28"/>
      <c r="SDT834" s="28"/>
      <c r="SDU834" s="28"/>
      <c r="SDV834" s="28"/>
      <c r="SDW834" s="28"/>
      <c r="SDX834" s="28"/>
      <c r="SDY834" s="28"/>
      <c r="SDZ834" s="28"/>
      <c r="SEA834" s="28"/>
      <c r="SEB834" s="28"/>
      <c r="SEC834" s="28"/>
      <c r="SED834" s="28"/>
      <c r="SEE834" s="28"/>
      <c r="SEF834" s="28"/>
      <c r="SEG834" s="28"/>
      <c r="SEH834" s="28"/>
      <c r="SEI834" s="28"/>
      <c r="SEJ834" s="28"/>
      <c r="SEK834" s="28"/>
      <c r="SEL834" s="28"/>
      <c r="SEM834" s="28"/>
      <c r="SEN834" s="28"/>
      <c r="SEO834" s="28"/>
      <c r="SEP834" s="28"/>
      <c r="SEQ834" s="28"/>
      <c r="SER834" s="28"/>
      <c r="SES834" s="28"/>
      <c r="SET834" s="28"/>
      <c r="SEU834" s="28"/>
      <c r="SEV834" s="28"/>
      <c r="SEW834" s="28"/>
      <c r="SEX834" s="28"/>
      <c r="SEY834" s="28"/>
      <c r="SEZ834" s="28"/>
      <c r="SFA834" s="28"/>
      <c r="SFB834" s="28"/>
      <c r="SFC834" s="28"/>
      <c r="SFD834" s="28"/>
      <c r="SFE834" s="28"/>
      <c r="SFF834" s="28"/>
      <c r="SFG834" s="28"/>
      <c r="SFH834" s="28"/>
      <c r="SFI834" s="28"/>
      <c r="SFJ834" s="28"/>
      <c r="SFK834" s="28"/>
      <c r="SFL834" s="28"/>
      <c r="SFM834" s="28"/>
      <c r="SFN834" s="28"/>
      <c r="SFO834" s="28"/>
      <c r="SFP834" s="28"/>
      <c r="SFQ834" s="28"/>
      <c r="SFR834" s="28"/>
      <c r="SFS834" s="28"/>
      <c r="SFT834" s="28"/>
      <c r="SFU834" s="28"/>
      <c r="SFV834" s="28"/>
      <c r="SFW834" s="28"/>
      <c r="SFX834" s="28"/>
      <c r="SFY834" s="28"/>
      <c r="SFZ834" s="28"/>
      <c r="SGA834" s="28"/>
      <c r="SGB834" s="28"/>
      <c r="SGC834" s="28"/>
      <c r="SGD834" s="28"/>
      <c r="SGE834" s="28"/>
      <c r="SGF834" s="28"/>
      <c r="SGG834" s="28"/>
      <c r="SGH834" s="28"/>
      <c r="SGI834" s="28"/>
      <c r="SGJ834" s="28"/>
      <c r="SGK834" s="28"/>
      <c r="SGL834" s="28"/>
      <c r="SGM834" s="28"/>
      <c r="SGN834" s="28"/>
      <c r="SGO834" s="28"/>
      <c r="SGP834" s="28"/>
      <c r="SGQ834" s="28"/>
      <c r="SGR834" s="28"/>
      <c r="SGS834" s="28"/>
      <c r="SGT834" s="28"/>
      <c r="SGU834" s="28"/>
      <c r="SGV834" s="28"/>
      <c r="SGW834" s="28"/>
      <c r="SGX834" s="28"/>
      <c r="SGY834" s="28"/>
      <c r="SGZ834" s="28"/>
      <c r="SHA834" s="28"/>
      <c r="SHB834" s="28"/>
      <c r="SHC834" s="28"/>
      <c r="SHD834" s="28"/>
      <c r="SHE834" s="28"/>
      <c r="SHF834" s="28"/>
      <c r="SHG834" s="28"/>
      <c r="SHH834" s="28"/>
      <c r="SHI834" s="28"/>
      <c r="SHJ834" s="28"/>
      <c r="SHK834" s="28"/>
      <c r="SHL834" s="28"/>
      <c r="SHM834" s="28"/>
      <c r="SHN834" s="28"/>
      <c r="SHO834" s="28"/>
      <c r="SHP834" s="28"/>
      <c r="SHQ834" s="28"/>
      <c r="SHR834" s="28"/>
      <c r="SHS834" s="28"/>
      <c r="SHT834" s="28"/>
      <c r="SHU834" s="28"/>
      <c r="SHV834" s="28"/>
      <c r="SHW834" s="28"/>
      <c r="SHX834" s="28"/>
      <c r="SHY834" s="28"/>
      <c r="SHZ834" s="28"/>
      <c r="SIA834" s="28"/>
      <c r="SIB834" s="28"/>
      <c r="SIC834" s="28"/>
      <c r="SID834" s="28"/>
      <c r="SIE834" s="28"/>
      <c r="SIF834" s="28"/>
      <c r="SIG834" s="28"/>
      <c r="SIH834" s="28"/>
      <c r="SII834" s="28"/>
      <c r="SIJ834" s="28"/>
      <c r="SIK834" s="28"/>
      <c r="SIL834" s="28"/>
      <c r="SIM834" s="28"/>
      <c r="SIN834" s="28"/>
      <c r="SIO834" s="28"/>
      <c r="SIP834" s="28"/>
      <c r="SIQ834" s="28"/>
      <c r="SIR834" s="28"/>
      <c r="SIS834" s="28"/>
      <c r="SIT834" s="28"/>
      <c r="SIU834" s="28"/>
      <c r="SIV834" s="28"/>
      <c r="SIW834" s="28"/>
      <c r="SIX834" s="28"/>
      <c r="SIY834" s="28"/>
      <c r="SIZ834" s="28"/>
      <c r="SJA834" s="28"/>
      <c r="SJB834" s="28"/>
      <c r="SJC834" s="28"/>
      <c r="SJD834" s="28"/>
      <c r="SJE834" s="28"/>
      <c r="SJF834" s="28"/>
      <c r="SJG834" s="28"/>
      <c r="SJH834" s="28"/>
      <c r="SJI834" s="28"/>
      <c r="SJJ834" s="28"/>
      <c r="SJK834" s="28"/>
      <c r="SJL834" s="28"/>
      <c r="SJM834" s="28"/>
      <c r="SJN834" s="28"/>
      <c r="SJO834" s="28"/>
      <c r="SJP834" s="28"/>
      <c r="SJQ834" s="28"/>
      <c r="SJR834" s="28"/>
      <c r="SJS834" s="28"/>
      <c r="SJT834" s="28"/>
      <c r="SJU834" s="28"/>
      <c r="SJV834" s="28"/>
      <c r="SJW834" s="28"/>
      <c r="SJX834" s="28"/>
      <c r="SJY834" s="28"/>
      <c r="SJZ834" s="28"/>
      <c r="SKA834" s="28"/>
      <c r="SKB834" s="28"/>
      <c r="SKC834" s="28"/>
      <c r="SKD834" s="28"/>
      <c r="SKE834" s="28"/>
      <c r="SKF834" s="28"/>
      <c r="SKG834" s="28"/>
      <c r="SKH834" s="28"/>
      <c r="SKI834" s="28"/>
      <c r="SKJ834" s="28"/>
      <c r="SKK834" s="28"/>
      <c r="SKL834" s="28"/>
      <c r="SKM834" s="28"/>
      <c r="SKN834" s="28"/>
      <c r="SKO834" s="28"/>
      <c r="SKP834" s="28"/>
      <c r="SKQ834" s="28"/>
      <c r="SKR834" s="28"/>
      <c r="SKS834" s="28"/>
      <c r="SKT834" s="28"/>
      <c r="SKU834" s="28"/>
      <c r="SKV834" s="28"/>
      <c r="SKW834" s="28"/>
      <c r="SKX834" s="28"/>
      <c r="SKY834" s="28"/>
      <c r="SKZ834" s="28"/>
      <c r="SLA834" s="28"/>
      <c r="SLB834" s="28"/>
      <c r="SLC834" s="28"/>
      <c r="SLD834" s="28"/>
      <c r="SLE834" s="28"/>
      <c r="SLF834" s="28"/>
      <c r="SLG834" s="28"/>
      <c r="SLH834" s="28"/>
      <c r="SLI834" s="28"/>
      <c r="SLJ834" s="28"/>
      <c r="SLK834" s="28"/>
      <c r="SLL834" s="28"/>
      <c r="SLM834" s="28"/>
      <c r="SLN834" s="28"/>
      <c r="SLO834" s="28"/>
      <c r="SLP834" s="28"/>
      <c r="SLQ834" s="28"/>
      <c r="SLR834" s="28"/>
      <c r="SLS834" s="28"/>
      <c r="SLT834" s="28"/>
      <c r="SLU834" s="28"/>
      <c r="SLV834" s="28"/>
      <c r="SLW834" s="28"/>
      <c r="SLX834" s="28"/>
      <c r="SLY834" s="28"/>
      <c r="SLZ834" s="28"/>
      <c r="SMA834" s="28"/>
      <c r="SMB834" s="28"/>
      <c r="SMC834" s="28"/>
      <c r="SMD834" s="28"/>
      <c r="SME834" s="28"/>
      <c r="SMF834" s="28"/>
      <c r="SMG834" s="28"/>
      <c r="SMH834" s="28"/>
      <c r="SMI834" s="28"/>
      <c r="SMJ834" s="28"/>
      <c r="SMK834" s="28"/>
      <c r="SML834" s="28"/>
      <c r="SMM834" s="28"/>
      <c r="SMN834" s="28"/>
      <c r="SMO834" s="28"/>
      <c r="SMP834" s="28"/>
      <c r="SMQ834" s="28"/>
      <c r="SMR834" s="28"/>
      <c r="SMS834" s="28"/>
      <c r="SMT834" s="28"/>
      <c r="SMU834" s="28"/>
      <c r="SMV834" s="28"/>
      <c r="SMW834" s="28"/>
      <c r="SMX834" s="28"/>
      <c r="SMY834" s="28"/>
      <c r="SMZ834" s="28"/>
      <c r="SNA834" s="28"/>
      <c r="SNB834" s="28"/>
      <c r="SNC834" s="28"/>
      <c r="SND834" s="28"/>
      <c r="SNE834" s="28"/>
      <c r="SNF834" s="28"/>
      <c r="SNG834" s="28"/>
      <c r="SNH834" s="28"/>
      <c r="SNI834" s="28"/>
      <c r="SNJ834" s="28"/>
      <c r="SNK834" s="28"/>
      <c r="SNL834" s="28"/>
      <c r="SNM834" s="28"/>
      <c r="SNN834" s="28"/>
      <c r="SNO834" s="28"/>
      <c r="SNP834" s="28"/>
      <c r="SNQ834" s="28"/>
      <c r="SNR834" s="28"/>
      <c r="SNS834" s="28"/>
      <c r="SNT834" s="28"/>
      <c r="SNU834" s="28"/>
      <c r="SNV834" s="28"/>
      <c r="SNW834" s="28"/>
      <c r="SNX834" s="28"/>
      <c r="SNY834" s="28"/>
      <c r="SNZ834" s="28"/>
      <c r="SOA834" s="28"/>
      <c r="SOB834" s="28"/>
      <c r="SOC834" s="28"/>
      <c r="SOD834" s="28"/>
      <c r="SOE834" s="28"/>
      <c r="SOF834" s="28"/>
      <c r="SOG834" s="28"/>
      <c r="SOH834" s="28"/>
      <c r="SOI834" s="28"/>
      <c r="SOJ834" s="28"/>
      <c r="SOK834" s="28"/>
      <c r="SOL834" s="28"/>
      <c r="SOM834" s="28"/>
      <c r="SON834" s="28"/>
      <c r="SOO834" s="28"/>
      <c r="SOP834" s="28"/>
      <c r="SOQ834" s="28"/>
      <c r="SOR834" s="28"/>
      <c r="SOS834" s="28"/>
      <c r="SOT834" s="28"/>
      <c r="SOU834" s="28"/>
      <c r="SOV834" s="28"/>
      <c r="SOW834" s="28"/>
      <c r="SOX834" s="28"/>
      <c r="SOY834" s="28"/>
      <c r="SOZ834" s="28"/>
      <c r="SPA834" s="28"/>
      <c r="SPB834" s="28"/>
      <c r="SPC834" s="28"/>
      <c r="SPD834" s="28"/>
      <c r="SPE834" s="28"/>
      <c r="SPF834" s="28"/>
      <c r="SPG834" s="28"/>
      <c r="SPH834" s="28"/>
      <c r="SPI834" s="28"/>
      <c r="SPJ834" s="28"/>
      <c r="SPK834" s="28"/>
      <c r="SPL834" s="28"/>
      <c r="SPM834" s="28"/>
      <c r="SPN834" s="28"/>
      <c r="SPO834" s="28"/>
      <c r="SPP834" s="28"/>
      <c r="SPQ834" s="28"/>
      <c r="SPR834" s="28"/>
      <c r="SPS834" s="28"/>
      <c r="SPT834" s="28"/>
      <c r="SPU834" s="28"/>
      <c r="SPV834" s="28"/>
      <c r="SPW834" s="28"/>
      <c r="SPX834" s="28"/>
      <c r="SPY834" s="28"/>
      <c r="SPZ834" s="28"/>
      <c r="SQA834" s="28"/>
      <c r="SQB834" s="28"/>
      <c r="SQC834" s="28"/>
      <c r="SQD834" s="28"/>
      <c r="SQE834" s="28"/>
      <c r="SQF834" s="28"/>
      <c r="SQG834" s="28"/>
      <c r="SQH834" s="28"/>
      <c r="SQI834" s="28"/>
      <c r="SQJ834" s="28"/>
      <c r="SQK834" s="28"/>
      <c r="SQL834" s="28"/>
      <c r="SQM834" s="28"/>
      <c r="SQN834" s="28"/>
      <c r="SQO834" s="28"/>
      <c r="SQP834" s="28"/>
      <c r="SQQ834" s="28"/>
      <c r="SQR834" s="28"/>
      <c r="SQS834" s="28"/>
      <c r="SQT834" s="28"/>
      <c r="SQU834" s="28"/>
      <c r="SQV834" s="28"/>
      <c r="SQW834" s="28"/>
      <c r="SQX834" s="28"/>
      <c r="SQY834" s="28"/>
      <c r="SQZ834" s="28"/>
      <c r="SRA834" s="28"/>
      <c r="SRB834" s="28"/>
      <c r="SRC834" s="28"/>
      <c r="SRD834" s="28"/>
      <c r="SRE834" s="28"/>
      <c r="SRF834" s="28"/>
      <c r="SRG834" s="28"/>
      <c r="SRH834" s="28"/>
      <c r="SRI834" s="28"/>
      <c r="SRJ834" s="28"/>
      <c r="SRK834" s="28"/>
      <c r="SRL834" s="28"/>
      <c r="SRM834" s="28"/>
      <c r="SRN834" s="28"/>
      <c r="SRO834" s="28"/>
      <c r="SRP834" s="28"/>
      <c r="SRQ834" s="28"/>
      <c r="SRR834" s="28"/>
      <c r="SRS834" s="28"/>
      <c r="SRT834" s="28"/>
      <c r="SRU834" s="28"/>
      <c r="SRV834" s="28"/>
      <c r="SRW834" s="28"/>
      <c r="SRX834" s="28"/>
      <c r="SRY834" s="28"/>
      <c r="SRZ834" s="28"/>
      <c r="SSA834" s="28"/>
      <c r="SSB834" s="28"/>
      <c r="SSC834" s="28"/>
      <c r="SSD834" s="28"/>
      <c r="SSE834" s="28"/>
      <c r="SSF834" s="28"/>
      <c r="SSG834" s="28"/>
      <c r="SSH834" s="28"/>
      <c r="SSI834" s="28"/>
      <c r="SSJ834" s="28"/>
      <c r="SSK834" s="28"/>
      <c r="SSL834" s="28"/>
      <c r="SSM834" s="28"/>
      <c r="SSN834" s="28"/>
      <c r="SSO834" s="28"/>
      <c r="SSP834" s="28"/>
      <c r="SSQ834" s="28"/>
      <c r="SSR834" s="28"/>
      <c r="SSS834" s="28"/>
      <c r="SST834" s="28"/>
      <c r="SSU834" s="28"/>
      <c r="SSV834" s="28"/>
      <c r="SSW834" s="28"/>
      <c r="SSX834" s="28"/>
      <c r="SSY834" s="28"/>
      <c r="SSZ834" s="28"/>
      <c r="STA834" s="28"/>
      <c r="STB834" s="28"/>
      <c r="STC834" s="28"/>
      <c r="STD834" s="28"/>
      <c r="STE834" s="28"/>
      <c r="STF834" s="28"/>
      <c r="STG834" s="28"/>
      <c r="STH834" s="28"/>
      <c r="STI834" s="28"/>
      <c r="STJ834" s="28"/>
      <c r="STK834" s="28"/>
      <c r="STL834" s="28"/>
      <c r="STM834" s="28"/>
      <c r="STN834" s="28"/>
      <c r="STO834" s="28"/>
      <c r="STP834" s="28"/>
      <c r="STQ834" s="28"/>
      <c r="STR834" s="28"/>
      <c r="STS834" s="28"/>
      <c r="STT834" s="28"/>
      <c r="STU834" s="28"/>
      <c r="STV834" s="28"/>
      <c r="STW834" s="28"/>
      <c r="STX834" s="28"/>
      <c r="STY834" s="28"/>
      <c r="STZ834" s="28"/>
      <c r="SUA834" s="28"/>
      <c r="SUB834" s="28"/>
      <c r="SUC834" s="28"/>
      <c r="SUD834" s="28"/>
      <c r="SUE834" s="28"/>
      <c r="SUF834" s="28"/>
      <c r="SUG834" s="28"/>
      <c r="SUH834" s="28"/>
      <c r="SUI834" s="28"/>
      <c r="SUJ834" s="28"/>
      <c r="SUK834" s="28"/>
      <c r="SUL834" s="28"/>
      <c r="SUM834" s="28"/>
      <c r="SUN834" s="28"/>
      <c r="SUO834" s="28"/>
      <c r="SUP834" s="28"/>
      <c r="SUQ834" s="28"/>
      <c r="SUR834" s="28"/>
      <c r="SUS834" s="28"/>
      <c r="SUT834" s="28"/>
      <c r="SUU834" s="28"/>
      <c r="SUV834" s="28"/>
      <c r="SUW834" s="28"/>
      <c r="SUX834" s="28"/>
      <c r="SUY834" s="28"/>
      <c r="SUZ834" s="28"/>
      <c r="SVA834" s="28"/>
      <c r="SVB834" s="28"/>
      <c r="SVC834" s="28"/>
      <c r="SVD834" s="28"/>
      <c r="SVE834" s="28"/>
      <c r="SVF834" s="28"/>
      <c r="SVG834" s="28"/>
      <c r="SVH834" s="28"/>
      <c r="SVI834" s="28"/>
      <c r="SVJ834" s="28"/>
      <c r="SVK834" s="28"/>
      <c r="SVL834" s="28"/>
      <c r="SVM834" s="28"/>
      <c r="SVN834" s="28"/>
      <c r="SVO834" s="28"/>
      <c r="SVP834" s="28"/>
      <c r="SVQ834" s="28"/>
      <c r="SVR834" s="28"/>
      <c r="SVS834" s="28"/>
      <c r="SVT834" s="28"/>
      <c r="SVU834" s="28"/>
      <c r="SVV834" s="28"/>
      <c r="SVW834" s="28"/>
      <c r="SVX834" s="28"/>
      <c r="SVY834" s="28"/>
      <c r="SVZ834" s="28"/>
      <c r="SWA834" s="28"/>
      <c r="SWB834" s="28"/>
      <c r="SWC834" s="28"/>
      <c r="SWD834" s="28"/>
      <c r="SWE834" s="28"/>
      <c r="SWF834" s="28"/>
      <c r="SWG834" s="28"/>
      <c r="SWH834" s="28"/>
      <c r="SWI834" s="28"/>
      <c r="SWJ834" s="28"/>
      <c r="SWK834" s="28"/>
      <c r="SWL834" s="28"/>
      <c r="SWM834" s="28"/>
      <c r="SWN834" s="28"/>
      <c r="SWO834" s="28"/>
      <c r="SWP834" s="28"/>
      <c r="SWQ834" s="28"/>
      <c r="SWR834" s="28"/>
      <c r="SWS834" s="28"/>
      <c r="SWT834" s="28"/>
      <c r="SWU834" s="28"/>
      <c r="SWV834" s="28"/>
      <c r="SWW834" s="28"/>
      <c r="SWX834" s="28"/>
      <c r="SWY834" s="28"/>
      <c r="SWZ834" s="28"/>
      <c r="SXA834" s="28"/>
      <c r="SXB834" s="28"/>
      <c r="SXC834" s="28"/>
      <c r="SXD834" s="28"/>
      <c r="SXE834" s="28"/>
      <c r="SXF834" s="28"/>
      <c r="SXG834" s="28"/>
      <c r="SXH834" s="28"/>
      <c r="SXI834" s="28"/>
      <c r="SXJ834" s="28"/>
      <c r="SXK834" s="28"/>
      <c r="SXL834" s="28"/>
      <c r="SXM834" s="28"/>
      <c r="SXN834" s="28"/>
      <c r="SXO834" s="28"/>
      <c r="SXP834" s="28"/>
      <c r="SXQ834" s="28"/>
      <c r="SXR834" s="28"/>
      <c r="SXS834" s="28"/>
      <c r="SXT834" s="28"/>
      <c r="SXU834" s="28"/>
      <c r="SXV834" s="28"/>
      <c r="SXW834" s="28"/>
      <c r="SXX834" s="28"/>
      <c r="SXY834" s="28"/>
      <c r="SXZ834" s="28"/>
      <c r="SYA834" s="28"/>
      <c r="SYB834" s="28"/>
      <c r="SYC834" s="28"/>
      <c r="SYD834" s="28"/>
      <c r="SYE834" s="28"/>
      <c r="SYF834" s="28"/>
      <c r="SYG834" s="28"/>
      <c r="SYH834" s="28"/>
      <c r="SYI834" s="28"/>
      <c r="SYJ834" s="28"/>
      <c r="SYK834" s="28"/>
      <c r="SYL834" s="28"/>
      <c r="SYM834" s="28"/>
      <c r="SYN834" s="28"/>
      <c r="SYO834" s="28"/>
      <c r="SYP834" s="28"/>
      <c r="SYQ834" s="28"/>
      <c r="SYR834" s="28"/>
      <c r="SYS834" s="28"/>
      <c r="SYT834" s="28"/>
      <c r="SYU834" s="28"/>
      <c r="SYV834" s="28"/>
      <c r="SYW834" s="28"/>
      <c r="SYX834" s="28"/>
      <c r="SYY834" s="28"/>
      <c r="SYZ834" s="28"/>
      <c r="SZA834" s="28"/>
      <c r="SZB834" s="28"/>
      <c r="SZC834" s="28"/>
      <c r="SZD834" s="28"/>
      <c r="SZE834" s="28"/>
      <c r="SZF834" s="28"/>
      <c r="SZG834" s="28"/>
      <c r="SZH834" s="28"/>
      <c r="SZI834" s="28"/>
      <c r="SZJ834" s="28"/>
      <c r="SZK834" s="28"/>
      <c r="SZL834" s="28"/>
      <c r="SZM834" s="28"/>
      <c r="SZN834" s="28"/>
      <c r="SZO834" s="28"/>
      <c r="SZP834" s="28"/>
      <c r="SZQ834" s="28"/>
      <c r="SZR834" s="28"/>
      <c r="SZS834" s="28"/>
      <c r="SZT834" s="28"/>
      <c r="SZU834" s="28"/>
      <c r="SZV834" s="28"/>
      <c r="SZW834" s="28"/>
      <c r="SZX834" s="28"/>
      <c r="SZY834" s="28"/>
      <c r="SZZ834" s="28"/>
      <c r="TAA834" s="28"/>
      <c r="TAB834" s="28"/>
      <c r="TAC834" s="28"/>
      <c r="TAD834" s="28"/>
      <c r="TAE834" s="28"/>
      <c r="TAF834" s="28"/>
      <c r="TAG834" s="28"/>
      <c r="TAH834" s="28"/>
      <c r="TAI834" s="28"/>
      <c r="TAJ834" s="28"/>
      <c r="TAK834" s="28"/>
      <c r="TAL834" s="28"/>
      <c r="TAM834" s="28"/>
      <c r="TAN834" s="28"/>
      <c r="TAO834" s="28"/>
      <c r="TAP834" s="28"/>
      <c r="TAQ834" s="28"/>
      <c r="TAR834" s="28"/>
      <c r="TAS834" s="28"/>
      <c r="TAT834" s="28"/>
      <c r="TAU834" s="28"/>
      <c r="TAV834" s="28"/>
      <c r="TAW834" s="28"/>
      <c r="TAX834" s="28"/>
      <c r="TAY834" s="28"/>
      <c r="TAZ834" s="28"/>
      <c r="TBA834" s="28"/>
      <c r="TBB834" s="28"/>
      <c r="TBC834" s="28"/>
      <c r="TBD834" s="28"/>
      <c r="TBE834" s="28"/>
      <c r="TBF834" s="28"/>
      <c r="TBG834" s="28"/>
      <c r="TBH834" s="28"/>
      <c r="TBI834" s="28"/>
      <c r="TBJ834" s="28"/>
      <c r="TBK834" s="28"/>
      <c r="TBL834" s="28"/>
      <c r="TBM834" s="28"/>
      <c r="TBN834" s="28"/>
      <c r="TBO834" s="28"/>
      <c r="TBP834" s="28"/>
      <c r="TBQ834" s="28"/>
      <c r="TBR834" s="28"/>
      <c r="TBS834" s="28"/>
      <c r="TBT834" s="28"/>
      <c r="TBU834" s="28"/>
      <c r="TBV834" s="28"/>
      <c r="TBW834" s="28"/>
      <c r="TBX834" s="28"/>
      <c r="TBY834" s="28"/>
      <c r="TBZ834" s="28"/>
      <c r="TCA834" s="28"/>
      <c r="TCB834" s="28"/>
      <c r="TCC834" s="28"/>
      <c r="TCD834" s="28"/>
      <c r="TCE834" s="28"/>
      <c r="TCF834" s="28"/>
      <c r="TCG834" s="28"/>
      <c r="TCH834" s="28"/>
      <c r="TCI834" s="28"/>
      <c r="TCJ834" s="28"/>
      <c r="TCK834" s="28"/>
      <c r="TCL834" s="28"/>
      <c r="TCM834" s="28"/>
      <c r="TCN834" s="28"/>
      <c r="TCO834" s="28"/>
      <c r="TCP834" s="28"/>
      <c r="TCQ834" s="28"/>
      <c r="TCR834" s="28"/>
      <c r="TCS834" s="28"/>
      <c r="TCT834" s="28"/>
      <c r="TCU834" s="28"/>
      <c r="TCV834" s="28"/>
      <c r="TCW834" s="28"/>
      <c r="TCX834" s="28"/>
      <c r="TCY834" s="28"/>
      <c r="TCZ834" s="28"/>
      <c r="TDA834" s="28"/>
      <c r="TDB834" s="28"/>
      <c r="TDC834" s="28"/>
      <c r="TDD834" s="28"/>
      <c r="TDE834" s="28"/>
      <c r="TDF834" s="28"/>
      <c r="TDG834" s="28"/>
      <c r="TDH834" s="28"/>
      <c r="TDI834" s="28"/>
      <c r="TDJ834" s="28"/>
      <c r="TDK834" s="28"/>
      <c r="TDL834" s="28"/>
      <c r="TDM834" s="28"/>
      <c r="TDN834" s="28"/>
      <c r="TDO834" s="28"/>
      <c r="TDP834" s="28"/>
      <c r="TDQ834" s="28"/>
      <c r="TDR834" s="28"/>
      <c r="TDS834" s="28"/>
      <c r="TDT834" s="28"/>
      <c r="TDU834" s="28"/>
      <c r="TDV834" s="28"/>
      <c r="TDW834" s="28"/>
      <c r="TDX834" s="28"/>
      <c r="TDY834" s="28"/>
      <c r="TDZ834" s="28"/>
      <c r="TEA834" s="28"/>
      <c r="TEB834" s="28"/>
      <c r="TEC834" s="28"/>
      <c r="TED834" s="28"/>
      <c r="TEE834" s="28"/>
      <c r="TEF834" s="28"/>
      <c r="TEG834" s="28"/>
      <c r="TEH834" s="28"/>
      <c r="TEI834" s="28"/>
      <c r="TEJ834" s="28"/>
      <c r="TEK834" s="28"/>
      <c r="TEL834" s="28"/>
      <c r="TEM834" s="28"/>
      <c r="TEN834" s="28"/>
      <c r="TEO834" s="28"/>
      <c r="TEP834" s="28"/>
      <c r="TEQ834" s="28"/>
      <c r="TER834" s="28"/>
      <c r="TES834" s="28"/>
      <c r="TET834" s="28"/>
      <c r="TEU834" s="28"/>
      <c r="TEV834" s="28"/>
      <c r="TEW834" s="28"/>
      <c r="TEX834" s="28"/>
      <c r="TEY834" s="28"/>
      <c r="TEZ834" s="28"/>
      <c r="TFA834" s="28"/>
      <c r="TFB834" s="28"/>
      <c r="TFC834" s="28"/>
      <c r="TFD834" s="28"/>
      <c r="TFE834" s="28"/>
      <c r="TFF834" s="28"/>
      <c r="TFG834" s="28"/>
      <c r="TFH834" s="28"/>
      <c r="TFI834" s="28"/>
      <c r="TFJ834" s="28"/>
      <c r="TFK834" s="28"/>
      <c r="TFL834" s="28"/>
      <c r="TFM834" s="28"/>
      <c r="TFN834" s="28"/>
      <c r="TFO834" s="28"/>
      <c r="TFP834" s="28"/>
      <c r="TFQ834" s="28"/>
      <c r="TFR834" s="28"/>
      <c r="TFS834" s="28"/>
      <c r="TFT834" s="28"/>
      <c r="TFU834" s="28"/>
      <c r="TFV834" s="28"/>
      <c r="TFW834" s="28"/>
      <c r="TFX834" s="28"/>
      <c r="TFY834" s="28"/>
      <c r="TFZ834" s="28"/>
      <c r="TGA834" s="28"/>
      <c r="TGB834" s="28"/>
      <c r="TGC834" s="28"/>
      <c r="TGD834" s="28"/>
      <c r="TGE834" s="28"/>
      <c r="TGF834" s="28"/>
      <c r="TGG834" s="28"/>
      <c r="TGH834" s="28"/>
      <c r="TGI834" s="28"/>
      <c r="TGJ834" s="28"/>
      <c r="TGK834" s="28"/>
      <c r="TGL834" s="28"/>
      <c r="TGM834" s="28"/>
      <c r="TGN834" s="28"/>
      <c r="TGO834" s="28"/>
      <c r="TGP834" s="28"/>
      <c r="TGQ834" s="28"/>
      <c r="TGR834" s="28"/>
      <c r="TGS834" s="28"/>
      <c r="TGT834" s="28"/>
      <c r="TGU834" s="28"/>
      <c r="TGV834" s="28"/>
      <c r="TGW834" s="28"/>
      <c r="TGX834" s="28"/>
      <c r="TGY834" s="28"/>
      <c r="TGZ834" s="28"/>
      <c r="THA834" s="28"/>
      <c r="THB834" s="28"/>
      <c r="THC834" s="28"/>
      <c r="THD834" s="28"/>
      <c r="THE834" s="28"/>
      <c r="THF834" s="28"/>
      <c r="THG834" s="28"/>
      <c r="THH834" s="28"/>
      <c r="THI834" s="28"/>
      <c r="THJ834" s="28"/>
      <c r="THK834" s="28"/>
      <c r="THL834" s="28"/>
      <c r="THM834" s="28"/>
      <c r="THN834" s="28"/>
      <c r="THO834" s="28"/>
      <c r="THP834" s="28"/>
      <c r="THQ834" s="28"/>
      <c r="THR834" s="28"/>
      <c r="THS834" s="28"/>
      <c r="THT834" s="28"/>
      <c r="THU834" s="28"/>
      <c r="THV834" s="28"/>
      <c r="THW834" s="28"/>
      <c r="THX834" s="28"/>
      <c r="THY834" s="28"/>
      <c r="THZ834" s="28"/>
      <c r="TIA834" s="28"/>
      <c r="TIB834" s="28"/>
      <c r="TIC834" s="28"/>
      <c r="TID834" s="28"/>
      <c r="TIE834" s="28"/>
      <c r="TIF834" s="28"/>
      <c r="TIG834" s="28"/>
      <c r="TIH834" s="28"/>
      <c r="TII834" s="28"/>
      <c r="TIJ834" s="28"/>
      <c r="TIK834" s="28"/>
      <c r="TIL834" s="28"/>
      <c r="TIM834" s="28"/>
      <c r="TIN834" s="28"/>
      <c r="TIO834" s="28"/>
      <c r="TIP834" s="28"/>
      <c r="TIQ834" s="28"/>
      <c r="TIR834" s="28"/>
      <c r="TIS834" s="28"/>
      <c r="TIT834" s="28"/>
      <c r="TIU834" s="28"/>
      <c r="TIV834" s="28"/>
      <c r="TIW834" s="28"/>
      <c r="TIX834" s="28"/>
      <c r="TIY834" s="28"/>
      <c r="TIZ834" s="28"/>
      <c r="TJA834" s="28"/>
      <c r="TJB834" s="28"/>
      <c r="TJC834" s="28"/>
      <c r="TJD834" s="28"/>
      <c r="TJE834" s="28"/>
      <c r="TJF834" s="28"/>
      <c r="TJG834" s="28"/>
      <c r="TJH834" s="28"/>
      <c r="TJI834" s="28"/>
      <c r="TJJ834" s="28"/>
      <c r="TJK834" s="28"/>
      <c r="TJL834" s="28"/>
      <c r="TJM834" s="28"/>
      <c r="TJN834" s="28"/>
      <c r="TJO834" s="28"/>
      <c r="TJP834" s="28"/>
      <c r="TJQ834" s="28"/>
      <c r="TJR834" s="28"/>
      <c r="TJS834" s="28"/>
      <c r="TJT834" s="28"/>
      <c r="TJU834" s="28"/>
      <c r="TJV834" s="28"/>
      <c r="TJW834" s="28"/>
      <c r="TJX834" s="28"/>
      <c r="TJY834" s="28"/>
      <c r="TJZ834" s="28"/>
      <c r="TKA834" s="28"/>
      <c r="TKB834" s="28"/>
      <c r="TKC834" s="28"/>
      <c r="TKD834" s="28"/>
      <c r="TKE834" s="28"/>
      <c r="TKF834" s="28"/>
      <c r="TKG834" s="28"/>
      <c r="TKH834" s="28"/>
      <c r="TKI834" s="28"/>
      <c r="TKJ834" s="28"/>
      <c r="TKK834" s="28"/>
      <c r="TKL834" s="28"/>
      <c r="TKM834" s="28"/>
      <c r="TKN834" s="28"/>
      <c r="TKO834" s="28"/>
      <c r="TKP834" s="28"/>
      <c r="TKQ834" s="28"/>
      <c r="TKR834" s="28"/>
      <c r="TKS834" s="28"/>
      <c r="TKT834" s="28"/>
      <c r="TKU834" s="28"/>
      <c r="TKV834" s="28"/>
      <c r="TKW834" s="28"/>
      <c r="TKX834" s="28"/>
      <c r="TKY834" s="28"/>
      <c r="TKZ834" s="28"/>
      <c r="TLA834" s="28"/>
      <c r="TLB834" s="28"/>
      <c r="TLC834" s="28"/>
      <c r="TLD834" s="28"/>
      <c r="TLE834" s="28"/>
      <c r="TLF834" s="28"/>
      <c r="TLG834" s="28"/>
      <c r="TLH834" s="28"/>
      <c r="TLI834" s="28"/>
      <c r="TLJ834" s="28"/>
      <c r="TLK834" s="28"/>
      <c r="TLL834" s="28"/>
      <c r="TLM834" s="28"/>
      <c r="TLN834" s="28"/>
      <c r="TLO834" s="28"/>
      <c r="TLP834" s="28"/>
      <c r="TLQ834" s="28"/>
      <c r="TLR834" s="28"/>
      <c r="TLS834" s="28"/>
      <c r="TLT834" s="28"/>
      <c r="TLU834" s="28"/>
      <c r="TLV834" s="28"/>
      <c r="TLW834" s="28"/>
      <c r="TLX834" s="28"/>
      <c r="TLY834" s="28"/>
      <c r="TLZ834" s="28"/>
      <c r="TMA834" s="28"/>
      <c r="TMB834" s="28"/>
      <c r="TMC834" s="28"/>
      <c r="TMD834" s="28"/>
      <c r="TME834" s="28"/>
      <c r="TMF834" s="28"/>
      <c r="TMG834" s="28"/>
      <c r="TMH834" s="28"/>
      <c r="TMI834" s="28"/>
      <c r="TMJ834" s="28"/>
      <c r="TMK834" s="28"/>
      <c r="TML834" s="28"/>
      <c r="TMM834" s="28"/>
      <c r="TMN834" s="28"/>
      <c r="TMO834" s="28"/>
      <c r="TMP834" s="28"/>
      <c r="TMQ834" s="28"/>
      <c r="TMR834" s="28"/>
      <c r="TMS834" s="28"/>
      <c r="TMT834" s="28"/>
      <c r="TMU834" s="28"/>
      <c r="TMV834" s="28"/>
      <c r="TMW834" s="28"/>
      <c r="TMX834" s="28"/>
      <c r="TMY834" s="28"/>
      <c r="TMZ834" s="28"/>
      <c r="TNA834" s="28"/>
      <c r="TNB834" s="28"/>
      <c r="TNC834" s="28"/>
      <c r="TND834" s="28"/>
      <c r="TNE834" s="28"/>
      <c r="TNF834" s="28"/>
      <c r="TNG834" s="28"/>
      <c r="TNH834" s="28"/>
      <c r="TNI834" s="28"/>
      <c r="TNJ834" s="28"/>
      <c r="TNK834" s="28"/>
      <c r="TNL834" s="28"/>
      <c r="TNM834" s="28"/>
      <c r="TNN834" s="28"/>
      <c r="TNO834" s="28"/>
      <c r="TNP834" s="28"/>
      <c r="TNQ834" s="28"/>
      <c r="TNR834" s="28"/>
      <c r="TNS834" s="28"/>
      <c r="TNT834" s="28"/>
      <c r="TNU834" s="28"/>
      <c r="TNV834" s="28"/>
      <c r="TNW834" s="28"/>
      <c r="TNX834" s="28"/>
      <c r="TNY834" s="28"/>
      <c r="TNZ834" s="28"/>
      <c r="TOA834" s="28"/>
      <c r="TOB834" s="28"/>
      <c r="TOC834" s="28"/>
      <c r="TOD834" s="28"/>
      <c r="TOE834" s="28"/>
      <c r="TOF834" s="28"/>
      <c r="TOG834" s="28"/>
      <c r="TOH834" s="28"/>
      <c r="TOI834" s="28"/>
      <c r="TOJ834" s="28"/>
      <c r="TOK834" s="28"/>
      <c r="TOL834" s="28"/>
      <c r="TOM834" s="28"/>
      <c r="TON834" s="28"/>
      <c r="TOO834" s="28"/>
      <c r="TOP834" s="28"/>
      <c r="TOQ834" s="28"/>
      <c r="TOR834" s="28"/>
      <c r="TOS834" s="28"/>
      <c r="TOT834" s="28"/>
      <c r="TOU834" s="28"/>
      <c r="TOV834" s="28"/>
      <c r="TOW834" s="28"/>
      <c r="TOX834" s="28"/>
      <c r="TOY834" s="28"/>
      <c r="TOZ834" s="28"/>
      <c r="TPA834" s="28"/>
      <c r="TPB834" s="28"/>
      <c r="TPC834" s="28"/>
      <c r="TPD834" s="28"/>
      <c r="TPE834" s="28"/>
      <c r="TPF834" s="28"/>
      <c r="TPG834" s="28"/>
      <c r="TPH834" s="28"/>
      <c r="TPI834" s="28"/>
      <c r="TPJ834" s="28"/>
      <c r="TPK834" s="28"/>
      <c r="TPL834" s="28"/>
      <c r="TPM834" s="28"/>
      <c r="TPN834" s="28"/>
      <c r="TPO834" s="28"/>
      <c r="TPP834" s="28"/>
      <c r="TPQ834" s="28"/>
      <c r="TPR834" s="28"/>
      <c r="TPS834" s="28"/>
      <c r="TPT834" s="28"/>
      <c r="TPU834" s="28"/>
      <c r="TPV834" s="28"/>
      <c r="TPW834" s="28"/>
      <c r="TPX834" s="28"/>
      <c r="TPY834" s="28"/>
      <c r="TPZ834" s="28"/>
      <c r="TQA834" s="28"/>
      <c r="TQB834" s="28"/>
      <c r="TQC834" s="28"/>
      <c r="TQD834" s="28"/>
      <c r="TQE834" s="28"/>
      <c r="TQF834" s="28"/>
      <c r="TQG834" s="28"/>
      <c r="TQH834" s="28"/>
      <c r="TQI834" s="28"/>
      <c r="TQJ834" s="28"/>
      <c r="TQK834" s="28"/>
      <c r="TQL834" s="28"/>
      <c r="TQM834" s="28"/>
      <c r="TQN834" s="28"/>
      <c r="TQO834" s="28"/>
      <c r="TQP834" s="28"/>
      <c r="TQQ834" s="28"/>
      <c r="TQR834" s="28"/>
      <c r="TQS834" s="28"/>
      <c r="TQT834" s="28"/>
      <c r="TQU834" s="28"/>
      <c r="TQV834" s="28"/>
      <c r="TQW834" s="28"/>
      <c r="TQX834" s="28"/>
      <c r="TQY834" s="28"/>
      <c r="TQZ834" s="28"/>
      <c r="TRA834" s="28"/>
      <c r="TRB834" s="28"/>
      <c r="TRC834" s="28"/>
      <c r="TRD834" s="28"/>
      <c r="TRE834" s="28"/>
      <c r="TRF834" s="28"/>
      <c r="TRG834" s="28"/>
      <c r="TRH834" s="28"/>
      <c r="TRI834" s="28"/>
      <c r="TRJ834" s="28"/>
      <c r="TRK834" s="28"/>
      <c r="TRL834" s="28"/>
      <c r="TRM834" s="28"/>
      <c r="TRN834" s="28"/>
      <c r="TRO834" s="28"/>
      <c r="TRP834" s="28"/>
      <c r="TRQ834" s="28"/>
      <c r="TRR834" s="28"/>
      <c r="TRS834" s="28"/>
      <c r="TRT834" s="28"/>
      <c r="TRU834" s="28"/>
      <c r="TRV834" s="28"/>
      <c r="TRW834" s="28"/>
      <c r="TRX834" s="28"/>
      <c r="TRY834" s="28"/>
      <c r="TRZ834" s="28"/>
      <c r="TSA834" s="28"/>
      <c r="TSB834" s="28"/>
      <c r="TSC834" s="28"/>
      <c r="TSD834" s="28"/>
      <c r="TSE834" s="28"/>
      <c r="TSF834" s="28"/>
      <c r="TSG834" s="28"/>
      <c r="TSH834" s="28"/>
      <c r="TSI834" s="28"/>
      <c r="TSJ834" s="28"/>
      <c r="TSK834" s="28"/>
      <c r="TSL834" s="28"/>
      <c r="TSM834" s="28"/>
      <c r="TSN834" s="28"/>
      <c r="TSO834" s="28"/>
      <c r="TSP834" s="28"/>
      <c r="TSQ834" s="28"/>
      <c r="TSR834" s="28"/>
      <c r="TSS834" s="28"/>
      <c r="TST834" s="28"/>
      <c r="TSU834" s="28"/>
      <c r="TSV834" s="28"/>
      <c r="TSW834" s="28"/>
      <c r="TSX834" s="28"/>
      <c r="TSY834" s="28"/>
      <c r="TSZ834" s="28"/>
      <c r="TTA834" s="28"/>
      <c r="TTB834" s="28"/>
      <c r="TTC834" s="28"/>
      <c r="TTD834" s="28"/>
      <c r="TTE834" s="28"/>
      <c r="TTF834" s="28"/>
      <c r="TTG834" s="28"/>
      <c r="TTH834" s="28"/>
      <c r="TTI834" s="28"/>
      <c r="TTJ834" s="28"/>
      <c r="TTK834" s="28"/>
      <c r="TTL834" s="28"/>
      <c r="TTM834" s="28"/>
      <c r="TTN834" s="28"/>
      <c r="TTO834" s="28"/>
      <c r="TTP834" s="28"/>
      <c r="TTQ834" s="28"/>
      <c r="TTR834" s="28"/>
      <c r="TTS834" s="28"/>
      <c r="TTT834" s="28"/>
      <c r="TTU834" s="28"/>
      <c r="TTV834" s="28"/>
      <c r="TTW834" s="28"/>
      <c r="TTX834" s="28"/>
      <c r="TTY834" s="28"/>
      <c r="TTZ834" s="28"/>
      <c r="TUA834" s="28"/>
      <c r="TUB834" s="28"/>
      <c r="TUC834" s="28"/>
      <c r="TUD834" s="28"/>
      <c r="TUE834" s="28"/>
      <c r="TUF834" s="28"/>
      <c r="TUG834" s="28"/>
      <c r="TUH834" s="28"/>
      <c r="TUI834" s="28"/>
      <c r="TUJ834" s="28"/>
      <c r="TUK834" s="28"/>
      <c r="TUL834" s="28"/>
      <c r="TUM834" s="28"/>
      <c r="TUN834" s="28"/>
      <c r="TUO834" s="28"/>
      <c r="TUP834" s="28"/>
      <c r="TUQ834" s="28"/>
      <c r="TUR834" s="28"/>
      <c r="TUS834" s="28"/>
      <c r="TUT834" s="28"/>
      <c r="TUU834" s="28"/>
      <c r="TUV834" s="28"/>
      <c r="TUW834" s="28"/>
      <c r="TUX834" s="28"/>
      <c r="TUY834" s="28"/>
      <c r="TUZ834" s="28"/>
      <c r="TVA834" s="28"/>
      <c r="TVB834" s="28"/>
      <c r="TVC834" s="28"/>
      <c r="TVD834" s="28"/>
      <c r="TVE834" s="28"/>
      <c r="TVF834" s="28"/>
      <c r="TVG834" s="28"/>
      <c r="TVH834" s="28"/>
      <c r="TVI834" s="28"/>
      <c r="TVJ834" s="28"/>
      <c r="TVK834" s="28"/>
      <c r="TVL834" s="28"/>
      <c r="TVM834" s="28"/>
      <c r="TVN834" s="28"/>
      <c r="TVO834" s="28"/>
      <c r="TVP834" s="28"/>
      <c r="TVQ834" s="28"/>
      <c r="TVR834" s="28"/>
      <c r="TVS834" s="28"/>
      <c r="TVT834" s="28"/>
      <c r="TVU834" s="28"/>
      <c r="TVV834" s="28"/>
      <c r="TVW834" s="28"/>
      <c r="TVX834" s="28"/>
      <c r="TVY834" s="28"/>
      <c r="TVZ834" s="28"/>
      <c r="TWA834" s="28"/>
      <c r="TWB834" s="28"/>
      <c r="TWC834" s="28"/>
      <c r="TWD834" s="28"/>
      <c r="TWE834" s="28"/>
      <c r="TWF834" s="28"/>
      <c r="TWG834" s="28"/>
      <c r="TWH834" s="28"/>
      <c r="TWI834" s="28"/>
      <c r="TWJ834" s="28"/>
      <c r="TWK834" s="28"/>
      <c r="TWL834" s="28"/>
      <c r="TWM834" s="28"/>
      <c r="TWN834" s="28"/>
      <c r="TWO834" s="28"/>
      <c r="TWP834" s="28"/>
      <c r="TWQ834" s="28"/>
      <c r="TWR834" s="28"/>
      <c r="TWS834" s="28"/>
      <c r="TWT834" s="28"/>
      <c r="TWU834" s="28"/>
      <c r="TWV834" s="28"/>
      <c r="TWW834" s="28"/>
      <c r="TWX834" s="28"/>
      <c r="TWY834" s="28"/>
      <c r="TWZ834" s="28"/>
      <c r="TXA834" s="28"/>
      <c r="TXB834" s="28"/>
      <c r="TXC834" s="28"/>
      <c r="TXD834" s="28"/>
      <c r="TXE834" s="28"/>
      <c r="TXF834" s="28"/>
      <c r="TXG834" s="28"/>
      <c r="TXH834" s="28"/>
      <c r="TXI834" s="28"/>
      <c r="TXJ834" s="28"/>
      <c r="TXK834" s="28"/>
      <c r="TXL834" s="28"/>
      <c r="TXM834" s="28"/>
      <c r="TXN834" s="28"/>
      <c r="TXO834" s="28"/>
      <c r="TXP834" s="28"/>
      <c r="TXQ834" s="28"/>
      <c r="TXR834" s="28"/>
      <c r="TXS834" s="28"/>
      <c r="TXT834" s="28"/>
      <c r="TXU834" s="28"/>
      <c r="TXV834" s="28"/>
      <c r="TXW834" s="28"/>
      <c r="TXX834" s="28"/>
      <c r="TXY834" s="28"/>
      <c r="TXZ834" s="28"/>
      <c r="TYA834" s="28"/>
      <c r="TYB834" s="28"/>
      <c r="TYC834" s="28"/>
      <c r="TYD834" s="28"/>
      <c r="TYE834" s="28"/>
      <c r="TYF834" s="28"/>
      <c r="TYG834" s="28"/>
      <c r="TYH834" s="28"/>
      <c r="TYI834" s="28"/>
      <c r="TYJ834" s="28"/>
      <c r="TYK834" s="28"/>
      <c r="TYL834" s="28"/>
      <c r="TYM834" s="28"/>
      <c r="TYN834" s="28"/>
      <c r="TYO834" s="28"/>
      <c r="TYP834" s="28"/>
      <c r="TYQ834" s="28"/>
      <c r="TYR834" s="28"/>
      <c r="TYS834" s="28"/>
      <c r="TYT834" s="28"/>
      <c r="TYU834" s="28"/>
      <c r="TYV834" s="28"/>
      <c r="TYW834" s="28"/>
      <c r="TYX834" s="28"/>
      <c r="TYY834" s="28"/>
      <c r="TYZ834" s="28"/>
      <c r="TZA834" s="28"/>
      <c r="TZB834" s="28"/>
      <c r="TZC834" s="28"/>
      <c r="TZD834" s="28"/>
      <c r="TZE834" s="28"/>
      <c r="TZF834" s="28"/>
      <c r="TZG834" s="28"/>
      <c r="TZH834" s="28"/>
      <c r="TZI834" s="28"/>
      <c r="TZJ834" s="28"/>
      <c r="TZK834" s="28"/>
      <c r="TZL834" s="28"/>
      <c r="TZM834" s="28"/>
      <c r="TZN834" s="28"/>
      <c r="TZO834" s="28"/>
      <c r="TZP834" s="28"/>
      <c r="TZQ834" s="28"/>
      <c r="TZR834" s="28"/>
      <c r="TZS834" s="28"/>
      <c r="TZT834" s="28"/>
      <c r="TZU834" s="28"/>
      <c r="TZV834" s="28"/>
      <c r="TZW834" s="28"/>
      <c r="TZX834" s="28"/>
      <c r="TZY834" s="28"/>
      <c r="TZZ834" s="28"/>
      <c r="UAA834" s="28"/>
      <c r="UAB834" s="28"/>
      <c r="UAC834" s="28"/>
      <c r="UAD834" s="28"/>
      <c r="UAE834" s="28"/>
      <c r="UAF834" s="28"/>
      <c r="UAG834" s="28"/>
      <c r="UAH834" s="28"/>
      <c r="UAI834" s="28"/>
      <c r="UAJ834" s="28"/>
      <c r="UAK834" s="28"/>
      <c r="UAL834" s="28"/>
      <c r="UAM834" s="28"/>
      <c r="UAN834" s="28"/>
      <c r="UAO834" s="28"/>
      <c r="UAP834" s="28"/>
      <c r="UAQ834" s="28"/>
      <c r="UAR834" s="28"/>
      <c r="UAS834" s="28"/>
      <c r="UAT834" s="28"/>
      <c r="UAU834" s="28"/>
      <c r="UAV834" s="28"/>
      <c r="UAW834" s="28"/>
      <c r="UAX834" s="28"/>
      <c r="UAY834" s="28"/>
      <c r="UAZ834" s="28"/>
      <c r="UBA834" s="28"/>
      <c r="UBB834" s="28"/>
      <c r="UBC834" s="28"/>
      <c r="UBD834" s="28"/>
      <c r="UBE834" s="28"/>
      <c r="UBF834" s="28"/>
      <c r="UBG834" s="28"/>
      <c r="UBH834" s="28"/>
      <c r="UBI834" s="28"/>
      <c r="UBJ834" s="28"/>
      <c r="UBK834" s="28"/>
      <c r="UBL834" s="28"/>
      <c r="UBM834" s="28"/>
      <c r="UBN834" s="28"/>
      <c r="UBO834" s="28"/>
      <c r="UBP834" s="28"/>
      <c r="UBQ834" s="28"/>
      <c r="UBR834" s="28"/>
      <c r="UBS834" s="28"/>
      <c r="UBT834" s="28"/>
      <c r="UBU834" s="28"/>
      <c r="UBV834" s="28"/>
      <c r="UBW834" s="28"/>
      <c r="UBX834" s="28"/>
      <c r="UBY834" s="28"/>
      <c r="UBZ834" s="28"/>
      <c r="UCA834" s="28"/>
      <c r="UCB834" s="28"/>
      <c r="UCC834" s="28"/>
      <c r="UCD834" s="28"/>
      <c r="UCE834" s="28"/>
      <c r="UCF834" s="28"/>
      <c r="UCG834" s="28"/>
      <c r="UCH834" s="28"/>
      <c r="UCI834" s="28"/>
      <c r="UCJ834" s="28"/>
      <c r="UCK834" s="28"/>
      <c r="UCL834" s="28"/>
      <c r="UCM834" s="28"/>
      <c r="UCN834" s="28"/>
      <c r="UCO834" s="28"/>
      <c r="UCP834" s="28"/>
      <c r="UCQ834" s="28"/>
      <c r="UCR834" s="28"/>
      <c r="UCS834" s="28"/>
      <c r="UCT834" s="28"/>
      <c r="UCU834" s="28"/>
      <c r="UCV834" s="28"/>
      <c r="UCW834" s="28"/>
      <c r="UCX834" s="28"/>
      <c r="UCY834" s="28"/>
      <c r="UCZ834" s="28"/>
      <c r="UDA834" s="28"/>
      <c r="UDB834" s="28"/>
      <c r="UDC834" s="28"/>
      <c r="UDD834" s="28"/>
      <c r="UDE834" s="28"/>
      <c r="UDF834" s="28"/>
      <c r="UDG834" s="28"/>
      <c r="UDH834" s="28"/>
      <c r="UDI834" s="28"/>
      <c r="UDJ834" s="28"/>
      <c r="UDK834" s="28"/>
      <c r="UDL834" s="28"/>
      <c r="UDM834" s="28"/>
      <c r="UDN834" s="28"/>
      <c r="UDO834" s="28"/>
      <c r="UDP834" s="28"/>
      <c r="UDQ834" s="28"/>
      <c r="UDR834" s="28"/>
      <c r="UDS834" s="28"/>
      <c r="UDT834" s="28"/>
      <c r="UDU834" s="28"/>
      <c r="UDV834" s="28"/>
      <c r="UDW834" s="28"/>
      <c r="UDX834" s="28"/>
      <c r="UDY834" s="28"/>
      <c r="UDZ834" s="28"/>
      <c r="UEA834" s="28"/>
      <c r="UEB834" s="28"/>
      <c r="UEC834" s="28"/>
      <c r="UED834" s="28"/>
      <c r="UEE834" s="28"/>
      <c r="UEF834" s="28"/>
      <c r="UEG834" s="28"/>
      <c r="UEH834" s="28"/>
      <c r="UEI834" s="28"/>
      <c r="UEJ834" s="28"/>
      <c r="UEK834" s="28"/>
      <c r="UEL834" s="28"/>
      <c r="UEM834" s="28"/>
      <c r="UEN834" s="28"/>
      <c r="UEO834" s="28"/>
      <c r="UEP834" s="28"/>
      <c r="UEQ834" s="28"/>
      <c r="UER834" s="28"/>
      <c r="UES834" s="28"/>
      <c r="UET834" s="28"/>
      <c r="UEU834" s="28"/>
      <c r="UEV834" s="28"/>
      <c r="UEW834" s="28"/>
      <c r="UEX834" s="28"/>
      <c r="UEY834" s="28"/>
      <c r="UEZ834" s="28"/>
      <c r="UFA834" s="28"/>
      <c r="UFB834" s="28"/>
      <c r="UFC834" s="28"/>
      <c r="UFD834" s="28"/>
      <c r="UFE834" s="28"/>
      <c r="UFF834" s="28"/>
      <c r="UFG834" s="28"/>
      <c r="UFH834" s="28"/>
      <c r="UFI834" s="28"/>
      <c r="UFJ834" s="28"/>
      <c r="UFK834" s="28"/>
      <c r="UFL834" s="28"/>
      <c r="UFM834" s="28"/>
      <c r="UFN834" s="28"/>
      <c r="UFO834" s="28"/>
      <c r="UFP834" s="28"/>
      <c r="UFQ834" s="28"/>
      <c r="UFR834" s="28"/>
      <c r="UFS834" s="28"/>
      <c r="UFT834" s="28"/>
      <c r="UFU834" s="28"/>
      <c r="UFV834" s="28"/>
      <c r="UFW834" s="28"/>
      <c r="UFX834" s="28"/>
      <c r="UFY834" s="28"/>
      <c r="UFZ834" s="28"/>
      <c r="UGA834" s="28"/>
      <c r="UGB834" s="28"/>
      <c r="UGC834" s="28"/>
      <c r="UGD834" s="28"/>
      <c r="UGE834" s="28"/>
      <c r="UGF834" s="28"/>
      <c r="UGG834" s="28"/>
      <c r="UGH834" s="28"/>
      <c r="UGI834" s="28"/>
      <c r="UGJ834" s="28"/>
      <c r="UGK834" s="28"/>
      <c r="UGL834" s="28"/>
      <c r="UGM834" s="28"/>
      <c r="UGN834" s="28"/>
      <c r="UGO834" s="28"/>
      <c r="UGP834" s="28"/>
      <c r="UGQ834" s="28"/>
      <c r="UGR834" s="28"/>
      <c r="UGS834" s="28"/>
      <c r="UGT834" s="28"/>
      <c r="UGU834" s="28"/>
      <c r="UGV834" s="28"/>
      <c r="UGW834" s="28"/>
      <c r="UGX834" s="28"/>
      <c r="UGY834" s="28"/>
      <c r="UGZ834" s="28"/>
      <c r="UHA834" s="28"/>
      <c r="UHB834" s="28"/>
      <c r="UHC834" s="28"/>
      <c r="UHD834" s="28"/>
      <c r="UHE834" s="28"/>
      <c r="UHF834" s="28"/>
      <c r="UHG834" s="28"/>
      <c r="UHH834" s="28"/>
      <c r="UHI834" s="28"/>
      <c r="UHJ834" s="28"/>
      <c r="UHK834" s="28"/>
      <c r="UHL834" s="28"/>
      <c r="UHM834" s="28"/>
      <c r="UHN834" s="28"/>
      <c r="UHO834" s="28"/>
      <c r="UHP834" s="28"/>
      <c r="UHQ834" s="28"/>
      <c r="UHR834" s="28"/>
      <c r="UHS834" s="28"/>
      <c r="UHT834" s="28"/>
      <c r="UHU834" s="28"/>
      <c r="UHV834" s="28"/>
      <c r="UHW834" s="28"/>
      <c r="UHX834" s="28"/>
      <c r="UHY834" s="28"/>
      <c r="UHZ834" s="28"/>
      <c r="UIA834" s="28"/>
      <c r="UIB834" s="28"/>
      <c r="UIC834" s="28"/>
      <c r="UID834" s="28"/>
      <c r="UIE834" s="28"/>
      <c r="UIF834" s="28"/>
      <c r="UIG834" s="28"/>
      <c r="UIH834" s="28"/>
      <c r="UII834" s="28"/>
      <c r="UIJ834" s="28"/>
      <c r="UIK834" s="28"/>
      <c r="UIL834" s="28"/>
      <c r="UIM834" s="28"/>
      <c r="UIN834" s="28"/>
      <c r="UIO834" s="28"/>
      <c r="UIP834" s="28"/>
      <c r="UIQ834" s="28"/>
      <c r="UIR834" s="28"/>
      <c r="UIS834" s="28"/>
      <c r="UIT834" s="28"/>
      <c r="UIU834" s="28"/>
      <c r="UIV834" s="28"/>
      <c r="UIW834" s="28"/>
      <c r="UIX834" s="28"/>
      <c r="UIY834" s="28"/>
      <c r="UIZ834" s="28"/>
      <c r="UJA834" s="28"/>
      <c r="UJB834" s="28"/>
      <c r="UJC834" s="28"/>
      <c r="UJD834" s="28"/>
      <c r="UJE834" s="28"/>
      <c r="UJF834" s="28"/>
      <c r="UJG834" s="28"/>
      <c r="UJH834" s="28"/>
      <c r="UJI834" s="28"/>
      <c r="UJJ834" s="28"/>
      <c r="UJK834" s="28"/>
      <c r="UJL834" s="28"/>
      <c r="UJM834" s="28"/>
      <c r="UJN834" s="28"/>
      <c r="UJO834" s="28"/>
      <c r="UJP834" s="28"/>
      <c r="UJQ834" s="28"/>
      <c r="UJR834" s="28"/>
      <c r="UJS834" s="28"/>
      <c r="UJT834" s="28"/>
      <c r="UJU834" s="28"/>
      <c r="UJV834" s="28"/>
      <c r="UJW834" s="28"/>
      <c r="UJX834" s="28"/>
      <c r="UJY834" s="28"/>
      <c r="UJZ834" s="28"/>
      <c r="UKA834" s="28"/>
      <c r="UKB834" s="28"/>
      <c r="UKC834" s="28"/>
      <c r="UKD834" s="28"/>
      <c r="UKE834" s="28"/>
      <c r="UKF834" s="28"/>
      <c r="UKG834" s="28"/>
      <c r="UKH834" s="28"/>
      <c r="UKI834" s="28"/>
      <c r="UKJ834" s="28"/>
      <c r="UKK834" s="28"/>
      <c r="UKL834" s="28"/>
      <c r="UKM834" s="28"/>
      <c r="UKN834" s="28"/>
      <c r="UKO834" s="28"/>
      <c r="UKP834" s="28"/>
      <c r="UKQ834" s="28"/>
      <c r="UKR834" s="28"/>
      <c r="UKS834" s="28"/>
      <c r="UKT834" s="28"/>
      <c r="UKU834" s="28"/>
      <c r="UKV834" s="28"/>
      <c r="UKW834" s="28"/>
      <c r="UKX834" s="28"/>
      <c r="UKY834" s="28"/>
      <c r="UKZ834" s="28"/>
      <c r="ULA834" s="28"/>
      <c r="ULB834" s="28"/>
      <c r="ULC834" s="28"/>
      <c r="ULD834" s="28"/>
      <c r="ULE834" s="28"/>
      <c r="ULF834" s="28"/>
      <c r="ULG834" s="28"/>
      <c r="ULH834" s="28"/>
      <c r="ULI834" s="28"/>
      <c r="ULJ834" s="28"/>
      <c r="ULK834" s="28"/>
      <c r="ULL834" s="28"/>
      <c r="ULM834" s="28"/>
      <c r="ULN834" s="28"/>
      <c r="ULO834" s="28"/>
      <c r="ULP834" s="28"/>
      <c r="ULQ834" s="28"/>
      <c r="ULR834" s="28"/>
      <c r="ULS834" s="28"/>
      <c r="ULT834" s="28"/>
      <c r="ULU834" s="28"/>
      <c r="ULV834" s="28"/>
      <c r="ULW834" s="28"/>
      <c r="ULX834" s="28"/>
      <c r="ULY834" s="28"/>
      <c r="ULZ834" s="28"/>
      <c r="UMA834" s="28"/>
      <c r="UMB834" s="28"/>
      <c r="UMC834" s="28"/>
      <c r="UMD834" s="28"/>
      <c r="UME834" s="28"/>
      <c r="UMF834" s="28"/>
      <c r="UMG834" s="28"/>
      <c r="UMH834" s="28"/>
      <c r="UMI834" s="28"/>
      <c r="UMJ834" s="28"/>
      <c r="UMK834" s="28"/>
      <c r="UML834" s="28"/>
      <c r="UMM834" s="28"/>
      <c r="UMN834" s="28"/>
      <c r="UMO834" s="28"/>
      <c r="UMP834" s="28"/>
      <c r="UMQ834" s="28"/>
      <c r="UMR834" s="28"/>
      <c r="UMS834" s="28"/>
      <c r="UMT834" s="28"/>
      <c r="UMU834" s="28"/>
      <c r="UMV834" s="28"/>
      <c r="UMW834" s="28"/>
      <c r="UMX834" s="28"/>
      <c r="UMY834" s="28"/>
      <c r="UMZ834" s="28"/>
      <c r="UNA834" s="28"/>
      <c r="UNB834" s="28"/>
      <c r="UNC834" s="28"/>
      <c r="UND834" s="28"/>
      <c r="UNE834" s="28"/>
      <c r="UNF834" s="28"/>
      <c r="UNG834" s="28"/>
      <c r="UNH834" s="28"/>
      <c r="UNI834" s="28"/>
      <c r="UNJ834" s="28"/>
      <c r="UNK834" s="28"/>
      <c r="UNL834" s="28"/>
      <c r="UNM834" s="28"/>
      <c r="UNN834" s="28"/>
      <c r="UNO834" s="28"/>
      <c r="UNP834" s="28"/>
      <c r="UNQ834" s="28"/>
      <c r="UNR834" s="28"/>
      <c r="UNS834" s="28"/>
      <c r="UNT834" s="28"/>
      <c r="UNU834" s="28"/>
      <c r="UNV834" s="28"/>
      <c r="UNW834" s="28"/>
      <c r="UNX834" s="28"/>
      <c r="UNY834" s="28"/>
      <c r="UNZ834" s="28"/>
      <c r="UOA834" s="28"/>
      <c r="UOB834" s="28"/>
      <c r="UOC834" s="28"/>
      <c r="UOD834" s="28"/>
      <c r="UOE834" s="28"/>
      <c r="UOF834" s="28"/>
      <c r="UOG834" s="28"/>
      <c r="UOH834" s="28"/>
      <c r="UOI834" s="28"/>
      <c r="UOJ834" s="28"/>
      <c r="UOK834" s="28"/>
      <c r="UOL834" s="28"/>
      <c r="UOM834" s="28"/>
      <c r="UON834" s="28"/>
      <c r="UOO834" s="28"/>
      <c r="UOP834" s="28"/>
      <c r="UOQ834" s="28"/>
      <c r="UOR834" s="28"/>
      <c r="UOS834" s="28"/>
      <c r="UOT834" s="28"/>
      <c r="UOU834" s="28"/>
      <c r="UOV834" s="28"/>
      <c r="UOW834" s="28"/>
      <c r="UOX834" s="28"/>
      <c r="UOY834" s="28"/>
      <c r="UOZ834" s="28"/>
      <c r="UPA834" s="28"/>
      <c r="UPB834" s="28"/>
      <c r="UPC834" s="28"/>
      <c r="UPD834" s="28"/>
      <c r="UPE834" s="28"/>
      <c r="UPF834" s="28"/>
      <c r="UPG834" s="28"/>
      <c r="UPH834" s="28"/>
      <c r="UPI834" s="28"/>
      <c r="UPJ834" s="28"/>
      <c r="UPK834" s="28"/>
      <c r="UPL834" s="28"/>
      <c r="UPM834" s="28"/>
      <c r="UPN834" s="28"/>
      <c r="UPO834" s="28"/>
      <c r="UPP834" s="28"/>
      <c r="UPQ834" s="28"/>
      <c r="UPR834" s="28"/>
      <c r="UPS834" s="28"/>
      <c r="UPT834" s="28"/>
      <c r="UPU834" s="28"/>
      <c r="UPV834" s="28"/>
      <c r="UPW834" s="28"/>
      <c r="UPX834" s="28"/>
      <c r="UPY834" s="28"/>
      <c r="UPZ834" s="28"/>
      <c r="UQA834" s="28"/>
      <c r="UQB834" s="28"/>
      <c r="UQC834" s="28"/>
      <c r="UQD834" s="28"/>
      <c r="UQE834" s="28"/>
      <c r="UQF834" s="28"/>
      <c r="UQG834" s="28"/>
      <c r="UQH834" s="28"/>
      <c r="UQI834" s="28"/>
      <c r="UQJ834" s="28"/>
      <c r="UQK834" s="28"/>
      <c r="UQL834" s="28"/>
      <c r="UQM834" s="28"/>
      <c r="UQN834" s="28"/>
      <c r="UQO834" s="28"/>
      <c r="UQP834" s="28"/>
      <c r="UQQ834" s="28"/>
      <c r="UQR834" s="28"/>
      <c r="UQS834" s="28"/>
      <c r="UQT834" s="28"/>
      <c r="UQU834" s="28"/>
      <c r="UQV834" s="28"/>
      <c r="UQW834" s="28"/>
      <c r="UQX834" s="28"/>
      <c r="UQY834" s="28"/>
      <c r="UQZ834" s="28"/>
      <c r="URA834" s="28"/>
      <c r="URB834" s="28"/>
      <c r="URC834" s="28"/>
      <c r="URD834" s="28"/>
      <c r="URE834" s="28"/>
      <c r="URF834" s="28"/>
      <c r="URG834" s="28"/>
      <c r="URH834" s="28"/>
      <c r="URI834" s="28"/>
      <c r="URJ834" s="28"/>
      <c r="URK834" s="28"/>
      <c r="URL834" s="28"/>
      <c r="URM834" s="28"/>
      <c r="URN834" s="28"/>
      <c r="URO834" s="28"/>
      <c r="URP834" s="28"/>
      <c r="URQ834" s="28"/>
      <c r="URR834" s="28"/>
      <c r="URS834" s="28"/>
      <c r="URT834" s="28"/>
      <c r="URU834" s="28"/>
      <c r="URV834" s="28"/>
      <c r="URW834" s="28"/>
      <c r="URX834" s="28"/>
      <c r="URY834" s="28"/>
      <c r="URZ834" s="28"/>
      <c r="USA834" s="28"/>
      <c r="USB834" s="28"/>
      <c r="USC834" s="28"/>
      <c r="USD834" s="28"/>
      <c r="USE834" s="28"/>
      <c r="USF834" s="28"/>
      <c r="USG834" s="28"/>
      <c r="USH834" s="28"/>
      <c r="USI834" s="28"/>
      <c r="USJ834" s="28"/>
      <c r="USK834" s="28"/>
      <c r="USL834" s="28"/>
      <c r="USM834" s="28"/>
      <c r="USN834" s="28"/>
      <c r="USO834" s="28"/>
      <c r="USP834" s="28"/>
      <c r="USQ834" s="28"/>
      <c r="USR834" s="28"/>
      <c r="USS834" s="28"/>
      <c r="UST834" s="28"/>
      <c r="USU834" s="28"/>
      <c r="USV834" s="28"/>
      <c r="USW834" s="28"/>
      <c r="USX834" s="28"/>
      <c r="USY834" s="28"/>
      <c r="USZ834" s="28"/>
      <c r="UTA834" s="28"/>
      <c r="UTB834" s="28"/>
      <c r="UTC834" s="28"/>
      <c r="UTD834" s="28"/>
      <c r="UTE834" s="28"/>
      <c r="UTF834" s="28"/>
      <c r="UTG834" s="28"/>
      <c r="UTH834" s="28"/>
      <c r="UTI834" s="28"/>
      <c r="UTJ834" s="28"/>
      <c r="UTK834" s="28"/>
      <c r="UTL834" s="28"/>
      <c r="UTM834" s="28"/>
      <c r="UTN834" s="28"/>
      <c r="UTO834" s="28"/>
      <c r="UTP834" s="28"/>
      <c r="UTQ834" s="28"/>
      <c r="UTR834" s="28"/>
      <c r="UTS834" s="28"/>
      <c r="UTT834" s="28"/>
      <c r="UTU834" s="28"/>
      <c r="UTV834" s="28"/>
      <c r="UTW834" s="28"/>
      <c r="UTX834" s="28"/>
      <c r="UTY834" s="28"/>
      <c r="UTZ834" s="28"/>
      <c r="UUA834" s="28"/>
      <c r="UUB834" s="28"/>
      <c r="UUC834" s="28"/>
      <c r="UUD834" s="28"/>
      <c r="UUE834" s="28"/>
      <c r="UUF834" s="28"/>
      <c r="UUG834" s="28"/>
      <c r="UUH834" s="28"/>
      <c r="UUI834" s="28"/>
      <c r="UUJ834" s="28"/>
      <c r="UUK834" s="28"/>
      <c r="UUL834" s="28"/>
      <c r="UUM834" s="28"/>
      <c r="UUN834" s="28"/>
      <c r="UUO834" s="28"/>
      <c r="UUP834" s="28"/>
      <c r="UUQ834" s="28"/>
      <c r="UUR834" s="28"/>
      <c r="UUS834" s="28"/>
      <c r="UUT834" s="28"/>
      <c r="UUU834" s="28"/>
      <c r="UUV834" s="28"/>
      <c r="UUW834" s="28"/>
      <c r="UUX834" s="28"/>
      <c r="UUY834" s="28"/>
      <c r="UUZ834" s="28"/>
      <c r="UVA834" s="28"/>
      <c r="UVB834" s="28"/>
      <c r="UVC834" s="28"/>
      <c r="UVD834" s="28"/>
      <c r="UVE834" s="28"/>
      <c r="UVF834" s="28"/>
      <c r="UVG834" s="28"/>
      <c r="UVH834" s="28"/>
      <c r="UVI834" s="28"/>
      <c r="UVJ834" s="28"/>
      <c r="UVK834" s="28"/>
      <c r="UVL834" s="28"/>
      <c r="UVM834" s="28"/>
      <c r="UVN834" s="28"/>
      <c r="UVO834" s="28"/>
      <c r="UVP834" s="28"/>
      <c r="UVQ834" s="28"/>
      <c r="UVR834" s="28"/>
      <c r="UVS834" s="28"/>
      <c r="UVT834" s="28"/>
      <c r="UVU834" s="28"/>
      <c r="UVV834" s="28"/>
      <c r="UVW834" s="28"/>
      <c r="UVX834" s="28"/>
      <c r="UVY834" s="28"/>
      <c r="UVZ834" s="28"/>
      <c r="UWA834" s="28"/>
      <c r="UWB834" s="28"/>
      <c r="UWC834" s="28"/>
      <c r="UWD834" s="28"/>
      <c r="UWE834" s="28"/>
      <c r="UWF834" s="28"/>
      <c r="UWG834" s="28"/>
      <c r="UWH834" s="28"/>
      <c r="UWI834" s="28"/>
      <c r="UWJ834" s="28"/>
      <c r="UWK834" s="28"/>
      <c r="UWL834" s="28"/>
      <c r="UWM834" s="28"/>
      <c r="UWN834" s="28"/>
      <c r="UWO834" s="28"/>
      <c r="UWP834" s="28"/>
      <c r="UWQ834" s="28"/>
      <c r="UWR834" s="28"/>
      <c r="UWS834" s="28"/>
      <c r="UWT834" s="28"/>
      <c r="UWU834" s="28"/>
      <c r="UWV834" s="28"/>
      <c r="UWW834" s="28"/>
      <c r="UWX834" s="28"/>
      <c r="UWY834" s="28"/>
      <c r="UWZ834" s="28"/>
      <c r="UXA834" s="28"/>
      <c r="UXB834" s="28"/>
      <c r="UXC834" s="28"/>
      <c r="UXD834" s="28"/>
      <c r="UXE834" s="28"/>
      <c r="UXF834" s="28"/>
      <c r="UXG834" s="28"/>
      <c r="UXH834" s="28"/>
      <c r="UXI834" s="28"/>
      <c r="UXJ834" s="28"/>
      <c r="UXK834" s="28"/>
      <c r="UXL834" s="28"/>
      <c r="UXM834" s="28"/>
      <c r="UXN834" s="28"/>
      <c r="UXO834" s="28"/>
      <c r="UXP834" s="28"/>
      <c r="UXQ834" s="28"/>
      <c r="UXR834" s="28"/>
      <c r="UXS834" s="28"/>
      <c r="UXT834" s="28"/>
      <c r="UXU834" s="28"/>
      <c r="UXV834" s="28"/>
      <c r="UXW834" s="28"/>
      <c r="UXX834" s="28"/>
      <c r="UXY834" s="28"/>
      <c r="UXZ834" s="28"/>
      <c r="UYA834" s="28"/>
      <c r="UYB834" s="28"/>
      <c r="UYC834" s="28"/>
      <c r="UYD834" s="28"/>
      <c r="UYE834" s="28"/>
      <c r="UYF834" s="28"/>
      <c r="UYG834" s="28"/>
      <c r="UYH834" s="28"/>
      <c r="UYI834" s="28"/>
      <c r="UYJ834" s="28"/>
      <c r="UYK834" s="28"/>
      <c r="UYL834" s="28"/>
      <c r="UYM834" s="28"/>
      <c r="UYN834" s="28"/>
      <c r="UYO834" s="28"/>
      <c r="UYP834" s="28"/>
      <c r="UYQ834" s="28"/>
      <c r="UYR834" s="28"/>
      <c r="UYS834" s="28"/>
      <c r="UYT834" s="28"/>
      <c r="UYU834" s="28"/>
      <c r="UYV834" s="28"/>
      <c r="UYW834" s="28"/>
      <c r="UYX834" s="28"/>
      <c r="UYY834" s="28"/>
      <c r="UYZ834" s="28"/>
      <c r="UZA834" s="28"/>
      <c r="UZB834" s="28"/>
      <c r="UZC834" s="28"/>
      <c r="UZD834" s="28"/>
      <c r="UZE834" s="28"/>
      <c r="UZF834" s="28"/>
      <c r="UZG834" s="28"/>
      <c r="UZH834" s="28"/>
      <c r="UZI834" s="28"/>
      <c r="UZJ834" s="28"/>
      <c r="UZK834" s="28"/>
      <c r="UZL834" s="28"/>
      <c r="UZM834" s="28"/>
      <c r="UZN834" s="28"/>
      <c r="UZO834" s="28"/>
      <c r="UZP834" s="28"/>
      <c r="UZQ834" s="28"/>
      <c r="UZR834" s="28"/>
      <c r="UZS834" s="28"/>
      <c r="UZT834" s="28"/>
      <c r="UZU834" s="28"/>
      <c r="UZV834" s="28"/>
      <c r="UZW834" s="28"/>
      <c r="UZX834" s="28"/>
      <c r="UZY834" s="28"/>
      <c r="UZZ834" s="28"/>
      <c r="VAA834" s="28"/>
      <c r="VAB834" s="28"/>
      <c r="VAC834" s="28"/>
      <c r="VAD834" s="28"/>
      <c r="VAE834" s="28"/>
      <c r="VAF834" s="28"/>
      <c r="VAG834" s="28"/>
      <c r="VAH834" s="28"/>
      <c r="VAI834" s="28"/>
      <c r="VAJ834" s="28"/>
      <c r="VAK834" s="28"/>
      <c r="VAL834" s="28"/>
      <c r="VAM834" s="28"/>
      <c r="VAN834" s="28"/>
      <c r="VAO834" s="28"/>
      <c r="VAP834" s="28"/>
      <c r="VAQ834" s="28"/>
      <c r="VAR834" s="28"/>
      <c r="VAS834" s="28"/>
      <c r="VAT834" s="28"/>
      <c r="VAU834" s="28"/>
      <c r="VAV834" s="28"/>
      <c r="VAW834" s="28"/>
      <c r="VAX834" s="28"/>
      <c r="VAY834" s="28"/>
      <c r="VAZ834" s="28"/>
      <c r="VBA834" s="28"/>
      <c r="VBB834" s="28"/>
      <c r="VBC834" s="28"/>
      <c r="VBD834" s="28"/>
      <c r="VBE834" s="28"/>
      <c r="VBF834" s="28"/>
      <c r="VBG834" s="28"/>
      <c r="VBH834" s="28"/>
      <c r="VBI834" s="28"/>
      <c r="VBJ834" s="28"/>
      <c r="VBK834" s="28"/>
      <c r="VBL834" s="28"/>
      <c r="VBM834" s="28"/>
      <c r="VBN834" s="28"/>
      <c r="VBO834" s="28"/>
      <c r="VBP834" s="28"/>
      <c r="VBQ834" s="28"/>
      <c r="VBR834" s="28"/>
      <c r="VBS834" s="28"/>
      <c r="VBT834" s="28"/>
      <c r="VBU834" s="28"/>
      <c r="VBV834" s="28"/>
      <c r="VBW834" s="28"/>
      <c r="VBX834" s="28"/>
      <c r="VBY834" s="28"/>
      <c r="VBZ834" s="28"/>
      <c r="VCA834" s="28"/>
      <c r="VCB834" s="28"/>
      <c r="VCC834" s="28"/>
      <c r="VCD834" s="28"/>
      <c r="VCE834" s="28"/>
      <c r="VCF834" s="28"/>
      <c r="VCG834" s="28"/>
      <c r="VCH834" s="28"/>
      <c r="VCI834" s="28"/>
      <c r="VCJ834" s="28"/>
      <c r="VCK834" s="28"/>
      <c r="VCL834" s="28"/>
      <c r="VCM834" s="28"/>
      <c r="VCN834" s="28"/>
      <c r="VCO834" s="28"/>
      <c r="VCP834" s="28"/>
      <c r="VCQ834" s="28"/>
      <c r="VCR834" s="28"/>
      <c r="VCS834" s="28"/>
      <c r="VCT834" s="28"/>
      <c r="VCU834" s="28"/>
      <c r="VCV834" s="28"/>
      <c r="VCW834" s="28"/>
      <c r="VCX834" s="28"/>
      <c r="VCY834" s="28"/>
      <c r="VCZ834" s="28"/>
      <c r="VDA834" s="28"/>
      <c r="VDB834" s="28"/>
      <c r="VDC834" s="28"/>
      <c r="VDD834" s="28"/>
      <c r="VDE834" s="28"/>
      <c r="VDF834" s="28"/>
      <c r="VDG834" s="28"/>
      <c r="VDH834" s="28"/>
      <c r="VDI834" s="28"/>
      <c r="VDJ834" s="28"/>
      <c r="VDK834" s="28"/>
      <c r="VDL834" s="28"/>
      <c r="VDM834" s="28"/>
      <c r="VDN834" s="28"/>
      <c r="VDO834" s="28"/>
      <c r="VDP834" s="28"/>
      <c r="VDQ834" s="28"/>
      <c r="VDR834" s="28"/>
      <c r="VDS834" s="28"/>
      <c r="VDT834" s="28"/>
      <c r="VDU834" s="28"/>
      <c r="VDV834" s="28"/>
      <c r="VDW834" s="28"/>
      <c r="VDX834" s="28"/>
      <c r="VDY834" s="28"/>
      <c r="VDZ834" s="28"/>
      <c r="VEA834" s="28"/>
      <c r="VEB834" s="28"/>
      <c r="VEC834" s="28"/>
      <c r="VED834" s="28"/>
      <c r="VEE834" s="28"/>
      <c r="VEF834" s="28"/>
      <c r="VEG834" s="28"/>
      <c r="VEH834" s="28"/>
      <c r="VEI834" s="28"/>
      <c r="VEJ834" s="28"/>
      <c r="VEK834" s="28"/>
      <c r="VEL834" s="28"/>
      <c r="VEM834" s="28"/>
      <c r="VEN834" s="28"/>
      <c r="VEO834" s="28"/>
      <c r="VEP834" s="28"/>
      <c r="VEQ834" s="28"/>
      <c r="VER834" s="28"/>
      <c r="VES834" s="28"/>
      <c r="VET834" s="28"/>
      <c r="VEU834" s="28"/>
      <c r="VEV834" s="28"/>
      <c r="VEW834" s="28"/>
      <c r="VEX834" s="28"/>
      <c r="VEY834" s="28"/>
      <c r="VEZ834" s="28"/>
      <c r="VFA834" s="28"/>
      <c r="VFB834" s="28"/>
      <c r="VFC834" s="28"/>
      <c r="VFD834" s="28"/>
      <c r="VFE834" s="28"/>
      <c r="VFF834" s="28"/>
      <c r="VFG834" s="28"/>
      <c r="VFH834" s="28"/>
      <c r="VFI834" s="28"/>
      <c r="VFJ834" s="28"/>
      <c r="VFK834" s="28"/>
      <c r="VFL834" s="28"/>
      <c r="VFM834" s="28"/>
      <c r="VFN834" s="28"/>
      <c r="VFO834" s="28"/>
      <c r="VFP834" s="28"/>
      <c r="VFQ834" s="28"/>
      <c r="VFR834" s="28"/>
      <c r="VFS834" s="28"/>
      <c r="VFT834" s="28"/>
      <c r="VFU834" s="28"/>
      <c r="VFV834" s="28"/>
      <c r="VFW834" s="28"/>
      <c r="VFX834" s="28"/>
      <c r="VFY834" s="28"/>
      <c r="VFZ834" s="28"/>
      <c r="VGA834" s="28"/>
      <c r="VGB834" s="28"/>
      <c r="VGC834" s="28"/>
      <c r="VGD834" s="28"/>
      <c r="VGE834" s="28"/>
      <c r="VGF834" s="28"/>
      <c r="VGG834" s="28"/>
      <c r="VGH834" s="28"/>
      <c r="VGI834" s="28"/>
      <c r="VGJ834" s="28"/>
      <c r="VGK834" s="28"/>
      <c r="VGL834" s="28"/>
      <c r="VGM834" s="28"/>
      <c r="VGN834" s="28"/>
      <c r="VGO834" s="28"/>
      <c r="VGP834" s="28"/>
      <c r="VGQ834" s="28"/>
      <c r="VGR834" s="28"/>
      <c r="VGS834" s="28"/>
      <c r="VGT834" s="28"/>
      <c r="VGU834" s="28"/>
      <c r="VGV834" s="28"/>
      <c r="VGW834" s="28"/>
      <c r="VGX834" s="28"/>
      <c r="VGY834" s="28"/>
      <c r="VGZ834" s="28"/>
      <c r="VHA834" s="28"/>
      <c r="VHB834" s="28"/>
      <c r="VHC834" s="28"/>
      <c r="VHD834" s="28"/>
      <c r="VHE834" s="28"/>
      <c r="VHF834" s="28"/>
      <c r="VHG834" s="28"/>
      <c r="VHH834" s="28"/>
      <c r="VHI834" s="28"/>
      <c r="VHJ834" s="28"/>
      <c r="VHK834" s="28"/>
      <c r="VHL834" s="28"/>
      <c r="VHM834" s="28"/>
      <c r="VHN834" s="28"/>
      <c r="VHO834" s="28"/>
      <c r="VHP834" s="28"/>
      <c r="VHQ834" s="28"/>
      <c r="VHR834" s="28"/>
      <c r="VHS834" s="28"/>
      <c r="VHT834" s="28"/>
      <c r="VHU834" s="28"/>
      <c r="VHV834" s="28"/>
      <c r="VHW834" s="28"/>
      <c r="VHX834" s="28"/>
      <c r="VHY834" s="28"/>
      <c r="VHZ834" s="28"/>
      <c r="VIA834" s="28"/>
      <c r="VIB834" s="28"/>
      <c r="VIC834" s="28"/>
      <c r="VID834" s="28"/>
      <c r="VIE834" s="28"/>
      <c r="VIF834" s="28"/>
      <c r="VIG834" s="28"/>
      <c r="VIH834" s="28"/>
      <c r="VII834" s="28"/>
      <c r="VIJ834" s="28"/>
      <c r="VIK834" s="28"/>
      <c r="VIL834" s="28"/>
      <c r="VIM834" s="28"/>
      <c r="VIN834" s="28"/>
      <c r="VIO834" s="28"/>
      <c r="VIP834" s="28"/>
      <c r="VIQ834" s="28"/>
      <c r="VIR834" s="28"/>
      <c r="VIS834" s="28"/>
      <c r="VIT834" s="28"/>
      <c r="VIU834" s="28"/>
      <c r="VIV834" s="28"/>
      <c r="VIW834" s="28"/>
      <c r="VIX834" s="28"/>
      <c r="VIY834" s="28"/>
      <c r="VIZ834" s="28"/>
      <c r="VJA834" s="28"/>
      <c r="VJB834" s="28"/>
      <c r="VJC834" s="28"/>
      <c r="VJD834" s="28"/>
      <c r="VJE834" s="28"/>
      <c r="VJF834" s="28"/>
      <c r="VJG834" s="28"/>
      <c r="VJH834" s="28"/>
      <c r="VJI834" s="28"/>
      <c r="VJJ834" s="28"/>
      <c r="VJK834" s="28"/>
      <c r="VJL834" s="28"/>
      <c r="VJM834" s="28"/>
      <c r="VJN834" s="28"/>
      <c r="VJO834" s="28"/>
      <c r="VJP834" s="28"/>
      <c r="VJQ834" s="28"/>
      <c r="VJR834" s="28"/>
      <c r="VJS834" s="28"/>
      <c r="VJT834" s="28"/>
      <c r="VJU834" s="28"/>
      <c r="VJV834" s="28"/>
      <c r="VJW834" s="28"/>
      <c r="VJX834" s="28"/>
      <c r="VJY834" s="28"/>
      <c r="VJZ834" s="28"/>
      <c r="VKA834" s="28"/>
      <c r="VKB834" s="28"/>
      <c r="VKC834" s="28"/>
      <c r="VKD834" s="28"/>
      <c r="VKE834" s="28"/>
      <c r="VKF834" s="28"/>
      <c r="VKG834" s="28"/>
      <c r="VKH834" s="28"/>
      <c r="VKI834" s="28"/>
      <c r="VKJ834" s="28"/>
      <c r="VKK834" s="28"/>
      <c r="VKL834" s="28"/>
      <c r="VKM834" s="28"/>
      <c r="VKN834" s="28"/>
      <c r="VKO834" s="28"/>
      <c r="VKP834" s="28"/>
      <c r="VKQ834" s="28"/>
      <c r="VKR834" s="28"/>
      <c r="VKS834" s="28"/>
      <c r="VKT834" s="28"/>
      <c r="VKU834" s="28"/>
      <c r="VKV834" s="28"/>
      <c r="VKW834" s="28"/>
      <c r="VKX834" s="28"/>
      <c r="VKY834" s="28"/>
      <c r="VKZ834" s="28"/>
      <c r="VLA834" s="28"/>
      <c r="VLB834" s="28"/>
      <c r="VLC834" s="28"/>
      <c r="VLD834" s="28"/>
      <c r="VLE834" s="28"/>
      <c r="VLF834" s="28"/>
      <c r="VLG834" s="28"/>
      <c r="VLH834" s="28"/>
      <c r="VLI834" s="28"/>
      <c r="VLJ834" s="28"/>
      <c r="VLK834" s="28"/>
      <c r="VLL834" s="28"/>
      <c r="VLM834" s="28"/>
      <c r="VLN834" s="28"/>
      <c r="VLO834" s="28"/>
      <c r="VLP834" s="28"/>
      <c r="VLQ834" s="28"/>
      <c r="VLR834" s="28"/>
      <c r="VLS834" s="28"/>
      <c r="VLT834" s="28"/>
      <c r="VLU834" s="28"/>
      <c r="VLV834" s="28"/>
      <c r="VLW834" s="28"/>
      <c r="VLX834" s="28"/>
      <c r="VLY834" s="28"/>
      <c r="VLZ834" s="28"/>
      <c r="VMA834" s="28"/>
      <c r="VMB834" s="28"/>
      <c r="VMC834" s="28"/>
      <c r="VMD834" s="28"/>
      <c r="VME834" s="28"/>
      <c r="VMF834" s="28"/>
      <c r="VMG834" s="28"/>
      <c r="VMH834" s="28"/>
      <c r="VMI834" s="28"/>
      <c r="VMJ834" s="28"/>
      <c r="VMK834" s="28"/>
      <c r="VML834" s="28"/>
      <c r="VMM834" s="28"/>
      <c r="VMN834" s="28"/>
      <c r="VMO834" s="28"/>
      <c r="VMP834" s="28"/>
      <c r="VMQ834" s="28"/>
      <c r="VMR834" s="28"/>
      <c r="VMS834" s="28"/>
      <c r="VMT834" s="28"/>
      <c r="VMU834" s="28"/>
      <c r="VMV834" s="28"/>
      <c r="VMW834" s="28"/>
      <c r="VMX834" s="28"/>
      <c r="VMY834" s="28"/>
      <c r="VMZ834" s="28"/>
      <c r="VNA834" s="28"/>
      <c r="VNB834" s="28"/>
      <c r="VNC834" s="28"/>
      <c r="VND834" s="28"/>
      <c r="VNE834" s="28"/>
      <c r="VNF834" s="28"/>
      <c r="VNG834" s="28"/>
      <c r="VNH834" s="28"/>
      <c r="VNI834" s="28"/>
      <c r="VNJ834" s="28"/>
      <c r="VNK834" s="28"/>
      <c r="VNL834" s="28"/>
      <c r="VNM834" s="28"/>
      <c r="VNN834" s="28"/>
      <c r="VNO834" s="28"/>
      <c r="VNP834" s="28"/>
      <c r="VNQ834" s="28"/>
      <c r="VNR834" s="28"/>
      <c r="VNS834" s="28"/>
      <c r="VNT834" s="28"/>
      <c r="VNU834" s="28"/>
      <c r="VNV834" s="28"/>
      <c r="VNW834" s="28"/>
      <c r="VNX834" s="28"/>
      <c r="VNY834" s="28"/>
      <c r="VNZ834" s="28"/>
      <c r="VOA834" s="28"/>
      <c r="VOB834" s="28"/>
      <c r="VOC834" s="28"/>
      <c r="VOD834" s="28"/>
      <c r="VOE834" s="28"/>
      <c r="VOF834" s="28"/>
      <c r="VOG834" s="28"/>
      <c r="VOH834" s="28"/>
      <c r="VOI834" s="28"/>
      <c r="VOJ834" s="28"/>
      <c r="VOK834" s="28"/>
      <c r="VOL834" s="28"/>
      <c r="VOM834" s="28"/>
      <c r="VON834" s="28"/>
      <c r="VOO834" s="28"/>
      <c r="VOP834" s="28"/>
      <c r="VOQ834" s="28"/>
      <c r="VOR834" s="28"/>
      <c r="VOS834" s="28"/>
      <c r="VOT834" s="28"/>
      <c r="VOU834" s="28"/>
      <c r="VOV834" s="28"/>
      <c r="VOW834" s="28"/>
      <c r="VOX834" s="28"/>
      <c r="VOY834" s="28"/>
      <c r="VOZ834" s="28"/>
      <c r="VPA834" s="28"/>
      <c r="VPB834" s="28"/>
      <c r="VPC834" s="28"/>
      <c r="VPD834" s="28"/>
      <c r="VPE834" s="28"/>
      <c r="VPF834" s="28"/>
      <c r="VPG834" s="28"/>
      <c r="VPH834" s="28"/>
      <c r="VPI834" s="28"/>
      <c r="VPJ834" s="28"/>
      <c r="VPK834" s="28"/>
      <c r="VPL834" s="28"/>
      <c r="VPM834" s="28"/>
      <c r="VPN834" s="28"/>
      <c r="VPO834" s="28"/>
      <c r="VPP834" s="28"/>
      <c r="VPQ834" s="28"/>
      <c r="VPR834" s="28"/>
      <c r="VPS834" s="28"/>
      <c r="VPT834" s="28"/>
      <c r="VPU834" s="28"/>
      <c r="VPV834" s="28"/>
      <c r="VPW834" s="28"/>
      <c r="VPX834" s="28"/>
      <c r="VPY834" s="28"/>
      <c r="VPZ834" s="28"/>
      <c r="VQA834" s="28"/>
      <c r="VQB834" s="28"/>
      <c r="VQC834" s="28"/>
      <c r="VQD834" s="28"/>
      <c r="VQE834" s="28"/>
      <c r="VQF834" s="28"/>
      <c r="VQG834" s="28"/>
      <c r="VQH834" s="28"/>
      <c r="VQI834" s="28"/>
      <c r="VQJ834" s="28"/>
      <c r="VQK834" s="28"/>
      <c r="VQL834" s="28"/>
      <c r="VQM834" s="28"/>
      <c r="VQN834" s="28"/>
      <c r="VQO834" s="28"/>
      <c r="VQP834" s="28"/>
      <c r="VQQ834" s="28"/>
      <c r="VQR834" s="28"/>
      <c r="VQS834" s="28"/>
      <c r="VQT834" s="28"/>
      <c r="VQU834" s="28"/>
      <c r="VQV834" s="28"/>
      <c r="VQW834" s="28"/>
      <c r="VQX834" s="28"/>
      <c r="VQY834" s="28"/>
      <c r="VQZ834" s="28"/>
      <c r="VRA834" s="28"/>
      <c r="VRB834" s="28"/>
      <c r="VRC834" s="28"/>
      <c r="VRD834" s="28"/>
      <c r="VRE834" s="28"/>
      <c r="VRF834" s="28"/>
      <c r="VRG834" s="28"/>
      <c r="VRH834" s="28"/>
      <c r="VRI834" s="28"/>
      <c r="VRJ834" s="28"/>
      <c r="VRK834" s="28"/>
      <c r="VRL834" s="28"/>
      <c r="VRM834" s="28"/>
      <c r="VRN834" s="28"/>
      <c r="VRO834" s="28"/>
      <c r="VRP834" s="28"/>
      <c r="VRQ834" s="28"/>
      <c r="VRR834" s="28"/>
      <c r="VRS834" s="28"/>
      <c r="VRT834" s="28"/>
      <c r="VRU834" s="28"/>
      <c r="VRV834" s="28"/>
      <c r="VRW834" s="28"/>
      <c r="VRX834" s="28"/>
      <c r="VRY834" s="28"/>
      <c r="VRZ834" s="28"/>
      <c r="VSA834" s="28"/>
      <c r="VSB834" s="28"/>
      <c r="VSC834" s="28"/>
      <c r="VSD834" s="28"/>
      <c r="VSE834" s="28"/>
      <c r="VSF834" s="28"/>
      <c r="VSG834" s="28"/>
      <c r="VSH834" s="28"/>
      <c r="VSI834" s="28"/>
      <c r="VSJ834" s="28"/>
      <c r="VSK834" s="28"/>
      <c r="VSL834" s="28"/>
      <c r="VSM834" s="28"/>
      <c r="VSN834" s="28"/>
      <c r="VSO834" s="28"/>
      <c r="VSP834" s="28"/>
      <c r="VSQ834" s="28"/>
      <c r="VSR834" s="28"/>
      <c r="VSS834" s="28"/>
      <c r="VST834" s="28"/>
      <c r="VSU834" s="28"/>
      <c r="VSV834" s="28"/>
      <c r="VSW834" s="28"/>
      <c r="VSX834" s="28"/>
      <c r="VSY834" s="28"/>
      <c r="VSZ834" s="28"/>
      <c r="VTA834" s="28"/>
      <c r="VTB834" s="28"/>
      <c r="VTC834" s="28"/>
      <c r="VTD834" s="28"/>
      <c r="VTE834" s="28"/>
      <c r="VTF834" s="28"/>
      <c r="VTG834" s="28"/>
      <c r="VTH834" s="28"/>
      <c r="VTI834" s="28"/>
      <c r="VTJ834" s="28"/>
      <c r="VTK834" s="28"/>
      <c r="VTL834" s="28"/>
      <c r="VTM834" s="28"/>
      <c r="VTN834" s="28"/>
      <c r="VTO834" s="28"/>
      <c r="VTP834" s="28"/>
      <c r="VTQ834" s="28"/>
      <c r="VTR834" s="28"/>
      <c r="VTS834" s="28"/>
      <c r="VTT834" s="28"/>
      <c r="VTU834" s="28"/>
      <c r="VTV834" s="28"/>
      <c r="VTW834" s="28"/>
      <c r="VTX834" s="28"/>
      <c r="VTY834" s="28"/>
      <c r="VTZ834" s="28"/>
      <c r="VUA834" s="28"/>
      <c r="VUB834" s="28"/>
      <c r="VUC834" s="28"/>
      <c r="VUD834" s="28"/>
      <c r="VUE834" s="28"/>
      <c r="VUF834" s="28"/>
      <c r="VUG834" s="28"/>
      <c r="VUH834" s="28"/>
      <c r="VUI834" s="28"/>
      <c r="VUJ834" s="28"/>
      <c r="VUK834" s="28"/>
      <c r="VUL834" s="28"/>
      <c r="VUM834" s="28"/>
      <c r="VUN834" s="28"/>
      <c r="VUO834" s="28"/>
      <c r="VUP834" s="28"/>
      <c r="VUQ834" s="28"/>
      <c r="VUR834" s="28"/>
      <c r="VUS834" s="28"/>
      <c r="VUT834" s="28"/>
      <c r="VUU834" s="28"/>
      <c r="VUV834" s="28"/>
      <c r="VUW834" s="28"/>
      <c r="VUX834" s="28"/>
      <c r="VUY834" s="28"/>
      <c r="VUZ834" s="28"/>
      <c r="VVA834" s="28"/>
      <c r="VVB834" s="28"/>
      <c r="VVC834" s="28"/>
      <c r="VVD834" s="28"/>
      <c r="VVE834" s="28"/>
      <c r="VVF834" s="28"/>
      <c r="VVG834" s="28"/>
      <c r="VVH834" s="28"/>
      <c r="VVI834" s="28"/>
      <c r="VVJ834" s="28"/>
      <c r="VVK834" s="28"/>
      <c r="VVL834" s="28"/>
      <c r="VVM834" s="28"/>
      <c r="VVN834" s="28"/>
      <c r="VVO834" s="28"/>
      <c r="VVP834" s="28"/>
      <c r="VVQ834" s="28"/>
      <c r="VVR834" s="28"/>
      <c r="VVS834" s="28"/>
      <c r="VVT834" s="28"/>
      <c r="VVU834" s="28"/>
      <c r="VVV834" s="28"/>
      <c r="VVW834" s="28"/>
      <c r="VVX834" s="28"/>
      <c r="VVY834" s="28"/>
      <c r="VVZ834" s="28"/>
      <c r="VWA834" s="28"/>
      <c r="VWB834" s="28"/>
      <c r="VWC834" s="28"/>
      <c r="VWD834" s="28"/>
      <c r="VWE834" s="28"/>
      <c r="VWF834" s="28"/>
      <c r="VWG834" s="28"/>
      <c r="VWH834" s="28"/>
      <c r="VWI834" s="28"/>
      <c r="VWJ834" s="28"/>
      <c r="VWK834" s="28"/>
      <c r="VWL834" s="28"/>
      <c r="VWM834" s="28"/>
      <c r="VWN834" s="28"/>
      <c r="VWO834" s="28"/>
      <c r="VWP834" s="28"/>
      <c r="VWQ834" s="28"/>
      <c r="VWR834" s="28"/>
      <c r="VWS834" s="28"/>
      <c r="VWT834" s="28"/>
      <c r="VWU834" s="28"/>
      <c r="VWV834" s="28"/>
      <c r="VWW834" s="28"/>
      <c r="VWX834" s="28"/>
      <c r="VWY834" s="28"/>
      <c r="VWZ834" s="28"/>
      <c r="VXA834" s="28"/>
      <c r="VXB834" s="28"/>
      <c r="VXC834" s="28"/>
      <c r="VXD834" s="28"/>
      <c r="VXE834" s="28"/>
      <c r="VXF834" s="28"/>
      <c r="VXG834" s="28"/>
      <c r="VXH834" s="28"/>
      <c r="VXI834" s="28"/>
      <c r="VXJ834" s="28"/>
      <c r="VXK834" s="28"/>
      <c r="VXL834" s="28"/>
      <c r="VXM834" s="28"/>
      <c r="VXN834" s="28"/>
      <c r="VXO834" s="28"/>
      <c r="VXP834" s="28"/>
      <c r="VXQ834" s="28"/>
      <c r="VXR834" s="28"/>
      <c r="VXS834" s="28"/>
      <c r="VXT834" s="28"/>
      <c r="VXU834" s="28"/>
      <c r="VXV834" s="28"/>
      <c r="VXW834" s="28"/>
      <c r="VXX834" s="28"/>
      <c r="VXY834" s="28"/>
      <c r="VXZ834" s="28"/>
      <c r="VYA834" s="28"/>
      <c r="VYB834" s="28"/>
      <c r="VYC834" s="28"/>
      <c r="VYD834" s="28"/>
      <c r="VYE834" s="28"/>
      <c r="VYF834" s="28"/>
      <c r="VYG834" s="28"/>
      <c r="VYH834" s="28"/>
      <c r="VYI834" s="28"/>
      <c r="VYJ834" s="28"/>
      <c r="VYK834" s="28"/>
      <c r="VYL834" s="28"/>
      <c r="VYM834" s="28"/>
      <c r="VYN834" s="28"/>
      <c r="VYO834" s="28"/>
      <c r="VYP834" s="28"/>
      <c r="VYQ834" s="28"/>
      <c r="VYR834" s="28"/>
      <c r="VYS834" s="28"/>
      <c r="VYT834" s="28"/>
      <c r="VYU834" s="28"/>
      <c r="VYV834" s="28"/>
      <c r="VYW834" s="28"/>
      <c r="VYX834" s="28"/>
      <c r="VYY834" s="28"/>
      <c r="VYZ834" s="28"/>
      <c r="VZA834" s="28"/>
      <c r="VZB834" s="28"/>
      <c r="VZC834" s="28"/>
      <c r="VZD834" s="28"/>
      <c r="VZE834" s="28"/>
      <c r="VZF834" s="28"/>
      <c r="VZG834" s="28"/>
      <c r="VZH834" s="28"/>
      <c r="VZI834" s="28"/>
      <c r="VZJ834" s="28"/>
      <c r="VZK834" s="28"/>
      <c r="VZL834" s="28"/>
      <c r="VZM834" s="28"/>
      <c r="VZN834" s="28"/>
      <c r="VZO834" s="28"/>
      <c r="VZP834" s="28"/>
      <c r="VZQ834" s="28"/>
      <c r="VZR834" s="28"/>
      <c r="VZS834" s="28"/>
      <c r="VZT834" s="28"/>
      <c r="VZU834" s="28"/>
      <c r="VZV834" s="28"/>
      <c r="VZW834" s="28"/>
      <c r="VZX834" s="28"/>
      <c r="VZY834" s="28"/>
      <c r="VZZ834" s="28"/>
      <c r="WAA834" s="28"/>
      <c r="WAB834" s="28"/>
      <c r="WAC834" s="28"/>
      <c r="WAD834" s="28"/>
      <c r="WAE834" s="28"/>
      <c r="WAF834" s="28"/>
      <c r="WAG834" s="28"/>
      <c r="WAH834" s="28"/>
      <c r="WAI834" s="28"/>
      <c r="WAJ834" s="28"/>
      <c r="WAK834" s="28"/>
      <c r="WAL834" s="28"/>
      <c r="WAM834" s="28"/>
      <c r="WAN834" s="28"/>
      <c r="WAO834" s="28"/>
      <c r="WAP834" s="28"/>
      <c r="WAQ834" s="28"/>
      <c r="WAR834" s="28"/>
      <c r="WAS834" s="28"/>
      <c r="WAT834" s="28"/>
      <c r="WAU834" s="28"/>
      <c r="WAV834" s="28"/>
      <c r="WAW834" s="28"/>
      <c r="WAX834" s="28"/>
      <c r="WAY834" s="28"/>
      <c r="WAZ834" s="28"/>
      <c r="WBA834" s="28"/>
      <c r="WBB834" s="28"/>
      <c r="WBC834" s="28"/>
      <c r="WBD834" s="28"/>
      <c r="WBE834" s="28"/>
      <c r="WBF834" s="28"/>
      <c r="WBG834" s="28"/>
      <c r="WBH834" s="28"/>
      <c r="WBI834" s="28"/>
      <c r="WBJ834" s="28"/>
      <c r="WBK834" s="28"/>
      <c r="WBL834" s="28"/>
      <c r="WBM834" s="28"/>
      <c r="WBN834" s="28"/>
      <c r="WBO834" s="28"/>
      <c r="WBP834" s="28"/>
      <c r="WBQ834" s="28"/>
      <c r="WBR834" s="28"/>
      <c r="WBS834" s="28"/>
      <c r="WBT834" s="28"/>
      <c r="WBU834" s="28"/>
      <c r="WBV834" s="28"/>
      <c r="WBW834" s="28"/>
      <c r="WBX834" s="28"/>
      <c r="WBY834" s="28"/>
      <c r="WBZ834" s="28"/>
      <c r="WCA834" s="28"/>
      <c r="WCB834" s="28"/>
      <c r="WCC834" s="28"/>
      <c r="WCD834" s="28"/>
      <c r="WCE834" s="28"/>
      <c r="WCF834" s="28"/>
      <c r="WCG834" s="28"/>
      <c r="WCH834" s="28"/>
      <c r="WCI834" s="28"/>
      <c r="WCJ834" s="28"/>
      <c r="WCK834" s="28"/>
      <c r="WCL834" s="28"/>
      <c r="WCM834" s="28"/>
      <c r="WCN834" s="28"/>
      <c r="WCO834" s="28"/>
      <c r="WCP834" s="28"/>
      <c r="WCQ834" s="28"/>
      <c r="WCR834" s="28"/>
      <c r="WCS834" s="28"/>
      <c r="WCT834" s="28"/>
      <c r="WCU834" s="28"/>
      <c r="WCV834" s="28"/>
      <c r="WCW834" s="28"/>
      <c r="WCX834" s="28"/>
      <c r="WCY834" s="28"/>
      <c r="WCZ834" s="28"/>
      <c r="WDA834" s="28"/>
      <c r="WDB834" s="28"/>
      <c r="WDC834" s="28"/>
      <c r="WDD834" s="28"/>
      <c r="WDE834" s="28"/>
      <c r="WDF834" s="28"/>
      <c r="WDG834" s="28"/>
      <c r="WDH834" s="28"/>
      <c r="WDI834" s="28"/>
      <c r="WDJ834" s="28"/>
      <c r="WDK834" s="28"/>
      <c r="WDL834" s="28"/>
      <c r="WDM834" s="28"/>
      <c r="WDN834" s="28"/>
      <c r="WDO834" s="28"/>
      <c r="WDP834" s="28"/>
      <c r="WDQ834" s="28"/>
      <c r="WDR834" s="28"/>
      <c r="WDS834" s="28"/>
      <c r="WDT834" s="28"/>
      <c r="WDU834" s="28"/>
      <c r="WDV834" s="28"/>
      <c r="WDW834" s="28"/>
      <c r="WDX834" s="28"/>
      <c r="WDY834" s="28"/>
      <c r="WDZ834" s="28"/>
      <c r="WEA834" s="28"/>
      <c r="WEB834" s="28"/>
      <c r="WEC834" s="28"/>
      <c r="WED834" s="28"/>
      <c r="WEE834" s="28"/>
      <c r="WEF834" s="28"/>
      <c r="WEG834" s="28"/>
      <c r="WEH834" s="28"/>
      <c r="WEI834" s="28"/>
      <c r="WEJ834" s="28"/>
      <c r="WEK834" s="28"/>
      <c r="WEL834" s="28"/>
      <c r="WEM834" s="28"/>
      <c r="WEN834" s="28"/>
      <c r="WEO834" s="28"/>
      <c r="WEP834" s="28"/>
      <c r="WEQ834" s="28"/>
      <c r="WER834" s="28"/>
      <c r="WES834" s="28"/>
      <c r="WET834" s="28"/>
      <c r="WEU834" s="28"/>
      <c r="WEV834" s="28"/>
      <c r="WEW834" s="28"/>
      <c r="WEX834" s="28"/>
      <c r="WEY834" s="28"/>
      <c r="WEZ834" s="28"/>
      <c r="WFA834" s="28"/>
      <c r="WFB834" s="28"/>
      <c r="WFC834" s="28"/>
      <c r="WFD834" s="28"/>
      <c r="WFE834" s="28"/>
      <c r="WFF834" s="28"/>
      <c r="WFG834" s="28"/>
      <c r="WFH834" s="28"/>
      <c r="WFI834" s="28"/>
      <c r="WFJ834" s="28"/>
      <c r="WFK834" s="28"/>
      <c r="WFL834" s="28"/>
      <c r="WFM834" s="28"/>
      <c r="WFN834" s="28"/>
      <c r="WFO834" s="28"/>
      <c r="WFP834" s="28"/>
      <c r="WFQ834" s="28"/>
      <c r="WFR834" s="28"/>
      <c r="WFS834" s="28"/>
      <c r="WFT834" s="28"/>
      <c r="WFU834" s="28"/>
      <c r="WFV834" s="28"/>
      <c r="WFW834" s="28"/>
      <c r="WFX834" s="28"/>
      <c r="WFY834" s="28"/>
      <c r="WFZ834" s="28"/>
      <c r="WGA834" s="28"/>
      <c r="WGB834" s="28"/>
      <c r="WGC834" s="28"/>
      <c r="WGD834" s="28"/>
      <c r="WGE834" s="28"/>
      <c r="WGF834" s="28"/>
      <c r="WGG834" s="28"/>
      <c r="WGH834" s="28"/>
      <c r="WGI834" s="28"/>
      <c r="WGJ834" s="28"/>
      <c r="WGK834" s="28"/>
      <c r="WGL834" s="28"/>
      <c r="WGM834" s="28"/>
      <c r="WGN834" s="28"/>
      <c r="WGO834" s="28"/>
      <c r="WGP834" s="28"/>
      <c r="WGQ834" s="28"/>
      <c r="WGR834" s="28"/>
      <c r="WGS834" s="28"/>
      <c r="WGT834" s="28"/>
      <c r="WGU834" s="28"/>
      <c r="WGV834" s="28"/>
      <c r="WGW834" s="28"/>
      <c r="WGX834" s="28"/>
      <c r="WGY834" s="28"/>
      <c r="WGZ834" s="28"/>
      <c r="WHA834" s="28"/>
      <c r="WHB834" s="28"/>
      <c r="WHC834" s="28"/>
      <c r="WHD834" s="28"/>
      <c r="WHE834" s="28"/>
      <c r="WHF834" s="28"/>
      <c r="WHG834" s="28"/>
      <c r="WHH834" s="28"/>
      <c r="WHI834" s="28"/>
      <c r="WHJ834" s="28"/>
      <c r="WHK834" s="28"/>
      <c r="WHL834" s="28"/>
      <c r="WHM834" s="28"/>
      <c r="WHN834" s="28"/>
      <c r="WHO834" s="28"/>
      <c r="WHP834" s="28"/>
      <c r="WHQ834" s="28"/>
      <c r="WHR834" s="28"/>
      <c r="WHS834" s="28"/>
      <c r="WHT834" s="28"/>
      <c r="WHU834" s="28"/>
      <c r="WHV834" s="28"/>
      <c r="WHW834" s="28"/>
      <c r="WHX834" s="28"/>
      <c r="WHY834" s="28"/>
      <c r="WHZ834" s="28"/>
      <c r="WIA834" s="28"/>
      <c r="WIB834" s="28"/>
      <c r="WIC834" s="28"/>
      <c r="WID834" s="28"/>
      <c r="WIE834" s="28"/>
      <c r="WIF834" s="28"/>
      <c r="WIG834" s="28"/>
      <c r="WIH834" s="28"/>
      <c r="WII834" s="28"/>
      <c r="WIJ834" s="28"/>
      <c r="WIK834" s="28"/>
      <c r="WIL834" s="28"/>
      <c r="WIM834" s="28"/>
      <c r="WIN834" s="28"/>
      <c r="WIO834" s="28"/>
      <c r="WIP834" s="28"/>
      <c r="WIQ834" s="28"/>
      <c r="WIR834" s="28"/>
      <c r="WIS834" s="28"/>
      <c r="WIT834" s="28"/>
      <c r="WIU834" s="28"/>
      <c r="WIV834" s="28"/>
      <c r="WIW834" s="28"/>
      <c r="WIX834" s="28"/>
      <c r="WIY834" s="28"/>
      <c r="WIZ834" s="28"/>
      <c r="WJA834" s="28"/>
      <c r="WJB834" s="28"/>
      <c r="WJC834" s="28"/>
      <c r="WJD834" s="28"/>
      <c r="WJE834" s="28"/>
      <c r="WJF834" s="28"/>
      <c r="WJG834" s="28"/>
      <c r="WJH834" s="28"/>
      <c r="WJI834" s="28"/>
      <c r="WJJ834" s="28"/>
      <c r="WJK834" s="28"/>
      <c r="WJL834" s="28"/>
      <c r="WJM834" s="28"/>
      <c r="WJN834" s="28"/>
      <c r="WJO834" s="28"/>
      <c r="WJP834" s="28"/>
      <c r="WJQ834" s="28"/>
      <c r="WJR834" s="28"/>
      <c r="WJS834" s="28"/>
      <c r="WJT834" s="28"/>
      <c r="WJU834" s="28"/>
      <c r="WJV834" s="28"/>
      <c r="WJW834" s="28"/>
      <c r="WJX834" s="28"/>
      <c r="WJY834" s="28"/>
      <c r="WJZ834" s="28"/>
      <c r="WKA834" s="28"/>
      <c r="WKB834" s="28"/>
      <c r="WKC834" s="28"/>
      <c r="WKD834" s="28"/>
      <c r="WKE834" s="28"/>
      <c r="WKF834" s="28"/>
      <c r="WKG834" s="28"/>
      <c r="WKH834" s="28"/>
      <c r="WKI834" s="28"/>
      <c r="WKJ834" s="28"/>
      <c r="WKK834" s="28"/>
      <c r="WKL834" s="28"/>
      <c r="WKM834" s="28"/>
      <c r="WKN834" s="28"/>
      <c r="WKO834" s="28"/>
      <c r="WKP834" s="28"/>
      <c r="WKQ834" s="28"/>
      <c r="WKR834" s="28"/>
      <c r="WKS834" s="28"/>
      <c r="WKT834" s="28"/>
      <c r="WKU834" s="28"/>
      <c r="WKV834" s="28"/>
      <c r="WKW834" s="28"/>
      <c r="WKX834" s="28"/>
      <c r="WKY834" s="28"/>
      <c r="WKZ834" s="28"/>
      <c r="WLA834" s="28"/>
      <c r="WLB834" s="28"/>
      <c r="WLC834" s="28"/>
      <c r="WLD834" s="28"/>
      <c r="WLE834" s="28"/>
      <c r="WLF834" s="28"/>
      <c r="WLG834" s="28"/>
      <c r="WLH834" s="28"/>
      <c r="WLI834" s="28"/>
      <c r="WLJ834" s="28"/>
      <c r="WLK834" s="28"/>
      <c r="WLL834" s="28"/>
      <c r="WLM834" s="28"/>
      <c r="WLN834" s="28"/>
      <c r="WLO834" s="28"/>
      <c r="WLP834" s="28"/>
      <c r="WLQ834" s="28"/>
      <c r="WLR834" s="28"/>
      <c r="WLS834" s="28"/>
      <c r="WLT834" s="28"/>
      <c r="WLU834" s="28"/>
      <c r="WLV834" s="28"/>
      <c r="WLW834" s="28"/>
      <c r="WLX834" s="28"/>
      <c r="WLY834" s="28"/>
      <c r="WLZ834" s="28"/>
      <c r="WMA834" s="28"/>
      <c r="WMB834" s="28"/>
      <c r="WMC834" s="28"/>
      <c r="WMD834" s="28"/>
      <c r="WME834" s="28"/>
      <c r="WMF834" s="28"/>
      <c r="WMG834" s="28"/>
      <c r="WMH834" s="28"/>
      <c r="WMI834" s="28"/>
      <c r="WMJ834" s="28"/>
      <c r="WMK834" s="28"/>
      <c r="WML834" s="28"/>
      <c r="WMM834" s="28"/>
      <c r="WMN834" s="28"/>
      <c r="WMO834" s="28"/>
      <c r="WMP834" s="28"/>
      <c r="WMQ834" s="28"/>
      <c r="WMR834" s="28"/>
      <c r="WMS834" s="28"/>
      <c r="WMT834" s="28"/>
      <c r="WMU834" s="28"/>
      <c r="WMV834" s="28"/>
      <c r="WMW834" s="28"/>
      <c r="WMX834" s="28"/>
      <c r="WMY834" s="28"/>
      <c r="WMZ834" s="28"/>
      <c r="WNA834" s="28"/>
      <c r="WNB834" s="28"/>
      <c r="WNC834" s="28"/>
      <c r="WND834" s="28"/>
      <c r="WNE834" s="28"/>
      <c r="WNF834" s="28"/>
      <c r="WNG834" s="28"/>
      <c r="WNH834" s="28"/>
      <c r="WNI834" s="28"/>
      <c r="WNJ834" s="28"/>
      <c r="WNK834" s="28"/>
      <c r="WNL834" s="28"/>
      <c r="WNM834" s="28"/>
      <c r="WNN834" s="28"/>
      <c r="WNO834" s="28"/>
      <c r="WNP834" s="28"/>
      <c r="WNQ834" s="28"/>
      <c r="WNR834" s="28"/>
      <c r="WNS834" s="28"/>
      <c r="WNT834" s="28"/>
      <c r="WNU834" s="28"/>
      <c r="WNV834" s="28"/>
      <c r="WNW834" s="28"/>
      <c r="WNX834" s="28"/>
      <c r="WNY834" s="28"/>
      <c r="WNZ834" s="28"/>
      <c r="WOA834" s="28"/>
      <c r="WOB834" s="28"/>
      <c r="WOC834" s="28"/>
      <c r="WOD834" s="28"/>
      <c r="WOE834" s="28"/>
      <c r="WOF834" s="28"/>
      <c r="WOG834" s="28"/>
      <c r="WOH834" s="28"/>
      <c r="WOI834" s="28"/>
      <c r="WOJ834" s="28"/>
      <c r="WOK834" s="28"/>
      <c r="WOL834" s="28"/>
      <c r="WOM834" s="28"/>
      <c r="WON834" s="28"/>
      <c r="WOO834" s="28"/>
      <c r="WOP834" s="28"/>
      <c r="WOQ834" s="28"/>
      <c r="WOR834" s="28"/>
      <c r="WOS834" s="28"/>
      <c r="WOT834" s="28"/>
      <c r="WOU834" s="28"/>
      <c r="WOV834" s="28"/>
      <c r="WOW834" s="28"/>
      <c r="WOX834" s="28"/>
      <c r="WOY834" s="28"/>
      <c r="WOZ834" s="28"/>
      <c r="WPA834" s="28"/>
      <c r="WPB834" s="28"/>
      <c r="WPC834" s="28"/>
      <c r="WPD834" s="28"/>
      <c r="WPE834" s="28"/>
      <c r="WPF834" s="28"/>
      <c r="WPG834" s="28"/>
      <c r="WPH834" s="28"/>
      <c r="WPI834" s="28"/>
      <c r="WPJ834" s="28"/>
      <c r="WPK834" s="28"/>
      <c r="WPL834" s="28"/>
      <c r="WPM834" s="28"/>
      <c r="WPN834" s="28"/>
      <c r="WPO834" s="28"/>
      <c r="WPP834" s="28"/>
      <c r="WPQ834" s="28"/>
      <c r="WPR834" s="28"/>
      <c r="WPS834" s="28"/>
      <c r="WPT834" s="28"/>
      <c r="WPU834" s="28"/>
      <c r="WPV834" s="28"/>
      <c r="WPW834" s="28"/>
      <c r="WPX834" s="28"/>
      <c r="WPY834" s="28"/>
      <c r="WPZ834" s="28"/>
      <c r="WQA834" s="28"/>
      <c r="WQB834" s="28"/>
      <c r="WQC834" s="28"/>
      <c r="WQD834" s="28"/>
      <c r="WQE834" s="28"/>
      <c r="WQF834" s="28"/>
      <c r="WQG834" s="28"/>
      <c r="WQH834" s="28"/>
      <c r="WQI834" s="28"/>
      <c r="WQJ834" s="28"/>
      <c r="WQK834" s="28"/>
      <c r="WQL834" s="28"/>
      <c r="WQM834" s="28"/>
      <c r="WQN834" s="28"/>
      <c r="WQO834" s="28"/>
      <c r="WQP834" s="28"/>
      <c r="WQQ834" s="28"/>
      <c r="WQR834" s="28"/>
      <c r="WQS834" s="28"/>
      <c r="WQT834" s="28"/>
      <c r="WQU834" s="28"/>
      <c r="WQV834" s="28"/>
      <c r="WQW834" s="28"/>
      <c r="WQX834" s="28"/>
      <c r="WQY834" s="28"/>
      <c r="WQZ834" s="28"/>
      <c r="WRA834" s="28"/>
      <c r="WRB834" s="28"/>
      <c r="WRC834" s="28"/>
      <c r="WRD834" s="28"/>
      <c r="WRE834" s="28"/>
      <c r="WRF834" s="28"/>
      <c r="WRG834" s="28"/>
      <c r="WRH834" s="28"/>
      <c r="WRI834" s="28"/>
      <c r="WRJ834" s="28"/>
      <c r="WRK834" s="28"/>
      <c r="WRL834" s="28"/>
      <c r="WRM834" s="28"/>
      <c r="WRN834" s="28"/>
      <c r="WRO834" s="28"/>
      <c r="WRP834" s="28"/>
      <c r="WRQ834" s="28"/>
      <c r="WRR834" s="28"/>
      <c r="WRS834" s="28"/>
      <c r="WRT834" s="28"/>
      <c r="WRU834" s="28"/>
      <c r="WRV834" s="28"/>
      <c r="WRW834" s="28"/>
      <c r="WRX834" s="28"/>
      <c r="WRY834" s="28"/>
      <c r="WRZ834" s="28"/>
      <c r="WSA834" s="28"/>
      <c r="WSB834" s="28"/>
      <c r="WSC834" s="28"/>
      <c r="WSD834" s="28"/>
      <c r="WSE834" s="28"/>
      <c r="WSF834" s="28"/>
      <c r="WSG834" s="28"/>
      <c r="WSH834" s="28"/>
      <c r="WSI834" s="28"/>
      <c r="WSJ834" s="28"/>
      <c r="WSK834" s="28"/>
      <c r="WSL834" s="28"/>
      <c r="WSM834" s="28"/>
      <c r="WSN834" s="28"/>
      <c r="WSO834" s="28"/>
      <c r="WSP834" s="28"/>
      <c r="WSQ834" s="28"/>
      <c r="WSR834" s="28"/>
      <c r="WSS834" s="28"/>
      <c r="WST834" s="28"/>
      <c r="WSU834" s="28"/>
      <c r="WSV834" s="28"/>
      <c r="WSW834" s="28"/>
      <c r="WSX834" s="28"/>
      <c r="WSY834" s="28"/>
      <c r="WSZ834" s="28"/>
      <c r="WTA834" s="28"/>
      <c r="WTB834" s="28"/>
      <c r="WTC834" s="28"/>
      <c r="WTD834" s="28"/>
      <c r="WTE834" s="28"/>
      <c r="WTF834" s="28"/>
      <c r="WTG834" s="28"/>
      <c r="WTH834" s="28"/>
      <c r="WTI834" s="28"/>
      <c r="WTJ834" s="28"/>
      <c r="WTK834" s="28"/>
      <c r="WTL834" s="28"/>
      <c r="WTM834" s="28"/>
      <c r="WTN834" s="28"/>
      <c r="WTO834" s="28"/>
      <c r="WTP834" s="28"/>
      <c r="WTQ834" s="28"/>
      <c r="WTR834" s="28"/>
      <c r="WTS834" s="28"/>
      <c r="WTT834" s="28"/>
      <c r="WTU834" s="28"/>
      <c r="WTV834" s="28"/>
      <c r="WTW834" s="28"/>
      <c r="WTX834" s="28"/>
      <c r="WTY834" s="28"/>
      <c r="WTZ834" s="28"/>
      <c r="WUA834" s="28"/>
      <c r="WUB834" s="28"/>
      <c r="WUC834" s="28"/>
      <c r="WUD834" s="28"/>
      <c r="WUE834" s="28"/>
      <c r="WUF834" s="28"/>
      <c r="WUG834" s="28"/>
      <c r="WUH834" s="28"/>
      <c r="WUI834" s="28"/>
      <c r="WUJ834" s="28"/>
      <c r="WUK834" s="28"/>
      <c r="WUL834" s="28"/>
      <c r="WUM834" s="28"/>
      <c r="WUN834" s="28"/>
      <c r="WUO834" s="28"/>
      <c r="WUP834" s="28"/>
      <c r="WUQ834" s="28"/>
      <c r="WUR834" s="28"/>
      <c r="WUS834" s="28"/>
      <c r="WUT834" s="28"/>
      <c r="WUU834" s="28"/>
      <c r="WUV834" s="28"/>
      <c r="WUW834" s="28"/>
      <c r="WUX834" s="28"/>
      <c r="WUY834" s="28"/>
      <c r="WUZ834" s="28"/>
      <c r="WVA834" s="28"/>
      <c r="WVB834" s="28"/>
      <c r="WVC834" s="28"/>
      <c r="WVD834" s="28"/>
      <c r="WVE834" s="28"/>
      <c r="WVF834" s="28"/>
      <c r="WVG834" s="28"/>
      <c r="WVH834" s="28"/>
      <c r="WVI834" s="28"/>
      <c r="WVJ834" s="28"/>
      <c r="WVK834" s="28"/>
      <c r="WVL834" s="28"/>
      <c r="WVM834" s="28"/>
      <c r="WVN834" s="28"/>
      <c r="WVO834" s="28"/>
      <c r="WVP834" s="28"/>
      <c r="WVQ834" s="28"/>
      <c r="WVR834" s="28"/>
      <c r="WVS834" s="28"/>
      <c r="WVT834" s="28"/>
      <c r="WVU834" s="28"/>
      <c r="WVV834" s="28"/>
      <c r="WVW834" s="28"/>
      <c r="WVX834" s="28"/>
      <c r="WVY834" s="28"/>
      <c r="WVZ834" s="28"/>
      <c r="WWA834" s="28"/>
      <c r="WWB834" s="28"/>
      <c r="WWC834" s="28"/>
      <c r="WWD834" s="28"/>
      <c r="WWE834" s="28"/>
      <c r="WWF834" s="28"/>
      <c r="WWG834" s="28"/>
      <c r="WWH834" s="28"/>
      <c r="WWI834" s="28"/>
      <c r="WWJ834" s="28"/>
      <c r="WWK834" s="28"/>
      <c r="WWL834" s="28"/>
      <c r="WWM834" s="28"/>
      <c r="WWN834" s="28"/>
      <c r="WWO834" s="28"/>
      <c r="WWP834" s="28"/>
      <c r="WWQ834" s="28"/>
      <c r="WWR834" s="28"/>
      <c r="WWS834" s="28"/>
      <c r="WWT834" s="28"/>
      <c r="WWU834" s="28"/>
      <c r="WWV834" s="28"/>
      <c r="WWW834" s="28"/>
      <c r="WWX834" s="28"/>
      <c r="WWY834" s="28"/>
      <c r="WWZ834" s="28"/>
      <c r="WXA834" s="28"/>
      <c r="WXB834" s="28"/>
      <c r="WXC834" s="28"/>
      <c r="WXD834" s="28"/>
      <c r="WXE834" s="28"/>
      <c r="WXF834" s="28"/>
      <c r="WXG834" s="28"/>
      <c r="WXH834" s="28"/>
      <c r="WXI834" s="28"/>
      <c r="WXJ834" s="28"/>
      <c r="WXK834" s="28"/>
      <c r="WXL834" s="28"/>
      <c r="WXM834" s="28"/>
      <c r="WXN834" s="28"/>
      <c r="WXO834" s="28"/>
      <c r="WXP834" s="28"/>
      <c r="WXQ834" s="28"/>
      <c r="WXR834" s="28"/>
      <c r="WXS834" s="28"/>
      <c r="WXT834" s="28"/>
      <c r="WXU834" s="28"/>
      <c r="WXV834" s="28"/>
      <c r="WXW834" s="28"/>
      <c r="WXX834" s="28"/>
      <c r="WXY834" s="28"/>
      <c r="WXZ834" s="28"/>
      <c r="WYA834" s="28"/>
      <c r="WYB834" s="28"/>
      <c r="WYC834" s="28"/>
      <c r="WYD834" s="28"/>
      <c r="WYE834" s="28"/>
      <c r="WYF834" s="28"/>
      <c r="WYG834" s="28"/>
      <c r="WYH834" s="28"/>
      <c r="WYI834" s="28"/>
      <c r="WYJ834" s="28"/>
      <c r="WYK834" s="28"/>
      <c r="WYL834" s="28"/>
      <c r="WYM834" s="28"/>
      <c r="WYN834" s="28"/>
      <c r="WYO834" s="28"/>
      <c r="WYP834" s="28"/>
      <c r="WYQ834" s="28"/>
      <c r="WYR834" s="28"/>
      <c r="WYS834" s="28"/>
      <c r="WYT834" s="28"/>
      <c r="WYU834" s="28"/>
      <c r="WYV834" s="28"/>
      <c r="WYW834" s="28"/>
      <c r="WYX834" s="28"/>
      <c r="WYY834" s="28"/>
      <c r="WYZ834" s="28"/>
      <c r="WZA834" s="28"/>
      <c r="WZB834" s="28"/>
      <c r="WZC834" s="28"/>
      <c r="WZD834" s="28"/>
      <c r="WZE834" s="28"/>
      <c r="WZF834" s="28"/>
      <c r="WZG834" s="28"/>
      <c r="WZH834" s="28"/>
      <c r="WZI834" s="28"/>
      <c r="WZJ834" s="28"/>
      <c r="WZK834" s="28"/>
      <c r="WZL834" s="28"/>
      <c r="WZM834" s="28"/>
      <c r="WZN834" s="28"/>
      <c r="WZO834" s="28"/>
      <c r="WZP834" s="28"/>
      <c r="WZQ834" s="28"/>
      <c r="WZR834" s="28"/>
      <c r="WZS834" s="28"/>
      <c r="WZT834" s="28"/>
      <c r="WZU834" s="28"/>
      <c r="WZV834" s="28"/>
      <c r="WZW834" s="28"/>
      <c r="WZX834" s="28"/>
      <c r="WZY834" s="28"/>
      <c r="WZZ834" s="28"/>
      <c r="XAA834" s="28"/>
      <c r="XAB834" s="28"/>
      <c r="XAC834" s="28"/>
      <c r="XAD834" s="28"/>
      <c r="XAE834" s="28"/>
      <c r="XAF834" s="28"/>
      <c r="XAG834" s="28"/>
      <c r="XAH834" s="28"/>
      <c r="XAI834" s="28"/>
      <c r="XAJ834" s="28"/>
      <c r="XAK834" s="28"/>
      <c r="XAL834" s="28"/>
      <c r="XAM834" s="28"/>
      <c r="XAN834" s="28"/>
      <c r="XAO834" s="28"/>
      <c r="XAP834" s="28"/>
      <c r="XAQ834" s="28"/>
      <c r="XAR834" s="28"/>
      <c r="XAS834" s="28"/>
      <c r="XAT834" s="28"/>
      <c r="XAU834" s="28"/>
      <c r="XAV834" s="28"/>
      <c r="XAW834" s="28"/>
      <c r="XAX834" s="28"/>
      <c r="XAY834" s="28"/>
      <c r="XAZ834" s="28"/>
      <c r="XBA834" s="28"/>
      <c r="XBB834" s="28"/>
      <c r="XBC834" s="28"/>
      <c r="XBD834" s="28"/>
      <c r="XBE834" s="28"/>
      <c r="XBF834" s="28"/>
      <c r="XBG834" s="28"/>
      <c r="XBH834" s="28"/>
      <c r="XBI834" s="28"/>
      <c r="XBJ834" s="28"/>
      <c r="XBK834" s="28"/>
      <c r="XBL834" s="28"/>
      <c r="XBM834" s="28"/>
      <c r="XBN834" s="28"/>
      <c r="XBO834" s="28"/>
      <c r="XBP834" s="28"/>
      <c r="XBQ834" s="28"/>
      <c r="XBR834" s="28"/>
      <c r="XBS834" s="28"/>
      <c r="XBT834" s="28"/>
      <c r="XBU834" s="28"/>
      <c r="XBV834" s="28"/>
      <c r="XBW834" s="28"/>
      <c r="XBX834" s="28"/>
      <c r="XBY834" s="28"/>
      <c r="XBZ834" s="28"/>
      <c r="XCA834" s="28"/>
      <c r="XCB834" s="28"/>
      <c r="XCC834" s="28"/>
      <c r="XCD834" s="28"/>
      <c r="XCE834" s="28"/>
      <c r="XCF834" s="28"/>
      <c r="XCG834" s="28"/>
      <c r="XCH834" s="28"/>
      <c r="XCI834" s="28"/>
      <c r="XCJ834" s="28"/>
      <c r="XCK834" s="28"/>
      <c r="XCL834" s="28"/>
      <c r="XCM834" s="28"/>
      <c r="XCN834" s="28"/>
      <c r="XCO834" s="28"/>
      <c r="XCP834" s="28"/>
      <c r="XCQ834" s="28"/>
      <c r="XCR834" s="28"/>
      <c r="XCS834" s="28"/>
      <c r="XCT834" s="28"/>
      <c r="XCU834" s="28"/>
      <c r="XCV834" s="28"/>
      <c r="XCW834" s="28"/>
      <c r="XCX834" s="28"/>
      <c r="XCY834" s="28"/>
      <c r="XCZ834" s="28"/>
      <c r="XDA834" s="28"/>
      <c r="XDB834" s="28"/>
      <c r="XDC834" s="28"/>
      <c r="XDD834" s="28"/>
      <c r="XDE834" s="28"/>
      <c r="XDF834" s="28"/>
      <c r="XDG834" s="28"/>
      <c r="XDH834" s="28"/>
      <c r="XDI834" s="28"/>
      <c r="XDJ834" s="28"/>
      <c r="XDK834" s="28"/>
      <c r="XDL834" s="28"/>
      <c r="XDM834" s="28"/>
      <c r="XDN834" s="28"/>
      <c r="XDO834" s="28"/>
      <c r="XDP834" s="28"/>
      <c r="XDQ834" s="28"/>
      <c r="XDR834" s="28"/>
      <c r="XDS834" s="28"/>
      <c r="XDT834" s="28"/>
      <c r="XDU834" s="28"/>
      <c r="XDV834" s="28"/>
      <c r="XDW834" s="28"/>
      <c r="XDX834" s="28"/>
      <c r="XDY834" s="28"/>
      <c r="XDZ834" s="28"/>
      <c r="XEA834" s="28"/>
      <c r="XEB834" s="28"/>
      <c r="XEC834" s="28"/>
      <c r="XED834" s="28"/>
      <c r="XEE834" s="28"/>
      <c r="XEF834" s="28"/>
      <c r="XEG834" s="28"/>
      <c r="XEH834" s="28"/>
      <c r="XEI834" s="28"/>
      <c r="XEJ834" s="28"/>
      <c r="XEK834" s="28"/>
      <c r="XEL834" s="28"/>
      <c r="XEM834" s="28"/>
      <c r="XEN834" s="28"/>
      <c r="XEO834" s="28"/>
      <c r="XEP834" s="28"/>
      <c r="XEQ834" s="28"/>
      <c r="XER834" s="28"/>
      <c r="XES834" s="28"/>
      <c r="XET834" s="28"/>
      <c r="XEU834" s="28"/>
      <c r="XEV834" s="28"/>
      <c r="XEW834" s="28"/>
    </row>
    <row r="835" spans="1:16377" ht="22.5" customHeight="1" x14ac:dyDescent="0.25">
      <c r="A835" s="143" t="str">
        <f t="shared" si="244"/>
        <v>782.</v>
      </c>
      <c r="B835" s="155" t="s">
        <v>368</v>
      </c>
      <c r="C835" s="52">
        <v>1973</v>
      </c>
      <c r="D835" s="143" t="s">
        <v>3015</v>
      </c>
      <c r="E835" s="143" t="s">
        <v>3017</v>
      </c>
      <c r="F835" s="52">
        <v>2</v>
      </c>
      <c r="G835" s="52">
        <v>2</v>
      </c>
      <c r="H835" s="8">
        <v>560.1</v>
      </c>
      <c r="I835" s="145">
        <v>512.79999999999995</v>
      </c>
      <c r="J835" s="8">
        <v>512.79999999999995</v>
      </c>
      <c r="K835" s="142">
        <v>28</v>
      </c>
      <c r="L835" s="9">
        <f t="shared" si="248"/>
        <v>1483729.7999999998</v>
      </c>
      <c r="M835" s="9"/>
      <c r="N835" s="9"/>
      <c r="O835" s="9"/>
      <c r="P835" s="145">
        <f t="shared" si="249"/>
        <v>1483729.7999999998</v>
      </c>
      <c r="Q835" s="9">
        <v>166374</v>
      </c>
      <c r="R835" s="62"/>
      <c r="S835" s="9"/>
      <c r="T835" s="9">
        <v>371.4</v>
      </c>
      <c r="U835" s="9">
        <f>T835*3547</f>
        <v>1317355.7999999998</v>
      </c>
      <c r="V835" s="9"/>
      <c r="W835" s="9"/>
      <c r="X835" s="9"/>
      <c r="Y835" s="9"/>
      <c r="Z835" s="9"/>
      <c r="AA835" s="9"/>
      <c r="AB835" s="4"/>
      <c r="AC835" s="4"/>
      <c r="AD835" s="9"/>
      <c r="AE835" s="9"/>
      <c r="AF835" s="35">
        <v>2025</v>
      </c>
      <c r="AG835" s="259"/>
      <c r="AH835" s="29">
        <v>782</v>
      </c>
      <c r="AI835" s="29" t="s">
        <v>155</v>
      </c>
      <c r="AJ835" s="29" t="str">
        <f t="shared" si="247"/>
        <v>782.</v>
      </c>
      <c r="AK835" s="28"/>
      <c r="AL835" s="44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  <c r="IW835" s="28"/>
      <c r="IX835" s="28"/>
      <c r="IY835" s="28"/>
      <c r="IZ835" s="28"/>
      <c r="JA835" s="28"/>
      <c r="JB835" s="28"/>
      <c r="JC835" s="28"/>
      <c r="JD835" s="28"/>
      <c r="JE835" s="28"/>
      <c r="JF835" s="28"/>
      <c r="JG835" s="28"/>
      <c r="JH835" s="28"/>
      <c r="JI835" s="28"/>
      <c r="JJ835" s="28"/>
      <c r="JK835" s="28"/>
      <c r="JL835" s="28"/>
      <c r="JM835" s="28"/>
      <c r="JN835" s="28"/>
      <c r="JO835" s="28"/>
      <c r="JP835" s="28"/>
      <c r="JQ835" s="28"/>
      <c r="JR835" s="28"/>
      <c r="JS835" s="28"/>
      <c r="JT835" s="28"/>
      <c r="JU835" s="28"/>
      <c r="JV835" s="28"/>
      <c r="JW835" s="28"/>
      <c r="JX835" s="28"/>
      <c r="JY835" s="28"/>
      <c r="JZ835" s="28"/>
      <c r="KA835" s="28"/>
      <c r="KB835" s="28"/>
      <c r="KC835" s="28"/>
      <c r="KD835" s="28"/>
      <c r="KE835" s="28"/>
      <c r="KF835" s="28"/>
      <c r="KG835" s="28"/>
      <c r="KH835" s="28"/>
      <c r="KI835" s="28"/>
      <c r="KJ835" s="28"/>
      <c r="KK835" s="28"/>
      <c r="KL835" s="28"/>
      <c r="KM835" s="28"/>
      <c r="KN835" s="28"/>
      <c r="KO835" s="28"/>
      <c r="KP835" s="28"/>
      <c r="KQ835" s="28"/>
      <c r="KR835" s="28"/>
      <c r="KS835" s="28"/>
      <c r="KT835" s="28"/>
      <c r="KU835" s="28"/>
      <c r="KV835" s="28"/>
      <c r="KW835" s="28"/>
      <c r="KX835" s="28"/>
      <c r="KY835" s="28"/>
      <c r="KZ835" s="28"/>
      <c r="LA835" s="28"/>
      <c r="LB835" s="28"/>
      <c r="LC835" s="28"/>
      <c r="LD835" s="28"/>
      <c r="LE835" s="28"/>
      <c r="LF835" s="28"/>
      <c r="LG835" s="28"/>
      <c r="LH835" s="28"/>
      <c r="LI835" s="28"/>
      <c r="LJ835" s="28"/>
      <c r="LK835" s="28"/>
      <c r="LL835" s="28"/>
      <c r="LM835" s="28"/>
      <c r="LN835" s="28"/>
      <c r="LO835" s="28"/>
      <c r="LP835" s="28"/>
      <c r="LQ835" s="28"/>
      <c r="LR835" s="28"/>
      <c r="LS835" s="28"/>
      <c r="LT835" s="28"/>
      <c r="LU835" s="28"/>
      <c r="LV835" s="28"/>
      <c r="LW835" s="28"/>
      <c r="LX835" s="28"/>
      <c r="LY835" s="28"/>
      <c r="LZ835" s="28"/>
      <c r="MA835" s="28"/>
      <c r="MB835" s="28"/>
      <c r="MC835" s="28"/>
      <c r="MD835" s="28"/>
      <c r="ME835" s="28"/>
      <c r="MF835" s="28"/>
      <c r="MG835" s="28"/>
      <c r="MH835" s="28"/>
      <c r="MI835" s="28"/>
      <c r="MJ835" s="28"/>
      <c r="MK835" s="28"/>
      <c r="ML835" s="28"/>
      <c r="MM835" s="28"/>
      <c r="MN835" s="28"/>
      <c r="MO835" s="28"/>
      <c r="MP835" s="28"/>
      <c r="MQ835" s="28"/>
      <c r="MR835" s="28"/>
      <c r="MS835" s="28"/>
      <c r="MT835" s="28"/>
      <c r="MU835" s="28"/>
      <c r="MV835" s="28"/>
      <c r="MW835" s="28"/>
      <c r="MX835" s="28"/>
      <c r="MY835" s="28"/>
      <c r="MZ835" s="28"/>
      <c r="NA835" s="28"/>
      <c r="NB835" s="28"/>
      <c r="NC835" s="28"/>
      <c r="ND835" s="28"/>
      <c r="NE835" s="28"/>
      <c r="NF835" s="28"/>
      <c r="NG835" s="28"/>
      <c r="NH835" s="28"/>
      <c r="NI835" s="28"/>
      <c r="NJ835" s="28"/>
      <c r="NK835" s="28"/>
      <c r="NL835" s="28"/>
      <c r="NM835" s="28"/>
      <c r="NN835" s="28"/>
      <c r="NO835" s="28"/>
      <c r="NP835" s="28"/>
      <c r="NQ835" s="28"/>
      <c r="NR835" s="28"/>
      <c r="NS835" s="28"/>
      <c r="NT835" s="28"/>
      <c r="NU835" s="28"/>
      <c r="NV835" s="28"/>
      <c r="NW835" s="28"/>
      <c r="NX835" s="28"/>
      <c r="NY835" s="28"/>
      <c r="NZ835" s="28"/>
      <c r="OA835" s="28"/>
      <c r="OB835" s="28"/>
      <c r="OC835" s="28"/>
      <c r="OD835" s="28"/>
      <c r="OE835" s="28"/>
      <c r="OF835" s="28"/>
      <c r="OG835" s="28"/>
      <c r="OH835" s="28"/>
      <c r="OI835" s="28"/>
      <c r="OJ835" s="28"/>
      <c r="OK835" s="28"/>
      <c r="OL835" s="28"/>
      <c r="OM835" s="28"/>
      <c r="ON835" s="28"/>
      <c r="OO835" s="28"/>
      <c r="OP835" s="28"/>
      <c r="OQ835" s="28"/>
      <c r="OR835" s="28"/>
      <c r="OS835" s="28"/>
      <c r="OT835" s="28"/>
      <c r="OU835" s="28"/>
      <c r="OV835" s="28"/>
      <c r="OW835" s="28"/>
      <c r="OX835" s="28"/>
      <c r="OY835" s="28"/>
      <c r="OZ835" s="28"/>
      <c r="PA835" s="28"/>
      <c r="PB835" s="28"/>
      <c r="PC835" s="28"/>
      <c r="PD835" s="28"/>
      <c r="PE835" s="28"/>
      <c r="PF835" s="28"/>
      <c r="PG835" s="28"/>
      <c r="PH835" s="28"/>
      <c r="PI835" s="28"/>
      <c r="PJ835" s="28"/>
      <c r="PK835" s="28"/>
      <c r="PL835" s="28"/>
      <c r="PM835" s="28"/>
      <c r="PN835" s="28"/>
      <c r="PO835" s="28"/>
      <c r="PP835" s="28"/>
      <c r="PQ835" s="28"/>
      <c r="PR835" s="28"/>
      <c r="PS835" s="28"/>
      <c r="PT835" s="28"/>
      <c r="PU835" s="28"/>
      <c r="PV835" s="28"/>
      <c r="PW835" s="28"/>
      <c r="PX835" s="28"/>
      <c r="PY835" s="28"/>
      <c r="PZ835" s="28"/>
      <c r="QA835" s="28"/>
      <c r="QB835" s="28"/>
      <c r="QC835" s="28"/>
      <c r="QD835" s="28"/>
      <c r="QE835" s="28"/>
      <c r="QF835" s="28"/>
      <c r="QG835" s="28"/>
      <c r="QH835" s="28"/>
      <c r="QI835" s="28"/>
      <c r="QJ835" s="28"/>
      <c r="QK835" s="28"/>
      <c r="QL835" s="28"/>
      <c r="QM835" s="28"/>
      <c r="QN835" s="28"/>
      <c r="QO835" s="28"/>
      <c r="QP835" s="28"/>
      <c r="QQ835" s="28"/>
      <c r="QR835" s="28"/>
      <c r="QS835" s="28"/>
      <c r="QT835" s="28"/>
      <c r="QU835" s="28"/>
      <c r="QV835" s="28"/>
      <c r="QW835" s="28"/>
      <c r="QX835" s="28"/>
      <c r="QY835" s="28"/>
      <c r="QZ835" s="28"/>
      <c r="RA835" s="28"/>
      <c r="RB835" s="28"/>
      <c r="RC835" s="28"/>
      <c r="RD835" s="28"/>
      <c r="RE835" s="28"/>
      <c r="RF835" s="28"/>
      <c r="RG835" s="28"/>
      <c r="RH835" s="28"/>
      <c r="RI835" s="28"/>
      <c r="RJ835" s="28"/>
      <c r="RK835" s="28"/>
      <c r="RL835" s="28"/>
      <c r="RM835" s="28"/>
      <c r="RN835" s="28"/>
      <c r="RO835" s="28"/>
      <c r="RP835" s="28"/>
      <c r="RQ835" s="28"/>
      <c r="RR835" s="28"/>
      <c r="RS835" s="28"/>
      <c r="RT835" s="28"/>
      <c r="RU835" s="28"/>
      <c r="RV835" s="28"/>
      <c r="RW835" s="28"/>
      <c r="RX835" s="28"/>
      <c r="RY835" s="28"/>
      <c r="RZ835" s="28"/>
      <c r="SA835" s="28"/>
      <c r="SB835" s="28"/>
      <c r="SC835" s="28"/>
      <c r="SD835" s="28"/>
      <c r="SE835" s="28"/>
      <c r="SF835" s="28"/>
      <c r="SG835" s="28"/>
      <c r="SH835" s="28"/>
      <c r="SI835" s="28"/>
      <c r="SJ835" s="28"/>
      <c r="SK835" s="28"/>
      <c r="SL835" s="28"/>
      <c r="SM835" s="28"/>
      <c r="SN835" s="28"/>
      <c r="SO835" s="28"/>
      <c r="SP835" s="28"/>
      <c r="SQ835" s="28"/>
      <c r="SR835" s="28"/>
      <c r="SS835" s="28"/>
      <c r="ST835" s="28"/>
      <c r="SU835" s="28"/>
      <c r="SV835" s="28"/>
      <c r="SW835" s="28"/>
      <c r="SX835" s="28"/>
      <c r="SY835" s="28"/>
      <c r="SZ835" s="28"/>
      <c r="TA835" s="28"/>
      <c r="TB835" s="28"/>
      <c r="TC835" s="28"/>
      <c r="TD835" s="28"/>
      <c r="TE835" s="28"/>
      <c r="TF835" s="28"/>
      <c r="TG835" s="28"/>
      <c r="TH835" s="28"/>
      <c r="TI835" s="28"/>
      <c r="TJ835" s="28"/>
      <c r="TK835" s="28"/>
      <c r="TL835" s="28"/>
      <c r="TM835" s="28"/>
      <c r="TN835" s="28"/>
      <c r="TO835" s="28"/>
      <c r="TP835" s="28"/>
      <c r="TQ835" s="28"/>
      <c r="TR835" s="28"/>
      <c r="TS835" s="28"/>
      <c r="TT835" s="28"/>
      <c r="TU835" s="28"/>
      <c r="TV835" s="28"/>
      <c r="TW835" s="28"/>
      <c r="TX835" s="28"/>
      <c r="TY835" s="28"/>
      <c r="TZ835" s="28"/>
      <c r="UA835" s="28"/>
      <c r="UB835" s="28"/>
      <c r="UC835" s="28"/>
      <c r="UD835" s="28"/>
      <c r="UE835" s="28"/>
      <c r="UF835" s="28"/>
      <c r="UG835" s="28"/>
      <c r="UH835" s="28"/>
      <c r="UI835" s="28"/>
      <c r="UJ835" s="28"/>
      <c r="UK835" s="28"/>
      <c r="UL835" s="28"/>
      <c r="UM835" s="28"/>
      <c r="UN835" s="28"/>
      <c r="UO835" s="28"/>
      <c r="UP835" s="28"/>
      <c r="UQ835" s="28"/>
      <c r="UR835" s="28"/>
      <c r="US835" s="28"/>
      <c r="UT835" s="28"/>
      <c r="UU835" s="28"/>
      <c r="UV835" s="28"/>
      <c r="UW835" s="28"/>
      <c r="UX835" s="28"/>
      <c r="UY835" s="28"/>
      <c r="UZ835" s="28"/>
      <c r="VA835" s="28"/>
      <c r="VB835" s="28"/>
      <c r="VC835" s="28"/>
      <c r="VD835" s="28"/>
      <c r="VE835" s="28"/>
      <c r="VF835" s="28"/>
      <c r="VG835" s="28"/>
      <c r="VH835" s="28"/>
      <c r="VI835" s="28"/>
      <c r="VJ835" s="28"/>
      <c r="VK835" s="28"/>
      <c r="VL835" s="28"/>
      <c r="VM835" s="28"/>
      <c r="VN835" s="28"/>
      <c r="VO835" s="28"/>
      <c r="VP835" s="28"/>
      <c r="VQ835" s="28"/>
      <c r="VR835" s="28"/>
      <c r="VS835" s="28"/>
      <c r="VT835" s="28"/>
      <c r="VU835" s="28"/>
      <c r="VV835" s="28"/>
      <c r="VW835" s="28"/>
      <c r="VX835" s="28"/>
      <c r="VY835" s="28"/>
      <c r="VZ835" s="28"/>
      <c r="WA835" s="28"/>
      <c r="WB835" s="28"/>
      <c r="WC835" s="28"/>
      <c r="WD835" s="28"/>
      <c r="WE835" s="28"/>
      <c r="WF835" s="28"/>
      <c r="WG835" s="28"/>
      <c r="WH835" s="28"/>
      <c r="WI835" s="28"/>
      <c r="WJ835" s="28"/>
      <c r="WK835" s="28"/>
      <c r="WL835" s="28"/>
      <c r="WM835" s="28"/>
      <c r="WN835" s="28"/>
      <c r="WO835" s="28"/>
      <c r="WP835" s="28"/>
      <c r="WQ835" s="28"/>
      <c r="WR835" s="28"/>
      <c r="WS835" s="28"/>
      <c r="WT835" s="28"/>
      <c r="WU835" s="28"/>
      <c r="WV835" s="28"/>
      <c r="WW835" s="28"/>
      <c r="WX835" s="28"/>
      <c r="WY835" s="28"/>
      <c r="WZ835" s="28"/>
      <c r="XA835" s="28"/>
      <c r="XB835" s="28"/>
      <c r="XC835" s="28"/>
      <c r="XD835" s="28"/>
      <c r="XE835" s="28"/>
      <c r="XF835" s="28"/>
      <c r="XG835" s="28"/>
      <c r="XH835" s="28"/>
      <c r="XI835" s="28"/>
      <c r="XJ835" s="28"/>
      <c r="XK835" s="28"/>
      <c r="XL835" s="28"/>
      <c r="XM835" s="28"/>
      <c r="XN835" s="28"/>
      <c r="XO835" s="28"/>
      <c r="XP835" s="28"/>
      <c r="XQ835" s="28"/>
      <c r="XR835" s="28"/>
      <c r="XS835" s="28"/>
      <c r="XT835" s="28"/>
      <c r="XU835" s="28"/>
      <c r="XV835" s="28"/>
      <c r="XW835" s="28"/>
      <c r="XX835" s="28"/>
      <c r="XY835" s="28"/>
      <c r="XZ835" s="28"/>
      <c r="YA835" s="28"/>
      <c r="YB835" s="28"/>
      <c r="YC835" s="28"/>
      <c r="YD835" s="28"/>
      <c r="YE835" s="28"/>
      <c r="YF835" s="28"/>
      <c r="YG835" s="28"/>
      <c r="YH835" s="28"/>
      <c r="YI835" s="28"/>
      <c r="YJ835" s="28"/>
      <c r="YK835" s="28"/>
      <c r="YL835" s="28"/>
      <c r="YM835" s="28"/>
      <c r="YN835" s="28"/>
      <c r="YO835" s="28"/>
      <c r="YP835" s="28"/>
      <c r="YQ835" s="28"/>
      <c r="YR835" s="28"/>
      <c r="YS835" s="28"/>
      <c r="YT835" s="28"/>
      <c r="YU835" s="28"/>
      <c r="YV835" s="28"/>
      <c r="YW835" s="28"/>
      <c r="YX835" s="28"/>
      <c r="YY835" s="28"/>
      <c r="YZ835" s="28"/>
      <c r="ZA835" s="28"/>
      <c r="ZB835" s="28"/>
      <c r="ZC835" s="28"/>
      <c r="ZD835" s="28"/>
      <c r="ZE835" s="28"/>
      <c r="ZF835" s="28"/>
      <c r="ZG835" s="28"/>
      <c r="ZH835" s="28"/>
      <c r="ZI835" s="28"/>
      <c r="ZJ835" s="28"/>
      <c r="ZK835" s="28"/>
      <c r="ZL835" s="28"/>
      <c r="ZM835" s="28"/>
      <c r="ZN835" s="28"/>
      <c r="ZO835" s="28"/>
      <c r="ZP835" s="28"/>
      <c r="ZQ835" s="28"/>
      <c r="ZR835" s="28"/>
      <c r="ZS835" s="28"/>
      <c r="ZT835" s="28"/>
      <c r="ZU835" s="28"/>
      <c r="ZV835" s="28"/>
      <c r="ZW835" s="28"/>
      <c r="ZX835" s="28"/>
      <c r="ZY835" s="28"/>
      <c r="ZZ835" s="28"/>
      <c r="AAA835" s="28"/>
      <c r="AAB835" s="28"/>
      <c r="AAC835" s="28"/>
      <c r="AAD835" s="28"/>
      <c r="AAE835" s="28"/>
      <c r="AAF835" s="28"/>
      <c r="AAG835" s="28"/>
      <c r="AAH835" s="28"/>
      <c r="AAI835" s="28"/>
      <c r="AAJ835" s="28"/>
      <c r="AAK835" s="28"/>
      <c r="AAL835" s="28"/>
      <c r="AAM835" s="28"/>
      <c r="AAN835" s="28"/>
      <c r="AAO835" s="28"/>
      <c r="AAP835" s="28"/>
      <c r="AAQ835" s="28"/>
      <c r="AAR835" s="28"/>
      <c r="AAS835" s="28"/>
      <c r="AAT835" s="28"/>
      <c r="AAU835" s="28"/>
      <c r="AAV835" s="28"/>
      <c r="AAW835" s="28"/>
      <c r="AAX835" s="28"/>
      <c r="AAY835" s="28"/>
      <c r="AAZ835" s="28"/>
      <c r="ABA835" s="28"/>
      <c r="ABB835" s="28"/>
      <c r="ABC835" s="28"/>
      <c r="ABD835" s="28"/>
      <c r="ABE835" s="28"/>
      <c r="ABF835" s="28"/>
      <c r="ABG835" s="28"/>
      <c r="ABH835" s="28"/>
      <c r="ABI835" s="28"/>
      <c r="ABJ835" s="28"/>
      <c r="ABK835" s="28"/>
      <c r="ABL835" s="28"/>
      <c r="ABM835" s="28"/>
      <c r="ABN835" s="28"/>
      <c r="ABO835" s="28"/>
      <c r="ABP835" s="28"/>
      <c r="ABQ835" s="28"/>
      <c r="ABR835" s="28"/>
      <c r="ABS835" s="28"/>
      <c r="ABT835" s="28"/>
      <c r="ABU835" s="28"/>
      <c r="ABV835" s="28"/>
      <c r="ABW835" s="28"/>
      <c r="ABX835" s="28"/>
      <c r="ABY835" s="28"/>
      <c r="ABZ835" s="28"/>
      <c r="ACA835" s="28"/>
      <c r="ACB835" s="28"/>
      <c r="ACC835" s="28"/>
      <c r="ACD835" s="28"/>
      <c r="ACE835" s="28"/>
      <c r="ACF835" s="28"/>
      <c r="ACG835" s="28"/>
      <c r="ACH835" s="28"/>
      <c r="ACI835" s="28"/>
      <c r="ACJ835" s="28"/>
      <c r="ACK835" s="28"/>
      <c r="ACL835" s="28"/>
      <c r="ACM835" s="28"/>
      <c r="ACN835" s="28"/>
      <c r="ACO835" s="28"/>
      <c r="ACP835" s="28"/>
      <c r="ACQ835" s="28"/>
      <c r="ACR835" s="28"/>
      <c r="ACS835" s="28"/>
      <c r="ACT835" s="28"/>
      <c r="ACU835" s="28"/>
      <c r="ACV835" s="28"/>
      <c r="ACW835" s="28"/>
      <c r="ACX835" s="28"/>
      <c r="ACY835" s="28"/>
      <c r="ACZ835" s="28"/>
      <c r="ADA835" s="28"/>
      <c r="ADB835" s="28"/>
      <c r="ADC835" s="28"/>
      <c r="ADD835" s="28"/>
      <c r="ADE835" s="28"/>
      <c r="ADF835" s="28"/>
      <c r="ADG835" s="28"/>
      <c r="ADH835" s="28"/>
      <c r="ADI835" s="28"/>
      <c r="ADJ835" s="28"/>
      <c r="ADK835" s="28"/>
      <c r="ADL835" s="28"/>
      <c r="ADM835" s="28"/>
      <c r="ADN835" s="28"/>
      <c r="ADO835" s="28"/>
      <c r="ADP835" s="28"/>
      <c r="ADQ835" s="28"/>
      <c r="ADR835" s="28"/>
      <c r="ADS835" s="28"/>
      <c r="ADT835" s="28"/>
      <c r="ADU835" s="28"/>
      <c r="ADV835" s="28"/>
      <c r="ADW835" s="28"/>
      <c r="ADX835" s="28"/>
      <c r="ADY835" s="28"/>
      <c r="ADZ835" s="28"/>
      <c r="AEA835" s="28"/>
      <c r="AEB835" s="28"/>
      <c r="AEC835" s="28"/>
      <c r="AED835" s="28"/>
      <c r="AEE835" s="28"/>
      <c r="AEF835" s="28"/>
      <c r="AEG835" s="28"/>
      <c r="AEH835" s="28"/>
      <c r="AEI835" s="28"/>
      <c r="AEJ835" s="28"/>
      <c r="AEK835" s="28"/>
      <c r="AEL835" s="28"/>
      <c r="AEM835" s="28"/>
      <c r="AEN835" s="28"/>
      <c r="AEO835" s="28"/>
      <c r="AEP835" s="28"/>
      <c r="AEQ835" s="28"/>
      <c r="AER835" s="28"/>
      <c r="AES835" s="28"/>
      <c r="AET835" s="28"/>
      <c r="AEU835" s="28"/>
      <c r="AEV835" s="28"/>
      <c r="AEW835" s="28"/>
      <c r="AEX835" s="28"/>
      <c r="AEY835" s="28"/>
      <c r="AEZ835" s="28"/>
      <c r="AFA835" s="28"/>
      <c r="AFB835" s="28"/>
      <c r="AFC835" s="28"/>
      <c r="AFD835" s="28"/>
      <c r="AFE835" s="28"/>
      <c r="AFF835" s="28"/>
      <c r="AFG835" s="28"/>
      <c r="AFH835" s="28"/>
      <c r="AFI835" s="28"/>
      <c r="AFJ835" s="28"/>
      <c r="AFK835" s="28"/>
      <c r="AFL835" s="28"/>
      <c r="AFM835" s="28"/>
      <c r="AFN835" s="28"/>
      <c r="AFO835" s="28"/>
      <c r="AFP835" s="28"/>
      <c r="AFQ835" s="28"/>
      <c r="AFR835" s="28"/>
      <c r="AFS835" s="28"/>
      <c r="AFT835" s="28"/>
      <c r="AFU835" s="28"/>
      <c r="AFV835" s="28"/>
      <c r="AFW835" s="28"/>
      <c r="AFX835" s="28"/>
      <c r="AFY835" s="28"/>
      <c r="AFZ835" s="28"/>
      <c r="AGA835" s="28"/>
      <c r="AGB835" s="28"/>
      <c r="AGC835" s="28"/>
      <c r="AGD835" s="28"/>
      <c r="AGE835" s="28"/>
      <c r="AGF835" s="28"/>
      <c r="AGG835" s="28"/>
      <c r="AGH835" s="28"/>
      <c r="AGI835" s="28"/>
      <c r="AGJ835" s="28"/>
      <c r="AGK835" s="28"/>
      <c r="AGL835" s="28"/>
      <c r="AGM835" s="28"/>
      <c r="AGN835" s="28"/>
      <c r="AGO835" s="28"/>
      <c r="AGP835" s="28"/>
      <c r="AGQ835" s="28"/>
      <c r="AGR835" s="28"/>
      <c r="AGS835" s="28"/>
      <c r="AGT835" s="28"/>
      <c r="AGU835" s="28"/>
      <c r="AGV835" s="28"/>
      <c r="AGW835" s="28"/>
      <c r="AGX835" s="28"/>
      <c r="AGY835" s="28"/>
      <c r="AGZ835" s="28"/>
      <c r="AHA835" s="28"/>
      <c r="AHB835" s="28"/>
      <c r="AHC835" s="28"/>
      <c r="AHD835" s="28"/>
      <c r="AHE835" s="28"/>
      <c r="AHF835" s="28"/>
      <c r="AHG835" s="28"/>
      <c r="AHH835" s="28"/>
      <c r="AHI835" s="28"/>
      <c r="AHJ835" s="28"/>
      <c r="AHK835" s="28"/>
      <c r="AHL835" s="28"/>
      <c r="AHM835" s="28"/>
      <c r="AHN835" s="28"/>
      <c r="AHO835" s="28"/>
      <c r="AHP835" s="28"/>
      <c r="AHQ835" s="28"/>
      <c r="AHR835" s="28"/>
      <c r="AHS835" s="28"/>
      <c r="AHT835" s="28"/>
      <c r="AHU835" s="28"/>
      <c r="AHV835" s="28"/>
      <c r="AHW835" s="28"/>
      <c r="AHX835" s="28"/>
      <c r="AHY835" s="28"/>
      <c r="AHZ835" s="28"/>
      <c r="AIA835" s="28"/>
      <c r="AIB835" s="28"/>
      <c r="AIC835" s="28"/>
      <c r="AID835" s="28"/>
      <c r="AIE835" s="28"/>
      <c r="AIF835" s="28"/>
      <c r="AIG835" s="28"/>
      <c r="AIH835" s="28"/>
      <c r="AII835" s="28"/>
      <c r="AIJ835" s="28"/>
      <c r="AIK835" s="28"/>
      <c r="AIL835" s="28"/>
      <c r="AIM835" s="28"/>
      <c r="AIN835" s="28"/>
      <c r="AIO835" s="28"/>
      <c r="AIP835" s="28"/>
      <c r="AIQ835" s="28"/>
      <c r="AIR835" s="28"/>
      <c r="AIS835" s="28"/>
      <c r="AIT835" s="28"/>
      <c r="AIU835" s="28"/>
      <c r="AIV835" s="28"/>
      <c r="AIW835" s="28"/>
      <c r="AIX835" s="28"/>
      <c r="AIY835" s="28"/>
      <c r="AIZ835" s="28"/>
      <c r="AJA835" s="28"/>
      <c r="AJB835" s="28"/>
      <c r="AJC835" s="28"/>
      <c r="AJD835" s="28"/>
      <c r="AJE835" s="28"/>
      <c r="AJF835" s="28"/>
      <c r="AJG835" s="28"/>
      <c r="AJH835" s="28"/>
      <c r="AJI835" s="28"/>
      <c r="AJJ835" s="28"/>
      <c r="AJK835" s="28"/>
      <c r="AJL835" s="28"/>
      <c r="AJM835" s="28"/>
      <c r="AJN835" s="28"/>
      <c r="AJO835" s="28"/>
      <c r="AJP835" s="28"/>
      <c r="AJQ835" s="28"/>
      <c r="AJR835" s="28"/>
      <c r="AJS835" s="28"/>
      <c r="AJT835" s="28"/>
      <c r="AJU835" s="28"/>
      <c r="AJV835" s="28"/>
      <c r="AJW835" s="28"/>
      <c r="AJX835" s="28"/>
      <c r="AJY835" s="28"/>
      <c r="AJZ835" s="28"/>
      <c r="AKA835" s="28"/>
      <c r="AKB835" s="28"/>
      <c r="AKC835" s="28"/>
      <c r="AKD835" s="28"/>
      <c r="AKE835" s="28"/>
      <c r="AKF835" s="28"/>
      <c r="AKG835" s="28"/>
      <c r="AKH835" s="28"/>
      <c r="AKI835" s="28"/>
      <c r="AKJ835" s="28"/>
      <c r="AKK835" s="28"/>
      <c r="AKL835" s="28"/>
      <c r="AKM835" s="28"/>
      <c r="AKN835" s="28"/>
      <c r="AKO835" s="28"/>
      <c r="AKP835" s="28"/>
      <c r="AKQ835" s="28"/>
      <c r="AKR835" s="28"/>
      <c r="AKS835" s="28"/>
      <c r="AKT835" s="28"/>
      <c r="AKU835" s="28"/>
      <c r="AKV835" s="28"/>
      <c r="AKW835" s="28"/>
      <c r="AKX835" s="28"/>
      <c r="AKY835" s="28"/>
      <c r="AKZ835" s="28"/>
      <c r="ALA835" s="28"/>
      <c r="ALB835" s="28"/>
      <c r="ALC835" s="28"/>
      <c r="ALD835" s="28"/>
      <c r="ALE835" s="28"/>
      <c r="ALF835" s="28"/>
      <c r="ALG835" s="28"/>
      <c r="ALH835" s="28"/>
      <c r="ALI835" s="28"/>
      <c r="ALJ835" s="28"/>
      <c r="ALK835" s="28"/>
      <c r="ALL835" s="28"/>
      <c r="ALM835" s="28"/>
      <c r="ALN835" s="28"/>
      <c r="ALO835" s="28"/>
      <c r="ALP835" s="28"/>
      <c r="ALQ835" s="28"/>
      <c r="ALR835" s="28"/>
      <c r="ALS835" s="28"/>
      <c r="ALT835" s="28"/>
      <c r="ALU835" s="28"/>
      <c r="ALV835" s="28"/>
      <c r="ALW835" s="28"/>
      <c r="ALX835" s="28"/>
      <c r="ALY835" s="28"/>
      <c r="ALZ835" s="28"/>
      <c r="AMA835" s="28"/>
      <c r="AMB835" s="28"/>
      <c r="AMC835" s="28"/>
      <c r="AMD835" s="28"/>
      <c r="AME835" s="28"/>
      <c r="AMF835" s="28"/>
      <c r="AMG835" s="28"/>
      <c r="AMH835" s="28"/>
      <c r="AMI835" s="28"/>
      <c r="AMJ835" s="28"/>
      <c r="AMK835" s="28"/>
      <c r="AML835" s="28"/>
      <c r="AMM835" s="28"/>
      <c r="AMN835" s="28"/>
      <c r="AMO835" s="28"/>
      <c r="AMP835" s="28"/>
      <c r="AMQ835" s="28"/>
      <c r="AMR835" s="28"/>
      <c r="AMS835" s="28"/>
      <c r="AMT835" s="28"/>
      <c r="AMU835" s="28"/>
      <c r="AMV835" s="28"/>
      <c r="AMW835" s="28"/>
      <c r="AMX835" s="28"/>
      <c r="AMY835" s="28"/>
      <c r="AMZ835" s="28"/>
      <c r="ANA835" s="28"/>
      <c r="ANB835" s="28"/>
      <c r="ANC835" s="28"/>
      <c r="AND835" s="28"/>
      <c r="ANE835" s="28"/>
      <c r="ANF835" s="28"/>
      <c r="ANG835" s="28"/>
      <c r="ANH835" s="28"/>
      <c r="ANI835" s="28"/>
      <c r="ANJ835" s="28"/>
      <c r="ANK835" s="28"/>
      <c r="ANL835" s="28"/>
      <c r="ANM835" s="28"/>
      <c r="ANN835" s="28"/>
      <c r="ANO835" s="28"/>
      <c r="ANP835" s="28"/>
      <c r="ANQ835" s="28"/>
      <c r="ANR835" s="28"/>
      <c r="ANS835" s="28"/>
      <c r="ANT835" s="28"/>
      <c r="ANU835" s="28"/>
      <c r="ANV835" s="28"/>
      <c r="ANW835" s="28"/>
      <c r="ANX835" s="28"/>
      <c r="ANY835" s="28"/>
      <c r="ANZ835" s="28"/>
      <c r="AOA835" s="28"/>
      <c r="AOB835" s="28"/>
      <c r="AOC835" s="28"/>
      <c r="AOD835" s="28"/>
      <c r="AOE835" s="28"/>
      <c r="AOF835" s="28"/>
      <c r="AOG835" s="28"/>
      <c r="AOH835" s="28"/>
      <c r="AOI835" s="28"/>
      <c r="AOJ835" s="28"/>
      <c r="AOK835" s="28"/>
      <c r="AOL835" s="28"/>
      <c r="AOM835" s="28"/>
      <c r="AON835" s="28"/>
      <c r="AOO835" s="28"/>
      <c r="AOP835" s="28"/>
      <c r="AOQ835" s="28"/>
      <c r="AOR835" s="28"/>
      <c r="AOS835" s="28"/>
      <c r="AOT835" s="28"/>
      <c r="AOU835" s="28"/>
      <c r="AOV835" s="28"/>
      <c r="AOW835" s="28"/>
      <c r="AOX835" s="28"/>
      <c r="AOY835" s="28"/>
      <c r="AOZ835" s="28"/>
      <c r="APA835" s="28"/>
      <c r="APB835" s="28"/>
      <c r="APC835" s="28"/>
      <c r="APD835" s="28"/>
      <c r="APE835" s="28"/>
      <c r="APF835" s="28"/>
      <c r="APG835" s="28"/>
      <c r="APH835" s="28"/>
      <c r="API835" s="28"/>
      <c r="APJ835" s="28"/>
      <c r="APK835" s="28"/>
      <c r="APL835" s="28"/>
      <c r="APM835" s="28"/>
      <c r="APN835" s="28"/>
      <c r="APO835" s="28"/>
      <c r="APP835" s="28"/>
      <c r="APQ835" s="28"/>
      <c r="APR835" s="28"/>
      <c r="APS835" s="28"/>
      <c r="APT835" s="28"/>
      <c r="APU835" s="28"/>
      <c r="APV835" s="28"/>
      <c r="APW835" s="28"/>
      <c r="APX835" s="28"/>
      <c r="APY835" s="28"/>
      <c r="APZ835" s="28"/>
      <c r="AQA835" s="28"/>
      <c r="AQB835" s="28"/>
      <c r="AQC835" s="28"/>
      <c r="AQD835" s="28"/>
      <c r="AQE835" s="28"/>
      <c r="AQF835" s="28"/>
      <c r="AQG835" s="28"/>
      <c r="AQH835" s="28"/>
      <c r="AQI835" s="28"/>
      <c r="AQJ835" s="28"/>
      <c r="AQK835" s="28"/>
      <c r="AQL835" s="28"/>
      <c r="AQM835" s="28"/>
      <c r="AQN835" s="28"/>
      <c r="AQO835" s="28"/>
      <c r="AQP835" s="28"/>
      <c r="AQQ835" s="28"/>
      <c r="AQR835" s="28"/>
      <c r="AQS835" s="28"/>
      <c r="AQT835" s="28"/>
      <c r="AQU835" s="28"/>
      <c r="AQV835" s="28"/>
      <c r="AQW835" s="28"/>
      <c r="AQX835" s="28"/>
      <c r="AQY835" s="28"/>
      <c r="AQZ835" s="28"/>
      <c r="ARA835" s="28"/>
      <c r="ARB835" s="28"/>
      <c r="ARC835" s="28"/>
      <c r="ARD835" s="28"/>
      <c r="ARE835" s="28"/>
      <c r="ARF835" s="28"/>
      <c r="ARG835" s="28"/>
      <c r="ARH835" s="28"/>
      <c r="ARI835" s="28"/>
      <c r="ARJ835" s="28"/>
      <c r="ARK835" s="28"/>
      <c r="ARL835" s="28"/>
      <c r="ARM835" s="28"/>
      <c r="ARN835" s="28"/>
      <c r="ARO835" s="28"/>
      <c r="ARP835" s="28"/>
      <c r="ARQ835" s="28"/>
      <c r="ARR835" s="28"/>
      <c r="ARS835" s="28"/>
      <c r="ART835" s="28"/>
      <c r="ARU835" s="28"/>
      <c r="ARV835" s="28"/>
      <c r="ARW835" s="28"/>
      <c r="ARX835" s="28"/>
      <c r="ARY835" s="28"/>
      <c r="ARZ835" s="28"/>
      <c r="ASA835" s="28"/>
      <c r="ASB835" s="28"/>
      <c r="ASC835" s="28"/>
      <c r="ASD835" s="28"/>
      <c r="ASE835" s="28"/>
      <c r="ASF835" s="28"/>
      <c r="ASG835" s="28"/>
      <c r="ASH835" s="28"/>
      <c r="ASI835" s="28"/>
      <c r="ASJ835" s="28"/>
      <c r="ASK835" s="28"/>
      <c r="ASL835" s="28"/>
      <c r="ASM835" s="28"/>
      <c r="ASN835" s="28"/>
      <c r="ASO835" s="28"/>
      <c r="ASP835" s="28"/>
      <c r="ASQ835" s="28"/>
      <c r="ASR835" s="28"/>
      <c r="ASS835" s="28"/>
      <c r="AST835" s="28"/>
      <c r="ASU835" s="28"/>
      <c r="ASV835" s="28"/>
      <c r="ASW835" s="28"/>
      <c r="ASX835" s="28"/>
      <c r="ASY835" s="28"/>
      <c r="ASZ835" s="28"/>
      <c r="ATA835" s="28"/>
      <c r="ATB835" s="28"/>
      <c r="ATC835" s="28"/>
      <c r="ATD835" s="28"/>
      <c r="ATE835" s="28"/>
      <c r="ATF835" s="28"/>
      <c r="ATG835" s="28"/>
      <c r="ATH835" s="28"/>
      <c r="ATI835" s="28"/>
      <c r="ATJ835" s="28"/>
      <c r="ATK835" s="28"/>
      <c r="ATL835" s="28"/>
      <c r="ATM835" s="28"/>
      <c r="ATN835" s="28"/>
      <c r="ATO835" s="28"/>
      <c r="ATP835" s="28"/>
      <c r="ATQ835" s="28"/>
      <c r="ATR835" s="28"/>
      <c r="ATS835" s="28"/>
      <c r="ATT835" s="28"/>
      <c r="ATU835" s="28"/>
      <c r="ATV835" s="28"/>
      <c r="ATW835" s="28"/>
      <c r="ATX835" s="28"/>
      <c r="ATY835" s="28"/>
      <c r="ATZ835" s="28"/>
      <c r="AUA835" s="28"/>
      <c r="AUB835" s="28"/>
      <c r="AUC835" s="28"/>
      <c r="AUD835" s="28"/>
      <c r="AUE835" s="28"/>
      <c r="AUF835" s="28"/>
      <c r="AUG835" s="28"/>
      <c r="AUH835" s="28"/>
      <c r="AUI835" s="28"/>
      <c r="AUJ835" s="28"/>
      <c r="AUK835" s="28"/>
      <c r="AUL835" s="28"/>
      <c r="AUM835" s="28"/>
      <c r="AUN835" s="28"/>
      <c r="AUO835" s="28"/>
      <c r="AUP835" s="28"/>
      <c r="AUQ835" s="28"/>
      <c r="AUR835" s="28"/>
      <c r="AUS835" s="28"/>
      <c r="AUT835" s="28"/>
      <c r="AUU835" s="28"/>
      <c r="AUV835" s="28"/>
      <c r="AUW835" s="28"/>
      <c r="AUX835" s="28"/>
      <c r="AUY835" s="28"/>
      <c r="AUZ835" s="28"/>
      <c r="AVA835" s="28"/>
      <c r="AVB835" s="28"/>
      <c r="AVC835" s="28"/>
      <c r="AVD835" s="28"/>
      <c r="AVE835" s="28"/>
      <c r="AVF835" s="28"/>
      <c r="AVG835" s="28"/>
      <c r="AVH835" s="28"/>
      <c r="AVI835" s="28"/>
      <c r="AVJ835" s="28"/>
      <c r="AVK835" s="28"/>
      <c r="AVL835" s="28"/>
      <c r="AVM835" s="28"/>
      <c r="AVN835" s="28"/>
      <c r="AVO835" s="28"/>
      <c r="AVP835" s="28"/>
      <c r="AVQ835" s="28"/>
      <c r="AVR835" s="28"/>
      <c r="AVS835" s="28"/>
      <c r="AVT835" s="28"/>
      <c r="AVU835" s="28"/>
      <c r="AVV835" s="28"/>
      <c r="AVW835" s="28"/>
      <c r="AVX835" s="28"/>
      <c r="AVY835" s="28"/>
      <c r="AVZ835" s="28"/>
      <c r="AWA835" s="28"/>
      <c r="AWB835" s="28"/>
      <c r="AWC835" s="28"/>
      <c r="AWD835" s="28"/>
      <c r="AWE835" s="28"/>
      <c r="AWF835" s="28"/>
      <c r="AWG835" s="28"/>
      <c r="AWH835" s="28"/>
      <c r="AWI835" s="28"/>
      <c r="AWJ835" s="28"/>
      <c r="AWK835" s="28"/>
      <c r="AWL835" s="28"/>
      <c r="AWM835" s="28"/>
      <c r="AWN835" s="28"/>
      <c r="AWO835" s="28"/>
      <c r="AWP835" s="28"/>
      <c r="AWQ835" s="28"/>
      <c r="AWR835" s="28"/>
      <c r="AWS835" s="28"/>
      <c r="AWT835" s="28"/>
      <c r="AWU835" s="28"/>
      <c r="AWV835" s="28"/>
      <c r="AWW835" s="28"/>
      <c r="AWX835" s="28"/>
      <c r="AWY835" s="28"/>
      <c r="AWZ835" s="28"/>
      <c r="AXA835" s="28"/>
      <c r="AXB835" s="28"/>
      <c r="AXC835" s="28"/>
      <c r="AXD835" s="28"/>
      <c r="AXE835" s="28"/>
      <c r="AXF835" s="28"/>
      <c r="AXG835" s="28"/>
      <c r="AXH835" s="28"/>
      <c r="AXI835" s="28"/>
      <c r="AXJ835" s="28"/>
      <c r="AXK835" s="28"/>
      <c r="AXL835" s="28"/>
      <c r="AXM835" s="28"/>
      <c r="AXN835" s="28"/>
      <c r="AXO835" s="28"/>
      <c r="AXP835" s="28"/>
      <c r="AXQ835" s="28"/>
      <c r="AXR835" s="28"/>
      <c r="AXS835" s="28"/>
      <c r="AXT835" s="28"/>
      <c r="AXU835" s="28"/>
      <c r="AXV835" s="28"/>
      <c r="AXW835" s="28"/>
      <c r="AXX835" s="28"/>
      <c r="AXY835" s="28"/>
      <c r="AXZ835" s="28"/>
      <c r="AYA835" s="28"/>
      <c r="AYB835" s="28"/>
      <c r="AYC835" s="28"/>
      <c r="AYD835" s="28"/>
      <c r="AYE835" s="28"/>
      <c r="AYF835" s="28"/>
      <c r="AYG835" s="28"/>
      <c r="AYH835" s="28"/>
      <c r="AYI835" s="28"/>
      <c r="AYJ835" s="28"/>
      <c r="AYK835" s="28"/>
      <c r="AYL835" s="28"/>
      <c r="AYM835" s="28"/>
      <c r="AYN835" s="28"/>
      <c r="AYO835" s="28"/>
      <c r="AYP835" s="28"/>
      <c r="AYQ835" s="28"/>
      <c r="AYR835" s="28"/>
      <c r="AYS835" s="28"/>
      <c r="AYT835" s="28"/>
      <c r="AYU835" s="28"/>
      <c r="AYV835" s="28"/>
      <c r="AYW835" s="28"/>
      <c r="AYX835" s="28"/>
      <c r="AYY835" s="28"/>
      <c r="AYZ835" s="28"/>
      <c r="AZA835" s="28"/>
      <c r="AZB835" s="28"/>
      <c r="AZC835" s="28"/>
      <c r="AZD835" s="28"/>
      <c r="AZE835" s="28"/>
      <c r="AZF835" s="28"/>
      <c r="AZG835" s="28"/>
      <c r="AZH835" s="28"/>
      <c r="AZI835" s="28"/>
      <c r="AZJ835" s="28"/>
      <c r="AZK835" s="28"/>
      <c r="AZL835" s="28"/>
      <c r="AZM835" s="28"/>
      <c r="AZN835" s="28"/>
      <c r="AZO835" s="28"/>
      <c r="AZP835" s="28"/>
      <c r="AZQ835" s="28"/>
      <c r="AZR835" s="28"/>
      <c r="AZS835" s="28"/>
      <c r="AZT835" s="28"/>
      <c r="AZU835" s="28"/>
      <c r="AZV835" s="28"/>
      <c r="AZW835" s="28"/>
      <c r="AZX835" s="28"/>
      <c r="AZY835" s="28"/>
      <c r="AZZ835" s="28"/>
      <c r="BAA835" s="28"/>
      <c r="BAB835" s="28"/>
      <c r="BAC835" s="28"/>
      <c r="BAD835" s="28"/>
      <c r="BAE835" s="28"/>
      <c r="BAF835" s="28"/>
      <c r="BAG835" s="28"/>
      <c r="BAH835" s="28"/>
      <c r="BAI835" s="28"/>
      <c r="BAJ835" s="28"/>
      <c r="BAK835" s="28"/>
      <c r="BAL835" s="28"/>
      <c r="BAM835" s="28"/>
      <c r="BAN835" s="28"/>
      <c r="BAO835" s="28"/>
      <c r="BAP835" s="28"/>
      <c r="BAQ835" s="28"/>
      <c r="BAR835" s="28"/>
      <c r="BAS835" s="28"/>
      <c r="BAT835" s="28"/>
      <c r="BAU835" s="28"/>
      <c r="BAV835" s="28"/>
      <c r="BAW835" s="28"/>
      <c r="BAX835" s="28"/>
      <c r="BAY835" s="28"/>
      <c r="BAZ835" s="28"/>
      <c r="BBA835" s="28"/>
      <c r="BBB835" s="28"/>
      <c r="BBC835" s="28"/>
      <c r="BBD835" s="28"/>
      <c r="BBE835" s="28"/>
      <c r="BBF835" s="28"/>
      <c r="BBG835" s="28"/>
      <c r="BBH835" s="28"/>
      <c r="BBI835" s="28"/>
      <c r="BBJ835" s="28"/>
      <c r="BBK835" s="28"/>
      <c r="BBL835" s="28"/>
      <c r="BBM835" s="28"/>
      <c r="BBN835" s="28"/>
      <c r="BBO835" s="28"/>
      <c r="BBP835" s="28"/>
      <c r="BBQ835" s="28"/>
      <c r="BBR835" s="28"/>
      <c r="BBS835" s="28"/>
      <c r="BBT835" s="28"/>
      <c r="BBU835" s="28"/>
      <c r="BBV835" s="28"/>
      <c r="BBW835" s="28"/>
      <c r="BBX835" s="28"/>
      <c r="BBY835" s="28"/>
      <c r="BBZ835" s="28"/>
      <c r="BCA835" s="28"/>
      <c r="BCB835" s="28"/>
      <c r="BCC835" s="28"/>
      <c r="BCD835" s="28"/>
      <c r="BCE835" s="28"/>
      <c r="BCF835" s="28"/>
      <c r="BCG835" s="28"/>
      <c r="BCH835" s="28"/>
      <c r="BCI835" s="28"/>
      <c r="BCJ835" s="28"/>
      <c r="BCK835" s="28"/>
      <c r="BCL835" s="28"/>
      <c r="BCM835" s="28"/>
      <c r="BCN835" s="28"/>
      <c r="BCO835" s="28"/>
      <c r="BCP835" s="28"/>
      <c r="BCQ835" s="28"/>
      <c r="BCR835" s="28"/>
      <c r="BCS835" s="28"/>
      <c r="BCT835" s="28"/>
      <c r="BCU835" s="28"/>
      <c r="BCV835" s="28"/>
      <c r="BCW835" s="28"/>
      <c r="BCX835" s="28"/>
      <c r="BCY835" s="28"/>
      <c r="BCZ835" s="28"/>
      <c r="BDA835" s="28"/>
      <c r="BDB835" s="28"/>
      <c r="BDC835" s="28"/>
      <c r="BDD835" s="28"/>
      <c r="BDE835" s="28"/>
      <c r="BDF835" s="28"/>
      <c r="BDG835" s="28"/>
      <c r="BDH835" s="28"/>
      <c r="BDI835" s="28"/>
      <c r="BDJ835" s="28"/>
      <c r="BDK835" s="28"/>
      <c r="BDL835" s="28"/>
      <c r="BDM835" s="28"/>
      <c r="BDN835" s="28"/>
      <c r="BDO835" s="28"/>
      <c r="BDP835" s="28"/>
      <c r="BDQ835" s="28"/>
      <c r="BDR835" s="28"/>
      <c r="BDS835" s="28"/>
      <c r="BDT835" s="28"/>
      <c r="BDU835" s="28"/>
      <c r="BDV835" s="28"/>
      <c r="BDW835" s="28"/>
      <c r="BDX835" s="28"/>
      <c r="BDY835" s="28"/>
      <c r="BDZ835" s="28"/>
      <c r="BEA835" s="28"/>
      <c r="BEB835" s="28"/>
      <c r="BEC835" s="28"/>
      <c r="BED835" s="28"/>
      <c r="BEE835" s="28"/>
      <c r="BEF835" s="28"/>
      <c r="BEG835" s="28"/>
      <c r="BEH835" s="28"/>
      <c r="BEI835" s="28"/>
      <c r="BEJ835" s="28"/>
      <c r="BEK835" s="28"/>
      <c r="BEL835" s="28"/>
      <c r="BEM835" s="28"/>
      <c r="BEN835" s="28"/>
      <c r="BEO835" s="28"/>
      <c r="BEP835" s="28"/>
      <c r="BEQ835" s="28"/>
      <c r="BER835" s="28"/>
      <c r="BES835" s="28"/>
      <c r="BET835" s="28"/>
      <c r="BEU835" s="28"/>
      <c r="BEV835" s="28"/>
      <c r="BEW835" s="28"/>
      <c r="BEX835" s="28"/>
      <c r="BEY835" s="28"/>
      <c r="BEZ835" s="28"/>
      <c r="BFA835" s="28"/>
      <c r="BFB835" s="28"/>
      <c r="BFC835" s="28"/>
      <c r="BFD835" s="28"/>
      <c r="BFE835" s="28"/>
      <c r="BFF835" s="28"/>
      <c r="BFG835" s="28"/>
      <c r="BFH835" s="28"/>
      <c r="BFI835" s="28"/>
      <c r="BFJ835" s="28"/>
      <c r="BFK835" s="28"/>
      <c r="BFL835" s="28"/>
      <c r="BFM835" s="28"/>
      <c r="BFN835" s="28"/>
      <c r="BFO835" s="28"/>
      <c r="BFP835" s="28"/>
      <c r="BFQ835" s="28"/>
      <c r="BFR835" s="28"/>
      <c r="BFS835" s="28"/>
      <c r="BFT835" s="28"/>
      <c r="BFU835" s="28"/>
      <c r="BFV835" s="28"/>
      <c r="BFW835" s="28"/>
      <c r="BFX835" s="28"/>
      <c r="BFY835" s="28"/>
      <c r="BFZ835" s="28"/>
      <c r="BGA835" s="28"/>
      <c r="BGB835" s="28"/>
      <c r="BGC835" s="28"/>
      <c r="BGD835" s="28"/>
      <c r="BGE835" s="28"/>
      <c r="BGF835" s="28"/>
      <c r="BGG835" s="28"/>
      <c r="BGH835" s="28"/>
      <c r="BGI835" s="28"/>
      <c r="BGJ835" s="28"/>
      <c r="BGK835" s="28"/>
      <c r="BGL835" s="28"/>
      <c r="BGM835" s="28"/>
      <c r="BGN835" s="28"/>
      <c r="BGO835" s="28"/>
      <c r="BGP835" s="28"/>
      <c r="BGQ835" s="28"/>
      <c r="BGR835" s="28"/>
      <c r="BGS835" s="28"/>
      <c r="BGT835" s="28"/>
      <c r="BGU835" s="28"/>
      <c r="BGV835" s="28"/>
      <c r="BGW835" s="28"/>
      <c r="BGX835" s="28"/>
      <c r="BGY835" s="28"/>
      <c r="BGZ835" s="28"/>
      <c r="BHA835" s="28"/>
      <c r="BHB835" s="28"/>
      <c r="BHC835" s="28"/>
      <c r="BHD835" s="28"/>
      <c r="BHE835" s="28"/>
      <c r="BHF835" s="28"/>
      <c r="BHG835" s="28"/>
      <c r="BHH835" s="28"/>
      <c r="BHI835" s="28"/>
      <c r="BHJ835" s="28"/>
      <c r="BHK835" s="28"/>
      <c r="BHL835" s="28"/>
      <c r="BHM835" s="28"/>
      <c r="BHN835" s="28"/>
      <c r="BHO835" s="28"/>
      <c r="BHP835" s="28"/>
      <c r="BHQ835" s="28"/>
      <c r="BHR835" s="28"/>
      <c r="BHS835" s="28"/>
      <c r="BHT835" s="28"/>
      <c r="BHU835" s="28"/>
      <c r="BHV835" s="28"/>
      <c r="BHW835" s="28"/>
      <c r="BHX835" s="28"/>
      <c r="BHY835" s="28"/>
      <c r="BHZ835" s="28"/>
      <c r="BIA835" s="28"/>
      <c r="BIB835" s="28"/>
      <c r="BIC835" s="28"/>
      <c r="BID835" s="28"/>
      <c r="BIE835" s="28"/>
      <c r="BIF835" s="28"/>
      <c r="BIG835" s="28"/>
      <c r="BIH835" s="28"/>
      <c r="BII835" s="28"/>
      <c r="BIJ835" s="28"/>
      <c r="BIK835" s="28"/>
      <c r="BIL835" s="28"/>
      <c r="BIM835" s="28"/>
      <c r="BIN835" s="28"/>
      <c r="BIO835" s="28"/>
      <c r="BIP835" s="28"/>
      <c r="BIQ835" s="28"/>
      <c r="BIR835" s="28"/>
      <c r="BIS835" s="28"/>
      <c r="BIT835" s="28"/>
      <c r="BIU835" s="28"/>
      <c r="BIV835" s="28"/>
      <c r="BIW835" s="28"/>
      <c r="BIX835" s="28"/>
      <c r="BIY835" s="28"/>
      <c r="BIZ835" s="28"/>
      <c r="BJA835" s="28"/>
      <c r="BJB835" s="28"/>
      <c r="BJC835" s="28"/>
      <c r="BJD835" s="28"/>
      <c r="BJE835" s="28"/>
      <c r="BJF835" s="28"/>
      <c r="BJG835" s="28"/>
      <c r="BJH835" s="28"/>
      <c r="BJI835" s="28"/>
      <c r="BJJ835" s="28"/>
      <c r="BJK835" s="28"/>
      <c r="BJL835" s="28"/>
      <c r="BJM835" s="28"/>
      <c r="BJN835" s="28"/>
      <c r="BJO835" s="28"/>
      <c r="BJP835" s="28"/>
      <c r="BJQ835" s="28"/>
      <c r="BJR835" s="28"/>
      <c r="BJS835" s="28"/>
      <c r="BJT835" s="28"/>
      <c r="BJU835" s="28"/>
      <c r="BJV835" s="28"/>
      <c r="BJW835" s="28"/>
      <c r="BJX835" s="28"/>
      <c r="BJY835" s="28"/>
      <c r="BJZ835" s="28"/>
      <c r="BKA835" s="28"/>
      <c r="BKB835" s="28"/>
      <c r="BKC835" s="28"/>
      <c r="BKD835" s="28"/>
      <c r="BKE835" s="28"/>
      <c r="BKF835" s="28"/>
      <c r="BKG835" s="28"/>
      <c r="BKH835" s="28"/>
      <c r="BKI835" s="28"/>
      <c r="BKJ835" s="28"/>
      <c r="BKK835" s="28"/>
      <c r="BKL835" s="28"/>
      <c r="BKM835" s="28"/>
      <c r="BKN835" s="28"/>
      <c r="BKO835" s="28"/>
      <c r="BKP835" s="28"/>
      <c r="BKQ835" s="28"/>
      <c r="BKR835" s="28"/>
      <c r="BKS835" s="28"/>
      <c r="BKT835" s="28"/>
      <c r="BKU835" s="28"/>
      <c r="BKV835" s="28"/>
      <c r="BKW835" s="28"/>
      <c r="BKX835" s="28"/>
      <c r="BKY835" s="28"/>
      <c r="BKZ835" s="28"/>
      <c r="BLA835" s="28"/>
      <c r="BLB835" s="28"/>
      <c r="BLC835" s="28"/>
      <c r="BLD835" s="28"/>
      <c r="BLE835" s="28"/>
      <c r="BLF835" s="28"/>
      <c r="BLG835" s="28"/>
      <c r="BLH835" s="28"/>
      <c r="BLI835" s="28"/>
      <c r="BLJ835" s="28"/>
      <c r="BLK835" s="28"/>
      <c r="BLL835" s="28"/>
      <c r="BLM835" s="28"/>
      <c r="BLN835" s="28"/>
      <c r="BLO835" s="28"/>
      <c r="BLP835" s="28"/>
      <c r="BLQ835" s="28"/>
      <c r="BLR835" s="28"/>
      <c r="BLS835" s="28"/>
      <c r="BLT835" s="28"/>
      <c r="BLU835" s="28"/>
      <c r="BLV835" s="28"/>
      <c r="BLW835" s="28"/>
      <c r="BLX835" s="28"/>
      <c r="BLY835" s="28"/>
      <c r="BLZ835" s="28"/>
      <c r="BMA835" s="28"/>
      <c r="BMB835" s="28"/>
      <c r="BMC835" s="28"/>
      <c r="BMD835" s="28"/>
      <c r="BME835" s="28"/>
      <c r="BMF835" s="28"/>
      <c r="BMG835" s="28"/>
      <c r="BMH835" s="28"/>
      <c r="BMI835" s="28"/>
      <c r="BMJ835" s="28"/>
      <c r="BMK835" s="28"/>
      <c r="BML835" s="28"/>
      <c r="BMM835" s="28"/>
      <c r="BMN835" s="28"/>
      <c r="BMO835" s="28"/>
      <c r="BMP835" s="28"/>
      <c r="BMQ835" s="28"/>
      <c r="BMR835" s="28"/>
      <c r="BMS835" s="28"/>
      <c r="BMT835" s="28"/>
      <c r="BMU835" s="28"/>
      <c r="BMV835" s="28"/>
      <c r="BMW835" s="28"/>
      <c r="BMX835" s="28"/>
      <c r="BMY835" s="28"/>
      <c r="BMZ835" s="28"/>
      <c r="BNA835" s="28"/>
      <c r="BNB835" s="28"/>
      <c r="BNC835" s="28"/>
      <c r="BND835" s="28"/>
      <c r="BNE835" s="28"/>
      <c r="BNF835" s="28"/>
      <c r="BNG835" s="28"/>
      <c r="BNH835" s="28"/>
      <c r="BNI835" s="28"/>
      <c r="BNJ835" s="28"/>
      <c r="BNK835" s="28"/>
      <c r="BNL835" s="28"/>
      <c r="BNM835" s="28"/>
      <c r="BNN835" s="28"/>
      <c r="BNO835" s="28"/>
      <c r="BNP835" s="28"/>
      <c r="BNQ835" s="28"/>
      <c r="BNR835" s="28"/>
      <c r="BNS835" s="28"/>
      <c r="BNT835" s="28"/>
      <c r="BNU835" s="28"/>
      <c r="BNV835" s="28"/>
      <c r="BNW835" s="28"/>
      <c r="BNX835" s="28"/>
      <c r="BNY835" s="28"/>
      <c r="BNZ835" s="28"/>
      <c r="BOA835" s="28"/>
      <c r="BOB835" s="28"/>
      <c r="BOC835" s="28"/>
      <c r="BOD835" s="28"/>
      <c r="BOE835" s="28"/>
      <c r="BOF835" s="28"/>
      <c r="BOG835" s="28"/>
      <c r="BOH835" s="28"/>
      <c r="BOI835" s="28"/>
      <c r="BOJ835" s="28"/>
      <c r="BOK835" s="28"/>
      <c r="BOL835" s="28"/>
      <c r="BOM835" s="28"/>
      <c r="BON835" s="28"/>
      <c r="BOO835" s="28"/>
      <c r="BOP835" s="28"/>
      <c r="BOQ835" s="28"/>
      <c r="BOR835" s="28"/>
      <c r="BOS835" s="28"/>
      <c r="BOT835" s="28"/>
      <c r="BOU835" s="28"/>
      <c r="BOV835" s="28"/>
      <c r="BOW835" s="28"/>
      <c r="BOX835" s="28"/>
      <c r="BOY835" s="28"/>
      <c r="BOZ835" s="28"/>
      <c r="BPA835" s="28"/>
      <c r="BPB835" s="28"/>
      <c r="BPC835" s="28"/>
      <c r="BPD835" s="28"/>
      <c r="BPE835" s="28"/>
      <c r="BPF835" s="28"/>
      <c r="BPG835" s="28"/>
      <c r="BPH835" s="28"/>
      <c r="BPI835" s="28"/>
      <c r="BPJ835" s="28"/>
      <c r="BPK835" s="28"/>
      <c r="BPL835" s="28"/>
      <c r="BPM835" s="28"/>
      <c r="BPN835" s="28"/>
      <c r="BPO835" s="28"/>
      <c r="BPP835" s="28"/>
      <c r="BPQ835" s="28"/>
      <c r="BPR835" s="28"/>
      <c r="BPS835" s="28"/>
      <c r="BPT835" s="28"/>
      <c r="BPU835" s="28"/>
      <c r="BPV835" s="28"/>
      <c r="BPW835" s="28"/>
      <c r="BPX835" s="28"/>
      <c r="BPY835" s="28"/>
      <c r="BPZ835" s="28"/>
      <c r="BQA835" s="28"/>
      <c r="BQB835" s="28"/>
      <c r="BQC835" s="28"/>
      <c r="BQD835" s="28"/>
      <c r="BQE835" s="28"/>
      <c r="BQF835" s="28"/>
      <c r="BQG835" s="28"/>
      <c r="BQH835" s="28"/>
      <c r="BQI835" s="28"/>
      <c r="BQJ835" s="28"/>
      <c r="BQK835" s="28"/>
      <c r="BQL835" s="28"/>
      <c r="BQM835" s="28"/>
      <c r="BQN835" s="28"/>
      <c r="BQO835" s="28"/>
      <c r="BQP835" s="28"/>
      <c r="BQQ835" s="28"/>
      <c r="BQR835" s="28"/>
      <c r="BQS835" s="28"/>
      <c r="BQT835" s="28"/>
      <c r="BQU835" s="28"/>
      <c r="BQV835" s="28"/>
      <c r="BQW835" s="28"/>
      <c r="BQX835" s="28"/>
      <c r="BQY835" s="28"/>
      <c r="BQZ835" s="28"/>
      <c r="BRA835" s="28"/>
      <c r="BRB835" s="28"/>
      <c r="BRC835" s="28"/>
      <c r="BRD835" s="28"/>
      <c r="BRE835" s="28"/>
      <c r="BRF835" s="28"/>
      <c r="BRG835" s="28"/>
      <c r="BRH835" s="28"/>
      <c r="BRI835" s="28"/>
      <c r="BRJ835" s="28"/>
      <c r="BRK835" s="28"/>
      <c r="BRL835" s="28"/>
      <c r="BRM835" s="28"/>
      <c r="BRN835" s="28"/>
      <c r="BRO835" s="28"/>
      <c r="BRP835" s="28"/>
      <c r="BRQ835" s="28"/>
      <c r="BRR835" s="28"/>
      <c r="BRS835" s="28"/>
      <c r="BRT835" s="28"/>
      <c r="BRU835" s="28"/>
      <c r="BRV835" s="28"/>
      <c r="BRW835" s="28"/>
      <c r="BRX835" s="28"/>
      <c r="BRY835" s="28"/>
      <c r="BRZ835" s="28"/>
      <c r="BSA835" s="28"/>
      <c r="BSB835" s="28"/>
      <c r="BSC835" s="28"/>
      <c r="BSD835" s="28"/>
      <c r="BSE835" s="28"/>
      <c r="BSF835" s="28"/>
      <c r="BSG835" s="28"/>
      <c r="BSH835" s="28"/>
      <c r="BSI835" s="28"/>
      <c r="BSJ835" s="28"/>
      <c r="BSK835" s="28"/>
      <c r="BSL835" s="28"/>
      <c r="BSM835" s="28"/>
      <c r="BSN835" s="28"/>
      <c r="BSO835" s="28"/>
      <c r="BSP835" s="28"/>
      <c r="BSQ835" s="28"/>
      <c r="BSR835" s="28"/>
      <c r="BSS835" s="28"/>
      <c r="BST835" s="28"/>
      <c r="BSU835" s="28"/>
      <c r="BSV835" s="28"/>
      <c r="BSW835" s="28"/>
      <c r="BSX835" s="28"/>
      <c r="BSY835" s="28"/>
      <c r="BSZ835" s="28"/>
      <c r="BTA835" s="28"/>
      <c r="BTB835" s="28"/>
      <c r="BTC835" s="28"/>
      <c r="BTD835" s="28"/>
      <c r="BTE835" s="28"/>
      <c r="BTF835" s="28"/>
      <c r="BTG835" s="28"/>
      <c r="BTH835" s="28"/>
      <c r="BTI835" s="28"/>
      <c r="BTJ835" s="28"/>
      <c r="BTK835" s="28"/>
      <c r="BTL835" s="28"/>
      <c r="BTM835" s="28"/>
      <c r="BTN835" s="28"/>
      <c r="BTO835" s="28"/>
      <c r="BTP835" s="28"/>
      <c r="BTQ835" s="28"/>
      <c r="BTR835" s="28"/>
      <c r="BTS835" s="28"/>
      <c r="BTT835" s="28"/>
      <c r="BTU835" s="28"/>
      <c r="BTV835" s="28"/>
      <c r="BTW835" s="28"/>
      <c r="BTX835" s="28"/>
      <c r="BTY835" s="28"/>
      <c r="BTZ835" s="28"/>
      <c r="BUA835" s="28"/>
      <c r="BUB835" s="28"/>
      <c r="BUC835" s="28"/>
      <c r="BUD835" s="28"/>
      <c r="BUE835" s="28"/>
      <c r="BUF835" s="28"/>
      <c r="BUG835" s="28"/>
      <c r="BUH835" s="28"/>
      <c r="BUI835" s="28"/>
      <c r="BUJ835" s="28"/>
      <c r="BUK835" s="28"/>
      <c r="BUL835" s="28"/>
      <c r="BUM835" s="28"/>
      <c r="BUN835" s="28"/>
      <c r="BUO835" s="28"/>
      <c r="BUP835" s="28"/>
      <c r="BUQ835" s="28"/>
      <c r="BUR835" s="28"/>
      <c r="BUS835" s="28"/>
      <c r="BUT835" s="28"/>
      <c r="BUU835" s="28"/>
      <c r="BUV835" s="28"/>
      <c r="BUW835" s="28"/>
      <c r="BUX835" s="28"/>
      <c r="BUY835" s="28"/>
      <c r="BUZ835" s="28"/>
      <c r="BVA835" s="28"/>
      <c r="BVB835" s="28"/>
      <c r="BVC835" s="28"/>
      <c r="BVD835" s="28"/>
      <c r="BVE835" s="28"/>
      <c r="BVF835" s="28"/>
      <c r="BVG835" s="28"/>
      <c r="BVH835" s="28"/>
      <c r="BVI835" s="28"/>
      <c r="BVJ835" s="28"/>
      <c r="BVK835" s="28"/>
      <c r="BVL835" s="28"/>
      <c r="BVM835" s="28"/>
      <c r="BVN835" s="28"/>
      <c r="BVO835" s="28"/>
      <c r="BVP835" s="28"/>
      <c r="BVQ835" s="28"/>
      <c r="BVR835" s="28"/>
      <c r="BVS835" s="28"/>
      <c r="BVT835" s="28"/>
      <c r="BVU835" s="28"/>
      <c r="BVV835" s="28"/>
      <c r="BVW835" s="28"/>
      <c r="BVX835" s="28"/>
      <c r="BVY835" s="28"/>
      <c r="BVZ835" s="28"/>
      <c r="BWA835" s="28"/>
      <c r="BWB835" s="28"/>
      <c r="BWC835" s="28"/>
      <c r="BWD835" s="28"/>
      <c r="BWE835" s="28"/>
      <c r="BWF835" s="28"/>
      <c r="BWG835" s="28"/>
      <c r="BWH835" s="28"/>
      <c r="BWI835" s="28"/>
      <c r="BWJ835" s="28"/>
      <c r="BWK835" s="28"/>
      <c r="BWL835" s="28"/>
      <c r="BWM835" s="28"/>
      <c r="BWN835" s="28"/>
      <c r="BWO835" s="28"/>
      <c r="BWP835" s="28"/>
      <c r="BWQ835" s="28"/>
      <c r="BWR835" s="28"/>
      <c r="BWS835" s="28"/>
      <c r="BWT835" s="28"/>
      <c r="BWU835" s="28"/>
      <c r="BWV835" s="28"/>
      <c r="BWW835" s="28"/>
      <c r="BWX835" s="28"/>
      <c r="BWY835" s="28"/>
      <c r="BWZ835" s="28"/>
      <c r="BXA835" s="28"/>
      <c r="BXB835" s="28"/>
      <c r="BXC835" s="28"/>
      <c r="BXD835" s="28"/>
      <c r="BXE835" s="28"/>
      <c r="BXF835" s="28"/>
      <c r="BXG835" s="28"/>
      <c r="BXH835" s="28"/>
      <c r="BXI835" s="28"/>
      <c r="BXJ835" s="28"/>
      <c r="BXK835" s="28"/>
      <c r="BXL835" s="28"/>
      <c r="BXM835" s="28"/>
      <c r="BXN835" s="28"/>
      <c r="BXO835" s="28"/>
      <c r="BXP835" s="28"/>
      <c r="BXQ835" s="28"/>
      <c r="BXR835" s="28"/>
      <c r="BXS835" s="28"/>
      <c r="BXT835" s="28"/>
      <c r="BXU835" s="28"/>
      <c r="BXV835" s="28"/>
      <c r="BXW835" s="28"/>
      <c r="BXX835" s="28"/>
      <c r="BXY835" s="28"/>
      <c r="BXZ835" s="28"/>
      <c r="BYA835" s="28"/>
      <c r="BYB835" s="28"/>
      <c r="BYC835" s="28"/>
      <c r="BYD835" s="28"/>
      <c r="BYE835" s="28"/>
      <c r="BYF835" s="28"/>
      <c r="BYG835" s="28"/>
      <c r="BYH835" s="28"/>
      <c r="BYI835" s="28"/>
      <c r="BYJ835" s="28"/>
      <c r="BYK835" s="28"/>
      <c r="BYL835" s="28"/>
      <c r="BYM835" s="28"/>
      <c r="BYN835" s="28"/>
      <c r="BYO835" s="28"/>
      <c r="BYP835" s="28"/>
      <c r="BYQ835" s="28"/>
      <c r="BYR835" s="28"/>
      <c r="BYS835" s="28"/>
      <c r="BYT835" s="28"/>
      <c r="BYU835" s="28"/>
      <c r="BYV835" s="28"/>
      <c r="BYW835" s="28"/>
      <c r="BYX835" s="28"/>
      <c r="BYY835" s="28"/>
      <c r="BYZ835" s="28"/>
      <c r="BZA835" s="28"/>
      <c r="BZB835" s="28"/>
      <c r="BZC835" s="28"/>
      <c r="BZD835" s="28"/>
      <c r="BZE835" s="28"/>
      <c r="BZF835" s="28"/>
      <c r="BZG835" s="28"/>
      <c r="BZH835" s="28"/>
      <c r="BZI835" s="28"/>
      <c r="BZJ835" s="28"/>
      <c r="BZK835" s="28"/>
      <c r="BZL835" s="28"/>
      <c r="BZM835" s="28"/>
      <c r="BZN835" s="28"/>
      <c r="BZO835" s="28"/>
      <c r="BZP835" s="28"/>
      <c r="BZQ835" s="28"/>
      <c r="BZR835" s="28"/>
      <c r="BZS835" s="28"/>
      <c r="BZT835" s="28"/>
      <c r="BZU835" s="28"/>
      <c r="BZV835" s="28"/>
      <c r="BZW835" s="28"/>
      <c r="BZX835" s="28"/>
      <c r="BZY835" s="28"/>
      <c r="BZZ835" s="28"/>
      <c r="CAA835" s="28"/>
      <c r="CAB835" s="28"/>
      <c r="CAC835" s="28"/>
      <c r="CAD835" s="28"/>
      <c r="CAE835" s="28"/>
      <c r="CAF835" s="28"/>
      <c r="CAG835" s="28"/>
      <c r="CAH835" s="28"/>
      <c r="CAI835" s="28"/>
      <c r="CAJ835" s="28"/>
      <c r="CAK835" s="28"/>
      <c r="CAL835" s="28"/>
      <c r="CAM835" s="28"/>
      <c r="CAN835" s="28"/>
      <c r="CAO835" s="28"/>
      <c r="CAP835" s="28"/>
      <c r="CAQ835" s="28"/>
      <c r="CAR835" s="28"/>
      <c r="CAS835" s="28"/>
      <c r="CAT835" s="28"/>
      <c r="CAU835" s="28"/>
      <c r="CAV835" s="28"/>
      <c r="CAW835" s="28"/>
      <c r="CAX835" s="28"/>
      <c r="CAY835" s="28"/>
      <c r="CAZ835" s="28"/>
      <c r="CBA835" s="28"/>
      <c r="CBB835" s="28"/>
      <c r="CBC835" s="28"/>
      <c r="CBD835" s="28"/>
      <c r="CBE835" s="28"/>
      <c r="CBF835" s="28"/>
      <c r="CBG835" s="28"/>
      <c r="CBH835" s="28"/>
      <c r="CBI835" s="28"/>
      <c r="CBJ835" s="28"/>
      <c r="CBK835" s="28"/>
      <c r="CBL835" s="28"/>
      <c r="CBM835" s="28"/>
      <c r="CBN835" s="28"/>
      <c r="CBO835" s="28"/>
      <c r="CBP835" s="28"/>
      <c r="CBQ835" s="28"/>
      <c r="CBR835" s="28"/>
      <c r="CBS835" s="28"/>
      <c r="CBT835" s="28"/>
      <c r="CBU835" s="28"/>
      <c r="CBV835" s="28"/>
      <c r="CBW835" s="28"/>
      <c r="CBX835" s="28"/>
      <c r="CBY835" s="28"/>
      <c r="CBZ835" s="28"/>
      <c r="CCA835" s="28"/>
      <c r="CCB835" s="28"/>
      <c r="CCC835" s="28"/>
      <c r="CCD835" s="28"/>
      <c r="CCE835" s="28"/>
      <c r="CCF835" s="28"/>
      <c r="CCG835" s="28"/>
      <c r="CCH835" s="28"/>
      <c r="CCI835" s="28"/>
      <c r="CCJ835" s="28"/>
      <c r="CCK835" s="28"/>
      <c r="CCL835" s="28"/>
      <c r="CCM835" s="28"/>
      <c r="CCN835" s="28"/>
      <c r="CCO835" s="28"/>
      <c r="CCP835" s="28"/>
      <c r="CCQ835" s="28"/>
      <c r="CCR835" s="28"/>
      <c r="CCS835" s="28"/>
      <c r="CCT835" s="28"/>
      <c r="CCU835" s="28"/>
      <c r="CCV835" s="28"/>
      <c r="CCW835" s="28"/>
      <c r="CCX835" s="28"/>
      <c r="CCY835" s="28"/>
      <c r="CCZ835" s="28"/>
      <c r="CDA835" s="28"/>
      <c r="CDB835" s="28"/>
      <c r="CDC835" s="28"/>
      <c r="CDD835" s="28"/>
      <c r="CDE835" s="28"/>
      <c r="CDF835" s="28"/>
      <c r="CDG835" s="28"/>
      <c r="CDH835" s="28"/>
      <c r="CDI835" s="28"/>
      <c r="CDJ835" s="28"/>
      <c r="CDK835" s="28"/>
      <c r="CDL835" s="28"/>
      <c r="CDM835" s="28"/>
      <c r="CDN835" s="28"/>
      <c r="CDO835" s="28"/>
      <c r="CDP835" s="28"/>
      <c r="CDQ835" s="28"/>
      <c r="CDR835" s="28"/>
      <c r="CDS835" s="28"/>
      <c r="CDT835" s="28"/>
      <c r="CDU835" s="28"/>
      <c r="CDV835" s="28"/>
      <c r="CDW835" s="28"/>
      <c r="CDX835" s="28"/>
      <c r="CDY835" s="28"/>
      <c r="CDZ835" s="28"/>
      <c r="CEA835" s="28"/>
      <c r="CEB835" s="28"/>
      <c r="CEC835" s="28"/>
      <c r="CED835" s="28"/>
      <c r="CEE835" s="28"/>
      <c r="CEF835" s="28"/>
      <c r="CEG835" s="28"/>
      <c r="CEH835" s="28"/>
      <c r="CEI835" s="28"/>
      <c r="CEJ835" s="28"/>
      <c r="CEK835" s="28"/>
      <c r="CEL835" s="28"/>
      <c r="CEM835" s="28"/>
      <c r="CEN835" s="28"/>
      <c r="CEO835" s="28"/>
      <c r="CEP835" s="28"/>
      <c r="CEQ835" s="28"/>
      <c r="CER835" s="28"/>
      <c r="CES835" s="28"/>
      <c r="CET835" s="28"/>
      <c r="CEU835" s="28"/>
      <c r="CEV835" s="28"/>
      <c r="CEW835" s="28"/>
      <c r="CEX835" s="28"/>
      <c r="CEY835" s="28"/>
      <c r="CEZ835" s="28"/>
      <c r="CFA835" s="28"/>
      <c r="CFB835" s="28"/>
      <c r="CFC835" s="28"/>
      <c r="CFD835" s="28"/>
      <c r="CFE835" s="28"/>
      <c r="CFF835" s="28"/>
      <c r="CFG835" s="28"/>
      <c r="CFH835" s="28"/>
      <c r="CFI835" s="28"/>
      <c r="CFJ835" s="28"/>
      <c r="CFK835" s="28"/>
      <c r="CFL835" s="28"/>
      <c r="CFM835" s="28"/>
      <c r="CFN835" s="28"/>
      <c r="CFO835" s="28"/>
      <c r="CFP835" s="28"/>
      <c r="CFQ835" s="28"/>
      <c r="CFR835" s="28"/>
      <c r="CFS835" s="28"/>
      <c r="CFT835" s="28"/>
      <c r="CFU835" s="28"/>
      <c r="CFV835" s="28"/>
      <c r="CFW835" s="28"/>
      <c r="CFX835" s="28"/>
      <c r="CFY835" s="28"/>
      <c r="CFZ835" s="28"/>
      <c r="CGA835" s="28"/>
      <c r="CGB835" s="28"/>
      <c r="CGC835" s="28"/>
      <c r="CGD835" s="28"/>
      <c r="CGE835" s="28"/>
      <c r="CGF835" s="28"/>
      <c r="CGG835" s="28"/>
      <c r="CGH835" s="28"/>
      <c r="CGI835" s="28"/>
      <c r="CGJ835" s="28"/>
      <c r="CGK835" s="28"/>
      <c r="CGL835" s="28"/>
      <c r="CGM835" s="28"/>
      <c r="CGN835" s="28"/>
      <c r="CGO835" s="28"/>
      <c r="CGP835" s="28"/>
      <c r="CGQ835" s="28"/>
      <c r="CGR835" s="28"/>
      <c r="CGS835" s="28"/>
      <c r="CGT835" s="28"/>
      <c r="CGU835" s="28"/>
      <c r="CGV835" s="28"/>
      <c r="CGW835" s="28"/>
      <c r="CGX835" s="28"/>
      <c r="CGY835" s="28"/>
      <c r="CGZ835" s="28"/>
      <c r="CHA835" s="28"/>
      <c r="CHB835" s="28"/>
      <c r="CHC835" s="28"/>
      <c r="CHD835" s="28"/>
      <c r="CHE835" s="28"/>
      <c r="CHF835" s="28"/>
      <c r="CHG835" s="28"/>
      <c r="CHH835" s="28"/>
      <c r="CHI835" s="28"/>
      <c r="CHJ835" s="28"/>
      <c r="CHK835" s="28"/>
      <c r="CHL835" s="28"/>
      <c r="CHM835" s="28"/>
      <c r="CHN835" s="28"/>
      <c r="CHO835" s="28"/>
      <c r="CHP835" s="28"/>
      <c r="CHQ835" s="28"/>
      <c r="CHR835" s="28"/>
      <c r="CHS835" s="28"/>
      <c r="CHT835" s="28"/>
      <c r="CHU835" s="28"/>
      <c r="CHV835" s="28"/>
      <c r="CHW835" s="28"/>
      <c r="CHX835" s="28"/>
      <c r="CHY835" s="28"/>
      <c r="CHZ835" s="28"/>
      <c r="CIA835" s="28"/>
      <c r="CIB835" s="28"/>
      <c r="CIC835" s="28"/>
      <c r="CID835" s="28"/>
      <c r="CIE835" s="28"/>
      <c r="CIF835" s="28"/>
      <c r="CIG835" s="28"/>
      <c r="CIH835" s="28"/>
      <c r="CII835" s="28"/>
      <c r="CIJ835" s="28"/>
      <c r="CIK835" s="28"/>
      <c r="CIL835" s="28"/>
      <c r="CIM835" s="28"/>
      <c r="CIN835" s="28"/>
      <c r="CIO835" s="28"/>
      <c r="CIP835" s="28"/>
      <c r="CIQ835" s="28"/>
      <c r="CIR835" s="28"/>
      <c r="CIS835" s="28"/>
      <c r="CIT835" s="28"/>
      <c r="CIU835" s="28"/>
      <c r="CIV835" s="28"/>
      <c r="CIW835" s="28"/>
      <c r="CIX835" s="28"/>
      <c r="CIY835" s="28"/>
      <c r="CIZ835" s="28"/>
      <c r="CJA835" s="28"/>
      <c r="CJB835" s="28"/>
      <c r="CJC835" s="28"/>
      <c r="CJD835" s="28"/>
      <c r="CJE835" s="28"/>
      <c r="CJF835" s="28"/>
      <c r="CJG835" s="28"/>
      <c r="CJH835" s="28"/>
      <c r="CJI835" s="28"/>
      <c r="CJJ835" s="28"/>
      <c r="CJK835" s="28"/>
      <c r="CJL835" s="28"/>
      <c r="CJM835" s="28"/>
      <c r="CJN835" s="28"/>
      <c r="CJO835" s="28"/>
      <c r="CJP835" s="28"/>
      <c r="CJQ835" s="28"/>
      <c r="CJR835" s="28"/>
      <c r="CJS835" s="28"/>
      <c r="CJT835" s="28"/>
      <c r="CJU835" s="28"/>
      <c r="CJV835" s="28"/>
      <c r="CJW835" s="28"/>
      <c r="CJX835" s="28"/>
      <c r="CJY835" s="28"/>
      <c r="CJZ835" s="28"/>
      <c r="CKA835" s="28"/>
      <c r="CKB835" s="28"/>
      <c r="CKC835" s="28"/>
      <c r="CKD835" s="28"/>
      <c r="CKE835" s="28"/>
      <c r="CKF835" s="28"/>
      <c r="CKG835" s="28"/>
      <c r="CKH835" s="28"/>
      <c r="CKI835" s="28"/>
      <c r="CKJ835" s="28"/>
      <c r="CKK835" s="28"/>
      <c r="CKL835" s="28"/>
      <c r="CKM835" s="28"/>
      <c r="CKN835" s="28"/>
      <c r="CKO835" s="28"/>
      <c r="CKP835" s="28"/>
      <c r="CKQ835" s="28"/>
      <c r="CKR835" s="28"/>
      <c r="CKS835" s="28"/>
      <c r="CKT835" s="28"/>
      <c r="CKU835" s="28"/>
      <c r="CKV835" s="28"/>
      <c r="CKW835" s="28"/>
      <c r="CKX835" s="28"/>
      <c r="CKY835" s="28"/>
      <c r="CKZ835" s="28"/>
      <c r="CLA835" s="28"/>
      <c r="CLB835" s="28"/>
      <c r="CLC835" s="28"/>
      <c r="CLD835" s="28"/>
      <c r="CLE835" s="28"/>
      <c r="CLF835" s="28"/>
      <c r="CLG835" s="28"/>
      <c r="CLH835" s="28"/>
      <c r="CLI835" s="28"/>
      <c r="CLJ835" s="28"/>
      <c r="CLK835" s="28"/>
      <c r="CLL835" s="28"/>
      <c r="CLM835" s="28"/>
      <c r="CLN835" s="28"/>
      <c r="CLO835" s="28"/>
      <c r="CLP835" s="28"/>
      <c r="CLQ835" s="28"/>
      <c r="CLR835" s="28"/>
      <c r="CLS835" s="28"/>
      <c r="CLT835" s="28"/>
      <c r="CLU835" s="28"/>
      <c r="CLV835" s="28"/>
      <c r="CLW835" s="28"/>
      <c r="CLX835" s="28"/>
      <c r="CLY835" s="28"/>
      <c r="CLZ835" s="28"/>
      <c r="CMA835" s="28"/>
      <c r="CMB835" s="28"/>
      <c r="CMC835" s="28"/>
      <c r="CMD835" s="28"/>
      <c r="CME835" s="28"/>
      <c r="CMF835" s="28"/>
      <c r="CMG835" s="28"/>
      <c r="CMH835" s="28"/>
      <c r="CMI835" s="28"/>
      <c r="CMJ835" s="28"/>
      <c r="CMK835" s="28"/>
      <c r="CML835" s="28"/>
      <c r="CMM835" s="28"/>
      <c r="CMN835" s="28"/>
      <c r="CMO835" s="28"/>
      <c r="CMP835" s="28"/>
      <c r="CMQ835" s="28"/>
      <c r="CMR835" s="28"/>
      <c r="CMS835" s="28"/>
      <c r="CMT835" s="28"/>
      <c r="CMU835" s="28"/>
      <c r="CMV835" s="28"/>
      <c r="CMW835" s="28"/>
      <c r="CMX835" s="28"/>
      <c r="CMY835" s="28"/>
      <c r="CMZ835" s="28"/>
      <c r="CNA835" s="28"/>
      <c r="CNB835" s="28"/>
      <c r="CNC835" s="28"/>
      <c r="CND835" s="28"/>
      <c r="CNE835" s="28"/>
      <c r="CNF835" s="28"/>
      <c r="CNG835" s="28"/>
      <c r="CNH835" s="28"/>
      <c r="CNI835" s="28"/>
      <c r="CNJ835" s="28"/>
      <c r="CNK835" s="28"/>
      <c r="CNL835" s="28"/>
      <c r="CNM835" s="28"/>
      <c r="CNN835" s="28"/>
      <c r="CNO835" s="28"/>
      <c r="CNP835" s="28"/>
      <c r="CNQ835" s="28"/>
      <c r="CNR835" s="28"/>
      <c r="CNS835" s="28"/>
      <c r="CNT835" s="28"/>
      <c r="CNU835" s="28"/>
      <c r="CNV835" s="28"/>
      <c r="CNW835" s="28"/>
      <c r="CNX835" s="28"/>
      <c r="CNY835" s="28"/>
      <c r="CNZ835" s="28"/>
      <c r="COA835" s="28"/>
      <c r="COB835" s="28"/>
      <c r="COC835" s="28"/>
      <c r="COD835" s="28"/>
      <c r="COE835" s="28"/>
      <c r="COF835" s="28"/>
      <c r="COG835" s="28"/>
      <c r="COH835" s="28"/>
      <c r="COI835" s="28"/>
      <c r="COJ835" s="28"/>
      <c r="COK835" s="28"/>
      <c r="COL835" s="28"/>
      <c r="COM835" s="28"/>
      <c r="CON835" s="28"/>
      <c r="COO835" s="28"/>
      <c r="COP835" s="28"/>
      <c r="COQ835" s="28"/>
      <c r="COR835" s="28"/>
      <c r="COS835" s="28"/>
      <c r="COT835" s="28"/>
      <c r="COU835" s="28"/>
      <c r="COV835" s="28"/>
      <c r="COW835" s="28"/>
      <c r="COX835" s="28"/>
      <c r="COY835" s="28"/>
      <c r="COZ835" s="28"/>
      <c r="CPA835" s="28"/>
      <c r="CPB835" s="28"/>
      <c r="CPC835" s="28"/>
      <c r="CPD835" s="28"/>
      <c r="CPE835" s="28"/>
      <c r="CPF835" s="28"/>
      <c r="CPG835" s="28"/>
      <c r="CPH835" s="28"/>
      <c r="CPI835" s="28"/>
      <c r="CPJ835" s="28"/>
      <c r="CPK835" s="28"/>
      <c r="CPL835" s="28"/>
      <c r="CPM835" s="28"/>
      <c r="CPN835" s="28"/>
      <c r="CPO835" s="28"/>
      <c r="CPP835" s="28"/>
      <c r="CPQ835" s="28"/>
      <c r="CPR835" s="28"/>
      <c r="CPS835" s="28"/>
      <c r="CPT835" s="28"/>
      <c r="CPU835" s="28"/>
      <c r="CPV835" s="28"/>
      <c r="CPW835" s="28"/>
      <c r="CPX835" s="28"/>
      <c r="CPY835" s="28"/>
      <c r="CPZ835" s="28"/>
      <c r="CQA835" s="28"/>
      <c r="CQB835" s="28"/>
      <c r="CQC835" s="28"/>
      <c r="CQD835" s="28"/>
      <c r="CQE835" s="28"/>
      <c r="CQF835" s="28"/>
      <c r="CQG835" s="28"/>
      <c r="CQH835" s="28"/>
      <c r="CQI835" s="28"/>
      <c r="CQJ835" s="28"/>
      <c r="CQK835" s="28"/>
      <c r="CQL835" s="28"/>
      <c r="CQM835" s="28"/>
      <c r="CQN835" s="28"/>
      <c r="CQO835" s="28"/>
      <c r="CQP835" s="28"/>
      <c r="CQQ835" s="28"/>
      <c r="CQR835" s="28"/>
      <c r="CQS835" s="28"/>
      <c r="CQT835" s="28"/>
      <c r="CQU835" s="28"/>
      <c r="CQV835" s="28"/>
      <c r="CQW835" s="28"/>
      <c r="CQX835" s="28"/>
      <c r="CQY835" s="28"/>
      <c r="CQZ835" s="28"/>
      <c r="CRA835" s="28"/>
      <c r="CRB835" s="28"/>
      <c r="CRC835" s="28"/>
      <c r="CRD835" s="28"/>
      <c r="CRE835" s="28"/>
      <c r="CRF835" s="28"/>
      <c r="CRG835" s="28"/>
      <c r="CRH835" s="28"/>
      <c r="CRI835" s="28"/>
      <c r="CRJ835" s="28"/>
      <c r="CRK835" s="28"/>
      <c r="CRL835" s="28"/>
      <c r="CRM835" s="28"/>
      <c r="CRN835" s="28"/>
      <c r="CRO835" s="28"/>
      <c r="CRP835" s="28"/>
      <c r="CRQ835" s="28"/>
      <c r="CRR835" s="28"/>
      <c r="CRS835" s="28"/>
      <c r="CRT835" s="28"/>
      <c r="CRU835" s="28"/>
      <c r="CRV835" s="28"/>
      <c r="CRW835" s="28"/>
      <c r="CRX835" s="28"/>
      <c r="CRY835" s="28"/>
      <c r="CRZ835" s="28"/>
      <c r="CSA835" s="28"/>
      <c r="CSB835" s="28"/>
      <c r="CSC835" s="28"/>
      <c r="CSD835" s="28"/>
      <c r="CSE835" s="28"/>
      <c r="CSF835" s="28"/>
      <c r="CSG835" s="28"/>
      <c r="CSH835" s="28"/>
      <c r="CSI835" s="28"/>
      <c r="CSJ835" s="28"/>
      <c r="CSK835" s="28"/>
      <c r="CSL835" s="28"/>
      <c r="CSM835" s="28"/>
      <c r="CSN835" s="28"/>
      <c r="CSO835" s="28"/>
      <c r="CSP835" s="28"/>
      <c r="CSQ835" s="28"/>
      <c r="CSR835" s="28"/>
      <c r="CSS835" s="28"/>
      <c r="CST835" s="28"/>
      <c r="CSU835" s="28"/>
      <c r="CSV835" s="28"/>
      <c r="CSW835" s="28"/>
      <c r="CSX835" s="28"/>
      <c r="CSY835" s="28"/>
      <c r="CSZ835" s="28"/>
      <c r="CTA835" s="28"/>
      <c r="CTB835" s="28"/>
      <c r="CTC835" s="28"/>
      <c r="CTD835" s="28"/>
      <c r="CTE835" s="28"/>
      <c r="CTF835" s="28"/>
      <c r="CTG835" s="28"/>
      <c r="CTH835" s="28"/>
      <c r="CTI835" s="28"/>
      <c r="CTJ835" s="28"/>
      <c r="CTK835" s="28"/>
      <c r="CTL835" s="28"/>
      <c r="CTM835" s="28"/>
      <c r="CTN835" s="28"/>
      <c r="CTO835" s="28"/>
      <c r="CTP835" s="28"/>
      <c r="CTQ835" s="28"/>
      <c r="CTR835" s="28"/>
      <c r="CTS835" s="28"/>
      <c r="CTT835" s="28"/>
      <c r="CTU835" s="28"/>
      <c r="CTV835" s="28"/>
      <c r="CTW835" s="28"/>
      <c r="CTX835" s="28"/>
      <c r="CTY835" s="28"/>
      <c r="CTZ835" s="28"/>
      <c r="CUA835" s="28"/>
      <c r="CUB835" s="28"/>
      <c r="CUC835" s="28"/>
      <c r="CUD835" s="28"/>
      <c r="CUE835" s="28"/>
      <c r="CUF835" s="28"/>
      <c r="CUG835" s="28"/>
      <c r="CUH835" s="28"/>
      <c r="CUI835" s="28"/>
      <c r="CUJ835" s="28"/>
      <c r="CUK835" s="28"/>
      <c r="CUL835" s="28"/>
      <c r="CUM835" s="28"/>
      <c r="CUN835" s="28"/>
      <c r="CUO835" s="28"/>
      <c r="CUP835" s="28"/>
      <c r="CUQ835" s="28"/>
      <c r="CUR835" s="28"/>
      <c r="CUS835" s="28"/>
      <c r="CUT835" s="28"/>
      <c r="CUU835" s="28"/>
      <c r="CUV835" s="28"/>
      <c r="CUW835" s="28"/>
      <c r="CUX835" s="28"/>
      <c r="CUY835" s="28"/>
      <c r="CUZ835" s="28"/>
      <c r="CVA835" s="28"/>
      <c r="CVB835" s="28"/>
      <c r="CVC835" s="28"/>
      <c r="CVD835" s="28"/>
      <c r="CVE835" s="28"/>
      <c r="CVF835" s="28"/>
      <c r="CVG835" s="28"/>
      <c r="CVH835" s="28"/>
      <c r="CVI835" s="28"/>
      <c r="CVJ835" s="28"/>
      <c r="CVK835" s="28"/>
      <c r="CVL835" s="28"/>
      <c r="CVM835" s="28"/>
      <c r="CVN835" s="28"/>
      <c r="CVO835" s="28"/>
      <c r="CVP835" s="28"/>
      <c r="CVQ835" s="28"/>
      <c r="CVR835" s="28"/>
      <c r="CVS835" s="28"/>
      <c r="CVT835" s="28"/>
      <c r="CVU835" s="28"/>
      <c r="CVV835" s="28"/>
      <c r="CVW835" s="28"/>
      <c r="CVX835" s="28"/>
      <c r="CVY835" s="28"/>
      <c r="CVZ835" s="28"/>
      <c r="CWA835" s="28"/>
      <c r="CWB835" s="28"/>
      <c r="CWC835" s="28"/>
      <c r="CWD835" s="28"/>
      <c r="CWE835" s="28"/>
      <c r="CWF835" s="28"/>
      <c r="CWG835" s="28"/>
      <c r="CWH835" s="28"/>
      <c r="CWI835" s="28"/>
      <c r="CWJ835" s="28"/>
      <c r="CWK835" s="28"/>
      <c r="CWL835" s="28"/>
      <c r="CWM835" s="28"/>
      <c r="CWN835" s="28"/>
      <c r="CWO835" s="28"/>
      <c r="CWP835" s="28"/>
      <c r="CWQ835" s="28"/>
      <c r="CWR835" s="28"/>
      <c r="CWS835" s="28"/>
      <c r="CWT835" s="28"/>
      <c r="CWU835" s="28"/>
      <c r="CWV835" s="28"/>
      <c r="CWW835" s="28"/>
      <c r="CWX835" s="28"/>
      <c r="CWY835" s="28"/>
      <c r="CWZ835" s="28"/>
      <c r="CXA835" s="28"/>
      <c r="CXB835" s="28"/>
      <c r="CXC835" s="28"/>
      <c r="CXD835" s="28"/>
      <c r="CXE835" s="28"/>
      <c r="CXF835" s="28"/>
      <c r="CXG835" s="28"/>
      <c r="CXH835" s="28"/>
      <c r="CXI835" s="28"/>
      <c r="CXJ835" s="28"/>
      <c r="CXK835" s="28"/>
      <c r="CXL835" s="28"/>
      <c r="CXM835" s="28"/>
      <c r="CXN835" s="28"/>
      <c r="CXO835" s="28"/>
      <c r="CXP835" s="28"/>
      <c r="CXQ835" s="28"/>
      <c r="CXR835" s="28"/>
      <c r="CXS835" s="28"/>
      <c r="CXT835" s="28"/>
      <c r="CXU835" s="28"/>
      <c r="CXV835" s="28"/>
      <c r="CXW835" s="28"/>
      <c r="CXX835" s="28"/>
      <c r="CXY835" s="28"/>
      <c r="CXZ835" s="28"/>
      <c r="CYA835" s="28"/>
      <c r="CYB835" s="28"/>
      <c r="CYC835" s="28"/>
      <c r="CYD835" s="28"/>
      <c r="CYE835" s="28"/>
      <c r="CYF835" s="28"/>
      <c r="CYG835" s="28"/>
      <c r="CYH835" s="28"/>
      <c r="CYI835" s="28"/>
      <c r="CYJ835" s="28"/>
      <c r="CYK835" s="28"/>
      <c r="CYL835" s="28"/>
      <c r="CYM835" s="28"/>
      <c r="CYN835" s="28"/>
      <c r="CYO835" s="28"/>
      <c r="CYP835" s="28"/>
      <c r="CYQ835" s="28"/>
      <c r="CYR835" s="28"/>
      <c r="CYS835" s="28"/>
      <c r="CYT835" s="28"/>
      <c r="CYU835" s="28"/>
      <c r="CYV835" s="28"/>
      <c r="CYW835" s="28"/>
      <c r="CYX835" s="28"/>
      <c r="CYY835" s="28"/>
      <c r="CYZ835" s="28"/>
      <c r="CZA835" s="28"/>
      <c r="CZB835" s="28"/>
      <c r="CZC835" s="28"/>
      <c r="CZD835" s="28"/>
      <c r="CZE835" s="28"/>
      <c r="CZF835" s="28"/>
      <c r="CZG835" s="28"/>
      <c r="CZH835" s="28"/>
      <c r="CZI835" s="28"/>
      <c r="CZJ835" s="28"/>
      <c r="CZK835" s="28"/>
      <c r="CZL835" s="28"/>
      <c r="CZM835" s="28"/>
      <c r="CZN835" s="28"/>
      <c r="CZO835" s="28"/>
      <c r="CZP835" s="28"/>
      <c r="CZQ835" s="28"/>
      <c r="CZR835" s="28"/>
      <c r="CZS835" s="28"/>
      <c r="CZT835" s="28"/>
      <c r="CZU835" s="28"/>
      <c r="CZV835" s="28"/>
      <c r="CZW835" s="28"/>
      <c r="CZX835" s="28"/>
      <c r="CZY835" s="28"/>
      <c r="CZZ835" s="28"/>
      <c r="DAA835" s="28"/>
      <c r="DAB835" s="28"/>
      <c r="DAC835" s="28"/>
      <c r="DAD835" s="28"/>
      <c r="DAE835" s="28"/>
      <c r="DAF835" s="28"/>
      <c r="DAG835" s="28"/>
      <c r="DAH835" s="28"/>
      <c r="DAI835" s="28"/>
      <c r="DAJ835" s="28"/>
      <c r="DAK835" s="28"/>
      <c r="DAL835" s="28"/>
      <c r="DAM835" s="28"/>
      <c r="DAN835" s="28"/>
      <c r="DAO835" s="28"/>
      <c r="DAP835" s="28"/>
      <c r="DAQ835" s="28"/>
      <c r="DAR835" s="28"/>
      <c r="DAS835" s="28"/>
      <c r="DAT835" s="28"/>
      <c r="DAU835" s="28"/>
      <c r="DAV835" s="28"/>
      <c r="DAW835" s="28"/>
      <c r="DAX835" s="28"/>
      <c r="DAY835" s="28"/>
      <c r="DAZ835" s="28"/>
      <c r="DBA835" s="28"/>
      <c r="DBB835" s="28"/>
      <c r="DBC835" s="28"/>
      <c r="DBD835" s="28"/>
      <c r="DBE835" s="28"/>
      <c r="DBF835" s="28"/>
      <c r="DBG835" s="28"/>
      <c r="DBH835" s="28"/>
      <c r="DBI835" s="28"/>
      <c r="DBJ835" s="28"/>
      <c r="DBK835" s="28"/>
      <c r="DBL835" s="28"/>
      <c r="DBM835" s="28"/>
      <c r="DBN835" s="28"/>
      <c r="DBO835" s="28"/>
      <c r="DBP835" s="28"/>
      <c r="DBQ835" s="28"/>
      <c r="DBR835" s="28"/>
      <c r="DBS835" s="28"/>
      <c r="DBT835" s="28"/>
      <c r="DBU835" s="28"/>
      <c r="DBV835" s="28"/>
      <c r="DBW835" s="28"/>
      <c r="DBX835" s="28"/>
      <c r="DBY835" s="28"/>
      <c r="DBZ835" s="28"/>
      <c r="DCA835" s="28"/>
      <c r="DCB835" s="28"/>
      <c r="DCC835" s="28"/>
      <c r="DCD835" s="28"/>
      <c r="DCE835" s="28"/>
      <c r="DCF835" s="28"/>
      <c r="DCG835" s="28"/>
      <c r="DCH835" s="28"/>
      <c r="DCI835" s="28"/>
      <c r="DCJ835" s="28"/>
      <c r="DCK835" s="28"/>
      <c r="DCL835" s="28"/>
      <c r="DCM835" s="28"/>
      <c r="DCN835" s="28"/>
      <c r="DCO835" s="28"/>
      <c r="DCP835" s="28"/>
      <c r="DCQ835" s="28"/>
      <c r="DCR835" s="28"/>
      <c r="DCS835" s="28"/>
      <c r="DCT835" s="28"/>
      <c r="DCU835" s="28"/>
      <c r="DCV835" s="28"/>
      <c r="DCW835" s="28"/>
      <c r="DCX835" s="28"/>
      <c r="DCY835" s="28"/>
      <c r="DCZ835" s="28"/>
      <c r="DDA835" s="28"/>
      <c r="DDB835" s="28"/>
      <c r="DDC835" s="28"/>
      <c r="DDD835" s="28"/>
      <c r="DDE835" s="28"/>
      <c r="DDF835" s="28"/>
      <c r="DDG835" s="28"/>
      <c r="DDH835" s="28"/>
      <c r="DDI835" s="28"/>
      <c r="DDJ835" s="28"/>
      <c r="DDK835" s="28"/>
      <c r="DDL835" s="28"/>
      <c r="DDM835" s="28"/>
      <c r="DDN835" s="28"/>
      <c r="DDO835" s="28"/>
      <c r="DDP835" s="28"/>
      <c r="DDQ835" s="28"/>
      <c r="DDR835" s="28"/>
      <c r="DDS835" s="28"/>
      <c r="DDT835" s="28"/>
      <c r="DDU835" s="28"/>
      <c r="DDV835" s="28"/>
      <c r="DDW835" s="28"/>
      <c r="DDX835" s="28"/>
      <c r="DDY835" s="28"/>
      <c r="DDZ835" s="28"/>
      <c r="DEA835" s="28"/>
      <c r="DEB835" s="28"/>
      <c r="DEC835" s="28"/>
      <c r="DED835" s="28"/>
      <c r="DEE835" s="28"/>
      <c r="DEF835" s="28"/>
      <c r="DEG835" s="28"/>
      <c r="DEH835" s="28"/>
      <c r="DEI835" s="28"/>
      <c r="DEJ835" s="28"/>
      <c r="DEK835" s="28"/>
      <c r="DEL835" s="28"/>
      <c r="DEM835" s="28"/>
      <c r="DEN835" s="28"/>
      <c r="DEO835" s="28"/>
      <c r="DEP835" s="28"/>
      <c r="DEQ835" s="28"/>
      <c r="DER835" s="28"/>
      <c r="DES835" s="28"/>
      <c r="DET835" s="28"/>
      <c r="DEU835" s="28"/>
      <c r="DEV835" s="28"/>
      <c r="DEW835" s="28"/>
      <c r="DEX835" s="28"/>
      <c r="DEY835" s="28"/>
      <c r="DEZ835" s="28"/>
      <c r="DFA835" s="28"/>
      <c r="DFB835" s="28"/>
      <c r="DFC835" s="28"/>
      <c r="DFD835" s="28"/>
      <c r="DFE835" s="28"/>
      <c r="DFF835" s="28"/>
      <c r="DFG835" s="28"/>
      <c r="DFH835" s="28"/>
      <c r="DFI835" s="28"/>
      <c r="DFJ835" s="28"/>
      <c r="DFK835" s="28"/>
      <c r="DFL835" s="28"/>
      <c r="DFM835" s="28"/>
      <c r="DFN835" s="28"/>
      <c r="DFO835" s="28"/>
      <c r="DFP835" s="28"/>
      <c r="DFQ835" s="28"/>
      <c r="DFR835" s="28"/>
      <c r="DFS835" s="28"/>
      <c r="DFT835" s="28"/>
      <c r="DFU835" s="28"/>
      <c r="DFV835" s="28"/>
      <c r="DFW835" s="28"/>
      <c r="DFX835" s="28"/>
      <c r="DFY835" s="28"/>
      <c r="DFZ835" s="28"/>
      <c r="DGA835" s="28"/>
      <c r="DGB835" s="28"/>
      <c r="DGC835" s="28"/>
      <c r="DGD835" s="28"/>
      <c r="DGE835" s="28"/>
      <c r="DGF835" s="28"/>
      <c r="DGG835" s="28"/>
      <c r="DGH835" s="28"/>
      <c r="DGI835" s="28"/>
      <c r="DGJ835" s="28"/>
      <c r="DGK835" s="28"/>
      <c r="DGL835" s="28"/>
      <c r="DGM835" s="28"/>
      <c r="DGN835" s="28"/>
      <c r="DGO835" s="28"/>
      <c r="DGP835" s="28"/>
      <c r="DGQ835" s="28"/>
      <c r="DGR835" s="28"/>
      <c r="DGS835" s="28"/>
      <c r="DGT835" s="28"/>
      <c r="DGU835" s="28"/>
      <c r="DGV835" s="28"/>
      <c r="DGW835" s="28"/>
      <c r="DGX835" s="28"/>
      <c r="DGY835" s="28"/>
      <c r="DGZ835" s="28"/>
      <c r="DHA835" s="28"/>
      <c r="DHB835" s="28"/>
      <c r="DHC835" s="28"/>
      <c r="DHD835" s="28"/>
      <c r="DHE835" s="28"/>
      <c r="DHF835" s="28"/>
      <c r="DHG835" s="28"/>
      <c r="DHH835" s="28"/>
      <c r="DHI835" s="28"/>
      <c r="DHJ835" s="28"/>
      <c r="DHK835" s="28"/>
      <c r="DHL835" s="28"/>
      <c r="DHM835" s="28"/>
      <c r="DHN835" s="28"/>
      <c r="DHO835" s="28"/>
      <c r="DHP835" s="28"/>
      <c r="DHQ835" s="28"/>
      <c r="DHR835" s="28"/>
      <c r="DHS835" s="28"/>
      <c r="DHT835" s="28"/>
      <c r="DHU835" s="28"/>
      <c r="DHV835" s="28"/>
      <c r="DHW835" s="28"/>
      <c r="DHX835" s="28"/>
      <c r="DHY835" s="28"/>
      <c r="DHZ835" s="28"/>
      <c r="DIA835" s="28"/>
      <c r="DIB835" s="28"/>
      <c r="DIC835" s="28"/>
      <c r="DID835" s="28"/>
      <c r="DIE835" s="28"/>
      <c r="DIF835" s="28"/>
      <c r="DIG835" s="28"/>
      <c r="DIH835" s="28"/>
      <c r="DII835" s="28"/>
      <c r="DIJ835" s="28"/>
      <c r="DIK835" s="28"/>
      <c r="DIL835" s="28"/>
      <c r="DIM835" s="28"/>
      <c r="DIN835" s="28"/>
      <c r="DIO835" s="28"/>
      <c r="DIP835" s="28"/>
      <c r="DIQ835" s="28"/>
      <c r="DIR835" s="28"/>
      <c r="DIS835" s="28"/>
      <c r="DIT835" s="28"/>
      <c r="DIU835" s="28"/>
      <c r="DIV835" s="28"/>
      <c r="DIW835" s="28"/>
      <c r="DIX835" s="28"/>
      <c r="DIY835" s="28"/>
      <c r="DIZ835" s="28"/>
      <c r="DJA835" s="28"/>
      <c r="DJB835" s="28"/>
      <c r="DJC835" s="28"/>
      <c r="DJD835" s="28"/>
      <c r="DJE835" s="28"/>
      <c r="DJF835" s="28"/>
      <c r="DJG835" s="28"/>
      <c r="DJH835" s="28"/>
      <c r="DJI835" s="28"/>
      <c r="DJJ835" s="28"/>
      <c r="DJK835" s="28"/>
      <c r="DJL835" s="28"/>
      <c r="DJM835" s="28"/>
      <c r="DJN835" s="28"/>
      <c r="DJO835" s="28"/>
      <c r="DJP835" s="28"/>
      <c r="DJQ835" s="28"/>
      <c r="DJR835" s="28"/>
      <c r="DJS835" s="28"/>
      <c r="DJT835" s="28"/>
      <c r="DJU835" s="28"/>
      <c r="DJV835" s="28"/>
      <c r="DJW835" s="28"/>
      <c r="DJX835" s="28"/>
      <c r="DJY835" s="28"/>
      <c r="DJZ835" s="28"/>
      <c r="DKA835" s="28"/>
      <c r="DKB835" s="28"/>
      <c r="DKC835" s="28"/>
      <c r="DKD835" s="28"/>
      <c r="DKE835" s="28"/>
      <c r="DKF835" s="28"/>
      <c r="DKG835" s="28"/>
      <c r="DKH835" s="28"/>
      <c r="DKI835" s="28"/>
      <c r="DKJ835" s="28"/>
      <c r="DKK835" s="28"/>
      <c r="DKL835" s="28"/>
      <c r="DKM835" s="28"/>
      <c r="DKN835" s="28"/>
      <c r="DKO835" s="28"/>
      <c r="DKP835" s="28"/>
      <c r="DKQ835" s="28"/>
      <c r="DKR835" s="28"/>
      <c r="DKS835" s="28"/>
      <c r="DKT835" s="28"/>
      <c r="DKU835" s="28"/>
      <c r="DKV835" s="28"/>
      <c r="DKW835" s="28"/>
      <c r="DKX835" s="28"/>
      <c r="DKY835" s="28"/>
      <c r="DKZ835" s="28"/>
      <c r="DLA835" s="28"/>
      <c r="DLB835" s="28"/>
      <c r="DLC835" s="28"/>
      <c r="DLD835" s="28"/>
      <c r="DLE835" s="28"/>
      <c r="DLF835" s="28"/>
      <c r="DLG835" s="28"/>
      <c r="DLH835" s="28"/>
      <c r="DLI835" s="28"/>
      <c r="DLJ835" s="28"/>
      <c r="DLK835" s="28"/>
      <c r="DLL835" s="28"/>
      <c r="DLM835" s="28"/>
      <c r="DLN835" s="28"/>
      <c r="DLO835" s="28"/>
      <c r="DLP835" s="28"/>
      <c r="DLQ835" s="28"/>
      <c r="DLR835" s="28"/>
      <c r="DLS835" s="28"/>
      <c r="DLT835" s="28"/>
      <c r="DLU835" s="28"/>
      <c r="DLV835" s="28"/>
      <c r="DLW835" s="28"/>
      <c r="DLX835" s="28"/>
      <c r="DLY835" s="28"/>
      <c r="DLZ835" s="28"/>
      <c r="DMA835" s="28"/>
      <c r="DMB835" s="28"/>
      <c r="DMC835" s="28"/>
      <c r="DMD835" s="28"/>
      <c r="DME835" s="28"/>
      <c r="DMF835" s="28"/>
      <c r="DMG835" s="28"/>
      <c r="DMH835" s="28"/>
      <c r="DMI835" s="28"/>
      <c r="DMJ835" s="28"/>
      <c r="DMK835" s="28"/>
      <c r="DML835" s="28"/>
      <c r="DMM835" s="28"/>
      <c r="DMN835" s="28"/>
      <c r="DMO835" s="28"/>
      <c r="DMP835" s="28"/>
      <c r="DMQ835" s="28"/>
      <c r="DMR835" s="28"/>
      <c r="DMS835" s="28"/>
      <c r="DMT835" s="28"/>
      <c r="DMU835" s="28"/>
      <c r="DMV835" s="28"/>
      <c r="DMW835" s="28"/>
      <c r="DMX835" s="28"/>
      <c r="DMY835" s="28"/>
      <c r="DMZ835" s="28"/>
      <c r="DNA835" s="28"/>
      <c r="DNB835" s="28"/>
      <c r="DNC835" s="28"/>
      <c r="DND835" s="28"/>
      <c r="DNE835" s="28"/>
      <c r="DNF835" s="28"/>
      <c r="DNG835" s="28"/>
      <c r="DNH835" s="28"/>
      <c r="DNI835" s="28"/>
      <c r="DNJ835" s="28"/>
      <c r="DNK835" s="28"/>
      <c r="DNL835" s="28"/>
      <c r="DNM835" s="28"/>
      <c r="DNN835" s="28"/>
      <c r="DNO835" s="28"/>
      <c r="DNP835" s="28"/>
      <c r="DNQ835" s="28"/>
      <c r="DNR835" s="28"/>
      <c r="DNS835" s="28"/>
      <c r="DNT835" s="28"/>
      <c r="DNU835" s="28"/>
      <c r="DNV835" s="28"/>
      <c r="DNW835" s="28"/>
      <c r="DNX835" s="28"/>
      <c r="DNY835" s="28"/>
      <c r="DNZ835" s="28"/>
      <c r="DOA835" s="28"/>
      <c r="DOB835" s="28"/>
      <c r="DOC835" s="28"/>
      <c r="DOD835" s="28"/>
      <c r="DOE835" s="28"/>
      <c r="DOF835" s="28"/>
      <c r="DOG835" s="28"/>
      <c r="DOH835" s="28"/>
      <c r="DOI835" s="28"/>
      <c r="DOJ835" s="28"/>
      <c r="DOK835" s="28"/>
      <c r="DOL835" s="28"/>
      <c r="DOM835" s="28"/>
      <c r="DON835" s="28"/>
      <c r="DOO835" s="28"/>
      <c r="DOP835" s="28"/>
      <c r="DOQ835" s="28"/>
      <c r="DOR835" s="28"/>
      <c r="DOS835" s="28"/>
      <c r="DOT835" s="28"/>
      <c r="DOU835" s="28"/>
      <c r="DOV835" s="28"/>
      <c r="DOW835" s="28"/>
      <c r="DOX835" s="28"/>
      <c r="DOY835" s="28"/>
      <c r="DOZ835" s="28"/>
      <c r="DPA835" s="28"/>
      <c r="DPB835" s="28"/>
      <c r="DPC835" s="28"/>
      <c r="DPD835" s="28"/>
      <c r="DPE835" s="28"/>
      <c r="DPF835" s="28"/>
      <c r="DPG835" s="28"/>
      <c r="DPH835" s="28"/>
      <c r="DPI835" s="28"/>
      <c r="DPJ835" s="28"/>
      <c r="DPK835" s="28"/>
      <c r="DPL835" s="28"/>
      <c r="DPM835" s="28"/>
      <c r="DPN835" s="28"/>
      <c r="DPO835" s="28"/>
      <c r="DPP835" s="28"/>
      <c r="DPQ835" s="28"/>
      <c r="DPR835" s="28"/>
      <c r="DPS835" s="28"/>
      <c r="DPT835" s="28"/>
      <c r="DPU835" s="28"/>
      <c r="DPV835" s="28"/>
      <c r="DPW835" s="28"/>
      <c r="DPX835" s="28"/>
      <c r="DPY835" s="28"/>
      <c r="DPZ835" s="28"/>
      <c r="DQA835" s="28"/>
      <c r="DQB835" s="28"/>
      <c r="DQC835" s="28"/>
      <c r="DQD835" s="28"/>
      <c r="DQE835" s="28"/>
      <c r="DQF835" s="28"/>
      <c r="DQG835" s="28"/>
      <c r="DQH835" s="28"/>
      <c r="DQI835" s="28"/>
      <c r="DQJ835" s="28"/>
      <c r="DQK835" s="28"/>
      <c r="DQL835" s="28"/>
      <c r="DQM835" s="28"/>
      <c r="DQN835" s="28"/>
      <c r="DQO835" s="28"/>
      <c r="DQP835" s="28"/>
      <c r="DQQ835" s="28"/>
      <c r="DQR835" s="28"/>
      <c r="DQS835" s="28"/>
      <c r="DQT835" s="28"/>
      <c r="DQU835" s="28"/>
      <c r="DQV835" s="28"/>
      <c r="DQW835" s="28"/>
      <c r="DQX835" s="28"/>
      <c r="DQY835" s="28"/>
      <c r="DQZ835" s="28"/>
      <c r="DRA835" s="28"/>
      <c r="DRB835" s="28"/>
      <c r="DRC835" s="28"/>
      <c r="DRD835" s="28"/>
      <c r="DRE835" s="28"/>
      <c r="DRF835" s="28"/>
      <c r="DRG835" s="28"/>
      <c r="DRH835" s="28"/>
      <c r="DRI835" s="28"/>
      <c r="DRJ835" s="28"/>
      <c r="DRK835" s="28"/>
      <c r="DRL835" s="28"/>
      <c r="DRM835" s="28"/>
      <c r="DRN835" s="28"/>
      <c r="DRO835" s="28"/>
      <c r="DRP835" s="28"/>
      <c r="DRQ835" s="28"/>
      <c r="DRR835" s="28"/>
      <c r="DRS835" s="28"/>
      <c r="DRT835" s="28"/>
      <c r="DRU835" s="28"/>
      <c r="DRV835" s="28"/>
      <c r="DRW835" s="28"/>
      <c r="DRX835" s="28"/>
      <c r="DRY835" s="28"/>
      <c r="DRZ835" s="28"/>
      <c r="DSA835" s="28"/>
      <c r="DSB835" s="28"/>
      <c r="DSC835" s="28"/>
      <c r="DSD835" s="28"/>
      <c r="DSE835" s="28"/>
      <c r="DSF835" s="28"/>
      <c r="DSG835" s="28"/>
      <c r="DSH835" s="28"/>
      <c r="DSI835" s="28"/>
      <c r="DSJ835" s="28"/>
      <c r="DSK835" s="28"/>
      <c r="DSL835" s="28"/>
      <c r="DSM835" s="28"/>
      <c r="DSN835" s="28"/>
      <c r="DSO835" s="28"/>
      <c r="DSP835" s="28"/>
      <c r="DSQ835" s="28"/>
      <c r="DSR835" s="28"/>
      <c r="DSS835" s="28"/>
      <c r="DST835" s="28"/>
      <c r="DSU835" s="28"/>
      <c r="DSV835" s="28"/>
      <c r="DSW835" s="28"/>
      <c r="DSX835" s="28"/>
      <c r="DSY835" s="28"/>
      <c r="DSZ835" s="28"/>
      <c r="DTA835" s="28"/>
      <c r="DTB835" s="28"/>
      <c r="DTC835" s="28"/>
      <c r="DTD835" s="28"/>
      <c r="DTE835" s="28"/>
      <c r="DTF835" s="28"/>
      <c r="DTG835" s="28"/>
      <c r="DTH835" s="28"/>
      <c r="DTI835" s="28"/>
      <c r="DTJ835" s="28"/>
      <c r="DTK835" s="28"/>
      <c r="DTL835" s="28"/>
      <c r="DTM835" s="28"/>
      <c r="DTN835" s="28"/>
      <c r="DTO835" s="28"/>
      <c r="DTP835" s="28"/>
      <c r="DTQ835" s="28"/>
      <c r="DTR835" s="28"/>
      <c r="DTS835" s="28"/>
      <c r="DTT835" s="28"/>
      <c r="DTU835" s="28"/>
      <c r="DTV835" s="28"/>
      <c r="DTW835" s="28"/>
      <c r="DTX835" s="28"/>
      <c r="DTY835" s="28"/>
      <c r="DTZ835" s="28"/>
      <c r="DUA835" s="28"/>
      <c r="DUB835" s="28"/>
      <c r="DUC835" s="28"/>
      <c r="DUD835" s="28"/>
      <c r="DUE835" s="28"/>
      <c r="DUF835" s="28"/>
      <c r="DUG835" s="28"/>
      <c r="DUH835" s="28"/>
      <c r="DUI835" s="28"/>
      <c r="DUJ835" s="28"/>
      <c r="DUK835" s="28"/>
      <c r="DUL835" s="28"/>
      <c r="DUM835" s="28"/>
      <c r="DUN835" s="28"/>
      <c r="DUO835" s="28"/>
      <c r="DUP835" s="28"/>
      <c r="DUQ835" s="28"/>
      <c r="DUR835" s="28"/>
      <c r="DUS835" s="28"/>
      <c r="DUT835" s="28"/>
      <c r="DUU835" s="28"/>
      <c r="DUV835" s="28"/>
      <c r="DUW835" s="28"/>
      <c r="DUX835" s="28"/>
      <c r="DUY835" s="28"/>
      <c r="DUZ835" s="28"/>
      <c r="DVA835" s="28"/>
      <c r="DVB835" s="28"/>
      <c r="DVC835" s="28"/>
      <c r="DVD835" s="28"/>
      <c r="DVE835" s="28"/>
      <c r="DVF835" s="28"/>
      <c r="DVG835" s="28"/>
      <c r="DVH835" s="28"/>
      <c r="DVI835" s="28"/>
      <c r="DVJ835" s="28"/>
      <c r="DVK835" s="28"/>
      <c r="DVL835" s="28"/>
      <c r="DVM835" s="28"/>
      <c r="DVN835" s="28"/>
      <c r="DVO835" s="28"/>
      <c r="DVP835" s="28"/>
      <c r="DVQ835" s="28"/>
      <c r="DVR835" s="28"/>
      <c r="DVS835" s="28"/>
      <c r="DVT835" s="28"/>
      <c r="DVU835" s="28"/>
      <c r="DVV835" s="28"/>
      <c r="DVW835" s="28"/>
      <c r="DVX835" s="28"/>
      <c r="DVY835" s="28"/>
      <c r="DVZ835" s="28"/>
      <c r="DWA835" s="28"/>
      <c r="DWB835" s="28"/>
      <c r="DWC835" s="28"/>
      <c r="DWD835" s="28"/>
      <c r="DWE835" s="28"/>
      <c r="DWF835" s="28"/>
      <c r="DWG835" s="28"/>
      <c r="DWH835" s="28"/>
      <c r="DWI835" s="28"/>
      <c r="DWJ835" s="28"/>
      <c r="DWK835" s="28"/>
      <c r="DWL835" s="28"/>
      <c r="DWM835" s="28"/>
      <c r="DWN835" s="28"/>
      <c r="DWO835" s="28"/>
      <c r="DWP835" s="28"/>
      <c r="DWQ835" s="28"/>
      <c r="DWR835" s="28"/>
      <c r="DWS835" s="28"/>
      <c r="DWT835" s="28"/>
      <c r="DWU835" s="28"/>
      <c r="DWV835" s="28"/>
      <c r="DWW835" s="28"/>
      <c r="DWX835" s="28"/>
      <c r="DWY835" s="28"/>
      <c r="DWZ835" s="28"/>
      <c r="DXA835" s="28"/>
      <c r="DXB835" s="28"/>
      <c r="DXC835" s="28"/>
      <c r="DXD835" s="28"/>
      <c r="DXE835" s="28"/>
      <c r="DXF835" s="28"/>
      <c r="DXG835" s="28"/>
      <c r="DXH835" s="28"/>
      <c r="DXI835" s="28"/>
      <c r="DXJ835" s="28"/>
      <c r="DXK835" s="28"/>
      <c r="DXL835" s="28"/>
      <c r="DXM835" s="28"/>
      <c r="DXN835" s="28"/>
      <c r="DXO835" s="28"/>
      <c r="DXP835" s="28"/>
      <c r="DXQ835" s="28"/>
      <c r="DXR835" s="28"/>
      <c r="DXS835" s="28"/>
      <c r="DXT835" s="28"/>
      <c r="DXU835" s="28"/>
      <c r="DXV835" s="28"/>
      <c r="DXW835" s="28"/>
      <c r="DXX835" s="28"/>
      <c r="DXY835" s="28"/>
      <c r="DXZ835" s="28"/>
      <c r="DYA835" s="28"/>
      <c r="DYB835" s="28"/>
      <c r="DYC835" s="28"/>
      <c r="DYD835" s="28"/>
      <c r="DYE835" s="28"/>
      <c r="DYF835" s="28"/>
      <c r="DYG835" s="28"/>
      <c r="DYH835" s="28"/>
      <c r="DYI835" s="28"/>
      <c r="DYJ835" s="28"/>
      <c r="DYK835" s="28"/>
      <c r="DYL835" s="28"/>
      <c r="DYM835" s="28"/>
      <c r="DYN835" s="28"/>
      <c r="DYO835" s="28"/>
      <c r="DYP835" s="28"/>
      <c r="DYQ835" s="28"/>
      <c r="DYR835" s="28"/>
      <c r="DYS835" s="28"/>
      <c r="DYT835" s="28"/>
      <c r="DYU835" s="28"/>
      <c r="DYV835" s="28"/>
      <c r="DYW835" s="28"/>
      <c r="DYX835" s="28"/>
      <c r="DYY835" s="28"/>
      <c r="DYZ835" s="28"/>
      <c r="DZA835" s="28"/>
      <c r="DZB835" s="28"/>
      <c r="DZC835" s="28"/>
      <c r="DZD835" s="28"/>
      <c r="DZE835" s="28"/>
      <c r="DZF835" s="28"/>
      <c r="DZG835" s="28"/>
      <c r="DZH835" s="28"/>
      <c r="DZI835" s="28"/>
      <c r="DZJ835" s="28"/>
      <c r="DZK835" s="28"/>
      <c r="DZL835" s="28"/>
      <c r="DZM835" s="28"/>
      <c r="DZN835" s="28"/>
      <c r="DZO835" s="28"/>
      <c r="DZP835" s="28"/>
      <c r="DZQ835" s="28"/>
      <c r="DZR835" s="28"/>
      <c r="DZS835" s="28"/>
      <c r="DZT835" s="28"/>
      <c r="DZU835" s="28"/>
      <c r="DZV835" s="28"/>
      <c r="DZW835" s="28"/>
      <c r="DZX835" s="28"/>
      <c r="DZY835" s="28"/>
      <c r="DZZ835" s="28"/>
      <c r="EAA835" s="28"/>
      <c r="EAB835" s="28"/>
      <c r="EAC835" s="28"/>
      <c r="EAD835" s="28"/>
      <c r="EAE835" s="28"/>
      <c r="EAF835" s="28"/>
      <c r="EAG835" s="28"/>
      <c r="EAH835" s="28"/>
      <c r="EAI835" s="28"/>
      <c r="EAJ835" s="28"/>
      <c r="EAK835" s="28"/>
      <c r="EAL835" s="28"/>
      <c r="EAM835" s="28"/>
      <c r="EAN835" s="28"/>
      <c r="EAO835" s="28"/>
      <c r="EAP835" s="28"/>
      <c r="EAQ835" s="28"/>
      <c r="EAR835" s="28"/>
      <c r="EAS835" s="28"/>
      <c r="EAT835" s="28"/>
      <c r="EAU835" s="28"/>
      <c r="EAV835" s="28"/>
      <c r="EAW835" s="28"/>
      <c r="EAX835" s="28"/>
      <c r="EAY835" s="28"/>
      <c r="EAZ835" s="28"/>
      <c r="EBA835" s="28"/>
      <c r="EBB835" s="28"/>
      <c r="EBC835" s="28"/>
      <c r="EBD835" s="28"/>
      <c r="EBE835" s="28"/>
      <c r="EBF835" s="28"/>
      <c r="EBG835" s="28"/>
      <c r="EBH835" s="28"/>
      <c r="EBI835" s="28"/>
      <c r="EBJ835" s="28"/>
      <c r="EBK835" s="28"/>
      <c r="EBL835" s="28"/>
      <c r="EBM835" s="28"/>
      <c r="EBN835" s="28"/>
      <c r="EBO835" s="28"/>
      <c r="EBP835" s="28"/>
      <c r="EBQ835" s="28"/>
      <c r="EBR835" s="28"/>
      <c r="EBS835" s="28"/>
      <c r="EBT835" s="28"/>
      <c r="EBU835" s="28"/>
      <c r="EBV835" s="28"/>
      <c r="EBW835" s="28"/>
      <c r="EBX835" s="28"/>
      <c r="EBY835" s="28"/>
      <c r="EBZ835" s="28"/>
      <c r="ECA835" s="28"/>
      <c r="ECB835" s="28"/>
      <c r="ECC835" s="28"/>
      <c r="ECD835" s="28"/>
      <c r="ECE835" s="28"/>
      <c r="ECF835" s="28"/>
      <c r="ECG835" s="28"/>
      <c r="ECH835" s="28"/>
      <c r="ECI835" s="28"/>
      <c r="ECJ835" s="28"/>
      <c r="ECK835" s="28"/>
      <c r="ECL835" s="28"/>
      <c r="ECM835" s="28"/>
      <c r="ECN835" s="28"/>
      <c r="ECO835" s="28"/>
      <c r="ECP835" s="28"/>
      <c r="ECQ835" s="28"/>
      <c r="ECR835" s="28"/>
      <c r="ECS835" s="28"/>
      <c r="ECT835" s="28"/>
      <c r="ECU835" s="28"/>
      <c r="ECV835" s="28"/>
      <c r="ECW835" s="28"/>
      <c r="ECX835" s="28"/>
      <c r="ECY835" s="28"/>
      <c r="ECZ835" s="28"/>
      <c r="EDA835" s="28"/>
      <c r="EDB835" s="28"/>
      <c r="EDC835" s="28"/>
      <c r="EDD835" s="28"/>
      <c r="EDE835" s="28"/>
      <c r="EDF835" s="28"/>
      <c r="EDG835" s="28"/>
      <c r="EDH835" s="28"/>
      <c r="EDI835" s="28"/>
      <c r="EDJ835" s="28"/>
      <c r="EDK835" s="28"/>
      <c r="EDL835" s="28"/>
      <c r="EDM835" s="28"/>
      <c r="EDN835" s="28"/>
      <c r="EDO835" s="28"/>
      <c r="EDP835" s="28"/>
      <c r="EDQ835" s="28"/>
      <c r="EDR835" s="28"/>
      <c r="EDS835" s="28"/>
      <c r="EDT835" s="28"/>
      <c r="EDU835" s="28"/>
      <c r="EDV835" s="28"/>
      <c r="EDW835" s="28"/>
      <c r="EDX835" s="28"/>
      <c r="EDY835" s="28"/>
      <c r="EDZ835" s="28"/>
      <c r="EEA835" s="28"/>
      <c r="EEB835" s="28"/>
      <c r="EEC835" s="28"/>
      <c r="EED835" s="28"/>
      <c r="EEE835" s="28"/>
      <c r="EEF835" s="28"/>
      <c r="EEG835" s="28"/>
      <c r="EEH835" s="28"/>
      <c r="EEI835" s="28"/>
      <c r="EEJ835" s="28"/>
      <c r="EEK835" s="28"/>
      <c r="EEL835" s="28"/>
      <c r="EEM835" s="28"/>
      <c r="EEN835" s="28"/>
      <c r="EEO835" s="28"/>
      <c r="EEP835" s="28"/>
      <c r="EEQ835" s="28"/>
      <c r="EER835" s="28"/>
      <c r="EES835" s="28"/>
      <c r="EET835" s="28"/>
      <c r="EEU835" s="28"/>
      <c r="EEV835" s="28"/>
      <c r="EEW835" s="28"/>
      <c r="EEX835" s="28"/>
      <c r="EEY835" s="28"/>
      <c r="EEZ835" s="28"/>
      <c r="EFA835" s="28"/>
      <c r="EFB835" s="28"/>
      <c r="EFC835" s="28"/>
      <c r="EFD835" s="28"/>
      <c r="EFE835" s="28"/>
      <c r="EFF835" s="28"/>
      <c r="EFG835" s="28"/>
      <c r="EFH835" s="28"/>
      <c r="EFI835" s="28"/>
      <c r="EFJ835" s="28"/>
      <c r="EFK835" s="28"/>
      <c r="EFL835" s="28"/>
      <c r="EFM835" s="28"/>
      <c r="EFN835" s="28"/>
      <c r="EFO835" s="28"/>
      <c r="EFP835" s="28"/>
      <c r="EFQ835" s="28"/>
      <c r="EFR835" s="28"/>
      <c r="EFS835" s="28"/>
      <c r="EFT835" s="28"/>
      <c r="EFU835" s="28"/>
      <c r="EFV835" s="28"/>
      <c r="EFW835" s="28"/>
      <c r="EFX835" s="28"/>
      <c r="EFY835" s="28"/>
      <c r="EFZ835" s="28"/>
      <c r="EGA835" s="28"/>
      <c r="EGB835" s="28"/>
      <c r="EGC835" s="28"/>
      <c r="EGD835" s="28"/>
      <c r="EGE835" s="28"/>
      <c r="EGF835" s="28"/>
      <c r="EGG835" s="28"/>
      <c r="EGH835" s="28"/>
      <c r="EGI835" s="28"/>
      <c r="EGJ835" s="28"/>
      <c r="EGK835" s="28"/>
      <c r="EGL835" s="28"/>
      <c r="EGM835" s="28"/>
      <c r="EGN835" s="28"/>
      <c r="EGO835" s="28"/>
      <c r="EGP835" s="28"/>
      <c r="EGQ835" s="28"/>
      <c r="EGR835" s="28"/>
      <c r="EGS835" s="28"/>
      <c r="EGT835" s="28"/>
      <c r="EGU835" s="28"/>
      <c r="EGV835" s="28"/>
      <c r="EGW835" s="28"/>
      <c r="EGX835" s="28"/>
      <c r="EGY835" s="28"/>
      <c r="EGZ835" s="28"/>
      <c r="EHA835" s="28"/>
      <c r="EHB835" s="28"/>
      <c r="EHC835" s="28"/>
      <c r="EHD835" s="28"/>
      <c r="EHE835" s="28"/>
      <c r="EHF835" s="28"/>
      <c r="EHG835" s="28"/>
      <c r="EHH835" s="28"/>
      <c r="EHI835" s="28"/>
      <c r="EHJ835" s="28"/>
      <c r="EHK835" s="28"/>
      <c r="EHL835" s="28"/>
      <c r="EHM835" s="28"/>
      <c r="EHN835" s="28"/>
      <c r="EHO835" s="28"/>
      <c r="EHP835" s="28"/>
      <c r="EHQ835" s="28"/>
      <c r="EHR835" s="28"/>
      <c r="EHS835" s="28"/>
      <c r="EHT835" s="28"/>
      <c r="EHU835" s="28"/>
      <c r="EHV835" s="28"/>
      <c r="EHW835" s="28"/>
      <c r="EHX835" s="28"/>
      <c r="EHY835" s="28"/>
      <c r="EHZ835" s="28"/>
      <c r="EIA835" s="28"/>
      <c r="EIB835" s="28"/>
      <c r="EIC835" s="28"/>
      <c r="EID835" s="28"/>
      <c r="EIE835" s="28"/>
      <c r="EIF835" s="28"/>
      <c r="EIG835" s="28"/>
      <c r="EIH835" s="28"/>
      <c r="EII835" s="28"/>
      <c r="EIJ835" s="28"/>
      <c r="EIK835" s="28"/>
      <c r="EIL835" s="28"/>
      <c r="EIM835" s="28"/>
      <c r="EIN835" s="28"/>
      <c r="EIO835" s="28"/>
      <c r="EIP835" s="28"/>
      <c r="EIQ835" s="28"/>
      <c r="EIR835" s="28"/>
      <c r="EIS835" s="28"/>
      <c r="EIT835" s="28"/>
      <c r="EIU835" s="28"/>
      <c r="EIV835" s="28"/>
      <c r="EIW835" s="28"/>
      <c r="EIX835" s="28"/>
      <c r="EIY835" s="28"/>
      <c r="EIZ835" s="28"/>
      <c r="EJA835" s="28"/>
      <c r="EJB835" s="28"/>
      <c r="EJC835" s="28"/>
      <c r="EJD835" s="28"/>
      <c r="EJE835" s="28"/>
      <c r="EJF835" s="28"/>
      <c r="EJG835" s="28"/>
      <c r="EJH835" s="28"/>
      <c r="EJI835" s="28"/>
      <c r="EJJ835" s="28"/>
      <c r="EJK835" s="28"/>
      <c r="EJL835" s="28"/>
      <c r="EJM835" s="28"/>
      <c r="EJN835" s="28"/>
      <c r="EJO835" s="28"/>
      <c r="EJP835" s="28"/>
      <c r="EJQ835" s="28"/>
      <c r="EJR835" s="28"/>
      <c r="EJS835" s="28"/>
      <c r="EJT835" s="28"/>
      <c r="EJU835" s="28"/>
      <c r="EJV835" s="28"/>
      <c r="EJW835" s="28"/>
      <c r="EJX835" s="28"/>
      <c r="EJY835" s="28"/>
      <c r="EJZ835" s="28"/>
      <c r="EKA835" s="28"/>
      <c r="EKB835" s="28"/>
      <c r="EKC835" s="28"/>
      <c r="EKD835" s="28"/>
      <c r="EKE835" s="28"/>
      <c r="EKF835" s="28"/>
      <c r="EKG835" s="28"/>
      <c r="EKH835" s="28"/>
      <c r="EKI835" s="28"/>
      <c r="EKJ835" s="28"/>
      <c r="EKK835" s="28"/>
      <c r="EKL835" s="28"/>
      <c r="EKM835" s="28"/>
      <c r="EKN835" s="28"/>
      <c r="EKO835" s="28"/>
      <c r="EKP835" s="28"/>
      <c r="EKQ835" s="28"/>
      <c r="EKR835" s="28"/>
      <c r="EKS835" s="28"/>
      <c r="EKT835" s="28"/>
      <c r="EKU835" s="28"/>
      <c r="EKV835" s="28"/>
      <c r="EKW835" s="28"/>
      <c r="EKX835" s="28"/>
      <c r="EKY835" s="28"/>
      <c r="EKZ835" s="28"/>
      <c r="ELA835" s="28"/>
      <c r="ELB835" s="28"/>
      <c r="ELC835" s="28"/>
      <c r="ELD835" s="28"/>
      <c r="ELE835" s="28"/>
      <c r="ELF835" s="28"/>
      <c r="ELG835" s="28"/>
      <c r="ELH835" s="28"/>
      <c r="ELI835" s="28"/>
      <c r="ELJ835" s="28"/>
      <c r="ELK835" s="28"/>
      <c r="ELL835" s="28"/>
      <c r="ELM835" s="28"/>
      <c r="ELN835" s="28"/>
      <c r="ELO835" s="28"/>
      <c r="ELP835" s="28"/>
      <c r="ELQ835" s="28"/>
      <c r="ELR835" s="28"/>
      <c r="ELS835" s="28"/>
      <c r="ELT835" s="28"/>
      <c r="ELU835" s="28"/>
      <c r="ELV835" s="28"/>
      <c r="ELW835" s="28"/>
      <c r="ELX835" s="28"/>
      <c r="ELY835" s="28"/>
      <c r="ELZ835" s="28"/>
      <c r="EMA835" s="28"/>
      <c r="EMB835" s="28"/>
      <c r="EMC835" s="28"/>
      <c r="EMD835" s="28"/>
      <c r="EME835" s="28"/>
      <c r="EMF835" s="28"/>
      <c r="EMG835" s="28"/>
      <c r="EMH835" s="28"/>
      <c r="EMI835" s="28"/>
      <c r="EMJ835" s="28"/>
      <c r="EMK835" s="28"/>
      <c r="EML835" s="28"/>
      <c r="EMM835" s="28"/>
      <c r="EMN835" s="28"/>
      <c r="EMO835" s="28"/>
      <c r="EMP835" s="28"/>
      <c r="EMQ835" s="28"/>
      <c r="EMR835" s="28"/>
      <c r="EMS835" s="28"/>
      <c r="EMT835" s="28"/>
      <c r="EMU835" s="28"/>
      <c r="EMV835" s="28"/>
      <c r="EMW835" s="28"/>
      <c r="EMX835" s="28"/>
      <c r="EMY835" s="28"/>
      <c r="EMZ835" s="28"/>
      <c r="ENA835" s="28"/>
      <c r="ENB835" s="28"/>
      <c r="ENC835" s="28"/>
      <c r="END835" s="28"/>
      <c r="ENE835" s="28"/>
      <c r="ENF835" s="28"/>
      <c r="ENG835" s="28"/>
      <c r="ENH835" s="28"/>
      <c r="ENI835" s="28"/>
      <c r="ENJ835" s="28"/>
      <c r="ENK835" s="28"/>
      <c r="ENL835" s="28"/>
      <c r="ENM835" s="28"/>
      <c r="ENN835" s="28"/>
      <c r="ENO835" s="28"/>
      <c r="ENP835" s="28"/>
      <c r="ENQ835" s="28"/>
      <c r="ENR835" s="28"/>
      <c r="ENS835" s="28"/>
      <c r="ENT835" s="28"/>
      <c r="ENU835" s="28"/>
      <c r="ENV835" s="28"/>
      <c r="ENW835" s="28"/>
      <c r="ENX835" s="28"/>
      <c r="ENY835" s="28"/>
      <c r="ENZ835" s="28"/>
      <c r="EOA835" s="28"/>
      <c r="EOB835" s="28"/>
      <c r="EOC835" s="28"/>
      <c r="EOD835" s="28"/>
      <c r="EOE835" s="28"/>
      <c r="EOF835" s="28"/>
      <c r="EOG835" s="28"/>
      <c r="EOH835" s="28"/>
      <c r="EOI835" s="28"/>
      <c r="EOJ835" s="28"/>
      <c r="EOK835" s="28"/>
      <c r="EOL835" s="28"/>
      <c r="EOM835" s="28"/>
      <c r="EON835" s="28"/>
      <c r="EOO835" s="28"/>
      <c r="EOP835" s="28"/>
      <c r="EOQ835" s="28"/>
      <c r="EOR835" s="28"/>
      <c r="EOS835" s="28"/>
      <c r="EOT835" s="28"/>
      <c r="EOU835" s="28"/>
      <c r="EOV835" s="28"/>
      <c r="EOW835" s="28"/>
      <c r="EOX835" s="28"/>
      <c r="EOY835" s="28"/>
      <c r="EOZ835" s="28"/>
      <c r="EPA835" s="28"/>
      <c r="EPB835" s="28"/>
      <c r="EPC835" s="28"/>
      <c r="EPD835" s="28"/>
      <c r="EPE835" s="28"/>
      <c r="EPF835" s="28"/>
      <c r="EPG835" s="28"/>
      <c r="EPH835" s="28"/>
      <c r="EPI835" s="28"/>
      <c r="EPJ835" s="28"/>
      <c r="EPK835" s="28"/>
      <c r="EPL835" s="28"/>
      <c r="EPM835" s="28"/>
      <c r="EPN835" s="28"/>
      <c r="EPO835" s="28"/>
      <c r="EPP835" s="28"/>
      <c r="EPQ835" s="28"/>
      <c r="EPR835" s="28"/>
      <c r="EPS835" s="28"/>
      <c r="EPT835" s="28"/>
      <c r="EPU835" s="28"/>
      <c r="EPV835" s="28"/>
      <c r="EPW835" s="28"/>
      <c r="EPX835" s="28"/>
      <c r="EPY835" s="28"/>
      <c r="EPZ835" s="28"/>
      <c r="EQA835" s="28"/>
      <c r="EQB835" s="28"/>
      <c r="EQC835" s="28"/>
      <c r="EQD835" s="28"/>
      <c r="EQE835" s="28"/>
      <c r="EQF835" s="28"/>
      <c r="EQG835" s="28"/>
      <c r="EQH835" s="28"/>
      <c r="EQI835" s="28"/>
      <c r="EQJ835" s="28"/>
      <c r="EQK835" s="28"/>
      <c r="EQL835" s="28"/>
      <c r="EQM835" s="28"/>
      <c r="EQN835" s="28"/>
      <c r="EQO835" s="28"/>
      <c r="EQP835" s="28"/>
      <c r="EQQ835" s="28"/>
      <c r="EQR835" s="28"/>
      <c r="EQS835" s="28"/>
      <c r="EQT835" s="28"/>
      <c r="EQU835" s="28"/>
      <c r="EQV835" s="28"/>
      <c r="EQW835" s="28"/>
      <c r="EQX835" s="28"/>
      <c r="EQY835" s="28"/>
      <c r="EQZ835" s="28"/>
      <c r="ERA835" s="28"/>
      <c r="ERB835" s="28"/>
      <c r="ERC835" s="28"/>
      <c r="ERD835" s="28"/>
      <c r="ERE835" s="28"/>
      <c r="ERF835" s="28"/>
      <c r="ERG835" s="28"/>
      <c r="ERH835" s="28"/>
      <c r="ERI835" s="28"/>
      <c r="ERJ835" s="28"/>
      <c r="ERK835" s="28"/>
      <c r="ERL835" s="28"/>
      <c r="ERM835" s="28"/>
      <c r="ERN835" s="28"/>
      <c r="ERO835" s="28"/>
      <c r="ERP835" s="28"/>
      <c r="ERQ835" s="28"/>
      <c r="ERR835" s="28"/>
      <c r="ERS835" s="28"/>
      <c r="ERT835" s="28"/>
      <c r="ERU835" s="28"/>
      <c r="ERV835" s="28"/>
      <c r="ERW835" s="28"/>
      <c r="ERX835" s="28"/>
      <c r="ERY835" s="28"/>
      <c r="ERZ835" s="28"/>
      <c r="ESA835" s="28"/>
      <c r="ESB835" s="28"/>
      <c r="ESC835" s="28"/>
      <c r="ESD835" s="28"/>
      <c r="ESE835" s="28"/>
      <c r="ESF835" s="28"/>
      <c r="ESG835" s="28"/>
      <c r="ESH835" s="28"/>
      <c r="ESI835" s="28"/>
      <c r="ESJ835" s="28"/>
      <c r="ESK835" s="28"/>
      <c r="ESL835" s="28"/>
      <c r="ESM835" s="28"/>
      <c r="ESN835" s="28"/>
      <c r="ESO835" s="28"/>
      <c r="ESP835" s="28"/>
      <c r="ESQ835" s="28"/>
      <c r="ESR835" s="28"/>
      <c r="ESS835" s="28"/>
      <c r="EST835" s="28"/>
      <c r="ESU835" s="28"/>
      <c r="ESV835" s="28"/>
      <c r="ESW835" s="28"/>
      <c r="ESX835" s="28"/>
      <c r="ESY835" s="28"/>
      <c r="ESZ835" s="28"/>
      <c r="ETA835" s="28"/>
      <c r="ETB835" s="28"/>
      <c r="ETC835" s="28"/>
      <c r="ETD835" s="28"/>
      <c r="ETE835" s="28"/>
      <c r="ETF835" s="28"/>
      <c r="ETG835" s="28"/>
      <c r="ETH835" s="28"/>
      <c r="ETI835" s="28"/>
      <c r="ETJ835" s="28"/>
      <c r="ETK835" s="28"/>
      <c r="ETL835" s="28"/>
      <c r="ETM835" s="28"/>
      <c r="ETN835" s="28"/>
      <c r="ETO835" s="28"/>
      <c r="ETP835" s="28"/>
      <c r="ETQ835" s="28"/>
      <c r="ETR835" s="28"/>
      <c r="ETS835" s="28"/>
      <c r="ETT835" s="28"/>
      <c r="ETU835" s="28"/>
      <c r="ETV835" s="28"/>
      <c r="ETW835" s="28"/>
      <c r="ETX835" s="28"/>
      <c r="ETY835" s="28"/>
      <c r="ETZ835" s="28"/>
      <c r="EUA835" s="28"/>
      <c r="EUB835" s="28"/>
      <c r="EUC835" s="28"/>
      <c r="EUD835" s="28"/>
      <c r="EUE835" s="28"/>
      <c r="EUF835" s="28"/>
      <c r="EUG835" s="28"/>
      <c r="EUH835" s="28"/>
      <c r="EUI835" s="28"/>
      <c r="EUJ835" s="28"/>
      <c r="EUK835" s="28"/>
      <c r="EUL835" s="28"/>
      <c r="EUM835" s="28"/>
      <c r="EUN835" s="28"/>
      <c r="EUO835" s="28"/>
      <c r="EUP835" s="28"/>
      <c r="EUQ835" s="28"/>
      <c r="EUR835" s="28"/>
      <c r="EUS835" s="28"/>
      <c r="EUT835" s="28"/>
      <c r="EUU835" s="28"/>
      <c r="EUV835" s="28"/>
      <c r="EUW835" s="28"/>
      <c r="EUX835" s="28"/>
      <c r="EUY835" s="28"/>
      <c r="EUZ835" s="28"/>
      <c r="EVA835" s="28"/>
      <c r="EVB835" s="28"/>
      <c r="EVC835" s="28"/>
      <c r="EVD835" s="28"/>
      <c r="EVE835" s="28"/>
      <c r="EVF835" s="28"/>
      <c r="EVG835" s="28"/>
      <c r="EVH835" s="28"/>
      <c r="EVI835" s="28"/>
      <c r="EVJ835" s="28"/>
      <c r="EVK835" s="28"/>
      <c r="EVL835" s="28"/>
      <c r="EVM835" s="28"/>
      <c r="EVN835" s="28"/>
      <c r="EVO835" s="28"/>
      <c r="EVP835" s="28"/>
      <c r="EVQ835" s="28"/>
      <c r="EVR835" s="28"/>
      <c r="EVS835" s="28"/>
      <c r="EVT835" s="28"/>
      <c r="EVU835" s="28"/>
      <c r="EVV835" s="28"/>
      <c r="EVW835" s="28"/>
      <c r="EVX835" s="28"/>
      <c r="EVY835" s="28"/>
      <c r="EVZ835" s="28"/>
      <c r="EWA835" s="28"/>
      <c r="EWB835" s="28"/>
      <c r="EWC835" s="28"/>
      <c r="EWD835" s="28"/>
      <c r="EWE835" s="28"/>
      <c r="EWF835" s="28"/>
      <c r="EWG835" s="28"/>
      <c r="EWH835" s="28"/>
      <c r="EWI835" s="28"/>
      <c r="EWJ835" s="28"/>
      <c r="EWK835" s="28"/>
      <c r="EWL835" s="28"/>
      <c r="EWM835" s="28"/>
      <c r="EWN835" s="28"/>
      <c r="EWO835" s="28"/>
      <c r="EWP835" s="28"/>
      <c r="EWQ835" s="28"/>
      <c r="EWR835" s="28"/>
      <c r="EWS835" s="28"/>
      <c r="EWT835" s="28"/>
      <c r="EWU835" s="28"/>
      <c r="EWV835" s="28"/>
      <c r="EWW835" s="28"/>
      <c r="EWX835" s="28"/>
      <c r="EWY835" s="28"/>
      <c r="EWZ835" s="28"/>
      <c r="EXA835" s="28"/>
      <c r="EXB835" s="28"/>
      <c r="EXC835" s="28"/>
      <c r="EXD835" s="28"/>
      <c r="EXE835" s="28"/>
      <c r="EXF835" s="28"/>
      <c r="EXG835" s="28"/>
      <c r="EXH835" s="28"/>
      <c r="EXI835" s="28"/>
      <c r="EXJ835" s="28"/>
      <c r="EXK835" s="28"/>
      <c r="EXL835" s="28"/>
      <c r="EXM835" s="28"/>
      <c r="EXN835" s="28"/>
      <c r="EXO835" s="28"/>
      <c r="EXP835" s="28"/>
      <c r="EXQ835" s="28"/>
      <c r="EXR835" s="28"/>
      <c r="EXS835" s="28"/>
      <c r="EXT835" s="28"/>
      <c r="EXU835" s="28"/>
      <c r="EXV835" s="28"/>
      <c r="EXW835" s="28"/>
      <c r="EXX835" s="28"/>
      <c r="EXY835" s="28"/>
      <c r="EXZ835" s="28"/>
      <c r="EYA835" s="28"/>
      <c r="EYB835" s="28"/>
      <c r="EYC835" s="28"/>
      <c r="EYD835" s="28"/>
      <c r="EYE835" s="28"/>
      <c r="EYF835" s="28"/>
      <c r="EYG835" s="28"/>
      <c r="EYH835" s="28"/>
      <c r="EYI835" s="28"/>
      <c r="EYJ835" s="28"/>
      <c r="EYK835" s="28"/>
      <c r="EYL835" s="28"/>
      <c r="EYM835" s="28"/>
      <c r="EYN835" s="28"/>
      <c r="EYO835" s="28"/>
      <c r="EYP835" s="28"/>
      <c r="EYQ835" s="28"/>
      <c r="EYR835" s="28"/>
      <c r="EYS835" s="28"/>
      <c r="EYT835" s="28"/>
      <c r="EYU835" s="28"/>
      <c r="EYV835" s="28"/>
      <c r="EYW835" s="28"/>
      <c r="EYX835" s="28"/>
      <c r="EYY835" s="28"/>
      <c r="EYZ835" s="28"/>
      <c r="EZA835" s="28"/>
      <c r="EZB835" s="28"/>
      <c r="EZC835" s="28"/>
      <c r="EZD835" s="28"/>
      <c r="EZE835" s="28"/>
      <c r="EZF835" s="28"/>
      <c r="EZG835" s="28"/>
      <c r="EZH835" s="28"/>
      <c r="EZI835" s="28"/>
      <c r="EZJ835" s="28"/>
      <c r="EZK835" s="28"/>
      <c r="EZL835" s="28"/>
      <c r="EZM835" s="28"/>
      <c r="EZN835" s="28"/>
      <c r="EZO835" s="28"/>
      <c r="EZP835" s="28"/>
      <c r="EZQ835" s="28"/>
      <c r="EZR835" s="28"/>
      <c r="EZS835" s="28"/>
      <c r="EZT835" s="28"/>
      <c r="EZU835" s="28"/>
      <c r="EZV835" s="28"/>
      <c r="EZW835" s="28"/>
      <c r="EZX835" s="28"/>
      <c r="EZY835" s="28"/>
      <c r="EZZ835" s="28"/>
      <c r="FAA835" s="28"/>
      <c r="FAB835" s="28"/>
      <c r="FAC835" s="28"/>
      <c r="FAD835" s="28"/>
      <c r="FAE835" s="28"/>
      <c r="FAF835" s="28"/>
      <c r="FAG835" s="28"/>
      <c r="FAH835" s="28"/>
      <c r="FAI835" s="28"/>
      <c r="FAJ835" s="28"/>
      <c r="FAK835" s="28"/>
      <c r="FAL835" s="28"/>
      <c r="FAM835" s="28"/>
      <c r="FAN835" s="28"/>
      <c r="FAO835" s="28"/>
      <c r="FAP835" s="28"/>
      <c r="FAQ835" s="28"/>
      <c r="FAR835" s="28"/>
      <c r="FAS835" s="28"/>
      <c r="FAT835" s="28"/>
      <c r="FAU835" s="28"/>
      <c r="FAV835" s="28"/>
      <c r="FAW835" s="28"/>
      <c r="FAX835" s="28"/>
      <c r="FAY835" s="28"/>
      <c r="FAZ835" s="28"/>
      <c r="FBA835" s="28"/>
      <c r="FBB835" s="28"/>
      <c r="FBC835" s="28"/>
      <c r="FBD835" s="28"/>
      <c r="FBE835" s="28"/>
      <c r="FBF835" s="28"/>
      <c r="FBG835" s="28"/>
      <c r="FBH835" s="28"/>
      <c r="FBI835" s="28"/>
      <c r="FBJ835" s="28"/>
      <c r="FBK835" s="28"/>
      <c r="FBL835" s="28"/>
      <c r="FBM835" s="28"/>
      <c r="FBN835" s="28"/>
      <c r="FBO835" s="28"/>
      <c r="FBP835" s="28"/>
      <c r="FBQ835" s="28"/>
      <c r="FBR835" s="28"/>
      <c r="FBS835" s="28"/>
      <c r="FBT835" s="28"/>
      <c r="FBU835" s="28"/>
      <c r="FBV835" s="28"/>
      <c r="FBW835" s="28"/>
      <c r="FBX835" s="28"/>
      <c r="FBY835" s="28"/>
      <c r="FBZ835" s="28"/>
      <c r="FCA835" s="28"/>
      <c r="FCB835" s="28"/>
      <c r="FCC835" s="28"/>
      <c r="FCD835" s="28"/>
      <c r="FCE835" s="28"/>
      <c r="FCF835" s="28"/>
      <c r="FCG835" s="28"/>
      <c r="FCH835" s="28"/>
      <c r="FCI835" s="28"/>
      <c r="FCJ835" s="28"/>
      <c r="FCK835" s="28"/>
      <c r="FCL835" s="28"/>
      <c r="FCM835" s="28"/>
      <c r="FCN835" s="28"/>
      <c r="FCO835" s="28"/>
      <c r="FCP835" s="28"/>
      <c r="FCQ835" s="28"/>
      <c r="FCR835" s="28"/>
      <c r="FCS835" s="28"/>
      <c r="FCT835" s="28"/>
      <c r="FCU835" s="28"/>
      <c r="FCV835" s="28"/>
      <c r="FCW835" s="28"/>
      <c r="FCX835" s="28"/>
      <c r="FCY835" s="28"/>
      <c r="FCZ835" s="28"/>
      <c r="FDA835" s="28"/>
      <c r="FDB835" s="28"/>
      <c r="FDC835" s="28"/>
      <c r="FDD835" s="28"/>
      <c r="FDE835" s="28"/>
      <c r="FDF835" s="28"/>
      <c r="FDG835" s="28"/>
      <c r="FDH835" s="28"/>
      <c r="FDI835" s="28"/>
      <c r="FDJ835" s="28"/>
      <c r="FDK835" s="28"/>
      <c r="FDL835" s="28"/>
      <c r="FDM835" s="28"/>
      <c r="FDN835" s="28"/>
      <c r="FDO835" s="28"/>
      <c r="FDP835" s="28"/>
      <c r="FDQ835" s="28"/>
      <c r="FDR835" s="28"/>
      <c r="FDS835" s="28"/>
      <c r="FDT835" s="28"/>
      <c r="FDU835" s="28"/>
      <c r="FDV835" s="28"/>
      <c r="FDW835" s="28"/>
      <c r="FDX835" s="28"/>
      <c r="FDY835" s="28"/>
      <c r="FDZ835" s="28"/>
      <c r="FEA835" s="28"/>
      <c r="FEB835" s="28"/>
      <c r="FEC835" s="28"/>
      <c r="FED835" s="28"/>
      <c r="FEE835" s="28"/>
      <c r="FEF835" s="28"/>
      <c r="FEG835" s="28"/>
      <c r="FEH835" s="28"/>
      <c r="FEI835" s="28"/>
      <c r="FEJ835" s="28"/>
      <c r="FEK835" s="28"/>
      <c r="FEL835" s="28"/>
      <c r="FEM835" s="28"/>
      <c r="FEN835" s="28"/>
      <c r="FEO835" s="28"/>
      <c r="FEP835" s="28"/>
      <c r="FEQ835" s="28"/>
      <c r="FER835" s="28"/>
      <c r="FES835" s="28"/>
      <c r="FET835" s="28"/>
      <c r="FEU835" s="28"/>
      <c r="FEV835" s="28"/>
      <c r="FEW835" s="28"/>
      <c r="FEX835" s="28"/>
      <c r="FEY835" s="28"/>
      <c r="FEZ835" s="28"/>
      <c r="FFA835" s="28"/>
      <c r="FFB835" s="28"/>
      <c r="FFC835" s="28"/>
      <c r="FFD835" s="28"/>
      <c r="FFE835" s="28"/>
      <c r="FFF835" s="28"/>
      <c r="FFG835" s="28"/>
      <c r="FFH835" s="28"/>
      <c r="FFI835" s="28"/>
      <c r="FFJ835" s="28"/>
      <c r="FFK835" s="28"/>
      <c r="FFL835" s="28"/>
      <c r="FFM835" s="28"/>
      <c r="FFN835" s="28"/>
      <c r="FFO835" s="28"/>
      <c r="FFP835" s="28"/>
      <c r="FFQ835" s="28"/>
      <c r="FFR835" s="28"/>
      <c r="FFS835" s="28"/>
      <c r="FFT835" s="28"/>
      <c r="FFU835" s="28"/>
      <c r="FFV835" s="28"/>
      <c r="FFW835" s="28"/>
      <c r="FFX835" s="28"/>
      <c r="FFY835" s="28"/>
      <c r="FFZ835" s="28"/>
      <c r="FGA835" s="28"/>
      <c r="FGB835" s="28"/>
      <c r="FGC835" s="28"/>
      <c r="FGD835" s="28"/>
      <c r="FGE835" s="28"/>
      <c r="FGF835" s="28"/>
      <c r="FGG835" s="28"/>
      <c r="FGH835" s="28"/>
      <c r="FGI835" s="28"/>
      <c r="FGJ835" s="28"/>
      <c r="FGK835" s="28"/>
      <c r="FGL835" s="28"/>
      <c r="FGM835" s="28"/>
      <c r="FGN835" s="28"/>
      <c r="FGO835" s="28"/>
      <c r="FGP835" s="28"/>
      <c r="FGQ835" s="28"/>
      <c r="FGR835" s="28"/>
      <c r="FGS835" s="28"/>
      <c r="FGT835" s="28"/>
      <c r="FGU835" s="28"/>
      <c r="FGV835" s="28"/>
      <c r="FGW835" s="28"/>
      <c r="FGX835" s="28"/>
      <c r="FGY835" s="28"/>
      <c r="FGZ835" s="28"/>
      <c r="FHA835" s="28"/>
      <c r="FHB835" s="28"/>
      <c r="FHC835" s="28"/>
      <c r="FHD835" s="28"/>
      <c r="FHE835" s="28"/>
      <c r="FHF835" s="28"/>
      <c r="FHG835" s="28"/>
      <c r="FHH835" s="28"/>
      <c r="FHI835" s="28"/>
      <c r="FHJ835" s="28"/>
      <c r="FHK835" s="28"/>
      <c r="FHL835" s="28"/>
      <c r="FHM835" s="28"/>
      <c r="FHN835" s="28"/>
      <c r="FHO835" s="28"/>
      <c r="FHP835" s="28"/>
      <c r="FHQ835" s="28"/>
      <c r="FHR835" s="28"/>
      <c r="FHS835" s="28"/>
      <c r="FHT835" s="28"/>
      <c r="FHU835" s="28"/>
      <c r="FHV835" s="28"/>
      <c r="FHW835" s="28"/>
      <c r="FHX835" s="28"/>
      <c r="FHY835" s="28"/>
      <c r="FHZ835" s="28"/>
      <c r="FIA835" s="28"/>
      <c r="FIB835" s="28"/>
      <c r="FIC835" s="28"/>
      <c r="FID835" s="28"/>
      <c r="FIE835" s="28"/>
      <c r="FIF835" s="28"/>
      <c r="FIG835" s="28"/>
      <c r="FIH835" s="28"/>
      <c r="FII835" s="28"/>
      <c r="FIJ835" s="28"/>
      <c r="FIK835" s="28"/>
      <c r="FIL835" s="28"/>
      <c r="FIM835" s="28"/>
      <c r="FIN835" s="28"/>
      <c r="FIO835" s="28"/>
      <c r="FIP835" s="28"/>
      <c r="FIQ835" s="28"/>
      <c r="FIR835" s="28"/>
      <c r="FIS835" s="28"/>
      <c r="FIT835" s="28"/>
      <c r="FIU835" s="28"/>
      <c r="FIV835" s="28"/>
      <c r="FIW835" s="28"/>
      <c r="FIX835" s="28"/>
      <c r="FIY835" s="28"/>
      <c r="FIZ835" s="28"/>
      <c r="FJA835" s="28"/>
      <c r="FJB835" s="28"/>
      <c r="FJC835" s="28"/>
      <c r="FJD835" s="28"/>
      <c r="FJE835" s="28"/>
      <c r="FJF835" s="28"/>
      <c r="FJG835" s="28"/>
      <c r="FJH835" s="28"/>
      <c r="FJI835" s="28"/>
      <c r="FJJ835" s="28"/>
      <c r="FJK835" s="28"/>
      <c r="FJL835" s="28"/>
      <c r="FJM835" s="28"/>
      <c r="FJN835" s="28"/>
      <c r="FJO835" s="28"/>
      <c r="FJP835" s="28"/>
      <c r="FJQ835" s="28"/>
      <c r="FJR835" s="28"/>
      <c r="FJS835" s="28"/>
      <c r="FJT835" s="28"/>
      <c r="FJU835" s="28"/>
      <c r="FJV835" s="28"/>
      <c r="FJW835" s="28"/>
      <c r="FJX835" s="28"/>
      <c r="FJY835" s="28"/>
      <c r="FJZ835" s="28"/>
      <c r="FKA835" s="28"/>
      <c r="FKB835" s="28"/>
      <c r="FKC835" s="28"/>
      <c r="FKD835" s="28"/>
      <c r="FKE835" s="28"/>
      <c r="FKF835" s="28"/>
      <c r="FKG835" s="28"/>
      <c r="FKH835" s="28"/>
      <c r="FKI835" s="28"/>
      <c r="FKJ835" s="28"/>
      <c r="FKK835" s="28"/>
      <c r="FKL835" s="28"/>
      <c r="FKM835" s="28"/>
      <c r="FKN835" s="28"/>
      <c r="FKO835" s="28"/>
      <c r="FKP835" s="28"/>
      <c r="FKQ835" s="28"/>
      <c r="FKR835" s="28"/>
      <c r="FKS835" s="28"/>
      <c r="FKT835" s="28"/>
      <c r="FKU835" s="28"/>
      <c r="FKV835" s="28"/>
      <c r="FKW835" s="28"/>
      <c r="FKX835" s="28"/>
      <c r="FKY835" s="28"/>
      <c r="FKZ835" s="28"/>
      <c r="FLA835" s="28"/>
      <c r="FLB835" s="28"/>
      <c r="FLC835" s="28"/>
      <c r="FLD835" s="28"/>
      <c r="FLE835" s="28"/>
      <c r="FLF835" s="28"/>
      <c r="FLG835" s="28"/>
      <c r="FLH835" s="28"/>
      <c r="FLI835" s="28"/>
      <c r="FLJ835" s="28"/>
      <c r="FLK835" s="28"/>
      <c r="FLL835" s="28"/>
      <c r="FLM835" s="28"/>
      <c r="FLN835" s="28"/>
      <c r="FLO835" s="28"/>
      <c r="FLP835" s="28"/>
      <c r="FLQ835" s="28"/>
      <c r="FLR835" s="28"/>
      <c r="FLS835" s="28"/>
      <c r="FLT835" s="28"/>
      <c r="FLU835" s="28"/>
      <c r="FLV835" s="28"/>
      <c r="FLW835" s="28"/>
      <c r="FLX835" s="28"/>
      <c r="FLY835" s="28"/>
      <c r="FLZ835" s="28"/>
      <c r="FMA835" s="28"/>
      <c r="FMB835" s="28"/>
      <c r="FMC835" s="28"/>
      <c r="FMD835" s="28"/>
      <c r="FME835" s="28"/>
      <c r="FMF835" s="28"/>
      <c r="FMG835" s="28"/>
      <c r="FMH835" s="28"/>
      <c r="FMI835" s="28"/>
      <c r="FMJ835" s="28"/>
      <c r="FMK835" s="28"/>
      <c r="FML835" s="28"/>
      <c r="FMM835" s="28"/>
      <c r="FMN835" s="28"/>
      <c r="FMO835" s="28"/>
      <c r="FMP835" s="28"/>
      <c r="FMQ835" s="28"/>
      <c r="FMR835" s="28"/>
      <c r="FMS835" s="28"/>
      <c r="FMT835" s="28"/>
      <c r="FMU835" s="28"/>
      <c r="FMV835" s="28"/>
      <c r="FMW835" s="28"/>
      <c r="FMX835" s="28"/>
      <c r="FMY835" s="28"/>
      <c r="FMZ835" s="28"/>
      <c r="FNA835" s="28"/>
      <c r="FNB835" s="28"/>
      <c r="FNC835" s="28"/>
      <c r="FND835" s="28"/>
      <c r="FNE835" s="28"/>
      <c r="FNF835" s="28"/>
      <c r="FNG835" s="28"/>
      <c r="FNH835" s="28"/>
      <c r="FNI835" s="28"/>
      <c r="FNJ835" s="28"/>
      <c r="FNK835" s="28"/>
      <c r="FNL835" s="28"/>
      <c r="FNM835" s="28"/>
      <c r="FNN835" s="28"/>
      <c r="FNO835" s="28"/>
      <c r="FNP835" s="28"/>
      <c r="FNQ835" s="28"/>
      <c r="FNR835" s="28"/>
      <c r="FNS835" s="28"/>
      <c r="FNT835" s="28"/>
      <c r="FNU835" s="28"/>
      <c r="FNV835" s="28"/>
      <c r="FNW835" s="28"/>
      <c r="FNX835" s="28"/>
      <c r="FNY835" s="28"/>
      <c r="FNZ835" s="28"/>
      <c r="FOA835" s="28"/>
      <c r="FOB835" s="28"/>
      <c r="FOC835" s="28"/>
      <c r="FOD835" s="28"/>
      <c r="FOE835" s="28"/>
      <c r="FOF835" s="28"/>
      <c r="FOG835" s="28"/>
      <c r="FOH835" s="28"/>
      <c r="FOI835" s="28"/>
      <c r="FOJ835" s="28"/>
      <c r="FOK835" s="28"/>
      <c r="FOL835" s="28"/>
      <c r="FOM835" s="28"/>
      <c r="FON835" s="28"/>
      <c r="FOO835" s="28"/>
      <c r="FOP835" s="28"/>
      <c r="FOQ835" s="28"/>
      <c r="FOR835" s="28"/>
      <c r="FOS835" s="28"/>
      <c r="FOT835" s="28"/>
      <c r="FOU835" s="28"/>
      <c r="FOV835" s="28"/>
      <c r="FOW835" s="28"/>
      <c r="FOX835" s="28"/>
      <c r="FOY835" s="28"/>
      <c r="FOZ835" s="28"/>
      <c r="FPA835" s="28"/>
      <c r="FPB835" s="28"/>
      <c r="FPC835" s="28"/>
      <c r="FPD835" s="28"/>
      <c r="FPE835" s="28"/>
      <c r="FPF835" s="28"/>
      <c r="FPG835" s="28"/>
      <c r="FPH835" s="28"/>
      <c r="FPI835" s="28"/>
      <c r="FPJ835" s="28"/>
      <c r="FPK835" s="28"/>
      <c r="FPL835" s="28"/>
      <c r="FPM835" s="28"/>
      <c r="FPN835" s="28"/>
      <c r="FPO835" s="28"/>
      <c r="FPP835" s="28"/>
      <c r="FPQ835" s="28"/>
      <c r="FPR835" s="28"/>
      <c r="FPS835" s="28"/>
      <c r="FPT835" s="28"/>
      <c r="FPU835" s="28"/>
      <c r="FPV835" s="28"/>
      <c r="FPW835" s="28"/>
      <c r="FPX835" s="28"/>
      <c r="FPY835" s="28"/>
      <c r="FPZ835" s="28"/>
      <c r="FQA835" s="28"/>
      <c r="FQB835" s="28"/>
      <c r="FQC835" s="28"/>
      <c r="FQD835" s="28"/>
      <c r="FQE835" s="28"/>
      <c r="FQF835" s="28"/>
      <c r="FQG835" s="28"/>
      <c r="FQH835" s="28"/>
      <c r="FQI835" s="28"/>
      <c r="FQJ835" s="28"/>
      <c r="FQK835" s="28"/>
      <c r="FQL835" s="28"/>
      <c r="FQM835" s="28"/>
      <c r="FQN835" s="28"/>
      <c r="FQO835" s="28"/>
      <c r="FQP835" s="28"/>
      <c r="FQQ835" s="28"/>
      <c r="FQR835" s="28"/>
      <c r="FQS835" s="28"/>
      <c r="FQT835" s="28"/>
      <c r="FQU835" s="28"/>
      <c r="FQV835" s="28"/>
      <c r="FQW835" s="28"/>
      <c r="FQX835" s="28"/>
      <c r="FQY835" s="28"/>
      <c r="FQZ835" s="28"/>
      <c r="FRA835" s="28"/>
      <c r="FRB835" s="28"/>
      <c r="FRC835" s="28"/>
      <c r="FRD835" s="28"/>
      <c r="FRE835" s="28"/>
      <c r="FRF835" s="28"/>
      <c r="FRG835" s="28"/>
      <c r="FRH835" s="28"/>
      <c r="FRI835" s="28"/>
      <c r="FRJ835" s="28"/>
      <c r="FRK835" s="28"/>
      <c r="FRL835" s="28"/>
      <c r="FRM835" s="28"/>
      <c r="FRN835" s="28"/>
      <c r="FRO835" s="28"/>
      <c r="FRP835" s="28"/>
      <c r="FRQ835" s="28"/>
      <c r="FRR835" s="28"/>
      <c r="FRS835" s="28"/>
      <c r="FRT835" s="28"/>
      <c r="FRU835" s="28"/>
      <c r="FRV835" s="28"/>
      <c r="FRW835" s="28"/>
      <c r="FRX835" s="28"/>
      <c r="FRY835" s="28"/>
      <c r="FRZ835" s="28"/>
      <c r="FSA835" s="28"/>
      <c r="FSB835" s="28"/>
      <c r="FSC835" s="28"/>
      <c r="FSD835" s="28"/>
      <c r="FSE835" s="28"/>
      <c r="FSF835" s="28"/>
      <c r="FSG835" s="28"/>
      <c r="FSH835" s="28"/>
      <c r="FSI835" s="28"/>
      <c r="FSJ835" s="28"/>
      <c r="FSK835" s="28"/>
      <c r="FSL835" s="28"/>
      <c r="FSM835" s="28"/>
      <c r="FSN835" s="28"/>
      <c r="FSO835" s="28"/>
      <c r="FSP835" s="28"/>
      <c r="FSQ835" s="28"/>
      <c r="FSR835" s="28"/>
      <c r="FSS835" s="28"/>
      <c r="FST835" s="28"/>
      <c r="FSU835" s="28"/>
      <c r="FSV835" s="28"/>
      <c r="FSW835" s="28"/>
      <c r="FSX835" s="28"/>
      <c r="FSY835" s="28"/>
      <c r="FSZ835" s="28"/>
      <c r="FTA835" s="28"/>
      <c r="FTB835" s="28"/>
      <c r="FTC835" s="28"/>
      <c r="FTD835" s="28"/>
      <c r="FTE835" s="28"/>
      <c r="FTF835" s="28"/>
      <c r="FTG835" s="28"/>
      <c r="FTH835" s="28"/>
      <c r="FTI835" s="28"/>
      <c r="FTJ835" s="28"/>
      <c r="FTK835" s="28"/>
      <c r="FTL835" s="28"/>
      <c r="FTM835" s="28"/>
      <c r="FTN835" s="28"/>
      <c r="FTO835" s="28"/>
      <c r="FTP835" s="28"/>
      <c r="FTQ835" s="28"/>
      <c r="FTR835" s="28"/>
      <c r="FTS835" s="28"/>
      <c r="FTT835" s="28"/>
      <c r="FTU835" s="28"/>
      <c r="FTV835" s="28"/>
      <c r="FTW835" s="28"/>
      <c r="FTX835" s="28"/>
      <c r="FTY835" s="28"/>
      <c r="FTZ835" s="28"/>
      <c r="FUA835" s="28"/>
      <c r="FUB835" s="28"/>
      <c r="FUC835" s="28"/>
      <c r="FUD835" s="28"/>
      <c r="FUE835" s="28"/>
      <c r="FUF835" s="28"/>
      <c r="FUG835" s="28"/>
      <c r="FUH835" s="28"/>
      <c r="FUI835" s="28"/>
      <c r="FUJ835" s="28"/>
      <c r="FUK835" s="28"/>
      <c r="FUL835" s="28"/>
      <c r="FUM835" s="28"/>
      <c r="FUN835" s="28"/>
      <c r="FUO835" s="28"/>
      <c r="FUP835" s="28"/>
      <c r="FUQ835" s="28"/>
      <c r="FUR835" s="28"/>
      <c r="FUS835" s="28"/>
      <c r="FUT835" s="28"/>
      <c r="FUU835" s="28"/>
      <c r="FUV835" s="28"/>
      <c r="FUW835" s="28"/>
      <c r="FUX835" s="28"/>
      <c r="FUY835" s="28"/>
      <c r="FUZ835" s="28"/>
      <c r="FVA835" s="28"/>
      <c r="FVB835" s="28"/>
      <c r="FVC835" s="28"/>
      <c r="FVD835" s="28"/>
      <c r="FVE835" s="28"/>
      <c r="FVF835" s="28"/>
      <c r="FVG835" s="28"/>
      <c r="FVH835" s="28"/>
      <c r="FVI835" s="28"/>
      <c r="FVJ835" s="28"/>
      <c r="FVK835" s="28"/>
      <c r="FVL835" s="28"/>
      <c r="FVM835" s="28"/>
      <c r="FVN835" s="28"/>
      <c r="FVO835" s="28"/>
      <c r="FVP835" s="28"/>
      <c r="FVQ835" s="28"/>
      <c r="FVR835" s="28"/>
      <c r="FVS835" s="28"/>
      <c r="FVT835" s="28"/>
      <c r="FVU835" s="28"/>
      <c r="FVV835" s="28"/>
      <c r="FVW835" s="28"/>
      <c r="FVX835" s="28"/>
      <c r="FVY835" s="28"/>
      <c r="FVZ835" s="28"/>
      <c r="FWA835" s="28"/>
      <c r="FWB835" s="28"/>
      <c r="FWC835" s="28"/>
      <c r="FWD835" s="28"/>
      <c r="FWE835" s="28"/>
      <c r="FWF835" s="28"/>
      <c r="FWG835" s="28"/>
      <c r="FWH835" s="28"/>
      <c r="FWI835" s="28"/>
      <c r="FWJ835" s="28"/>
      <c r="FWK835" s="28"/>
      <c r="FWL835" s="28"/>
      <c r="FWM835" s="28"/>
      <c r="FWN835" s="28"/>
      <c r="FWO835" s="28"/>
      <c r="FWP835" s="28"/>
      <c r="FWQ835" s="28"/>
      <c r="FWR835" s="28"/>
      <c r="FWS835" s="28"/>
      <c r="FWT835" s="28"/>
      <c r="FWU835" s="28"/>
      <c r="FWV835" s="28"/>
      <c r="FWW835" s="28"/>
      <c r="FWX835" s="28"/>
      <c r="FWY835" s="28"/>
      <c r="FWZ835" s="28"/>
      <c r="FXA835" s="28"/>
      <c r="FXB835" s="28"/>
      <c r="FXC835" s="28"/>
      <c r="FXD835" s="28"/>
      <c r="FXE835" s="28"/>
      <c r="FXF835" s="28"/>
      <c r="FXG835" s="28"/>
      <c r="FXH835" s="28"/>
      <c r="FXI835" s="28"/>
      <c r="FXJ835" s="28"/>
      <c r="FXK835" s="28"/>
      <c r="FXL835" s="28"/>
      <c r="FXM835" s="28"/>
      <c r="FXN835" s="28"/>
      <c r="FXO835" s="28"/>
      <c r="FXP835" s="28"/>
      <c r="FXQ835" s="28"/>
      <c r="FXR835" s="28"/>
      <c r="FXS835" s="28"/>
      <c r="FXT835" s="28"/>
      <c r="FXU835" s="28"/>
      <c r="FXV835" s="28"/>
      <c r="FXW835" s="28"/>
      <c r="FXX835" s="28"/>
      <c r="FXY835" s="28"/>
      <c r="FXZ835" s="28"/>
      <c r="FYA835" s="28"/>
      <c r="FYB835" s="28"/>
      <c r="FYC835" s="28"/>
      <c r="FYD835" s="28"/>
      <c r="FYE835" s="28"/>
      <c r="FYF835" s="28"/>
      <c r="FYG835" s="28"/>
      <c r="FYH835" s="28"/>
      <c r="FYI835" s="28"/>
      <c r="FYJ835" s="28"/>
      <c r="FYK835" s="28"/>
      <c r="FYL835" s="28"/>
      <c r="FYM835" s="28"/>
      <c r="FYN835" s="28"/>
      <c r="FYO835" s="28"/>
      <c r="FYP835" s="28"/>
      <c r="FYQ835" s="28"/>
      <c r="FYR835" s="28"/>
      <c r="FYS835" s="28"/>
      <c r="FYT835" s="28"/>
      <c r="FYU835" s="28"/>
      <c r="FYV835" s="28"/>
      <c r="FYW835" s="28"/>
      <c r="FYX835" s="28"/>
      <c r="FYY835" s="28"/>
      <c r="FYZ835" s="28"/>
      <c r="FZA835" s="28"/>
      <c r="FZB835" s="28"/>
      <c r="FZC835" s="28"/>
      <c r="FZD835" s="28"/>
      <c r="FZE835" s="28"/>
      <c r="FZF835" s="28"/>
      <c r="FZG835" s="28"/>
      <c r="FZH835" s="28"/>
      <c r="FZI835" s="28"/>
      <c r="FZJ835" s="28"/>
      <c r="FZK835" s="28"/>
      <c r="FZL835" s="28"/>
      <c r="FZM835" s="28"/>
      <c r="FZN835" s="28"/>
      <c r="FZO835" s="28"/>
      <c r="FZP835" s="28"/>
      <c r="FZQ835" s="28"/>
      <c r="FZR835" s="28"/>
      <c r="FZS835" s="28"/>
      <c r="FZT835" s="28"/>
      <c r="FZU835" s="28"/>
      <c r="FZV835" s="28"/>
      <c r="FZW835" s="28"/>
      <c r="FZX835" s="28"/>
      <c r="FZY835" s="28"/>
      <c r="FZZ835" s="28"/>
      <c r="GAA835" s="28"/>
      <c r="GAB835" s="28"/>
      <c r="GAC835" s="28"/>
      <c r="GAD835" s="28"/>
      <c r="GAE835" s="28"/>
      <c r="GAF835" s="28"/>
      <c r="GAG835" s="28"/>
      <c r="GAH835" s="28"/>
      <c r="GAI835" s="28"/>
      <c r="GAJ835" s="28"/>
      <c r="GAK835" s="28"/>
      <c r="GAL835" s="28"/>
      <c r="GAM835" s="28"/>
      <c r="GAN835" s="28"/>
      <c r="GAO835" s="28"/>
      <c r="GAP835" s="28"/>
      <c r="GAQ835" s="28"/>
      <c r="GAR835" s="28"/>
      <c r="GAS835" s="28"/>
      <c r="GAT835" s="28"/>
      <c r="GAU835" s="28"/>
      <c r="GAV835" s="28"/>
      <c r="GAW835" s="28"/>
      <c r="GAX835" s="28"/>
      <c r="GAY835" s="28"/>
      <c r="GAZ835" s="28"/>
      <c r="GBA835" s="28"/>
      <c r="GBB835" s="28"/>
      <c r="GBC835" s="28"/>
      <c r="GBD835" s="28"/>
      <c r="GBE835" s="28"/>
      <c r="GBF835" s="28"/>
      <c r="GBG835" s="28"/>
      <c r="GBH835" s="28"/>
      <c r="GBI835" s="28"/>
      <c r="GBJ835" s="28"/>
      <c r="GBK835" s="28"/>
      <c r="GBL835" s="28"/>
      <c r="GBM835" s="28"/>
      <c r="GBN835" s="28"/>
      <c r="GBO835" s="28"/>
      <c r="GBP835" s="28"/>
      <c r="GBQ835" s="28"/>
      <c r="GBR835" s="28"/>
      <c r="GBS835" s="28"/>
      <c r="GBT835" s="28"/>
      <c r="GBU835" s="28"/>
      <c r="GBV835" s="28"/>
      <c r="GBW835" s="28"/>
      <c r="GBX835" s="28"/>
      <c r="GBY835" s="28"/>
      <c r="GBZ835" s="28"/>
      <c r="GCA835" s="28"/>
      <c r="GCB835" s="28"/>
      <c r="GCC835" s="28"/>
      <c r="GCD835" s="28"/>
      <c r="GCE835" s="28"/>
      <c r="GCF835" s="28"/>
      <c r="GCG835" s="28"/>
      <c r="GCH835" s="28"/>
      <c r="GCI835" s="28"/>
      <c r="GCJ835" s="28"/>
      <c r="GCK835" s="28"/>
      <c r="GCL835" s="28"/>
      <c r="GCM835" s="28"/>
      <c r="GCN835" s="28"/>
      <c r="GCO835" s="28"/>
      <c r="GCP835" s="28"/>
      <c r="GCQ835" s="28"/>
      <c r="GCR835" s="28"/>
      <c r="GCS835" s="28"/>
      <c r="GCT835" s="28"/>
      <c r="GCU835" s="28"/>
      <c r="GCV835" s="28"/>
      <c r="GCW835" s="28"/>
      <c r="GCX835" s="28"/>
      <c r="GCY835" s="28"/>
      <c r="GCZ835" s="28"/>
      <c r="GDA835" s="28"/>
      <c r="GDB835" s="28"/>
      <c r="GDC835" s="28"/>
      <c r="GDD835" s="28"/>
      <c r="GDE835" s="28"/>
      <c r="GDF835" s="28"/>
      <c r="GDG835" s="28"/>
      <c r="GDH835" s="28"/>
      <c r="GDI835" s="28"/>
      <c r="GDJ835" s="28"/>
      <c r="GDK835" s="28"/>
      <c r="GDL835" s="28"/>
      <c r="GDM835" s="28"/>
      <c r="GDN835" s="28"/>
      <c r="GDO835" s="28"/>
      <c r="GDP835" s="28"/>
      <c r="GDQ835" s="28"/>
      <c r="GDR835" s="28"/>
      <c r="GDS835" s="28"/>
      <c r="GDT835" s="28"/>
      <c r="GDU835" s="28"/>
      <c r="GDV835" s="28"/>
      <c r="GDW835" s="28"/>
      <c r="GDX835" s="28"/>
      <c r="GDY835" s="28"/>
      <c r="GDZ835" s="28"/>
      <c r="GEA835" s="28"/>
      <c r="GEB835" s="28"/>
      <c r="GEC835" s="28"/>
      <c r="GED835" s="28"/>
      <c r="GEE835" s="28"/>
      <c r="GEF835" s="28"/>
      <c r="GEG835" s="28"/>
      <c r="GEH835" s="28"/>
      <c r="GEI835" s="28"/>
      <c r="GEJ835" s="28"/>
      <c r="GEK835" s="28"/>
      <c r="GEL835" s="28"/>
      <c r="GEM835" s="28"/>
      <c r="GEN835" s="28"/>
      <c r="GEO835" s="28"/>
      <c r="GEP835" s="28"/>
      <c r="GEQ835" s="28"/>
      <c r="GER835" s="28"/>
      <c r="GES835" s="28"/>
      <c r="GET835" s="28"/>
      <c r="GEU835" s="28"/>
      <c r="GEV835" s="28"/>
      <c r="GEW835" s="28"/>
      <c r="GEX835" s="28"/>
      <c r="GEY835" s="28"/>
      <c r="GEZ835" s="28"/>
      <c r="GFA835" s="28"/>
      <c r="GFB835" s="28"/>
      <c r="GFC835" s="28"/>
      <c r="GFD835" s="28"/>
      <c r="GFE835" s="28"/>
      <c r="GFF835" s="28"/>
      <c r="GFG835" s="28"/>
      <c r="GFH835" s="28"/>
      <c r="GFI835" s="28"/>
      <c r="GFJ835" s="28"/>
      <c r="GFK835" s="28"/>
      <c r="GFL835" s="28"/>
      <c r="GFM835" s="28"/>
      <c r="GFN835" s="28"/>
      <c r="GFO835" s="28"/>
      <c r="GFP835" s="28"/>
      <c r="GFQ835" s="28"/>
      <c r="GFR835" s="28"/>
      <c r="GFS835" s="28"/>
      <c r="GFT835" s="28"/>
      <c r="GFU835" s="28"/>
      <c r="GFV835" s="28"/>
      <c r="GFW835" s="28"/>
      <c r="GFX835" s="28"/>
      <c r="GFY835" s="28"/>
      <c r="GFZ835" s="28"/>
      <c r="GGA835" s="28"/>
      <c r="GGB835" s="28"/>
      <c r="GGC835" s="28"/>
      <c r="GGD835" s="28"/>
      <c r="GGE835" s="28"/>
      <c r="GGF835" s="28"/>
      <c r="GGG835" s="28"/>
      <c r="GGH835" s="28"/>
      <c r="GGI835" s="28"/>
      <c r="GGJ835" s="28"/>
      <c r="GGK835" s="28"/>
      <c r="GGL835" s="28"/>
      <c r="GGM835" s="28"/>
      <c r="GGN835" s="28"/>
      <c r="GGO835" s="28"/>
      <c r="GGP835" s="28"/>
      <c r="GGQ835" s="28"/>
      <c r="GGR835" s="28"/>
      <c r="GGS835" s="28"/>
      <c r="GGT835" s="28"/>
      <c r="GGU835" s="28"/>
      <c r="GGV835" s="28"/>
      <c r="GGW835" s="28"/>
      <c r="GGX835" s="28"/>
      <c r="GGY835" s="28"/>
      <c r="GGZ835" s="28"/>
      <c r="GHA835" s="28"/>
      <c r="GHB835" s="28"/>
      <c r="GHC835" s="28"/>
      <c r="GHD835" s="28"/>
      <c r="GHE835" s="28"/>
      <c r="GHF835" s="28"/>
      <c r="GHG835" s="28"/>
      <c r="GHH835" s="28"/>
      <c r="GHI835" s="28"/>
      <c r="GHJ835" s="28"/>
      <c r="GHK835" s="28"/>
      <c r="GHL835" s="28"/>
      <c r="GHM835" s="28"/>
      <c r="GHN835" s="28"/>
      <c r="GHO835" s="28"/>
      <c r="GHP835" s="28"/>
      <c r="GHQ835" s="28"/>
      <c r="GHR835" s="28"/>
      <c r="GHS835" s="28"/>
      <c r="GHT835" s="28"/>
      <c r="GHU835" s="28"/>
      <c r="GHV835" s="28"/>
      <c r="GHW835" s="28"/>
      <c r="GHX835" s="28"/>
      <c r="GHY835" s="28"/>
      <c r="GHZ835" s="28"/>
      <c r="GIA835" s="28"/>
      <c r="GIB835" s="28"/>
      <c r="GIC835" s="28"/>
      <c r="GID835" s="28"/>
      <c r="GIE835" s="28"/>
      <c r="GIF835" s="28"/>
      <c r="GIG835" s="28"/>
      <c r="GIH835" s="28"/>
      <c r="GII835" s="28"/>
      <c r="GIJ835" s="28"/>
      <c r="GIK835" s="28"/>
      <c r="GIL835" s="28"/>
      <c r="GIM835" s="28"/>
      <c r="GIN835" s="28"/>
      <c r="GIO835" s="28"/>
      <c r="GIP835" s="28"/>
      <c r="GIQ835" s="28"/>
      <c r="GIR835" s="28"/>
      <c r="GIS835" s="28"/>
      <c r="GIT835" s="28"/>
      <c r="GIU835" s="28"/>
      <c r="GIV835" s="28"/>
      <c r="GIW835" s="28"/>
      <c r="GIX835" s="28"/>
      <c r="GIY835" s="28"/>
      <c r="GIZ835" s="28"/>
      <c r="GJA835" s="28"/>
      <c r="GJB835" s="28"/>
      <c r="GJC835" s="28"/>
      <c r="GJD835" s="28"/>
      <c r="GJE835" s="28"/>
      <c r="GJF835" s="28"/>
      <c r="GJG835" s="28"/>
      <c r="GJH835" s="28"/>
      <c r="GJI835" s="28"/>
      <c r="GJJ835" s="28"/>
      <c r="GJK835" s="28"/>
      <c r="GJL835" s="28"/>
      <c r="GJM835" s="28"/>
      <c r="GJN835" s="28"/>
      <c r="GJO835" s="28"/>
      <c r="GJP835" s="28"/>
      <c r="GJQ835" s="28"/>
      <c r="GJR835" s="28"/>
      <c r="GJS835" s="28"/>
      <c r="GJT835" s="28"/>
      <c r="GJU835" s="28"/>
      <c r="GJV835" s="28"/>
      <c r="GJW835" s="28"/>
      <c r="GJX835" s="28"/>
      <c r="GJY835" s="28"/>
      <c r="GJZ835" s="28"/>
      <c r="GKA835" s="28"/>
      <c r="GKB835" s="28"/>
      <c r="GKC835" s="28"/>
      <c r="GKD835" s="28"/>
      <c r="GKE835" s="28"/>
      <c r="GKF835" s="28"/>
      <c r="GKG835" s="28"/>
      <c r="GKH835" s="28"/>
      <c r="GKI835" s="28"/>
      <c r="GKJ835" s="28"/>
      <c r="GKK835" s="28"/>
      <c r="GKL835" s="28"/>
      <c r="GKM835" s="28"/>
      <c r="GKN835" s="28"/>
      <c r="GKO835" s="28"/>
      <c r="GKP835" s="28"/>
      <c r="GKQ835" s="28"/>
      <c r="GKR835" s="28"/>
      <c r="GKS835" s="28"/>
      <c r="GKT835" s="28"/>
      <c r="GKU835" s="28"/>
      <c r="GKV835" s="28"/>
      <c r="GKW835" s="28"/>
      <c r="GKX835" s="28"/>
      <c r="GKY835" s="28"/>
      <c r="GKZ835" s="28"/>
      <c r="GLA835" s="28"/>
      <c r="GLB835" s="28"/>
      <c r="GLC835" s="28"/>
      <c r="GLD835" s="28"/>
      <c r="GLE835" s="28"/>
      <c r="GLF835" s="28"/>
      <c r="GLG835" s="28"/>
      <c r="GLH835" s="28"/>
      <c r="GLI835" s="28"/>
      <c r="GLJ835" s="28"/>
      <c r="GLK835" s="28"/>
      <c r="GLL835" s="28"/>
      <c r="GLM835" s="28"/>
      <c r="GLN835" s="28"/>
      <c r="GLO835" s="28"/>
      <c r="GLP835" s="28"/>
      <c r="GLQ835" s="28"/>
      <c r="GLR835" s="28"/>
      <c r="GLS835" s="28"/>
      <c r="GLT835" s="28"/>
      <c r="GLU835" s="28"/>
      <c r="GLV835" s="28"/>
      <c r="GLW835" s="28"/>
      <c r="GLX835" s="28"/>
      <c r="GLY835" s="28"/>
      <c r="GLZ835" s="28"/>
      <c r="GMA835" s="28"/>
      <c r="GMB835" s="28"/>
      <c r="GMC835" s="28"/>
      <c r="GMD835" s="28"/>
      <c r="GME835" s="28"/>
      <c r="GMF835" s="28"/>
      <c r="GMG835" s="28"/>
      <c r="GMH835" s="28"/>
      <c r="GMI835" s="28"/>
      <c r="GMJ835" s="28"/>
      <c r="GMK835" s="28"/>
      <c r="GML835" s="28"/>
      <c r="GMM835" s="28"/>
      <c r="GMN835" s="28"/>
      <c r="GMO835" s="28"/>
      <c r="GMP835" s="28"/>
      <c r="GMQ835" s="28"/>
      <c r="GMR835" s="28"/>
      <c r="GMS835" s="28"/>
      <c r="GMT835" s="28"/>
      <c r="GMU835" s="28"/>
      <c r="GMV835" s="28"/>
      <c r="GMW835" s="28"/>
      <c r="GMX835" s="28"/>
      <c r="GMY835" s="28"/>
      <c r="GMZ835" s="28"/>
      <c r="GNA835" s="28"/>
      <c r="GNB835" s="28"/>
      <c r="GNC835" s="28"/>
      <c r="GND835" s="28"/>
      <c r="GNE835" s="28"/>
      <c r="GNF835" s="28"/>
      <c r="GNG835" s="28"/>
      <c r="GNH835" s="28"/>
      <c r="GNI835" s="28"/>
      <c r="GNJ835" s="28"/>
      <c r="GNK835" s="28"/>
      <c r="GNL835" s="28"/>
      <c r="GNM835" s="28"/>
      <c r="GNN835" s="28"/>
      <c r="GNO835" s="28"/>
      <c r="GNP835" s="28"/>
      <c r="GNQ835" s="28"/>
      <c r="GNR835" s="28"/>
      <c r="GNS835" s="28"/>
      <c r="GNT835" s="28"/>
      <c r="GNU835" s="28"/>
      <c r="GNV835" s="28"/>
      <c r="GNW835" s="28"/>
      <c r="GNX835" s="28"/>
      <c r="GNY835" s="28"/>
      <c r="GNZ835" s="28"/>
      <c r="GOA835" s="28"/>
      <c r="GOB835" s="28"/>
      <c r="GOC835" s="28"/>
      <c r="GOD835" s="28"/>
      <c r="GOE835" s="28"/>
      <c r="GOF835" s="28"/>
      <c r="GOG835" s="28"/>
      <c r="GOH835" s="28"/>
      <c r="GOI835" s="28"/>
      <c r="GOJ835" s="28"/>
      <c r="GOK835" s="28"/>
      <c r="GOL835" s="28"/>
      <c r="GOM835" s="28"/>
      <c r="GON835" s="28"/>
      <c r="GOO835" s="28"/>
      <c r="GOP835" s="28"/>
      <c r="GOQ835" s="28"/>
      <c r="GOR835" s="28"/>
      <c r="GOS835" s="28"/>
      <c r="GOT835" s="28"/>
      <c r="GOU835" s="28"/>
      <c r="GOV835" s="28"/>
      <c r="GOW835" s="28"/>
      <c r="GOX835" s="28"/>
      <c r="GOY835" s="28"/>
      <c r="GOZ835" s="28"/>
      <c r="GPA835" s="28"/>
      <c r="GPB835" s="28"/>
      <c r="GPC835" s="28"/>
      <c r="GPD835" s="28"/>
      <c r="GPE835" s="28"/>
      <c r="GPF835" s="28"/>
      <c r="GPG835" s="28"/>
      <c r="GPH835" s="28"/>
      <c r="GPI835" s="28"/>
      <c r="GPJ835" s="28"/>
      <c r="GPK835" s="28"/>
      <c r="GPL835" s="28"/>
      <c r="GPM835" s="28"/>
      <c r="GPN835" s="28"/>
      <c r="GPO835" s="28"/>
      <c r="GPP835" s="28"/>
      <c r="GPQ835" s="28"/>
      <c r="GPR835" s="28"/>
      <c r="GPS835" s="28"/>
      <c r="GPT835" s="28"/>
      <c r="GPU835" s="28"/>
      <c r="GPV835" s="28"/>
      <c r="GPW835" s="28"/>
      <c r="GPX835" s="28"/>
      <c r="GPY835" s="28"/>
      <c r="GPZ835" s="28"/>
      <c r="GQA835" s="28"/>
      <c r="GQB835" s="28"/>
      <c r="GQC835" s="28"/>
      <c r="GQD835" s="28"/>
      <c r="GQE835" s="28"/>
      <c r="GQF835" s="28"/>
      <c r="GQG835" s="28"/>
      <c r="GQH835" s="28"/>
      <c r="GQI835" s="28"/>
      <c r="GQJ835" s="28"/>
      <c r="GQK835" s="28"/>
      <c r="GQL835" s="28"/>
      <c r="GQM835" s="28"/>
      <c r="GQN835" s="28"/>
      <c r="GQO835" s="28"/>
      <c r="GQP835" s="28"/>
      <c r="GQQ835" s="28"/>
      <c r="GQR835" s="28"/>
      <c r="GQS835" s="28"/>
      <c r="GQT835" s="28"/>
      <c r="GQU835" s="28"/>
      <c r="GQV835" s="28"/>
      <c r="GQW835" s="28"/>
      <c r="GQX835" s="28"/>
      <c r="GQY835" s="28"/>
      <c r="GQZ835" s="28"/>
      <c r="GRA835" s="28"/>
      <c r="GRB835" s="28"/>
      <c r="GRC835" s="28"/>
      <c r="GRD835" s="28"/>
      <c r="GRE835" s="28"/>
      <c r="GRF835" s="28"/>
      <c r="GRG835" s="28"/>
      <c r="GRH835" s="28"/>
      <c r="GRI835" s="28"/>
      <c r="GRJ835" s="28"/>
      <c r="GRK835" s="28"/>
      <c r="GRL835" s="28"/>
      <c r="GRM835" s="28"/>
      <c r="GRN835" s="28"/>
      <c r="GRO835" s="28"/>
      <c r="GRP835" s="28"/>
      <c r="GRQ835" s="28"/>
      <c r="GRR835" s="28"/>
      <c r="GRS835" s="28"/>
      <c r="GRT835" s="28"/>
      <c r="GRU835" s="28"/>
      <c r="GRV835" s="28"/>
      <c r="GRW835" s="28"/>
      <c r="GRX835" s="28"/>
      <c r="GRY835" s="28"/>
      <c r="GRZ835" s="28"/>
      <c r="GSA835" s="28"/>
      <c r="GSB835" s="28"/>
      <c r="GSC835" s="28"/>
      <c r="GSD835" s="28"/>
      <c r="GSE835" s="28"/>
      <c r="GSF835" s="28"/>
      <c r="GSG835" s="28"/>
      <c r="GSH835" s="28"/>
      <c r="GSI835" s="28"/>
      <c r="GSJ835" s="28"/>
      <c r="GSK835" s="28"/>
      <c r="GSL835" s="28"/>
      <c r="GSM835" s="28"/>
      <c r="GSN835" s="28"/>
      <c r="GSO835" s="28"/>
      <c r="GSP835" s="28"/>
      <c r="GSQ835" s="28"/>
      <c r="GSR835" s="28"/>
      <c r="GSS835" s="28"/>
      <c r="GST835" s="28"/>
      <c r="GSU835" s="28"/>
      <c r="GSV835" s="28"/>
      <c r="GSW835" s="28"/>
      <c r="GSX835" s="28"/>
      <c r="GSY835" s="28"/>
      <c r="GSZ835" s="28"/>
      <c r="GTA835" s="28"/>
      <c r="GTB835" s="28"/>
      <c r="GTC835" s="28"/>
      <c r="GTD835" s="28"/>
      <c r="GTE835" s="28"/>
      <c r="GTF835" s="28"/>
      <c r="GTG835" s="28"/>
      <c r="GTH835" s="28"/>
      <c r="GTI835" s="28"/>
      <c r="GTJ835" s="28"/>
      <c r="GTK835" s="28"/>
      <c r="GTL835" s="28"/>
      <c r="GTM835" s="28"/>
      <c r="GTN835" s="28"/>
      <c r="GTO835" s="28"/>
      <c r="GTP835" s="28"/>
      <c r="GTQ835" s="28"/>
      <c r="GTR835" s="28"/>
      <c r="GTS835" s="28"/>
      <c r="GTT835" s="28"/>
      <c r="GTU835" s="28"/>
      <c r="GTV835" s="28"/>
      <c r="GTW835" s="28"/>
      <c r="GTX835" s="28"/>
      <c r="GTY835" s="28"/>
      <c r="GTZ835" s="28"/>
      <c r="GUA835" s="28"/>
      <c r="GUB835" s="28"/>
      <c r="GUC835" s="28"/>
      <c r="GUD835" s="28"/>
      <c r="GUE835" s="28"/>
      <c r="GUF835" s="28"/>
      <c r="GUG835" s="28"/>
      <c r="GUH835" s="28"/>
      <c r="GUI835" s="28"/>
      <c r="GUJ835" s="28"/>
      <c r="GUK835" s="28"/>
      <c r="GUL835" s="28"/>
      <c r="GUM835" s="28"/>
      <c r="GUN835" s="28"/>
      <c r="GUO835" s="28"/>
      <c r="GUP835" s="28"/>
      <c r="GUQ835" s="28"/>
      <c r="GUR835" s="28"/>
      <c r="GUS835" s="28"/>
      <c r="GUT835" s="28"/>
      <c r="GUU835" s="28"/>
      <c r="GUV835" s="28"/>
      <c r="GUW835" s="28"/>
      <c r="GUX835" s="28"/>
      <c r="GUY835" s="28"/>
      <c r="GUZ835" s="28"/>
      <c r="GVA835" s="28"/>
      <c r="GVB835" s="28"/>
      <c r="GVC835" s="28"/>
      <c r="GVD835" s="28"/>
      <c r="GVE835" s="28"/>
      <c r="GVF835" s="28"/>
      <c r="GVG835" s="28"/>
      <c r="GVH835" s="28"/>
      <c r="GVI835" s="28"/>
      <c r="GVJ835" s="28"/>
      <c r="GVK835" s="28"/>
      <c r="GVL835" s="28"/>
      <c r="GVM835" s="28"/>
      <c r="GVN835" s="28"/>
      <c r="GVO835" s="28"/>
      <c r="GVP835" s="28"/>
      <c r="GVQ835" s="28"/>
      <c r="GVR835" s="28"/>
      <c r="GVS835" s="28"/>
      <c r="GVT835" s="28"/>
      <c r="GVU835" s="28"/>
      <c r="GVV835" s="28"/>
      <c r="GVW835" s="28"/>
      <c r="GVX835" s="28"/>
      <c r="GVY835" s="28"/>
      <c r="GVZ835" s="28"/>
      <c r="GWA835" s="28"/>
      <c r="GWB835" s="28"/>
      <c r="GWC835" s="28"/>
      <c r="GWD835" s="28"/>
      <c r="GWE835" s="28"/>
      <c r="GWF835" s="28"/>
      <c r="GWG835" s="28"/>
      <c r="GWH835" s="28"/>
      <c r="GWI835" s="28"/>
      <c r="GWJ835" s="28"/>
      <c r="GWK835" s="28"/>
      <c r="GWL835" s="28"/>
      <c r="GWM835" s="28"/>
      <c r="GWN835" s="28"/>
      <c r="GWO835" s="28"/>
      <c r="GWP835" s="28"/>
      <c r="GWQ835" s="28"/>
      <c r="GWR835" s="28"/>
      <c r="GWS835" s="28"/>
      <c r="GWT835" s="28"/>
      <c r="GWU835" s="28"/>
      <c r="GWV835" s="28"/>
      <c r="GWW835" s="28"/>
      <c r="GWX835" s="28"/>
      <c r="GWY835" s="28"/>
      <c r="GWZ835" s="28"/>
      <c r="GXA835" s="28"/>
      <c r="GXB835" s="28"/>
      <c r="GXC835" s="28"/>
      <c r="GXD835" s="28"/>
      <c r="GXE835" s="28"/>
      <c r="GXF835" s="28"/>
      <c r="GXG835" s="28"/>
      <c r="GXH835" s="28"/>
      <c r="GXI835" s="28"/>
      <c r="GXJ835" s="28"/>
      <c r="GXK835" s="28"/>
      <c r="GXL835" s="28"/>
      <c r="GXM835" s="28"/>
      <c r="GXN835" s="28"/>
      <c r="GXO835" s="28"/>
      <c r="GXP835" s="28"/>
      <c r="GXQ835" s="28"/>
      <c r="GXR835" s="28"/>
      <c r="GXS835" s="28"/>
      <c r="GXT835" s="28"/>
      <c r="GXU835" s="28"/>
      <c r="GXV835" s="28"/>
      <c r="GXW835" s="28"/>
      <c r="GXX835" s="28"/>
      <c r="GXY835" s="28"/>
      <c r="GXZ835" s="28"/>
      <c r="GYA835" s="28"/>
      <c r="GYB835" s="28"/>
      <c r="GYC835" s="28"/>
      <c r="GYD835" s="28"/>
      <c r="GYE835" s="28"/>
      <c r="GYF835" s="28"/>
      <c r="GYG835" s="28"/>
      <c r="GYH835" s="28"/>
      <c r="GYI835" s="28"/>
      <c r="GYJ835" s="28"/>
      <c r="GYK835" s="28"/>
      <c r="GYL835" s="28"/>
      <c r="GYM835" s="28"/>
      <c r="GYN835" s="28"/>
      <c r="GYO835" s="28"/>
      <c r="GYP835" s="28"/>
      <c r="GYQ835" s="28"/>
      <c r="GYR835" s="28"/>
      <c r="GYS835" s="28"/>
      <c r="GYT835" s="28"/>
      <c r="GYU835" s="28"/>
      <c r="GYV835" s="28"/>
      <c r="GYW835" s="28"/>
      <c r="GYX835" s="28"/>
      <c r="GYY835" s="28"/>
      <c r="GYZ835" s="28"/>
      <c r="GZA835" s="28"/>
      <c r="GZB835" s="28"/>
      <c r="GZC835" s="28"/>
      <c r="GZD835" s="28"/>
      <c r="GZE835" s="28"/>
      <c r="GZF835" s="28"/>
      <c r="GZG835" s="28"/>
      <c r="GZH835" s="28"/>
      <c r="GZI835" s="28"/>
      <c r="GZJ835" s="28"/>
      <c r="GZK835" s="28"/>
      <c r="GZL835" s="28"/>
      <c r="GZM835" s="28"/>
      <c r="GZN835" s="28"/>
      <c r="GZO835" s="28"/>
      <c r="GZP835" s="28"/>
      <c r="GZQ835" s="28"/>
      <c r="GZR835" s="28"/>
      <c r="GZS835" s="28"/>
      <c r="GZT835" s="28"/>
      <c r="GZU835" s="28"/>
      <c r="GZV835" s="28"/>
      <c r="GZW835" s="28"/>
      <c r="GZX835" s="28"/>
      <c r="GZY835" s="28"/>
      <c r="GZZ835" s="28"/>
      <c r="HAA835" s="28"/>
      <c r="HAB835" s="28"/>
      <c r="HAC835" s="28"/>
      <c r="HAD835" s="28"/>
      <c r="HAE835" s="28"/>
      <c r="HAF835" s="28"/>
      <c r="HAG835" s="28"/>
      <c r="HAH835" s="28"/>
      <c r="HAI835" s="28"/>
      <c r="HAJ835" s="28"/>
      <c r="HAK835" s="28"/>
      <c r="HAL835" s="28"/>
      <c r="HAM835" s="28"/>
      <c r="HAN835" s="28"/>
      <c r="HAO835" s="28"/>
      <c r="HAP835" s="28"/>
      <c r="HAQ835" s="28"/>
      <c r="HAR835" s="28"/>
      <c r="HAS835" s="28"/>
      <c r="HAT835" s="28"/>
      <c r="HAU835" s="28"/>
      <c r="HAV835" s="28"/>
      <c r="HAW835" s="28"/>
      <c r="HAX835" s="28"/>
      <c r="HAY835" s="28"/>
      <c r="HAZ835" s="28"/>
      <c r="HBA835" s="28"/>
      <c r="HBB835" s="28"/>
      <c r="HBC835" s="28"/>
      <c r="HBD835" s="28"/>
      <c r="HBE835" s="28"/>
      <c r="HBF835" s="28"/>
      <c r="HBG835" s="28"/>
      <c r="HBH835" s="28"/>
      <c r="HBI835" s="28"/>
      <c r="HBJ835" s="28"/>
      <c r="HBK835" s="28"/>
      <c r="HBL835" s="28"/>
      <c r="HBM835" s="28"/>
      <c r="HBN835" s="28"/>
      <c r="HBO835" s="28"/>
      <c r="HBP835" s="28"/>
      <c r="HBQ835" s="28"/>
      <c r="HBR835" s="28"/>
      <c r="HBS835" s="28"/>
      <c r="HBT835" s="28"/>
      <c r="HBU835" s="28"/>
      <c r="HBV835" s="28"/>
      <c r="HBW835" s="28"/>
      <c r="HBX835" s="28"/>
      <c r="HBY835" s="28"/>
      <c r="HBZ835" s="28"/>
      <c r="HCA835" s="28"/>
      <c r="HCB835" s="28"/>
      <c r="HCC835" s="28"/>
      <c r="HCD835" s="28"/>
      <c r="HCE835" s="28"/>
      <c r="HCF835" s="28"/>
      <c r="HCG835" s="28"/>
      <c r="HCH835" s="28"/>
      <c r="HCI835" s="28"/>
      <c r="HCJ835" s="28"/>
      <c r="HCK835" s="28"/>
      <c r="HCL835" s="28"/>
      <c r="HCM835" s="28"/>
      <c r="HCN835" s="28"/>
      <c r="HCO835" s="28"/>
      <c r="HCP835" s="28"/>
      <c r="HCQ835" s="28"/>
      <c r="HCR835" s="28"/>
      <c r="HCS835" s="28"/>
      <c r="HCT835" s="28"/>
      <c r="HCU835" s="28"/>
      <c r="HCV835" s="28"/>
      <c r="HCW835" s="28"/>
      <c r="HCX835" s="28"/>
      <c r="HCY835" s="28"/>
      <c r="HCZ835" s="28"/>
      <c r="HDA835" s="28"/>
      <c r="HDB835" s="28"/>
      <c r="HDC835" s="28"/>
      <c r="HDD835" s="28"/>
      <c r="HDE835" s="28"/>
      <c r="HDF835" s="28"/>
      <c r="HDG835" s="28"/>
      <c r="HDH835" s="28"/>
      <c r="HDI835" s="28"/>
      <c r="HDJ835" s="28"/>
      <c r="HDK835" s="28"/>
      <c r="HDL835" s="28"/>
      <c r="HDM835" s="28"/>
      <c r="HDN835" s="28"/>
      <c r="HDO835" s="28"/>
      <c r="HDP835" s="28"/>
      <c r="HDQ835" s="28"/>
      <c r="HDR835" s="28"/>
      <c r="HDS835" s="28"/>
      <c r="HDT835" s="28"/>
      <c r="HDU835" s="28"/>
      <c r="HDV835" s="28"/>
      <c r="HDW835" s="28"/>
      <c r="HDX835" s="28"/>
      <c r="HDY835" s="28"/>
      <c r="HDZ835" s="28"/>
      <c r="HEA835" s="28"/>
      <c r="HEB835" s="28"/>
      <c r="HEC835" s="28"/>
      <c r="HED835" s="28"/>
      <c r="HEE835" s="28"/>
      <c r="HEF835" s="28"/>
      <c r="HEG835" s="28"/>
      <c r="HEH835" s="28"/>
      <c r="HEI835" s="28"/>
      <c r="HEJ835" s="28"/>
      <c r="HEK835" s="28"/>
      <c r="HEL835" s="28"/>
      <c r="HEM835" s="28"/>
      <c r="HEN835" s="28"/>
      <c r="HEO835" s="28"/>
      <c r="HEP835" s="28"/>
      <c r="HEQ835" s="28"/>
      <c r="HER835" s="28"/>
      <c r="HES835" s="28"/>
      <c r="HET835" s="28"/>
      <c r="HEU835" s="28"/>
      <c r="HEV835" s="28"/>
      <c r="HEW835" s="28"/>
      <c r="HEX835" s="28"/>
      <c r="HEY835" s="28"/>
      <c r="HEZ835" s="28"/>
      <c r="HFA835" s="28"/>
      <c r="HFB835" s="28"/>
      <c r="HFC835" s="28"/>
      <c r="HFD835" s="28"/>
      <c r="HFE835" s="28"/>
      <c r="HFF835" s="28"/>
      <c r="HFG835" s="28"/>
      <c r="HFH835" s="28"/>
      <c r="HFI835" s="28"/>
      <c r="HFJ835" s="28"/>
      <c r="HFK835" s="28"/>
      <c r="HFL835" s="28"/>
      <c r="HFM835" s="28"/>
      <c r="HFN835" s="28"/>
      <c r="HFO835" s="28"/>
      <c r="HFP835" s="28"/>
      <c r="HFQ835" s="28"/>
      <c r="HFR835" s="28"/>
      <c r="HFS835" s="28"/>
      <c r="HFT835" s="28"/>
      <c r="HFU835" s="28"/>
      <c r="HFV835" s="28"/>
      <c r="HFW835" s="28"/>
      <c r="HFX835" s="28"/>
      <c r="HFY835" s="28"/>
      <c r="HFZ835" s="28"/>
      <c r="HGA835" s="28"/>
      <c r="HGB835" s="28"/>
      <c r="HGC835" s="28"/>
      <c r="HGD835" s="28"/>
      <c r="HGE835" s="28"/>
      <c r="HGF835" s="28"/>
      <c r="HGG835" s="28"/>
      <c r="HGH835" s="28"/>
      <c r="HGI835" s="28"/>
      <c r="HGJ835" s="28"/>
      <c r="HGK835" s="28"/>
      <c r="HGL835" s="28"/>
      <c r="HGM835" s="28"/>
      <c r="HGN835" s="28"/>
      <c r="HGO835" s="28"/>
      <c r="HGP835" s="28"/>
      <c r="HGQ835" s="28"/>
      <c r="HGR835" s="28"/>
      <c r="HGS835" s="28"/>
      <c r="HGT835" s="28"/>
      <c r="HGU835" s="28"/>
      <c r="HGV835" s="28"/>
      <c r="HGW835" s="28"/>
      <c r="HGX835" s="28"/>
      <c r="HGY835" s="28"/>
      <c r="HGZ835" s="28"/>
      <c r="HHA835" s="28"/>
      <c r="HHB835" s="28"/>
      <c r="HHC835" s="28"/>
      <c r="HHD835" s="28"/>
      <c r="HHE835" s="28"/>
      <c r="HHF835" s="28"/>
      <c r="HHG835" s="28"/>
      <c r="HHH835" s="28"/>
      <c r="HHI835" s="28"/>
      <c r="HHJ835" s="28"/>
      <c r="HHK835" s="28"/>
      <c r="HHL835" s="28"/>
      <c r="HHM835" s="28"/>
      <c r="HHN835" s="28"/>
      <c r="HHO835" s="28"/>
      <c r="HHP835" s="28"/>
      <c r="HHQ835" s="28"/>
      <c r="HHR835" s="28"/>
      <c r="HHS835" s="28"/>
      <c r="HHT835" s="28"/>
      <c r="HHU835" s="28"/>
      <c r="HHV835" s="28"/>
      <c r="HHW835" s="28"/>
      <c r="HHX835" s="28"/>
      <c r="HHY835" s="28"/>
      <c r="HHZ835" s="28"/>
      <c r="HIA835" s="28"/>
      <c r="HIB835" s="28"/>
      <c r="HIC835" s="28"/>
      <c r="HID835" s="28"/>
      <c r="HIE835" s="28"/>
      <c r="HIF835" s="28"/>
      <c r="HIG835" s="28"/>
      <c r="HIH835" s="28"/>
      <c r="HII835" s="28"/>
      <c r="HIJ835" s="28"/>
      <c r="HIK835" s="28"/>
      <c r="HIL835" s="28"/>
      <c r="HIM835" s="28"/>
      <c r="HIN835" s="28"/>
      <c r="HIO835" s="28"/>
      <c r="HIP835" s="28"/>
      <c r="HIQ835" s="28"/>
      <c r="HIR835" s="28"/>
      <c r="HIS835" s="28"/>
      <c r="HIT835" s="28"/>
      <c r="HIU835" s="28"/>
      <c r="HIV835" s="28"/>
      <c r="HIW835" s="28"/>
      <c r="HIX835" s="28"/>
      <c r="HIY835" s="28"/>
      <c r="HIZ835" s="28"/>
      <c r="HJA835" s="28"/>
      <c r="HJB835" s="28"/>
      <c r="HJC835" s="28"/>
      <c r="HJD835" s="28"/>
      <c r="HJE835" s="28"/>
      <c r="HJF835" s="28"/>
      <c r="HJG835" s="28"/>
      <c r="HJH835" s="28"/>
      <c r="HJI835" s="28"/>
      <c r="HJJ835" s="28"/>
      <c r="HJK835" s="28"/>
      <c r="HJL835" s="28"/>
      <c r="HJM835" s="28"/>
      <c r="HJN835" s="28"/>
      <c r="HJO835" s="28"/>
      <c r="HJP835" s="28"/>
      <c r="HJQ835" s="28"/>
      <c r="HJR835" s="28"/>
      <c r="HJS835" s="28"/>
      <c r="HJT835" s="28"/>
      <c r="HJU835" s="28"/>
      <c r="HJV835" s="28"/>
      <c r="HJW835" s="28"/>
      <c r="HJX835" s="28"/>
      <c r="HJY835" s="28"/>
      <c r="HJZ835" s="28"/>
      <c r="HKA835" s="28"/>
      <c r="HKB835" s="28"/>
      <c r="HKC835" s="28"/>
      <c r="HKD835" s="28"/>
      <c r="HKE835" s="28"/>
      <c r="HKF835" s="28"/>
      <c r="HKG835" s="28"/>
      <c r="HKH835" s="28"/>
      <c r="HKI835" s="28"/>
      <c r="HKJ835" s="28"/>
      <c r="HKK835" s="28"/>
      <c r="HKL835" s="28"/>
      <c r="HKM835" s="28"/>
      <c r="HKN835" s="28"/>
      <c r="HKO835" s="28"/>
      <c r="HKP835" s="28"/>
      <c r="HKQ835" s="28"/>
      <c r="HKR835" s="28"/>
      <c r="HKS835" s="28"/>
      <c r="HKT835" s="28"/>
      <c r="HKU835" s="28"/>
      <c r="HKV835" s="28"/>
      <c r="HKW835" s="28"/>
      <c r="HKX835" s="28"/>
      <c r="HKY835" s="28"/>
      <c r="HKZ835" s="28"/>
      <c r="HLA835" s="28"/>
      <c r="HLB835" s="28"/>
      <c r="HLC835" s="28"/>
      <c r="HLD835" s="28"/>
      <c r="HLE835" s="28"/>
      <c r="HLF835" s="28"/>
      <c r="HLG835" s="28"/>
      <c r="HLH835" s="28"/>
      <c r="HLI835" s="28"/>
      <c r="HLJ835" s="28"/>
      <c r="HLK835" s="28"/>
      <c r="HLL835" s="28"/>
      <c r="HLM835" s="28"/>
      <c r="HLN835" s="28"/>
      <c r="HLO835" s="28"/>
      <c r="HLP835" s="28"/>
      <c r="HLQ835" s="28"/>
      <c r="HLR835" s="28"/>
      <c r="HLS835" s="28"/>
      <c r="HLT835" s="28"/>
      <c r="HLU835" s="28"/>
      <c r="HLV835" s="28"/>
      <c r="HLW835" s="28"/>
      <c r="HLX835" s="28"/>
      <c r="HLY835" s="28"/>
      <c r="HLZ835" s="28"/>
      <c r="HMA835" s="28"/>
      <c r="HMB835" s="28"/>
      <c r="HMC835" s="28"/>
      <c r="HMD835" s="28"/>
      <c r="HME835" s="28"/>
      <c r="HMF835" s="28"/>
      <c r="HMG835" s="28"/>
      <c r="HMH835" s="28"/>
      <c r="HMI835" s="28"/>
      <c r="HMJ835" s="28"/>
      <c r="HMK835" s="28"/>
      <c r="HML835" s="28"/>
      <c r="HMM835" s="28"/>
      <c r="HMN835" s="28"/>
      <c r="HMO835" s="28"/>
      <c r="HMP835" s="28"/>
      <c r="HMQ835" s="28"/>
      <c r="HMR835" s="28"/>
      <c r="HMS835" s="28"/>
      <c r="HMT835" s="28"/>
      <c r="HMU835" s="28"/>
      <c r="HMV835" s="28"/>
      <c r="HMW835" s="28"/>
      <c r="HMX835" s="28"/>
      <c r="HMY835" s="28"/>
      <c r="HMZ835" s="28"/>
      <c r="HNA835" s="28"/>
      <c r="HNB835" s="28"/>
      <c r="HNC835" s="28"/>
      <c r="HND835" s="28"/>
      <c r="HNE835" s="28"/>
      <c r="HNF835" s="28"/>
      <c r="HNG835" s="28"/>
      <c r="HNH835" s="28"/>
      <c r="HNI835" s="28"/>
      <c r="HNJ835" s="28"/>
      <c r="HNK835" s="28"/>
      <c r="HNL835" s="28"/>
      <c r="HNM835" s="28"/>
      <c r="HNN835" s="28"/>
      <c r="HNO835" s="28"/>
      <c r="HNP835" s="28"/>
      <c r="HNQ835" s="28"/>
      <c r="HNR835" s="28"/>
      <c r="HNS835" s="28"/>
      <c r="HNT835" s="28"/>
      <c r="HNU835" s="28"/>
      <c r="HNV835" s="28"/>
      <c r="HNW835" s="28"/>
      <c r="HNX835" s="28"/>
      <c r="HNY835" s="28"/>
      <c r="HNZ835" s="28"/>
      <c r="HOA835" s="28"/>
      <c r="HOB835" s="28"/>
      <c r="HOC835" s="28"/>
      <c r="HOD835" s="28"/>
      <c r="HOE835" s="28"/>
      <c r="HOF835" s="28"/>
      <c r="HOG835" s="28"/>
      <c r="HOH835" s="28"/>
      <c r="HOI835" s="28"/>
      <c r="HOJ835" s="28"/>
      <c r="HOK835" s="28"/>
      <c r="HOL835" s="28"/>
      <c r="HOM835" s="28"/>
      <c r="HON835" s="28"/>
      <c r="HOO835" s="28"/>
      <c r="HOP835" s="28"/>
      <c r="HOQ835" s="28"/>
      <c r="HOR835" s="28"/>
      <c r="HOS835" s="28"/>
      <c r="HOT835" s="28"/>
      <c r="HOU835" s="28"/>
      <c r="HOV835" s="28"/>
      <c r="HOW835" s="28"/>
      <c r="HOX835" s="28"/>
      <c r="HOY835" s="28"/>
      <c r="HOZ835" s="28"/>
      <c r="HPA835" s="28"/>
      <c r="HPB835" s="28"/>
      <c r="HPC835" s="28"/>
      <c r="HPD835" s="28"/>
      <c r="HPE835" s="28"/>
      <c r="HPF835" s="28"/>
      <c r="HPG835" s="28"/>
      <c r="HPH835" s="28"/>
      <c r="HPI835" s="28"/>
      <c r="HPJ835" s="28"/>
      <c r="HPK835" s="28"/>
      <c r="HPL835" s="28"/>
      <c r="HPM835" s="28"/>
      <c r="HPN835" s="28"/>
      <c r="HPO835" s="28"/>
      <c r="HPP835" s="28"/>
      <c r="HPQ835" s="28"/>
      <c r="HPR835" s="28"/>
      <c r="HPS835" s="28"/>
      <c r="HPT835" s="28"/>
      <c r="HPU835" s="28"/>
      <c r="HPV835" s="28"/>
      <c r="HPW835" s="28"/>
      <c r="HPX835" s="28"/>
      <c r="HPY835" s="28"/>
      <c r="HPZ835" s="28"/>
      <c r="HQA835" s="28"/>
      <c r="HQB835" s="28"/>
      <c r="HQC835" s="28"/>
      <c r="HQD835" s="28"/>
      <c r="HQE835" s="28"/>
      <c r="HQF835" s="28"/>
      <c r="HQG835" s="28"/>
      <c r="HQH835" s="28"/>
      <c r="HQI835" s="28"/>
      <c r="HQJ835" s="28"/>
      <c r="HQK835" s="28"/>
      <c r="HQL835" s="28"/>
      <c r="HQM835" s="28"/>
      <c r="HQN835" s="28"/>
      <c r="HQO835" s="28"/>
      <c r="HQP835" s="28"/>
      <c r="HQQ835" s="28"/>
      <c r="HQR835" s="28"/>
      <c r="HQS835" s="28"/>
      <c r="HQT835" s="28"/>
      <c r="HQU835" s="28"/>
      <c r="HQV835" s="28"/>
      <c r="HQW835" s="28"/>
      <c r="HQX835" s="28"/>
      <c r="HQY835" s="28"/>
      <c r="HQZ835" s="28"/>
      <c r="HRA835" s="28"/>
      <c r="HRB835" s="28"/>
      <c r="HRC835" s="28"/>
      <c r="HRD835" s="28"/>
      <c r="HRE835" s="28"/>
      <c r="HRF835" s="28"/>
      <c r="HRG835" s="28"/>
      <c r="HRH835" s="28"/>
      <c r="HRI835" s="28"/>
      <c r="HRJ835" s="28"/>
      <c r="HRK835" s="28"/>
      <c r="HRL835" s="28"/>
      <c r="HRM835" s="28"/>
      <c r="HRN835" s="28"/>
      <c r="HRO835" s="28"/>
      <c r="HRP835" s="28"/>
      <c r="HRQ835" s="28"/>
      <c r="HRR835" s="28"/>
      <c r="HRS835" s="28"/>
      <c r="HRT835" s="28"/>
      <c r="HRU835" s="28"/>
      <c r="HRV835" s="28"/>
      <c r="HRW835" s="28"/>
      <c r="HRX835" s="28"/>
      <c r="HRY835" s="28"/>
      <c r="HRZ835" s="28"/>
      <c r="HSA835" s="28"/>
      <c r="HSB835" s="28"/>
      <c r="HSC835" s="28"/>
      <c r="HSD835" s="28"/>
      <c r="HSE835" s="28"/>
      <c r="HSF835" s="28"/>
      <c r="HSG835" s="28"/>
      <c r="HSH835" s="28"/>
      <c r="HSI835" s="28"/>
      <c r="HSJ835" s="28"/>
      <c r="HSK835" s="28"/>
      <c r="HSL835" s="28"/>
      <c r="HSM835" s="28"/>
      <c r="HSN835" s="28"/>
      <c r="HSO835" s="28"/>
      <c r="HSP835" s="28"/>
      <c r="HSQ835" s="28"/>
      <c r="HSR835" s="28"/>
      <c r="HSS835" s="28"/>
      <c r="HST835" s="28"/>
      <c r="HSU835" s="28"/>
      <c r="HSV835" s="28"/>
      <c r="HSW835" s="28"/>
      <c r="HSX835" s="28"/>
      <c r="HSY835" s="28"/>
      <c r="HSZ835" s="28"/>
      <c r="HTA835" s="28"/>
      <c r="HTB835" s="28"/>
      <c r="HTC835" s="28"/>
      <c r="HTD835" s="28"/>
      <c r="HTE835" s="28"/>
      <c r="HTF835" s="28"/>
      <c r="HTG835" s="28"/>
      <c r="HTH835" s="28"/>
      <c r="HTI835" s="28"/>
      <c r="HTJ835" s="28"/>
      <c r="HTK835" s="28"/>
      <c r="HTL835" s="28"/>
      <c r="HTM835" s="28"/>
      <c r="HTN835" s="28"/>
      <c r="HTO835" s="28"/>
      <c r="HTP835" s="28"/>
      <c r="HTQ835" s="28"/>
      <c r="HTR835" s="28"/>
      <c r="HTS835" s="28"/>
      <c r="HTT835" s="28"/>
      <c r="HTU835" s="28"/>
      <c r="HTV835" s="28"/>
      <c r="HTW835" s="28"/>
      <c r="HTX835" s="28"/>
      <c r="HTY835" s="28"/>
      <c r="HTZ835" s="28"/>
      <c r="HUA835" s="28"/>
      <c r="HUB835" s="28"/>
      <c r="HUC835" s="28"/>
      <c r="HUD835" s="28"/>
      <c r="HUE835" s="28"/>
      <c r="HUF835" s="28"/>
      <c r="HUG835" s="28"/>
      <c r="HUH835" s="28"/>
      <c r="HUI835" s="28"/>
      <c r="HUJ835" s="28"/>
      <c r="HUK835" s="28"/>
      <c r="HUL835" s="28"/>
      <c r="HUM835" s="28"/>
      <c r="HUN835" s="28"/>
      <c r="HUO835" s="28"/>
      <c r="HUP835" s="28"/>
      <c r="HUQ835" s="28"/>
      <c r="HUR835" s="28"/>
      <c r="HUS835" s="28"/>
      <c r="HUT835" s="28"/>
      <c r="HUU835" s="28"/>
      <c r="HUV835" s="28"/>
      <c r="HUW835" s="28"/>
      <c r="HUX835" s="28"/>
      <c r="HUY835" s="28"/>
      <c r="HUZ835" s="28"/>
      <c r="HVA835" s="28"/>
      <c r="HVB835" s="28"/>
      <c r="HVC835" s="28"/>
      <c r="HVD835" s="28"/>
      <c r="HVE835" s="28"/>
      <c r="HVF835" s="28"/>
      <c r="HVG835" s="28"/>
      <c r="HVH835" s="28"/>
      <c r="HVI835" s="28"/>
      <c r="HVJ835" s="28"/>
      <c r="HVK835" s="28"/>
      <c r="HVL835" s="28"/>
      <c r="HVM835" s="28"/>
      <c r="HVN835" s="28"/>
      <c r="HVO835" s="28"/>
      <c r="HVP835" s="28"/>
      <c r="HVQ835" s="28"/>
      <c r="HVR835" s="28"/>
      <c r="HVS835" s="28"/>
      <c r="HVT835" s="28"/>
      <c r="HVU835" s="28"/>
      <c r="HVV835" s="28"/>
      <c r="HVW835" s="28"/>
      <c r="HVX835" s="28"/>
      <c r="HVY835" s="28"/>
      <c r="HVZ835" s="28"/>
      <c r="HWA835" s="28"/>
      <c r="HWB835" s="28"/>
      <c r="HWC835" s="28"/>
      <c r="HWD835" s="28"/>
      <c r="HWE835" s="28"/>
      <c r="HWF835" s="28"/>
      <c r="HWG835" s="28"/>
      <c r="HWH835" s="28"/>
      <c r="HWI835" s="28"/>
      <c r="HWJ835" s="28"/>
      <c r="HWK835" s="28"/>
      <c r="HWL835" s="28"/>
      <c r="HWM835" s="28"/>
      <c r="HWN835" s="28"/>
      <c r="HWO835" s="28"/>
      <c r="HWP835" s="28"/>
      <c r="HWQ835" s="28"/>
      <c r="HWR835" s="28"/>
      <c r="HWS835" s="28"/>
      <c r="HWT835" s="28"/>
      <c r="HWU835" s="28"/>
      <c r="HWV835" s="28"/>
      <c r="HWW835" s="28"/>
      <c r="HWX835" s="28"/>
      <c r="HWY835" s="28"/>
      <c r="HWZ835" s="28"/>
      <c r="HXA835" s="28"/>
      <c r="HXB835" s="28"/>
      <c r="HXC835" s="28"/>
      <c r="HXD835" s="28"/>
      <c r="HXE835" s="28"/>
      <c r="HXF835" s="28"/>
      <c r="HXG835" s="28"/>
      <c r="HXH835" s="28"/>
      <c r="HXI835" s="28"/>
      <c r="HXJ835" s="28"/>
      <c r="HXK835" s="28"/>
      <c r="HXL835" s="28"/>
      <c r="HXM835" s="28"/>
      <c r="HXN835" s="28"/>
      <c r="HXO835" s="28"/>
      <c r="HXP835" s="28"/>
      <c r="HXQ835" s="28"/>
      <c r="HXR835" s="28"/>
      <c r="HXS835" s="28"/>
      <c r="HXT835" s="28"/>
      <c r="HXU835" s="28"/>
      <c r="HXV835" s="28"/>
      <c r="HXW835" s="28"/>
      <c r="HXX835" s="28"/>
      <c r="HXY835" s="28"/>
      <c r="HXZ835" s="28"/>
      <c r="HYA835" s="28"/>
      <c r="HYB835" s="28"/>
      <c r="HYC835" s="28"/>
      <c r="HYD835" s="28"/>
      <c r="HYE835" s="28"/>
      <c r="HYF835" s="28"/>
      <c r="HYG835" s="28"/>
      <c r="HYH835" s="28"/>
      <c r="HYI835" s="28"/>
      <c r="HYJ835" s="28"/>
      <c r="HYK835" s="28"/>
      <c r="HYL835" s="28"/>
      <c r="HYM835" s="28"/>
      <c r="HYN835" s="28"/>
      <c r="HYO835" s="28"/>
      <c r="HYP835" s="28"/>
      <c r="HYQ835" s="28"/>
      <c r="HYR835" s="28"/>
      <c r="HYS835" s="28"/>
      <c r="HYT835" s="28"/>
      <c r="HYU835" s="28"/>
      <c r="HYV835" s="28"/>
      <c r="HYW835" s="28"/>
      <c r="HYX835" s="28"/>
      <c r="HYY835" s="28"/>
      <c r="HYZ835" s="28"/>
      <c r="HZA835" s="28"/>
      <c r="HZB835" s="28"/>
      <c r="HZC835" s="28"/>
      <c r="HZD835" s="28"/>
      <c r="HZE835" s="28"/>
      <c r="HZF835" s="28"/>
      <c r="HZG835" s="28"/>
      <c r="HZH835" s="28"/>
      <c r="HZI835" s="28"/>
      <c r="HZJ835" s="28"/>
      <c r="HZK835" s="28"/>
      <c r="HZL835" s="28"/>
      <c r="HZM835" s="28"/>
      <c r="HZN835" s="28"/>
      <c r="HZO835" s="28"/>
      <c r="HZP835" s="28"/>
      <c r="HZQ835" s="28"/>
      <c r="HZR835" s="28"/>
      <c r="HZS835" s="28"/>
      <c r="HZT835" s="28"/>
      <c r="HZU835" s="28"/>
      <c r="HZV835" s="28"/>
      <c r="HZW835" s="28"/>
      <c r="HZX835" s="28"/>
      <c r="HZY835" s="28"/>
      <c r="HZZ835" s="28"/>
      <c r="IAA835" s="28"/>
      <c r="IAB835" s="28"/>
      <c r="IAC835" s="28"/>
      <c r="IAD835" s="28"/>
      <c r="IAE835" s="28"/>
      <c r="IAF835" s="28"/>
      <c r="IAG835" s="28"/>
      <c r="IAH835" s="28"/>
      <c r="IAI835" s="28"/>
      <c r="IAJ835" s="28"/>
      <c r="IAK835" s="28"/>
      <c r="IAL835" s="28"/>
      <c r="IAM835" s="28"/>
      <c r="IAN835" s="28"/>
      <c r="IAO835" s="28"/>
      <c r="IAP835" s="28"/>
      <c r="IAQ835" s="28"/>
      <c r="IAR835" s="28"/>
      <c r="IAS835" s="28"/>
      <c r="IAT835" s="28"/>
      <c r="IAU835" s="28"/>
      <c r="IAV835" s="28"/>
      <c r="IAW835" s="28"/>
      <c r="IAX835" s="28"/>
      <c r="IAY835" s="28"/>
      <c r="IAZ835" s="28"/>
      <c r="IBA835" s="28"/>
      <c r="IBB835" s="28"/>
      <c r="IBC835" s="28"/>
      <c r="IBD835" s="28"/>
      <c r="IBE835" s="28"/>
      <c r="IBF835" s="28"/>
      <c r="IBG835" s="28"/>
      <c r="IBH835" s="28"/>
      <c r="IBI835" s="28"/>
      <c r="IBJ835" s="28"/>
      <c r="IBK835" s="28"/>
      <c r="IBL835" s="28"/>
      <c r="IBM835" s="28"/>
      <c r="IBN835" s="28"/>
      <c r="IBO835" s="28"/>
      <c r="IBP835" s="28"/>
      <c r="IBQ835" s="28"/>
      <c r="IBR835" s="28"/>
      <c r="IBS835" s="28"/>
      <c r="IBT835" s="28"/>
      <c r="IBU835" s="28"/>
      <c r="IBV835" s="28"/>
      <c r="IBW835" s="28"/>
      <c r="IBX835" s="28"/>
      <c r="IBY835" s="28"/>
      <c r="IBZ835" s="28"/>
      <c r="ICA835" s="28"/>
      <c r="ICB835" s="28"/>
      <c r="ICC835" s="28"/>
      <c r="ICD835" s="28"/>
      <c r="ICE835" s="28"/>
      <c r="ICF835" s="28"/>
      <c r="ICG835" s="28"/>
      <c r="ICH835" s="28"/>
      <c r="ICI835" s="28"/>
      <c r="ICJ835" s="28"/>
      <c r="ICK835" s="28"/>
      <c r="ICL835" s="28"/>
      <c r="ICM835" s="28"/>
      <c r="ICN835" s="28"/>
      <c r="ICO835" s="28"/>
      <c r="ICP835" s="28"/>
      <c r="ICQ835" s="28"/>
      <c r="ICR835" s="28"/>
      <c r="ICS835" s="28"/>
      <c r="ICT835" s="28"/>
      <c r="ICU835" s="28"/>
      <c r="ICV835" s="28"/>
      <c r="ICW835" s="28"/>
      <c r="ICX835" s="28"/>
      <c r="ICY835" s="28"/>
      <c r="ICZ835" s="28"/>
      <c r="IDA835" s="28"/>
      <c r="IDB835" s="28"/>
      <c r="IDC835" s="28"/>
      <c r="IDD835" s="28"/>
      <c r="IDE835" s="28"/>
      <c r="IDF835" s="28"/>
      <c r="IDG835" s="28"/>
      <c r="IDH835" s="28"/>
      <c r="IDI835" s="28"/>
      <c r="IDJ835" s="28"/>
      <c r="IDK835" s="28"/>
      <c r="IDL835" s="28"/>
      <c r="IDM835" s="28"/>
      <c r="IDN835" s="28"/>
      <c r="IDO835" s="28"/>
      <c r="IDP835" s="28"/>
      <c r="IDQ835" s="28"/>
      <c r="IDR835" s="28"/>
      <c r="IDS835" s="28"/>
      <c r="IDT835" s="28"/>
      <c r="IDU835" s="28"/>
      <c r="IDV835" s="28"/>
      <c r="IDW835" s="28"/>
      <c r="IDX835" s="28"/>
      <c r="IDY835" s="28"/>
      <c r="IDZ835" s="28"/>
      <c r="IEA835" s="28"/>
      <c r="IEB835" s="28"/>
      <c r="IEC835" s="28"/>
      <c r="IED835" s="28"/>
      <c r="IEE835" s="28"/>
      <c r="IEF835" s="28"/>
      <c r="IEG835" s="28"/>
      <c r="IEH835" s="28"/>
      <c r="IEI835" s="28"/>
      <c r="IEJ835" s="28"/>
      <c r="IEK835" s="28"/>
      <c r="IEL835" s="28"/>
      <c r="IEM835" s="28"/>
      <c r="IEN835" s="28"/>
      <c r="IEO835" s="28"/>
      <c r="IEP835" s="28"/>
      <c r="IEQ835" s="28"/>
      <c r="IER835" s="28"/>
      <c r="IES835" s="28"/>
      <c r="IET835" s="28"/>
      <c r="IEU835" s="28"/>
      <c r="IEV835" s="28"/>
      <c r="IEW835" s="28"/>
      <c r="IEX835" s="28"/>
      <c r="IEY835" s="28"/>
      <c r="IEZ835" s="28"/>
      <c r="IFA835" s="28"/>
      <c r="IFB835" s="28"/>
      <c r="IFC835" s="28"/>
      <c r="IFD835" s="28"/>
      <c r="IFE835" s="28"/>
      <c r="IFF835" s="28"/>
      <c r="IFG835" s="28"/>
      <c r="IFH835" s="28"/>
      <c r="IFI835" s="28"/>
      <c r="IFJ835" s="28"/>
      <c r="IFK835" s="28"/>
      <c r="IFL835" s="28"/>
      <c r="IFM835" s="28"/>
      <c r="IFN835" s="28"/>
      <c r="IFO835" s="28"/>
      <c r="IFP835" s="28"/>
      <c r="IFQ835" s="28"/>
      <c r="IFR835" s="28"/>
      <c r="IFS835" s="28"/>
      <c r="IFT835" s="28"/>
      <c r="IFU835" s="28"/>
      <c r="IFV835" s="28"/>
      <c r="IFW835" s="28"/>
      <c r="IFX835" s="28"/>
      <c r="IFY835" s="28"/>
      <c r="IFZ835" s="28"/>
      <c r="IGA835" s="28"/>
      <c r="IGB835" s="28"/>
      <c r="IGC835" s="28"/>
      <c r="IGD835" s="28"/>
      <c r="IGE835" s="28"/>
      <c r="IGF835" s="28"/>
      <c r="IGG835" s="28"/>
      <c r="IGH835" s="28"/>
      <c r="IGI835" s="28"/>
      <c r="IGJ835" s="28"/>
      <c r="IGK835" s="28"/>
      <c r="IGL835" s="28"/>
      <c r="IGM835" s="28"/>
      <c r="IGN835" s="28"/>
      <c r="IGO835" s="28"/>
      <c r="IGP835" s="28"/>
      <c r="IGQ835" s="28"/>
      <c r="IGR835" s="28"/>
      <c r="IGS835" s="28"/>
      <c r="IGT835" s="28"/>
      <c r="IGU835" s="28"/>
      <c r="IGV835" s="28"/>
      <c r="IGW835" s="28"/>
      <c r="IGX835" s="28"/>
      <c r="IGY835" s="28"/>
      <c r="IGZ835" s="28"/>
      <c r="IHA835" s="28"/>
      <c r="IHB835" s="28"/>
      <c r="IHC835" s="28"/>
      <c r="IHD835" s="28"/>
      <c r="IHE835" s="28"/>
      <c r="IHF835" s="28"/>
      <c r="IHG835" s="28"/>
      <c r="IHH835" s="28"/>
      <c r="IHI835" s="28"/>
      <c r="IHJ835" s="28"/>
      <c r="IHK835" s="28"/>
      <c r="IHL835" s="28"/>
      <c r="IHM835" s="28"/>
      <c r="IHN835" s="28"/>
      <c r="IHO835" s="28"/>
      <c r="IHP835" s="28"/>
      <c r="IHQ835" s="28"/>
      <c r="IHR835" s="28"/>
      <c r="IHS835" s="28"/>
      <c r="IHT835" s="28"/>
      <c r="IHU835" s="28"/>
      <c r="IHV835" s="28"/>
      <c r="IHW835" s="28"/>
      <c r="IHX835" s="28"/>
      <c r="IHY835" s="28"/>
      <c r="IHZ835" s="28"/>
      <c r="IIA835" s="28"/>
      <c r="IIB835" s="28"/>
      <c r="IIC835" s="28"/>
      <c r="IID835" s="28"/>
      <c r="IIE835" s="28"/>
      <c r="IIF835" s="28"/>
      <c r="IIG835" s="28"/>
      <c r="IIH835" s="28"/>
      <c r="III835" s="28"/>
      <c r="IIJ835" s="28"/>
      <c r="IIK835" s="28"/>
      <c r="IIL835" s="28"/>
      <c r="IIM835" s="28"/>
      <c r="IIN835" s="28"/>
      <c r="IIO835" s="28"/>
      <c r="IIP835" s="28"/>
      <c r="IIQ835" s="28"/>
      <c r="IIR835" s="28"/>
      <c r="IIS835" s="28"/>
      <c r="IIT835" s="28"/>
      <c r="IIU835" s="28"/>
      <c r="IIV835" s="28"/>
      <c r="IIW835" s="28"/>
      <c r="IIX835" s="28"/>
      <c r="IIY835" s="28"/>
      <c r="IIZ835" s="28"/>
      <c r="IJA835" s="28"/>
      <c r="IJB835" s="28"/>
      <c r="IJC835" s="28"/>
      <c r="IJD835" s="28"/>
      <c r="IJE835" s="28"/>
      <c r="IJF835" s="28"/>
      <c r="IJG835" s="28"/>
      <c r="IJH835" s="28"/>
      <c r="IJI835" s="28"/>
      <c r="IJJ835" s="28"/>
      <c r="IJK835" s="28"/>
      <c r="IJL835" s="28"/>
      <c r="IJM835" s="28"/>
      <c r="IJN835" s="28"/>
      <c r="IJO835" s="28"/>
      <c r="IJP835" s="28"/>
      <c r="IJQ835" s="28"/>
      <c r="IJR835" s="28"/>
      <c r="IJS835" s="28"/>
      <c r="IJT835" s="28"/>
      <c r="IJU835" s="28"/>
      <c r="IJV835" s="28"/>
      <c r="IJW835" s="28"/>
      <c r="IJX835" s="28"/>
      <c r="IJY835" s="28"/>
      <c r="IJZ835" s="28"/>
      <c r="IKA835" s="28"/>
      <c r="IKB835" s="28"/>
      <c r="IKC835" s="28"/>
      <c r="IKD835" s="28"/>
      <c r="IKE835" s="28"/>
      <c r="IKF835" s="28"/>
      <c r="IKG835" s="28"/>
      <c r="IKH835" s="28"/>
      <c r="IKI835" s="28"/>
      <c r="IKJ835" s="28"/>
      <c r="IKK835" s="28"/>
      <c r="IKL835" s="28"/>
      <c r="IKM835" s="28"/>
      <c r="IKN835" s="28"/>
      <c r="IKO835" s="28"/>
      <c r="IKP835" s="28"/>
      <c r="IKQ835" s="28"/>
      <c r="IKR835" s="28"/>
      <c r="IKS835" s="28"/>
      <c r="IKT835" s="28"/>
      <c r="IKU835" s="28"/>
      <c r="IKV835" s="28"/>
      <c r="IKW835" s="28"/>
      <c r="IKX835" s="28"/>
      <c r="IKY835" s="28"/>
      <c r="IKZ835" s="28"/>
      <c r="ILA835" s="28"/>
      <c r="ILB835" s="28"/>
      <c r="ILC835" s="28"/>
      <c r="ILD835" s="28"/>
      <c r="ILE835" s="28"/>
      <c r="ILF835" s="28"/>
      <c r="ILG835" s="28"/>
      <c r="ILH835" s="28"/>
      <c r="ILI835" s="28"/>
      <c r="ILJ835" s="28"/>
      <c r="ILK835" s="28"/>
      <c r="ILL835" s="28"/>
      <c r="ILM835" s="28"/>
      <c r="ILN835" s="28"/>
      <c r="ILO835" s="28"/>
      <c r="ILP835" s="28"/>
      <c r="ILQ835" s="28"/>
      <c r="ILR835" s="28"/>
      <c r="ILS835" s="28"/>
      <c r="ILT835" s="28"/>
      <c r="ILU835" s="28"/>
      <c r="ILV835" s="28"/>
      <c r="ILW835" s="28"/>
      <c r="ILX835" s="28"/>
      <c r="ILY835" s="28"/>
      <c r="ILZ835" s="28"/>
      <c r="IMA835" s="28"/>
      <c r="IMB835" s="28"/>
      <c r="IMC835" s="28"/>
      <c r="IMD835" s="28"/>
      <c r="IME835" s="28"/>
      <c r="IMF835" s="28"/>
      <c r="IMG835" s="28"/>
      <c r="IMH835" s="28"/>
      <c r="IMI835" s="28"/>
      <c r="IMJ835" s="28"/>
      <c r="IMK835" s="28"/>
      <c r="IML835" s="28"/>
      <c r="IMM835" s="28"/>
      <c r="IMN835" s="28"/>
      <c r="IMO835" s="28"/>
      <c r="IMP835" s="28"/>
      <c r="IMQ835" s="28"/>
      <c r="IMR835" s="28"/>
      <c r="IMS835" s="28"/>
      <c r="IMT835" s="28"/>
      <c r="IMU835" s="28"/>
      <c r="IMV835" s="28"/>
      <c r="IMW835" s="28"/>
      <c r="IMX835" s="28"/>
      <c r="IMY835" s="28"/>
      <c r="IMZ835" s="28"/>
      <c r="INA835" s="28"/>
      <c r="INB835" s="28"/>
      <c r="INC835" s="28"/>
      <c r="IND835" s="28"/>
      <c r="INE835" s="28"/>
      <c r="INF835" s="28"/>
      <c r="ING835" s="28"/>
      <c r="INH835" s="28"/>
      <c r="INI835" s="28"/>
      <c r="INJ835" s="28"/>
      <c r="INK835" s="28"/>
      <c r="INL835" s="28"/>
      <c r="INM835" s="28"/>
      <c r="INN835" s="28"/>
      <c r="INO835" s="28"/>
      <c r="INP835" s="28"/>
      <c r="INQ835" s="28"/>
      <c r="INR835" s="28"/>
      <c r="INS835" s="28"/>
      <c r="INT835" s="28"/>
      <c r="INU835" s="28"/>
      <c r="INV835" s="28"/>
      <c r="INW835" s="28"/>
      <c r="INX835" s="28"/>
      <c r="INY835" s="28"/>
      <c r="INZ835" s="28"/>
      <c r="IOA835" s="28"/>
      <c r="IOB835" s="28"/>
      <c r="IOC835" s="28"/>
      <c r="IOD835" s="28"/>
      <c r="IOE835" s="28"/>
      <c r="IOF835" s="28"/>
      <c r="IOG835" s="28"/>
      <c r="IOH835" s="28"/>
      <c r="IOI835" s="28"/>
      <c r="IOJ835" s="28"/>
      <c r="IOK835" s="28"/>
      <c r="IOL835" s="28"/>
      <c r="IOM835" s="28"/>
      <c r="ION835" s="28"/>
      <c r="IOO835" s="28"/>
      <c r="IOP835" s="28"/>
      <c r="IOQ835" s="28"/>
      <c r="IOR835" s="28"/>
      <c r="IOS835" s="28"/>
      <c r="IOT835" s="28"/>
      <c r="IOU835" s="28"/>
      <c r="IOV835" s="28"/>
      <c r="IOW835" s="28"/>
      <c r="IOX835" s="28"/>
      <c r="IOY835" s="28"/>
      <c r="IOZ835" s="28"/>
      <c r="IPA835" s="28"/>
      <c r="IPB835" s="28"/>
      <c r="IPC835" s="28"/>
      <c r="IPD835" s="28"/>
      <c r="IPE835" s="28"/>
      <c r="IPF835" s="28"/>
      <c r="IPG835" s="28"/>
      <c r="IPH835" s="28"/>
      <c r="IPI835" s="28"/>
      <c r="IPJ835" s="28"/>
      <c r="IPK835" s="28"/>
      <c r="IPL835" s="28"/>
      <c r="IPM835" s="28"/>
      <c r="IPN835" s="28"/>
      <c r="IPO835" s="28"/>
      <c r="IPP835" s="28"/>
      <c r="IPQ835" s="28"/>
      <c r="IPR835" s="28"/>
      <c r="IPS835" s="28"/>
      <c r="IPT835" s="28"/>
      <c r="IPU835" s="28"/>
      <c r="IPV835" s="28"/>
      <c r="IPW835" s="28"/>
      <c r="IPX835" s="28"/>
      <c r="IPY835" s="28"/>
      <c r="IPZ835" s="28"/>
      <c r="IQA835" s="28"/>
      <c r="IQB835" s="28"/>
      <c r="IQC835" s="28"/>
      <c r="IQD835" s="28"/>
      <c r="IQE835" s="28"/>
      <c r="IQF835" s="28"/>
      <c r="IQG835" s="28"/>
      <c r="IQH835" s="28"/>
      <c r="IQI835" s="28"/>
      <c r="IQJ835" s="28"/>
      <c r="IQK835" s="28"/>
      <c r="IQL835" s="28"/>
      <c r="IQM835" s="28"/>
      <c r="IQN835" s="28"/>
      <c r="IQO835" s="28"/>
      <c r="IQP835" s="28"/>
      <c r="IQQ835" s="28"/>
      <c r="IQR835" s="28"/>
      <c r="IQS835" s="28"/>
      <c r="IQT835" s="28"/>
      <c r="IQU835" s="28"/>
      <c r="IQV835" s="28"/>
      <c r="IQW835" s="28"/>
      <c r="IQX835" s="28"/>
      <c r="IQY835" s="28"/>
      <c r="IQZ835" s="28"/>
      <c r="IRA835" s="28"/>
      <c r="IRB835" s="28"/>
      <c r="IRC835" s="28"/>
      <c r="IRD835" s="28"/>
      <c r="IRE835" s="28"/>
      <c r="IRF835" s="28"/>
      <c r="IRG835" s="28"/>
      <c r="IRH835" s="28"/>
      <c r="IRI835" s="28"/>
      <c r="IRJ835" s="28"/>
      <c r="IRK835" s="28"/>
      <c r="IRL835" s="28"/>
      <c r="IRM835" s="28"/>
      <c r="IRN835" s="28"/>
      <c r="IRO835" s="28"/>
      <c r="IRP835" s="28"/>
      <c r="IRQ835" s="28"/>
      <c r="IRR835" s="28"/>
      <c r="IRS835" s="28"/>
      <c r="IRT835" s="28"/>
      <c r="IRU835" s="28"/>
      <c r="IRV835" s="28"/>
      <c r="IRW835" s="28"/>
      <c r="IRX835" s="28"/>
      <c r="IRY835" s="28"/>
      <c r="IRZ835" s="28"/>
      <c r="ISA835" s="28"/>
      <c r="ISB835" s="28"/>
      <c r="ISC835" s="28"/>
      <c r="ISD835" s="28"/>
      <c r="ISE835" s="28"/>
      <c r="ISF835" s="28"/>
      <c r="ISG835" s="28"/>
      <c r="ISH835" s="28"/>
      <c r="ISI835" s="28"/>
      <c r="ISJ835" s="28"/>
      <c r="ISK835" s="28"/>
      <c r="ISL835" s="28"/>
      <c r="ISM835" s="28"/>
      <c r="ISN835" s="28"/>
      <c r="ISO835" s="28"/>
      <c r="ISP835" s="28"/>
      <c r="ISQ835" s="28"/>
      <c r="ISR835" s="28"/>
      <c r="ISS835" s="28"/>
      <c r="IST835" s="28"/>
      <c r="ISU835" s="28"/>
      <c r="ISV835" s="28"/>
      <c r="ISW835" s="28"/>
      <c r="ISX835" s="28"/>
      <c r="ISY835" s="28"/>
      <c r="ISZ835" s="28"/>
      <c r="ITA835" s="28"/>
      <c r="ITB835" s="28"/>
      <c r="ITC835" s="28"/>
      <c r="ITD835" s="28"/>
      <c r="ITE835" s="28"/>
      <c r="ITF835" s="28"/>
      <c r="ITG835" s="28"/>
      <c r="ITH835" s="28"/>
      <c r="ITI835" s="28"/>
      <c r="ITJ835" s="28"/>
      <c r="ITK835" s="28"/>
      <c r="ITL835" s="28"/>
      <c r="ITM835" s="28"/>
      <c r="ITN835" s="28"/>
      <c r="ITO835" s="28"/>
      <c r="ITP835" s="28"/>
      <c r="ITQ835" s="28"/>
      <c r="ITR835" s="28"/>
      <c r="ITS835" s="28"/>
      <c r="ITT835" s="28"/>
      <c r="ITU835" s="28"/>
      <c r="ITV835" s="28"/>
      <c r="ITW835" s="28"/>
      <c r="ITX835" s="28"/>
      <c r="ITY835" s="28"/>
      <c r="ITZ835" s="28"/>
      <c r="IUA835" s="28"/>
      <c r="IUB835" s="28"/>
      <c r="IUC835" s="28"/>
      <c r="IUD835" s="28"/>
      <c r="IUE835" s="28"/>
      <c r="IUF835" s="28"/>
      <c r="IUG835" s="28"/>
      <c r="IUH835" s="28"/>
      <c r="IUI835" s="28"/>
      <c r="IUJ835" s="28"/>
      <c r="IUK835" s="28"/>
      <c r="IUL835" s="28"/>
      <c r="IUM835" s="28"/>
      <c r="IUN835" s="28"/>
      <c r="IUO835" s="28"/>
      <c r="IUP835" s="28"/>
      <c r="IUQ835" s="28"/>
      <c r="IUR835" s="28"/>
      <c r="IUS835" s="28"/>
      <c r="IUT835" s="28"/>
      <c r="IUU835" s="28"/>
      <c r="IUV835" s="28"/>
      <c r="IUW835" s="28"/>
      <c r="IUX835" s="28"/>
      <c r="IUY835" s="28"/>
      <c r="IUZ835" s="28"/>
      <c r="IVA835" s="28"/>
      <c r="IVB835" s="28"/>
      <c r="IVC835" s="28"/>
      <c r="IVD835" s="28"/>
      <c r="IVE835" s="28"/>
      <c r="IVF835" s="28"/>
      <c r="IVG835" s="28"/>
      <c r="IVH835" s="28"/>
      <c r="IVI835" s="28"/>
      <c r="IVJ835" s="28"/>
      <c r="IVK835" s="28"/>
      <c r="IVL835" s="28"/>
      <c r="IVM835" s="28"/>
      <c r="IVN835" s="28"/>
      <c r="IVO835" s="28"/>
      <c r="IVP835" s="28"/>
      <c r="IVQ835" s="28"/>
      <c r="IVR835" s="28"/>
      <c r="IVS835" s="28"/>
      <c r="IVT835" s="28"/>
      <c r="IVU835" s="28"/>
      <c r="IVV835" s="28"/>
      <c r="IVW835" s="28"/>
      <c r="IVX835" s="28"/>
      <c r="IVY835" s="28"/>
      <c r="IVZ835" s="28"/>
      <c r="IWA835" s="28"/>
      <c r="IWB835" s="28"/>
      <c r="IWC835" s="28"/>
      <c r="IWD835" s="28"/>
      <c r="IWE835" s="28"/>
      <c r="IWF835" s="28"/>
      <c r="IWG835" s="28"/>
      <c r="IWH835" s="28"/>
      <c r="IWI835" s="28"/>
      <c r="IWJ835" s="28"/>
      <c r="IWK835" s="28"/>
      <c r="IWL835" s="28"/>
      <c r="IWM835" s="28"/>
      <c r="IWN835" s="28"/>
      <c r="IWO835" s="28"/>
      <c r="IWP835" s="28"/>
      <c r="IWQ835" s="28"/>
      <c r="IWR835" s="28"/>
      <c r="IWS835" s="28"/>
      <c r="IWT835" s="28"/>
      <c r="IWU835" s="28"/>
      <c r="IWV835" s="28"/>
      <c r="IWW835" s="28"/>
      <c r="IWX835" s="28"/>
      <c r="IWY835" s="28"/>
      <c r="IWZ835" s="28"/>
      <c r="IXA835" s="28"/>
      <c r="IXB835" s="28"/>
      <c r="IXC835" s="28"/>
      <c r="IXD835" s="28"/>
      <c r="IXE835" s="28"/>
      <c r="IXF835" s="28"/>
      <c r="IXG835" s="28"/>
      <c r="IXH835" s="28"/>
      <c r="IXI835" s="28"/>
      <c r="IXJ835" s="28"/>
      <c r="IXK835" s="28"/>
      <c r="IXL835" s="28"/>
      <c r="IXM835" s="28"/>
      <c r="IXN835" s="28"/>
      <c r="IXO835" s="28"/>
      <c r="IXP835" s="28"/>
      <c r="IXQ835" s="28"/>
      <c r="IXR835" s="28"/>
      <c r="IXS835" s="28"/>
      <c r="IXT835" s="28"/>
      <c r="IXU835" s="28"/>
      <c r="IXV835" s="28"/>
      <c r="IXW835" s="28"/>
      <c r="IXX835" s="28"/>
      <c r="IXY835" s="28"/>
      <c r="IXZ835" s="28"/>
      <c r="IYA835" s="28"/>
      <c r="IYB835" s="28"/>
      <c r="IYC835" s="28"/>
      <c r="IYD835" s="28"/>
      <c r="IYE835" s="28"/>
      <c r="IYF835" s="28"/>
      <c r="IYG835" s="28"/>
      <c r="IYH835" s="28"/>
      <c r="IYI835" s="28"/>
      <c r="IYJ835" s="28"/>
      <c r="IYK835" s="28"/>
      <c r="IYL835" s="28"/>
      <c r="IYM835" s="28"/>
      <c r="IYN835" s="28"/>
      <c r="IYO835" s="28"/>
      <c r="IYP835" s="28"/>
      <c r="IYQ835" s="28"/>
      <c r="IYR835" s="28"/>
      <c r="IYS835" s="28"/>
      <c r="IYT835" s="28"/>
      <c r="IYU835" s="28"/>
      <c r="IYV835" s="28"/>
      <c r="IYW835" s="28"/>
      <c r="IYX835" s="28"/>
      <c r="IYY835" s="28"/>
      <c r="IYZ835" s="28"/>
      <c r="IZA835" s="28"/>
      <c r="IZB835" s="28"/>
      <c r="IZC835" s="28"/>
      <c r="IZD835" s="28"/>
      <c r="IZE835" s="28"/>
      <c r="IZF835" s="28"/>
      <c r="IZG835" s="28"/>
      <c r="IZH835" s="28"/>
      <c r="IZI835" s="28"/>
      <c r="IZJ835" s="28"/>
      <c r="IZK835" s="28"/>
      <c r="IZL835" s="28"/>
      <c r="IZM835" s="28"/>
      <c r="IZN835" s="28"/>
      <c r="IZO835" s="28"/>
      <c r="IZP835" s="28"/>
      <c r="IZQ835" s="28"/>
      <c r="IZR835" s="28"/>
      <c r="IZS835" s="28"/>
      <c r="IZT835" s="28"/>
      <c r="IZU835" s="28"/>
      <c r="IZV835" s="28"/>
      <c r="IZW835" s="28"/>
      <c r="IZX835" s="28"/>
      <c r="IZY835" s="28"/>
      <c r="IZZ835" s="28"/>
      <c r="JAA835" s="28"/>
      <c r="JAB835" s="28"/>
      <c r="JAC835" s="28"/>
      <c r="JAD835" s="28"/>
      <c r="JAE835" s="28"/>
      <c r="JAF835" s="28"/>
      <c r="JAG835" s="28"/>
      <c r="JAH835" s="28"/>
      <c r="JAI835" s="28"/>
      <c r="JAJ835" s="28"/>
      <c r="JAK835" s="28"/>
      <c r="JAL835" s="28"/>
      <c r="JAM835" s="28"/>
      <c r="JAN835" s="28"/>
      <c r="JAO835" s="28"/>
      <c r="JAP835" s="28"/>
      <c r="JAQ835" s="28"/>
      <c r="JAR835" s="28"/>
      <c r="JAS835" s="28"/>
      <c r="JAT835" s="28"/>
      <c r="JAU835" s="28"/>
      <c r="JAV835" s="28"/>
      <c r="JAW835" s="28"/>
      <c r="JAX835" s="28"/>
      <c r="JAY835" s="28"/>
      <c r="JAZ835" s="28"/>
      <c r="JBA835" s="28"/>
      <c r="JBB835" s="28"/>
      <c r="JBC835" s="28"/>
      <c r="JBD835" s="28"/>
      <c r="JBE835" s="28"/>
      <c r="JBF835" s="28"/>
      <c r="JBG835" s="28"/>
      <c r="JBH835" s="28"/>
      <c r="JBI835" s="28"/>
      <c r="JBJ835" s="28"/>
      <c r="JBK835" s="28"/>
      <c r="JBL835" s="28"/>
      <c r="JBM835" s="28"/>
      <c r="JBN835" s="28"/>
      <c r="JBO835" s="28"/>
      <c r="JBP835" s="28"/>
      <c r="JBQ835" s="28"/>
      <c r="JBR835" s="28"/>
      <c r="JBS835" s="28"/>
      <c r="JBT835" s="28"/>
      <c r="JBU835" s="28"/>
      <c r="JBV835" s="28"/>
      <c r="JBW835" s="28"/>
      <c r="JBX835" s="28"/>
      <c r="JBY835" s="28"/>
      <c r="JBZ835" s="28"/>
      <c r="JCA835" s="28"/>
      <c r="JCB835" s="28"/>
      <c r="JCC835" s="28"/>
      <c r="JCD835" s="28"/>
      <c r="JCE835" s="28"/>
      <c r="JCF835" s="28"/>
      <c r="JCG835" s="28"/>
      <c r="JCH835" s="28"/>
      <c r="JCI835" s="28"/>
      <c r="JCJ835" s="28"/>
      <c r="JCK835" s="28"/>
      <c r="JCL835" s="28"/>
      <c r="JCM835" s="28"/>
      <c r="JCN835" s="28"/>
      <c r="JCO835" s="28"/>
      <c r="JCP835" s="28"/>
      <c r="JCQ835" s="28"/>
      <c r="JCR835" s="28"/>
      <c r="JCS835" s="28"/>
      <c r="JCT835" s="28"/>
      <c r="JCU835" s="28"/>
      <c r="JCV835" s="28"/>
      <c r="JCW835" s="28"/>
      <c r="JCX835" s="28"/>
      <c r="JCY835" s="28"/>
      <c r="JCZ835" s="28"/>
      <c r="JDA835" s="28"/>
      <c r="JDB835" s="28"/>
      <c r="JDC835" s="28"/>
      <c r="JDD835" s="28"/>
      <c r="JDE835" s="28"/>
      <c r="JDF835" s="28"/>
      <c r="JDG835" s="28"/>
      <c r="JDH835" s="28"/>
      <c r="JDI835" s="28"/>
      <c r="JDJ835" s="28"/>
      <c r="JDK835" s="28"/>
      <c r="JDL835" s="28"/>
      <c r="JDM835" s="28"/>
      <c r="JDN835" s="28"/>
      <c r="JDO835" s="28"/>
      <c r="JDP835" s="28"/>
      <c r="JDQ835" s="28"/>
      <c r="JDR835" s="28"/>
      <c r="JDS835" s="28"/>
      <c r="JDT835" s="28"/>
      <c r="JDU835" s="28"/>
      <c r="JDV835" s="28"/>
      <c r="JDW835" s="28"/>
      <c r="JDX835" s="28"/>
      <c r="JDY835" s="28"/>
      <c r="JDZ835" s="28"/>
      <c r="JEA835" s="28"/>
      <c r="JEB835" s="28"/>
      <c r="JEC835" s="28"/>
      <c r="JED835" s="28"/>
      <c r="JEE835" s="28"/>
      <c r="JEF835" s="28"/>
      <c r="JEG835" s="28"/>
      <c r="JEH835" s="28"/>
      <c r="JEI835" s="28"/>
      <c r="JEJ835" s="28"/>
      <c r="JEK835" s="28"/>
      <c r="JEL835" s="28"/>
      <c r="JEM835" s="28"/>
      <c r="JEN835" s="28"/>
      <c r="JEO835" s="28"/>
      <c r="JEP835" s="28"/>
      <c r="JEQ835" s="28"/>
      <c r="JER835" s="28"/>
      <c r="JES835" s="28"/>
      <c r="JET835" s="28"/>
      <c r="JEU835" s="28"/>
      <c r="JEV835" s="28"/>
      <c r="JEW835" s="28"/>
      <c r="JEX835" s="28"/>
      <c r="JEY835" s="28"/>
      <c r="JEZ835" s="28"/>
      <c r="JFA835" s="28"/>
      <c r="JFB835" s="28"/>
      <c r="JFC835" s="28"/>
      <c r="JFD835" s="28"/>
      <c r="JFE835" s="28"/>
      <c r="JFF835" s="28"/>
      <c r="JFG835" s="28"/>
      <c r="JFH835" s="28"/>
      <c r="JFI835" s="28"/>
      <c r="JFJ835" s="28"/>
      <c r="JFK835" s="28"/>
      <c r="JFL835" s="28"/>
      <c r="JFM835" s="28"/>
      <c r="JFN835" s="28"/>
      <c r="JFO835" s="28"/>
      <c r="JFP835" s="28"/>
      <c r="JFQ835" s="28"/>
      <c r="JFR835" s="28"/>
      <c r="JFS835" s="28"/>
      <c r="JFT835" s="28"/>
      <c r="JFU835" s="28"/>
      <c r="JFV835" s="28"/>
      <c r="JFW835" s="28"/>
      <c r="JFX835" s="28"/>
      <c r="JFY835" s="28"/>
      <c r="JFZ835" s="28"/>
      <c r="JGA835" s="28"/>
      <c r="JGB835" s="28"/>
      <c r="JGC835" s="28"/>
      <c r="JGD835" s="28"/>
      <c r="JGE835" s="28"/>
      <c r="JGF835" s="28"/>
      <c r="JGG835" s="28"/>
      <c r="JGH835" s="28"/>
      <c r="JGI835" s="28"/>
      <c r="JGJ835" s="28"/>
      <c r="JGK835" s="28"/>
      <c r="JGL835" s="28"/>
      <c r="JGM835" s="28"/>
      <c r="JGN835" s="28"/>
      <c r="JGO835" s="28"/>
      <c r="JGP835" s="28"/>
      <c r="JGQ835" s="28"/>
      <c r="JGR835" s="28"/>
      <c r="JGS835" s="28"/>
      <c r="JGT835" s="28"/>
      <c r="JGU835" s="28"/>
      <c r="JGV835" s="28"/>
      <c r="JGW835" s="28"/>
      <c r="JGX835" s="28"/>
      <c r="JGY835" s="28"/>
      <c r="JGZ835" s="28"/>
      <c r="JHA835" s="28"/>
      <c r="JHB835" s="28"/>
      <c r="JHC835" s="28"/>
      <c r="JHD835" s="28"/>
      <c r="JHE835" s="28"/>
      <c r="JHF835" s="28"/>
      <c r="JHG835" s="28"/>
      <c r="JHH835" s="28"/>
      <c r="JHI835" s="28"/>
      <c r="JHJ835" s="28"/>
      <c r="JHK835" s="28"/>
      <c r="JHL835" s="28"/>
      <c r="JHM835" s="28"/>
      <c r="JHN835" s="28"/>
      <c r="JHO835" s="28"/>
      <c r="JHP835" s="28"/>
      <c r="JHQ835" s="28"/>
      <c r="JHR835" s="28"/>
      <c r="JHS835" s="28"/>
      <c r="JHT835" s="28"/>
      <c r="JHU835" s="28"/>
      <c r="JHV835" s="28"/>
      <c r="JHW835" s="28"/>
      <c r="JHX835" s="28"/>
      <c r="JHY835" s="28"/>
      <c r="JHZ835" s="28"/>
      <c r="JIA835" s="28"/>
      <c r="JIB835" s="28"/>
      <c r="JIC835" s="28"/>
      <c r="JID835" s="28"/>
      <c r="JIE835" s="28"/>
      <c r="JIF835" s="28"/>
      <c r="JIG835" s="28"/>
      <c r="JIH835" s="28"/>
      <c r="JII835" s="28"/>
      <c r="JIJ835" s="28"/>
      <c r="JIK835" s="28"/>
      <c r="JIL835" s="28"/>
      <c r="JIM835" s="28"/>
      <c r="JIN835" s="28"/>
      <c r="JIO835" s="28"/>
      <c r="JIP835" s="28"/>
      <c r="JIQ835" s="28"/>
      <c r="JIR835" s="28"/>
      <c r="JIS835" s="28"/>
      <c r="JIT835" s="28"/>
      <c r="JIU835" s="28"/>
      <c r="JIV835" s="28"/>
      <c r="JIW835" s="28"/>
      <c r="JIX835" s="28"/>
      <c r="JIY835" s="28"/>
      <c r="JIZ835" s="28"/>
      <c r="JJA835" s="28"/>
      <c r="JJB835" s="28"/>
      <c r="JJC835" s="28"/>
      <c r="JJD835" s="28"/>
      <c r="JJE835" s="28"/>
      <c r="JJF835" s="28"/>
      <c r="JJG835" s="28"/>
      <c r="JJH835" s="28"/>
      <c r="JJI835" s="28"/>
      <c r="JJJ835" s="28"/>
      <c r="JJK835" s="28"/>
      <c r="JJL835" s="28"/>
      <c r="JJM835" s="28"/>
      <c r="JJN835" s="28"/>
      <c r="JJO835" s="28"/>
      <c r="JJP835" s="28"/>
      <c r="JJQ835" s="28"/>
      <c r="JJR835" s="28"/>
      <c r="JJS835" s="28"/>
      <c r="JJT835" s="28"/>
      <c r="JJU835" s="28"/>
      <c r="JJV835" s="28"/>
      <c r="JJW835" s="28"/>
      <c r="JJX835" s="28"/>
      <c r="JJY835" s="28"/>
      <c r="JJZ835" s="28"/>
      <c r="JKA835" s="28"/>
      <c r="JKB835" s="28"/>
      <c r="JKC835" s="28"/>
      <c r="JKD835" s="28"/>
      <c r="JKE835" s="28"/>
      <c r="JKF835" s="28"/>
      <c r="JKG835" s="28"/>
      <c r="JKH835" s="28"/>
      <c r="JKI835" s="28"/>
      <c r="JKJ835" s="28"/>
      <c r="JKK835" s="28"/>
      <c r="JKL835" s="28"/>
      <c r="JKM835" s="28"/>
      <c r="JKN835" s="28"/>
      <c r="JKO835" s="28"/>
      <c r="JKP835" s="28"/>
      <c r="JKQ835" s="28"/>
      <c r="JKR835" s="28"/>
      <c r="JKS835" s="28"/>
      <c r="JKT835" s="28"/>
      <c r="JKU835" s="28"/>
      <c r="JKV835" s="28"/>
      <c r="JKW835" s="28"/>
      <c r="JKX835" s="28"/>
      <c r="JKY835" s="28"/>
      <c r="JKZ835" s="28"/>
      <c r="JLA835" s="28"/>
      <c r="JLB835" s="28"/>
      <c r="JLC835" s="28"/>
      <c r="JLD835" s="28"/>
      <c r="JLE835" s="28"/>
      <c r="JLF835" s="28"/>
      <c r="JLG835" s="28"/>
      <c r="JLH835" s="28"/>
      <c r="JLI835" s="28"/>
      <c r="JLJ835" s="28"/>
      <c r="JLK835" s="28"/>
      <c r="JLL835" s="28"/>
      <c r="JLM835" s="28"/>
      <c r="JLN835" s="28"/>
      <c r="JLO835" s="28"/>
      <c r="JLP835" s="28"/>
      <c r="JLQ835" s="28"/>
      <c r="JLR835" s="28"/>
      <c r="JLS835" s="28"/>
      <c r="JLT835" s="28"/>
      <c r="JLU835" s="28"/>
      <c r="JLV835" s="28"/>
      <c r="JLW835" s="28"/>
      <c r="JLX835" s="28"/>
      <c r="JLY835" s="28"/>
      <c r="JLZ835" s="28"/>
      <c r="JMA835" s="28"/>
      <c r="JMB835" s="28"/>
      <c r="JMC835" s="28"/>
      <c r="JMD835" s="28"/>
      <c r="JME835" s="28"/>
      <c r="JMF835" s="28"/>
      <c r="JMG835" s="28"/>
      <c r="JMH835" s="28"/>
      <c r="JMI835" s="28"/>
      <c r="JMJ835" s="28"/>
      <c r="JMK835" s="28"/>
      <c r="JML835" s="28"/>
      <c r="JMM835" s="28"/>
      <c r="JMN835" s="28"/>
      <c r="JMO835" s="28"/>
      <c r="JMP835" s="28"/>
      <c r="JMQ835" s="28"/>
      <c r="JMR835" s="28"/>
      <c r="JMS835" s="28"/>
      <c r="JMT835" s="28"/>
      <c r="JMU835" s="28"/>
      <c r="JMV835" s="28"/>
      <c r="JMW835" s="28"/>
      <c r="JMX835" s="28"/>
      <c r="JMY835" s="28"/>
      <c r="JMZ835" s="28"/>
      <c r="JNA835" s="28"/>
      <c r="JNB835" s="28"/>
      <c r="JNC835" s="28"/>
      <c r="JND835" s="28"/>
      <c r="JNE835" s="28"/>
      <c r="JNF835" s="28"/>
      <c r="JNG835" s="28"/>
      <c r="JNH835" s="28"/>
      <c r="JNI835" s="28"/>
      <c r="JNJ835" s="28"/>
      <c r="JNK835" s="28"/>
      <c r="JNL835" s="28"/>
      <c r="JNM835" s="28"/>
      <c r="JNN835" s="28"/>
      <c r="JNO835" s="28"/>
      <c r="JNP835" s="28"/>
      <c r="JNQ835" s="28"/>
      <c r="JNR835" s="28"/>
      <c r="JNS835" s="28"/>
      <c r="JNT835" s="28"/>
      <c r="JNU835" s="28"/>
      <c r="JNV835" s="28"/>
      <c r="JNW835" s="28"/>
      <c r="JNX835" s="28"/>
      <c r="JNY835" s="28"/>
      <c r="JNZ835" s="28"/>
      <c r="JOA835" s="28"/>
      <c r="JOB835" s="28"/>
      <c r="JOC835" s="28"/>
      <c r="JOD835" s="28"/>
      <c r="JOE835" s="28"/>
      <c r="JOF835" s="28"/>
      <c r="JOG835" s="28"/>
      <c r="JOH835" s="28"/>
      <c r="JOI835" s="28"/>
      <c r="JOJ835" s="28"/>
      <c r="JOK835" s="28"/>
      <c r="JOL835" s="28"/>
      <c r="JOM835" s="28"/>
      <c r="JON835" s="28"/>
      <c r="JOO835" s="28"/>
      <c r="JOP835" s="28"/>
      <c r="JOQ835" s="28"/>
      <c r="JOR835" s="28"/>
      <c r="JOS835" s="28"/>
      <c r="JOT835" s="28"/>
      <c r="JOU835" s="28"/>
      <c r="JOV835" s="28"/>
      <c r="JOW835" s="28"/>
      <c r="JOX835" s="28"/>
      <c r="JOY835" s="28"/>
      <c r="JOZ835" s="28"/>
      <c r="JPA835" s="28"/>
      <c r="JPB835" s="28"/>
      <c r="JPC835" s="28"/>
      <c r="JPD835" s="28"/>
      <c r="JPE835" s="28"/>
      <c r="JPF835" s="28"/>
      <c r="JPG835" s="28"/>
      <c r="JPH835" s="28"/>
      <c r="JPI835" s="28"/>
      <c r="JPJ835" s="28"/>
      <c r="JPK835" s="28"/>
      <c r="JPL835" s="28"/>
      <c r="JPM835" s="28"/>
      <c r="JPN835" s="28"/>
      <c r="JPO835" s="28"/>
      <c r="JPP835" s="28"/>
      <c r="JPQ835" s="28"/>
      <c r="JPR835" s="28"/>
      <c r="JPS835" s="28"/>
      <c r="JPT835" s="28"/>
      <c r="JPU835" s="28"/>
      <c r="JPV835" s="28"/>
      <c r="JPW835" s="28"/>
      <c r="JPX835" s="28"/>
      <c r="JPY835" s="28"/>
      <c r="JPZ835" s="28"/>
      <c r="JQA835" s="28"/>
      <c r="JQB835" s="28"/>
      <c r="JQC835" s="28"/>
      <c r="JQD835" s="28"/>
      <c r="JQE835" s="28"/>
      <c r="JQF835" s="28"/>
      <c r="JQG835" s="28"/>
      <c r="JQH835" s="28"/>
      <c r="JQI835" s="28"/>
      <c r="JQJ835" s="28"/>
      <c r="JQK835" s="28"/>
      <c r="JQL835" s="28"/>
      <c r="JQM835" s="28"/>
      <c r="JQN835" s="28"/>
      <c r="JQO835" s="28"/>
      <c r="JQP835" s="28"/>
      <c r="JQQ835" s="28"/>
      <c r="JQR835" s="28"/>
      <c r="JQS835" s="28"/>
      <c r="JQT835" s="28"/>
      <c r="JQU835" s="28"/>
      <c r="JQV835" s="28"/>
      <c r="JQW835" s="28"/>
      <c r="JQX835" s="28"/>
      <c r="JQY835" s="28"/>
      <c r="JQZ835" s="28"/>
      <c r="JRA835" s="28"/>
      <c r="JRB835" s="28"/>
      <c r="JRC835" s="28"/>
      <c r="JRD835" s="28"/>
      <c r="JRE835" s="28"/>
      <c r="JRF835" s="28"/>
      <c r="JRG835" s="28"/>
      <c r="JRH835" s="28"/>
      <c r="JRI835" s="28"/>
      <c r="JRJ835" s="28"/>
      <c r="JRK835" s="28"/>
      <c r="JRL835" s="28"/>
      <c r="JRM835" s="28"/>
      <c r="JRN835" s="28"/>
      <c r="JRO835" s="28"/>
      <c r="JRP835" s="28"/>
      <c r="JRQ835" s="28"/>
      <c r="JRR835" s="28"/>
      <c r="JRS835" s="28"/>
      <c r="JRT835" s="28"/>
      <c r="JRU835" s="28"/>
      <c r="JRV835" s="28"/>
      <c r="JRW835" s="28"/>
      <c r="JRX835" s="28"/>
      <c r="JRY835" s="28"/>
      <c r="JRZ835" s="28"/>
      <c r="JSA835" s="28"/>
      <c r="JSB835" s="28"/>
      <c r="JSC835" s="28"/>
      <c r="JSD835" s="28"/>
      <c r="JSE835" s="28"/>
      <c r="JSF835" s="28"/>
      <c r="JSG835" s="28"/>
      <c r="JSH835" s="28"/>
      <c r="JSI835" s="28"/>
      <c r="JSJ835" s="28"/>
      <c r="JSK835" s="28"/>
      <c r="JSL835" s="28"/>
      <c r="JSM835" s="28"/>
      <c r="JSN835" s="28"/>
      <c r="JSO835" s="28"/>
      <c r="JSP835" s="28"/>
      <c r="JSQ835" s="28"/>
      <c r="JSR835" s="28"/>
      <c r="JSS835" s="28"/>
      <c r="JST835" s="28"/>
      <c r="JSU835" s="28"/>
      <c r="JSV835" s="28"/>
      <c r="JSW835" s="28"/>
      <c r="JSX835" s="28"/>
      <c r="JSY835" s="28"/>
      <c r="JSZ835" s="28"/>
      <c r="JTA835" s="28"/>
      <c r="JTB835" s="28"/>
      <c r="JTC835" s="28"/>
      <c r="JTD835" s="28"/>
      <c r="JTE835" s="28"/>
      <c r="JTF835" s="28"/>
      <c r="JTG835" s="28"/>
      <c r="JTH835" s="28"/>
      <c r="JTI835" s="28"/>
      <c r="JTJ835" s="28"/>
      <c r="JTK835" s="28"/>
      <c r="JTL835" s="28"/>
      <c r="JTM835" s="28"/>
      <c r="JTN835" s="28"/>
      <c r="JTO835" s="28"/>
      <c r="JTP835" s="28"/>
      <c r="JTQ835" s="28"/>
      <c r="JTR835" s="28"/>
      <c r="JTS835" s="28"/>
      <c r="JTT835" s="28"/>
      <c r="JTU835" s="28"/>
      <c r="JTV835" s="28"/>
      <c r="JTW835" s="28"/>
      <c r="JTX835" s="28"/>
      <c r="JTY835" s="28"/>
      <c r="JTZ835" s="28"/>
      <c r="JUA835" s="28"/>
      <c r="JUB835" s="28"/>
      <c r="JUC835" s="28"/>
      <c r="JUD835" s="28"/>
      <c r="JUE835" s="28"/>
      <c r="JUF835" s="28"/>
      <c r="JUG835" s="28"/>
      <c r="JUH835" s="28"/>
      <c r="JUI835" s="28"/>
      <c r="JUJ835" s="28"/>
      <c r="JUK835" s="28"/>
      <c r="JUL835" s="28"/>
      <c r="JUM835" s="28"/>
      <c r="JUN835" s="28"/>
      <c r="JUO835" s="28"/>
      <c r="JUP835" s="28"/>
      <c r="JUQ835" s="28"/>
      <c r="JUR835" s="28"/>
      <c r="JUS835" s="28"/>
      <c r="JUT835" s="28"/>
      <c r="JUU835" s="28"/>
      <c r="JUV835" s="28"/>
      <c r="JUW835" s="28"/>
      <c r="JUX835" s="28"/>
      <c r="JUY835" s="28"/>
      <c r="JUZ835" s="28"/>
      <c r="JVA835" s="28"/>
      <c r="JVB835" s="28"/>
      <c r="JVC835" s="28"/>
      <c r="JVD835" s="28"/>
      <c r="JVE835" s="28"/>
      <c r="JVF835" s="28"/>
      <c r="JVG835" s="28"/>
      <c r="JVH835" s="28"/>
      <c r="JVI835" s="28"/>
      <c r="JVJ835" s="28"/>
      <c r="JVK835" s="28"/>
      <c r="JVL835" s="28"/>
      <c r="JVM835" s="28"/>
      <c r="JVN835" s="28"/>
      <c r="JVO835" s="28"/>
      <c r="JVP835" s="28"/>
      <c r="JVQ835" s="28"/>
      <c r="JVR835" s="28"/>
      <c r="JVS835" s="28"/>
      <c r="JVT835" s="28"/>
      <c r="JVU835" s="28"/>
      <c r="JVV835" s="28"/>
      <c r="JVW835" s="28"/>
      <c r="JVX835" s="28"/>
      <c r="JVY835" s="28"/>
      <c r="JVZ835" s="28"/>
      <c r="JWA835" s="28"/>
      <c r="JWB835" s="28"/>
      <c r="JWC835" s="28"/>
      <c r="JWD835" s="28"/>
      <c r="JWE835" s="28"/>
      <c r="JWF835" s="28"/>
      <c r="JWG835" s="28"/>
      <c r="JWH835" s="28"/>
      <c r="JWI835" s="28"/>
      <c r="JWJ835" s="28"/>
      <c r="JWK835" s="28"/>
      <c r="JWL835" s="28"/>
      <c r="JWM835" s="28"/>
      <c r="JWN835" s="28"/>
      <c r="JWO835" s="28"/>
      <c r="JWP835" s="28"/>
      <c r="JWQ835" s="28"/>
      <c r="JWR835" s="28"/>
      <c r="JWS835" s="28"/>
      <c r="JWT835" s="28"/>
      <c r="JWU835" s="28"/>
      <c r="JWV835" s="28"/>
      <c r="JWW835" s="28"/>
      <c r="JWX835" s="28"/>
      <c r="JWY835" s="28"/>
      <c r="JWZ835" s="28"/>
      <c r="JXA835" s="28"/>
      <c r="JXB835" s="28"/>
      <c r="JXC835" s="28"/>
      <c r="JXD835" s="28"/>
      <c r="JXE835" s="28"/>
      <c r="JXF835" s="28"/>
      <c r="JXG835" s="28"/>
      <c r="JXH835" s="28"/>
      <c r="JXI835" s="28"/>
      <c r="JXJ835" s="28"/>
      <c r="JXK835" s="28"/>
      <c r="JXL835" s="28"/>
      <c r="JXM835" s="28"/>
      <c r="JXN835" s="28"/>
      <c r="JXO835" s="28"/>
      <c r="JXP835" s="28"/>
      <c r="JXQ835" s="28"/>
      <c r="JXR835" s="28"/>
      <c r="JXS835" s="28"/>
      <c r="JXT835" s="28"/>
      <c r="JXU835" s="28"/>
      <c r="JXV835" s="28"/>
      <c r="JXW835" s="28"/>
      <c r="JXX835" s="28"/>
      <c r="JXY835" s="28"/>
      <c r="JXZ835" s="28"/>
      <c r="JYA835" s="28"/>
      <c r="JYB835" s="28"/>
      <c r="JYC835" s="28"/>
      <c r="JYD835" s="28"/>
      <c r="JYE835" s="28"/>
      <c r="JYF835" s="28"/>
      <c r="JYG835" s="28"/>
      <c r="JYH835" s="28"/>
      <c r="JYI835" s="28"/>
      <c r="JYJ835" s="28"/>
      <c r="JYK835" s="28"/>
      <c r="JYL835" s="28"/>
      <c r="JYM835" s="28"/>
      <c r="JYN835" s="28"/>
      <c r="JYO835" s="28"/>
      <c r="JYP835" s="28"/>
      <c r="JYQ835" s="28"/>
      <c r="JYR835" s="28"/>
      <c r="JYS835" s="28"/>
      <c r="JYT835" s="28"/>
      <c r="JYU835" s="28"/>
      <c r="JYV835" s="28"/>
      <c r="JYW835" s="28"/>
      <c r="JYX835" s="28"/>
      <c r="JYY835" s="28"/>
      <c r="JYZ835" s="28"/>
      <c r="JZA835" s="28"/>
      <c r="JZB835" s="28"/>
      <c r="JZC835" s="28"/>
      <c r="JZD835" s="28"/>
      <c r="JZE835" s="28"/>
      <c r="JZF835" s="28"/>
      <c r="JZG835" s="28"/>
      <c r="JZH835" s="28"/>
      <c r="JZI835" s="28"/>
      <c r="JZJ835" s="28"/>
      <c r="JZK835" s="28"/>
      <c r="JZL835" s="28"/>
      <c r="JZM835" s="28"/>
      <c r="JZN835" s="28"/>
      <c r="JZO835" s="28"/>
      <c r="JZP835" s="28"/>
      <c r="JZQ835" s="28"/>
      <c r="JZR835" s="28"/>
      <c r="JZS835" s="28"/>
      <c r="JZT835" s="28"/>
      <c r="JZU835" s="28"/>
      <c r="JZV835" s="28"/>
      <c r="JZW835" s="28"/>
      <c r="JZX835" s="28"/>
      <c r="JZY835" s="28"/>
      <c r="JZZ835" s="28"/>
      <c r="KAA835" s="28"/>
      <c r="KAB835" s="28"/>
      <c r="KAC835" s="28"/>
      <c r="KAD835" s="28"/>
      <c r="KAE835" s="28"/>
      <c r="KAF835" s="28"/>
      <c r="KAG835" s="28"/>
      <c r="KAH835" s="28"/>
      <c r="KAI835" s="28"/>
      <c r="KAJ835" s="28"/>
      <c r="KAK835" s="28"/>
      <c r="KAL835" s="28"/>
      <c r="KAM835" s="28"/>
      <c r="KAN835" s="28"/>
      <c r="KAO835" s="28"/>
      <c r="KAP835" s="28"/>
      <c r="KAQ835" s="28"/>
      <c r="KAR835" s="28"/>
      <c r="KAS835" s="28"/>
      <c r="KAT835" s="28"/>
      <c r="KAU835" s="28"/>
      <c r="KAV835" s="28"/>
      <c r="KAW835" s="28"/>
      <c r="KAX835" s="28"/>
      <c r="KAY835" s="28"/>
      <c r="KAZ835" s="28"/>
      <c r="KBA835" s="28"/>
      <c r="KBB835" s="28"/>
      <c r="KBC835" s="28"/>
      <c r="KBD835" s="28"/>
      <c r="KBE835" s="28"/>
      <c r="KBF835" s="28"/>
      <c r="KBG835" s="28"/>
      <c r="KBH835" s="28"/>
      <c r="KBI835" s="28"/>
      <c r="KBJ835" s="28"/>
      <c r="KBK835" s="28"/>
      <c r="KBL835" s="28"/>
      <c r="KBM835" s="28"/>
      <c r="KBN835" s="28"/>
      <c r="KBO835" s="28"/>
      <c r="KBP835" s="28"/>
      <c r="KBQ835" s="28"/>
      <c r="KBR835" s="28"/>
      <c r="KBS835" s="28"/>
      <c r="KBT835" s="28"/>
      <c r="KBU835" s="28"/>
      <c r="KBV835" s="28"/>
      <c r="KBW835" s="28"/>
      <c r="KBX835" s="28"/>
      <c r="KBY835" s="28"/>
      <c r="KBZ835" s="28"/>
      <c r="KCA835" s="28"/>
      <c r="KCB835" s="28"/>
      <c r="KCC835" s="28"/>
      <c r="KCD835" s="28"/>
      <c r="KCE835" s="28"/>
      <c r="KCF835" s="28"/>
      <c r="KCG835" s="28"/>
      <c r="KCH835" s="28"/>
      <c r="KCI835" s="28"/>
      <c r="KCJ835" s="28"/>
      <c r="KCK835" s="28"/>
      <c r="KCL835" s="28"/>
      <c r="KCM835" s="28"/>
      <c r="KCN835" s="28"/>
      <c r="KCO835" s="28"/>
      <c r="KCP835" s="28"/>
      <c r="KCQ835" s="28"/>
      <c r="KCR835" s="28"/>
      <c r="KCS835" s="28"/>
      <c r="KCT835" s="28"/>
      <c r="KCU835" s="28"/>
      <c r="KCV835" s="28"/>
      <c r="KCW835" s="28"/>
      <c r="KCX835" s="28"/>
      <c r="KCY835" s="28"/>
      <c r="KCZ835" s="28"/>
      <c r="KDA835" s="28"/>
      <c r="KDB835" s="28"/>
      <c r="KDC835" s="28"/>
      <c r="KDD835" s="28"/>
      <c r="KDE835" s="28"/>
      <c r="KDF835" s="28"/>
      <c r="KDG835" s="28"/>
      <c r="KDH835" s="28"/>
      <c r="KDI835" s="28"/>
      <c r="KDJ835" s="28"/>
      <c r="KDK835" s="28"/>
      <c r="KDL835" s="28"/>
      <c r="KDM835" s="28"/>
      <c r="KDN835" s="28"/>
      <c r="KDO835" s="28"/>
      <c r="KDP835" s="28"/>
      <c r="KDQ835" s="28"/>
      <c r="KDR835" s="28"/>
      <c r="KDS835" s="28"/>
      <c r="KDT835" s="28"/>
      <c r="KDU835" s="28"/>
      <c r="KDV835" s="28"/>
      <c r="KDW835" s="28"/>
      <c r="KDX835" s="28"/>
      <c r="KDY835" s="28"/>
      <c r="KDZ835" s="28"/>
      <c r="KEA835" s="28"/>
      <c r="KEB835" s="28"/>
      <c r="KEC835" s="28"/>
      <c r="KED835" s="28"/>
      <c r="KEE835" s="28"/>
      <c r="KEF835" s="28"/>
      <c r="KEG835" s="28"/>
      <c r="KEH835" s="28"/>
      <c r="KEI835" s="28"/>
      <c r="KEJ835" s="28"/>
      <c r="KEK835" s="28"/>
      <c r="KEL835" s="28"/>
      <c r="KEM835" s="28"/>
      <c r="KEN835" s="28"/>
      <c r="KEO835" s="28"/>
      <c r="KEP835" s="28"/>
      <c r="KEQ835" s="28"/>
      <c r="KER835" s="28"/>
      <c r="KES835" s="28"/>
      <c r="KET835" s="28"/>
      <c r="KEU835" s="28"/>
      <c r="KEV835" s="28"/>
      <c r="KEW835" s="28"/>
      <c r="KEX835" s="28"/>
      <c r="KEY835" s="28"/>
      <c r="KEZ835" s="28"/>
      <c r="KFA835" s="28"/>
      <c r="KFB835" s="28"/>
      <c r="KFC835" s="28"/>
      <c r="KFD835" s="28"/>
      <c r="KFE835" s="28"/>
      <c r="KFF835" s="28"/>
      <c r="KFG835" s="28"/>
      <c r="KFH835" s="28"/>
      <c r="KFI835" s="28"/>
      <c r="KFJ835" s="28"/>
      <c r="KFK835" s="28"/>
      <c r="KFL835" s="28"/>
      <c r="KFM835" s="28"/>
      <c r="KFN835" s="28"/>
      <c r="KFO835" s="28"/>
      <c r="KFP835" s="28"/>
      <c r="KFQ835" s="28"/>
      <c r="KFR835" s="28"/>
      <c r="KFS835" s="28"/>
      <c r="KFT835" s="28"/>
      <c r="KFU835" s="28"/>
      <c r="KFV835" s="28"/>
      <c r="KFW835" s="28"/>
      <c r="KFX835" s="28"/>
      <c r="KFY835" s="28"/>
      <c r="KFZ835" s="28"/>
      <c r="KGA835" s="28"/>
      <c r="KGB835" s="28"/>
      <c r="KGC835" s="28"/>
      <c r="KGD835" s="28"/>
      <c r="KGE835" s="28"/>
      <c r="KGF835" s="28"/>
      <c r="KGG835" s="28"/>
      <c r="KGH835" s="28"/>
      <c r="KGI835" s="28"/>
      <c r="KGJ835" s="28"/>
      <c r="KGK835" s="28"/>
      <c r="KGL835" s="28"/>
      <c r="KGM835" s="28"/>
      <c r="KGN835" s="28"/>
      <c r="KGO835" s="28"/>
      <c r="KGP835" s="28"/>
      <c r="KGQ835" s="28"/>
      <c r="KGR835" s="28"/>
      <c r="KGS835" s="28"/>
      <c r="KGT835" s="28"/>
      <c r="KGU835" s="28"/>
      <c r="KGV835" s="28"/>
      <c r="KGW835" s="28"/>
      <c r="KGX835" s="28"/>
      <c r="KGY835" s="28"/>
      <c r="KGZ835" s="28"/>
      <c r="KHA835" s="28"/>
      <c r="KHB835" s="28"/>
      <c r="KHC835" s="28"/>
      <c r="KHD835" s="28"/>
      <c r="KHE835" s="28"/>
      <c r="KHF835" s="28"/>
      <c r="KHG835" s="28"/>
      <c r="KHH835" s="28"/>
      <c r="KHI835" s="28"/>
      <c r="KHJ835" s="28"/>
      <c r="KHK835" s="28"/>
      <c r="KHL835" s="28"/>
      <c r="KHM835" s="28"/>
      <c r="KHN835" s="28"/>
      <c r="KHO835" s="28"/>
      <c r="KHP835" s="28"/>
      <c r="KHQ835" s="28"/>
      <c r="KHR835" s="28"/>
      <c r="KHS835" s="28"/>
      <c r="KHT835" s="28"/>
      <c r="KHU835" s="28"/>
      <c r="KHV835" s="28"/>
      <c r="KHW835" s="28"/>
      <c r="KHX835" s="28"/>
      <c r="KHY835" s="28"/>
      <c r="KHZ835" s="28"/>
      <c r="KIA835" s="28"/>
      <c r="KIB835" s="28"/>
      <c r="KIC835" s="28"/>
      <c r="KID835" s="28"/>
      <c r="KIE835" s="28"/>
      <c r="KIF835" s="28"/>
      <c r="KIG835" s="28"/>
      <c r="KIH835" s="28"/>
      <c r="KII835" s="28"/>
      <c r="KIJ835" s="28"/>
      <c r="KIK835" s="28"/>
      <c r="KIL835" s="28"/>
      <c r="KIM835" s="28"/>
      <c r="KIN835" s="28"/>
      <c r="KIO835" s="28"/>
      <c r="KIP835" s="28"/>
      <c r="KIQ835" s="28"/>
      <c r="KIR835" s="28"/>
      <c r="KIS835" s="28"/>
      <c r="KIT835" s="28"/>
      <c r="KIU835" s="28"/>
      <c r="KIV835" s="28"/>
      <c r="KIW835" s="28"/>
      <c r="KIX835" s="28"/>
      <c r="KIY835" s="28"/>
      <c r="KIZ835" s="28"/>
      <c r="KJA835" s="28"/>
      <c r="KJB835" s="28"/>
      <c r="KJC835" s="28"/>
      <c r="KJD835" s="28"/>
      <c r="KJE835" s="28"/>
      <c r="KJF835" s="28"/>
      <c r="KJG835" s="28"/>
      <c r="KJH835" s="28"/>
      <c r="KJI835" s="28"/>
      <c r="KJJ835" s="28"/>
      <c r="KJK835" s="28"/>
      <c r="KJL835" s="28"/>
      <c r="KJM835" s="28"/>
      <c r="KJN835" s="28"/>
      <c r="KJO835" s="28"/>
      <c r="KJP835" s="28"/>
      <c r="KJQ835" s="28"/>
      <c r="KJR835" s="28"/>
      <c r="KJS835" s="28"/>
      <c r="KJT835" s="28"/>
      <c r="KJU835" s="28"/>
      <c r="KJV835" s="28"/>
      <c r="KJW835" s="28"/>
      <c r="KJX835" s="28"/>
      <c r="KJY835" s="28"/>
      <c r="KJZ835" s="28"/>
      <c r="KKA835" s="28"/>
      <c r="KKB835" s="28"/>
      <c r="KKC835" s="28"/>
      <c r="KKD835" s="28"/>
      <c r="KKE835" s="28"/>
      <c r="KKF835" s="28"/>
      <c r="KKG835" s="28"/>
      <c r="KKH835" s="28"/>
      <c r="KKI835" s="28"/>
      <c r="KKJ835" s="28"/>
      <c r="KKK835" s="28"/>
      <c r="KKL835" s="28"/>
      <c r="KKM835" s="28"/>
      <c r="KKN835" s="28"/>
      <c r="KKO835" s="28"/>
      <c r="KKP835" s="28"/>
      <c r="KKQ835" s="28"/>
      <c r="KKR835" s="28"/>
      <c r="KKS835" s="28"/>
      <c r="KKT835" s="28"/>
      <c r="KKU835" s="28"/>
      <c r="KKV835" s="28"/>
      <c r="KKW835" s="28"/>
      <c r="KKX835" s="28"/>
      <c r="KKY835" s="28"/>
      <c r="KKZ835" s="28"/>
      <c r="KLA835" s="28"/>
      <c r="KLB835" s="28"/>
      <c r="KLC835" s="28"/>
      <c r="KLD835" s="28"/>
      <c r="KLE835" s="28"/>
      <c r="KLF835" s="28"/>
      <c r="KLG835" s="28"/>
      <c r="KLH835" s="28"/>
      <c r="KLI835" s="28"/>
      <c r="KLJ835" s="28"/>
      <c r="KLK835" s="28"/>
      <c r="KLL835" s="28"/>
      <c r="KLM835" s="28"/>
      <c r="KLN835" s="28"/>
      <c r="KLO835" s="28"/>
      <c r="KLP835" s="28"/>
      <c r="KLQ835" s="28"/>
      <c r="KLR835" s="28"/>
      <c r="KLS835" s="28"/>
      <c r="KLT835" s="28"/>
      <c r="KLU835" s="28"/>
      <c r="KLV835" s="28"/>
      <c r="KLW835" s="28"/>
      <c r="KLX835" s="28"/>
      <c r="KLY835" s="28"/>
      <c r="KLZ835" s="28"/>
      <c r="KMA835" s="28"/>
      <c r="KMB835" s="28"/>
      <c r="KMC835" s="28"/>
      <c r="KMD835" s="28"/>
      <c r="KME835" s="28"/>
      <c r="KMF835" s="28"/>
      <c r="KMG835" s="28"/>
      <c r="KMH835" s="28"/>
      <c r="KMI835" s="28"/>
      <c r="KMJ835" s="28"/>
      <c r="KMK835" s="28"/>
      <c r="KML835" s="28"/>
      <c r="KMM835" s="28"/>
      <c r="KMN835" s="28"/>
      <c r="KMO835" s="28"/>
      <c r="KMP835" s="28"/>
      <c r="KMQ835" s="28"/>
      <c r="KMR835" s="28"/>
      <c r="KMS835" s="28"/>
      <c r="KMT835" s="28"/>
      <c r="KMU835" s="28"/>
      <c r="KMV835" s="28"/>
      <c r="KMW835" s="28"/>
      <c r="KMX835" s="28"/>
      <c r="KMY835" s="28"/>
      <c r="KMZ835" s="28"/>
      <c r="KNA835" s="28"/>
      <c r="KNB835" s="28"/>
      <c r="KNC835" s="28"/>
      <c r="KND835" s="28"/>
      <c r="KNE835" s="28"/>
      <c r="KNF835" s="28"/>
      <c r="KNG835" s="28"/>
      <c r="KNH835" s="28"/>
      <c r="KNI835" s="28"/>
      <c r="KNJ835" s="28"/>
      <c r="KNK835" s="28"/>
      <c r="KNL835" s="28"/>
      <c r="KNM835" s="28"/>
      <c r="KNN835" s="28"/>
      <c r="KNO835" s="28"/>
      <c r="KNP835" s="28"/>
      <c r="KNQ835" s="28"/>
      <c r="KNR835" s="28"/>
      <c r="KNS835" s="28"/>
      <c r="KNT835" s="28"/>
      <c r="KNU835" s="28"/>
      <c r="KNV835" s="28"/>
      <c r="KNW835" s="28"/>
      <c r="KNX835" s="28"/>
      <c r="KNY835" s="28"/>
      <c r="KNZ835" s="28"/>
      <c r="KOA835" s="28"/>
      <c r="KOB835" s="28"/>
      <c r="KOC835" s="28"/>
      <c r="KOD835" s="28"/>
      <c r="KOE835" s="28"/>
      <c r="KOF835" s="28"/>
      <c r="KOG835" s="28"/>
      <c r="KOH835" s="28"/>
      <c r="KOI835" s="28"/>
      <c r="KOJ835" s="28"/>
      <c r="KOK835" s="28"/>
      <c r="KOL835" s="28"/>
      <c r="KOM835" s="28"/>
      <c r="KON835" s="28"/>
      <c r="KOO835" s="28"/>
      <c r="KOP835" s="28"/>
      <c r="KOQ835" s="28"/>
      <c r="KOR835" s="28"/>
      <c r="KOS835" s="28"/>
      <c r="KOT835" s="28"/>
      <c r="KOU835" s="28"/>
      <c r="KOV835" s="28"/>
      <c r="KOW835" s="28"/>
      <c r="KOX835" s="28"/>
      <c r="KOY835" s="28"/>
      <c r="KOZ835" s="28"/>
      <c r="KPA835" s="28"/>
      <c r="KPB835" s="28"/>
      <c r="KPC835" s="28"/>
      <c r="KPD835" s="28"/>
      <c r="KPE835" s="28"/>
      <c r="KPF835" s="28"/>
      <c r="KPG835" s="28"/>
      <c r="KPH835" s="28"/>
      <c r="KPI835" s="28"/>
      <c r="KPJ835" s="28"/>
      <c r="KPK835" s="28"/>
      <c r="KPL835" s="28"/>
      <c r="KPM835" s="28"/>
      <c r="KPN835" s="28"/>
      <c r="KPO835" s="28"/>
      <c r="KPP835" s="28"/>
      <c r="KPQ835" s="28"/>
      <c r="KPR835" s="28"/>
      <c r="KPS835" s="28"/>
      <c r="KPT835" s="28"/>
      <c r="KPU835" s="28"/>
      <c r="KPV835" s="28"/>
      <c r="KPW835" s="28"/>
      <c r="KPX835" s="28"/>
      <c r="KPY835" s="28"/>
      <c r="KPZ835" s="28"/>
      <c r="KQA835" s="28"/>
      <c r="KQB835" s="28"/>
      <c r="KQC835" s="28"/>
      <c r="KQD835" s="28"/>
      <c r="KQE835" s="28"/>
      <c r="KQF835" s="28"/>
      <c r="KQG835" s="28"/>
      <c r="KQH835" s="28"/>
      <c r="KQI835" s="28"/>
      <c r="KQJ835" s="28"/>
      <c r="KQK835" s="28"/>
      <c r="KQL835" s="28"/>
      <c r="KQM835" s="28"/>
      <c r="KQN835" s="28"/>
      <c r="KQO835" s="28"/>
      <c r="KQP835" s="28"/>
      <c r="KQQ835" s="28"/>
      <c r="KQR835" s="28"/>
      <c r="KQS835" s="28"/>
      <c r="KQT835" s="28"/>
      <c r="KQU835" s="28"/>
      <c r="KQV835" s="28"/>
      <c r="KQW835" s="28"/>
      <c r="KQX835" s="28"/>
      <c r="KQY835" s="28"/>
      <c r="KQZ835" s="28"/>
      <c r="KRA835" s="28"/>
      <c r="KRB835" s="28"/>
      <c r="KRC835" s="28"/>
      <c r="KRD835" s="28"/>
      <c r="KRE835" s="28"/>
      <c r="KRF835" s="28"/>
      <c r="KRG835" s="28"/>
      <c r="KRH835" s="28"/>
      <c r="KRI835" s="28"/>
      <c r="KRJ835" s="28"/>
      <c r="KRK835" s="28"/>
      <c r="KRL835" s="28"/>
      <c r="KRM835" s="28"/>
      <c r="KRN835" s="28"/>
      <c r="KRO835" s="28"/>
      <c r="KRP835" s="28"/>
      <c r="KRQ835" s="28"/>
      <c r="KRR835" s="28"/>
      <c r="KRS835" s="28"/>
      <c r="KRT835" s="28"/>
      <c r="KRU835" s="28"/>
      <c r="KRV835" s="28"/>
      <c r="KRW835" s="28"/>
      <c r="KRX835" s="28"/>
      <c r="KRY835" s="28"/>
      <c r="KRZ835" s="28"/>
      <c r="KSA835" s="28"/>
      <c r="KSB835" s="28"/>
      <c r="KSC835" s="28"/>
      <c r="KSD835" s="28"/>
      <c r="KSE835" s="28"/>
      <c r="KSF835" s="28"/>
      <c r="KSG835" s="28"/>
      <c r="KSH835" s="28"/>
      <c r="KSI835" s="28"/>
      <c r="KSJ835" s="28"/>
      <c r="KSK835" s="28"/>
      <c r="KSL835" s="28"/>
      <c r="KSM835" s="28"/>
      <c r="KSN835" s="28"/>
      <c r="KSO835" s="28"/>
      <c r="KSP835" s="28"/>
      <c r="KSQ835" s="28"/>
      <c r="KSR835" s="28"/>
      <c r="KSS835" s="28"/>
      <c r="KST835" s="28"/>
      <c r="KSU835" s="28"/>
      <c r="KSV835" s="28"/>
      <c r="KSW835" s="28"/>
      <c r="KSX835" s="28"/>
      <c r="KSY835" s="28"/>
      <c r="KSZ835" s="28"/>
      <c r="KTA835" s="28"/>
      <c r="KTB835" s="28"/>
      <c r="KTC835" s="28"/>
      <c r="KTD835" s="28"/>
      <c r="KTE835" s="28"/>
      <c r="KTF835" s="28"/>
      <c r="KTG835" s="28"/>
      <c r="KTH835" s="28"/>
      <c r="KTI835" s="28"/>
      <c r="KTJ835" s="28"/>
      <c r="KTK835" s="28"/>
      <c r="KTL835" s="28"/>
      <c r="KTM835" s="28"/>
      <c r="KTN835" s="28"/>
      <c r="KTO835" s="28"/>
      <c r="KTP835" s="28"/>
      <c r="KTQ835" s="28"/>
      <c r="KTR835" s="28"/>
      <c r="KTS835" s="28"/>
      <c r="KTT835" s="28"/>
      <c r="KTU835" s="28"/>
      <c r="KTV835" s="28"/>
      <c r="KTW835" s="28"/>
      <c r="KTX835" s="28"/>
      <c r="KTY835" s="28"/>
      <c r="KTZ835" s="28"/>
      <c r="KUA835" s="28"/>
      <c r="KUB835" s="28"/>
      <c r="KUC835" s="28"/>
      <c r="KUD835" s="28"/>
      <c r="KUE835" s="28"/>
      <c r="KUF835" s="28"/>
      <c r="KUG835" s="28"/>
      <c r="KUH835" s="28"/>
      <c r="KUI835" s="28"/>
      <c r="KUJ835" s="28"/>
      <c r="KUK835" s="28"/>
      <c r="KUL835" s="28"/>
      <c r="KUM835" s="28"/>
      <c r="KUN835" s="28"/>
      <c r="KUO835" s="28"/>
      <c r="KUP835" s="28"/>
      <c r="KUQ835" s="28"/>
      <c r="KUR835" s="28"/>
      <c r="KUS835" s="28"/>
      <c r="KUT835" s="28"/>
      <c r="KUU835" s="28"/>
      <c r="KUV835" s="28"/>
      <c r="KUW835" s="28"/>
      <c r="KUX835" s="28"/>
      <c r="KUY835" s="28"/>
      <c r="KUZ835" s="28"/>
      <c r="KVA835" s="28"/>
      <c r="KVB835" s="28"/>
      <c r="KVC835" s="28"/>
      <c r="KVD835" s="28"/>
      <c r="KVE835" s="28"/>
      <c r="KVF835" s="28"/>
      <c r="KVG835" s="28"/>
      <c r="KVH835" s="28"/>
      <c r="KVI835" s="28"/>
      <c r="KVJ835" s="28"/>
      <c r="KVK835" s="28"/>
      <c r="KVL835" s="28"/>
      <c r="KVM835" s="28"/>
      <c r="KVN835" s="28"/>
      <c r="KVO835" s="28"/>
      <c r="KVP835" s="28"/>
      <c r="KVQ835" s="28"/>
      <c r="KVR835" s="28"/>
      <c r="KVS835" s="28"/>
      <c r="KVT835" s="28"/>
      <c r="KVU835" s="28"/>
      <c r="KVV835" s="28"/>
      <c r="KVW835" s="28"/>
      <c r="KVX835" s="28"/>
      <c r="KVY835" s="28"/>
      <c r="KVZ835" s="28"/>
      <c r="KWA835" s="28"/>
      <c r="KWB835" s="28"/>
      <c r="KWC835" s="28"/>
      <c r="KWD835" s="28"/>
      <c r="KWE835" s="28"/>
      <c r="KWF835" s="28"/>
      <c r="KWG835" s="28"/>
      <c r="KWH835" s="28"/>
      <c r="KWI835" s="28"/>
      <c r="KWJ835" s="28"/>
      <c r="KWK835" s="28"/>
      <c r="KWL835" s="28"/>
      <c r="KWM835" s="28"/>
      <c r="KWN835" s="28"/>
      <c r="KWO835" s="28"/>
      <c r="KWP835" s="28"/>
      <c r="KWQ835" s="28"/>
      <c r="KWR835" s="28"/>
      <c r="KWS835" s="28"/>
      <c r="KWT835" s="28"/>
      <c r="KWU835" s="28"/>
      <c r="KWV835" s="28"/>
      <c r="KWW835" s="28"/>
      <c r="KWX835" s="28"/>
      <c r="KWY835" s="28"/>
      <c r="KWZ835" s="28"/>
      <c r="KXA835" s="28"/>
      <c r="KXB835" s="28"/>
      <c r="KXC835" s="28"/>
      <c r="KXD835" s="28"/>
      <c r="KXE835" s="28"/>
      <c r="KXF835" s="28"/>
      <c r="KXG835" s="28"/>
      <c r="KXH835" s="28"/>
      <c r="KXI835" s="28"/>
      <c r="KXJ835" s="28"/>
      <c r="KXK835" s="28"/>
      <c r="KXL835" s="28"/>
      <c r="KXM835" s="28"/>
      <c r="KXN835" s="28"/>
      <c r="KXO835" s="28"/>
      <c r="KXP835" s="28"/>
      <c r="KXQ835" s="28"/>
      <c r="KXR835" s="28"/>
      <c r="KXS835" s="28"/>
      <c r="KXT835" s="28"/>
      <c r="KXU835" s="28"/>
      <c r="KXV835" s="28"/>
      <c r="KXW835" s="28"/>
      <c r="KXX835" s="28"/>
      <c r="KXY835" s="28"/>
      <c r="KXZ835" s="28"/>
      <c r="KYA835" s="28"/>
      <c r="KYB835" s="28"/>
      <c r="KYC835" s="28"/>
      <c r="KYD835" s="28"/>
      <c r="KYE835" s="28"/>
      <c r="KYF835" s="28"/>
      <c r="KYG835" s="28"/>
      <c r="KYH835" s="28"/>
      <c r="KYI835" s="28"/>
      <c r="KYJ835" s="28"/>
      <c r="KYK835" s="28"/>
      <c r="KYL835" s="28"/>
      <c r="KYM835" s="28"/>
      <c r="KYN835" s="28"/>
      <c r="KYO835" s="28"/>
      <c r="KYP835" s="28"/>
      <c r="KYQ835" s="28"/>
      <c r="KYR835" s="28"/>
      <c r="KYS835" s="28"/>
      <c r="KYT835" s="28"/>
      <c r="KYU835" s="28"/>
      <c r="KYV835" s="28"/>
      <c r="KYW835" s="28"/>
      <c r="KYX835" s="28"/>
      <c r="KYY835" s="28"/>
      <c r="KYZ835" s="28"/>
      <c r="KZA835" s="28"/>
      <c r="KZB835" s="28"/>
      <c r="KZC835" s="28"/>
      <c r="KZD835" s="28"/>
      <c r="KZE835" s="28"/>
      <c r="KZF835" s="28"/>
      <c r="KZG835" s="28"/>
      <c r="KZH835" s="28"/>
      <c r="KZI835" s="28"/>
      <c r="KZJ835" s="28"/>
      <c r="KZK835" s="28"/>
      <c r="KZL835" s="28"/>
      <c r="KZM835" s="28"/>
      <c r="KZN835" s="28"/>
      <c r="KZO835" s="28"/>
      <c r="KZP835" s="28"/>
      <c r="KZQ835" s="28"/>
      <c r="KZR835" s="28"/>
      <c r="KZS835" s="28"/>
      <c r="KZT835" s="28"/>
      <c r="KZU835" s="28"/>
      <c r="KZV835" s="28"/>
      <c r="KZW835" s="28"/>
      <c r="KZX835" s="28"/>
      <c r="KZY835" s="28"/>
      <c r="KZZ835" s="28"/>
      <c r="LAA835" s="28"/>
      <c r="LAB835" s="28"/>
      <c r="LAC835" s="28"/>
      <c r="LAD835" s="28"/>
      <c r="LAE835" s="28"/>
      <c r="LAF835" s="28"/>
      <c r="LAG835" s="28"/>
      <c r="LAH835" s="28"/>
      <c r="LAI835" s="28"/>
      <c r="LAJ835" s="28"/>
      <c r="LAK835" s="28"/>
      <c r="LAL835" s="28"/>
      <c r="LAM835" s="28"/>
      <c r="LAN835" s="28"/>
      <c r="LAO835" s="28"/>
      <c r="LAP835" s="28"/>
      <c r="LAQ835" s="28"/>
      <c r="LAR835" s="28"/>
      <c r="LAS835" s="28"/>
      <c r="LAT835" s="28"/>
      <c r="LAU835" s="28"/>
      <c r="LAV835" s="28"/>
      <c r="LAW835" s="28"/>
      <c r="LAX835" s="28"/>
      <c r="LAY835" s="28"/>
      <c r="LAZ835" s="28"/>
      <c r="LBA835" s="28"/>
      <c r="LBB835" s="28"/>
      <c r="LBC835" s="28"/>
      <c r="LBD835" s="28"/>
      <c r="LBE835" s="28"/>
      <c r="LBF835" s="28"/>
      <c r="LBG835" s="28"/>
      <c r="LBH835" s="28"/>
      <c r="LBI835" s="28"/>
      <c r="LBJ835" s="28"/>
      <c r="LBK835" s="28"/>
      <c r="LBL835" s="28"/>
      <c r="LBM835" s="28"/>
      <c r="LBN835" s="28"/>
      <c r="LBO835" s="28"/>
      <c r="LBP835" s="28"/>
      <c r="LBQ835" s="28"/>
      <c r="LBR835" s="28"/>
      <c r="LBS835" s="28"/>
      <c r="LBT835" s="28"/>
      <c r="LBU835" s="28"/>
      <c r="LBV835" s="28"/>
      <c r="LBW835" s="28"/>
      <c r="LBX835" s="28"/>
      <c r="LBY835" s="28"/>
      <c r="LBZ835" s="28"/>
      <c r="LCA835" s="28"/>
      <c r="LCB835" s="28"/>
      <c r="LCC835" s="28"/>
      <c r="LCD835" s="28"/>
      <c r="LCE835" s="28"/>
      <c r="LCF835" s="28"/>
      <c r="LCG835" s="28"/>
      <c r="LCH835" s="28"/>
      <c r="LCI835" s="28"/>
      <c r="LCJ835" s="28"/>
      <c r="LCK835" s="28"/>
      <c r="LCL835" s="28"/>
      <c r="LCM835" s="28"/>
      <c r="LCN835" s="28"/>
      <c r="LCO835" s="28"/>
      <c r="LCP835" s="28"/>
      <c r="LCQ835" s="28"/>
      <c r="LCR835" s="28"/>
      <c r="LCS835" s="28"/>
      <c r="LCT835" s="28"/>
      <c r="LCU835" s="28"/>
      <c r="LCV835" s="28"/>
      <c r="LCW835" s="28"/>
      <c r="LCX835" s="28"/>
      <c r="LCY835" s="28"/>
      <c r="LCZ835" s="28"/>
      <c r="LDA835" s="28"/>
      <c r="LDB835" s="28"/>
      <c r="LDC835" s="28"/>
      <c r="LDD835" s="28"/>
      <c r="LDE835" s="28"/>
      <c r="LDF835" s="28"/>
      <c r="LDG835" s="28"/>
      <c r="LDH835" s="28"/>
      <c r="LDI835" s="28"/>
      <c r="LDJ835" s="28"/>
      <c r="LDK835" s="28"/>
      <c r="LDL835" s="28"/>
      <c r="LDM835" s="28"/>
      <c r="LDN835" s="28"/>
      <c r="LDO835" s="28"/>
      <c r="LDP835" s="28"/>
      <c r="LDQ835" s="28"/>
      <c r="LDR835" s="28"/>
      <c r="LDS835" s="28"/>
      <c r="LDT835" s="28"/>
      <c r="LDU835" s="28"/>
      <c r="LDV835" s="28"/>
      <c r="LDW835" s="28"/>
      <c r="LDX835" s="28"/>
      <c r="LDY835" s="28"/>
      <c r="LDZ835" s="28"/>
      <c r="LEA835" s="28"/>
      <c r="LEB835" s="28"/>
      <c r="LEC835" s="28"/>
      <c r="LED835" s="28"/>
      <c r="LEE835" s="28"/>
      <c r="LEF835" s="28"/>
      <c r="LEG835" s="28"/>
      <c r="LEH835" s="28"/>
      <c r="LEI835" s="28"/>
      <c r="LEJ835" s="28"/>
      <c r="LEK835" s="28"/>
      <c r="LEL835" s="28"/>
      <c r="LEM835" s="28"/>
      <c r="LEN835" s="28"/>
      <c r="LEO835" s="28"/>
      <c r="LEP835" s="28"/>
      <c r="LEQ835" s="28"/>
      <c r="LER835" s="28"/>
      <c r="LES835" s="28"/>
      <c r="LET835" s="28"/>
      <c r="LEU835" s="28"/>
      <c r="LEV835" s="28"/>
      <c r="LEW835" s="28"/>
      <c r="LEX835" s="28"/>
      <c r="LEY835" s="28"/>
      <c r="LEZ835" s="28"/>
      <c r="LFA835" s="28"/>
      <c r="LFB835" s="28"/>
      <c r="LFC835" s="28"/>
      <c r="LFD835" s="28"/>
      <c r="LFE835" s="28"/>
      <c r="LFF835" s="28"/>
      <c r="LFG835" s="28"/>
      <c r="LFH835" s="28"/>
      <c r="LFI835" s="28"/>
      <c r="LFJ835" s="28"/>
      <c r="LFK835" s="28"/>
      <c r="LFL835" s="28"/>
      <c r="LFM835" s="28"/>
      <c r="LFN835" s="28"/>
      <c r="LFO835" s="28"/>
      <c r="LFP835" s="28"/>
      <c r="LFQ835" s="28"/>
      <c r="LFR835" s="28"/>
      <c r="LFS835" s="28"/>
      <c r="LFT835" s="28"/>
      <c r="LFU835" s="28"/>
      <c r="LFV835" s="28"/>
      <c r="LFW835" s="28"/>
      <c r="LFX835" s="28"/>
      <c r="LFY835" s="28"/>
      <c r="LFZ835" s="28"/>
      <c r="LGA835" s="28"/>
      <c r="LGB835" s="28"/>
      <c r="LGC835" s="28"/>
      <c r="LGD835" s="28"/>
      <c r="LGE835" s="28"/>
      <c r="LGF835" s="28"/>
      <c r="LGG835" s="28"/>
      <c r="LGH835" s="28"/>
      <c r="LGI835" s="28"/>
      <c r="LGJ835" s="28"/>
      <c r="LGK835" s="28"/>
      <c r="LGL835" s="28"/>
      <c r="LGM835" s="28"/>
      <c r="LGN835" s="28"/>
      <c r="LGO835" s="28"/>
      <c r="LGP835" s="28"/>
      <c r="LGQ835" s="28"/>
      <c r="LGR835" s="28"/>
      <c r="LGS835" s="28"/>
      <c r="LGT835" s="28"/>
      <c r="LGU835" s="28"/>
      <c r="LGV835" s="28"/>
      <c r="LGW835" s="28"/>
      <c r="LGX835" s="28"/>
      <c r="LGY835" s="28"/>
      <c r="LGZ835" s="28"/>
      <c r="LHA835" s="28"/>
      <c r="LHB835" s="28"/>
      <c r="LHC835" s="28"/>
      <c r="LHD835" s="28"/>
      <c r="LHE835" s="28"/>
      <c r="LHF835" s="28"/>
      <c r="LHG835" s="28"/>
      <c r="LHH835" s="28"/>
      <c r="LHI835" s="28"/>
      <c r="LHJ835" s="28"/>
      <c r="LHK835" s="28"/>
      <c r="LHL835" s="28"/>
      <c r="LHM835" s="28"/>
      <c r="LHN835" s="28"/>
      <c r="LHO835" s="28"/>
      <c r="LHP835" s="28"/>
      <c r="LHQ835" s="28"/>
      <c r="LHR835" s="28"/>
      <c r="LHS835" s="28"/>
      <c r="LHT835" s="28"/>
      <c r="LHU835" s="28"/>
      <c r="LHV835" s="28"/>
      <c r="LHW835" s="28"/>
      <c r="LHX835" s="28"/>
      <c r="LHY835" s="28"/>
      <c r="LHZ835" s="28"/>
      <c r="LIA835" s="28"/>
      <c r="LIB835" s="28"/>
      <c r="LIC835" s="28"/>
      <c r="LID835" s="28"/>
      <c r="LIE835" s="28"/>
      <c r="LIF835" s="28"/>
      <c r="LIG835" s="28"/>
      <c r="LIH835" s="28"/>
      <c r="LII835" s="28"/>
      <c r="LIJ835" s="28"/>
      <c r="LIK835" s="28"/>
      <c r="LIL835" s="28"/>
      <c r="LIM835" s="28"/>
      <c r="LIN835" s="28"/>
      <c r="LIO835" s="28"/>
      <c r="LIP835" s="28"/>
      <c r="LIQ835" s="28"/>
      <c r="LIR835" s="28"/>
      <c r="LIS835" s="28"/>
      <c r="LIT835" s="28"/>
      <c r="LIU835" s="28"/>
      <c r="LIV835" s="28"/>
      <c r="LIW835" s="28"/>
      <c r="LIX835" s="28"/>
      <c r="LIY835" s="28"/>
      <c r="LIZ835" s="28"/>
      <c r="LJA835" s="28"/>
      <c r="LJB835" s="28"/>
      <c r="LJC835" s="28"/>
      <c r="LJD835" s="28"/>
      <c r="LJE835" s="28"/>
      <c r="LJF835" s="28"/>
      <c r="LJG835" s="28"/>
      <c r="LJH835" s="28"/>
      <c r="LJI835" s="28"/>
      <c r="LJJ835" s="28"/>
      <c r="LJK835" s="28"/>
      <c r="LJL835" s="28"/>
      <c r="LJM835" s="28"/>
      <c r="LJN835" s="28"/>
      <c r="LJO835" s="28"/>
      <c r="LJP835" s="28"/>
      <c r="LJQ835" s="28"/>
      <c r="LJR835" s="28"/>
      <c r="LJS835" s="28"/>
      <c r="LJT835" s="28"/>
      <c r="LJU835" s="28"/>
      <c r="LJV835" s="28"/>
      <c r="LJW835" s="28"/>
      <c r="LJX835" s="28"/>
      <c r="LJY835" s="28"/>
      <c r="LJZ835" s="28"/>
      <c r="LKA835" s="28"/>
      <c r="LKB835" s="28"/>
      <c r="LKC835" s="28"/>
      <c r="LKD835" s="28"/>
      <c r="LKE835" s="28"/>
      <c r="LKF835" s="28"/>
      <c r="LKG835" s="28"/>
      <c r="LKH835" s="28"/>
      <c r="LKI835" s="28"/>
      <c r="LKJ835" s="28"/>
      <c r="LKK835" s="28"/>
      <c r="LKL835" s="28"/>
      <c r="LKM835" s="28"/>
      <c r="LKN835" s="28"/>
      <c r="LKO835" s="28"/>
      <c r="LKP835" s="28"/>
      <c r="LKQ835" s="28"/>
      <c r="LKR835" s="28"/>
      <c r="LKS835" s="28"/>
      <c r="LKT835" s="28"/>
      <c r="LKU835" s="28"/>
      <c r="LKV835" s="28"/>
      <c r="LKW835" s="28"/>
      <c r="LKX835" s="28"/>
      <c r="LKY835" s="28"/>
      <c r="LKZ835" s="28"/>
      <c r="LLA835" s="28"/>
      <c r="LLB835" s="28"/>
      <c r="LLC835" s="28"/>
      <c r="LLD835" s="28"/>
      <c r="LLE835" s="28"/>
      <c r="LLF835" s="28"/>
      <c r="LLG835" s="28"/>
      <c r="LLH835" s="28"/>
      <c r="LLI835" s="28"/>
      <c r="LLJ835" s="28"/>
      <c r="LLK835" s="28"/>
      <c r="LLL835" s="28"/>
      <c r="LLM835" s="28"/>
      <c r="LLN835" s="28"/>
      <c r="LLO835" s="28"/>
      <c r="LLP835" s="28"/>
      <c r="LLQ835" s="28"/>
      <c r="LLR835" s="28"/>
      <c r="LLS835" s="28"/>
      <c r="LLT835" s="28"/>
      <c r="LLU835" s="28"/>
      <c r="LLV835" s="28"/>
      <c r="LLW835" s="28"/>
      <c r="LLX835" s="28"/>
      <c r="LLY835" s="28"/>
      <c r="LLZ835" s="28"/>
      <c r="LMA835" s="28"/>
      <c r="LMB835" s="28"/>
      <c r="LMC835" s="28"/>
      <c r="LMD835" s="28"/>
      <c r="LME835" s="28"/>
      <c r="LMF835" s="28"/>
      <c r="LMG835" s="28"/>
      <c r="LMH835" s="28"/>
      <c r="LMI835" s="28"/>
      <c r="LMJ835" s="28"/>
      <c r="LMK835" s="28"/>
      <c r="LML835" s="28"/>
      <c r="LMM835" s="28"/>
      <c r="LMN835" s="28"/>
      <c r="LMO835" s="28"/>
      <c r="LMP835" s="28"/>
      <c r="LMQ835" s="28"/>
      <c r="LMR835" s="28"/>
      <c r="LMS835" s="28"/>
      <c r="LMT835" s="28"/>
      <c r="LMU835" s="28"/>
      <c r="LMV835" s="28"/>
      <c r="LMW835" s="28"/>
      <c r="LMX835" s="28"/>
      <c r="LMY835" s="28"/>
      <c r="LMZ835" s="28"/>
      <c r="LNA835" s="28"/>
      <c r="LNB835" s="28"/>
      <c r="LNC835" s="28"/>
      <c r="LND835" s="28"/>
      <c r="LNE835" s="28"/>
      <c r="LNF835" s="28"/>
      <c r="LNG835" s="28"/>
      <c r="LNH835" s="28"/>
      <c r="LNI835" s="28"/>
      <c r="LNJ835" s="28"/>
      <c r="LNK835" s="28"/>
      <c r="LNL835" s="28"/>
      <c r="LNM835" s="28"/>
      <c r="LNN835" s="28"/>
      <c r="LNO835" s="28"/>
      <c r="LNP835" s="28"/>
      <c r="LNQ835" s="28"/>
      <c r="LNR835" s="28"/>
      <c r="LNS835" s="28"/>
      <c r="LNT835" s="28"/>
      <c r="LNU835" s="28"/>
      <c r="LNV835" s="28"/>
      <c r="LNW835" s="28"/>
      <c r="LNX835" s="28"/>
      <c r="LNY835" s="28"/>
      <c r="LNZ835" s="28"/>
      <c r="LOA835" s="28"/>
      <c r="LOB835" s="28"/>
      <c r="LOC835" s="28"/>
      <c r="LOD835" s="28"/>
      <c r="LOE835" s="28"/>
      <c r="LOF835" s="28"/>
      <c r="LOG835" s="28"/>
      <c r="LOH835" s="28"/>
      <c r="LOI835" s="28"/>
      <c r="LOJ835" s="28"/>
      <c r="LOK835" s="28"/>
      <c r="LOL835" s="28"/>
      <c r="LOM835" s="28"/>
      <c r="LON835" s="28"/>
      <c r="LOO835" s="28"/>
      <c r="LOP835" s="28"/>
      <c r="LOQ835" s="28"/>
      <c r="LOR835" s="28"/>
      <c r="LOS835" s="28"/>
      <c r="LOT835" s="28"/>
      <c r="LOU835" s="28"/>
      <c r="LOV835" s="28"/>
      <c r="LOW835" s="28"/>
      <c r="LOX835" s="28"/>
      <c r="LOY835" s="28"/>
      <c r="LOZ835" s="28"/>
      <c r="LPA835" s="28"/>
      <c r="LPB835" s="28"/>
      <c r="LPC835" s="28"/>
      <c r="LPD835" s="28"/>
      <c r="LPE835" s="28"/>
      <c r="LPF835" s="28"/>
      <c r="LPG835" s="28"/>
      <c r="LPH835" s="28"/>
      <c r="LPI835" s="28"/>
      <c r="LPJ835" s="28"/>
      <c r="LPK835" s="28"/>
      <c r="LPL835" s="28"/>
      <c r="LPM835" s="28"/>
      <c r="LPN835" s="28"/>
      <c r="LPO835" s="28"/>
      <c r="LPP835" s="28"/>
      <c r="LPQ835" s="28"/>
      <c r="LPR835" s="28"/>
      <c r="LPS835" s="28"/>
      <c r="LPT835" s="28"/>
      <c r="LPU835" s="28"/>
      <c r="LPV835" s="28"/>
      <c r="LPW835" s="28"/>
      <c r="LPX835" s="28"/>
      <c r="LPY835" s="28"/>
      <c r="LPZ835" s="28"/>
      <c r="LQA835" s="28"/>
      <c r="LQB835" s="28"/>
      <c r="LQC835" s="28"/>
      <c r="LQD835" s="28"/>
      <c r="LQE835" s="28"/>
      <c r="LQF835" s="28"/>
      <c r="LQG835" s="28"/>
      <c r="LQH835" s="28"/>
      <c r="LQI835" s="28"/>
      <c r="LQJ835" s="28"/>
      <c r="LQK835" s="28"/>
      <c r="LQL835" s="28"/>
      <c r="LQM835" s="28"/>
      <c r="LQN835" s="28"/>
      <c r="LQO835" s="28"/>
      <c r="LQP835" s="28"/>
      <c r="LQQ835" s="28"/>
      <c r="LQR835" s="28"/>
      <c r="LQS835" s="28"/>
      <c r="LQT835" s="28"/>
      <c r="LQU835" s="28"/>
      <c r="LQV835" s="28"/>
      <c r="LQW835" s="28"/>
      <c r="LQX835" s="28"/>
      <c r="LQY835" s="28"/>
      <c r="LQZ835" s="28"/>
      <c r="LRA835" s="28"/>
      <c r="LRB835" s="28"/>
      <c r="LRC835" s="28"/>
      <c r="LRD835" s="28"/>
      <c r="LRE835" s="28"/>
      <c r="LRF835" s="28"/>
      <c r="LRG835" s="28"/>
      <c r="LRH835" s="28"/>
      <c r="LRI835" s="28"/>
      <c r="LRJ835" s="28"/>
      <c r="LRK835" s="28"/>
      <c r="LRL835" s="28"/>
      <c r="LRM835" s="28"/>
      <c r="LRN835" s="28"/>
      <c r="LRO835" s="28"/>
      <c r="LRP835" s="28"/>
      <c r="LRQ835" s="28"/>
      <c r="LRR835" s="28"/>
      <c r="LRS835" s="28"/>
      <c r="LRT835" s="28"/>
      <c r="LRU835" s="28"/>
      <c r="LRV835" s="28"/>
      <c r="LRW835" s="28"/>
      <c r="LRX835" s="28"/>
      <c r="LRY835" s="28"/>
      <c r="LRZ835" s="28"/>
      <c r="LSA835" s="28"/>
      <c r="LSB835" s="28"/>
      <c r="LSC835" s="28"/>
      <c r="LSD835" s="28"/>
      <c r="LSE835" s="28"/>
      <c r="LSF835" s="28"/>
      <c r="LSG835" s="28"/>
      <c r="LSH835" s="28"/>
      <c r="LSI835" s="28"/>
      <c r="LSJ835" s="28"/>
      <c r="LSK835" s="28"/>
      <c r="LSL835" s="28"/>
      <c r="LSM835" s="28"/>
      <c r="LSN835" s="28"/>
      <c r="LSO835" s="28"/>
      <c r="LSP835" s="28"/>
      <c r="LSQ835" s="28"/>
      <c r="LSR835" s="28"/>
      <c r="LSS835" s="28"/>
      <c r="LST835" s="28"/>
      <c r="LSU835" s="28"/>
      <c r="LSV835" s="28"/>
      <c r="LSW835" s="28"/>
      <c r="LSX835" s="28"/>
      <c r="LSY835" s="28"/>
      <c r="LSZ835" s="28"/>
      <c r="LTA835" s="28"/>
      <c r="LTB835" s="28"/>
      <c r="LTC835" s="28"/>
      <c r="LTD835" s="28"/>
      <c r="LTE835" s="28"/>
      <c r="LTF835" s="28"/>
      <c r="LTG835" s="28"/>
      <c r="LTH835" s="28"/>
      <c r="LTI835" s="28"/>
      <c r="LTJ835" s="28"/>
      <c r="LTK835" s="28"/>
      <c r="LTL835" s="28"/>
      <c r="LTM835" s="28"/>
      <c r="LTN835" s="28"/>
      <c r="LTO835" s="28"/>
      <c r="LTP835" s="28"/>
      <c r="LTQ835" s="28"/>
      <c r="LTR835" s="28"/>
      <c r="LTS835" s="28"/>
      <c r="LTT835" s="28"/>
      <c r="LTU835" s="28"/>
      <c r="LTV835" s="28"/>
      <c r="LTW835" s="28"/>
      <c r="LTX835" s="28"/>
      <c r="LTY835" s="28"/>
      <c r="LTZ835" s="28"/>
      <c r="LUA835" s="28"/>
      <c r="LUB835" s="28"/>
      <c r="LUC835" s="28"/>
      <c r="LUD835" s="28"/>
      <c r="LUE835" s="28"/>
      <c r="LUF835" s="28"/>
      <c r="LUG835" s="28"/>
      <c r="LUH835" s="28"/>
      <c r="LUI835" s="28"/>
      <c r="LUJ835" s="28"/>
      <c r="LUK835" s="28"/>
      <c r="LUL835" s="28"/>
      <c r="LUM835" s="28"/>
      <c r="LUN835" s="28"/>
      <c r="LUO835" s="28"/>
      <c r="LUP835" s="28"/>
      <c r="LUQ835" s="28"/>
      <c r="LUR835" s="28"/>
      <c r="LUS835" s="28"/>
      <c r="LUT835" s="28"/>
      <c r="LUU835" s="28"/>
      <c r="LUV835" s="28"/>
      <c r="LUW835" s="28"/>
      <c r="LUX835" s="28"/>
      <c r="LUY835" s="28"/>
      <c r="LUZ835" s="28"/>
      <c r="LVA835" s="28"/>
      <c r="LVB835" s="28"/>
      <c r="LVC835" s="28"/>
      <c r="LVD835" s="28"/>
      <c r="LVE835" s="28"/>
      <c r="LVF835" s="28"/>
      <c r="LVG835" s="28"/>
      <c r="LVH835" s="28"/>
      <c r="LVI835" s="28"/>
      <c r="LVJ835" s="28"/>
      <c r="LVK835" s="28"/>
      <c r="LVL835" s="28"/>
      <c r="LVM835" s="28"/>
      <c r="LVN835" s="28"/>
      <c r="LVO835" s="28"/>
      <c r="LVP835" s="28"/>
      <c r="LVQ835" s="28"/>
      <c r="LVR835" s="28"/>
      <c r="LVS835" s="28"/>
      <c r="LVT835" s="28"/>
      <c r="LVU835" s="28"/>
      <c r="LVV835" s="28"/>
      <c r="LVW835" s="28"/>
      <c r="LVX835" s="28"/>
      <c r="LVY835" s="28"/>
      <c r="LVZ835" s="28"/>
      <c r="LWA835" s="28"/>
      <c r="LWB835" s="28"/>
      <c r="LWC835" s="28"/>
      <c r="LWD835" s="28"/>
      <c r="LWE835" s="28"/>
      <c r="LWF835" s="28"/>
      <c r="LWG835" s="28"/>
      <c r="LWH835" s="28"/>
      <c r="LWI835" s="28"/>
      <c r="LWJ835" s="28"/>
      <c r="LWK835" s="28"/>
      <c r="LWL835" s="28"/>
      <c r="LWM835" s="28"/>
      <c r="LWN835" s="28"/>
      <c r="LWO835" s="28"/>
      <c r="LWP835" s="28"/>
      <c r="LWQ835" s="28"/>
      <c r="LWR835" s="28"/>
      <c r="LWS835" s="28"/>
      <c r="LWT835" s="28"/>
      <c r="LWU835" s="28"/>
      <c r="LWV835" s="28"/>
      <c r="LWW835" s="28"/>
      <c r="LWX835" s="28"/>
      <c r="LWY835" s="28"/>
      <c r="LWZ835" s="28"/>
      <c r="LXA835" s="28"/>
      <c r="LXB835" s="28"/>
      <c r="LXC835" s="28"/>
      <c r="LXD835" s="28"/>
      <c r="LXE835" s="28"/>
      <c r="LXF835" s="28"/>
      <c r="LXG835" s="28"/>
      <c r="LXH835" s="28"/>
      <c r="LXI835" s="28"/>
      <c r="LXJ835" s="28"/>
      <c r="LXK835" s="28"/>
      <c r="LXL835" s="28"/>
      <c r="LXM835" s="28"/>
      <c r="LXN835" s="28"/>
      <c r="LXO835" s="28"/>
      <c r="LXP835" s="28"/>
      <c r="LXQ835" s="28"/>
      <c r="LXR835" s="28"/>
      <c r="LXS835" s="28"/>
      <c r="LXT835" s="28"/>
      <c r="LXU835" s="28"/>
      <c r="LXV835" s="28"/>
      <c r="LXW835" s="28"/>
      <c r="LXX835" s="28"/>
      <c r="LXY835" s="28"/>
      <c r="LXZ835" s="28"/>
      <c r="LYA835" s="28"/>
      <c r="LYB835" s="28"/>
      <c r="LYC835" s="28"/>
      <c r="LYD835" s="28"/>
      <c r="LYE835" s="28"/>
      <c r="LYF835" s="28"/>
      <c r="LYG835" s="28"/>
      <c r="LYH835" s="28"/>
      <c r="LYI835" s="28"/>
      <c r="LYJ835" s="28"/>
      <c r="LYK835" s="28"/>
      <c r="LYL835" s="28"/>
      <c r="LYM835" s="28"/>
      <c r="LYN835" s="28"/>
      <c r="LYO835" s="28"/>
      <c r="LYP835" s="28"/>
      <c r="LYQ835" s="28"/>
      <c r="LYR835" s="28"/>
      <c r="LYS835" s="28"/>
      <c r="LYT835" s="28"/>
      <c r="LYU835" s="28"/>
      <c r="LYV835" s="28"/>
      <c r="LYW835" s="28"/>
      <c r="LYX835" s="28"/>
      <c r="LYY835" s="28"/>
      <c r="LYZ835" s="28"/>
      <c r="LZA835" s="28"/>
      <c r="LZB835" s="28"/>
      <c r="LZC835" s="28"/>
      <c r="LZD835" s="28"/>
      <c r="LZE835" s="28"/>
      <c r="LZF835" s="28"/>
      <c r="LZG835" s="28"/>
      <c r="LZH835" s="28"/>
      <c r="LZI835" s="28"/>
      <c r="LZJ835" s="28"/>
      <c r="LZK835" s="28"/>
      <c r="LZL835" s="28"/>
      <c r="LZM835" s="28"/>
      <c r="LZN835" s="28"/>
      <c r="LZO835" s="28"/>
      <c r="LZP835" s="28"/>
      <c r="LZQ835" s="28"/>
      <c r="LZR835" s="28"/>
      <c r="LZS835" s="28"/>
      <c r="LZT835" s="28"/>
      <c r="LZU835" s="28"/>
      <c r="LZV835" s="28"/>
      <c r="LZW835" s="28"/>
      <c r="LZX835" s="28"/>
      <c r="LZY835" s="28"/>
      <c r="LZZ835" s="28"/>
      <c r="MAA835" s="28"/>
      <c r="MAB835" s="28"/>
      <c r="MAC835" s="28"/>
      <c r="MAD835" s="28"/>
      <c r="MAE835" s="28"/>
      <c r="MAF835" s="28"/>
      <c r="MAG835" s="28"/>
      <c r="MAH835" s="28"/>
      <c r="MAI835" s="28"/>
      <c r="MAJ835" s="28"/>
      <c r="MAK835" s="28"/>
      <c r="MAL835" s="28"/>
      <c r="MAM835" s="28"/>
      <c r="MAN835" s="28"/>
      <c r="MAO835" s="28"/>
      <c r="MAP835" s="28"/>
      <c r="MAQ835" s="28"/>
      <c r="MAR835" s="28"/>
      <c r="MAS835" s="28"/>
      <c r="MAT835" s="28"/>
      <c r="MAU835" s="28"/>
      <c r="MAV835" s="28"/>
      <c r="MAW835" s="28"/>
      <c r="MAX835" s="28"/>
      <c r="MAY835" s="28"/>
      <c r="MAZ835" s="28"/>
      <c r="MBA835" s="28"/>
      <c r="MBB835" s="28"/>
      <c r="MBC835" s="28"/>
      <c r="MBD835" s="28"/>
      <c r="MBE835" s="28"/>
      <c r="MBF835" s="28"/>
      <c r="MBG835" s="28"/>
      <c r="MBH835" s="28"/>
      <c r="MBI835" s="28"/>
      <c r="MBJ835" s="28"/>
      <c r="MBK835" s="28"/>
      <c r="MBL835" s="28"/>
      <c r="MBM835" s="28"/>
      <c r="MBN835" s="28"/>
      <c r="MBO835" s="28"/>
      <c r="MBP835" s="28"/>
      <c r="MBQ835" s="28"/>
      <c r="MBR835" s="28"/>
      <c r="MBS835" s="28"/>
      <c r="MBT835" s="28"/>
      <c r="MBU835" s="28"/>
      <c r="MBV835" s="28"/>
      <c r="MBW835" s="28"/>
      <c r="MBX835" s="28"/>
      <c r="MBY835" s="28"/>
      <c r="MBZ835" s="28"/>
      <c r="MCA835" s="28"/>
      <c r="MCB835" s="28"/>
      <c r="MCC835" s="28"/>
      <c r="MCD835" s="28"/>
      <c r="MCE835" s="28"/>
      <c r="MCF835" s="28"/>
      <c r="MCG835" s="28"/>
      <c r="MCH835" s="28"/>
      <c r="MCI835" s="28"/>
      <c r="MCJ835" s="28"/>
      <c r="MCK835" s="28"/>
      <c r="MCL835" s="28"/>
      <c r="MCM835" s="28"/>
      <c r="MCN835" s="28"/>
      <c r="MCO835" s="28"/>
      <c r="MCP835" s="28"/>
      <c r="MCQ835" s="28"/>
      <c r="MCR835" s="28"/>
      <c r="MCS835" s="28"/>
      <c r="MCT835" s="28"/>
      <c r="MCU835" s="28"/>
      <c r="MCV835" s="28"/>
      <c r="MCW835" s="28"/>
      <c r="MCX835" s="28"/>
      <c r="MCY835" s="28"/>
      <c r="MCZ835" s="28"/>
      <c r="MDA835" s="28"/>
      <c r="MDB835" s="28"/>
      <c r="MDC835" s="28"/>
      <c r="MDD835" s="28"/>
      <c r="MDE835" s="28"/>
      <c r="MDF835" s="28"/>
      <c r="MDG835" s="28"/>
      <c r="MDH835" s="28"/>
      <c r="MDI835" s="28"/>
      <c r="MDJ835" s="28"/>
      <c r="MDK835" s="28"/>
      <c r="MDL835" s="28"/>
      <c r="MDM835" s="28"/>
      <c r="MDN835" s="28"/>
      <c r="MDO835" s="28"/>
      <c r="MDP835" s="28"/>
      <c r="MDQ835" s="28"/>
      <c r="MDR835" s="28"/>
      <c r="MDS835" s="28"/>
      <c r="MDT835" s="28"/>
      <c r="MDU835" s="28"/>
      <c r="MDV835" s="28"/>
      <c r="MDW835" s="28"/>
      <c r="MDX835" s="28"/>
      <c r="MDY835" s="28"/>
      <c r="MDZ835" s="28"/>
      <c r="MEA835" s="28"/>
      <c r="MEB835" s="28"/>
      <c r="MEC835" s="28"/>
      <c r="MED835" s="28"/>
      <c r="MEE835" s="28"/>
      <c r="MEF835" s="28"/>
      <c r="MEG835" s="28"/>
      <c r="MEH835" s="28"/>
      <c r="MEI835" s="28"/>
      <c r="MEJ835" s="28"/>
      <c r="MEK835" s="28"/>
      <c r="MEL835" s="28"/>
      <c r="MEM835" s="28"/>
      <c r="MEN835" s="28"/>
      <c r="MEO835" s="28"/>
      <c r="MEP835" s="28"/>
      <c r="MEQ835" s="28"/>
      <c r="MER835" s="28"/>
      <c r="MES835" s="28"/>
      <c r="MET835" s="28"/>
      <c r="MEU835" s="28"/>
      <c r="MEV835" s="28"/>
      <c r="MEW835" s="28"/>
      <c r="MEX835" s="28"/>
      <c r="MEY835" s="28"/>
      <c r="MEZ835" s="28"/>
      <c r="MFA835" s="28"/>
      <c r="MFB835" s="28"/>
      <c r="MFC835" s="28"/>
      <c r="MFD835" s="28"/>
      <c r="MFE835" s="28"/>
      <c r="MFF835" s="28"/>
      <c r="MFG835" s="28"/>
      <c r="MFH835" s="28"/>
      <c r="MFI835" s="28"/>
      <c r="MFJ835" s="28"/>
      <c r="MFK835" s="28"/>
      <c r="MFL835" s="28"/>
      <c r="MFM835" s="28"/>
      <c r="MFN835" s="28"/>
      <c r="MFO835" s="28"/>
      <c r="MFP835" s="28"/>
      <c r="MFQ835" s="28"/>
      <c r="MFR835" s="28"/>
      <c r="MFS835" s="28"/>
      <c r="MFT835" s="28"/>
      <c r="MFU835" s="28"/>
      <c r="MFV835" s="28"/>
      <c r="MFW835" s="28"/>
      <c r="MFX835" s="28"/>
      <c r="MFY835" s="28"/>
      <c r="MFZ835" s="28"/>
      <c r="MGA835" s="28"/>
      <c r="MGB835" s="28"/>
      <c r="MGC835" s="28"/>
      <c r="MGD835" s="28"/>
      <c r="MGE835" s="28"/>
      <c r="MGF835" s="28"/>
      <c r="MGG835" s="28"/>
      <c r="MGH835" s="28"/>
      <c r="MGI835" s="28"/>
      <c r="MGJ835" s="28"/>
      <c r="MGK835" s="28"/>
      <c r="MGL835" s="28"/>
      <c r="MGM835" s="28"/>
      <c r="MGN835" s="28"/>
      <c r="MGO835" s="28"/>
      <c r="MGP835" s="28"/>
      <c r="MGQ835" s="28"/>
      <c r="MGR835" s="28"/>
      <c r="MGS835" s="28"/>
      <c r="MGT835" s="28"/>
      <c r="MGU835" s="28"/>
      <c r="MGV835" s="28"/>
      <c r="MGW835" s="28"/>
      <c r="MGX835" s="28"/>
      <c r="MGY835" s="28"/>
      <c r="MGZ835" s="28"/>
      <c r="MHA835" s="28"/>
      <c r="MHB835" s="28"/>
      <c r="MHC835" s="28"/>
      <c r="MHD835" s="28"/>
      <c r="MHE835" s="28"/>
      <c r="MHF835" s="28"/>
      <c r="MHG835" s="28"/>
      <c r="MHH835" s="28"/>
      <c r="MHI835" s="28"/>
      <c r="MHJ835" s="28"/>
      <c r="MHK835" s="28"/>
      <c r="MHL835" s="28"/>
      <c r="MHM835" s="28"/>
      <c r="MHN835" s="28"/>
      <c r="MHO835" s="28"/>
      <c r="MHP835" s="28"/>
      <c r="MHQ835" s="28"/>
      <c r="MHR835" s="28"/>
      <c r="MHS835" s="28"/>
      <c r="MHT835" s="28"/>
      <c r="MHU835" s="28"/>
      <c r="MHV835" s="28"/>
      <c r="MHW835" s="28"/>
      <c r="MHX835" s="28"/>
      <c r="MHY835" s="28"/>
      <c r="MHZ835" s="28"/>
      <c r="MIA835" s="28"/>
      <c r="MIB835" s="28"/>
      <c r="MIC835" s="28"/>
      <c r="MID835" s="28"/>
      <c r="MIE835" s="28"/>
      <c r="MIF835" s="28"/>
      <c r="MIG835" s="28"/>
      <c r="MIH835" s="28"/>
      <c r="MII835" s="28"/>
      <c r="MIJ835" s="28"/>
      <c r="MIK835" s="28"/>
      <c r="MIL835" s="28"/>
      <c r="MIM835" s="28"/>
      <c r="MIN835" s="28"/>
      <c r="MIO835" s="28"/>
      <c r="MIP835" s="28"/>
      <c r="MIQ835" s="28"/>
      <c r="MIR835" s="28"/>
      <c r="MIS835" s="28"/>
      <c r="MIT835" s="28"/>
      <c r="MIU835" s="28"/>
      <c r="MIV835" s="28"/>
      <c r="MIW835" s="28"/>
      <c r="MIX835" s="28"/>
      <c r="MIY835" s="28"/>
      <c r="MIZ835" s="28"/>
      <c r="MJA835" s="28"/>
      <c r="MJB835" s="28"/>
      <c r="MJC835" s="28"/>
      <c r="MJD835" s="28"/>
      <c r="MJE835" s="28"/>
      <c r="MJF835" s="28"/>
      <c r="MJG835" s="28"/>
      <c r="MJH835" s="28"/>
      <c r="MJI835" s="28"/>
      <c r="MJJ835" s="28"/>
      <c r="MJK835" s="28"/>
      <c r="MJL835" s="28"/>
      <c r="MJM835" s="28"/>
      <c r="MJN835" s="28"/>
      <c r="MJO835" s="28"/>
      <c r="MJP835" s="28"/>
      <c r="MJQ835" s="28"/>
      <c r="MJR835" s="28"/>
      <c r="MJS835" s="28"/>
      <c r="MJT835" s="28"/>
      <c r="MJU835" s="28"/>
      <c r="MJV835" s="28"/>
      <c r="MJW835" s="28"/>
      <c r="MJX835" s="28"/>
      <c r="MJY835" s="28"/>
      <c r="MJZ835" s="28"/>
      <c r="MKA835" s="28"/>
      <c r="MKB835" s="28"/>
      <c r="MKC835" s="28"/>
      <c r="MKD835" s="28"/>
      <c r="MKE835" s="28"/>
      <c r="MKF835" s="28"/>
      <c r="MKG835" s="28"/>
      <c r="MKH835" s="28"/>
      <c r="MKI835" s="28"/>
      <c r="MKJ835" s="28"/>
      <c r="MKK835" s="28"/>
      <c r="MKL835" s="28"/>
      <c r="MKM835" s="28"/>
      <c r="MKN835" s="28"/>
      <c r="MKO835" s="28"/>
      <c r="MKP835" s="28"/>
      <c r="MKQ835" s="28"/>
      <c r="MKR835" s="28"/>
      <c r="MKS835" s="28"/>
      <c r="MKT835" s="28"/>
      <c r="MKU835" s="28"/>
      <c r="MKV835" s="28"/>
      <c r="MKW835" s="28"/>
      <c r="MKX835" s="28"/>
      <c r="MKY835" s="28"/>
      <c r="MKZ835" s="28"/>
      <c r="MLA835" s="28"/>
      <c r="MLB835" s="28"/>
      <c r="MLC835" s="28"/>
      <c r="MLD835" s="28"/>
      <c r="MLE835" s="28"/>
      <c r="MLF835" s="28"/>
      <c r="MLG835" s="28"/>
      <c r="MLH835" s="28"/>
      <c r="MLI835" s="28"/>
      <c r="MLJ835" s="28"/>
      <c r="MLK835" s="28"/>
      <c r="MLL835" s="28"/>
      <c r="MLM835" s="28"/>
      <c r="MLN835" s="28"/>
      <c r="MLO835" s="28"/>
      <c r="MLP835" s="28"/>
      <c r="MLQ835" s="28"/>
      <c r="MLR835" s="28"/>
      <c r="MLS835" s="28"/>
      <c r="MLT835" s="28"/>
      <c r="MLU835" s="28"/>
      <c r="MLV835" s="28"/>
      <c r="MLW835" s="28"/>
      <c r="MLX835" s="28"/>
      <c r="MLY835" s="28"/>
      <c r="MLZ835" s="28"/>
      <c r="MMA835" s="28"/>
      <c r="MMB835" s="28"/>
      <c r="MMC835" s="28"/>
      <c r="MMD835" s="28"/>
      <c r="MME835" s="28"/>
      <c r="MMF835" s="28"/>
      <c r="MMG835" s="28"/>
      <c r="MMH835" s="28"/>
      <c r="MMI835" s="28"/>
      <c r="MMJ835" s="28"/>
      <c r="MMK835" s="28"/>
      <c r="MML835" s="28"/>
      <c r="MMM835" s="28"/>
      <c r="MMN835" s="28"/>
      <c r="MMO835" s="28"/>
      <c r="MMP835" s="28"/>
      <c r="MMQ835" s="28"/>
      <c r="MMR835" s="28"/>
      <c r="MMS835" s="28"/>
      <c r="MMT835" s="28"/>
      <c r="MMU835" s="28"/>
      <c r="MMV835" s="28"/>
      <c r="MMW835" s="28"/>
      <c r="MMX835" s="28"/>
      <c r="MMY835" s="28"/>
      <c r="MMZ835" s="28"/>
      <c r="MNA835" s="28"/>
      <c r="MNB835" s="28"/>
      <c r="MNC835" s="28"/>
      <c r="MND835" s="28"/>
      <c r="MNE835" s="28"/>
      <c r="MNF835" s="28"/>
      <c r="MNG835" s="28"/>
      <c r="MNH835" s="28"/>
      <c r="MNI835" s="28"/>
      <c r="MNJ835" s="28"/>
      <c r="MNK835" s="28"/>
      <c r="MNL835" s="28"/>
      <c r="MNM835" s="28"/>
      <c r="MNN835" s="28"/>
      <c r="MNO835" s="28"/>
      <c r="MNP835" s="28"/>
      <c r="MNQ835" s="28"/>
      <c r="MNR835" s="28"/>
      <c r="MNS835" s="28"/>
      <c r="MNT835" s="28"/>
      <c r="MNU835" s="28"/>
      <c r="MNV835" s="28"/>
      <c r="MNW835" s="28"/>
      <c r="MNX835" s="28"/>
      <c r="MNY835" s="28"/>
      <c r="MNZ835" s="28"/>
      <c r="MOA835" s="28"/>
      <c r="MOB835" s="28"/>
      <c r="MOC835" s="28"/>
      <c r="MOD835" s="28"/>
      <c r="MOE835" s="28"/>
      <c r="MOF835" s="28"/>
      <c r="MOG835" s="28"/>
      <c r="MOH835" s="28"/>
      <c r="MOI835" s="28"/>
      <c r="MOJ835" s="28"/>
      <c r="MOK835" s="28"/>
      <c r="MOL835" s="28"/>
      <c r="MOM835" s="28"/>
      <c r="MON835" s="28"/>
      <c r="MOO835" s="28"/>
      <c r="MOP835" s="28"/>
      <c r="MOQ835" s="28"/>
      <c r="MOR835" s="28"/>
      <c r="MOS835" s="28"/>
      <c r="MOT835" s="28"/>
      <c r="MOU835" s="28"/>
      <c r="MOV835" s="28"/>
      <c r="MOW835" s="28"/>
      <c r="MOX835" s="28"/>
      <c r="MOY835" s="28"/>
      <c r="MOZ835" s="28"/>
      <c r="MPA835" s="28"/>
      <c r="MPB835" s="28"/>
      <c r="MPC835" s="28"/>
      <c r="MPD835" s="28"/>
      <c r="MPE835" s="28"/>
      <c r="MPF835" s="28"/>
      <c r="MPG835" s="28"/>
      <c r="MPH835" s="28"/>
      <c r="MPI835" s="28"/>
      <c r="MPJ835" s="28"/>
      <c r="MPK835" s="28"/>
      <c r="MPL835" s="28"/>
      <c r="MPM835" s="28"/>
      <c r="MPN835" s="28"/>
      <c r="MPO835" s="28"/>
      <c r="MPP835" s="28"/>
      <c r="MPQ835" s="28"/>
      <c r="MPR835" s="28"/>
      <c r="MPS835" s="28"/>
      <c r="MPT835" s="28"/>
      <c r="MPU835" s="28"/>
      <c r="MPV835" s="28"/>
      <c r="MPW835" s="28"/>
      <c r="MPX835" s="28"/>
      <c r="MPY835" s="28"/>
      <c r="MPZ835" s="28"/>
      <c r="MQA835" s="28"/>
      <c r="MQB835" s="28"/>
      <c r="MQC835" s="28"/>
      <c r="MQD835" s="28"/>
      <c r="MQE835" s="28"/>
      <c r="MQF835" s="28"/>
      <c r="MQG835" s="28"/>
      <c r="MQH835" s="28"/>
      <c r="MQI835" s="28"/>
      <c r="MQJ835" s="28"/>
      <c r="MQK835" s="28"/>
      <c r="MQL835" s="28"/>
      <c r="MQM835" s="28"/>
      <c r="MQN835" s="28"/>
      <c r="MQO835" s="28"/>
      <c r="MQP835" s="28"/>
      <c r="MQQ835" s="28"/>
      <c r="MQR835" s="28"/>
      <c r="MQS835" s="28"/>
      <c r="MQT835" s="28"/>
      <c r="MQU835" s="28"/>
      <c r="MQV835" s="28"/>
      <c r="MQW835" s="28"/>
      <c r="MQX835" s="28"/>
      <c r="MQY835" s="28"/>
      <c r="MQZ835" s="28"/>
      <c r="MRA835" s="28"/>
      <c r="MRB835" s="28"/>
      <c r="MRC835" s="28"/>
      <c r="MRD835" s="28"/>
      <c r="MRE835" s="28"/>
      <c r="MRF835" s="28"/>
      <c r="MRG835" s="28"/>
      <c r="MRH835" s="28"/>
      <c r="MRI835" s="28"/>
      <c r="MRJ835" s="28"/>
      <c r="MRK835" s="28"/>
      <c r="MRL835" s="28"/>
      <c r="MRM835" s="28"/>
      <c r="MRN835" s="28"/>
      <c r="MRO835" s="28"/>
      <c r="MRP835" s="28"/>
      <c r="MRQ835" s="28"/>
      <c r="MRR835" s="28"/>
      <c r="MRS835" s="28"/>
      <c r="MRT835" s="28"/>
      <c r="MRU835" s="28"/>
      <c r="MRV835" s="28"/>
      <c r="MRW835" s="28"/>
      <c r="MRX835" s="28"/>
      <c r="MRY835" s="28"/>
      <c r="MRZ835" s="28"/>
      <c r="MSA835" s="28"/>
      <c r="MSB835" s="28"/>
      <c r="MSC835" s="28"/>
      <c r="MSD835" s="28"/>
      <c r="MSE835" s="28"/>
      <c r="MSF835" s="28"/>
      <c r="MSG835" s="28"/>
      <c r="MSH835" s="28"/>
      <c r="MSI835" s="28"/>
      <c r="MSJ835" s="28"/>
      <c r="MSK835" s="28"/>
      <c r="MSL835" s="28"/>
      <c r="MSM835" s="28"/>
      <c r="MSN835" s="28"/>
      <c r="MSO835" s="28"/>
      <c r="MSP835" s="28"/>
      <c r="MSQ835" s="28"/>
      <c r="MSR835" s="28"/>
      <c r="MSS835" s="28"/>
      <c r="MST835" s="28"/>
      <c r="MSU835" s="28"/>
      <c r="MSV835" s="28"/>
      <c r="MSW835" s="28"/>
      <c r="MSX835" s="28"/>
      <c r="MSY835" s="28"/>
      <c r="MSZ835" s="28"/>
      <c r="MTA835" s="28"/>
      <c r="MTB835" s="28"/>
      <c r="MTC835" s="28"/>
      <c r="MTD835" s="28"/>
      <c r="MTE835" s="28"/>
      <c r="MTF835" s="28"/>
      <c r="MTG835" s="28"/>
      <c r="MTH835" s="28"/>
      <c r="MTI835" s="28"/>
      <c r="MTJ835" s="28"/>
      <c r="MTK835" s="28"/>
      <c r="MTL835" s="28"/>
      <c r="MTM835" s="28"/>
      <c r="MTN835" s="28"/>
      <c r="MTO835" s="28"/>
      <c r="MTP835" s="28"/>
      <c r="MTQ835" s="28"/>
      <c r="MTR835" s="28"/>
      <c r="MTS835" s="28"/>
      <c r="MTT835" s="28"/>
      <c r="MTU835" s="28"/>
      <c r="MTV835" s="28"/>
      <c r="MTW835" s="28"/>
      <c r="MTX835" s="28"/>
      <c r="MTY835" s="28"/>
      <c r="MTZ835" s="28"/>
      <c r="MUA835" s="28"/>
      <c r="MUB835" s="28"/>
      <c r="MUC835" s="28"/>
      <c r="MUD835" s="28"/>
      <c r="MUE835" s="28"/>
      <c r="MUF835" s="28"/>
      <c r="MUG835" s="28"/>
      <c r="MUH835" s="28"/>
      <c r="MUI835" s="28"/>
      <c r="MUJ835" s="28"/>
      <c r="MUK835" s="28"/>
      <c r="MUL835" s="28"/>
      <c r="MUM835" s="28"/>
      <c r="MUN835" s="28"/>
      <c r="MUO835" s="28"/>
      <c r="MUP835" s="28"/>
      <c r="MUQ835" s="28"/>
      <c r="MUR835" s="28"/>
      <c r="MUS835" s="28"/>
      <c r="MUT835" s="28"/>
      <c r="MUU835" s="28"/>
      <c r="MUV835" s="28"/>
      <c r="MUW835" s="28"/>
      <c r="MUX835" s="28"/>
      <c r="MUY835" s="28"/>
      <c r="MUZ835" s="28"/>
      <c r="MVA835" s="28"/>
      <c r="MVB835" s="28"/>
      <c r="MVC835" s="28"/>
      <c r="MVD835" s="28"/>
      <c r="MVE835" s="28"/>
      <c r="MVF835" s="28"/>
      <c r="MVG835" s="28"/>
      <c r="MVH835" s="28"/>
      <c r="MVI835" s="28"/>
      <c r="MVJ835" s="28"/>
      <c r="MVK835" s="28"/>
      <c r="MVL835" s="28"/>
      <c r="MVM835" s="28"/>
      <c r="MVN835" s="28"/>
      <c r="MVO835" s="28"/>
      <c r="MVP835" s="28"/>
      <c r="MVQ835" s="28"/>
      <c r="MVR835" s="28"/>
      <c r="MVS835" s="28"/>
      <c r="MVT835" s="28"/>
      <c r="MVU835" s="28"/>
      <c r="MVV835" s="28"/>
      <c r="MVW835" s="28"/>
      <c r="MVX835" s="28"/>
      <c r="MVY835" s="28"/>
      <c r="MVZ835" s="28"/>
      <c r="MWA835" s="28"/>
      <c r="MWB835" s="28"/>
      <c r="MWC835" s="28"/>
      <c r="MWD835" s="28"/>
      <c r="MWE835" s="28"/>
      <c r="MWF835" s="28"/>
      <c r="MWG835" s="28"/>
      <c r="MWH835" s="28"/>
      <c r="MWI835" s="28"/>
      <c r="MWJ835" s="28"/>
      <c r="MWK835" s="28"/>
      <c r="MWL835" s="28"/>
      <c r="MWM835" s="28"/>
      <c r="MWN835" s="28"/>
      <c r="MWO835" s="28"/>
      <c r="MWP835" s="28"/>
      <c r="MWQ835" s="28"/>
      <c r="MWR835" s="28"/>
      <c r="MWS835" s="28"/>
      <c r="MWT835" s="28"/>
      <c r="MWU835" s="28"/>
      <c r="MWV835" s="28"/>
      <c r="MWW835" s="28"/>
      <c r="MWX835" s="28"/>
      <c r="MWY835" s="28"/>
      <c r="MWZ835" s="28"/>
      <c r="MXA835" s="28"/>
      <c r="MXB835" s="28"/>
      <c r="MXC835" s="28"/>
      <c r="MXD835" s="28"/>
      <c r="MXE835" s="28"/>
      <c r="MXF835" s="28"/>
      <c r="MXG835" s="28"/>
      <c r="MXH835" s="28"/>
      <c r="MXI835" s="28"/>
      <c r="MXJ835" s="28"/>
      <c r="MXK835" s="28"/>
      <c r="MXL835" s="28"/>
      <c r="MXM835" s="28"/>
      <c r="MXN835" s="28"/>
      <c r="MXO835" s="28"/>
      <c r="MXP835" s="28"/>
      <c r="MXQ835" s="28"/>
      <c r="MXR835" s="28"/>
      <c r="MXS835" s="28"/>
      <c r="MXT835" s="28"/>
      <c r="MXU835" s="28"/>
      <c r="MXV835" s="28"/>
      <c r="MXW835" s="28"/>
      <c r="MXX835" s="28"/>
      <c r="MXY835" s="28"/>
      <c r="MXZ835" s="28"/>
      <c r="MYA835" s="28"/>
      <c r="MYB835" s="28"/>
      <c r="MYC835" s="28"/>
      <c r="MYD835" s="28"/>
      <c r="MYE835" s="28"/>
      <c r="MYF835" s="28"/>
      <c r="MYG835" s="28"/>
      <c r="MYH835" s="28"/>
      <c r="MYI835" s="28"/>
      <c r="MYJ835" s="28"/>
      <c r="MYK835" s="28"/>
      <c r="MYL835" s="28"/>
      <c r="MYM835" s="28"/>
      <c r="MYN835" s="28"/>
      <c r="MYO835" s="28"/>
      <c r="MYP835" s="28"/>
      <c r="MYQ835" s="28"/>
      <c r="MYR835" s="28"/>
      <c r="MYS835" s="28"/>
      <c r="MYT835" s="28"/>
      <c r="MYU835" s="28"/>
      <c r="MYV835" s="28"/>
      <c r="MYW835" s="28"/>
      <c r="MYX835" s="28"/>
      <c r="MYY835" s="28"/>
      <c r="MYZ835" s="28"/>
      <c r="MZA835" s="28"/>
      <c r="MZB835" s="28"/>
      <c r="MZC835" s="28"/>
      <c r="MZD835" s="28"/>
      <c r="MZE835" s="28"/>
      <c r="MZF835" s="28"/>
      <c r="MZG835" s="28"/>
      <c r="MZH835" s="28"/>
      <c r="MZI835" s="28"/>
      <c r="MZJ835" s="28"/>
      <c r="MZK835" s="28"/>
      <c r="MZL835" s="28"/>
      <c r="MZM835" s="28"/>
      <c r="MZN835" s="28"/>
      <c r="MZO835" s="28"/>
      <c r="MZP835" s="28"/>
      <c r="MZQ835" s="28"/>
      <c r="MZR835" s="28"/>
      <c r="MZS835" s="28"/>
      <c r="MZT835" s="28"/>
      <c r="MZU835" s="28"/>
      <c r="MZV835" s="28"/>
      <c r="MZW835" s="28"/>
      <c r="MZX835" s="28"/>
      <c r="MZY835" s="28"/>
      <c r="MZZ835" s="28"/>
      <c r="NAA835" s="28"/>
      <c r="NAB835" s="28"/>
      <c r="NAC835" s="28"/>
      <c r="NAD835" s="28"/>
      <c r="NAE835" s="28"/>
      <c r="NAF835" s="28"/>
      <c r="NAG835" s="28"/>
      <c r="NAH835" s="28"/>
      <c r="NAI835" s="28"/>
      <c r="NAJ835" s="28"/>
      <c r="NAK835" s="28"/>
      <c r="NAL835" s="28"/>
      <c r="NAM835" s="28"/>
      <c r="NAN835" s="28"/>
      <c r="NAO835" s="28"/>
      <c r="NAP835" s="28"/>
      <c r="NAQ835" s="28"/>
      <c r="NAR835" s="28"/>
      <c r="NAS835" s="28"/>
      <c r="NAT835" s="28"/>
      <c r="NAU835" s="28"/>
      <c r="NAV835" s="28"/>
      <c r="NAW835" s="28"/>
      <c r="NAX835" s="28"/>
      <c r="NAY835" s="28"/>
      <c r="NAZ835" s="28"/>
      <c r="NBA835" s="28"/>
      <c r="NBB835" s="28"/>
      <c r="NBC835" s="28"/>
      <c r="NBD835" s="28"/>
      <c r="NBE835" s="28"/>
      <c r="NBF835" s="28"/>
      <c r="NBG835" s="28"/>
      <c r="NBH835" s="28"/>
      <c r="NBI835" s="28"/>
      <c r="NBJ835" s="28"/>
      <c r="NBK835" s="28"/>
      <c r="NBL835" s="28"/>
      <c r="NBM835" s="28"/>
      <c r="NBN835" s="28"/>
      <c r="NBO835" s="28"/>
      <c r="NBP835" s="28"/>
      <c r="NBQ835" s="28"/>
      <c r="NBR835" s="28"/>
      <c r="NBS835" s="28"/>
      <c r="NBT835" s="28"/>
      <c r="NBU835" s="28"/>
      <c r="NBV835" s="28"/>
      <c r="NBW835" s="28"/>
      <c r="NBX835" s="28"/>
      <c r="NBY835" s="28"/>
      <c r="NBZ835" s="28"/>
      <c r="NCA835" s="28"/>
      <c r="NCB835" s="28"/>
      <c r="NCC835" s="28"/>
      <c r="NCD835" s="28"/>
      <c r="NCE835" s="28"/>
      <c r="NCF835" s="28"/>
      <c r="NCG835" s="28"/>
      <c r="NCH835" s="28"/>
      <c r="NCI835" s="28"/>
      <c r="NCJ835" s="28"/>
      <c r="NCK835" s="28"/>
      <c r="NCL835" s="28"/>
      <c r="NCM835" s="28"/>
      <c r="NCN835" s="28"/>
      <c r="NCO835" s="28"/>
      <c r="NCP835" s="28"/>
      <c r="NCQ835" s="28"/>
      <c r="NCR835" s="28"/>
      <c r="NCS835" s="28"/>
      <c r="NCT835" s="28"/>
      <c r="NCU835" s="28"/>
      <c r="NCV835" s="28"/>
      <c r="NCW835" s="28"/>
      <c r="NCX835" s="28"/>
      <c r="NCY835" s="28"/>
      <c r="NCZ835" s="28"/>
      <c r="NDA835" s="28"/>
      <c r="NDB835" s="28"/>
      <c r="NDC835" s="28"/>
      <c r="NDD835" s="28"/>
      <c r="NDE835" s="28"/>
      <c r="NDF835" s="28"/>
      <c r="NDG835" s="28"/>
      <c r="NDH835" s="28"/>
      <c r="NDI835" s="28"/>
      <c r="NDJ835" s="28"/>
      <c r="NDK835" s="28"/>
      <c r="NDL835" s="28"/>
      <c r="NDM835" s="28"/>
      <c r="NDN835" s="28"/>
      <c r="NDO835" s="28"/>
      <c r="NDP835" s="28"/>
      <c r="NDQ835" s="28"/>
      <c r="NDR835" s="28"/>
      <c r="NDS835" s="28"/>
      <c r="NDT835" s="28"/>
      <c r="NDU835" s="28"/>
      <c r="NDV835" s="28"/>
      <c r="NDW835" s="28"/>
      <c r="NDX835" s="28"/>
      <c r="NDY835" s="28"/>
      <c r="NDZ835" s="28"/>
      <c r="NEA835" s="28"/>
      <c r="NEB835" s="28"/>
      <c r="NEC835" s="28"/>
      <c r="NED835" s="28"/>
      <c r="NEE835" s="28"/>
      <c r="NEF835" s="28"/>
      <c r="NEG835" s="28"/>
      <c r="NEH835" s="28"/>
      <c r="NEI835" s="28"/>
      <c r="NEJ835" s="28"/>
      <c r="NEK835" s="28"/>
      <c r="NEL835" s="28"/>
      <c r="NEM835" s="28"/>
      <c r="NEN835" s="28"/>
      <c r="NEO835" s="28"/>
      <c r="NEP835" s="28"/>
      <c r="NEQ835" s="28"/>
      <c r="NER835" s="28"/>
      <c r="NES835" s="28"/>
      <c r="NET835" s="28"/>
      <c r="NEU835" s="28"/>
      <c r="NEV835" s="28"/>
      <c r="NEW835" s="28"/>
      <c r="NEX835" s="28"/>
      <c r="NEY835" s="28"/>
      <c r="NEZ835" s="28"/>
      <c r="NFA835" s="28"/>
      <c r="NFB835" s="28"/>
      <c r="NFC835" s="28"/>
      <c r="NFD835" s="28"/>
      <c r="NFE835" s="28"/>
      <c r="NFF835" s="28"/>
      <c r="NFG835" s="28"/>
      <c r="NFH835" s="28"/>
      <c r="NFI835" s="28"/>
      <c r="NFJ835" s="28"/>
      <c r="NFK835" s="28"/>
      <c r="NFL835" s="28"/>
      <c r="NFM835" s="28"/>
      <c r="NFN835" s="28"/>
      <c r="NFO835" s="28"/>
      <c r="NFP835" s="28"/>
      <c r="NFQ835" s="28"/>
      <c r="NFR835" s="28"/>
      <c r="NFS835" s="28"/>
      <c r="NFT835" s="28"/>
      <c r="NFU835" s="28"/>
      <c r="NFV835" s="28"/>
      <c r="NFW835" s="28"/>
      <c r="NFX835" s="28"/>
      <c r="NFY835" s="28"/>
      <c r="NFZ835" s="28"/>
      <c r="NGA835" s="28"/>
      <c r="NGB835" s="28"/>
      <c r="NGC835" s="28"/>
      <c r="NGD835" s="28"/>
      <c r="NGE835" s="28"/>
      <c r="NGF835" s="28"/>
      <c r="NGG835" s="28"/>
      <c r="NGH835" s="28"/>
      <c r="NGI835" s="28"/>
      <c r="NGJ835" s="28"/>
      <c r="NGK835" s="28"/>
      <c r="NGL835" s="28"/>
      <c r="NGM835" s="28"/>
      <c r="NGN835" s="28"/>
      <c r="NGO835" s="28"/>
      <c r="NGP835" s="28"/>
      <c r="NGQ835" s="28"/>
      <c r="NGR835" s="28"/>
      <c r="NGS835" s="28"/>
      <c r="NGT835" s="28"/>
      <c r="NGU835" s="28"/>
      <c r="NGV835" s="28"/>
      <c r="NGW835" s="28"/>
      <c r="NGX835" s="28"/>
      <c r="NGY835" s="28"/>
      <c r="NGZ835" s="28"/>
      <c r="NHA835" s="28"/>
      <c r="NHB835" s="28"/>
      <c r="NHC835" s="28"/>
      <c r="NHD835" s="28"/>
      <c r="NHE835" s="28"/>
      <c r="NHF835" s="28"/>
      <c r="NHG835" s="28"/>
      <c r="NHH835" s="28"/>
      <c r="NHI835" s="28"/>
      <c r="NHJ835" s="28"/>
      <c r="NHK835" s="28"/>
      <c r="NHL835" s="28"/>
      <c r="NHM835" s="28"/>
      <c r="NHN835" s="28"/>
      <c r="NHO835" s="28"/>
      <c r="NHP835" s="28"/>
      <c r="NHQ835" s="28"/>
      <c r="NHR835" s="28"/>
      <c r="NHS835" s="28"/>
      <c r="NHT835" s="28"/>
      <c r="NHU835" s="28"/>
      <c r="NHV835" s="28"/>
      <c r="NHW835" s="28"/>
      <c r="NHX835" s="28"/>
      <c r="NHY835" s="28"/>
      <c r="NHZ835" s="28"/>
      <c r="NIA835" s="28"/>
      <c r="NIB835" s="28"/>
      <c r="NIC835" s="28"/>
      <c r="NID835" s="28"/>
      <c r="NIE835" s="28"/>
      <c r="NIF835" s="28"/>
      <c r="NIG835" s="28"/>
      <c r="NIH835" s="28"/>
      <c r="NII835" s="28"/>
      <c r="NIJ835" s="28"/>
      <c r="NIK835" s="28"/>
      <c r="NIL835" s="28"/>
      <c r="NIM835" s="28"/>
      <c r="NIN835" s="28"/>
      <c r="NIO835" s="28"/>
      <c r="NIP835" s="28"/>
      <c r="NIQ835" s="28"/>
      <c r="NIR835" s="28"/>
      <c r="NIS835" s="28"/>
      <c r="NIT835" s="28"/>
      <c r="NIU835" s="28"/>
      <c r="NIV835" s="28"/>
      <c r="NIW835" s="28"/>
      <c r="NIX835" s="28"/>
      <c r="NIY835" s="28"/>
      <c r="NIZ835" s="28"/>
      <c r="NJA835" s="28"/>
      <c r="NJB835" s="28"/>
      <c r="NJC835" s="28"/>
      <c r="NJD835" s="28"/>
      <c r="NJE835" s="28"/>
      <c r="NJF835" s="28"/>
      <c r="NJG835" s="28"/>
      <c r="NJH835" s="28"/>
      <c r="NJI835" s="28"/>
      <c r="NJJ835" s="28"/>
      <c r="NJK835" s="28"/>
      <c r="NJL835" s="28"/>
      <c r="NJM835" s="28"/>
      <c r="NJN835" s="28"/>
      <c r="NJO835" s="28"/>
      <c r="NJP835" s="28"/>
      <c r="NJQ835" s="28"/>
      <c r="NJR835" s="28"/>
      <c r="NJS835" s="28"/>
      <c r="NJT835" s="28"/>
      <c r="NJU835" s="28"/>
      <c r="NJV835" s="28"/>
      <c r="NJW835" s="28"/>
      <c r="NJX835" s="28"/>
      <c r="NJY835" s="28"/>
      <c r="NJZ835" s="28"/>
      <c r="NKA835" s="28"/>
      <c r="NKB835" s="28"/>
      <c r="NKC835" s="28"/>
      <c r="NKD835" s="28"/>
      <c r="NKE835" s="28"/>
      <c r="NKF835" s="28"/>
      <c r="NKG835" s="28"/>
      <c r="NKH835" s="28"/>
      <c r="NKI835" s="28"/>
      <c r="NKJ835" s="28"/>
      <c r="NKK835" s="28"/>
      <c r="NKL835" s="28"/>
      <c r="NKM835" s="28"/>
      <c r="NKN835" s="28"/>
      <c r="NKO835" s="28"/>
      <c r="NKP835" s="28"/>
      <c r="NKQ835" s="28"/>
      <c r="NKR835" s="28"/>
      <c r="NKS835" s="28"/>
      <c r="NKT835" s="28"/>
      <c r="NKU835" s="28"/>
      <c r="NKV835" s="28"/>
      <c r="NKW835" s="28"/>
      <c r="NKX835" s="28"/>
      <c r="NKY835" s="28"/>
      <c r="NKZ835" s="28"/>
      <c r="NLA835" s="28"/>
      <c r="NLB835" s="28"/>
      <c r="NLC835" s="28"/>
      <c r="NLD835" s="28"/>
      <c r="NLE835" s="28"/>
      <c r="NLF835" s="28"/>
      <c r="NLG835" s="28"/>
      <c r="NLH835" s="28"/>
      <c r="NLI835" s="28"/>
      <c r="NLJ835" s="28"/>
      <c r="NLK835" s="28"/>
      <c r="NLL835" s="28"/>
      <c r="NLM835" s="28"/>
      <c r="NLN835" s="28"/>
      <c r="NLO835" s="28"/>
      <c r="NLP835" s="28"/>
      <c r="NLQ835" s="28"/>
      <c r="NLR835" s="28"/>
      <c r="NLS835" s="28"/>
      <c r="NLT835" s="28"/>
      <c r="NLU835" s="28"/>
      <c r="NLV835" s="28"/>
      <c r="NLW835" s="28"/>
      <c r="NLX835" s="28"/>
      <c r="NLY835" s="28"/>
      <c r="NLZ835" s="28"/>
      <c r="NMA835" s="28"/>
      <c r="NMB835" s="28"/>
      <c r="NMC835" s="28"/>
      <c r="NMD835" s="28"/>
      <c r="NME835" s="28"/>
      <c r="NMF835" s="28"/>
      <c r="NMG835" s="28"/>
      <c r="NMH835" s="28"/>
      <c r="NMI835" s="28"/>
      <c r="NMJ835" s="28"/>
      <c r="NMK835" s="28"/>
      <c r="NML835" s="28"/>
      <c r="NMM835" s="28"/>
      <c r="NMN835" s="28"/>
      <c r="NMO835" s="28"/>
      <c r="NMP835" s="28"/>
      <c r="NMQ835" s="28"/>
      <c r="NMR835" s="28"/>
      <c r="NMS835" s="28"/>
      <c r="NMT835" s="28"/>
      <c r="NMU835" s="28"/>
      <c r="NMV835" s="28"/>
      <c r="NMW835" s="28"/>
      <c r="NMX835" s="28"/>
      <c r="NMY835" s="28"/>
      <c r="NMZ835" s="28"/>
      <c r="NNA835" s="28"/>
      <c r="NNB835" s="28"/>
      <c r="NNC835" s="28"/>
      <c r="NND835" s="28"/>
      <c r="NNE835" s="28"/>
      <c r="NNF835" s="28"/>
      <c r="NNG835" s="28"/>
      <c r="NNH835" s="28"/>
      <c r="NNI835" s="28"/>
      <c r="NNJ835" s="28"/>
      <c r="NNK835" s="28"/>
      <c r="NNL835" s="28"/>
      <c r="NNM835" s="28"/>
      <c r="NNN835" s="28"/>
      <c r="NNO835" s="28"/>
      <c r="NNP835" s="28"/>
      <c r="NNQ835" s="28"/>
      <c r="NNR835" s="28"/>
      <c r="NNS835" s="28"/>
      <c r="NNT835" s="28"/>
      <c r="NNU835" s="28"/>
      <c r="NNV835" s="28"/>
      <c r="NNW835" s="28"/>
      <c r="NNX835" s="28"/>
      <c r="NNY835" s="28"/>
      <c r="NNZ835" s="28"/>
      <c r="NOA835" s="28"/>
      <c r="NOB835" s="28"/>
      <c r="NOC835" s="28"/>
      <c r="NOD835" s="28"/>
      <c r="NOE835" s="28"/>
      <c r="NOF835" s="28"/>
      <c r="NOG835" s="28"/>
      <c r="NOH835" s="28"/>
      <c r="NOI835" s="28"/>
      <c r="NOJ835" s="28"/>
      <c r="NOK835" s="28"/>
      <c r="NOL835" s="28"/>
      <c r="NOM835" s="28"/>
      <c r="NON835" s="28"/>
      <c r="NOO835" s="28"/>
      <c r="NOP835" s="28"/>
      <c r="NOQ835" s="28"/>
      <c r="NOR835" s="28"/>
      <c r="NOS835" s="28"/>
      <c r="NOT835" s="28"/>
      <c r="NOU835" s="28"/>
      <c r="NOV835" s="28"/>
      <c r="NOW835" s="28"/>
      <c r="NOX835" s="28"/>
      <c r="NOY835" s="28"/>
      <c r="NOZ835" s="28"/>
      <c r="NPA835" s="28"/>
      <c r="NPB835" s="28"/>
      <c r="NPC835" s="28"/>
      <c r="NPD835" s="28"/>
      <c r="NPE835" s="28"/>
      <c r="NPF835" s="28"/>
      <c r="NPG835" s="28"/>
      <c r="NPH835" s="28"/>
      <c r="NPI835" s="28"/>
      <c r="NPJ835" s="28"/>
      <c r="NPK835" s="28"/>
      <c r="NPL835" s="28"/>
      <c r="NPM835" s="28"/>
      <c r="NPN835" s="28"/>
      <c r="NPO835" s="28"/>
      <c r="NPP835" s="28"/>
      <c r="NPQ835" s="28"/>
      <c r="NPR835" s="28"/>
      <c r="NPS835" s="28"/>
      <c r="NPT835" s="28"/>
      <c r="NPU835" s="28"/>
      <c r="NPV835" s="28"/>
      <c r="NPW835" s="28"/>
      <c r="NPX835" s="28"/>
      <c r="NPY835" s="28"/>
      <c r="NPZ835" s="28"/>
      <c r="NQA835" s="28"/>
      <c r="NQB835" s="28"/>
      <c r="NQC835" s="28"/>
      <c r="NQD835" s="28"/>
      <c r="NQE835" s="28"/>
      <c r="NQF835" s="28"/>
      <c r="NQG835" s="28"/>
      <c r="NQH835" s="28"/>
      <c r="NQI835" s="28"/>
      <c r="NQJ835" s="28"/>
      <c r="NQK835" s="28"/>
      <c r="NQL835" s="28"/>
      <c r="NQM835" s="28"/>
      <c r="NQN835" s="28"/>
      <c r="NQO835" s="28"/>
      <c r="NQP835" s="28"/>
      <c r="NQQ835" s="28"/>
      <c r="NQR835" s="28"/>
      <c r="NQS835" s="28"/>
      <c r="NQT835" s="28"/>
      <c r="NQU835" s="28"/>
      <c r="NQV835" s="28"/>
      <c r="NQW835" s="28"/>
      <c r="NQX835" s="28"/>
      <c r="NQY835" s="28"/>
      <c r="NQZ835" s="28"/>
      <c r="NRA835" s="28"/>
      <c r="NRB835" s="28"/>
      <c r="NRC835" s="28"/>
      <c r="NRD835" s="28"/>
      <c r="NRE835" s="28"/>
      <c r="NRF835" s="28"/>
      <c r="NRG835" s="28"/>
      <c r="NRH835" s="28"/>
      <c r="NRI835" s="28"/>
      <c r="NRJ835" s="28"/>
      <c r="NRK835" s="28"/>
      <c r="NRL835" s="28"/>
      <c r="NRM835" s="28"/>
      <c r="NRN835" s="28"/>
      <c r="NRO835" s="28"/>
      <c r="NRP835" s="28"/>
      <c r="NRQ835" s="28"/>
      <c r="NRR835" s="28"/>
      <c r="NRS835" s="28"/>
      <c r="NRT835" s="28"/>
      <c r="NRU835" s="28"/>
      <c r="NRV835" s="28"/>
      <c r="NRW835" s="28"/>
      <c r="NRX835" s="28"/>
      <c r="NRY835" s="28"/>
      <c r="NRZ835" s="28"/>
      <c r="NSA835" s="28"/>
      <c r="NSB835" s="28"/>
      <c r="NSC835" s="28"/>
      <c r="NSD835" s="28"/>
      <c r="NSE835" s="28"/>
      <c r="NSF835" s="28"/>
      <c r="NSG835" s="28"/>
      <c r="NSH835" s="28"/>
      <c r="NSI835" s="28"/>
      <c r="NSJ835" s="28"/>
      <c r="NSK835" s="28"/>
      <c r="NSL835" s="28"/>
      <c r="NSM835" s="28"/>
      <c r="NSN835" s="28"/>
      <c r="NSO835" s="28"/>
      <c r="NSP835" s="28"/>
      <c r="NSQ835" s="28"/>
      <c r="NSR835" s="28"/>
      <c r="NSS835" s="28"/>
      <c r="NST835" s="28"/>
      <c r="NSU835" s="28"/>
      <c r="NSV835" s="28"/>
      <c r="NSW835" s="28"/>
      <c r="NSX835" s="28"/>
      <c r="NSY835" s="28"/>
      <c r="NSZ835" s="28"/>
      <c r="NTA835" s="28"/>
      <c r="NTB835" s="28"/>
      <c r="NTC835" s="28"/>
      <c r="NTD835" s="28"/>
      <c r="NTE835" s="28"/>
      <c r="NTF835" s="28"/>
      <c r="NTG835" s="28"/>
      <c r="NTH835" s="28"/>
      <c r="NTI835" s="28"/>
      <c r="NTJ835" s="28"/>
      <c r="NTK835" s="28"/>
      <c r="NTL835" s="28"/>
      <c r="NTM835" s="28"/>
      <c r="NTN835" s="28"/>
      <c r="NTO835" s="28"/>
      <c r="NTP835" s="28"/>
      <c r="NTQ835" s="28"/>
      <c r="NTR835" s="28"/>
      <c r="NTS835" s="28"/>
      <c r="NTT835" s="28"/>
      <c r="NTU835" s="28"/>
      <c r="NTV835" s="28"/>
      <c r="NTW835" s="28"/>
      <c r="NTX835" s="28"/>
      <c r="NTY835" s="28"/>
      <c r="NTZ835" s="28"/>
      <c r="NUA835" s="28"/>
      <c r="NUB835" s="28"/>
      <c r="NUC835" s="28"/>
      <c r="NUD835" s="28"/>
      <c r="NUE835" s="28"/>
      <c r="NUF835" s="28"/>
      <c r="NUG835" s="28"/>
      <c r="NUH835" s="28"/>
      <c r="NUI835" s="28"/>
      <c r="NUJ835" s="28"/>
      <c r="NUK835" s="28"/>
      <c r="NUL835" s="28"/>
      <c r="NUM835" s="28"/>
      <c r="NUN835" s="28"/>
      <c r="NUO835" s="28"/>
      <c r="NUP835" s="28"/>
      <c r="NUQ835" s="28"/>
      <c r="NUR835" s="28"/>
      <c r="NUS835" s="28"/>
      <c r="NUT835" s="28"/>
      <c r="NUU835" s="28"/>
      <c r="NUV835" s="28"/>
      <c r="NUW835" s="28"/>
      <c r="NUX835" s="28"/>
      <c r="NUY835" s="28"/>
      <c r="NUZ835" s="28"/>
      <c r="NVA835" s="28"/>
      <c r="NVB835" s="28"/>
      <c r="NVC835" s="28"/>
      <c r="NVD835" s="28"/>
      <c r="NVE835" s="28"/>
      <c r="NVF835" s="28"/>
      <c r="NVG835" s="28"/>
      <c r="NVH835" s="28"/>
      <c r="NVI835" s="28"/>
      <c r="NVJ835" s="28"/>
      <c r="NVK835" s="28"/>
      <c r="NVL835" s="28"/>
      <c r="NVM835" s="28"/>
      <c r="NVN835" s="28"/>
      <c r="NVO835" s="28"/>
      <c r="NVP835" s="28"/>
      <c r="NVQ835" s="28"/>
      <c r="NVR835" s="28"/>
      <c r="NVS835" s="28"/>
      <c r="NVT835" s="28"/>
      <c r="NVU835" s="28"/>
      <c r="NVV835" s="28"/>
      <c r="NVW835" s="28"/>
      <c r="NVX835" s="28"/>
      <c r="NVY835" s="28"/>
      <c r="NVZ835" s="28"/>
      <c r="NWA835" s="28"/>
      <c r="NWB835" s="28"/>
      <c r="NWC835" s="28"/>
      <c r="NWD835" s="28"/>
      <c r="NWE835" s="28"/>
      <c r="NWF835" s="28"/>
      <c r="NWG835" s="28"/>
      <c r="NWH835" s="28"/>
      <c r="NWI835" s="28"/>
      <c r="NWJ835" s="28"/>
      <c r="NWK835" s="28"/>
      <c r="NWL835" s="28"/>
      <c r="NWM835" s="28"/>
      <c r="NWN835" s="28"/>
      <c r="NWO835" s="28"/>
      <c r="NWP835" s="28"/>
      <c r="NWQ835" s="28"/>
      <c r="NWR835" s="28"/>
      <c r="NWS835" s="28"/>
      <c r="NWT835" s="28"/>
      <c r="NWU835" s="28"/>
      <c r="NWV835" s="28"/>
      <c r="NWW835" s="28"/>
      <c r="NWX835" s="28"/>
      <c r="NWY835" s="28"/>
      <c r="NWZ835" s="28"/>
      <c r="NXA835" s="28"/>
      <c r="NXB835" s="28"/>
      <c r="NXC835" s="28"/>
      <c r="NXD835" s="28"/>
      <c r="NXE835" s="28"/>
      <c r="NXF835" s="28"/>
      <c r="NXG835" s="28"/>
      <c r="NXH835" s="28"/>
      <c r="NXI835" s="28"/>
      <c r="NXJ835" s="28"/>
      <c r="NXK835" s="28"/>
      <c r="NXL835" s="28"/>
      <c r="NXM835" s="28"/>
      <c r="NXN835" s="28"/>
      <c r="NXO835" s="28"/>
      <c r="NXP835" s="28"/>
      <c r="NXQ835" s="28"/>
      <c r="NXR835" s="28"/>
      <c r="NXS835" s="28"/>
      <c r="NXT835" s="28"/>
      <c r="NXU835" s="28"/>
      <c r="NXV835" s="28"/>
      <c r="NXW835" s="28"/>
      <c r="NXX835" s="28"/>
      <c r="NXY835" s="28"/>
      <c r="NXZ835" s="28"/>
      <c r="NYA835" s="28"/>
      <c r="NYB835" s="28"/>
      <c r="NYC835" s="28"/>
      <c r="NYD835" s="28"/>
      <c r="NYE835" s="28"/>
      <c r="NYF835" s="28"/>
      <c r="NYG835" s="28"/>
      <c r="NYH835" s="28"/>
      <c r="NYI835" s="28"/>
      <c r="NYJ835" s="28"/>
      <c r="NYK835" s="28"/>
      <c r="NYL835" s="28"/>
      <c r="NYM835" s="28"/>
      <c r="NYN835" s="28"/>
      <c r="NYO835" s="28"/>
      <c r="NYP835" s="28"/>
      <c r="NYQ835" s="28"/>
      <c r="NYR835" s="28"/>
      <c r="NYS835" s="28"/>
      <c r="NYT835" s="28"/>
      <c r="NYU835" s="28"/>
      <c r="NYV835" s="28"/>
      <c r="NYW835" s="28"/>
      <c r="NYX835" s="28"/>
      <c r="NYY835" s="28"/>
      <c r="NYZ835" s="28"/>
      <c r="NZA835" s="28"/>
      <c r="NZB835" s="28"/>
      <c r="NZC835" s="28"/>
      <c r="NZD835" s="28"/>
      <c r="NZE835" s="28"/>
      <c r="NZF835" s="28"/>
      <c r="NZG835" s="28"/>
      <c r="NZH835" s="28"/>
      <c r="NZI835" s="28"/>
      <c r="NZJ835" s="28"/>
      <c r="NZK835" s="28"/>
      <c r="NZL835" s="28"/>
      <c r="NZM835" s="28"/>
      <c r="NZN835" s="28"/>
      <c r="NZO835" s="28"/>
      <c r="NZP835" s="28"/>
      <c r="NZQ835" s="28"/>
      <c r="NZR835" s="28"/>
      <c r="NZS835" s="28"/>
      <c r="NZT835" s="28"/>
      <c r="NZU835" s="28"/>
      <c r="NZV835" s="28"/>
      <c r="NZW835" s="28"/>
      <c r="NZX835" s="28"/>
      <c r="NZY835" s="28"/>
      <c r="NZZ835" s="28"/>
      <c r="OAA835" s="28"/>
      <c r="OAB835" s="28"/>
      <c r="OAC835" s="28"/>
      <c r="OAD835" s="28"/>
      <c r="OAE835" s="28"/>
      <c r="OAF835" s="28"/>
      <c r="OAG835" s="28"/>
      <c r="OAH835" s="28"/>
      <c r="OAI835" s="28"/>
      <c r="OAJ835" s="28"/>
      <c r="OAK835" s="28"/>
      <c r="OAL835" s="28"/>
      <c r="OAM835" s="28"/>
      <c r="OAN835" s="28"/>
      <c r="OAO835" s="28"/>
      <c r="OAP835" s="28"/>
      <c r="OAQ835" s="28"/>
      <c r="OAR835" s="28"/>
      <c r="OAS835" s="28"/>
      <c r="OAT835" s="28"/>
      <c r="OAU835" s="28"/>
      <c r="OAV835" s="28"/>
      <c r="OAW835" s="28"/>
      <c r="OAX835" s="28"/>
      <c r="OAY835" s="28"/>
      <c r="OAZ835" s="28"/>
      <c r="OBA835" s="28"/>
      <c r="OBB835" s="28"/>
      <c r="OBC835" s="28"/>
      <c r="OBD835" s="28"/>
      <c r="OBE835" s="28"/>
      <c r="OBF835" s="28"/>
      <c r="OBG835" s="28"/>
      <c r="OBH835" s="28"/>
      <c r="OBI835" s="28"/>
      <c r="OBJ835" s="28"/>
      <c r="OBK835" s="28"/>
      <c r="OBL835" s="28"/>
      <c r="OBM835" s="28"/>
      <c r="OBN835" s="28"/>
      <c r="OBO835" s="28"/>
      <c r="OBP835" s="28"/>
      <c r="OBQ835" s="28"/>
      <c r="OBR835" s="28"/>
      <c r="OBS835" s="28"/>
      <c r="OBT835" s="28"/>
      <c r="OBU835" s="28"/>
      <c r="OBV835" s="28"/>
      <c r="OBW835" s="28"/>
      <c r="OBX835" s="28"/>
      <c r="OBY835" s="28"/>
      <c r="OBZ835" s="28"/>
      <c r="OCA835" s="28"/>
      <c r="OCB835" s="28"/>
      <c r="OCC835" s="28"/>
      <c r="OCD835" s="28"/>
      <c r="OCE835" s="28"/>
      <c r="OCF835" s="28"/>
      <c r="OCG835" s="28"/>
      <c r="OCH835" s="28"/>
      <c r="OCI835" s="28"/>
      <c r="OCJ835" s="28"/>
      <c r="OCK835" s="28"/>
      <c r="OCL835" s="28"/>
      <c r="OCM835" s="28"/>
      <c r="OCN835" s="28"/>
      <c r="OCO835" s="28"/>
      <c r="OCP835" s="28"/>
      <c r="OCQ835" s="28"/>
      <c r="OCR835" s="28"/>
      <c r="OCS835" s="28"/>
      <c r="OCT835" s="28"/>
      <c r="OCU835" s="28"/>
      <c r="OCV835" s="28"/>
      <c r="OCW835" s="28"/>
      <c r="OCX835" s="28"/>
      <c r="OCY835" s="28"/>
      <c r="OCZ835" s="28"/>
      <c r="ODA835" s="28"/>
      <c r="ODB835" s="28"/>
      <c r="ODC835" s="28"/>
      <c r="ODD835" s="28"/>
      <c r="ODE835" s="28"/>
      <c r="ODF835" s="28"/>
      <c r="ODG835" s="28"/>
      <c r="ODH835" s="28"/>
      <c r="ODI835" s="28"/>
      <c r="ODJ835" s="28"/>
      <c r="ODK835" s="28"/>
      <c r="ODL835" s="28"/>
      <c r="ODM835" s="28"/>
      <c r="ODN835" s="28"/>
      <c r="ODO835" s="28"/>
      <c r="ODP835" s="28"/>
      <c r="ODQ835" s="28"/>
      <c r="ODR835" s="28"/>
      <c r="ODS835" s="28"/>
      <c r="ODT835" s="28"/>
      <c r="ODU835" s="28"/>
      <c r="ODV835" s="28"/>
      <c r="ODW835" s="28"/>
      <c r="ODX835" s="28"/>
      <c r="ODY835" s="28"/>
      <c r="ODZ835" s="28"/>
      <c r="OEA835" s="28"/>
      <c r="OEB835" s="28"/>
      <c r="OEC835" s="28"/>
      <c r="OED835" s="28"/>
      <c r="OEE835" s="28"/>
      <c r="OEF835" s="28"/>
      <c r="OEG835" s="28"/>
      <c r="OEH835" s="28"/>
      <c r="OEI835" s="28"/>
      <c r="OEJ835" s="28"/>
      <c r="OEK835" s="28"/>
      <c r="OEL835" s="28"/>
      <c r="OEM835" s="28"/>
      <c r="OEN835" s="28"/>
      <c r="OEO835" s="28"/>
      <c r="OEP835" s="28"/>
      <c r="OEQ835" s="28"/>
      <c r="OER835" s="28"/>
      <c r="OES835" s="28"/>
      <c r="OET835" s="28"/>
      <c r="OEU835" s="28"/>
      <c r="OEV835" s="28"/>
      <c r="OEW835" s="28"/>
      <c r="OEX835" s="28"/>
      <c r="OEY835" s="28"/>
      <c r="OEZ835" s="28"/>
      <c r="OFA835" s="28"/>
      <c r="OFB835" s="28"/>
      <c r="OFC835" s="28"/>
      <c r="OFD835" s="28"/>
      <c r="OFE835" s="28"/>
      <c r="OFF835" s="28"/>
      <c r="OFG835" s="28"/>
      <c r="OFH835" s="28"/>
      <c r="OFI835" s="28"/>
      <c r="OFJ835" s="28"/>
      <c r="OFK835" s="28"/>
      <c r="OFL835" s="28"/>
      <c r="OFM835" s="28"/>
      <c r="OFN835" s="28"/>
      <c r="OFO835" s="28"/>
      <c r="OFP835" s="28"/>
      <c r="OFQ835" s="28"/>
      <c r="OFR835" s="28"/>
      <c r="OFS835" s="28"/>
      <c r="OFT835" s="28"/>
      <c r="OFU835" s="28"/>
      <c r="OFV835" s="28"/>
      <c r="OFW835" s="28"/>
      <c r="OFX835" s="28"/>
      <c r="OFY835" s="28"/>
      <c r="OFZ835" s="28"/>
      <c r="OGA835" s="28"/>
      <c r="OGB835" s="28"/>
      <c r="OGC835" s="28"/>
      <c r="OGD835" s="28"/>
      <c r="OGE835" s="28"/>
      <c r="OGF835" s="28"/>
      <c r="OGG835" s="28"/>
      <c r="OGH835" s="28"/>
      <c r="OGI835" s="28"/>
      <c r="OGJ835" s="28"/>
      <c r="OGK835" s="28"/>
      <c r="OGL835" s="28"/>
      <c r="OGM835" s="28"/>
      <c r="OGN835" s="28"/>
      <c r="OGO835" s="28"/>
      <c r="OGP835" s="28"/>
      <c r="OGQ835" s="28"/>
      <c r="OGR835" s="28"/>
      <c r="OGS835" s="28"/>
      <c r="OGT835" s="28"/>
      <c r="OGU835" s="28"/>
      <c r="OGV835" s="28"/>
      <c r="OGW835" s="28"/>
      <c r="OGX835" s="28"/>
      <c r="OGY835" s="28"/>
      <c r="OGZ835" s="28"/>
      <c r="OHA835" s="28"/>
      <c r="OHB835" s="28"/>
      <c r="OHC835" s="28"/>
      <c r="OHD835" s="28"/>
      <c r="OHE835" s="28"/>
      <c r="OHF835" s="28"/>
      <c r="OHG835" s="28"/>
      <c r="OHH835" s="28"/>
      <c r="OHI835" s="28"/>
      <c r="OHJ835" s="28"/>
      <c r="OHK835" s="28"/>
      <c r="OHL835" s="28"/>
      <c r="OHM835" s="28"/>
      <c r="OHN835" s="28"/>
      <c r="OHO835" s="28"/>
      <c r="OHP835" s="28"/>
      <c r="OHQ835" s="28"/>
      <c r="OHR835" s="28"/>
      <c r="OHS835" s="28"/>
      <c r="OHT835" s="28"/>
      <c r="OHU835" s="28"/>
      <c r="OHV835" s="28"/>
      <c r="OHW835" s="28"/>
      <c r="OHX835" s="28"/>
      <c r="OHY835" s="28"/>
      <c r="OHZ835" s="28"/>
      <c r="OIA835" s="28"/>
      <c r="OIB835" s="28"/>
      <c r="OIC835" s="28"/>
      <c r="OID835" s="28"/>
      <c r="OIE835" s="28"/>
      <c r="OIF835" s="28"/>
      <c r="OIG835" s="28"/>
      <c r="OIH835" s="28"/>
      <c r="OII835" s="28"/>
      <c r="OIJ835" s="28"/>
      <c r="OIK835" s="28"/>
      <c r="OIL835" s="28"/>
      <c r="OIM835" s="28"/>
      <c r="OIN835" s="28"/>
      <c r="OIO835" s="28"/>
      <c r="OIP835" s="28"/>
      <c r="OIQ835" s="28"/>
      <c r="OIR835" s="28"/>
      <c r="OIS835" s="28"/>
      <c r="OIT835" s="28"/>
      <c r="OIU835" s="28"/>
      <c r="OIV835" s="28"/>
      <c r="OIW835" s="28"/>
      <c r="OIX835" s="28"/>
      <c r="OIY835" s="28"/>
      <c r="OIZ835" s="28"/>
      <c r="OJA835" s="28"/>
      <c r="OJB835" s="28"/>
      <c r="OJC835" s="28"/>
      <c r="OJD835" s="28"/>
      <c r="OJE835" s="28"/>
      <c r="OJF835" s="28"/>
      <c r="OJG835" s="28"/>
      <c r="OJH835" s="28"/>
      <c r="OJI835" s="28"/>
      <c r="OJJ835" s="28"/>
      <c r="OJK835" s="28"/>
      <c r="OJL835" s="28"/>
      <c r="OJM835" s="28"/>
      <c r="OJN835" s="28"/>
      <c r="OJO835" s="28"/>
      <c r="OJP835" s="28"/>
      <c r="OJQ835" s="28"/>
      <c r="OJR835" s="28"/>
      <c r="OJS835" s="28"/>
      <c r="OJT835" s="28"/>
      <c r="OJU835" s="28"/>
      <c r="OJV835" s="28"/>
      <c r="OJW835" s="28"/>
      <c r="OJX835" s="28"/>
      <c r="OJY835" s="28"/>
      <c r="OJZ835" s="28"/>
      <c r="OKA835" s="28"/>
      <c r="OKB835" s="28"/>
      <c r="OKC835" s="28"/>
      <c r="OKD835" s="28"/>
      <c r="OKE835" s="28"/>
      <c r="OKF835" s="28"/>
      <c r="OKG835" s="28"/>
      <c r="OKH835" s="28"/>
      <c r="OKI835" s="28"/>
      <c r="OKJ835" s="28"/>
      <c r="OKK835" s="28"/>
      <c r="OKL835" s="28"/>
      <c r="OKM835" s="28"/>
      <c r="OKN835" s="28"/>
      <c r="OKO835" s="28"/>
      <c r="OKP835" s="28"/>
      <c r="OKQ835" s="28"/>
      <c r="OKR835" s="28"/>
      <c r="OKS835" s="28"/>
      <c r="OKT835" s="28"/>
      <c r="OKU835" s="28"/>
      <c r="OKV835" s="28"/>
      <c r="OKW835" s="28"/>
      <c r="OKX835" s="28"/>
      <c r="OKY835" s="28"/>
      <c r="OKZ835" s="28"/>
      <c r="OLA835" s="28"/>
      <c r="OLB835" s="28"/>
      <c r="OLC835" s="28"/>
      <c r="OLD835" s="28"/>
      <c r="OLE835" s="28"/>
      <c r="OLF835" s="28"/>
      <c r="OLG835" s="28"/>
      <c r="OLH835" s="28"/>
      <c r="OLI835" s="28"/>
      <c r="OLJ835" s="28"/>
      <c r="OLK835" s="28"/>
      <c r="OLL835" s="28"/>
      <c r="OLM835" s="28"/>
      <c r="OLN835" s="28"/>
      <c r="OLO835" s="28"/>
      <c r="OLP835" s="28"/>
      <c r="OLQ835" s="28"/>
      <c r="OLR835" s="28"/>
      <c r="OLS835" s="28"/>
      <c r="OLT835" s="28"/>
      <c r="OLU835" s="28"/>
      <c r="OLV835" s="28"/>
      <c r="OLW835" s="28"/>
      <c r="OLX835" s="28"/>
      <c r="OLY835" s="28"/>
      <c r="OLZ835" s="28"/>
      <c r="OMA835" s="28"/>
      <c r="OMB835" s="28"/>
      <c r="OMC835" s="28"/>
      <c r="OMD835" s="28"/>
      <c r="OME835" s="28"/>
      <c r="OMF835" s="28"/>
      <c r="OMG835" s="28"/>
      <c r="OMH835" s="28"/>
      <c r="OMI835" s="28"/>
      <c r="OMJ835" s="28"/>
      <c r="OMK835" s="28"/>
      <c r="OML835" s="28"/>
      <c r="OMM835" s="28"/>
      <c r="OMN835" s="28"/>
      <c r="OMO835" s="28"/>
      <c r="OMP835" s="28"/>
      <c r="OMQ835" s="28"/>
      <c r="OMR835" s="28"/>
      <c r="OMS835" s="28"/>
      <c r="OMT835" s="28"/>
      <c r="OMU835" s="28"/>
      <c r="OMV835" s="28"/>
      <c r="OMW835" s="28"/>
      <c r="OMX835" s="28"/>
      <c r="OMY835" s="28"/>
      <c r="OMZ835" s="28"/>
      <c r="ONA835" s="28"/>
      <c r="ONB835" s="28"/>
      <c r="ONC835" s="28"/>
      <c r="OND835" s="28"/>
      <c r="ONE835" s="28"/>
      <c r="ONF835" s="28"/>
      <c r="ONG835" s="28"/>
      <c r="ONH835" s="28"/>
      <c r="ONI835" s="28"/>
      <c r="ONJ835" s="28"/>
      <c r="ONK835" s="28"/>
      <c r="ONL835" s="28"/>
      <c r="ONM835" s="28"/>
      <c r="ONN835" s="28"/>
      <c r="ONO835" s="28"/>
      <c r="ONP835" s="28"/>
      <c r="ONQ835" s="28"/>
      <c r="ONR835" s="28"/>
      <c r="ONS835" s="28"/>
      <c r="ONT835" s="28"/>
      <c r="ONU835" s="28"/>
      <c r="ONV835" s="28"/>
      <c r="ONW835" s="28"/>
      <c r="ONX835" s="28"/>
      <c r="ONY835" s="28"/>
      <c r="ONZ835" s="28"/>
      <c r="OOA835" s="28"/>
      <c r="OOB835" s="28"/>
      <c r="OOC835" s="28"/>
      <c r="OOD835" s="28"/>
      <c r="OOE835" s="28"/>
      <c r="OOF835" s="28"/>
      <c r="OOG835" s="28"/>
      <c r="OOH835" s="28"/>
      <c r="OOI835" s="28"/>
      <c r="OOJ835" s="28"/>
      <c r="OOK835" s="28"/>
      <c r="OOL835" s="28"/>
      <c r="OOM835" s="28"/>
      <c r="OON835" s="28"/>
      <c r="OOO835" s="28"/>
      <c r="OOP835" s="28"/>
      <c r="OOQ835" s="28"/>
      <c r="OOR835" s="28"/>
      <c r="OOS835" s="28"/>
      <c r="OOT835" s="28"/>
      <c r="OOU835" s="28"/>
      <c r="OOV835" s="28"/>
      <c r="OOW835" s="28"/>
      <c r="OOX835" s="28"/>
      <c r="OOY835" s="28"/>
      <c r="OOZ835" s="28"/>
      <c r="OPA835" s="28"/>
      <c r="OPB835" s="28"/>
      <c r="OPC835" s="28"/>
      <c r="OPD835" s="28"/>
      <c r="OPE835" s="28"/>
      <c r="OPF835" s="28"/>
      <c r="OPG835" s="28"/>
      <c r="OPH835" s="28"/>
      <c r="OPI835" s="28"/>
      <c r="OPJ835" s="28"/>
      <c r="OPK835" s="28"/>
      <c r="OPL835" s="28"/>
      <c r="OPM835" s="28"/>
      <c r="OPN835" s="28"/>
      <c r="OPO835" s="28"/>
      <c r="OPP835" s="28"/>
      <c r="OPQ835" s="28"/>
      <c r="OPR835" s="28"/>
      <c r="OPS835" s="28"/>
      <c r="OPT835" s="28"/>
      <c r="OPU835" s="28"/>
      <c r="OPV835" s="28"/>
      <c r="OPW835" s="28"/>
      <c r="OPX835" s="28"/>
      <c r="OPY835" s="28"/>
      <c r="OPZ835" s="28"/>
      <c r="OQA835" s="28"/>
      <c r="OQB835" s="28"/>
      <c r="OQC835" s="28"/>
      <c r="OQD835" s="28"/>
      <c r="OQE835" s="28"/>
      <c r="OQF835" s="28"/>
      <c r="OQG835" s="28"/>
      <c r="OQH835" s="28"/>
      <c r="OQI835" s="28"/>
      <c r="OQJ835" s="28"/>
      <c r="OQK835" s="28"/>
      <c r="OQL835" s="28"/>
      <c r="OQM835" s="28"/>
      <c r="OQN835" s="28"/>
      <c r="OQO835" s="28"/>
      <c r="OQP835" s="28"/>
      <c r="OQQ835" s="28"/>
      <c r="OQR835" s="28"/>
      <c r="OQS835" s="28"/>
      <c r="OQT835" s="28"/>
      <c r="OQU835" s="28"/>
      <c r="OQV835" s="28"/>
      <c r="OQW835" s="28"/>
      <c r="OQX835" s="28"/>
      <c r="OQY835" s="28"/>
      <c r="OQZ835" s="28"/>
      <c r="ORA835" s="28"/>
      <c r="ORB835" s="28"/>
      <c r="ORC835" s="28"/>
      <c r="ORD835" s="28"/>
      <c r="ORE835" s="28"/>
      <c r="ORF835" s="28"/>
      <c r="ORG835" s="28"/>
      <c r="ORH835" s="28"/>
      <c r="ORI835" s="28"/>
      <c r="ORJ835" s="28"/>
      <c r="ORK835" s="28"/>
      <c r="ORL835" s="28"/>
      <c r="ORM835" s="28"/>
      <c r="ORN835" s="28"/>
      <c r="ORO835" s="28"/>
      <c r="ORP835" s="28"/>
      <c r="ORQ835" s="28"/>
      <c r="ORR835" s="28"/>
      <c r="ORS835" s="28"/>
      <c r="ORT835" s="28"/>
      <c r="ORU835" s="28"/>
      <c r="ORV835" s="28"/>
      <c r="ORW835" s="28"/>
      <c r="ORX835" s="28"/>
      <c r="ORY835" s="28"/>
      <c r="ORZ835" s="28"/>
      <c r="OSA835" s="28"/>
      <c r="OSB835" s="28"/>
      <c r="OSC835" s="28"/>
      <c r="OSD835" s="28"/>
      <c r="OSE835" s="28"/>
      <c r="OSF835" s="28"/>
      <c r="OSG835" s="28"/>
      <c r="OSH835" s="28"/>
      <c r="OSI835" s="28"/>
      <c r="OSJ835" s="28"/>
      <c r="OSK835" s="28"/>
      <c r="OSL835" s="28"/>
      <c r="OSM835" s="28"/>
      <c r="OSN835" s="28"/>
      <c r="OSO835" s="28"/>
      <c r="OSP835" s="28"/>
      <c r="OSQ835" s="28"/>
      <c r="OSR835" s="28"/>
      <c r="OSS835" s="28"/>
      <c r="OST835" s="28"/>
      <c r="OSU835" s="28"/>
      <c r="OSV835" s="28"/>
      <c r="OSW835" s="28"/>
      <c r="OSX835" s="28"/>
      <c r="OSY835" s="28"/>
      <c r="OSZ835" s="28"/>
      <c r="OTA835" s="28"/>
      <c r="OTB835" s="28"/>
      <c r="OTC835" s="28"/>
      <c r="OTD835" s="28"/>
      <c r="OTE835" s="28"/>
      <c r="OTF835" s="28"/>
      <c r="OTG835" s="28"/>
      <c r="OTH835" s="28"/>
      <c r="OTI835" s="28"/>
      <c r="OTJ835" s="28"/>
      <c r="OTK835" s="28"/>
      <c r="OTL835" s="28"/>
      <c r="OTM835" s="28"/>
      <c r="OTN835" s="28"/>
      <c r="OTO835" s="28"/>
      <c r="OTP835" s="28"/>
      <c r="OTQ835" s="28"/>
      <c r="OTR835" s="28"/>
      <c r="OTS835" s="28"/>
      <c r="OTT835" s="28"/>
      <c r="OTU835" s="28"/>
      <c r="OTV835" s="28"/>
      <c r="OTW835" s="28"/>
      <c r="OTX835" s="28"/>
      <c r="OTY835" s="28"/>
      <c r="OTZ835" s="28"/>
      <c r="OUA835" s="28"/>
      <c r="OUB835" s="28"/>
      <c r="OUC835" s="28"/>
      <c r="OUD835" s="28"/>
      <c r="OUE835" s="28"/>
      <c r="OUF835" s="28"/>
      <c r="OUG835" s="28"/>
      <c r="OUH835" s="28"/>
      <c r="OUI835" s="28"/>
      <c r="OUJ835" s="28"/>
      <c r="OUK835" s="28"/>
      <c r="OUL835" s="28"/>
      <c r="OUM835" s="28"/>
      <c r="OUN835" s="28"/>
      <c r="OUO835" s="28"/>
      <c r="OUP835" s="28"/>
      <c r="OUQ835" s="28"/>
      <c r="OUR835" s="28"/>
      <c r="OUS835" s="28"/>
      <c r="OUT835" s="28"/>
      <c r="OUU835" s="28"/>
      <c r="OUV835" s="28"/>
      <c r="OUW835" s="28"/>
      <c r="OUX835" s="28"/>
      <c r="OUY835" s="28"/>
      <c r="OUZ835" s="28"/>
      <c r="OVA835" s="28"/>
      <c r="OVB835" s="28"/>
      <c r="OVC835" s="28"/>
      <c r="OVD835" s="28"/>
      <c r="OVE835" s="28"/>
      <c r="OVF835" s="28"/>
      <c r="OVG835" s="28"/>
      <c r="OVH835" s="28"/>
      <c r="OVI835" s="28"/>
      <c r="OVJ835" s="28"/>
      <c r="OVK835" s="28"/>
      <c r="OVL835" s="28"/>
      <c r="OVM835" s="28"/>
      <c r="OVN835" s="28"/>
      <c r="OVO835" s="28"/>
      <c r="OVP835" s="28"/>
      <c r="OVQ835" s="28"/>
      <c r="OVR835" s="28"/>
      <c r="OVS835" s="28"/>
      <c r="OVT835" s="28"/>
      <c r="OVU835" s="28"/>
      <c r="OVV835" s="28"/>
      <c r="OVW835" s="28"/>
      <c r="OVX835" s="28"/>
      <c r="OVY835" s="28"/>
      <c r="OVZ835" s="28"/>
      <c r="OWA835" s="28"/>
      <c r="OWB835" s="28"/>
      <c r="OWC835" s="28"/>
      <c r="OWD835" s="28"/>
      <c r="OWE835" s="28"/>
      <c r="OWF835" s="28"/>
      <c r="OWG835" s="28"/>
      <c r="OWH835" s="28"/>
      <c r="OWI835" s="28"/>
      <c r="OWJ835" s="28"/>
      <c r="OWK835" s="28"/>
      <c r="OWL835" s="28"/>
      <c r="OWM835" s="28"/>
      <c r="OWN835" s="28"/>
      <c r="OWO835" s="28"/>
      <c r="OWP835" s="28"/>
      <c r="OWQ835" s="28"/>
      <c r="OWR835" s="28"/>
      <c r="OWS835" s="28"/>
      <c r="OWT835" s="28"/>
      <c r="OWU835" s="28"/>
      <c r="OWV835" s="28"/>
      <c r="OWW835" s="28"/>
      <c r="OWX835" s="28"/>
      <c r="OWY835" s="28"/>
      <c r="OWZ835" s="28"/>
      <c r="OXA835" s="28"/>
      <c r="OXB835" s="28"/>
      <c r="OXC835" s="28"/>
      <c r="OXD835" s="28"/>
      <c r="OXE835" s="28"/>
      <c r="OXF835" s="28"/>
      <c r="OXG835" s="28"/>
      <c r="OXH835" s="28"/>
      <c r="OXI835" s="28"/>
      <c r="OXJ835" s="28"/>
      <c r="OXK835" s="28"/>
      <c r="OXL835" s="28"/>
      <c r="OXM835" s="28"/>
      <c r="OXN835" s="28"/>
      <c r="OXO835" s="28"/>
      <c r="OXP835" s="28"/>
      <c r="OXQ835" s="28"/>
      <c r="OXR835" s="28"/>
      <c r="OXS835" s="28"/>
      <c r="OXT835" s="28"/>
      <c r="OXU835" s="28"/>
      <c r="OXV835" s="28"/>
      <c r="OXW835" s="28"/>
      <c r="OXX835" s="28"/>
      <c r="OXY835" s="28"/>
      <c r="OXZ835" s="28"/>
      <c r="OYA835" s="28"/>
      <c r="OYB835" s="28"/>
      <c r="OYC835" s="28"/>
      <c r="OYD835" s="28"/>
      <c r="OYE835" s="28"/>
      <c r="OYF835" s="28"/>
      <c r="OYG835" s="28"/>
      <c r="OYH835" s="28"/>
      <c r="OYI835" s="28"/>
      <c r="OYJ835" s="28"/>
      <c r="OYK835" s="28"/>
      <c r="OYL835" s="28"/>
      <c r="OYM835" s="28"/>
      <c r="OYN835" s="28"/>
      <c r="OYO835" s="28"/>
      <c r="OYP835" s="28"/>
      <c r="OYQ835" s="28"/>
      <c r="OYR835" s="28"/>
      <c r="OYS835" s="28"/>
      <c r="OYT835" s="28"/>
      <c r="OYU835" s="28"/>
      <c r="OYV835" s="28"/>
      <c r="OYW835" s="28"/>
      <c r="OYX835" s="28"/>
      <c r="OYY835" s="28"/>
      <c r="OYZ835" s="28"/>
      <c r="OZA835" s="28"/>
      <c r="OZB835" s="28"/>
      <c r="OZC835" s="28"/>
      <c r="OZD835" s="28"/>
      <c r="OZE835" s="28"/>
      <c r="OZF835" s="28"/>
      <c r="OZG835" s="28"/>
      <c r="OZH835" s="28"/>
      <c r="OZI835" s="28"/>
      <c r="OZJ835" s="28"/>
      <c r="OZK835" s="28"/>
      <c r="OZL835" s="28"/>
      <c r="OZM835" s="28"/>
      <c r="OZN835" s="28"/>
      <c r="OZO835" s="28"/>
      <c r="OZP835" s="28"/>
      <c r="OZQ835" s="28"/>
      <c r="OZR835" s="28"/>
      <c r="OZS835" s="28"/>
      <c r="OZT835" s="28"/>
      <c r="OZU835" s="28"/>
      <c r="OZV835" s="28"/>
      <c r="OZW835" s="28"/>
      <c r="OZX835" s="28"/>
      <c r="OZY835" s="28"/>
      <c r="OZZ835" s="28"/>
      <c r="PAA835" s="28"/>
      <c r="PAB835" s="28"/>
      <c r="PAC835" s="28"/>
      <c r="PAD835" s="28"/>
      <c r="PAE835" s="28"/>
      <c r="PAF835" s="28"/>
      <c r="PAG835" s="28"/>
      <c r="PAH835" s="28"/>
      <c r="PAI835" s="28"/>
      <c r="PAJ835" s="28"/>
      <c r="PAK835" s="28"/>
      <c r="PAL835" s="28"/>
      <c r="PAM835" s="28"/>
      <c r="PAN835" s="28"/>
      <c r="PAO835" s="28"/>
      <c r="PAP835" s="28"/>
      <c r="PAQ835" s="28"/>
      <c r="PAR835" s="28"/>
      <c r="PAS835" s="28"/>
      <c r="PAT835" s="28"/>
      <c r="PAU835" s="28"/>
      <c r="PAV835" s="28"/>
      <c r="PAW835" s="28"/>
      <c r="PAX835" s="28"/>
      <c r="PAY835" s="28"/>
      <c r="PAZ835" s="28"/>
      <c r="PBA835" s="28"/>
      <c r="PBB835" s="28"/>
      <c r="PBC835" s="28"/>
      <c r="PBD835" s="28"/>
      <c r="PBE835" s="28"/>
      <c r="PBF835" s="28"/>
      <c r="PBG835" s="28"/>
      <c r="PBH835" s="28"/>
      <c r="PBI835" s="28"/>
      <c r="PBJ835" s="28"/>
      <c r="PBK835" s="28"/>
      <c r="PBL835" s="28"/>
      <c r="PBM835" s="28"/>
      <c r="PBN835" s="28"/>
      <c r="PBO835" s="28"/>
      <c r="PBP835" s="28"/>
      <c r="PBQ835" s="28"/>
      <c r="PBR835" s="28"/>
      <c r="PBS835" s="28"/>
      <c r="PBT835" s="28"/>
      <c r="PBU835" s="28"/>
      <c r="PBV835" s="28"/>
      <c r="PBW835" s="28"/>
      <c r="PBX835" s="28"/>
      <c r="PBY835" s="28"/>
      <c r="PBZ835" s="28"/>
      <c r="PCA835" s="28"/>
      <c r="PCB835" s="28"/>
      <c r="PCC835" s="28"/>
      <c r="PCD835" s="28"/>
      <c r="PCE835" s="28"/>
      <c r="PCF835" s="28"/>
      <c r="PCG835" s="28"/>
      <c r="PCH835" s="28"/>
      <c r="PCI835" s="28"/>
      <c r="PCJ835" s="28"/>
      <c r="PCK835" s="28"/>
      <c r="PCL835" s="28"/>
      <c r="PCM835" s="28"/>
      <c r="PCN835" s="28"/>
      <c r="PCO835" s="28"/>
      <c r="PCP835" s="28"/>
      <c r="PCQ835" s="28"/>
      <c r="PCR835" s="28"/>
      <c r="PCS835" s="28"/>
      <c r="PCT835" s="28"/>
      <c r="PCU835" s="28"/>
      <c r="PCV835" s="28"/>
      <c r="PCW835" s="28"/>
      <c r="PCX835" s="28"/>
      <c r="PCY835" s="28"/>
      <c r="PCZ835" s="28"/>
      <c r="PDA835" s="28"/>
      <c r="PDB835" s="28"/>
      <c r="PDC835" s="28"/>
      <c r="PDD835" s="28"/>
      <c r="PDE835" s="28"/>
      <c r="PDF835" s="28"/>
      <c r="PDG835" s="28"/>
      <c r="PDH835" s="28"/>
      <c r="PDI835" s="28"/>
      <c r="PDJ835" s="28"/>
      <c r="PDK835" s="28"/>
      <c r="PDL835" s="28"/>
      <c r="PDM835" s="28"/>
      <c r="PDN835" s="28"/>
      <c r="PDO835" s="28"/>
      <c r="PDP835" s="28"/>
      <c r="PDQ835" s="28"/>
      <c r="PDR835" s="28"/>
      <c r="PDS835" s="28"/>
      <c r="PDT835" s="28"/>
      <c r="PDU835" s="28"/>
      <c r="PDV835" s="28"/>
      <c r="PDW835" s="28"/>
      <c r="PDX835" s="28"/>
      <c r="PDY835" s="28"/>
      <c r="PDZ835" s="28"/>
      <c r="PEA835" s="28"/>
      <c r="PEB835" s="28"/>
      <c r="PEC835" s="28"/>
      <c r="PED835" s="28"/>
      <c r="PEE835" s="28"/>
      <c r="PEF835" s="28"/>
      <c r="PEG835" s="28"/>
      <c r="PEH835" s="28"/>
      <c r="PEI835" s="28"/>
      <c r="PEJ835" s="28"/>
      <c r="PEK835" s="28"/>
      <c r="PEL835" s="28"/>
      <c r="PEM835" s="28"/>
      <c r="PEN835" s="28"/>
      <c r="PEO835" s="28"/>
      <c r="PEP835" s="28"/>
      <c r="PEQ835" s="28"/>
      <c r="PER835" s="28"/>
      <c r="PES835" s="28"/>
      <c r="PET835" s="28"/>
      <c r="PEU835" s="28"/>
      <c r="PEV835" s="28"/>
      <c r="PEW835" s="28"/>
      <c r="PEX835" s="28"/>
      <c r="PEY835" s="28"/>
      <c r="PEZ835" s="28"/>
      <c r="PFA835" s="28"/>
      <c r="PFB835" s="28"/>
      <c r="PFC835" s="28"/>
      <c r="PFD835" s="28"/>
      <c r="PFE835" s="28"/>
      <c r="PFF835" s="28"/>
      <c r="PFG835" s="28"/>
      <c r="PFH835" s="28"/>
      <c r="PFI835" s="28"/>
      <c r="PFJ835" s="28"/>
      <c r="PFK835" s="28"/>
      <c r="PFL835" s="28"/>
      <c r="PFM835" s="28"/>
      <c r="PFN835" s="28"/>
      <c r="PFO835" s="28"/>
      <c r="PFP835" s="28"/>
      <c r="PFQ835" s="28"/>
      <c r="PFR835" s="28"/>
      <c r="PFS835" s="28"/>
      <c r="PFT835" s="28"/>
      <c r="PFU835" s="28"/>
      <c r="PFV835" s="28"/>
      <c r="PFW835" s="28"/>
      <c r="PFX835" s="28"/>
      <c r="PFY835" s="28"/>
      <c r="PFZ835" s="28"/>
      <c r="PGA835" s="28"/>
      <c r="PGB835" s="28"/>
      <c r="PGC835" s="28"/>
      <c r="PGD835" s="28"/>
      <c r="PGE835" s="28"/>
      <c r="PGF835" s="28"/>
      <c r="PGG835" s="28"/>
      <c r="PGH835" s="28"/>
      <c r="PGI835" s="28"/>
      <c r="PGJ835" s="28"/>
      <c r="PGK835" s="28"/>
      <c r="PGL835" s="28"/>
      <c r="PGM835" s="28"/>
      <c r="PGN835" s="28"/>
      <c r="PGO835" s="28"/>
      <c r="PGP835" s="28"/>
      <c r="PGQ835" s="28"/>
      <c r="PGR835" s="28"/>
      <c r="PGS835" s="28"/>
      <c r="PGT835" s="28"/>
      <c r="PGU835" s="28"/>
      <c r="PGV835" s="28"/>
      <c r="PGW835" s="28"/>
      <c r="PGX835" s="28"/>
      <c r="PGY835" s="28"/>
      <c r="PGZ835" s="28"/>
      <c r="PHA835" s="28"/>
      <c r="PHB835" s="28"/>
      <c r="PHC835" s="28"/>
      <c r="PHD835" s="28"/>
      <c r="PHE835" s="28"/>
      <c r="PHF835" s="28"/>
      <c r="PHG835" s="28"/>
      <c r="PHH835" s="28"/>
      <c r="PHI835" s="28"/>
      <c r="PHJ835" s="28"/>
      <c r="PHK835" s="28"/>
      <c r="PHL835" s="28"/>
      <c r="PHM835" s="28"/>
      <c r="PHN835" s="28"/>
      <c r="PHO835" s="28"/>
      <c r="PHP835" s="28"/>
      <c r="PHQ835" s="28"/>
      <c r="PHR835" s="28"/>
      <c r="PHS835" s="28"/>
      <c r="PHT835" s="28"/>
      <c r="PHU835" s="28"/>
      <c r="PHV835" s="28"/>
      <c r="PHW835" s="28"/>
      <c r="PHX835" s="28"/>
      <c r="PHY835" s="28"/>
      <c r="PHZ835" s="28"/>
      <c r="PIA835" s="28"/>
      <c r="PIB835" s="28"/>
      <c r="PIC835" s="28"/>
      <c r="PID835" s="28"/>
      <c r="PIE835" s="28"/>
      <c r="PIF835" s="28"/>
      <c r="PIG835" s="28"/>
      <c r="PIH835" s="28"/>
      <c r="PII835" s="28"/>
      <c r="PIJ835" s="28"/>
      <c r="PIK835" s="28"/>
      <c r="PIL835" s="28"/>
      <c r="PIM835" s="28"/>
      <c r="PIN835" s="28"/>
      <c r="PIO835" s="28"/>
      <c r="PIP835" s="28"/>
      <c r="PIQ835" s="28"/>
      <c r="PIR835" s="28"/>
      <c r="PIS835" s="28"/>
      <c r="PIT835" s="28"/>
      <c r="PIU835" s="28"/>
      <c r="PIV835" s="28"/>
      <c r="PIW835" s="28"/>
      <c r="PIX835" s="28"/>
      <c r="PIY835" s="28"/>
      <c r="PIZ835" s="28"/>
      <c r="PJA835" s="28"/>
      <c r="PJB835" s="28"/>
      <c r="PJC835" s="28"/>
      <c r="PJD835" s="28"/>
      <c r="PJE835" s="28"/>
      <c r="PJF835" s="28"/>
      <c r="PJG835" s="28"/>
      <c r="PJH835" s="28"/>
      <c r="PJI835" s="28"/>
      <c r="PJJ835" s="28"/>
      <c r="PJK835" s="28"/>
      <c r="PJL835" s="28"/>
      <c r="PJM835" s="28"/>
      <c r="PJN835" s="28"/>
      <c r="PJO835" s="28"/>
      <c r="PJP835" s="28"/>
      <c r="PJQ835" s="28"/>
      <c r="PJR835" s="28"/>
      <c r="PJS835" s="28"/>
      <c r="PJT835" s="28"/>
      <c r="PJU835" s="28"/>
      <c r="PJV835" s="28"/>
      <c r="PJW835" s="28"/>
      <c r="PJX835" s="28"/>
      <c r="PJY835" s="28"/>
      <c r="PJZ835" s="28"/>
      <c r="PKA835" s="28"/>
      <c r="PKB835" s="28"/>
      <c r="PKC835" s="28"/>
      <c r="PKD835" s="28"/>
      <c r="PKE835" s="28"/>
      <c r="PKF835" s="28"/>
      <c r="PKG835" s="28"/>
      <c r="PKH835" s="28"/>
      <c r="PKI835" s="28"/>
      <c r="PKJ835" s="28"/>
      <c r="PKK835" s="28"/>
      <c r="PKL835" s="28"/>
      <c r="PKM835" s="28"/>
      <c r="PKN835" s="28"/>
      <c r="PKO835" s="28"/>
      <c r="PKP835" s="28"/>
      <c r="PKQ835" s="28"/>
      <c r="PKR835" s="28"/>
      <c r="PKS835" s="28"/>
      <c r="PKT835" s="28"/>
      <c r="PKU835" s="28"/>
      <c r="PKV835" s="28"/>
      <c r="PKW835" s="28"/>
      <c r="PKX835" s="28"/>
      <c r="PKY835" s="28"/>
      <c r="PKZ835" s="28"/>
      <c r="PLA835" s="28"/>
      <c r="PLB835" s="28"/>
      <c r="PLC835" s="28"/>
      <c r="PLD835" s="28"/>
      <c r="PLE835" s="28"/>
      <c r="PLF835" s="28"/>
      <c r="PLG835" s="28"/>
      <c r="PLH835" s="28"/>
      <c r="PLI835" s="28"/>
      <c r="PLJ835" s="28"/>
      <c r="PLK835" s="28"/>
      <c r="PLL835" s="28"/>
      <c r="PLM835" s="28"/>
      <c r="PLN835" s="28"/>
      <c r="PLO835" s="28"/>
      <c r="PLP835" s="28"/>
      <c r="PLQ835" s="28"/>
      <c r="PLR835" s="28"/>
      <c r="PLS835" s="28"/>
      <c r="PLT835" s="28"/>
      <c r="PLU835" s="28"/>
      <c r="PLV835" s="28"/>
      <c r="PLW835" s="28"/>
      <c r="PLX835" s="28"/>
      <c r="PLY835" s="28"/>
      <c r="PLZ835" s="28"/>
      <c r="PMA835" s="28"/>
      <c r="PMB835" s="28"/>
      <c r="PMC835" s="28"/>
      <c r="PMD835" s="28"/>
      <c r="PME835" s="28"/>
      <c r="PMF835" s="28"/>
      <c r="PMG835" s="28"/>
      <c r="PMH835" s="28"/>
      <c r="PMI835" s="28"/>
      <c r="PMJ835" s="28"/>
      <c r="PMK835" s="28"/>
      <c r="PML835" s="28"/>
      <c r="PMM835" s="28"/>
      <c r="PMN835" s="28"/>
      <c r="PMO835" s="28"/>
      <c r="PMP835" s="28"/>
      <c r="PMQ835" s="28"/>
      <c r="PMR835" s="28"/>
      <c r="PMS835" s="28"/>
      <c r="PMT835" s="28"/>
      <c r="PMU835" s="28"/>
      <c r="PMV835" s="28"/>
      <c r="PMW835" s="28"/>
      <c r="PMX835" s="28"/>
      <c r="PMY835" s="28"/>
      <c r="PMZ835" s="28"/>
      <c r="PNA835" s="28"/>
      <c r="PNB835" s="28"/>
      <c r="PNC835" s="28"/>
      <c r="PND835" s="28"/>
      <c r="PNE835" s="28"/>
      <c r="PNF835" s="28"/>
      <c r="PNG835" s="28"/>
      <c r="PNH835" s="28"/>
      <c r="PNI835" s="28"/>
      <c r="PNJ835" s="28"/>
      <c r="PNK835" s="28"/>
      <c r="PNL835" s="28"/>
      <c r="PNM835" s="28"/>
      <c r="PNN835" s="28"/>
      <c r="PNO835" s="28"/>
      <c r="PNP835" s="28"/>
      <c r="PNQ835" s="28"/>
      <c r="PNR835" s="28"/>
      <c r="PNS835" s="28"/>
      <c r="PNT835" s="28"/>
      <c r="PNU835" s="28"/>
      <c r="PNV835" s="28"/>
      <c r="PNW835" s="28"/>
      <c r="PNX835" s="28"/>
      <c r="PNY835" s="28"/>
      <c r="PNZ835" s="28"/>
      <c r="POA835" s="28"/>
      <c r="POB835" s="28"/>
      <c r="POC835" s="28"/>
      <c r="POD835" s="28"/>
      <c r="POE835" s="28"/>
      <c r="POF835" s="28"/>
      <c r="POG835" s="28"/>
      <c r="POH835" s="28"/>
      <c r="POI835" s="28"/>
      <c r="POJ835" s="28"/>
      <c r="POK835" s="28"/>
      <c r="POL835" s="28"/>
      <c r="POM835" s="28"/>
      <c r="PON835" s="28"/>
      <c r="POO835" s="28"/>
      <c r="POP835" s="28"/>
      <c r="POQ835" s="28"/>
      <c r="POR835" s="28"/>
      <c r="POS835" s="28"/>
      <c r="POT835" s="28"/>
      <c r="POU835" s="28"/>
      <c r="POV835" s="28"/>
      <c r="POW835" s="28"/>
      <c r="POX835" s="28"/>
      <c r="POY835" s="28"/>
      <c r="POZ835" s="28"/>
      <c r="PPA835" s="28"/>
      <c r="PPB835" s="28"/>
      <c r="PPC835" s="28"/>
      <c r="PPD835" s="28"/>
      <c r="PPE835" s="28"/>
      <c r="PPF835" s="28"/>
      <c r="PPG835" s="28"/>
      <c r="PPH835" s="28"/>
      <c r="PPI835" s="28"/>
      <c r="PPJ835" s="28"/>
      <c r="PPK835" s="28"/>
      <c r="PPL835" s="28"/>
      <c r="PPM835" s="28"/>
      <c r="PPN835" s="28"/>
      <c r="PPO835" s="28"/>
      <c r="PPP835" s="28"/>
      <c r="PPQ835" s="28"/>
      <c r="PPR835" s="28"/>
      <c r="PPS835" s="28"/>
      <c r="PPT835" s="28"/>
      <c r="PPU835" s="28"/>
      <c r="PPV835" s="28"/>
      <c r="PPW835" s="28"/>
      <c r="PPX835" s="28"/>
      <c r="PPY835" s="28"/>
      <c r="PPZ835" s="28"/>
      <c r="PQA835" s="28"/>
      <c r="PQB835" s="28"/>
      <c r="PQC835" s="28"/>
      <c r="PQD835" s="28"/>
      <c r="PQE835" s="28"/>
      <c r="PQF835" s="28"/>
      <c r="PQG835" s="28"/>
      <c r="PQH835" s="28"/>
      <c r="PQI835" s="28"/>
      <c r="PQJ835" s="28"/>
      <c r="PQK835" s="28"/>
      <c r="PQL835" s="28"/>
      <c r="PQM835" s="28"/>
      <c r="PQN835" s="28"/>
      <c r="PQO835" s="28"/>
      <c r="PQP835" s="28"/>
      <c r="PQQ835" s="28"/>
      <c r="PQR835" s="28"/>
      <c r="PQS835" s="28"/>
      <c r="PQT835" s="28"/>
      <c r="PQU835" s="28"/>
      <c r="PQV835" s="28"/>
      <c r="PQW835" s="28"/>
      <c r="PQX835" s="28"/>
      <c r="PQY835" s="28"/>
      <c r="PQZ835" s="28"/>
      <c r="PRA835" s="28"/>
      <c r="PRB835" s="28"/>
      <c r="PRC835" s="28"/>
      <c r="PRD835" s="28"/>
      <c r="PRE835" s="28"/>
      <c r="PRF835" s="28"/>
      <c r="PRG835" s="28"/>
      <c r="PRH835" s="28"/>
      <c r="PRI835" s="28"/>
      <c r="PRJ835" s="28"/>
      <c r="PRK835" s="28"/>
      <c r="PRL835" s="28"/>
      <c r="PRM835" s="28"/>
      <c r="PRN835" s="28"/>
      <c r="PRO835" s="28"/>
      <c r="PRP835" s="28"/>
      <c r="PRQ835" s="28"/>
      <c r="PRR835" s="28"/>
      <c r="PRS835" s="28"/>
      <c r="PRT835" s="28"/>
      <c r="PRU835" s="28"/>
      <c r="PRV835" s="28"/>
      <c r="PRW835" s="28"/>
      <c r="PRX835" s="28"/>
      <c r="PRY835" s="28"/>
      <c r="PRZ835" s="28"/>
      <c r="PSA835" s="28"/>
      <c r="PSB835" s="28"/>
      <c r="PSC835" s="28"/>
      <c r="PSD835" s="28"/>
      <c r="PSE835" s="28"/>
      <c r="PSF835" s="28"/>
      <c r="PSG835" s="28"/>
      <c r="PSH835" s="28"/>
      <c r="PSI835" s="28"/>
      <c r="PSJ835" s="28"/>
      <c r="PSK835" s="28"/>
      <c r="PSL835" s="28"/>
      <c r="PSM835" s="28"/>
      <c r="PSN835" s="28"/>
      <c r="PSO835" s="28"/>
      <c r="PSP835" s="28"/>
      <c r="PSQ835" s="28"/>
      <c r="PSR835" s="28"/>
      <c r="PSS835" s="28"/>
      <c r="PST835" s="28"/>
      <c r="PSU835" s="28"/>
      <c r="PSV835" s="28"/>
      <c r="PSW835" s="28"/>
      <c r="PSX835" s="28"/>
      <c r="PSY835" s="28"/>
      <c r="PSZ835" s="28"/>
      <c r="PTA835" s="28"/>
      <c r="PTB835" s="28"/>
      <c r="PTC835" s="28"/>
      <c r="PTD835" s="28"/>
      <c r="PTE835" s="28"/>
      <c r="PTF835" s="28"/>
      <c r="PTG835" s="28"/>
      <c r="PTH835" s="28"/>
      <c r="PTI835" s="28"/>
      <c r="PTJ835" s="28"/>
      <c r="PTK835" s="28"/>
      <c r="PTL835" s="28"/>
      <c r="PTM835" s="28"/>
      <c r="PTN835" s="28"/>
      <c r="PTO835" s="28"/>
      <c r="PTP835" s="28"/>
      <c r="PTQ835" s="28"/>
      <c r="PTR835" s="28"/>
      <c r="PTS835" s="28"/>
      <c r="PTT835" s="28"/>
      <c r="PTU835" s="28"/>
      <c r="PTV835" s="28"/>
      <c r="PTW835" s="28"/>
      <c r="PTX835" s="28"/>
      <c r="PTY835" s="28"/>
      <c r="PTZ835" s="28"/>
      <c r="PUA835" s="28"/>
      <c r="PUB835" s="28"/>
      <c r="PUC835" s="28"/>
      <c r="PUD835" s="28"/>
      <c r="PUE835" s="28"/>
      <c r="PUF835" s="28"/>
      <c r="PUG835" s="28"/>
      <c r="PUH835" s="28"/>
      <c r="PUI835" s="28"/>
      <c r="PUJ835" s="28"/>
      <c r="PUK835" s="28"/>
      <c r="PUL835" s="28"/>
      <c r="PUM835" s="28"/>
      <c r="PUN835" s="28"/>
      <c r="PUO835" s="28"/>
      <c r="PUP835" s="28"/>
      <c r="PUQ835" s="28"/>
      <c r="PUR835" s="28"/>
      <c r="PUS835" s="28"/>
      <c r="PUT835" s="28"/>
      <c r="PUU835" s="28"/>
      <c r="PUV835" s="28"/>
      <c r="PUW835" s="28"/>
      <c r="PUX835" s="28"/>
      <c r="PUY835" s="28"/>
      <c r="PUZ835" s="28"/>
      <c r="PVA835" s="28"/>
      <c r="PVB835" s="28"/>
      <c r="PVC835" s="28"/>
      <c r="PVD835" s="28"/>
      <c r="PVE835" s="28"/>
      <c r="PVF835" s="28"/>
      <c r="PVG835" s="28"/>
      <c r="PVH835" s="28"/>
      <c r="PVI835" s="28"/>
      <c r="PVJ835" s="28"/>
      <c r="PVK835" s="28"/>
      <c r="PVL835" s="28"/>
      <c r="PVM835" s="28"/>
      <c r="PVN835" s="28"/>
      <c r="PVO835" s="28"/>
      <c r="PVP835" s="28"/>
      <c r="PVQ835" s="28"/>
      <c r="PVR835" s="28"/>
      <c r="PVS835" s="28"/>
      <c r="PVT835" s="28"/>
      <c r="PVU835" s="28"/>
      <c r="PVV835" s="28"/>
      <c r="PVW835" s="28"/>
      <c r="PVX835" s="28"/>
      <c r="PVY835" s="28"/>
      <c r="PVZ835" s="28"/>
      <c r="PWA835" s="28"/>
      <c r="PWB835" s="28"/>
      <c r="PWC835" s="28"/>
      <c r="PWD835" s="28"/>
      <c r="PWE835" s="28"/>
      <c r="PWF835" s="28"/>
      <c r="PWG835" s="28"/>
      <c r="PWH835" s="28"/>
      <c r="PWI835" s="28"/>
      <c r="PWJ835" s="28"/>
      <c r="PWK835" s="28"/>
      <c r="PWL835" s="28"/>
      <c r="PWM835" s="28"/>
      <c r="PWN835" s="28"/>
      <c r="PWO835" s="28"/>
      <c r="PWP835" s="28"/>
      <c r="PWQ835" s="28"/>
      <c r="PWR835" s="28"/>
      <c r="PWS835" s="28"/>
      <c r="PWT835" s="28"/>
      <c r="PWU835" s="28"/>
      <c r="PWV835" s="28"/>
      <c r="PWW835" s="28"/>
      <c r="PWX835" s="28"/>
      <c r="PWY835" s="28"/>
      <c r="PWZ835" s="28"/>
      <c r="PXA835" s="28"/>
      <c r="PXB835" s="28"/>
      <c r="PXC835" s="28"/>
      <c r="PXD835" s="28"/>
      <c r="PXE835" s="28"/>
      <c r="PXF835" s="28"/>
      <c r="PXG835" s="28"/>
      <c r="PXH835" s="28"/>
      <c r="PXI835" s="28"/>
      <c r="PXJ835" s="28"/>
      <c r="PXK835" s="28"/>
      <c r="PXL835" s="28"/>
      <c r="PXM835" s="28"/>
      <c r="PXN835" s="28"/>
      <c r="PXO835" s="28"/>
      <c r="PXP835" s="28"/>
      <c r="PXQ835" s="28"/>
      <c r="PXR835" s="28"/>
      <c r="PXS835" s="28"/>
      <c r="PXT835" s="28"/>
      <c r="PXU835" s="28"/>
      <c r="PXV835" s="28"/>
      <c r="PXW835" s="28"/>
      <c r="PXX835" s="28"/>
      <c r="PXY835" s="28"/>
      <c r="PXZ835" s="28"/>
      <c r="PYA835" s="28"/>
      <c r="PYB835" s="28"/>
      <c r="PYC835" s="28"/>
      <c r="PYD835" s="28"/>
      <c r="PYE835" s="28"/>
      <c r="PYF835" s="28"/>
      <c r="PYG835" s="28"/>
      <c r="PYH835" s="28"/>
      <c r="PYI835" s="28"/>
      <c r="PYJ835" s="28"/>
      <c r="PYK835" s="28"/>
      <c r="PYL835" s="28"/>
      <c r="PYM835" s="28"/>
      <c r="PYN835" s="28"/>
      <c r="PYO835" s="28"/>
      <c r="PYP835" s="28"/>
      <c r="PYQ835" s="28"/>
      <c r="PYR835" s="28"/>
      <c r="PYS835" s="28"/>
      <c r="PYT835" s="28"/>
      <c r="PYU835" s="28"/>
      <c r="PYV835" s="28"/>
      <c r="PYW835" s="28"/>
      <c r="PYX835" s="28"/>
      <c r="PYY835" s="28"/>
      <c r="PYZ835" s="28"/>
      <c r="PZA835" s="28"/>
      <c r="PZB835" s="28"/>
      <c r="PZC835" s="28"/>
      <c r="PZD835" s="28"/>
      <c r="PZE835" s="28"/>
      <c r="PZF835" s="28"/>
      <c r="PZG835" s="28"/>
      <c r="PZH835" s="28"/>
      <c r="PZI835" s="28"/>
      <c r="PZJ835" s="28"/>
      <c r="PZK835" s="28"/>
      <c r="PZL835" s="28"/>
      <c r="PZM835" s="28"/>
      <c r="PZN835" s="28"/>
      <c r="PZO835" s="28"/>
      <c r="PZP835" s="28"/>
      <c r="PZQ835" s="28"/>
      <c r="PZR835" s="28"/>
      <c r="PZS835" s="28"/>
      <c r="PZT835" s="28"/>
      <c r="PZU835" s="28"/>
      <c r="PZV835" s="28"/>
      <c r="PZW835" s="28"/>
      <c r="PZX835" s="28"/>
      <c r="PZY835" s="28"/>
      <c r="PZZ835" s="28"/>
      <c r="QAA835" s="28"/>
      <c r="QAB835" s="28"/>
      <c r="QAC835" s="28"/>
      <c r="QAD835" s="28"/>
      <c r="QAE835" s="28"/>
      <c r="QAF835" s="28"/>
      <c r="QAG835" s="28"/>
      <c r="QAH835" s="28"/>
      <c r="QAI835" s="28"/>
      <c r="QAJ835" s="28"/>
      <c r="QAK835" s="28"/>
      <c r="QAL835" s="28"/>
      <c r="QAM835" s="28"/>
      <c r="QAN835" s="28"/>
      <c r="QAO835" s="28"/>
      <c r="QAP835" s="28"/>
      <c r="QAQ835" s="28"/>
      <c r="QAR835" s="28"/>
      <c r="QAS835" s="28"/>
      <c r="QAT835" s="28"/>
      <c r="QAU835" s="28"/>
      <c r="QAV835" s="28"/>
      <c r="QAW835" s="28"/>
      <c r="QAX835" s="28"/>
      <c r="QAY835" s="28"/>
      <c r="QAZ835" s="28"/>
      <c r="QBA835" s="28"/>
      <c r="QBB835" s="28"/>
      <c r="QBC835" s="28"/>
      <c r="QBD835" s="28"/>
      <c r="QBE835" s="28"/>
      <c r="QBF835" s="28"/>
      <c r="QBG835" s="28"/>
      <c r="QBH835" s="28"/>
      <c r="QBI835" s="28"/>
      <c r="QBJ835" s="28"/>
      <c r="QBK835" s="28"/>
      <c r="QBL835" s="28"/>
      <c r="QBM835" s="28"/>
      <c r="QBN835" s="28"/>
      <c r="QBO835" s="28"/>
      <c r="QBP835" s="28"/>
      <c r="QBQ835" s="28"/>
      <c r="QBR835" s="28"/>
      <c r="QBS835" s="28"/>
      <c r="QBT835" s="28"/>
      <c r="QBU835" s="28"/>
      <c r="QBV835" s="28"/>
      <c r="QBW835" s="28"/>
      <c r="QBX835" s="28"/>
      <c r="QBY835" s="28"/>
      <c r="QBZ835" s="28"/>
      <c r="QCA835" s="28"/>
      <c r="QCB835" s="28"/>
      <c r="QCC835" s="28"/>
      <c r="QCD835" s="28"/>
      <c r="QCE835" s="28"/>
      <c r="QCF835" s="28"/>
      <c r="QCG835" s="28"/>
      <c r="QCH835" s="28"/>
      <c r="QCI835" s="28"/>
      <c r="QCJ835" s="28"/>
      <c r="QCK835" s="28"/>
      <c r="QCL835" s="28"/>
      <c r="QCM835" s="28"/>
      <c r="QCN835" s="28"/>
      <c r="QCO835" s="28"/>
      <c r="QCP835" s="28"/>
      <c r="QCQ835" s="28"/>
      <c r="QCR835" s="28"/>
      <c r="QCS835" s="28"/>
      <c r="QCT835" s="28"/>
      <c r="QCU835" s="28"/>
      <c r="QCV835" s="28"/>
      <c r="QCW835" s="28"/>
      <c r="QCX835" s="28"/>
      <c r="QCY835" s="28"/>
      <c r="QCZ835" s="28"/>
      <c r="QDA835" s="28"/>
      <c r="QDB835" s="28"/>
      <c r="QDC835" s="28"/>
      <c r="QDD835" s="28"/>
      <c r="QDE835" s="28"/>
      <c r="QDF835" s="28"/>
      <c r="QDG835" s="28"/>
      <c r="QDH835" s="28"/>
      <c r="QDI835" s="28"/>
      <c r="QDJ835" s="28"/>
      <c r="QDK835" s="28"/>
      <c r="QDL835" s="28"/>
      <c r="QDM835" s="28"/>
      <c r="QDN835" s="28"/>
      <c r="QDO835" s="28"/>
      <c r="QDP835" s="28"/>
      <c r="QDQ835" s="28"/>
      <c r="QDR835" s="28"/>
      <c r="QDS835" s="28"/>
      <c r="QDT835" s="28"/>
      <c r="QDU835" s="28"/>
      <c r="QDV835" s="28"/>
      <c r="QDW835" s="28"/>
      <c r="QDX835" s="28"/>
      <c r="QDY835" s="28"/>
      <c r="QDZ835" s="28"/>
      <c r="QEA835" s="28"/>
      <c r="QEB835" s="28"/>
      <c r="QEC835" s="28"/>
      <c r="QED835" s="28"/>
      <c r="QEE835" s="28"/>
      <c r="QEF835" s="28"/>
      <c r="QEG835" s="28"/>
      <c r="QEH835" s="28"/>
      <c r="QEI835" s="28"/>
      <c r="QEJ835" s="28"/>
      <c r="QEK835" s="28"/>
      <c r="QEL835" s="28"/>
      <c r="QEM835" s="28"/>
      <c r="QEN835" s="28"/>
      <c r="QEO835" s="28"/>
      <c r="QEP835" s="28"/>
      <c r="QEQ835" s="28"/>
      <c r="QER835" s="28"/>
      <c r="QES835" s="28"/>
      <c r="QET835" s="28"/>
      <c r="QEU835" s="28"/>
      <c r="QEV835" s="28"/>
      <c r="QEW835" s="28"/>
      <c r="QEX835" s="28"/>
      <c r="QEY835" s="28"/>
      <c r="QEZ835" s="28"/>
      <c r="QFA835" s="28"/>
      <c r="QFB835" s="28"/>
      <c r="QFC835" s="28"/>
      <c r="QFD835" s="28"/>
      <c r="QFE835" s="28"/>
      <c r="QFF835" s="28"/>
      <c r="QFG835" s="28"/>
      <c r="QFH835" s="28"/>
      <c r="QFI835" s="28"/>
      <c r="QFJ835" s="28"/>
      <c r="QFK835" s="28"/>
      <c r="QFL835" s="28"/>
      <c r="QFM835" s="28"/>
      <c r="QFN835" s="28"/>
      <c r="QFO835" s="28"/>
      <c r="QFP835" s="28"/>
      <c r="QFQ835" s="28"/>
      <c r="QFR835" s="28"/>
      <c r="QFS835" s="28"/>
      <c r="QFT835" s="28"/>
      <c r="QFU835" s="28"/>
      <c r="QFV835" s="28"/>
      <c r="QFW835" s="28"/>
      <c r="QFX835" s="28"/>
      <c r="QFY835" s="28"/>
      <c r="QFZ835" s="28"/>
      <c r="QGA835" s="28"/>
      <c r="QGB835" s="28"/>
      <c r="QGC835" s="28"/>
      <c r="QGD835" s="28"/>
      <c r="QGE835" s="28"/>
      <c r="QGF835" s="28"/>
      <c r="QGG835" s="28"/>
      <c r="QGH835" s="28"/>
      <c r="QGI835" s="28"/>
      <c r="QGJ835" s="28"/>
      <c r="QGK835" s="28"/>
      <c r="QGL835" s="28"/>
      <c r="QGM835" s="28"/>
      <c r="QGN835" s="28"/>
      <c r="QGO835" s="28"/>
      <c r="QGP835" s="28"/>
      <c r="QGQ835" s="28"/>
      <c r="QGR835" s="28"/>
      <c r="QGS835" s="28"/>
      <c r="QGT835" s="28"/>
      <c r="QGU835" s="28"/>
      <c r="QGV835" s="28"/>
      <c r="QGW835" s="28"/>
      <c r="QGX835" s="28"/>
      <c r="QGY835" s="28"/>
      <c r="QGZ835" s="28"/>
      <c r="QHA835" s="28"/>
      <c r="QHB835" s="28"/>
      <c r="QHC835" s="28"/>
      <c r="QHD835" s="28"/>
      <c r="QHE835" s="28"/>
      <c r="QHF835" s="28"/>
      <c r="QHG835" s="28"/>
      <c r="QHH835" s="28"/>
      <c r="QHI835" s="28"/>
      <c r="QHJ835" s="28"/>
      <c r="QHK835" s="28"/>
      <c r="QHL835" s="28"/>
      <c r="QHM835" s="28"/>
      <c r="QHN835" s="28"/>
      <c r="QHO835" s="28"/>
      <c r="QHP835" s="28"/>
      <c r="QHQ835" s="28"/>
      <c r="QHR835" s="28"/>
      <c r="QHS835" s="28"/>
      <c r="QHT835" s="28"/>
      <c r="QHU835" s="28"/>
      <c r="QHV835" s="28"/>
      <c r="QHW835" s="28"/>
      <c r="QHX835" s="28"/>
      <c r="QHY835" s="28"/>
      <c r="QHZ835" s="28"/>
      <c r="QIA835" s="28"/>
      <c r="QIB835" s="28"/>
      <c r="QIC835" s="28"/>
      <c r="QID835" s="28"/>
      <c r="QIE835" s="28"/>
      <c r="QIF835" s="28"/>
      <c r="QIG835" s="28"/>
      <c r="QIH835" s="28"/>
      <c r="QII835" s="28"/>
      <c r="QIJ835" s="28"/>
      <c r="QIK835" s="28"/>
      <c r="QIL835" s="28"/>
      <c r="QIM835" s="28"/>
      <c r="QIN835" s="28"/>
      <c r="QIO835" s="28"/>
      <c r="QIP835" s="28"/>
      <c r="QIQ835" s="28"/>
      <c r="QIR835" s="28"/>
      <c r="QIS835" s="28"/>
      <c r="QIT835" s="28"/>
      <c r="QIU835" s="28"/>
      <c r="QIV835" s="28"/>
      <c r="QIW835" s="28"/>
      <c r="QIX835" s="28"/>
      <c r="QIY835" s="28"/>
      <c r="QIZ835" s="28"/>
      <c r="QJA835" s="28"/>
      <c r="QJB835" s="28"/>
      <c r="QJC835" s="28"/>
      <c r="QJD835" s="28"/>
      <c r="QJE835" s="28"/>
      <c r="QJF835" s="28"/>
      <c r="QJG835" s="28"/>
      <c r="QJH835" s="28"/>
      <c r="QJI835" s="28"/>
      <c r="QJJ835" s="28"/>
      <c r="QJK835" s="28"/>
      <c r="QJL835" s="28"/>
      <c r="QJM835" s="28"/>
      <c r="QJN835" s="28"/>
      <c r="QJO835" s="28"/>
      <c r="QJP835" s="28"/>
      <c r="QJQ835" s="28"/>
      <c r="QJR835" s="28"/>
      <c r="QJS835" s="28"/>
      <c r="QJT835" s="28"/>
      <c r="QJU835" s="28"/>
      <c r="QJV835" s="28"/>
      <c r="QJW835" s="28"/>
      <c r="QJX835" s="28"/>
      <c r="QJY835" s="28"/>
      <c r="QJZ835" s="28"/>
      <c r="QKA835" s="28"/>
      <c r="QKB835" s="28"/>
      <c r="QKC835" s="28"/>
      <c r="QKD835" s="28"/>
      <c r="QKE835" s="28"/>
      <c r="QKF835" s="28"/>
      <c r="QKG835" s="28"/>
      <c r="QKH835" s="28"/>
      <c r="QKI835" s="28"/>
      <c r="QKJ835" s="28"/>
      <c r="QKK835" s="28"/>
      <c r="QKL835" s="28"/>
      <c r="QKM835" s="28"/>
      <c r="QKN835" s="28"/>
      <c r="QKO835" s="28"/>
      <c r="QKP835" s="28"/>
      <c r="QKQ835" s="28"/>
      <c r="QKR835" s="28"/>
      <c r="QKS835" s="28"/>
      <c r="QKT835" s="28"/>
      <c r="QKU835" s="28"/>
      <c r="QKV835" s="28"/>
      <c r="QKW835" s="28"/>
      <c r="QKX835" s="28"/>
      <c r="QKY835" s="28"/>
      <c r="QKZ835" s="28"/>
      <c r="QLA835" s="28"/>
      <c r="QLB835" s="28"/>
      <c r="QLC835" s="28"/>
      <c r="QLD835" s="28"/>
      <c r="QLE835" s="28"/>
      <c r="QLF835" s="28"/>
      <c r="QLG835" s="28"/>
      <c r="QLH835" s="28"/>
      <c r="QLI835" s="28"/>
      <c r="QLJ835" s="28"/>
      <c r="QLK835" s="28"/>
      <c r="QLL835" s="28"/>
      <c r="QLM835" s="28"/>
      <c r="QLN835" s="28"/>
      <c r="QLO835" s="28"/>
      <c r="QLP835" s="28"/>
      <c r="QLQ835" s="28"/>
      <c r="QLR835" s="28"/>
      <c r="QLS835" s="28"/>
      <c r="QLT835" s="28"/>
      <c r="QLU835" s="28"/>
      <c r="QLV835" s="28"/>
      <c r="QLW835" s="28"/>
      <c r="QLX835" s="28"/>
      <c r="QLY835" s="28"/>
      <c r="QLZ835" s="28"/>
      <c r="QMA835" s="28"/>
      <c r="QMB835" s="28"/>
      <c r="QMC835" s="28"/>
      <c r="QMD835" s="28"/>
      <c r="QME835" s="28"/>
      <c r="QMF835" s="28"/>
      <c r="QMG835" s="28"/>
      <c r="QMH835" s="28"/>
      <c r="QMI835" s="28"/>
      <c r="QMJ835" s="28"/>
      <c r="QMK835" s="28"/>
      <c r="QML835" s="28"/>
      <c r="QMM835" s="28"/>
      <c r="QMN835" s="28"/>
      <c r="QMO835" s="28"/>
      <c r="QMP835" s="28"/>
      <c r="QMQ835" s="28"/>
      <c r="QMR835" s="28"/>
      <c r="QMS835" s="28"/>
      <c r="QMT835" s="28"/>
      <c r="QMU835" s="28"/>
      <c r="QMV835" s="28"/>
      <c r="QMW835" s="28"/>
      <c r="QMX835" s="28"/>
      <c r="QMY835" s="28"/>
      <c r="QMZ835" s="28"/>
      <c r="QNA835" s="28"/>
      <c r="QNB835" s="28"/>
      <c r="QNC835" s="28"/>
      <c r="QND835" s="28"/>
      <c r="QNE835" s="28"/>
      <c r="QNF835" s="28"/>
      <c r="QNG835" s="28"/>
      <c r="QNH835" s="28"/>
      <c r="QNI835" s="28"/>
      <c r="QNJ835" s="28"/>
      <c r="QNK835" s="28"/>
      <c r="QNL835" s="28"/>
      <c r="QNM835" s="28"/>
      <c r="QNN835" s="28"/>
      <c r="QNO835" s="28"/>
      <c r="QNP835" s="28"/>
      <c r="QNQ835" s="28"/>
      <c r="QNR835" s="28"/>
      <c r="QNS835" s="28"/>
      <c r="QNT835" s="28"/>
      <c r="QNU835" s="28"/>
      <c r="QNV835" s="28"/>
      <c r="QNW835" s="28"/>
      <c r="QNX835" s="28"/>
      <c r="QNY835" s="28"/>
      <c r="QNZ835" s="28"/>
      <c r="QOA835" s="28"/>
      <c r="QOB835" s="28"/>
      <c r="QOC835" s="28"/>
      <c r="QOD835" s="28"/>
      <c r="QOE835" s="28"/>
      <c r="QOF835" s="28"/>
      <c r="QOG835" s="28"/>
      <c r="QOH835" s="28"/>
      <c r="QOI835" s="28"/>
      <c r="QOJ835" s="28"/>
      <c r="QOK835" s="28"/>
      <c r="QOL835" s="28"/>
      <c r="QOM835" s="28"/>
      <c r="QON835" s="28"/>
      <c r="QOO835" s="28"/>
      <c r="QOP835" s="28"/>
      <c r="QOQ835" s="28"/>
      <c r="QOR835" s="28"/>
      <c r="QOS835" s="28"/>
      <c r="QOT835" s="28"/>
      <c r="QOU835" s="28"/>
      <c r="QOV835" s="28"/>
      <c r="QOW835" s="28"/>
      <c r="QOX835" s="28"/>
      <c r="QOY835" s="28"/>
      <c r="QOZ835" s="28"/>
      <c r="QPA835" s="28"/>
      <c r="QPB835" s="28"/>
      <c r="QPC835" s="28"/>
      <c r="QPD835" s="28"/>
      <c r="QPE835" s="28"/>
      <c r="QPF835" s="28"/>
      <c r="QPG835" s="28"/>
      <c r="QPH835" s="28"/>
      <c r="QPI835" s="28"/>
      <c r="QPJ835" s="28"/>
      <c r="QPK835" s="28"/>
      <c r="QPL835" s="28"/>
      <c r="QPM835" s="28"/>
      <c r="QPN835" s="28"/>
      <c r="QPO835" s="28"/>
      <c r="QPP835" s="28"/>
      <c r="QPQ835" s="28"/>
      <c r="QPR835" s="28"/>
      <c r="QPS835" s="28"/>
      <c r="QPT835" s="28"/>
      <c r="QPU835" s="28"/>
      <c r="QPV835" s="28"/>
      <c r="QPW835" s="28"/>
      <c r="QPX835" s="28"/>
      <c r="QPY835" s="28"/>
      <c r="QPZ835" s="28"/>
      <c r="QQA835" s="28"/>
      <c r="QQB835" s="28"/>
      <c r="QQC835" s="28"/>
      <c r="QQD835" s="28"/>
      <c r="QQE835" s="28"/>
      <c r="QQF835" s="28"/>
      <c r="QQG835" s="28"/>
      <c r="QQH835" s="28"/>
      <c r="QQI835" s="28"/>
      <c r="QQJ835" s="28"/>
      <c r="QQK835" s="28"/>
      <c r="QQL835" s="28"/>
      <c r="QQM835" s="28"/>
      <c r="QQN835" s="28"/>
      <c r="QQO835" s="28"/>
      <c r="QQP835" s="28"/>
      <c r="QQQ835" s="28"/>
      <c r="QQR835" s="28"/>
      <c r="QQS835" s="28"/>
      <c r="QQT835" s="28"/>
      <c r="QQU835" s="28"/>
      <c r="QQV835" s="28"/>
      <c r="QQW835" s="28"/>
      <c r="QQX835" s="28"/>
      <c r="QQY835" s="28"/>
      <c r="QQZ835" s="28"/>
      <c r="QRA835" s="28"/>
      <c r="QRB835" s="28"/>
      <c r="QRC835" s="28"/>
      <c r="QRD835" s="28"/>
      <c r="QRE835" s="28"/>
      <c r="QRF835" s="28"/>
      <c r="QRG835" s="28"/>
      <c r="QRH835" s="28"/>
      <c r="QRI835" s="28"/>
      <c r="QRJ835" s="28"/>
      <c r="QRK835" s="28"/>
      <c r="QRL835" s="28"/>
      <c r="QRM835" s="28"/>
      <c r="QRN835" s="28"/>
      <c r="QRO835" s="28"/>
      <c r="QRP835" s="28"/>
      <c r="QRQ835" s="28"/>
      <c r="QRR835" s="28"/>
      <c r="QRS835" s="28"/>
      <c r="QRT835" s="28"/>
      <c r="QRU835" s="28"/>
      <c r="QRV835" s="28"/>
      <c r="QRW835" s="28"/>
      <c r="QRX835" s="28"/>
      <c r="QRY835" s="28"/>
      <c r="QRZ835" s="28"/>
      <c r="QSA835" s="28"/>
      <c r="QSB835" s="28"/>
      <c r="QSC835" s="28"/>
      <c r="QSD835" s="28"/>
      <c r="QSE835" s="28"/>
      <c r="QSF835" s="28"/>
      <c r="QSG835" s="28"/>
      <c r="QSH835" s="28"/>
      <c r="QSI835" s="28"/>
      <c r="QSJ835" s="28"/>
      <c r="QSK835" s="28"/>
      <c r="QSL835" s="28"/>
      <c r="QSM835" s="28"/>
      <c r="QSN835" s="28"/>
      <c r="QSO835" s="28"/>
      <c r="QSP835" s="28"/>
      <c r="QSQ835" s="28"/>
      <c r="QSR835" s="28"/>
      <c r="QSS835" s="28"/>
      <c r="QST835" s="28"/>
      <c r="QSU835" s="28"/>
      <c r="QSV835" s="28"/>
      <c r="QSW835" s="28"/>
      <c r="QSX835" s="28"/>
      <c r="QSY835" s="28"/>
      <c r="QSZ835" s="28"/>
      <c r="QTA835" s="28"/>
      <c r="QTB835" s="28"/>
      <c r="QTC835" s="28"/>
      <c r="QTD835" s="28"/>
      <c r="QTE835" s="28"/>
      <c r="QTF835" s="28"/>
      <c r="QTG835" s="28"/>
      <c r="QTH835" s="28"/>
      <c r="QTI835" s="28"/>
      <c r="QTJ835" s="28"/>
      <c r="QTK835" s="28"/>
      <c r="QTL835" s="28"/>
      <c r="QTM835" s="28"/>
      <c r="QTN835" s="28"/>
      <c r="QTO835" s="28"/>
      <c r="QTP835" s="28"/>
      <c r="QTQ835" s="28"/>
      <c r="QTR835" s="28"/>
      <c r="QTS835" s="28"/>
      <c r="QTT835" s="28"/>
      <c r="QTU835" s="28"/>
      <c r="QTV835" s="28"/>
      <c r="QTW835" s="28"/>
      <c r="QTX835" s="28"/>
      <c r="QTY835" s="28"/>
      <c r="QTZ835" s="28"/>
      <c r="QUA835" s="28"/>
      <c r="QUB835" s="28"/>
      <c r="QUC835" s="28"/>
      <c r="QUD835" s="28"/>
      <c r="QUE835" s="28"/>
      <c r="QUF835" s="28"/>
      <c r="QUG835" s="28"/>
      <c r="QUH835" s="28"/>
      <c r="QUI835" s="28"/>
      <c r="QUJ835" s="28"/>
      <c r="QUK835" s="28"/>
      <c r="QUL835" s="28"/>
      <c r="QUM835" s="28"/>
      <c r="QUN835" s="28"/>
      <c r="QUO835" s="28"/>
      <c r="QUP835" s="28"/>
      <c r="QUQ835" s="28"/>
      <c r="QUR835" s="28"/>
      <c r="QUS835" s="28"/>
      <c r="QUT835" s="28"/>
      <c r="QUU835" s="28"/>
      <c r="QUV835" s="28"/>
      <c r="QUW835" s="28"/>
      <c r="QUX835" s="28"/>
      <c r="QUY835" s="28"/>
      <c r="QUZ835" s="28"/>
      <c r="QVA835" s="28"/>
      <c r="QVB835" s="28"/>
      <c r="QVC835" s="28"/>
      <c r="QVD835" s="28"/>
      <c r="QVE835" s="28"/>
      <c r="QVF835" s="28"/>
      <c r="QVG835" s="28"/>
      <c r="QVH835" s="28"/>
      <c r="QVI835" s="28"/>
      <c r="QVJ835" s="28"/>
      <c r="QVK835" s="28"/>
      <c r="QVL835" s="28"/>
      <c r="QVM835" s="28"/>
      <c r="QVN835" s="28"/>
      <c r="QVO835" s="28"/>
      <c r="QVP835" s="28"/>
      <c r="QVQ835" s="28"/>
      <c r="QVR835" s="28"/>
      <c r="QVS835" s="28"/>
      <c r="QVT835" s="28"/>
      <c r="QVU835" s="28"/>
      <c r="QVV835" s="28"/>
      <c r="QVW835" s="28"/>
      <c r="QVX835" s="28"/>
      <c r="QVY835" s="28"/>
      <c r="QVZ835" s="28"/>
      <c r="QWA835" s="28"/>
      <c r="QWB835" s="28"/>
      <c r="QWC835" s="28"/>
      <c r="QWD835" s="28"/>
      <c r="QWE835" s="28"/>
      <c r="QWF835" s="28"/>
      <c r="QWG835" s="28"/>
      <c r="QWH835" s="28"/>
      <c r="QWI835" s="28"/>
      <c r="QWJ835" s="28"/>
      <c r="QWK835" s="28"/>
      <c r="QWL835" s="28"/>
      <c r="QWM835" s="28"/>
      <c r="QWN835" s="28"/>
      <c r="QWO835" s="28"/>
      <c r="QWP835" s="28"/>
      <c r="QWQ835" s="28"/>
      <c r="QWR835" s="28"/>
      <c r="QWS835" s="28"/>
      <c r="QWT835" s="28"/>
      <c r="QWU835" s="28"/>
      <c r="QWV835" s="28"/>
      <c r="QWW835" s="28"/>
      <c r="QWX835" s="28"/>
      <c r="QWY835" s="28"/>
      <c r="QWZ835" s="28"/>
      <c r="QXA835" s="28"/>
      <c r="QXB835" s="28"/>
      <c r="QXC835" s="28"/>
      <c r="QXD835" s="28"/>
      <c r="QXE835" s="28"/>
      <c r="QXF835" s="28"/>
      <c r="QXG835" s="28"/>
      <c r="QXH835" s="28"/>
      <c r="QXI835" s="28"/>
      <c r="QXJ835" s="28"/>
      <c r="QXK835" s="28"/>
      <c r="QXL835" s="28"/>
      <c r="QXM835" s="28"/>
      <c r="QXN835" s="28"/>
      <c r="QXO835" s="28"/>
      <c r="QXP835" s="28"/>
      <c r="QXQ835" s="28"/>
      <c r="QXR835" s="28"/>
      <c r="QXS835" s="28"/>
      <c r="QXT835" s="28"/>
      <c r="QXU835" s="28"/>
      <c r="QXV835" s="28"/>
      <c r="QXW835" s="28"/>
      <c r="QXX835" s="28"/>
      <c r="QXY835" s="28"/>
      <c r="QXZ835" s="28"/>
      <c r="QYA835" s="28"/>
      <c r="QYB835" s="28"/>
      <c r="QYC835" s="28"/>
      <c r="QYD835" s="28"/>
      <c r="QYE835" s="28"/>
      <c r="QYF835" s="28"/>
      <c r="QYG835" s="28"/>
      <c r="QYH835" s="28"/>
      <c r="QYI835" s="28"/>
      <c r="QYJ835" s="28"/>
      <c r="QYK835" s="28"/>
      <c r="QYL835" s="28"/>
      <c r="QYM835" s="28"/>
      <c r="QYN835" s="28"/>
      <c r="QYO835" s="28"/>
      <c r="QYP835" s="28"/>
      <c r="QYQ835" s="28"/>
      <c r="QYR835" s="28"/>
      <c r="QYS835" s="28"/>
      <c r="QYT835" s="28"/>
      <c r="QYU835" s="28"/>
      <c r="QYV835" s="28"/>
      <c r="QYW835" s="28"/>
      <c r="QYX835" s="28"/>
      <c r="QYY835" s="28"/>
      <c r="QYZ835" s="28"/>
      <c r="QZA835" s="28"/>
      <c r="QZB835" s="28"/>
      <c r="QZC835" s="28"/>
      <c r="QZD835" s="28"/>
      <c r="QZE835" s="28"/>
      <c r="QZF835" s="28"/>
      <c r="QZG835" s="28"/>
      <c r="QZH835" s="28"/>
      <c r="QZI835" s="28"/>
      <c r="QZJ835" s="28"/>
      <c r="QZK835" s="28"/>
      <c r="QZL835" s="28"/>
      <c r="QZM835" s="28"/>
      <c r="QZN835" s="28"/>
      <c r="QZO835" s="28"/>
      <c r="QZP835" s="28"/>
      <c r="QZQ835" s="28"/>
      <c r="QZR835" s="28"/>
      <c r="QZS835" s="28"/>
      <c r="QZT835" s="28"/>
      <c r="QZU835" s="28"/>
      <c r="QZV835" s="28"/>
      <c r="QZW835" s="28"/>
      <c r="QZX835" s="28"/>
      <c r="QZY835" s="28"/>
      <c r="QZZ835" s="28"/>
      <c r="RAA835" s="28"/>
      <c r="RAB835" s="28"/>
      <c r="RAC835" s="28"/>
      <c r="RAD835" s="28"/>
      <c r="RAE835" s="28"/>
      <c r="RAF835" s="28"/>
      <c r="RAG835" s="28"/>
      <c r="RAH835" s="28"/>
      <c r="RAI835" s="28"/>
      <c r="RAJ835" s="28"/>
      <c r="RAK835" s="28"/>
      <c r="RAL835" s="28"/>
      <c r="RAM835" s="28"/>
      <c r="RAN835" s="28"/>
      <c r="RAO835" s="28"/>
      <c r="RAP835" s="28"/>
      <c r="RAQ835" s="28"/>
      <c r="RAR835" s="28"/>
      <c r="RAS835" s="28"/>
      <c r="RAT835" s="28"/>
      <c r="RAU835" s="28"/>
      <c r="RAV835" s="28"/>
      <c r="RAW835" s="28"/>
      <c r="RAX835" s="28"/>
      <c r="RAY835" s="28"/>
      <c r="RAZ835" s="28"/>
      <c r="RBA835" s="28"/>
      <c r="RBB835" s="28"/>
      <c r="RBC835" s="28"/>
      <c r="RBD835" s="28"/>
      <c r="RBE835" s="28"/>
      <c r="RBF835" s="28"/>
      <c r="RBG835" s="28"/>
      <c r="RBH835" s="28"/>
      <c r="RBI835" s="28"/>
      <c r="RBJ835" s="28"/>
      <c r="RBK835" s="28"/>
      <c r="RBL835" s="28"/>
      <c r="RBM835" s="28"/>
      <c r="RBN835" s="28"/>
      <c r="RBO835" s="28"/>
      <c r="RBP835" s="28"/>
      <c r="RBQ835" s="28"/>
      <c r="RBR835" s="28"/>
      <c r="RBS835" s="28"/>
      <c r="RBT835" s="28"/>
      <c r="RBU835" s="28"/>
      <c r="RBV835" s="28"/>
      <c r="RBW835" s="28"/>
      <c r="RBX835" s="28"/>
      <c r="RBY835" s="28"/>
      <c r="RBZ835" s="28"/>
      <c r="RCA835" s="28"/>
      <c r="RCB835" s="28"/>
      <c r="RCC835" s="28"/>
      <c r="RCD835" s="28"/>
      <c r="RCE835" s="28"/>
      <c r="RCF835" s="28"/>
      <c r="RCG835" s="28"/>
      <c r="RCH835" s="28"/>
      <c r="RCI835" s="28"/>
      <c r="RCJ835" s="28"/>
      <c r="RCK835" s="28"/>
      <c r="RCL835" s="28"/>
      <c r="RCM835" s="28"/>
      <c r="RCN835" s="28"/>
      <c r="RCO835" s="28"/>
      <c r="RCP835" s="28"/>
      <c r="RCQ835" s="28"/>
      <c r="RCR835" s="28"/>
      <c r="RCS835" s="28"/>
      <c r="RCT835" s="28"/>
      <c r="RCU835" s="28"/>
      <c r="RCV835" s="28"/>
      <c r="RCW835" s="28"/>
      <c r="RCX835" s="28"/>
      <c r="RCY835" s="28"/>
      <c r="RCZ835" s="28"/>
      <c r="RDA835" s="28"/>
      <c r="RDB835" s="28"/>
      <c r="RDC835" s="28"/>
      <c r="RDD835" s="28"/>
      <c r="RDE835" s="28"/>
      <c r="RDF835" s="28"/>
      <c r="RDG835" s="28"/>
      <c r="RDH835" s="28"/>
      <c r="RDI835" s="28"/>
      <c r="RDJ835" s="28"/>
      <c r="RDK835" s="28"/>
      <c r="RDL835" s="28"/>
      <c r="RDM835" s="28"/>
      <c r="RDN835" s="28"/>
      <c r="RDO835" s="28"/>
      <c r="RDP835" s="28"/>
      <c r="RDQ835" s="28"/>
      <c r="RDR835" s="28"/>
      <c r="RDS835" s="28"/>
      <c r="RDT835" s="28"/>
      <c r="RDU835" s="28"/>
      <c r="RDV835" s="28"/>
      <c r="RDW835" s="28"/>
      <c r="RDX835" s="28"/>
      <c r="RDY835" s="28"/>
      <c r="RDZ835" s="28"/>
      <c r="REA835" s="28"/>
      <c r="REB835" s="28"/>
      <c r="REC835" s="28"/>
      <c r="RED835" s="28"/>
      <c r="REE835" s="28"/>
      <c r="REF835" s="28"/>
      <c r="REG835" s="28"/>
      <c r="REH835" s="28"/>
      <c r="REI835" s="28"/>
      <c r="REJ835" s="28"/>
      <c r="REK835" s="28"/>
      <c r="REL835" s="28"/>
      <c r="REM835" s="28"/>
      <c r="REN835" s="28"/>
      <c r="REO835" s="28"/>
      <c r="REP835" s="28"/>
      <c r="REQ835" s="28"/>
      <c r="RER835" s="28"/>
      <c r="RES835" s="28"/>
      <c r="RET835" s="28"/>
      <c r="REU835" s="28"/>
      <c r="REV835" s="28"/>
      <c r="REW835" s="28"/>
      <c r="REX835" s="28"/>
      <c r="REY835" s="28"/>
      <c r="REZ835" s="28"/>
      <c r="RFA835" s="28"/>
      <c r="RFB835" s="28"/>
      <c r="RFC835" s="28"/>
      <c r="RFD835" s="28"/>
      <c r="RFE835" s="28"/>
      <c r="RFF835" s="28"/>
      <c r="RFG835" s="28"/>
      <c r="RFH835" s="28"/>
      <c r="RFI835" s="28"/>
      <c r="RFJ835" s="28"/>
      <c r="RFK835" s="28"/>
      <c r="RFL835" s="28"/>
      <c r="RFM835" s="28"/>
      <c r="RFN835" s="28"/>
      <c r="RFO835" s="28"/>
      <c r="RFP835" s="28"/>
      <c r="RFQ835" s="28"/>
      <c r="RFR835" s="28"/>
      <c r="RFS835" s="28"/>
      <c r="RFT835" s="28"/>
      <c r="RFU835" s="28"/>
      <c r="RFV835" s="28"/>
      <c r="RFW835" s="28"/>
      <c r="RFX835" s="28"/>
      <c r="RFY835" s="28"/>
      <c r="RFZ835" s="28"/>
      <c r="RGA835" s="28"/>
      <c r="RGB835" s="28"/>
      <c r="RGC835" s="28"/>
      <c r="RGD835" s="28"/>
      <c r="RGE835" s="28"/>
      <c r="RGF835" s="28"/>
      <c r="RGG835" s="28"/>
      <c r="RGH835" s="28"/>
      <c r="RGI835" s="28"/>
      <c r="RGJ835" s="28"/>
      <c r="RGK835" s="28"/>
      <c r="RGL835" s="28"/>
      <c r="RGM835" s="28"/>
      <c r="RGN835" s="28"/>
      <c r="RGO835" s="28"/>
      <c r="RGP835" s="28"/>
      <c r="RGQ835" s="28"/>
      <c r="RGR835" s="28"/>
      <c r="RGS835" s="28"/>
      <c r="RGT835" s="28"/>
      <c r="RGU835" s="28"/>
      <c r="RGV835" s="28"/>
      <c r="RGW835" s="28"/>
      <c r="RGX835" s="28"/>
      <c r="RGY835" s="28"/>
      <c r="RGZ835" s="28"/>
      <c r="RHA835" s="28"/>
      <c r="RHB835" s="28"/>
      <c r="RHC835" s="28"/>
      <c r="RHD835" s="28"/>
      <c r="RHE835" s="28"/>
      <c r="RHF835" s="28"/>
      <c r="RHG835" s="28"/>
      <c r="RHH835" s="28"/>
      <c r="RHI835" s="28"/>
      <c r="RHJ835" s="28"/>
      <c r="RHK835" s="28"/>
      <c r="RHL835" s="28"/>
      <c r="RHM835" s="28"/>
      <c r="RHN835" s="28"/>
      <c r="RHO835" s="28"/>
      <c r="RHP835" s="28"/>
      <c r="RHQ835" s="28"/>
      <c r="RHR835" s="28"/>
      <c r="RHS835" s="28"/>
      <c r="RHT835" s="28"/>
      <c r="RHU835" s="28"/>
      <c r="RHV835" s="28"/>
      <c r="RHW835" s="28"/>
      <c r="RHX835" s="28"/>
      <c r="RHY835" s="28"/>
      <c r="RHZ835" s="28"/>
      <c r="RIA835" s="28"/>
      <c r="RIB835" s="28"/>
      <c r="RIC835" s="28"/>
      <c r="RID835" s="28"/>
      <c r="RIE835" s="28"/>
      <c r="RIF835" s="28"/>
      <c r="RIG835" s="28"/>
      <c r="RIH835" s="28"/>
      <c r="RII835" s="28"/>
      <c r="RIJ835" s="28"/>
      <c r="RIK835" s="28"/>
      <c r="RIL835" s="28"/>
      <c r="RIM835" s="28"/>
      <c r="RIN835" s="28"/>
      <c r="RIO835" s="28"/>
      <c r="RIP835" s="28"/>
      <c r="RIQ835" s="28"/>
      <c r="RIR835" s="28"/>
      <c r="RIS835" s="28"/>
      <c r="RIT835" s="28"/>
      <c r="RIU835" s="28"/>
      <c r="RIV835" s="28"/>
      <c r="RIW835" s="28"/>
      <c r="RIX835" s="28"/>
      <c r="RIY835" s="28"/>
      <c r="RIZ835" s="28"/>
      <c r="RJA835" s="28"/>
      <c r="RJB835" s="28"/>
      <c r="RJC835" s="28"/>
      <c r="RJD835" s="28"/>
      <c r="RJE835" s="28"/>
      <c r="RJF835" s="28"/>
      <c r="RJG835" s="28"/>
      <c r="RJH835" s="28"/>
      <c r="RJI835" s="28"/>
      <c r="RJJ835" s="28"/>
      <c r="RJK835" s="28"/>
      <c r="RJL835" s="28"/>
      <c r="RJM835" s="28"/>
      <c r="RJN835" s="28"/>
      <c r="RJO835" s="28"/>
      <c r="RJP835" s="28"/>
      <c r="RJQ835" s="28"/>
      <c r="RJR835" s="28"/>
      <c r="RJS835" s="28"/>
      <c r="RJT835" s="28"/>
      <c r="RJU835" s="28"/>
      <c r="RJV835" s="28"/>
      <c r="RJW835" s="28"/>
      <c r="RJX835" s="28"/>
      <c r="RJY835" s="28"/>
      <c r="RJZ835" s="28"/>
      <c r="RKA835" s="28"/>
      <c r="RKB835" s="28"/>
      <c r="RKC835" s="28"/>
      <c r="RKD835" s="28"/>
      <c r="RKE835" s="28"/>
      <c r="RKF835" s="28"/>
      <c r="RKG835" s="28"/>
      <c r="RKH835" s="28"/>
      <c r="RKI835" s="28"/>
      <c r="RKJ835" s="28"/>
      <c r="RKK835" s="28"/>
      <c r="RKL835" s="28"/>
      <c r="RKM835" s="28"/>
      <c r="RKN835" s="28"/>
      <c r="RKO835" s="28"/>
      <c r="RKP835" s="28"/>
      <c r="RKQ835" s="28"/>
      <c r="RKR835" s="28"/>
      <c r="RKS835" s="28"/>
      <c r="RKT835" s="28"/>
      <c r="RKU835" s="28"/>
      <c r="RKV835" s="28"/>
      <c r="RKW835" s="28"/>
      <c r="RKX835" s="28"/>
      <c r="RKY835" s="28"/>
      <c r="RKZ835" s="28"/>
      <c r="RLA835" s="28"/>
      <c r="RLB835" s="28"/>
      <c r="RLC835" s="28"/>
      <c r="RLD835" s="28"/>
      <c r="RLE835" s="28"/>
      <c r="RLF835" s="28"/>
      <c r="RLG835" s="28"/>
      <c r="RLH835" s="28"/>
      <c r="RLI835" s="28"/>
      <c r="RLJ835" s="28"/>
      <c r="RLK835" s="28"/>
      <c r="RLL835" s="28"/>
      <c r="RLM835" s="28"/>
      <c r="RLN835" s="28"/>
      <c r="RLO835" s="28"/>
      <c r="RLP835" s="28"/>
      <c r="RLQ835" s="28"/>
      <c r="RLR835" s="28"/>
      <c r="RLS835" s="28"/>
      <c r="RLT835" s="28"/>
      <c r="RLU835" s="28"/>
      <c r="RLV835" s="28"/>
      <c r="RLW835" s="28"/>
      <c r="RLX835" s="28"/>
      <c r="RLY835" s="28"/>
      <c r="RLZ835" s="28"/>
      <c r="RMA835" s="28"/>
      <c r="RMB835" s="28"/>
      <c r="RMC835" s="28"/>
      <c r="RMD835" s="28"/>
      <c r="RME835" s="28"/>
      <c r="RMF835" s="28"/>
      <c r="RMG835" s="28"/>
      <c r="RMH835" s="28"/>
      <c r="RMI835" s="28"/>
      <c r="RMJ835" s="28"/>
      <c r="RMK835" s="28"/>
      <c r="RML835" s="28"/>
      <c r="RMM835" s="28"/>
      <c r="RMN835" s="28"/>
      <c r="RMO835" s="28"/>
      <c r="RMP835" s="28"/>
      <c r="RMQ835" s="28"/>
      <c r="RMR835" s="28"/>
      <c r="RMS835" s="28"/>
      <c r="RMT835" s="28"/>
      <c r="RMU835" s="28"/>
      <c r="RMV835" s="28"/>
      <c r="RMW835" s="28"/>
      <c r="RMX835" s="28"/>
      <c r="RMY835" s="28"/>
      <c r="RMZ835" s="28"/>
      <c r="RNA835" s="28"/>
      <c r="RNB835" s="28"/>
      <c r="RNC835" s="28"/>
      <c r="RND835" s="28"/>
      <c r="RNE835" s="28"/>
      <c r="RNF835" s="28"/>
      <c r="RNG835" s="28"/>
      <c r="RNH835" s="28"/>
      <c r="RNI835" s="28"/>
      <c r="RNJ835" s="28"/>
      <c r="RNK835" s="28"/>
      <c r="RNL835" s="28"/>
      <c r="RNM835" s="28"/>
      <c r="RNN835" s="28"/>
      <c r="RNO835" s="28"/>
      <c r="RNP835" s="28"/>
      <c r="RNQ835" s="28"/>
      <c r="RNR835" s="28"/>
      <c r="RNS835" s="28"/>
      <c r="RNT835" s="28"/>
      <c r="RNU835" s="28"/>
      <c r="RNV835" s="28"/>
      <c r="RNW835" s="28"/>
      <c r="RNX835" s="28"/>
      <c r="RNY835" s="28"/>
      <c r="RNZ835" s="28"/>
      <c r="ROA835" s="28"/>
      <c r="ROB835" s="28"/>
      <c r="ROC835" s="28"/>
      <c r="ROD835" s="28"/>
      <c r="ROE835" s="28"/>
      <c r="ROF835" s="28"/>
      <c r="ROG835" s="28"/>
      <c r="ROH835" s="28"/>
      <c r="ROI835" s="28"/>
      <c r="ROJ835" s="28"/>
      <c r="ROK835" s="28"/>
      <c r="ROL835" s="28"/>
      <c r="ROM835" s="28"/>
      <c r="RON835" s="28"/>
      <c r="ROO835" s="28"/>
      <c r="ROP835" s="28"/>
      <c r="ROQ835" s="28"/>
      <c r="ROR835" s="28"/>
      <c r="ROS835" s="28"/>
      <c r="ROT835" s="28"/>
      <c r="ROU835" s="28"/>
      <c r="ROV835" s="28"/>
      <c r="ROW835" s="28"/>
      <c r="ROX835" s="28"/>
      <c r="ROY835" s="28"/>
      <c r="ROZ835" s="28"/>
      <c r="RPA835" s="28"/>
      <c r="RPB835" s="28"/>
      <c r="RPC835" s="28"/>
      <c r="RPD835" s="28"/>
      <c r="RPE835" s="28"/>
      <c r="RPF835" s="28"/>
      <c r="RPG835" s="28"/>
      <c r="RPH835" s="28"/>
      <c r="RPI835" s="28"/>
      <c r="RPJ835" s="28"/>
      <c r="RPK835" s="28"/>
      <c r="RPL835" s="28"/>
      <c r="RPM835" s="28"/>
      <c r="RPN835" s="28"/>
      <c r="RPO835" s="28"/>
      <c r="RPP835" s="28"/>
      <c r="RPQ835" s="28"/>
      <c r="RPR835" s="28"/>
      <c r="RPS835" s="28"/>
      <c r="RPT835" s="28"/>
      <c r="RPU835" s="28"/>
      <c r="RPV835" s="28"/>
      <c r="RPW835" s="28"/>
      <c r="RPX835" s="28"/>
      <c r="RPY835" s="28"/>
      <c r="RPZ835" s="28"/>
      <c r="RQA835" s="28"/>
      <c r="RQB835" s="28"/>
      <c r="RQC835" s="28"/>
      <c r="RQD835" s="28"/>
      <c r="RQE835" s="28"/>
      <c r="RQF835" s="28"/>
      <c r="RQG835" s="28"/>
      <c r="RQH835" s="28"/>
      <c r="RQI835" s="28"/>
      <c r="RQJ835" s="28"/>
      <c r="RQK835" s="28"/>
      <c r="RQL835" s="28"/>
      <c r="RQM835" s="28"/>
      <c r="RQN835" s="28"/>
      <c r="RQO835" s="28"/>
      <c r="RQP835" s="28"/>
      <c r="RQQ835" s="28"/>
      <c r="RQR835" s="28"/>
      <c r="RQS835" s="28"/>
      <c r="RQT835" s="28"/>
      <c r="RQU835" s="28"/>
      <c r="RQV835" s="28"/>
      <c r="RQW835" s="28"/>
      <c r="RQX835" s="28"/>
      <c r="RQY835" s="28"/>
      <c r="RQZ835" s="28"/>
      <c r="RRA835" s="28"/>
      <c r="RRB835" s="28"/>
      <c r="RRC835" s="28"/>
      <c r="RRD835" s="28"/>
      <c r="RRE835" s="28"/>
      <c r="RRF835" s="28"/>
      <c r="RRG835" s="28"/>
      <c r="RRH835" s="28"/>
      <c r="RRI835" s="28"/>
      <c r="RRJ835" s="28"/>
      <c r="RRK835" s="28"/>
      <c r="RRL835" s="28"/>
      <c r="RRM835" s="28"/>
      <c r="RRN835" s="28"/>
      <c r="RRO835" s="28"/>
      <c r="RRP835" s="28"/>
      <c r="RRQ835" s="28"/>
      <c r="RRR835" s="28"/>
      <c r="RRS835" s="28"/>
      <c r="RRT835" s="28"/>
      <c r="RRU835" s="28"/>
      <c r="RRV835" s="28"/>
      <c r="RRW835" s="28"/>
      <c r="RRX835" s="28"/>
      <c r="RRY835" s="28"/>
      <c r="RRZ835" s="28"/>
      <c r="RSA835" s="28"/>
      <c r="RSB835" s="28"/>
      <c r="RSC835" s="28"/>
      <c r="RSD835" s="28"/>
      <c r="RSE835" s="28"/>
      <c r="RSF835" s="28"/>
      <c r="RSG835" s="28"/>
      <c r="RSH835" s="28"/>
      <c r="RSI835" s="28"/>
      <c r="RSJ835" s="28"/>
      <c r="RSK835" s="28"/>
      <c r="RSL835" s="28"/>
      <c r="RSM835" s="28"/>
      <c r="RSN835" s="28"/>
      <c r="RSO835" s="28"/>
      <c r="RSP835" s="28"/>
      <c r="RSQ835" s="28"/>
      <c r="RSR835" s="28"/>
      <c r="RSS835" s="28"/>
      <c r="RST835" s="28"/>
      <c r="RSU835" s="28"/>
      <c r="RSV835" s="28"/>
      <c r="RSW835" s="28"/>
      <c r="RSX835" s="28"/>
      <c r="RSY835" s="28"/>
      <c r="RSZ835" s="28"/>
      <c r="RTA835" s="28"/>
      <c r="RTB835" s="28"/>
      <c r="RTC835" s="28"/>
      <c r="RTD835" s="28"/>
      <c r="RTE835" s="28"/>
      <c r="RTF835" s="28"/>
      <c r="RTG835" s="28"/>
      <c r="RTH835" s="28"/>
      <c r="RTI835" s="28"/>
      <c r="RTJ835" s="28"/>
      <c r="RTK835" s="28"/>
      <c r="RTL835" s="28"/>
      <c r="RTM835" s="28"/>
      <c r="RTN835" s="28"/>
      <c r="RTO835" s="28"/>
      <c r="RTP835" s="28"/>
      <c r="RTQ835" s="28"/>
      <c r="RTR835" s="28"/>
      <c r="RTS835" s="28"/>
      <c r="RTT835" s="28"/>
      <c r="RTU835" s="28"/>
      <c r="RTV835" s="28"/>
      <c r="RTW835" s="28"/>
      <c r="RTX835" s="28"/>
      <c r="RTY835" s="28"/>
      <c r="RTZ835" s="28"/>
      <c r="RUA835" s="28"/>
      <c r="RUB835" s="28"/>
      <c r="RUC835" s="28"/>
      <c r="RUD835" s="28"/>
      <c r="RUE835" s="28"/>
      <c r="RUF835" s="28"/>
      <c r="RUG835" s="28"/>
      <c r="RUH835" s="28"/>
      <c r="RUI835" s="28"/>
      <c r="RUJ835" s="28"/>
      <c r="RUK835" s="28"/>
      <c r="RUL835" s="28"/>
      <c r="RUM835" s="28"/>
      <c r="RUN835" s="28"/>
      <c r="RUO835" s="28"/>
      <c r="RUP835" s="28"/>
      <c r="RUQ835" s="28"/>
      <c r="RUR835" s="28"/>
      <c r="RUS835" s="28"/>
      <c r="RUT835" s="28"/>
      <c r="RUU835" s="28"/>
      <c r="RUV835" s="28"/>
      <c r="RUW835" s="28"/>
      <c r="RUX835" s="28"/>
      <c r="RUY835" s="28"/>
      <c r="RUZ835" s="28"/>
      <c r="RVA835" s="28"/>
      <c r="RVB835" s="28"/>
      <c r="RVC835" s="28"/>
      <c r="RVD835" s="28"/>
      <c r="RVE835" s="28"/>
      <c r="RVF835" s="28"/>
      <c r="RVG835" s="28"/>
      <c r="RVH835" s="28"/>
      <c r="RVI835" s="28"/>
      <c r="RVJ835" s="28"/>
      <c r="RVK835" s="28"/>
      <c r="RVL835" s="28"/>
      <c r="RVM835" s="28"/>
      <c r="RVN835" s="28"/>
      <c r="RVO835" s="28"/>
      <c r="RVP835" s="28"/>
      <c r="RVQ835" s="28"/>
      <c r="RVR835" s="28"/>
      <c r="RVS835" s="28"/>
      <c r="RVT835" s="28"/>
      <c r="RVU835" s="28"/>
      <c r="RVV835" s="28"/>
      <c r="RVW835" s="28"/>
      <c r="RVX835" s="28"/>
      <c r="RVY835" s="28"/>
      <c r="RVZ835" s="28"/>
      <c r="RWA835" s="28"/>
      <c r="RWB835" s="28"/>
      <c r="RWC835" s="28"/>
      <c r="RWD835" s="28"/>
      <c r="RWE835" s="28"/>
      <c r="RWF835" s="28"/>
      <c r="RWG835" s="28"/>
      <c r="RWH835" s="28"/>
      <c r="RWI835" s="28"/>
      <c r="RWJ835" s="28"/>
      <c r="RWK835" s="28"/>
      <c r="RWL835" s="28"/>
      <c r="RWM835" s="28"/>
      <c r="RWN835" s="28"/>
      <c r="RWO835" s="28"/>
      <c r="RWP835" s="28"/>
      <c r="RWQ835" s="28"/>
      <c r="RWR835" s="28"/>
      <c r="RWS835" s="28"/>
      <c r="RWT835" s="28"/>
      <c r="RWU835" s="28"/>
      <c r="RWV835" s="28"/>
      <c r="RWW835" s="28"/>
      <c r="RWX835" s="28"/>
      <c r="RWY835" s="28"/>
      <c r="RWZ835" s="28"/>
      <c r="RXA835" s="28"/>
      <c r="RXB835" s="28"/>
      <c r="RXC835" s="28"/>
      <c r="RXD835" s="28"/>
      <c r="RXE835" s="28"/>
      <c r="RXF835" s="28"/>
      <c r="RXG835" s="28"/>
      <c r="RXH835" s="28"/>
      <c r="RXI835" s="28"/>
      <c r="RXJ835" s="28"/>
      <c r="RXK835" s="28"/>
      <c r="RXL835" s="28"/>
      <c r="RXM835" s="28"/>
      <c r="RXN835" s="28"/>
      <c r="RXO835" s="28"/>
      <c r="RXP835" s="28"/>
      <c r="RXQ835" s="28"/>
      <c r="RXR835" s="28"/>
      <c r="RXS835" s="28"/>
      <c r="RXT835" s="28"/>
      <c r="RXU835" s="28"/>
      <c r="RXV835" s="28"/>
      <c r="RXW835" s="28"/>
      <c r="RXX835" s="28"/>
      <c r="RXY835" s="28"/>
      <c r="RXZ835" s="28"/>
      <c r="RYA835" s="28"/>
      <c r="RYB835" s="28"/>
      <c r="RYC835" s="28"/>
      <c r="RYD835" s="28"/>
      <c r="RYE835" s="28"/>
      <c r="RYF835" s="28"/>
      <c r="RYG835" s="28"/>
      <c r="RYH835" s="28"/>
      <c r="RYI835" s="28"/>
      <c r="RYJ835" s="28"/>
      <c r="RYK835" s="28"/>
      <c r="RYL835" s="28"/>
      <c r="RYM835" s="28"/>
      <c r="RYN835" s="28"/>
      <c r="RYO835" s="28"/>
      <c r="RYP835" s="28"/>
      <c r="RYQ835" s="28"/>
      <c r="RYR835" s="28"/>
      <c r="RYS835" s="28"/>
      <c r="RYT835" s="28"/>
      <c r="RYU835" s="28"/>
      <c r="RYV835" s="28"/>
      <c r="RYW835" s="28"/>
      <c r="RYX835" s="28"/>
      <c r="RYY835" s="28"/>
      <c r="RYZ835" s="28"/>
      <c r="RZA835" s="28"/>
      <c r="RZB835" s="28"/>
      <c r="RZC835" s="28"/>
      <c r="RZD835" s="28"/>
      <c r="RZE835" s="28"/>
      <c r="RZF835" s="28"/>
      <c r="RZG835" s="28"/>
      <c r="RZH835" s="28"/>
      <c r="RZI835" s="28"/>
      <c r="RZJ835" s="28"/>
      <c r="RZK835" s="28"/>
      <c r="RZL835" s="28"/>
      <c r="RZM835" s="28"/>
      <c r="RZN835" s="28"/>
      <c r="RZO835" s="28"/>
      <c r="RZP835" s="28"/>
      <c r="RZQ835" s="28"/>
      <c r="RZR835" s="28"/>
      <c r="RZS835" s="28"/>
      <c r="RZT835" s="28"/>
      <c r="RZU835" s="28"/>
      <c r="RZV835" s="28"/>
      <c r="RZW835" s="28"/>
      <c r="RZX835" s="28"/>
      <c r="RZY835" s="28"/>
      <c r="RZZ835" s="28"/>
      <c r="SAA835" s="28"/>
      <c r="SAB835" s="28"/>
      <c r="SAC835" s="28"/>
      <c r="SAD835" s="28"/>
      <c r="SAE835" s="28"/>
      <c r="SAF835" s="28"/>
      <c r="SAG835" s="28"/>
      <c r="SAH835" s="28"/>
      <c r="SAI835" s="28"/>
      <c r="SAJ835" s="28"/>
      <c r="SAK835" s="28"/>
      <c r="SAL835" s="28"/>
      <c r="SAM835" s="28"/>
      <c r="SAN835" s="28"/>
      <c r="SAO835" s="28"/>
      <c r="SAP835" s="28"/>
      <c r="SAQ835" s="28"/>
      <c r="SAR835" s="28"/>
      <c r="SAS835" s="28"/>
      <c r="SAT835" s="28"/>
      <c r="SAU835" s="28"/>
      <c r="SAV835" s="28"/>
      <c r="SAW835" s="28"/>
      <c r="SAX835" s="28"/>
      <c r="SAY835" s="28"/>
      <c r="SAZ835" s="28"/>
      <c r="SBA835" s="28"/>
      <c r="SBB835" s="28"/>
      <c r="SBC835" s="28"/>
      <c r="SBD835" s="28"/>
      <c r="SBE835" s="28"/>
      <c r="SBF835" s="28"/>
      <c r="SBG835" s="28"/>
      <c r="SBH835" s="28"/>
      <c r="SBI835" s="28"/>
      <c r="SBJ835" s="28"/>
      <c r="SBK835" s="28"/>
      <c r="SBL835" s="28"/>
      <c r="SBM835" s="28"/>
      <c r="SBN835" s="28"/>
      <c r="SBO835" s="28"/>
      <c r="SBP835" s="28"/>
      <c r="SBQ835" s="28"/>
      <c r="SBR835" s="28"/>
      <c r="SBS835" s="28"/>
      <c r="SBT835" s="28"/>
      <c r="SBU835" s="28"/>
      <c r="SBV835" s="28"/>
      <c r="SBW835" s="28"/>
      <c r="SBX835" s="28"/>
      <c r="SBY835" s="28"/>
      <c r="SBZ835" s="28"/>
      <c r="SCA835" s="28"/>
      <c r="SCB835" s="28"/>
      <c r="SCC835" s="28"/>
      <c r="SCD835" s="28"/>
      <c r="SCE835" s="28"/>
      <c r="SCF835" s="28"/>
      <c r="SCG835" s="28"/>
      <c r="SCH835" s="28"/>
      <c r="SCI835" s="28"/>
      <c r="SCJ835" s="28"/>
      <c r="SCK835" s="28"/>
      <c r="SCL835" s="28"/>
      <c r="SCM835" s="28"/>
      <c r="SCN835" s="28"/>
      <c r="SCO835" s="28"/>
      <c r="SCP835" s="28"/>
      <c r="SCQ835" s="28"/>
      <c r="SCR835" s="28"/>
      <c r="SCS835" s="28"/>
      <c r="SCT835" s="28"/>
      <c r="SCU835" s="28"/>
      <c r="SCV835" s="28"/>
      <c r="SCW835" s="28"/>
      <c r="SCX835" s="28"/>
      <c r="SCY835" s="28"/>
      <c r="SCZ835" s="28"/>
      <c r="SDA835" s="28"/>
      <c r="SDB835" s="28"/>
      <c r="SDC835" s="28"/>
      <c r="SDD835" s="28"/>
      <c r="SDE835" s="28"/>
      <c r="SDF835" s="28"/>
      <c r="SDG835" s="28"/>
      <c r="SDH835" s="28"/>
      <c r="SDI835" s="28"/>
      <c r="SDJ835" s="28"/>
      <c r="SDK835" s="28"/>
      <c r="SDL835" s="28"/>
      <c r="SDM835" s="28"/>
      <c r="SDN835" s="28"/>
      <c r="SDO835" s="28"/>
      <c r="SDP835" s="28"/>
      <c r="SDQ835" s="28"/>
      <c r="SDR835" s="28"/>
      <c r="SDS835" s="28"/>
      <c r="SDT835" s="28"/>
      <c r="SDU835" s="28"/>
      <c r="SDV835" s="28"/>
      <c r="SDW835" s="28"/>
      <c r="SDX835" s="28"/>
      <c r="SDY835" s="28"/>
      <c r="SDZ835" s="28"/>
      <c r="SEA835" s="28"/>
      <c r="SEB835" s="28"/>
      <c r="SEC835" s="28"/>
      <c r="SED835" s="28"/>
      <c r="SEE835" s="28"/>
      <c r="SEF835" s="28"/>
      <c r="SEG835" s="28"/>
      <c r="SEH835" s="28"/>
      <c r="SEI835" s="28"/>
      <c r="SEJ835" s="28"/>
      <c r="SEK835" s="28"/>
      <c r="SEL835" s="28"/>
      <c r="SEM835" s="28"/>
      <c r="SEN835" s="28"/>
      <c r="SEO835" s="28"/>
      <c r="SEP835" s="28"/>
      <c r="SEQ835" s="28"/>
      <c r="SER835" s="28"/>
      <c r="SES835" s="28"/>
      <c r="SET835" s="28"/>
      <c r="SEU835" s="28"/>
      <c r="SEV835" s="28"/>
      <c r="SEW835" s="28"/>
      <c r="SEX835" s="28"/>
      <c r="SEY835" s="28"/>
      <c r="SEZ835" s="28"/>
      <c r="SFA835" s="28"/>
      <c r="SFB835" s="28"/>
      <c r="SFC835" s="28"/>
      <c r="SFD835" s="28"/>
      <c r="SFE835" s="28"/>
      <c r="SFF835" s="28"/>
      <c r="SFG835" s="28"/>
      <c r="SFH835" s="28"/>
      <c r="SFI835" s="28"/>
      <c r="SFJ835" s="28"/>
      <c r="SFK835" s="28"/>
      <c r="SFL835" s="28"/>
      <c r="SFM835" s="28"/>
      <c r="SFN835" s="28"/>
      <c r="SFO835" s="28"/>
      <c r="SFP835" s="28"/>
      <c r="SFQ835" s="28"/>
      <c r="SFR835" s="28"/>
      <c r="SFS835" s="28"/>
      <c r="SFT835" s="28"/>
      <c r="SFU835" s="28"/>
      <c r="SFV835" s="28"/>
      <c r="SFW835" s="28"/>
      <c r="SFX835" s="28"/>
      <c r="SFY835" s="28"/>
      <c r="SFZ835" s="28"/>
      <c r="SGA835" s="28"/>
      <c r="SGB835" s="28"/>
      <c r="SGC835" s="28"/>
      <c r="SGD835" s="28"/>
      <c r="SGE835" s="28"/>
      <c r="SGF835" s="28"/>
      <c r="SGG835" s="28"/>
      <c r="SGH835" s="28"/>
      <c r="SGI835" s="28"/>
      <c r="SGJ835" s="28"/>
      <c r="SGK835" s="28"/>
      <c r="SGL835" s="28"/>
      <c r="SGM835" s="28"/>
      <c r="SGN835" s="28"/>
      <c r="SGO835" s="28"/>
      <c r="SGP835" s="28"/>
      <c r="SGQ835" s="28"/>
      <c r="SGR835" s="28"/>
      <c r="SGS835" s="28"/>
      <c r="SGT835" s="28"/>
      <c r="SGU835" s="28"/>
      <c r="SGV835" s="28"/>
      <c r="SGW835" s="28"/>
      <c r="SGX835" s="28"/>
      <c r="SGY835" s="28"/>
      <c r="SGZ835" s="28"/>
      <c r="SHA835" s="28"/>
      <c r="SHB835" s="28"/>
      <c r="SHC835" s="28"/>
      <c r="SHD835" s="28"/>
      <c r="SHE835" s="28"/>
      <c r="SHF835" s="28"/>
      <c r="SHG835" s="28"/>
      <c r="SHH835" s="28"/>
      <c r="SHI835" s="28"/>
      <c r="SHJ835" s="28"/>
      <c r="SHK835" s="28"/>
      <c r="SHL835" s="28"/>
      <c r="SHM835" s="28"/>
      <c r="SHN835" s="28"/>
      <c r="SHO835" s="28"/>
      <c r="SHP835" s="28"/>
      <c r="SHQ835" s="28"/>
      <c r="SHR835" s="28"/>
      <c r="SHS835" s="28"/>
      <c r="SHT835" s="28"/>
      <c r="SHU835" s="28"/>
      <c r="SHV835" s="28"/>
      <c r="SHW835" s="28"/>
      <c r="SHX835" s="28"/>
      <c r="SHY835" s="28"/>
      <c r="SHZ835" s="28"/>
      <c r="SIA835" s="28"/>
      <c r="SIB835" s="28"/>
      <c r="SIC835" s="28"/>
      <c r="SID835" s="28"/>
      <c r="SIE835" s="28"/>
      <c r="SIF835" s="28"/>
      <c r="SIG835" s="28"/>
      <c r="SIH835" s="28"/>
      <c r="SII835" s="28"/>
      <c r="SIJ835" s="28"/>
      <c r="SIK835" s="28"/>
      <c r="SIL835" s="28"/>
      <c r="SIM835" s="28"/>
      <c r="SIN835" s="28"/>
      <c r="SIO835" s="28"/>
      <c r="SIP835" s="28"/>
      <c r="SIQ835" s="28"/>
      <c r="SIR835" s="28"/>
      <c r="SIS835" s="28"/>
      <c r="SIT835" s="28"/>
      <c r="SIU835" s="28"/>
      <c r="SIV835" s="28"/>
      <c r="SIW835" s="28"/>
      <c r="SIX835" s="28"/>
      <c r="SIY835" s="28"/>
      <c r="SIZ835" s="28"/>
      <c r="SJA835" s="28"/>
      <c r="SJB835" s="28"/>
      <c r="SJC835" s="28"/>
      <c r="SJD835" s="28"/>
      <c r="SJE835" s="28"/>
      <c r="SJF835" s="28"/>
      <c r="SJG835" s="28"/>
      <c r="SJH835" s="28"/>
      <c r="SJI835" s="28"/>
      <c r="SJJ835" s="28"/>
      <c r="SJK835" s="28"/>
      <c r="SJL835" s="28"/>
      <c r="SJM835" s="28"/>
      <c r="SJN835" s="28"/>
      <c r="SJO835" s="28"/>
      <c r="SJP835" s="28"/>
      <c r="SJQ835" s="28"/>
      <c r="SJR835" s="28"/>
      <c r="SJS835" s="28"/>
      <c r="SJT835" s="28"/>
      <c r="SJU835" s="28"/>
      <c r="SJV835" s="28"/>
      <c r="SJW835" s="28"/>
      <c r="SJX835" s="28"/>
      <c r="SJY835" s="28"/>
      <c r="SJZ835" s="28"/>
      <c r="SKA835" s="28"/>
      <c r="SKB835" s="28"/>
      <c r="SKC835" s="28"/>
      <c r="SKD835" s="28"/>
      <c r="SKE835" s="28"/>
      <c r="SKF835" s="28"/>
      <c r="SKG835" s="28"/>
      <c r="SKH835" s="28"/>
      <c r="SKI835" s="28"/>
      <c r="SKJ835" s="28"/>
      <c r="SKK835" s="28"/>
      <c r="SKL835" s="28"/>
      <c r="SKM835" s="28"/>
      <c r="SKN835" s="28"/>
      <c r="SKO835" s="28"/>
      <c r="SKP835" s="28"/>
      <c r="SKQ835" s="28"/>
      <c r="SKR835" s="28"/>
      <c r="SKS835" s="28"/>
      <c r="SKT835" s="28"/>
      <c r="SKU835" s="28"/>
      <c r="SKV835" s="28"/>
      <c r="SKW835" s="28"/>
      <c r="SKX835" s="28"/>
      <c r="SKY835" s="28"/>
      <c r="SKZ835" s="28"/>
      <c r="SLA835" s="28"/>
      <c r="SLB835" s="28"/>
      <c r="SLC835" s="28"/>
      <c r="SLD835" s="28"/>
      <c r="SLE835" s="28"/>
      <c r="SLF835" s="28"/>
      <c r="SLG835" s="28"/>
      <c r="SLH835" s="28"/>
      <c r="SLI835" s="28"/>
      <c r="SLJ835" s="28"/>
      <c r="SLK835" s="28"/>
      <c r="SLL835" s="28"/>
      <c r="SLM835" s="28"/>
      <c r="SLN835" s="28"/>
      <c r="SLO835" s="28"/>
      <c r="SLP835" s="28"/>
      <c r="SLQ835" s="28"/>
      <c r="SLR835" s="28"/>
      <c r="SLS835" s="28"/>
      <c r="SLT835" s="28"/>
      <c r="SLU835" s="28"/>
      <c r="SLV835" s="28"/>
      <c r="SLW835" s="28"/>
      <c r="SLX835" s="28"/>
      <c r="SLY835" s="28"/>
      <c r="SLZ835" s="28"/>
      <c r="SMA835" s="28"/>
      <c r="SMB835" s="28"/>
      <c r="SMC835" s="28"/>
      <c r="SMD835" s="28"/>
      <c r="SME835" s="28"/>
      <c r="SMF835" s="28"/>
      <c r="SMG835" s="28"/>
      <c r="SMH835" s="28"/>
      <c r="SMI835" s="28"/>
      <c r="SMJ835" s="28"/>
      <c r="SMK835" s="28"/>
      <c r="SML835" s="28"/>
      <c r="SMM835" s="28"/>
      <c r="SMN835" s="28"/>
      <c r="SMO835" s="28"/>
      <c r="SMP835" s="28"/>
      <c r="SMQ835" s="28"/>
      <c r="SMR835" s="28"/>
      <c r="SMS835" s="28"/>
      <c r="SMT835" s="28"/>
      <c r="SMU835" s="28"/>
      <c r="SMV835" s="28"/>
      <c r="SMW835" s="28"/>
      <c r="SMX835" s="28"/>
      <c r="SMY835" s="28"/>
      <c r="SMZ835" s="28"/>
      <c r="SNA835" s="28"/>
      <c r="SNB835" s="28"/>
      <c r="SNC835" s="28"/>
      <c r="SND835" s="28"/>
      <c r="SNE835" s="28"/>
      <c r="SNF835" s="28"/>
      <c r="SNG835" s="28"/>
      <c r="SNH835" s="28"/>
      <c r="SNI835" s="28"/>
      <c r="SNJ835" s="28"/>
      <c r="SNK835" s="28"/>
      <c r="SNL835" s="28"/>
      <c r="SNM835" s="28"/>
      <c r="SNN835" s="28"/>
      <c r="SNO835" s="28"/>
      <c r="SNP835" s="28"/>
      <c r="SNQ835" s="28"/>
      <c r="SNR835" s="28"/>
      <c r="SNS835" s="28"/>
      <c r="SNT835" s="28"/>
      <c r="SNU835" s="28"/>
      <c r="SNV835" s="28"/>
      <c r="SNW835" s="28"/>
      <c r="SNX835" s="28"/>
      <c r="SNY835" s="28"/>
      <c r="SNZ835" s="28"/>
      <c r="SOA835" s="28"/>
      <c r="SOB835" s="28"/>
      <c r="SOC835" s="28"/>
      <c r="SOD835" s="28"/>
      <c r="SOE835" s="28"/>
      <c r="SOF835" s="28"/>
      <c r="SOG835" s="28"/>
      <c r="SOH835" s="28"/>
      <c r="SOI835" s="28"/>
      <c r="SOJ835" s="28"/>
      <c r="SOK835" s="28"/>
      <c r="SOL835" s="28"/>
      <c r="SOM835" s="28"/>
      <c r="SON835" s="28"/>
      <c r="SOO835" s="28"/>
      <c r="SOP835" s="28"/>
      <c r="SOQ835" s="28"/>
      <c r="SOR835" s="28"/>
      <c r="SOS835" s="28"/>
      <c r="SOT835" s="28"/>
      <c r="SOU835" s="28"/>
      <c r="SOV835" s="28"/>
      <c r="SOW835" s="28"/>
      <c r="SOX835" s="28"/>
      <c r="SOY835" s="28"/>
      <c r="SOZ835" s="28"/>
      <c r="SPA835" s="28"/>
      <c r="SPB835" s="28"/>
      <c r="SPC835" s="28"/>
      <c r="SPD835" s="28"/>
      <c r="SPE835" s="28"/>
      <c r="SPF835" s="28"/>
      <c r="SPG835" s="28"/>
      <c r="SPH835" s="28"/>
      <c r="SPI835" s="28"/>
      <c r="SPJ835" s="28"/>
      <c r="SPK835" s="28"/>
      <c r="SPL835" s="28"/>
      <c r="SPM835" s="28"/>
      <c r="SPN835" s="28"/>
      <c r="SPO835" s="28"/>
      <c r="SPP835" s="28"/>
      <c r="SPQ835" s="28"/>
      <c r="SPR835" s="28"/>
      <c r="SPS835" s="28"/>
      <c r="SPT835" s="28"/>
      <c r="SPU835" s="28"/>
      <c r="SPV835" s="28"/>
      <c r="SPW835" s="28"/>
      <c r="SPX835" s="28"/>
      <c r="SPY835" s="28"/>
      <c r="SPZ835" s="28"/>
      <c r="SQA835" s="28"/>
      <c r="SQB835" s="28"/>
      <c r="SQC835" s="28"/>
      <c r="SQD835" s="28"/>
      <c r="SQE835" s="28"/>
      <c r="SQF835" s="28"/>
      <c r="SQG835" s="28"/>
      <c r="SQH835" s="28"/>
      <c r="SQI835" s="28"/>
      <c r="SQJ835" s="28"/>
      <c r="SQK835" s="28"/>
      <c r="SQL835" s="28"/>
      <c r="SQM835" s="28"/>
      <c r="SQN835" s="28"/>
      <c r="SQO835" s="28"/>
      <c r="SQP835" s="28"/>
      <c r="SQQ835" s="28"/>
      <c r="SQR835" s="28"/>
      <c r="SQS835" s="28"/>
      <c r="SQT835" s="28"/>
      <c r="SQU835" s="28"/>
      <c r="SQV835" s="28"/>
      <c r="SQW835" s="28"/>
      <c r="SQX835" s="28"/>
      <c r="SQY835" s="28"/>
      <c r="SQZ835" s="28"/>
      <c r="SRA835" s="28"/>
      <c r="SRB835" s="28"/>
      <c r="SRC835" s="28"/>
      <c r="SRD835" s="28"/>
      <c r="SRE835" s="28"/>
      <c r="SRF835" s="28"/>
      <c r="SRG835" s="28"/>
      <c r="SRH835" s="28"/>
      <c r="SRI835" s="28"/>
      <c r="SRJ835" s="28"/>
      <c r="SRK835" s="28"/>
      <c r="SRL835" s="28"/>
      <c r="SRM835" s="28"/>
      <c r="SRN835" s="28"/>
      <c r="SRO835" s="28"/>
      <c r="SRP835" s="28"/>
      <c r="SRQ835" s="28"/>
      <c r="SRR835" s="28"/>
      <c r="SRS835" s="28"/>
      <c r="SRT835" s="28"/>
      <c r="SRU835" s="28"/>
      <c r="SRV835" s="28"/>
      <c r="SRW835" s="28"/>
      <c r="SRX835" s="28"/>
      <c r="SRY835" s="28"/>
      <c r="SRZ835" s="28"/>
      <c r="SSA835" s="28"/>
      <c r="SSB835" s="28"/>
      <c r="SSC835" s="28"/>
      <c r="SSD835" s="28"/>
      <c r="SSE835" s="28"/>
      <c r="SSF835" s="28"/>
      <c r="SSG835" s="28"/>
      <c r="SSH835" s="28"/>
      <c r="SSI835" s="28"/>
      <c r="SSJ835" s="28"/>
      <c r="SSK835" s="28"/>
      <c r="SSL835" s="28"/>
      <c r="SSM835" s="28"/>
      <c r="SSN835" s="28"/>
      <c r="SSO835" s="28"/>
      <c r="SSP835" s="28"/>
      <c r="SSQ835" s="28"/>
      <c r="SSR835" s="28"/>
      <c r="SSS835" s="28"/>
      <c r="SST835" s="28"/>
      <c r="SSU835" s="28"/>
      <c r="SSV835" s="28"/>
      <c r="SSW835" s="28"/>
      <c r="SSX835" s="28"/>
      <c r="SSY835" s="28"/>
      <c r="SSZ835" s="28"/>
      <c r="STA835" s="28"/>
      <c r="STB835" s="28"/>
      <c r="STC835" s="28"/>
      <c r="STD835" s="28"/>
      <c r="STE835" s="28"/>
      <c r="STF835" s="28"/>
      <c r="STG835" s="28"/>
      <c r="STH835" s="28"/>
      <c r="STI835" s="28"/>
      <c r="STJ835" s="28"/>
      <c r="STK835" s="28"/>
      <c r="STL835" s="28"/>
      <c r="STM835" s="28"/>
      <c r="STN835" s="28"/>
      <c r="STO835" s="28"/>
      <c r="STP835" s="28"/>
      <c r="STQ835" s="28"/>
      <c r="STR835" s="28"/>
      <c r="STS835" s="28"/>
      <c r="STT835" s="28"/>
      <c r="STU835" s="28"/>
      <c r="STV835" s="28"/>
      <c r="STW835" s="28"/>
      <c r="STX835" s="28"/>
      <c r="STY835" s="28"/>
      <c r="STZ835" s="28"/>
      <c r="SUA835" s="28"/>
      <c r="SUB835" s="28"/>
      <c r="SUC835" s="28"/>
      <c r="SUD835" s="28"/>
      <c r="SUE835" s="28"/>
      <c r="SUF835" s="28"/>
      <c r="SUG835" s="28"/>
      <c r="SUH835" s="28"/>
      <c r="SUI835" s="28"/>
      <c r="SUJ835" s="28"/>
      <c r="SUK835" s="28"/>
      <c r="SUL835" s="28"/>
      <c r="SUM835" s="28"/>
      <c r="SUN835" s="28"/>
      <c r="SUO835" s="28"/>
      <c r="SUP835" s="28"/>
      <c r="SUQ835" s="28"/>
      <c r="SUR835" s="28"/>
      <c r="SUS835" s="28"/>
      <c r="SUT835" s="28"/>
      <c r="SUU835" s="28"/>
      <c r="SUV835" s="28"/>
      <c r="SUW835" s="28"/>
      <c r="SUX835" s="28"/>
      <c r="SUY835" s="28"/>
      <c r="SUZ835" s="28"/>
      <c r="SVA835" s="28"/>
      <c r="SVB835" s="28"/>
      <c r="SVC835" s="28"/>
      <c r="SVD835" s="28"/>
      <c r="SVE835" s="28"/>
      <c r="SVF835" s="28"/>
      <c r="SVG835" s="28"/>
      <c r="SVH835" s="28"/>
      <c r="SVI835" s="28"/>
      <c r="SVJ835" s="28"/>
      <c r="SVK835" s="28"/>
      <c r="SVL835" s="28"/>
      <c r="SVM835" s="28"/>
      <c r="SVN835" s="28"/>
      <c r="SVO835" s="28"/>
      <c r="SVP835" s="28"/>
      <c r="SVQ835" s="28"/>
      <c r="SVR835" s="28"/>
      <c r="SVS835" s="28"/>
      <c r="SVT835" s="28"/>
      <c r="SVU835" s="28"/>
      <c r="SVV835" s="28"/>
      <c r="SVW835" s="28"/>
      <c r="SVX835" s="28"/>
      <c r="SVY835" s="28"/>
      <c r="SVZ835" s="28"/>
      <c r="SWA835" s="28"/>
      <c r="SWB835" s="28"/>
      <c r="SWC835" s="28"/>
      <c r="SWD835" s="28"/>
      <c r="SWE835" s="28"/>
      <c r="SWF835" s="28"/>
      <c r="SWG835" s="28"/>
      <c r="SWH835" s="28"/>
      <c r="SWI835" s="28"/>
      <c r="SWJ835" s="28"/>
      <c r="SWK835" s="28"/>
      <c r="SWL835" s="28"/>
      <c r="SWM835" s="28"/>
      <c r="SWN835" s="28"/>
      <c r="SWO835" s="28"/>
      <c r="SWP835" s="28"/>
      <c r="SWQ835" s="28"/>
      <c r="SWR835" s="28"/>
      <c r="SWS835" s="28"/>
      <c r="SWT835" s="28"/>
      <c r="SWU835" s="28"/>
      <c r="SWV835" s="28"/>
      <c r="SWW835" s="28"/>
      <c r="SWX835" s="28"/>
      <c r="SWY835" s="28"/>
      <c r="SWZ835" s="28"/>
      <c r="SXA835" s="28"/>
      <c r="SXB835" s="28"/>
      <c r="SXC835" s="28"/>
      <c r="SXD835" s="28"/>
      <c r="SXE835" s="28"/>
      <c r="SXF835" s="28"/>
      <c r="SXG835" s="28"/>
      <c r="SXH835" s="28"/>
      <c r="SXI835" s="28"/>
      <c r="SXJ835" s="28"/>
      <c r="SXK835" s="28"/>
      <c r="SXL835" s="28"/>
      <c r="SXM835" s="28"/>
      <c r="SXN835" s="28"/>
      <c r="SXO835" s="28"/>
      <c r="SXP835" s="28"/>
      <c r="SXQ835" s="28"/>
      <c r="SXR835" s="28"/>
      <c r="SXS835" s="28"/>
      <c r="SXT835" s="28"/>
      <c r="SXU835" s="28"/>
      <c r="SXV835" s="28"/>
      <c r="SXW835" s="28"/>
      <c r="SXX835" s="28"/>
      <c r="SXY835" s="28"/>
      <c r="SXZ835" s="28"/>
      <c r="SYA835" s="28"/>
      <c r="SYB835" s="28"/>
      <c r="SYC835" s="28"/>
      <c r="SYD835" s="28"/>
      <c r="SYE835" s="28"/>
      <c r="SYF835" s="28"/>
      <c r="SYG835" s="28"/>
      <c r="SYH835" s="28"/>
      <c r="SYI835" s="28"/>
      <c r="SYJ835" s="28"/>
      <c r="SYK835" s="28"/>
      <c r="SYL835" s="28"/>
      <c r="SYM835" s="28"/>
      <c r="SYN835" s="28"/>
      <c r="SYO835" s="28"/>
      <c r="SYP835" s="28"/>
      <c r="SYQ835" s="28"/>
      <c r="SYR835" s="28"/>
      <c r="SYS835" s="28"/>
      <c r="SYT835" s="28"/>
      <c r="SYU835" s="28"/>
      <c r="SYV835" s="28"/>
      <c r="SYW835" s="28"/>
      <c r="SYX835" s="28"/>
      <c r="SYY835" s="28"/>
      <c r="SYZ835" s="28"/>
      <c r="SZA835" s="28"/>
      <c r="SZB835" s="28"/>
      <c r="SZC835" s="28"/>
      <c r="SZD835" s="28"/>
      <c r="SZE835" s="28"/>
      <c r="SZF835" s="28"/>
      <c r="SZG835" s="28"/>
      <c r="SZH835" s="28"/>
      <c r="SZI835" s="28"/>
      <c r="SZJ835" s="28"/>
      <c r="SZK835" s="28"/>
      <c r="SZL835" s="28"/>
      <c r="SZM835" s="28"/>
      <c r="SZN835" s="28"/>
      <c r="SZO835" s="28"/>
      <c r="SZP835" s="28"/>
      <c r="SZQ835" s="28"/>
      <c r="SZR835" s="28"/>
      <c r="SZS835" s="28"/>
      <c r="SZT835" s="28"/>
      <c r="SZU835" s="28"/>
      <c r="SZV835" s="28"/>
      <c r="SZW835" s="28"/>
      <c r="SZX835" s="28"/>
      <c r="SZY835" s="28"/>
      <c r="SZZ835" s="28"/>
      <c r="TAA835" s="28"/>
      <c r="TAB835" s="28"/>
      <c r="TAC835" s="28"/>
      <c r="TAD835" s="28"/>
      <c r="TAE835" s="28"/>
      <c r="TAF835" s="28"/>
      <c r="TAG835" s="28"/>
      <c r="TAH835" s="28"/>
      <c r="TAI835" s="28"/>
      <c r="TAJ835" s="28"/>
      <c r="TAK835" s="28"/>
      <c r="TAL835" s="28"/>
      <c r="TAM835" s="28"/>
      <c r="TAN835" s="28"/>
      <c r="TAO835" s="28"/>
      <c r="TAP835" s="28"/>
      <c r="TAQ835" s="28"/>
      <c r="TAR835" s="28"/>
      <c r="TAS835" s="28"/>
      <c r="TAT835" s="28"/>
      <c r="TAU835" s="28"/>
      <c r="TAV835" s="28"/>
      <c r="TAW835" s="28"/>
      <c r="TAX835" s="28"/>
      <c r="TAY835" s="28"/>
      <c r="TAZ835" s="28"/>
      <c r="TBA835" s="28"/>
      <c r="TBB835" s="28"/>
      <c r="TBC835" s="28"/>
      <c r="TBD835" s="28"/>
      <c r="TBE835" s="28"/>
      <c r="TBF835" s="28"/>
      <c r="TBG835" s="28"/>
      <c r="TBH835" s="28"/>
      <c r="TBI835" s="28"/>
      <c r="TBJ835" s="28"/>
      <c r="TBK835" s="28"/>
      <c r="TBL835" s="28"/>
      <c r="TBM835" s="28"/>
      <c r="TBN835" s="28"/>
      <c r="TBO835" s="28"/>
      <c r="TBP835" s="28"/>
      <c r="TBQ835" s="28"/>
      <c r="TBR835" s="28"/>
      <c r="TBS835" s="28"/>
      <c r="TBT835" s="28"/>
      <c r="TBU835" s="28"/>
      <c r="TBV835" s="28"/>
      <c r="TBW835" s="28"/>
      <c r="TBX835" s="28"/>
      <c r="TBY835" s="28"/>
      <c r="TBZ835" s="28"/>
      <c r="TCA835" s="28"/>
      <c r="TCB835" s="28"/>
      <c r="TCC835" s="28"/>
      <c r="TCD835" s="28"/>
      <c r="TCE835" s="28"/>
      <c r="TCF835" s="28"/>
      <c r="TCG835" s="28"/>
      <c r="TCH835" s="28"/>
      <c r="TCI835" s="28"/>
      <c r="TCJ835" s="28"/>
      <c r="TCK835" s="28"/>
      <c r="TCL835" s="28"/>
      <c r="TCM835" s="28"/>
      <c r="TCN835" s="28"/>
      <c r="TCO835" s="28"/>
      <c r="TCP835" s="28"/>
      <c r="TCQ835" s="28"/>
      <c r="TCR835" s="28"/>
      <c r="TCS835" s="28"/>
      <c r="TCT835" s="28"/>
      <c r="TCU835" s="28"/>
      <c r="TCV835" s="28"/>
      <c r="TCW835" s="28"/>
      <c r="TCX835" s="28"/>
      <c r="TCY835" s="28"/>
      <c r="TCZ835" s="28"/>
      <c r="TDA835" s="28"/>
      <c r="TDB835" s="28"/>
      <c r="TDC835" s="28"/>
      <c r="TDD835" s="28"/>
      <c r="TDE835" s="28"/>
      <c r="TDF835" s="28"/>
      <c r="TDG835" s="28"/>
      <c r="TDH835" s="28"/>
      <c r="TDI835" s="28"/>
      <c r="TDJ835" s="28"/>
      <c r="TDK835" s="28"/>
      <c r="TDL835" s="28"/>
      <c r="TDM835" s="28"/>
      <c r="TDN835" s="28"/>
      <c r="TDO835" s="28"/>
      <c r="TDP835" s="28"/>
      <c r="TDQ835" s="28"/>
      <c r="TDR835" s="28"/>
      <c r="TDS835" s="28"/>
      <c r="TDT835" s="28"/>
      <c r="TDU835" s="28"/>
      <c r="TDV835" s="28"/>
      <c r="TDW835" s="28"/>
      <c r="TDX835" s="28"/>
      <c r="TDY835" s="28"/>
      <c r="TDZ835" s="28"/>
      <c r="TEA835" s="28"/>
      <c r="TEB835" s="28"/>
      <c r="TEC835" s="28"/>
      <c r="TED835" s="28"/>
      <c r="TEE835" s="28"/>
      <c r="TEF835" s="28"/>
      <c r="TEG835" s="28"/>
      <c r="TEH835" s="28"/>
      <c r="TEI835" s="28"/>
      <c r="TEJ835" s="28"/>
      <c r="TEK835" s="28"/>
      <c r="TEL835" s="28"/>
      <c r="TEM835" s="28"/>
      <c r="TEN835" s="28"/>
      <c r="TEO835" s="28"/>
      <c r="TEP835" s="28"/>
      <c r="TEQ835" s="28"/>
      <c r="TER835" s="28"/>
      <c r="TES835" s="28"/>
      <c r="TET835" s="28"/>
      <c r="TEU835" s="28"/>
      <c r="TEV835" s="28"/>
      <c r="TEW835" s="28"/>
      <c r="TEX835" s="28"/>
      <c r="TEY835" s="28"/>
      <c r="TEZ835" s="28"/>
      <c r="TFA835" s="28"/>
      <c r="TFB835" s="28"/>
      <c r="TFC835" s="28"/>
      <c r="TFD835" s="28"/>
      <c r="TFE835" s="28"/>
      <c r="TFF835" s="28"/>
      <c r="TFG835" s="28"/>
      <c r="TFH835" s="28"/>
      <c r="TFI835" s="28"/>
      <c r="TFJ835" s="28"/>
      <c r="TFK835" s="28"/>
      <c r="TFL835" s="28"/>
      <c r="TFM835" s="28"/>
      <c r="TFN835" s="28"/>
      <c r="TFO835" s="28"/>
      <c r="TFP835" s="28"/>
      <c r="TFQ835" s="28"/>
      <c r="TFR835" s="28"/>
      <c r="TFS835" s="28"/>
      <c r="TFT835" s="28"/>
      <c r="TFU835" s="28"/>
      <c r="TFV835" s="28"/>
      <c r="TFW835" s="28"/>
      <c r="TFX835" s="28"/>
      <c r="TFY835" s="28"/>
      <c r="TFZ835" s="28"/>
      <c r="TGA835" s="28"/>
      <c r="TGB835" s="28"/>
      <c r="TGC835" s="28"/>
      <c r="TGD835" s="28"/>
      <c r="TGE835" s="28"/>
      <c r="TGF835" s="28"/>
      <c r="TGG835" s="28"/>
      <c r="TGH835" s="28"/>
      <c r="TGI835" s="28"/>
      <c r="TGJ835" s="28"/>
      <c r="TGK835" s="28"/>
      <c r="TGL835" s="28"/>
      <c r="TGM835" s="28"/>
      <c r="TGN835" s="28"/>
      <c r="TGO835" s="28"/>
      <c r="TGP835" s="28"/>
      <c r="TGQ835" s="28"/>
      <c r="TGR835" s="28"/>
      <c r="TGS835" s="28"/>
      <c r="TGT835" s="28"/>
      <c r="TGU835" s="28"/>
      <c r="TGV835" s="28"/>
      <c r="TGW835" s="28"/>
      <c r="TGX835" s="28"/>
      <c r="TGY835" s="28"/>
      <c r="TGZ835" s="28"/>
      <c r="THA835" s="28"/>
      <c r="THB835" s="28"/>
      <c r="THC835" s="28"/>
      <c r="THD835" s="28"/>
      <c r="THE835" s="28"/>
      <c r="THF835" s="28"/>
      <c r="THG835" s="28"/>
      <c r="THH835" s="28"/>
      <c r="THI835" s="28"/>
      <c r="THJ835" s="28"/>
      <c r="THK835" s="28"/>
      <c r="THL835" s="28"/>
      <c r="THM835" s="28"/>
      <c r="THN835" s="28"/>
      <c r="THO835" s="28"/>
      <c r="THP835" s="28"/>
      <c r="THQ835" s="28"/>
      <c r="THR835" s="28"/>
      <c r="THS835" s="28"/>
      <c r="THT835" s="28"/>
      <c r="THU835" s="28"/>
      <c r="THV835" s="28"/>
      <c r="THW835" s="28"/>
      <c r="THX835" s="28"/>
      <c r="THY835" s="28"/>
      <c r="THZ835" s="28"/>
      <c r="TIA835" s="28"/>
      <c r="TIB835" s="28"/>
      <c r="TIC835" s="28"/>
      <c r="TID835" s="28"/>
      <c r="TIE835" s="28"/>
      <c r="TIF835" s="28"/>
      <c r="TIG835" s="28"/>
      <c r="TIH835" s="28"/>
      <c r="TII835" s="28"/>
      <c r="TIJ835" s="28"/>
      <c r="TIK835" s="28"/>
      <c r="TIL835" s="28"/>
      <c r="TIM835" s="28"/>
      <c r="TIN835" s="28"/>
      <c r="TIO835" s="28"/>
      <c r="TIP835" s="28"/>
      <c r="TIQ835" s="28"/>
      <c r="TIR835" s="28"/>
      <c r="TIS835" s="28"/>
      <c r="TIT835" s="28"/>
      <c r="TIU835" s="28"/>
      <c r="TIV835" s="28"/>
      <c r="TIW835" s="28"/>
      <c r="TIX835" s="28"/>
      <c r="TIY835" s="28"/>
      <c r="TIZ835" s="28"/>
      <c r="TJA835" s="28"/>
      <c r="TJB835" s="28"/>
      <c r="TJC835" s="28"/>
      <c r="TJD835" s="28"/>
      <c r="TJE835" s="28"/>
      <c r="TJF835" s="28"/>
      <c r="TJG835" s="28"/>
      <c r="TJH835" s="28"/>
      <c r="TJI835" s="28"/>
      <c r="TJJ835" s="28"/>
      <c r="TJK835" s="28"/>
      <c r="TJL835" s="28"/>
      <c r="TJM835" s="28"/>
      <c r="TJN835" s="28"/>
      <c r="TJO835" s="28"/>
      <c r="TJP835" s="28"/>
      <c r="TJQ835" s="28"/>
      <c r="TJR835" s="28"/>
      <c r="TJS835" s="28"/>
      <c r="TJT835" s="28"/>
      <c r="TJU835" s="28"/>
      <c r="TJV835" s="28"/>
      <c r="TJW835" s="28"/>
      <c r="TJX835" s="28"/>
      <c r="TJY835" s="28"/>
      <c r="TJZ835" s="28"/>
      <c r="TKA835" s="28"/>
      <c r="TKB835" s="28"/>
      <c r="TKC835" s="28"/>
      <c r="TKD835" s="28"/>
      <c r="TKE835" s="28"/>
      <c r="TKF835" s="28"/>
      <c r="TKG835" s="28"/>
      <c r="TKH835" s="28"/>
      <c r="TKI835" s="28"/>
      <c r="TKJ835" s="28"/>
      <c r="TKK835" s="28"/>
      <c r="TKL835" s="28"/>
      <c r="TKM835" s="28"/>
      <c r="TKN835" s="28"/>
      <c r="TKO835" s="28"/>
      <c r="TKP835" s="28"/>
      <c r="TKQ835" s="28"/>
      <c r="TKR835" s="28"/>
      <c r="TKS835" s="28"/>
      <c r="TKT835" s="28"/>
      <c r="TKU835" s="28"/>
      <c r="TKV835" s="28"/>
      <c r="TKW835" s="28"/>
      <c r="TKX835" s="28"/>
      <c r="TKY835" s="28"/>
      <c r="TKZ835" s="28"/>
      <c r="TLA835" s="28"/>
      <c r="TLB835" s="28"/>
      <c r="TLC835" s="28"/>
      <c r="TLD835" s="28"/>
      <c r="TLE835" s="28"/>
      <c r="TLF835" s="28"/>
      <c r="TLG835" s="28"/>
      <c r="TLH835" s="28"/>
      <c r="TLI835" s="28"/>
      <c r="TLJ835" s="28"/>
      <c r="TLK835" s="28"/>
      <c r="TLL835" s="28"/>
      <c r="TLM835" s="28"/>
      <c r="TLN835" s="28"/>
      <c r="TLO835" s="28"/>
      <c r="TLP835" s="28"/>
      <c r="TLQ835" s="28"/>
      <c r="TLR835" s="28"/>
      <c r="TLS835" s="28"/>
      <c r="TLT835" s="28"/>
      <c r="TLU835" s="28"/>
      <c r="TLV835" s="28"/>
      <c r="TLW835" s="28"/>
      <c r="TLX835" s="28"/>
      <c r="TLY835" s="28"/>
      <c r="TLZ835" s="28"/>
      <c r="TMA835" s="28"/>
      <c r="TMB835" s="28"/>
      <c r="TMC835" s="28"/>
      <c r="TMD835" s="28"/>
      <c r="TME835" s="28"/>
      <c r="TMF835" s="28"/>
      <c r="TMG835" s="28"/>
      <c r="TMH835" s="28"/>
      <c r="TMI835" s="28"/>
      <c r="TMJ835" s="28"/>
      <c r="TMK835" s="28"/>
      <c r="TML835" s="28"/>
      <c r="TMM835" s="28"/>
      <c r="TMN835" s="28"/>
      <c r="TMO835" s="28"/>
      <c r="TMP835" s="28"/>
      <c r="TMQ835" s="28"/>
      <c r="TMR835" s="28"/>
      <c r="TMS835" s="28"/>
      <c r="TMT835" s="28"/>
      <c r="TMU835" s="28"/>
      <c r="TMV835" s="28"/>
      <c r="TMW835" s="28"/>
      <c r="TMX835" s="28"/>
      <c r="TMY835" s="28"/>
      <c r="TMZ835" s="28"/>
      <c r="TNA835" s="28"/>
      <c r="TNB835" s="28"/>
      <c r="TNC835" s="28"/>
      <c r="TND835" s="28"/>
      <c r="TNE835" s="28"/>
      <c r="TNF835" s="28"/>
      <c r="TNG835" s="28"/>
      <c r="TNH835" s="28"/>
      <c r="TNI835" s="28"/>
      <c r="TNJ835" s="28"/>
      <c r="TNK835" s="28"/>
      <c r="TNL835" s="28"/>
      <c r="TNM835" s="28"/>
      <c r="TNN835" s="28"/>
      <c r="TNO835" s="28"/>
      <c r="TNP835" s="28"/>
      <c r="TNQ835" s="28"/>
      <c r="TNR835" s="28"/>
      <c r="TNS835" s="28"/>
      <c r="TNT835" s="28"/>
      <c r="TNU835" s="28"/>
      <c r="TNV835" s="28"/>
      <c r="TNW835" s="28"/>
      <c r="TNX835" s="28"/>
      <c r="TNY835" s="28"/>
      <c r="TNZ835" s="28"/>
      <c r="TOA835" s="28"/>
      <c r="TOB835" s="28"/>
      <c r="TOC835" s="28"/>
      <c r="TOD835" s="28"/>
      <c r="TOE835" s="28"/>
      <c r="TOF835" s="28"/>
      <c r="TOG835" s="28"/>
      <c r="TOH835" s="28"/>
      <c r="TOI835" s="28"/>
      <c r="TOJ835" s="28"/>
      <c r="TOK835" s="28"/>
      <c r="TOL835" s="28"/>
      <c r="TOM835" s="28"/>
      <c r="TON835" s="28"/>
      <c r="TOO835" s="28"/>
      <c r="TOP835" s="28"/>
      <c r="TOQ835" s="28"/>
      <c r="TOR835" s="28"/>
      <c r="TOS835" s="28"/>
      <c r="TOT835" s="28"/>
      <c r="TOU835" s="28"/>
      <c r="TOV835" s="28"/>
      <c r="TOW835" s="28"/>
      <c r="TOX835" s="28"/>
      <c r="TOY835" s="28"/>
      <c r="TOZ835" s="28"/>
      <c r="TPA835" s="28"/>
      <c r="TPB835" s="28"/>
      <c r="TPC835" s="28"/>
      <c r="TPD835" s="28"/>
      <c r="TPE835" s="28"/>
      <c r="TPF835" s="28"/>
      <c r="TPG835" s="28"/>
      <c r="TPH835" s="28"/>
      <c r="TPI835" s="28"/>
      <c r="TPJ835" s="28"/>
      <c r="TPK835" s="28"/>
      <c r="TPL835" s="28"/>
      <c r="TPM835" s="28"/>
      <c r="TPN835" s="28"/>
      <c r="TPO835" s="28"/>
      <c r="TPP835" s="28"/>
      <c r="TPQ835" s="28"/>
      <c r="TPR835" s="28"/>
      <c r="TPS835" s="28"/>
      <c r="TPT835" s="28"/>
      <c r="TPU835" s="28"/>
      <c r="TPV835" s="28"/>
      <c r="TPW835" s="28"/>
      <c r="TPX835" s="28"/>
      <c r="TPY835" s="28"/>
      <c r="TPZ835" s="28"/>
      <c r="TQA835" s="28"/>
      <c r="TQB835" s="28"/>
      <c r="TQC835" s="28"/>
      <c r="TQD835" s="28"/>
      <c r="TQE835" s="28"/>
      <c r="TQF835" s="28"/>
      <c r="TQG835" s="28"/>
      <c r="TQH835" s="28"/>
      <c r="TQI835" s="28"/>
      <c r="TQJ835" s="28"/>
      <c r="TQK835" s="28"/>
      <c r="TQL835" s="28"/>
      <c r="TQM835" s="28"/>
      <c r="TQN835" s="28"/>
      <c r="TQO835" s="28"/>
      <c r="TQP835" s="28"/>
      <c r="TQQ835" s="28"/>
      <c r="TQR835" s="28"/>
      <c r="TQS835" s="28"/>
      <c r="TQT835" s="28"/>
      <c r="TQU835" s="28"/>
      <c r="TQV835" s="28"/>
      <c r="TQW835" s="28"/>
      <c r="TQX835" s="28"/>
      <c r="TQY835" s="28"/>
      <c r="TQZ835" s="28"/>
      <c r="TRA835" s="28"/>
      <c r="TRB835" s="28"/>
      <c r="TRC835" s="28"/>
      <c r="TRD835" s="28"/>
      <c r="TRE835" s="28"/>
      <c r="TRF835" s="28"/>
      <c r="TRG835" s="28"/>
      <c r="TRH835" s="28"/>
      <c r="TRI835" s="28"/>
      <c r="TRJ835" s="28"/>
      <c r="TRK835" s="28"/>
      <c r="TRL835" s="28"/>
      <c r="TRM835" s="28"/>
      <c r="TRN835" s="28"/>
      <c r="TRO835" s="28"/>
      <c r="TRP835" s="28"/>
      <c r="TRQ835" s="28"/>
      <c r="TRR835" s="28"/>
      <c r="TRS835" s="28"/>
      <c r="TRT835" s="28"/>
      <c r="TRU835" s="28"/>
      <c r="TRV835" s="28"/>
      <c r="TRW835" s="28"/>
      <c r="TRX835" s="28"/>
      <c r="TRY835" s="28"/>
      <c r="TRZ835" s="28"/>
      <c r="TSA835" s="28"/>
      <c r="TSB835" s="28"/>
      <c r="TSC835" s="28"/>
      <c r="TSD835" s="28"/>
      <c r="TSE835" s="28"/>
      <c r="TSF835" s="28"/>
      <c r="TSG835" s="28"/>
      <c r="TSH835" s="28"/>
      <c r="TSI835" s="28"/>
      <c r="TSJ835" s="28"/>
      <c r="TSK835" s="28"/>
      <c r="TSL835" s="28"/>
      <c r="TSM835" s="28"/>
      <c r="TSN835" s="28"/>
      <c r="TSO835" s="28"/>
      <c r="TSP835" s="28"/>
      <c r="TSQ835" s="28"/>
      <c r="TSR835" s="28"/>
      <c r="TSS835" s="28"/>
      <c r="TST835" s="28"/>
      <c r="TSU835" s="28"/>
      <c r="TSV835" s="28"/>
      <c r="TSW835" s="28"/>
      <c r="TSX835" s="28"/>
      <c r="TSY835" s="28"/>
      <c r="TSZ835" s="28"/>
      <c r="TTA835" s="28"/>
      <c r="TTB835" s="28"/>
      <c r="TTC835" s="28"/>
      <c r="TTD835" s="28"/>
      <c r="TTE835" s="28"/>
      <c r="TTF835" s="28"/>
      <c r="TTG835" s="28"/>
      <c r="TTH835" s="28"/>
      <c r="TTI835" s="28"/>
      <c r="TTJ835" s="28"/>
      <c r="TTK835" s="28"/>
      <c r="TTL835" s="28"/>
      <c r="TTM835" s="28"/>
      <c r="TTN835" s="28"/>
      <c r="TTO835" s="28"/>
      <c r="TTP835" s="28"/>
      <c r="TTQ835" s="28"/>
      <c r="TTR835" s="28"/>
      <c r="TTS835" s="28"/>
      <c r="TTT835" s="28"/>
      <c r="TTU835" s="28"/>
      <c r="TTV835" s="28"/>
      <c r="TTW835" s="28"/>
      <c r="TTX835" s="28"/>
      <c r="TTY835" s="28"/>
      <c r="TTZ835" s="28"/>
      <c r="TUA835" s="28"/>
      <c r="TUB835" s="28"/>
      <c r="TUC835" s="28"/>
      <c r="TUD835" s="28"/>
      <c r="TUE835" s="28"/>
      <c r="TUF835" s="28"/>
      <c r="TUG835" s="28"/>
      <c r="TUH835" s="28"/>
      <c r="TUI835" s="28"/>
      <c r="TUJ835" s="28"/>
      <c r="TUK835" s="28"/>
      <c r="TUL835" s="28"/>
      <c r="TUM835" s="28"/>
      <c r="TUN835" s="28"/>
      <c r="TUO835" s="28"/>
      <c r="TUP835" s="28"/>
      <c r="TUQ835" s="28"/>
      <c r="TUR835" s="28"/>
      <c r="TUS835" s="28"/>
      <c r="TUT835" s="28"/>
      <c r="TUU835" s="28"/>
      <c r="TUV835" s="28"/>
      <c r="TUW835" s="28"/>
      <c r="TUX835" s="28"/>
      <c r="TUY835" s="28"/>
      <c r="TUZ835" s="28"/>
      <c r="TVA835" s="28"/>
      <c r="TVB835" s="28"/>
      <c r="TVC835" s="28"/>
      <c r="TVD835" s="28"/>
      <c r="TVE835" s="28"/>
      <c r="TVF835" s="28"/>
      <c r="TVG835" s="28"/>
      <c r="TVH835" s="28"/>
      <c r="TVI835" s="28"/>
      <c r="TVJ835" s="28"/>
      <c r="TVK835" s="28"/>
      <c r="TVL835" s="28"/>
      <c r="TVM835" s="28"/>
      <c r="TVN835" s="28"/>
      <c r="TVO835" s="28"/>
      <c r="TVP835" s="28"/>
      <c r="TVQ835" s="28"/>
      <c r="TVR835" s="28"/>
      <c r="TVS835" s="28"/>
      <c r="TVT835" s="28"/>
      <c r="TVU835" s="28"/>
      <c r="TVV835" s="28"/>
      <c r="TVW835" s="28"/>
      <c r="TVX835" s="28"/>
      <c r="TVY835" s="28"/>
      <c r="TVZ835" s="28"/>
      <c r="TWA835" s="28"/>
      <c r="TWB835" s="28"/>
      <c r="TWC835" s="28"/>
      <c r="TWD835" s="28"/>
      <c r="TWE835" s="28"/>
      <c r="TWF835" s="28"/>
      <c r="TWG835" s="28"/>
      <c r="TWH835" s="28"/>
      <c r="TWI835" s="28"/>
      <c r="TWJ835" s="28"/>
      <c r="TWK835" s="28"/>
      <c r="TWL835" s="28"/>
      <c r="TWM835" s="28"/>
      <c r="TWN835" s="28"/>
      <c r="TWO835" s="28"/>
      <c r="TWP835" s="28"/>
      <c r="TWQ835" s="28"/>
      <c r="TWR835" s="28"/>
      <c r="TWS835" s="28"/>
      <c r="TWT835" s="28"/>
      <c r="TWU835" s="28"/>
      <c r="TWV835" s="28"/>
      <c r="TWW835" s="28"/>
      <c r="TWX835" s="28"/>
      <c r="TWY835" s="28"/>
      <c r="TWZ835" s="28"/>
      <c r="TXA835" s="28"/>
      <c r="TXB835" s="28"/>
      <c r="TXC835" s="28"/>
      <c r="TXD835" s="28"/>
      <c r="TXE835" s="28"/>
      <c r="TXF835" s="28"/>
      <c r="TXG835" s="28"/>
      <c r="TXH835" s="28"/>
      <c r="TXI835" s="28"/>
      <c r="TXJ835" s="28"/>
      <c r="TXK835" s="28"/>
      <c r="TXL835" s="28"/>
      <c r="TXM835" s="28"/>
      <c r="TXN835" s="28"/>
      <c r="TXO835" s="28"/>
      <c r="TXP835" s="28"/>
      <c r="TXQ835" s="28"/>
      <c r="TXR835" s="28"/>
      <c r="TXS835" s="28"/>
      <c r="TXT835" s="28"/>
      <c r="TXU835" s="28"/>
      <c r="TXV835" s="28"/>
      <c r="TXW835" s="28"/>
      <c r="TXX835" s="28"/>
      <c r="TXY835" s="28"/>
      <c r="TXZ835" s="28"/>
      <c r="TYA835" s="28"/>
      <c r="TYB835" s="28"/>
      <c r="TYC835" s="28"/>
      <c r="TYD835" s="28"/>
      <c r="TYE835" s="28"/>
      <c r="TYF835" s="28"/>
      <c r="TYG835" s="28"/>
      <c r="TYH835" s="28"/>
      <c r="TYI835" s="28"/>
      <c r="TYJ835" s="28"/>
      <c r="TYK835" s="28"/>
      <c r="TYL835" s="28"/>
      <c r="TYM835" s="28"/>
      <c r="TYN835" s="28"/>
      <c r="TYO835" s="28"/>
      <c r="TYP835" s="28"/>
      <c r="TYQ835" s="28"/>
      <c r="TYR835" s="28"/>
      <c r="TYS835" s="28"/>
      <c r="TYT835" s="28"/>
      <c r="TYU835" s="28"/>
      <c r="TYV835" s="28"/>
      <c r="TYW835" s="28"/>
      <c r="TYX835" s="28"/>
      <c r="TYY835" s="28"/>
      <c r="TYZ835" s="28"/>
      <c r="TZA835" s="28"/>
      <c r="TZB835" s="28"/>
      <c r="TZC835" s="28"/>
      <c r="TZD835" s="28"/>
      <c r="TZE835" s="28"/>
      <c r="TZF835" s="28"/>
      <c r="TZG835" s="28"/>
      <c r="TZH835" s="28"/>
      <c r="TZI835" s="28"/>
      <c r="TZJ835" s="28"/>
      <c r="TZK835" s="28"/>
      <c r="TZL835" s="28"/>
      <c r="TZM835" s="28"/>
      <c r="TZN835" s="28"/>
      <c r="TZO835" s="28"/>
      <c r="TZP835" s="28"/>
      <c r="TZQ835" s="28"/>
      <c r="TZR835" s="28"/>
      <c r="TZS835" s="28"/>
      <c r="TZT835" s="28"/>
      <c r="TZU835" s="28"/>
      <c r="TZV835" s="28"/>
      <c r="TZW835" s="28"/>
      <c r="TZX835" s="28"/>
      <c r="TZY835" s="28"/>
      <c r="TZZ835" s="28"/>
      <c r="UAA835" s="28"/>
      <c r="UAB835" s="28"/>
      <c r="UAC835" s="28"/>
      <c r="UAD835" s="28"/>
      <c r="UAE835" s="28"/>
      <c r="UAF835" s="28"/>
      <c r="UAG835" s="28"/>
      <c r="UAH835" s="28"/>
      <c r="UAI835" s="28"/>
      <c r="UAJ835" s="28"/>
      <c r="UAK835" s="28"/>
      <c r="UAL835" s="28"/>
      <c r="UAM835" s="28"/>
      <c r="UAN835" s="28"/>
      <c r="UAO835" s="28"/>
      <c r="UAP835" s="28"/>
      <c r="UAQ835" s="28"/>
      <c r="UAR835" s="28"/>
      <c r="UAS835" s="28"/>
      <c r="UAT835" s="28"/>
      <c r="UAU835" s="28"/>
      <c r="UAV835" s="28"/>
      <c r="UAW835" s="28"/>
      <c r="UAX835" s="28"/>
      <c r="UAY835" s="28"/>
      <c r="UAZ835" s="28"/>
      <c r="UBA835" s="28"/>
      <c r="UBB835" s="28"/>
      <c r="UBC835" s="28"/>
      <c r="UBD835" s="28"/>
      <c r="UBE835" s="28"/>
      <c r="UBF835" s="28"/>
      <c r="UBG835" s="28"/>
      <c r="UBH835" s="28"/>
      <c r="UBI835" s="28"/>
      <c r="UBJ835" s="28"/>
      <c r="UBK835" s="28"/>
      <c r="UBL835" s="28"/>
      <c r="UBM835" s="28"/>
      <c r="UBN835" s="28"/>
      <c r="UBO835" s="28"/>
      <c r="UBP835" s="28"/>
      <c r="UBQ835" s="28"/>
      <c r="UBR835" s="28"/>
      <c r="UBS835" s="28"/>
      <c r="UBT835" s="28"/>
      <c r="UBU835" s="28"/>
      <c r="UBV835" s="28"/>
      <c r="UBW835" s="28"/>
      <c r="UBX835" s="28"/>
      <c r="UBY835" s="28"/>
      <c r="UBZ835" s="28"/>
      <c r="UCA835" s="28"/>
      <c r="UCB835" s="28"/>
      <c r="UCC835" s="28"/>
      <c r="UCD835" s="28"/>
      <c r="UCE835" s="28"/>
      <c r="UCF835" s="28"/>
      <c r="UCG835" s="28"/>
      <c r="UCH835" s="28"/>
      <c r="UCI835" s="28"/>
      <c r="UCJ835" s="28"/>
      <c r="UCK835" s="28"/>
      <c r="UCL835" s="28"/>
      <c r="UCM835" s="28"/>
      <c r="UCN835" s="28"/>
      <c r="UCO835" s="28"/>
      <c r="UCP835" s="28"/>
      <c r="UCQ835" s="28"/>
      <c r="UCR835" s="28"/>
      <c r="UCS835" s="28"/>
      <c r="UCT835" s="28"/>
      <c r="UCU835" s="28"/>
      <c r="UCV835" s="28"/>
      <c r="UCW835" s="28"/>
      <c r="UCX835" s="28"/>
      <c r="UCY835" s="28"/>
      <c r="UCZ835" s="28"/>
      <c r="UDA835" s="28"/>
      <c r="UDB835" s="28"/>
      <c r="UDC835" s="28"/>
      <c r="UDD835" s="28"/>
      <c r="UDE835" s="28"/>
      <c r="UDF835" s="28"/>
      <c r="UDG835" s="28"/>
      <c r="UDH835" s="28"/>
      <c r="UDI835" s="28"/>
      <c r="UDJ835" s="28"/>
      <c r="UDK835" s="28"/>
      <c r="UDL835" s="28"/>
      <c r="UDM835" s="28"/>
      <c r="UDN835" s="28"/>
      <c r="UDO835" s="28"/>
      <c r="UDP835" s="28"/>
      <c r="UDQ835" s="28"/>
      <c r="UDR835" s="28"/>
      <c r="UDS835" s="28"/>
      <c r="UDT835" s="28"/>
      <c r="UDU835" s="28"/>
      <c r="UDV835" s="28"/>
      <c r="UDW835" s="28"/>
      <c r="UDX835" s="28"/>
      <c r="UDY835" s="28"/>
      <c r="UDZ835" s="28"/>
      <c r="UEA835" s="28"/>
      <c r="UEB835" s="28"/>
      <c r="UEC835" s="28"/>
      <c r="UED835" s="28"/>
      <c r="UEE835" s="28"/>
      <c r="UEF835" s="28"/>
      <c r="UEG835" s="28"/>
      <c r="UEH835" s="28"/>
      <c r="UEI835" s="28"/>
      <c r="UEJ835" s="28"/>
      <c r="UEK835" s="28"/>
      <c r="UEL835" s="28"/>
      <c r="UEM835" s="28"/>
      <c r="UEN835" s="28"/>
      <c r="UEO835" s="28"/>
      <c r="UEP835" s="28"/>
      <c r="UEQ835" s="28"/>
      <c r="UER835" s="28"/>
      <c r="UES835" s="28"/>
      <c r="UET835" s="28"/>
      <c r="UEU835" s="28"/>
      <c r="UEV835" s="28"/>
      <c r="UEW835" s="28"/>
      <c r="UEX835" s="28"/>
      <c r="UEY835" s="28"/>
      <c r="UEZ835" s="28"/>
      <c r="UFA835" s="28"/>
      <c r="UFB835" s="28"/>
      <c r="UFC835" s="28"/>
      <c r="UFD835" s="28"/>
      <c r="UFE835" s="28"/>
      <c r="UFF835" s="28"/>
      <c r="UFG835" s="28"/>
      <c r="UFH835" s="28"/>
      <c r="UFI835" s="28"/>
      <c r="UFJ835" s="28"/>
      <c r="UFK835" s="28"/>
      <c r="UFL835" s="28"/>
      <c r="UFM835" s="28"/>
      <c r="UFN835" s="28"/>
      <c r="UFO835" s="28"/>
      <c r="UFP835" s="28"/>
      <c r="UFQ835" s="28"/>
      <c r="UFR835" s="28"/>
      <c r="UFS835" s="28"/>
      <c r="UFT835" s="28"/>
      <c r="UFU835" s="28"/>
      <c r="UFV835" s="28"/>
      <c r="UFW835" s="28"/>
      <c r="UFX835" s="28"/>
      <c r="UFY835" s="28"/>
      <c r="UFZ835" s="28"/>
      <c r="UGA835" s="28"/>
      <c r="UGB835" s="28"/>
      <c r="UGC835" s="28"/>
      <c r="UGD835" s="28"/>
      <c r="UGE835" s="28"/>
      <c r="UGF835" s="28"/>
      <c r="UGG835" s="28"/>
      <c r="UGH835" s="28"/>
      <c r="UGI835" s="28"/>
      <c r="UGJ835" s="28"/>
      <c r="UGK835" s="28"/>
      <c r="UGL835" s="28"/>
      <c r="UGM835" s="28"/>
      <c r="UGN835" s="28"/>
      <c r="UGO835" s="28"/>
      <c r="UGP835" s="28"/>
      <c r="UGQ835" s="28"/>
      <c r="UGR835" s="28"/>
      <c r="UGS835" s="28"/>
      <c r="UGT835" s="28"/>
      <c r="UGU835" s="28"/>
      <c r="UGV835" s="28"/>
      <c r="UGW835" s="28"/>
      <c r="UGX835" s="28"/>
      <c r="UGY835" s="28"/>
      <c r="UGZ835" s="28"/>
      <c r="UHA835" s="28"/>
      <c r="UHB835" s="28"/>
      <c r="UHC835" s="28"/>
      <c r="UHD835" s="28"/>
      <c r="UHE835" s="28"/>
      <c r="UHF835" s="28"/>
      <c r="UHG835" s="28"/>
      <c r="UHH835" s="28"/>
      <c r="UHI835" s="28"/>
      <c r="UHJ835" s="28"/>
      <c r="UHK835" s="28"/>
      <c r="UHL835" s="28"/>
      <c r="UHM835" s="28"/>
      <c r="UHN835" s="28"/>
      <c r="UHO835" s="28"/>
      <c r="UHP835" s="28"/>
      <c r="UHQ835" s="28"/>
      <c r="UHR835" s="28"/>
      <c r="UHS835" s="28"/>
      <c r="UHT835" s="28"/>
      <c r="UHU835" s="28"/>
      <c r="UHV835" s="28"/>
      <c r="UHW835" s="28"/>
      <c r="UHX835" s="28"/>
      <c r="UHY835" s="28"/>
      <c r="UHZ835" s="28"/>
      <c r="UIA835" s="28"/>
      <c r="UIB835" s="28"/>
      <c r="UIC835" s="28"/>
      <c r="UID835" s="28"/>
      <c r="UIE835" s="28"/>
      <c r="UIF835" s="28"/>
      <c r="UIG835" s="28"/>
      <c r="UIH835" s="28"/>
      <c r="UII835" s="28"/>
      <c r="UIJ835" s="28"/>
      <c r="UIK835" s="28"/>
      <c r="UIL835" s="28"/>
      <c r="UIM835" s="28"/>
      <c r="UIN835" s="28"/>
      <c r="UIO835" s="28"/>
      <c r="UIP835" s="28"/>
      <c r="UIQ835" s="28"/>
      <c r="UIR835" s="28"/>
      <c r="UIS835" s="28"/>
      <c r="UIT835" s="28"/>
      <c r="UIU835" s="28"/>
      <c r="UIV835" s="28"/>
      <c r="UIW835" s="28"/>
      <c r="UIX835" s="28"/>
      <c r="UIY835" s="28"/>
      <c r="UIZ835" s="28"/>
      <c r="UJA835" s="28"/>
      <c r="UJB835" s="28"/>
      <c r="UJC835" s="28"/>
      <c r="UJD835" s="28"/>
      <c r="UJE835" s="28"/>
      <c r="UJF835" s="28"/>
      <c r="UJG835" s="28"/>
      <c r="UJH835" s="28"/>
      <c r="UJI835" s="28"/>
      <c r="UJJ835" s="28"/>
      <c r="UJK835" s="28"/>
      <c r="UJL835" s="28"/>
      <c r="UJM835" s="28"/>
      <c r="UJN835" s="28"/>
      <c r="UJO835" s="28"/>
      <c r="UJP835" s="28"/>
      <c r="UJQ835" s="28"/>
      <c r="UJR835" s="28"/>
      <c r="UJS835" s="28"/>
      <c r="UJT835" s="28"/>
      <c r="UJU835" s="28"/>
      <c r="UJV835" s="28"/>
      <c r="UJW835" s="28"/>
      <c r="UJX835" s="28"/>
      <c r="UJY835" s="28"/>
      <c r="UJZ835" s="28"/>
      <c r="UKA835" s="28"/>
      <c r="UKB835" s="28"/>
      <c r="UKC835" s="28"/>
      <c r="UKD835" s="28"/>
      <c r="UKE835" s="28"/>
      <c r="UKF835" s="28"/>
      <c r="UKG835" s="28"/>
      <c r="UKH835" s="28"/>
      <c r="UKI835" s="28"/>
      <c r="UKJ835" s="28"/>
      <c r="UKK835" s="28"/>
      <c r="UKL835" s="28"/>
      <c r="UKM835" s="28"/>
      <c r="UKN835" s="28"/>
      <c r="UKO835" s="28"/>
      <c r="UKP835" s="28"/>
      <c r="UKQ835" s="28"/>
      <c r="UKR835" s="28"/>
      <c r="UKS835" s="28"/>
      <c r="UKT835" s="28"/>
      <c r="UKU835" s="28"/>
      <c r="UKV835" s="28"/>
      <c r="UKW835" s="28"/>
      <c r="UKX835" s="28"/>
      <c r="UKY835" s="28"/>
      <c r="UKZ835" s="28"/>
      <c r="ULA835" s="28"/>
      <c r="ULB835" s="28"/>
      <c r="ULC835" s="28"/>
      <c r="ULD835" s="28"/>
      <c r="ULE835" s="28"/>
      <c r="ULF835" s="28"/>
      <c r="ULG835" s="28"/>
      <c r="ULH835" s="28"/>
      <c r="ULI835" s="28"/>
      <c r="ULJ835" s="28"/>
      <c r="ULK835" s="28"/>
      <c r="ULL835" s="28"/>
      <c r="ULM835" s="28"/>
      <c r="ULN835" s="28"/>
      <c r="ULO835" s="28"/>
      <c r="ULP835" s="28"/>
      <c r="ULQ835" s="28"/>
      <c r="ULR835" s="28"/>
      <c r="ULS835" s="28"/>
      <c r="ULT835" s="28"/>
      <c r="ULU835" s="28"/>
      <c r="ULV835" s="28"/>
      <c r="ULW835" s="28"/>
      <c r="ULX835" s="28"/>
      <c r="ULY835" s="28"/>
      <c r="ULZ835" s="28"/>
      <c r="UMA835" s="28"/>
      <c r="UMB835" s="28"/>
      <c r="UMC835" s="28"/>
      <c r="UMD835" s="28"/>
      <c r="UME835" s="28"/>
      <c r="UMF835" s="28"/>
      <c r="UMG835" s="28"/>
      <c r="UMH835" s="28"/>
      <c r="UMI835" s="28"/>
      <c r="UMJ835" s="28"/>
      <c r="UMK835" s="28"/>
      <c r="UML835" s="28"/>
      <c r="UMM835" s="28"/>
      <c r="UMN835" s="28"/>
      <c r="UMO835" s="28"/>
      <c r="UMP835" s="28"/>
      <c r="UMQ835" s="28"/>
      <c r="UMR835" s="28"/>
      <c r="UMS835" s="28"/>
      <c r="UMT835" s="28"/>
      <c r="UMU835" s="28"/>
      <c r="UMV835" s="28"/>
      <c r="UMW835" s="28"/>
      <c r="UMX835" s="28"/>
      <c r="UMY835" s="28"/>
      <c r="UMZ835" s="28"/>
      <c r="UNA835" s="28"/>
      <c r="UNB835" s="28"/>
      <c r="UNC835" s="28"/>
      <c r="UND835" s="28"/>
      <c r="UNE835" s="28"/>
      <c r="UNF835" s="28"/>
      <c r="UNG835" s="28"/>
      <c r="UNH835" s="28"/>
      <c r="UNI835" s="28"/>
      <c r="UNJ835" s="28"/>
      <c r="UNK835" s="28"/>
      <c r="UNL835" s="28"/>
      <c r="UNM835" s="28"/>
      <c r="UNN835" s="28"/>
      <c r="UNO835" s="28"/>
      <c r="UNP835" s="28"/>
      <c r="UNQ835" s="28"/>
      <c r="UNR835" s="28"/>
      <c r="UNS835" s="28"/>
      <c r="UNT835" s="28"/>
      <c r="UNU835" s="28"/>
      <c r="UNV835" s="28"/>
      <c r="UNW835" s="28"/>
      <c r="UNX835" s="28"/>
      <c r="UNY835" s="28"/>
      <c r="UNZ835" s="28"/>
      <c r="UOA835" s="28"/>
      <c r="UOB835" s="28"/>
      <c r="UOC835" s="28"/>
      <c r="UOD835" s="28"/>
      <c r="UOE835" s="28"/>
      <c r="UOF835" s="28"/>
      <c r="UOG835" s="28"/>
      <c r="UOH835" s="28"/>
      <c r="UOI835" s="28"/>
      <c r="UOJ835" s="28"/>
      <c r="UOK835" s="28"/>
      <c r="UOL835" s="28"/>
      <c r="UOM835" s="28"/>
      <c r="UON835" s="28"/>
      <c r="UOO835" s="28"/>
      <c r="UOP835" s="28"/>
      <c r="UOQ835" s="28"/>
      <c r="UOR835" s="28"/>
      <c r="UOS835" s="28"/>
      <c r="UOT835" s="28"/>
      <c r="UOU835" s="28"/>
      <c r="UOV835" s="28"/>
      <c r="UOW835" s="28"/>
      <c r="UOX835" s="28"/>
      <c r="UOY835" s="28"/>
      <c r="UOZ835" s="28"/>
      <c r="UPA835" s="28"/>
      <c r="UPB835" s="28"/>
      <c r="UPC835" s="28"/>
      <c r="UPD835" s="28"/>
      <c r="UPE835" s="28"/>
      <c r="UPF835" s="28"/>
      <c r="UPG835" s="28"/>
      <c r="UPH835" s="28"/>
      <c r="UPI835" s="28"/>
      <c r="UPJ835" s="28"/>
      <c r="UPK835" s="28"/>
      <c r="UPL835" s="28"/>
      <c r="UPM835" s="28"/>
      <c r="UPN835" s="28"/>
      <c r="UPO835" s="28"/>
      <c r="UPP835" s="28"/>
      <c r="UPQ835" s="28"/>
      <c r="UPR835" s="28"/>
      <c r="UPS835" s="28"/>
      <c r="UPT835" s="28"/>
      <c r="UPU835" s="28"/>
      <c r="UPV835" s="28"/>
      <c r="UPW835" s="28"/>
      <c r="UPX835" s="28"/>
      <c r="UPY835" s="28"/>
      <c r="UPZ835" s="28"/>
      <c r="UQA835" s="28"/>
      <c r="UQB835" s="28"/>
      <c r="UQC835" s="28"/>
      <c r="UQD835" s="28"/>
      <c r="UQE835" s="28"/>
      <c r="UQF835" s="28"/>
      <c r="UQG835" s="28"/>
      <c r="UQH835" s="28"/>
      <c r="UQI835" s="28"/>
      <c r="UQJ835" s="28"/>
      <c r="UQK835" s="28"/>
      <c r="UQL835" s="28"/>
      <c r="UQM835" s="28"/>
      <c r="UQN835" s="28"/>
      <c r="UQO835" s="28"/>
      <c r="UQP835" s="28"/>
      <c r="UQQ835" s="28"/>
      <c r="UQR835" s="28"/>
      <c r="UQS835" s="28"/>
      <c r="UQT835" s="28"/>
      <c r="UQU835" s="28"/>
      <c r="UQV835" s="28"/>
      <c r="UQW835" s="28"/>
      <c r="UQX835" s="28"/>
      <c r="UQY835" s="28"/>
      <c r="UQZ835" s="28"/>
      <c r="URA835" s="28"/>
      <c r="URB835" s="28"/>
      <c r="URC835" s="28"/>
      <c r="URD835" s="28"/>
      <c r="URE835" s="28"/>
      <c r="URF835" s="28"/>
      <c r="URG835" s="28"/>
      <c r="URH835" s="28"/>
      <c r="URI835" s="28"/>
      <c r="URJ835" s="28"/>
      <c r="URK835" s="28"/>
      <c r="URL835" s="28"/>
      <c r="URM835" s="28"/>
      <c r="URN835" s="28"/>
      <c r="URO835" s="28"/>
      <c r="URP835" s="28"/>
      <c r="URQ835" s="28"/>
      <c r="URR835" s="28"/>
      <c r="URS835" s="28"/>
      <c r="URT835" s="28"/>
      <c r="URU835" s="28"/>
      <c r="URV835" s="28"/>
      <c r="URW835" s="28"/>
      <c r="URX835" s="28"/>
      <c r="URY835" s="28"/>
      <c r="URZ835" s="28"/>
      <c r="USA835" s="28"/>
      <c r="USB835" s="28"/>
      <c r="USC835" s="28"/>
      <c r="USD835" s="28"/>
      <c r="USE835" s="28"/>
      <c r="USF835" s="28"/>
      <c r="USG835" s="28"/>
      <c r="USH835" s="28"/>
      <c r="USI835" s="28"/>
      <c r="USJ835" s="28"/>
      <c r="USK835" s="28"/>
      <c r="USL835" s="28"/>
      <c r="USM835" s="28"/>
      <c r="USN835" s="28"/>
      <c r="USO835" s="28"/>
      <c r="USP835" s="28"/>
      <c r="USQ835" s="28"/>
      <c r="USR835" s="28"/>
      <c r="USS835" s="28"/>
      <c r="UST835" s="28"/>
      <c r="USU835" s="28"/>
      <c r="USV835" s="28"/>
      <c r="USW835" s="28"/>
      <c r="USX835" s="28"/>
      <c r="USY835" s="28"/>
      <c r="USZ835" s="28"/>
      <c r="UTA835" s="28"/>
      <c r="UTB835" s="28"/>
      <c r="UTC835" s="28"/>
      <c r="UTD835" s="28"/>
      <c r="UTE835" s="28"/>
      <c r="UTF835" s="28"/>
      <c r="UTG835" s="28"/>
      <c r="UTH835" s="28"/>
      <c r="UTI835" s="28"/>
      <c r="UTJ835" s="28"/>
      <c r="UTK835" s="28"/>
      <c r="UTL835" s="28"/>
      <c r="UTM835" s="28"/>
      <c r="UTN835" s="28"/>
      <c r="UTO835" s="28"/>
      <c r="UTP835" s="28"/>
      <c r="UTQ835" s="28"/>
      <c r="UTR835" s="28"/>
      <c r="UTS835" s="28"/>
      <c r="UTT835" s="28"/>
      <c r="UTU835" s="28"/>
      <c r="UTV835" s="28"/>
      <c r="UTW835" s="28"/>
      <c r="UTX835" s="28"/>
      <c r="UTY835" s="28"/>
      <c r="UTZ835" s="28"/>
      <c r="UUA835" s="28"/>
      <c r="UUB835" s="28"/>
      <c r="UUC835" s="28"/>
      <c r="UUD835" s="28"/>
      <c r="UUE835" s="28"/>
      <c r="UUF835" s="28"/>
      <c r="UUG835" s="28"/>
      <c r="UUH835" s="28"/>
      <c r="UUI835" s="28"/>
      <c r="UUJ835" s="28"/>
      <c r="UUK835" s="28"/>
      <c r="UUL835" s="28"/>
      <c r="UUM835" s="28"/>
      <c r="UUN835" s="28"/>
      <c r="UUO835" s="28"/>
      <c r="UUP835" s="28"/>
      <c r="UUQ835" s="28"/>
      <c r="UUR835" s="28"/>
      <c r="UUS835" s="28"/>
      <c r="UUT835" s="28"/>
      <c r="UUU835" s="28"/>
      <c r="UUV835" s="28"/>
      <c r="UUW835" s="28"/>
      <c r="UUX835" s="28"/>
      <c r="UUY835" s="28"/>
      <c r="UUZ835" s="28"/>
      <c r="UVA835" s="28"/>
      <c r="UVB835" s="28"/>
      <c r="UVC835" s="28"/>
      <c r="UVD835" s="28"/>
      <c r="UVE835" s="28"/>
      <c r="UVF835" s="28"/>
      <c r="UVG835" s="28"/>
      <c r="UVH835" s="28"/>
      <c r="UVI835" s="28"/>
      <c r="UVJ835" s="28"/>
      <c r="UVK835" s="28"/>
      <c r="UVL835" s="28"/>
      <c r="UVM835" s="28"/>
      <c r="UVN835" s="28"/>
      <c r="UVO835" s="28"/>
      <c r="UVP835" s="28"/>
      <c r="UVQ835" s="28"/>
      <c r="UVR835" s="28"/>
      <c r="UVS835" s="28"/>
      <c r="UVT835" s="28"/>
      <c r="UVU835" s="28"/>
      <c r="UVV835" s="28"/>
      <c r="UVW835" s="28"/>
      <c r="UVX835" s="28"/>
      <c r="UVY835" s="28"/>
      <c r="UVZ835" s="28"/>
      <c r="UWA835" s="28"/>
      <c r="UWB835" s="28"/>
      <c r="UWC835" s="28"/>
      <c r="UWD835" s="28"/>
      <c r="UWE835" s="28"/>
      <c r="UWF835" s="28"/>
      <c r="UWG835" s="28"/>
      <c r="UWH835" s="28"/>
      <c r="UWI835" s="28"/>
      <c r="UWJ835" s="28"/>
      <c r="UWK835" s="28"/>
      <c r="UWL835" s="28"/>
      <c r="UWM835" s="28"/>
      <c r="UWN835" s="28"/>
      <c r="UWO835" s="28"/>
      <c r="UWP835" s="28"/>
      <c r="UWQ835" s="28"/>
      <c r="UWR835" s="28"/>
      <c r="UWS835" s="28"/>
      <c r="UWT835" s="28"/>
      <c r="UWU835" s="28"/>
      <c r="UWV835" s="28"/>
      <c r="UWW835" s="28"/>
      <c r="UWX835" s="28"/>
      <c r="UWY835" s="28"/>
      <c r="UWZ835" s="28"/>
      <c r="UXA835" s="28"/>
      <c r="UXB835" s="28"/>
      <c r="UXC835" s="28"/>
      <c r="UXD835" s="28"/>
      <c r="UXE835" s="28"/>
      <c r="UXF835" s="28"/>
      <c r="UXG835" s="28"/>
      <c r="UXH835" s="28"/>
      <c r="UXI835" s="28"/>
      <c r="UXJ835" s="28"/>
      <c r="UXK835" s="28"/>
      <c r="UXL835" s="28"/>
      <c r="UXM835" s="28"/>
      <c r="UXN835" s="28"/>
      <c r="UXO835" s="28"/>
      <c r="UXP835" s="28"/>
      <c r="UXQ835" s="28"/>
      <c r="UXR835" s="28"/>
      <c r="UXS835" s="28"/>
      <c r="UXT835" s="28"/>
      <c r="UXU835" s="28"/>
      <c r="UXV835" s="28"/>
      <c r="UXW835" s="28"/>
      <c r="UXX835" s="28"/>
      <c r="UXY835" s="28"/>
      <c r="UXZ835" s="28"/>
      <c r="UYA835" s="28"/>
      <c r="UYB835" s="28"/>
      <c r="UYC835" s="28"/>
      <c r="UYD835" s="28"/>
      <c r="UYE835" s="28"/>
      <c r="UYF835" s="28"/>
      <c r="UYG835" s="28"/>
      <c r="UYH835" s="28"/>
      <c r="UYI835" s="28"/>
      <c r="UYJ835" s="28"/>
      <c r="UYK835" s="28"/>
      <c r="UYL835" s="28"/>
      <c r="UYM835" s="28"/>
      <c r="UYN835" s="28"/>
      <c r="UYO835" s="28"/>
      <c r="UYP835" s="28"/>
      <c r="UYQ835" s="28"/>
      <c r="UYR835" s="28"/>
      <c r="UYS835" s="28"/>
      <c r="UYT835" s="28"/>
      <c r="UYU835" s="28"/>
      <c r="UYV835" s="28"/>
      <c r="UYW835" s="28"/>
      <c r="UYX835" s="28"/>
      <c r="UYY835" s="28"/>
      <c r="UYZ835" s="28"/>
      <c r="UZA835" s="28"/>
      <c r="UZB835" s="28"/>
      <c r="UZC835" s="28"/>
      <c r="UZD835" s="28"/>
      <c r="UZE835" s="28"/>
      <c r="UZF835" s="28"/>
      <c r="UZG835" s="28"/>
      <c r="UZH835" s="28"/>
      <c r="UZI835" s="28"/>
      <c r="UZJ835" s="28"/>
      <c r="UZK835" s="28"/>
      <c r="UZL835" s="28"/>
      <c r="UZM835" s="28"/>
      <c r="UZN835" s="28"/>
      <c r="UZO835" s="28"/>
      <c r="UZP835" s="28"/>
      <c r="UZQ835" s="28"/>
      <c r="UZR835" s="28"/>
      <c r="UZS835" s="28"/>
      <c r="UZT835" s="28"/>
      <c r="UZU835" s="28"/>
      <c r="UZV835" s="28"/>
      <c r="UZW835" s="28"/>
      <c r="UZX835" s="28"/>
      <c r="UZY835" s="28"/>
      <c r="UZZ835" s="28"/>
      <c r="VAA835" s="28"/>
      <c r="VAB835" s="28"/>
      <c r="VAC835" s="28"/>
      <c r="VAD835" s="28"/>
      <c r="VAE835" s="28"/>
      <c r="VAF835" s="28"/>
      <c r="VAG835" s="28"/>
      <c r="VAH835" s="28"/>
      <c r="VAI835" s="28"/>
      <c r="VAJ835" s="28"/>
      <c r="VAK835" s="28"/>
      <c r="VAL835" s="28"/>
      <c r="VAM835" s="28"/>
      <c r="VAN835" s="28"/>
      <c r="VAO835" s="28"/>
      <c r="VAP835" s="28"/>
      <c r="VAQ835" s="28"/>
      <c r="VAR835" s="28"/>
      <c r="VAS835" s="28"/>
      <c r="VAT835" s="28"/>
      <c r="VAU835" s="28"/>
      <c r="VAV835" s="28"/>
      <c r="VAW835" s="28"/>
      <c r="VAX835" s="28"/>
      <c r="VAY835" s="28"/>
      <c r="VAZ835" s="28"/>
      <c r="VBA835" s="28"/>
      <c r="VBB835" s="28"/>
      <c r="VBC835" s="28"/>
      <c r="VBD835" s="28"/>
      <c r="VBE835" s="28"/>
      <c r="VBF835" s="28"/>
      <c r="VBG835" s="28"/>
      <c r="VBH835" s="28"/>
      <c r="VBI835" s="28"/>
      <c r="VBJ835" s="28"/>
      <c r="VBK835" s="28"/>
      <c r="VBL835" s="28"/>
      <c r="VBM835" s="28"/>
      <c r="VBN835" s="28"/>
      <c r="VBO835" s="28"/>
      <c r="VBP835" s="28"/>
      <c r="VBQ835" s="28"/>
      <c r="VBR835" s="28"/>
      <c r="VBS835" s="28"/>
      <c r="VBT835" s="28"/>
      <c r="VBU835" s="28"/>
      <c r="VBV835" s="28"/>
      <c r="VBW835" s="28"/>
      <c r="VBX835" s="28"/>
      <c r="VBY835" s="28"/>
      <c r="VBZ835" s="28"/>
      <c r="VCA835" s="28"/>
      <c r="VCB835" s="28"/>
      <c r="VCC835" s="28"/>
      <c r="VCD835" s="28"/>
      <c r="VCE835" s="28"/>
      <c r="VCF835" s="28"/>
      <c r="VCG835" s="28"/>
      <c r="VCH835" s="28"/>
      <c r="VCI835" s="28"/>
      <c r="VCJ835" s="28"/>
      <c r="VCK835" s="28"/>
      <c r="VCL835" s="28"/>
      <c r="VCM835" s="28"/>
      <c r="VCN835" s="28"/>
      <c r="VCO835" s="28"/>
      <c r="VCP835" s="28"/>
      <c r="VCQ835" s="28"/>
      <c r="VCR835" s="28"/>
      <c r="VCS835" s="28"/>
      <c r="VCT835" s="28"/>
      <c r="VCU835" s="28"/>
      <c r="VCV835" s="28"/>
      <c r="VCW835" s="28"/>
      <c r="VCX835" s="28"/>
      <c r="VCY835" s="28"/>
      <c r="VCZ835" s="28"/>
      <c r="VDA835" s="28"/>
      <c r="VDB835" s="28"/>
      <c r="VDC835" s="28"/>
      <c r="VDD835" s="28"/>
      <c r="VDE835" s="28"/>
      <c r="VDF835" s="28"/>
      <c r="VDG835" s="28"/>
      <c r="VDH835" s="28"/>
      <c r="VDI835" s="28"/>
      <c r="VDJ835" s="28"/>
      <c r="VDK835" s="28"/>
      <c r="VDL835" s="28"/>
      <c r="VDM835" s="28"/>
      <c r="VDN835" s="28"/>
      <c r="VDO835" s="28"/>
      <c r="VDP835" s="28"/>
      <c r="VDQ835" s="28"/>
      <c r="VDR835" s="28"/>
      <c r="VDS835" s="28"/>
      <c r="VDT835" s="28"/>
      <c r="VDU835" s="28"/>
      <c r="VDV835" s="28"/>
      <c r="VDW835" s="28"/>
      <c r="VDX835" s="28"/>
      <c r="VDY835" s="28"/>
      <c r="VDZ835" s="28"/>
      <c r="VEA835" s="28"/>
      <c r="VEB835" s="28"/>
      <c r="VEC835" s="28"/>
      <c r="VED835" s="28"/>
      <c r="VEE835" s="28"/>
      <c r="VEF835" s="28"/>
      <c r="VEG835" s="28"/>
      <c r="VEH835" s="28"/>
      <c r="VEI835" s="28"/>
      <c r="VEJ835" s="28"/>
      <c r="VEK835" s="28"/>
      <c r="VEL835" s="28"/>
      <c r="VEM835" s="28"/>
      <c r="VEN835" s="28"/>
      <c r="VEO835" s="28"/>
      <c r="VEP835" s="28"/>
      <c r="VEQ835" s="28"/>
      <c r="VER835" s="28"/>
      <c r="VES835" s="28"/>
      <c r="VET835" s="28"/>
      <c r="VEU835" s="28"/>
      <c r="VEV835" s="28"/>
      <c r="VEW835" s="28"/>
      <c r="VEX835" s="28"/>
      <c r="VEY835" s="28"/>
      <c r="VEZ835" s="28"/>
      <c r="VFA835" s="28"/>
      <c r="VFB835" s="28"/>
      <c r="VFC835" s="28"/>
      <c r="VFD835" s="28"/>
      <c r="VFE835" s="28"/>
      <c r="VFF835" s="28"/>
      <c r="VFG835" s="28"/>
      <c r="VFH835" s="28"/>
      <c r="VFI835" s="28"/>
      <c r="VFJ835" s="28"/>
      <c r="VFK835" s="28"/>
      <c r="VFL835" s="28"/>
      <c r="VFM835" s="28"/>
      <c r="VFN835" s="28"/>
      <c r="VFO835" s="28"/>
      <c r="VFP835" s="28"/>
      <c r="VFQ835" s="28"/>
      <c r="VFR835" s="28"/>
      <c r="VFS835" s="28"/>
      <c r="VFT835" s="28"/>
      <c r="VFU835" s="28"/>
      <c r="VFV835" s="28"/>
      <c r="VFW835" s="28"/>
      <c r="VFX835" s="28"/>
      <c r="VFY835" s="28"/>
      <c r="VFZ835" s="28"/>
      <c r="VGA835" s="28"/>
      <c r="VGB835" s="28"/>
      <c r="VGC835" s="28"/>
      <c r="VGD835" s="28"/>
      <c r="VGE835" s="28"/>
      <c r="VGF835" s="28"/>
      <c r="VGG835" s="28"/>
      <c r="VGH835" s="28"/>
      <c r="VGI835" s="28"/>
      <c r="VGJ835" s="28"/>
      <c r="VGK835" s="28"/>
      <c r="VGL835" s="28"/>
      <c r="VGM835" s="28"/>
      <c r="VGN835" s="28"/>
      <c r="VGO835" s="28"/>
      <c r="VGP835" s="28"/>
      <c r="VGQ835" s="28"/>
      <c r="VGR835" s="28"/>
      <c r="VGS835" s="28"/>
      <c r="VGT835" s="28"/>
      <c r="VGU835" s="28"/>
      <c r="VGV835" s="28"/>
      <c r="VGW835" s="28"/>
      <c r="VGX835" s="28"/>
      <c r="VGY835" s="28"/>
      <c r="VGZ835" s="28"/>
      <c r="VHA835" s="28"/>
      <c r="VHB835" s="28"/>
      <c r="VHC835" s="28"/>
      <c r="VHD835" s="28"/>
      <c r="VHE835" s="28"/>
      <c r="VHF835" s="28"/>
      <c r="VHG835" s="28"/>
      <c r="VHH835" s="28"/>
      <c r="VHI835" s="28"/>
      <c r="VHJ835" s="28"/>
      <c r="VHK835" s="28"/>
      <c r="VHL835" s="28"/>
      <c r="VHM835" s="28"/>
      <c r="VHN835" s="28"/>
      <c r="VHO835" s="28"/>
      <c r="VHP835" s="28"/>
      <c r="VHQ835" s="28"/>
      <c r="VHR835" s="28"/>
      <c r="VHS835" s="28"/>
      <c r="VHT835" s="28"/>
      <c r="VHU835" s="28"/>
      <c r="VHV835" s="28"/>
      <c r="VHW835" s="28"/>
      <c r="VHX835" s="28"/>
      <c r="VHY835" s="28"/>
      <c r="VHZ835" s="28"/>
      <c r="VIA835" s="28"/>
      <c r="VIB835" s="28"/>
      <c r="VIC835" s="28"/>
      <c r="VID835" s="28"/>
      <c r="VIE835" s="28"/>
      <c r="VIF835" s="28"/>
      <c r="VIG835" s="28"/>
      <c r="VIH835" s="28"/>
      <c r="VII835" s="28"/>
      <c r="VIJ835" s="28"/>
      <c r="VIK835" s="28"/>
      <c r="VIL835" s="28"/>
      <c r="VIM835" s="28"/>
      <c r="VIN835" s="28"/>
      <c r="VIO835" s="28"/>
      <c r="VIP835" s="28"/>
      <c r="VIQ835" s="28"/>
      <c r="VIR835" s="28"/>
      <c r="VIS835" s="28"/>
      <c r="VIT835" s="28"/>
      <c r="VIU835" s="28"/>
      <c r="VIV835" s="28"/>
      <c r="VIW835" s="28"/>
      <c r="VIX835" s="28"/>
      <c r="VIY835" s="28"/>
      <c r="VIZ835" s="28"/>
      <c r="VJA835" s="28"/>
      <c r="VJB835" s="28"/>
      <c r="VJC835" s="28"/>
      <c r="VJD835" s="28"/>
      <c r="VJE835" s="28"/>
      <c r="VJF835" s="28"/>
      <c r="VJG835" s="28"/>
      <c r="VJH835" s="28"/>
      <c r="VJI835" s="28"/>
      <c r="VJJ835" s="28"/>
      <c r="VJK835" s="28"/>
      <c r="VJL835" s="28"/>
      <c r="VJM835" s="28"/>
      <c r="VJN835" s="28"/>
      <c r="VJO835" s="28"/>
      <c r="VJP835" s="28"/>
      <c r="VJQ835" s="28"/>
      <c r="VJR835" s="28"/>
      <c r="VJS835" s="28"/>
      <c r="VJT835" s="28"/>
      <c r="VJU835" s="28"/>
      <c r="VJV835" s="28"/>
      <c r="VJW835" s="28"/>
      <c r="VJX835" s="28"/>
      <c r="VJY835" s="28"/>
      <c r="VJZ835" s="28"/>
      <c r="VKA835" s="28"/>
      <c r="VKB835" s="28"/>
      <c r="VKC835" s="28"/>
      <c r="VKD835" s="28"/>
      <c r="VKE835" s="28"/>
      <c r="VKF835" s="28"/>
      <c r="VKG835" s="28"/>
      <c r="VKH835" s="28"/>
      <c r="VKI835" s="28"/>
      <c r="VKJ835" s="28"/>
      <c r="VKK835" s="28"/>
      <c r="VKL835" s="28"/>
      <c r="VKM835" s="28"/>
      <c r="VKN835" s="28"/>
      <c r="VKO835" s="28"/>
      <c r="VKP835" s="28"/>
      <c r="VKQ835" s="28"/>
      <c r="VKR835" s="28"/>
      <c r="VKS835" s="28"/>
      <c r="VKT835" s="28"/>
      <c r="VKU835" s="28"/>
      <c r="VKV835" s="28"/>
      <c r="VKW835" s="28"/>
      <c r="VKX835" s="28"/>
      <c r="VKY835" s="28"/>
      <c r="VKZ835" s="28"/>
      <c r="VLA835" s="28"/>
      <c r="VLB835" s="28"/>
      <c r="VLC835" s="28"/>
      <c r="VLD835" s="28"/>
      <c r="VLE835" s="28"/>
      <c r="VLF835" s="28"/>
      <c r="VLG835" s="28"/>
      <c r="VLH835" s="28"/>
      <c r="VLI835" s="28"/>
      <c r="VLJ835" s="28"/>
      <c r="VLK835" s="28"/>
      <c r="VLL835" s="28"/>
      <c r="VLM835" s="28"/>
      <c r="VLN835" s="28"/>
      <c r="VLO835" s="28"/>
      <c r="VLP835" s="28"/>
      <c r="VLQ835" s="28"/>
      <c r="VLR835" s="28"/>
      <c r="VLS835" s="28"/>
      <c r="VLT835" s="28"/>
      <c r="VLU835" s="28"/>
      <c r="VLV835" s="28"/>
      <c r="VLW835" s="28"/>
      <c r="VLX835" s="28"/>
      <c r="VLY835" s="28"/>
      <c r="VLZ835" s="28"/>
      <c r="VMA835" s="28"/>
      <c r="VMB835" s="28"/>
      <c r="VMC835" s="28"/>
      <c r="VMD835" s="28"/>
      <c r="VME835" s="28"/>
      <c r="VMF835" s="28"/>
      <c r="VMG835" s="28"/>
      <c r="VMH835" s="28"/>
      <c r="VMI835" s="28"/>
      <c r="VMJ835" s="28"/>
      <c r="VMK835" s="28"/>
      <c r="VML835" s="28"/>
      <c r="VMM835" s="28"/>
      <c r="VMN835" s="28"/>
      <c r="VMO835" s="28"/>
      <c r="VMP835" s="28"/>
      <c r="VMQ835" s="28"/>
      <c r="VMR835" s="28"/>
      <c r="VMS835" s="28"/>
      <c r="VMT835" s="28"/>
      <c r="VMU835" s="28"/>
      <c r="VMV835" s="28"/>
      <c r="VMW835" s="28"/>
      <c r="VMX835" s="28"/>
      <c r="VMY835" s="28"/>
      <c r="VMZ835" s="28"/>
      <c r="VNA835" s="28"/>
      <c r="VNB835" s="28"/>
      <c r="VNC835" s="28"/>
      <c r="VND835" s="28"/>
      <c r="VNE835" s="28"/>
      <c r="VNF835" s="28"/>
      <c r="VNG835" s="28"/>
      <c r="VNH835" s="28"/>
      <c r="VNI835" s="28"/>
      <c r="VNJ835" s="28"/>
      <c r="VNK835" s="28"/>
      <c r="VNL835" s="28"/>
      <c r="VNM835" s="28"/>
      <c r="VNN835" s="28"/>
      <c r="VNO835" s="28"/>
      <c r="VNP835" s="28"/>
      <c r="VNQ835" s="28"/>
      <c r="VNR835" s="28"/>
      <c r="VNS835" s="28"/>
      <c r="VNT835" s="28"/>
      <c r="VNU835" s="28"/>
      <c r="VNV835" s="28"/>
      <c r="VNW835" s="28"/>
      <c r="VNX835" s="28"/>
      <c r="VNY835" s="28"/>
      <c r="VNZ835" s="28"/>
      <c r="VOA835" s="28"/>
      <c r="VOB835" s="28"/>
      <c r="VOC835" s="28"/>
      <c r="VOD835" s="28"/>
      <c r="VOE835" s="28"/>
      <c r="VOF835" s="28"/>
      <c r="VOG835" s="28"/>
      <c r="VOH835" s="28"/>
      <c r="VOI835" s="28"/>
      <c r="VOJ835" s="28"/>
      <c r="VOK835" s="28"/>
      <c r="VOL835" s="28"/>
      <c r="VOM835" s="28"/>
      <c r="VON835" s="28"/>
      <c r="VOO835" s="28"/>
      <c r="VOP835" s="28"/>
      <c r="VOQ835" s="28"/>
      <c r="VOR835" s="28"/>
      <c r="VOS835" s="28"/>
      <c r="VOT835" s="28"/>
      <c r="VOU835" s="28"/>
      <c r="VOV835" s="28"/>
      <c r="VOW835" s="28"/>
      <c r="VOX835" s="28"/>
      <c r="VOY835" s="28"/>
      <c r="VOZ835" s="28"/>
      <c r="VPA835" s="28"/>
      <c r="VPB835" s="28"/>
      <c r="VPC835" s="28"/>
      <c r="VPD835" s="28"/>
      <c r="VPE835" s="28"/>
      <c r="VPF835" s="28"/>
      <c r="VPG835" s="28"/>
      <c r="VPH835" s="28"/>
      <c r="VPI835" s="28"/>
      <c r="VPJ835" s="28"/>
      <c r="VPK835" s="28"/>
      <c r="VPL835" s="28"/>
      <c r="VPM835" s="28"/>
      <c r="VPN835" s="28"/>
      <c r="VPO835" s="28"/>
      <c r="VPP835" s="28"/>
      <c r="VPQ835" s="28"/>
      <c r="VPR835" s="28"/>
      <c r="VPS835" s="28"/>
      <c r="VPT835" s="28"/>
      <c r="VPU835" s="28"/>
      <c r="VPV835" s="28"/>
      <c r="VPW835" s="28"/>
      <c r="VPX835" s="28"/>
      <c r="VPY835" s="28"/>
      <c r="VPZ835" s="28"/>
      <c r="VQA835" s="28"/>
      <c r="VQB835" s="28"/>
      <c r="VQC835" s="28"/>
      <c r="VQD835" s="28"/>
      <c r="VQE835" s="28"/>
      <c r="VQF835" s="28"/>
      <c r="VQG835" s="28"/>
      <c r="VQH835" s="28"/>
      <c r="VQI835" s="28"/>
      <c r="VQJ835" s="28"/>
      <c r="VQK835" s="28"/>
      <c r="VQL835" s="28"/>
      <c r="VQM835" s="28"/>
      <c r="VQN835" s="28"/>
      <c r="VQO835" s="28"/>
      <c r="VQP835" s="28"/>
      <c r="VQQ835" s="28"/>
      <c r="VQR835" s="28"/>
      <c r="VQS835" s="28"/>
      <c r="VQT835" s="28"/>
      <c r="VQU835" s="28"/>
      <c r="VQV835" s="28"/>
      <c r="VQW835" s="28"/>
      <c r="VQX835" s="28"/>
      <c r="VQY835" s="28"/>
      <c r="VQZ835" s="28"/>
      <c r="VRA835" s="28"/>
      <c r="VRB835" s="28"/>
      <c r="VRC835" s="28"/>
      <c r="VRD835" s="28"/>
      <c r="VRE835" s="28"/>
      <c r="VRF835" s="28"/>
      <c r="VRG835" s="28"/>
      <c r="VRH835" s="28"/>
      <c r="VRI835" s="28"/>
      <c r="VRJ835" s="28"/>
      <c r="VRK835" s="28"/>
      <c r="VRL835" s="28"/>
      <c r="VRM835" s="28"/>
      <c r="VRN835" s="28"/>
      <c r="VRO835" s="28"/>
      <c r="VRP835" s="28"/>
      <c r="VRQ835" s="28"/>
      <c r="VRR835" s="28"/>
      <c r="VRS835" s="28"/>
      <c r="VRT835" s="28"/>
      <c r="VRU835" s="28"/>
      <c r="VRV835" s="28"/>
      <c r="VRW835" s="28"/>
      <c r="VRX835" s="28"/>
      <c r="VRY835" s="28"/>
      <c r="VRZ835" s="28"/>
      <c r="VSA835" s="28"/>
      <c r="VSB835" s="28"/>
      <c r="VSC835" s="28"/>
      <c r="VSD835" s="28"/>
      <c r="VSE835" s="28"/>
      <c r="VSF835" s="28"/>
      <c r="VSG835" s="28"/>
      <c r="VSH835" s="28"/>
      <c r="VSI835" s="28"/>
      <c r="VSJ835" s="28"/>
      <c r="VSK835" s="28"/>
      <c r="VSL835" s="28"/>
      <c r="VSM835" s="28"/>
      <c r="VSN835" s="28"/>
      <c r="VSO835" s="28"/>
      <c r="VSP835" s="28"/>
      <c r="VSQ835" s="28"/>
      <c r="VSR835" s="28"/>
      <c r="VSS835" s="28"/>
      <c r="VST835" s="28"/>
      <c r="VSU835" s="28"/>
      <c r="VSV835" s="28"/>
      <c r="VSW835" s="28"/>
      <c r="VSX835" s="28"/>
      <c r="VSY835" s="28"/>
      <c r="VSZ835" s="28"/>
      <c r="VTA835" s="28"/>
      <c r="VTB835" s="28"/>
      <c r="VTC835" s="28"/>
      <c r="VTD835" s="28"/>
      <c r="VTE835" s="28"/>
      <c r="VTF835" s="28"/>
      <c r="VTG835" s="28"/>
      <c r="VTH835" s="28"/>
      <c r="VTI835" s="28"/>
      <c r="VTJ835" s="28"/>
      <c r="VTK835" s="28"/>
      <c r="VTL835" s="28"/>
      <c r="VTM835" s="28"/>
      <c r="VTN835" s="28"/>
      <c r="VTO835" s="28"/>
      <c r="VTP835" s="28"/>
      <c r="VTQ835" s="28"/>
      <c r="VTR835" s="28"/>
      <c r="VTS835" s="28"/>
      <c r="VTT835" s="28"/>
      <c r="VTU835" s="28"/>
      <c r="VTV835" s="28"/>
      <c r="VTW835" s="28"/>
      <c r="VTX835" s="28"/>
      <c r="VTY835" s="28"/>
      <c r="VTZ835" s="28"/>
      <c r="VUA835" s="28"/>
      <c r="VUB835" s="28"/>
      <c r="VUC835" s="28"/>
      <c r="VUD835" s="28"/>
      <c r="VUE835" s="28"/>
      <c r="VUF835" s="28"/>
      <c r="VUG835" s="28"/>
      <c r="VUH835" s="28"/>
      <c r="VUI835" s="28"/>
      <c r="VUJ835" s="28"/>
      <c r="VUK835" s="28"/>
      <c r="VUL835" s="28"/>
      <c r="VUM835" s="28"/>
      <c r="VUN835" s="28"/>
      <c r="VUO835" s="28"/>
      <c r="VUP835" s="28"/>
      <c r="VUQ835" s="28"/>
      <c r="VUR835" s="28"/>
      <c r="VUS835" s="28"/>
      <c r="VUT835" s="28"/>
      <c r="VUU835" s="28"/>
      <c r="VUV835" s="28"/>
      <c r="VUW835" s="28"/>
      <c r="VUX835" s="28"/>
      <c r="VUY835" s="28"/>
      <c r="VUZ835" s="28"/>
      <c r="VVA835" s="28"/>
      <c r="VVB835" s="28"/>
      <c r="VVC835" s="28"/>
      <c r="VVD835" s="28"/>
      <c r="VVE835" s="28"/>
      <c r="VVF835" s="28"/>
      <c r="VVG835" s="28"/>
      <c r="VVH835" s="28"/>
      <c r="VVI835" s="28"/>
      <c r="VVJ835" s="28"/>
      <c r="VVK835" s="28"/>
      <c r="VVL835" s="28"/>
      <c r="VVM835" s="28"/>
      <c r="VVN835" s="28"/>
      <c r="VVO835" s="28"/>
      <c r="VVP835" s="28"/>
      <c r="VVQ835" s="28"/>
      <c r="VVR835" s="28"/>
      <c r="VVS835" s="28"/>
      <c r="VVT835" s="28"/>
      <c r="VVU835" s="28"/>
      <c r="VVV835" s="28"/>
      <c r="VVW835" s="28"/>
      <c r="VVX835" s="28"/>
      <c r="VVY835" s="28"/>
      <c r="VVZ835" s="28"/>
      <c r="VWA835" s="28"/>
      <c r="VWB835" s="28"/>
      <c r="VWC835" s="28"/>
      <c r="VWD835" s="28"/>
      <c r="VWE835" s="28"/>
      <c r="VWF835" s="28"/>
      <c r="VWG835" s="28"/>
      <c r="VWH835" s="28"/>
      <c r="VWI835" s="28"/>
      <c r="VWJ835" s="28"/>
      <c r="VWK835" s="28"/>
      <c r="VWL835" s="28"/>
      <c r="VWM835" s="28"/>
      <c r="VWN835" s="28"/>
      <c r="VWO835" s="28"/>
      <c r="VWP835" s="28"/>
      <c r="VWQ835" s="28"/>
      <c r="VWR835" s="28"/>
      <c r="VWS835" s="28"/>
      <c r="VWT835" s="28"/>
      <c r="VWU835" s="28"/>
      <c r="VWV835" s="28"/>
      <c r="VWW835" s="28"/>
      <c r="VWX835" s="28"/>
      <c r="VWY835" s="28"/>
      <c r="VWZ835" s="28"/>
      <c r="VXA835" s="28"/>
      <c r="VXB835" s="28"/>
      <c r="VXC835" s="28"/>
      <c r="VXD835" s="28"/>
      <c r="VXE835" s="28"/>
      <c r="VXF835" s="28"/>
      <c r="VXG835" s="28"/>
      <c r="VXH835" s="28"/>
      <c r="VXI835" s="28"/>
      <c r="VXJ835" s="28"/>
      <c r="VXK835" s="28"/>
      <c r="VXL835" s="28"/>
      <c r="VXM835" s="28"/>
      <c r="VXN835" s="28"/>
      <c r="VXO835" s="28"/>
      <c r="VXP835" s="28"/>
      <c r="VXQ835" s="28"/>
      <c r="VXR835" s="28"/>
      <c r="VXS835" s="28"/>
      <c r="VXT835" s="28"/>
      <c r="VXU835" s="28"/>
      <c r="VXV835" s="28"/>
      <c r="VXW835" s="28"/>
      <c r="VXX835" s="28"/>
      <c r="VXY835" s="28"/>
      <c r="VXZ835" s="28"/>
      <c r="VYA835" s="28"/>
      <c r="VYB835" s="28"/>
      <c r="VYC835" s="28"/>
      <c r="VYD835" s="28"/>
      <c r="VYE835" s="28"/>
      <c r="VYF835" s="28"/>
      <c r="VYG835" s="28"/>
      <c r="VYH835" s="28"/>
      <c r="VYI835" s="28"/>
      <c r="VYJ835" s="28"/>
      <c r="VYK835" s="28"/>
      <c r="VYL835" s="28"/>
      <c r="VYM835" s="28"/>
      <c r="VYN835" s="28"/>
      <c r="VYO835" s="28"/>
      <c r="VYP835" s="28"/>
      <c r="VYQ835" s="28"/>
      <c r="VYR835" s="28"/>
      <c r="VYS835" s="28"/>
      <c r="VYT835" s="28"/>
      <c r="VYU835" s="28"/>
      <c r="VYV835" s="28"/>
      <c r="VYW835" s="28"/>
      <c r="VYX835" s="28"/>
      <c r="VYY835" s="28"/>
      <c r="VYZ835" s="28"/>
      <c r="VZA835" s="28"/>
      <c r="VZB835" s="28"/>
      <c r="VZC835" s="28"/>
      <c r="VZD835" s="28"/>
      <c r="VZE835" s="28"/>
      <c r="VZF835" s="28"/>
      <c r="VZG835" s="28"/>
      <c r="VZH835" s="28"/>
      <c r="VZI835" s="28"/>
      <c r="VZJ835" s="28"/>
      <c r="VZK835" s="28"/>
      <c r="VZL835" s="28"/>
      <c r="VZM835" s="28"/>
      <c r="VZN835" s="28"/>
      <c r="VZO835" s="28"/>
      <c r="VZP835" s="28"/>
      <c r="VZQ835" s="28"/>
      <c r="VZR835" s="28"/>
      <c r="VZS835" s="28"/>
      <c r="VZT835" s="28"/>
      <c r="VZU835" s="28"/>
      <c r="VZV835" s="28"/>
      <c r="VZW835" s="28"/>
      <c r="VZX835" s="28"/>
      <c r="VZY835" s="28"/>
      <c r="VZZ835" s="28"/>
      <c r="WAA835" s="28"/>
      <c r="WAB835" s="28"/>
      <c r="WAC835" s="28"/>
      <c r="WAD835" s="28"/>
      <c r="WAE835" s="28"/>
      <c r="WAF835" s="28"/>
      <c r="WAG835" s="28"/>
      <c r="WAH835" s="28"/>
      <c r="WAI835" s="28"/>
      <c r="WAJ835" s="28"/>
      <c r="WAK835" s="28"/>
      <c r="WAL835" s="28"/>
      <c r="WAM835" s="28"/>
      <c r="WAN835" s="28"/>
      <c r="WAO835" s="28"/>
      <c r="WAP835" s="28"/>
      <c r="WAQ835" s="28"/>
      <c r="WAR835" s="28"/>
      <c r="WAS835" s="28"/>
      <c r="WAT835" s="28"/>
      <c r="WAU835" s="28"/>
      <c r="WAV835" s="28"/>
      <c r="WAW835" s="28"/>
      <c r="WAX835" s="28"/>
      <c r="WAY835" s="28"/>
      <c r="WAZ835" s="28"/>
      <c r="WBA835" s="28"/>
      <c r="WBB835" s="28"/>
      <c r="WBC835" s="28"/>
      <c r="WBD835" s="28"/>
      <c r="WBE835" s="28"/>
      <c r="WBF835" s="28"/>
      <c r="WBG835" s="28"/>
      <c r="WBH835" s="28"/>
      <c r="WBI835" s="28"/>
      <c r="WBJ835" s="28"/>
      <c r="WBK835" s="28"/>
      <c r="WBL835" s="28"/>
      <c r="WBM835" s="28"/>
      <c r="WBN835" s="28"/>
      <c r="WBO835" s="28"/>
      <c r="WBP835" s="28"/>
      <c r="WBQ835" s="28"/>
      <c r="WBR835" s="28"/>
      <c r="WBS835" s="28"/>
      <c r="WBT835" s="28"/>
      <c r="WBU835" s="28"/>
      <c r="WBV835" s="28"/>
      <c r="WBW835" s="28"/>
      <c r="WBX835" s="28"/>
      <c r="WBY835" s="28"/>
      <c r="WBZ835" s="28"/>
      <c r="WCA835" s="28"/>
      <c r="WCB835" s="28"/>
      <c r="WCC835" s="28"/>
      <c r="WCD835" s="28"/>
      <c r="WCE835" s="28"/>
      <c r="WCF835" s="28"/>
      <c r="WCG835" s="28"/>
      <c r="WCH835" s="28"/>
      <c r="WCI835" s="28"/>
      <c r="WCJ835" s="28"/>
      <c r="WCK835" s="28"/>
      <c r="WCL835" s="28"/>
      <c r="WCM835" s="28"/>
      <c r="WCN835" s="28"/>
      <c r="WCO835" s="28"/>
      <c r="WCP835" s="28"/>
      <c r="WCQ835" s="28"/>
      <c r="WCR835" s="28"/>
      <c r="WCS835" s="28"/>
      <c r="WCT835" s="28"/>
      <c r="WCU835" s="28"/>
      <c r="WCV835" s="28"/>
      <c r="WCW835" s="28"/>
      <c r="WCX835" s="28"/>
      <c r="WCY835" s="28"/>
      <c r="WCZ835" s="28"/>
      <c r="WDA835" s="28"/>
      <c r="WDB835" s="28"/>
      <c r="WDC835" s="28"/>
      <c r="WDD835" s="28"/>
      <c r="WDE835" s="28"/>
      <c r="WDF835" s="28"/>
      <c r="WDG835" s="28"/>
      <c r="WDH835" s="28"/>
      <c r="WDI835" s="28"/>
      <c r="WDJ835" s="28"/>
      <c r="WDK835" s="28"/>
      <c r="WDL835" s="28"/>
      <c r="WDM835" s="28"/>
      <c r="WDN835" s="28"/>
      <c r="WDO835" s="28"/>
      <c r="WDP835" s="28"/>
      <c r="WDQ835" s="28"/>
      <c r="WDR835" s="28"/>
      <c r="WDS835" s="28"/>
      <c r="WDT835" s="28"/>
      <c r="WDU835" s="28"/>
      <c r="WDV835" s="28"/>
      <c r="WDW835" s="28"/>
      <c r="WDX835" s="28"/>
      <c r="WDY835" s="28"/>
      <c r="WDZ835" s="28"/>
      <c r="WEA835" s="28"/>
      <c r="WEB835" s="28"/>
      <c r="WEC835" s="28"/>
      <c r="WED835" s="28"/>
      <c r="WEE835" s="28"/>
      <c r="WEF835" s="28"/>
      <c r="WEG835" s="28"/>
      <c r="WEH835" s="28"/>
      <c r="WEI835" s="28"/>
      <c r="WEJ835" s="28"/>
      <c r="WEK835" s="28"/>
      <c r="WEL835" s="28"/>
      <c r="WEM835" s="28"/>
      <c r="WEN835" s="28"/>
      <c r="WEO835" s="28"/>
      <c r="WEP835" s="28"/>
      <c r="WEQ835" s="28"/>
      <c r="WER835" s="28"/>
      <c r="WES835" s="28"/>
      <c r="WET835" s="28"/>
      <c r="WEU835" s="28"/>
      <c r="WEV835" s="28"/>
      <c r="WEW835" s="28"/>
      <c r="WEX835" s="28"/>
      <c r="WEY835" s="28"/>
      <c r="WEZ835" s="28"/>
      <c r="WFA835" s="28"/>
      <c r="WFB835" s="28"/>
      <c r="WFC835" s="28"/>
      <c r="WFD835" s="28"/>
      <c r="WFE835" s="28"/>
      <c r="WFF835" s="28"/>
      <c r="WFG835" s="28"/>
      <c r="WFH835" s="28"/>
      <c r="WFI835" s="28"/>
      <c r="WFJ835" s="28"/>
      <c r="WFK835" s="28"/>
      <c r="WFL835" s="28"/>
      <c r="WFM835" s="28"/>
      <c r="WFN835" s="28"/>
      <c r="WFO835" s="28"/>
      <c r="WFP835" s="28"/>
      <c r="WFQ835" s="28"/>
      <c r="WFR835" s="28"/>
      <c r="WFS835" s="28"/>
      <c r="WFT835" s="28"/>
      <c r="WFU835" s="28"/>
      <c r="WFV835" s="28"/>
      <c r="WFW835" s="28"/>
      <c r="WFX835" s="28"/>
      <c r="WFY835" s="28"/>
      <c r="WFZ835" s="28"/>
      <c r="WGA835" s="28"/>
      <c r="WGB835" s="28"/>
      <c r="WGC835" s="28"/>
      <c r="WGD835" s="28"/>
      <c r="WGE835" s="28"/>
      <c r="WGF835" s="28"/>
      <c r="WGG835" s="28"/>
      <c r="WGH835" s="28"/>
      <c r="WGI835" s="28"/>
      <c r="WGJ835" s="28"/>
      <c r="WGK835" s="28"/>
      <c r="WGL835" s="28"/>
      <c r="WGM835" s="28"/>
      <c r="WGN835" s="28"/>
      <c r="WGO835" s="28"/>
      <c r="WGP835" s="28"/>
      <c r="WGQ835" s="28"/>
      <c r="WGR835" s="28"/>
      <c r="WGS835" s="28"/>
      <c r="WGT835" s="28"/>
      <c r="WGU835" s="28"/>
      <c r="WGV835" s="28"/>
      <c r="WGW835" s="28"/>
      <c r="WGX835" s="28"/>
      <c r="WGY835" s="28"/>
      <c r="WGZ835" s="28"/>
      <c r="WHA835" s="28"/>
      <c r="WHB835" s="28"/>
      <c r="WHC835" s="28"/>
      <c r="WHD835" s="28"/>
      <c r="WHE835" s="28"/>
      <c r="WHF835" s="28"/>
      <c r="WHG835" s="28"/>
      <c r="WHH835" s="28"/>
      <c r="WHI835" s="28"/>
      <c r="WHJ835" s="28"/>
      <c r="WHK835" s="28"/>
      <c r="WHL835" s="28"/>
      <c r="WHM835" s="28"/>
      <c r="WHN835" s="28"/>
      <c r="WHO835" s="28"/>
      <c r="WHP835" s="28"/>
      <c r="WHQ835" s="28"/>
      <c r="WHR835" s="28"/>
      <c r="WHS835" s="28"/>
      <c r="WHT835" s="28"/>
      <c r="WHU835" s="28"/>
      <c r="WHV835" s="28"/>
      <c r="WHW835" s="28"/>
      <c r="WHX835" s="28"/>
      <c r="WHY835" s="28"/>
      <c r="WHZ835" s="28"/>
      <c r="WIA835" s="28"/>
      <c r="WIB835" s="28"/>
      <c r="WIC835" s="28"/>
      <c r="WID835" s="28"/>
      <c r="WIE835" s="28"/>
      <c r="WIF835" s="28"/>
      <c r="WIG835" s="28"/>
      <c r="WIH835" s="28"/>
      <c r="WII835" s="28"/>
      <c r="WIJ835" s="28"/>
      <c r="WIK835" s="28"/>
      <c r="WIL835" s="28"/>
      <c r="WIM835" s="28"/>
      <c r="WIN835" s="28"/>
      <c r="WIO835" s="28"/>
      <c r="WIP835" s="28"/>
      <c r="WIQ835" s="28"/>
      <c r="WIR835" s="28"/>
      <c r="WIS835" s="28"/>
      <c r="WIT835" s="28"/>
      <c r="WIU835" s="28"/>
      <c r="WIV835" s="28"/>
      <c r="WIW835" s="28"/>
      <c r="WIX835" s="28"/>
      <c r="WIY835" s="28"/>
      <c r="WIZ835" s="28"/>
      <c r="WJA835" s="28"/>
      <c r="WJB835" s="28"/>
      <c r="WJC835" s="28"/>
      <c r="WJD835" s="28"/>
      <c r="WJE835" s="28"/>
      <c r="WJF835" s="28"/>
      <c r="WJG835" s="28"/>
      <c r="WJH835" s="28"/>
      <c r="WJI835" s="28"/>
      <c r="WJJ835" s="28"/>
      <c r="WJK835" s="28"/>
      <c r="WJL835" s="28"/>
      <c r="WJM835" s="28"/>
      <c r="WJN835" s="28"/>
      <c r="WJO835" s="28"/>
      <c r="WJP835" s="28"/>
      <c r="WJQ835" s="28"/>
      <c r="WJR835" s="28"/>
      <c r="WJS835" s="28"/>
      <c r="WJT835" s="28"/>
      <c r="WJU835" s="28"/>
      <c r="WJV835" s="28"/>
      <c r="WJW835" s="28"/>
      <c r="WJX835" s="28"/>
      <c r="WJY835" s="28"/>
      <c r="WJZ835" s="28"/>
      <c r="WKA835" s="28"/>
      <c r="WKB835" s="28"/>
      <c r="WKC835" s="28"/>
      <c r="WKD835" s="28"/>
      <c r="WKE835" s="28"/>
      <c r="WKF835" s="28"/>
      <c r="WKG835" s="28"/>
      <c r="WKH835" s="28"/>
      <c r="WKI835" s="28"/>
      <c r="WKJ835" s="28"/>
      <c r="WKK835" s="28"/>
      <c r="WKL835" s="28"/>
      <c r="WKM835" s="28"/>
      <c r="WKN835" s="28"/>
      <c r="WKO835" s="28"/>
      <c r="WKP835" s="28"/>
      <c r="WKQ835" s="28"/>
      <c r="WKR835" s="28"/>
      <c r="WKS835" s="28"/>
      <c r="WKT835" s="28"/>
      <c r="WKU835" s="28"/>
      <c r="WKV835" s="28"/>
      <c r="WKW835" s="28"/>
      <c r="WKX835" s="28"/>
      <c r="WKY835" s="28"/>
      <c r="WKZ835" s="28"/>
      <c r="WLA835" s="28"/>
      <c r="WLB835" s="28"/>
      <c r="WLC835" s="28"/>
      <c r="WLD835" s="28"/>
      <c r="WLE835" s="28"/>
      <c r="WLF835" s="28"/>
      <c r="WLG835" s="28"/>
      <c r="WLH835" s="28"/>
      <c r="WLI835" s="28"/>
      <c r="WLJ835" s="28"/>
      <c r="WLK835" s="28"/>
      <c r="WLL835" s="28"/>
      <c r="WLM835" s="28"/>
      <c r="WLN835" s="28"/>
      <c r="WLO835" s="28"/>
      <c r="WLP835" s="28"/>
      <c r="WLQ835" s="28"/>
      <c r="WLR835" s="28"/>
      <c r="WLS835" s="28"/>
      <c r="WLT835" s="28"/>
      <c r="WLU835" s="28"/>
      <c r="WLV835" s="28"/>
      <c r="WLW835" s="28"/>
      <c r="WLX835" s="28"/>
      <c r="WLY835" s="28"/>
      <c r="WLZ835" s="28"/>
      <c r="WMA835" s="28"/>
      <c r="WMB835" s="28"/>
      <c r="WMC835" s="28"/>
      <c r="WMD835" s="28"/>
      <c r="WME835" s="28"/>
      <c r="WMF835" s="28"/>
      <c r="WMG835" s="28"/>
      <c r="WMH835" s="28"/>
      <c r="WMI835" s="28"/>
      <c r="WMJ835" s="28"/>
      <c r="WMK835" s="28"/>
      <c r="WML835" s="28"/>
      <c r="WMM835" s="28"/>
      <c r="WMN835" s="28"/>
      <c r="WMO835" s="28"/>
      <c r="WMP835" s="28"/>
      <c r="WMQ835" s="28"/>
      <c r="WMR835" s="28"/>
      <c r="WMS835" s="28"/>
      <c r="WMT835" s="28"/>
      <c r="WMU835" s="28"/>
      <c r="WMV835" s="28"/>
      <c r="WMW835" s="28"/>
      <c r="WMX835" s="28"/>
      <c r="WMY835" s="28"/>
      <c r="WMZ835" s="28"/>
      <c r="WNA835" s="28"/>
      <c r="WNB835" s="28"/>
      <c r="WNC835" s="28"/>
      <c r="WND835" s="28"/>
      <c r="WNE835" s="28"/>
      <c r="WNF835" s="28"/>
      <c r="WNG835" s="28"/>
      <c r="WNH835" s="28"/>
      <c r="WNI835" s="28"/>
      <c r="WNJ835" s="28"/>
      <c r="WNK835" s="28"/>
      <c r="WNL835" s="28"/>
      <c r="WNM835" s="28"/>
      <c r="WNN835" s="28"/>
      <c r="WNO835" s="28"/>
      <c r="WNP835" s="28"/>
      <c r="WNQ835" s="28"/>
      <c r="WNR835" s="28"/>
      <c r="WNS835" s="28"/>
      <c r="WNT835" s="28"/>
      <c r="WNU835" s="28"/>
      <c r="WNV835" s="28"/>
      <c r="WNW835" s="28"/>
      <c r="WNX835" s="28"/>
      <c r="WNY835" s="28"/>
      <c r="WNZ835" s="28"/>
      <c r="WOA835" s="28"/>
      <c r="WOB835" s="28"/>
      <c r="WOC835" s="28"/>
      <c r="WOD835" s="28"/>
      <c r="WOE835" s="28"/>
      <c r="WOF835" s="28"/>
      <c r="WOG835" s="28"/>
      <c r="WOH835" s="28"/>
      <c r="WOI835" s="28"/>
      <c r="WOJ835" s="28"/>
      <c r="WOK835" s="28"/>
      <c r="WOL835" s="28"/>
      <c r="WOM835" s="28"/>
      <c r="WON835" s="28"/>
      <c r="WOO835" s="28"/>
      <c r="WOP835" s="28"/>
      <c r="WOQ835" s="28"/>
      <c r="WOR835" s="28"/>
      <c r="WOS835" s="28"/>
      <c r="WOT835" s="28"/>
      <c r="WOU835" s="28"/>
      <c r="WOV835" s="28"/>
      <c r="WOW835" s="28"/>
      <c r="WOX835" s="28"/>
      <c r="WOY835" s="28"/>
      <c r="WOZ835" s="28"/>
      <c r="WPA835" s="28"/>
      <c r="WPB835" s="28"/>
      <c r="WPC835" s="28"/>
      <c r="WPD835" s="28"/>
      <c r="WPE835" s="28"/>
      <c r="WPF835" s="28"/>
      <c r="WPG835" s="28"/>
      <c r="WPH835" s="28"/>
      <c r="WPI835" s="28"/>
      <c r="WPJ835" s="28"/>
      <c r="WPK835" s="28"/>
      <c r="WPL835" s="28"/>
      <c r="WPM835" s="28"/>
      <c r="WPN835" s="28"/>
      <c r="WPO835" s="28"/>
      <c r="WPP835" s="28"/>
      <c r="WPQ835" s="28"/>
      <c r="WPR835" s="28"/>
      <c r="WPS835" s="28"/>
      <c r="WPT835" s="28"/>
      <c r="WPU835" s="28"/>
      <c r="WPV835" s="28"/>
      <c r="WPW835" s="28"/>
      <c r="WPX835" s="28"/>
      <c r="WPY835" s="28"/>
      <c r="WPZ835" s="28"/>
      <c r="WQA835" s="28"/>
      <c r="WQB835" s="28"/>
      <c r="WQC835" s="28"/>
      <c r="WQD835" s="28"/>
      <c r="WQE835" s="28"/>
      <c r="WQF835" s="28"/>
      <c r="WQG835" s="28"/>
      <c r="WQH835" s="28"/>
      <c r="WQI835" s="28"/>
      <c r="WQJ835" s="28"/>
      <c r="WQK835" s="28"/>
      <c r="WQL835" s="28"/>
      <c r="WQM835" s="28"/>
      <c r="WQN835" s="28"/>
      <c r="WQO835" s="28"/>
      <c r="WQP835" s="28"/>
      <c r="WQQ835" s="28"/>
      <c r="WQR835" s="28"/>
      <c r="WQS835" s="28"/>
      <c r="WQT835" s="28"/>
      <c r="WQU835" s="28"/>
      <c r="WQV835" s="28"/>
      <c r="WQW835" s="28"/>
      <c r="WQX835" s="28"/>
      <c r="WQY835" s="28"/>
      <c r="WQZ835" s="28"/>
      <c r="WRA835" s="28"/>
      <c r="WRB835" s="28"/>
      <c r="WRC835" s="28"/>
      <c r="WRD835" s="28"/>
      <c r="WRE835" s="28"/>
      <c r="WRF835" s="28"/>
      <c r="WRG835" s="28"/>
      <c r="WRH835" s="28"/>
      <c r="WRI835" s="28"/>
      <c r="WRJ835" s="28"/>
      <c r="WRK835" s="28"/>
      <c r="WRL835" s="28"/>
      <c r="WRM835" s="28"/>
      <c r="WRN835" s="28"/>
      <c r="WRO835" s="28"/>
      <c r="WRP835" s="28"/>
      <c r="WRQ835" s="28"/>
      <c r="WRR835" s="28"/>
      <c r="WRS835" s="28"/>
      <c r="WRT835" s="28"/>
      <c r="WRU835" s="28"/>
      <c r="WRV835" s="28"/>
      <c r="WRW835" s="28"/>
      <c r="WRX835" s="28"/>
      <c r="WRY835" s="28"/>
      <c r="WRZ835" s="28"/>
      <c r="WSA835" s="28"/>
      <c r="WSB835" s="28"/>
      <c r="WSC835" s="28"/>
      <c r="WSD835" s="28"/>
      <c r="WSE835" s="28"/>
      <c r="WSF835" s="28"/>
      <c r="WSG835" s="28"/>
      <c r="WSH835" s="28"/>
      <c r="WSI835" s="28"/>
      <c r="WSJ835" s="28"/>
      <c r="WSK835" s="28"/>
      <c r="WSL835" s="28"/>
      <c r="WSM835" s="28"/>
      <c r="WSN835" s="28"/>
      <c r="WSO835" s="28"/>
      <c r="WSP835" s="28"/>
      <c r="WSQ835" s="28"/>
      <c r="WSR835" s="28"/>
      <c r="WSS835" s="28"/>
      <c r="WST835" s="28"/>
      <c r="WSU835" s="28"/>
      <c r="WSV835" s="28"/>
      <c r="WSW835" s="28"/>
      <c r="WSX835" s="28"/>
      <c r="WSY835" s="28"/>
      <c r="WSZ835" s="28"/>
      <c r="WTA835" s="28"/>
      <c r="WTB835" s="28"/>
      <c r="WTC835" s="28"/>
      <c r="WTD835" s="28"/>
      <c r="WTE835" s="28"/>
      <c r="WTF835" s="28"/>
      <c r="WTG835" s="28"/>
      <c r="WTH835" s="28"/>
      <c r="WTI835" s="28"/>
      <c r="WTJ835" s="28"/>
      <c r="WTK835" s="28"/>
      <c r="WTL835" s="28"/>
      <c r="WTM835" s="28"/>
      <c r="WTN835" s="28"/>
      <c r="WTO835" s="28"/>
      <c r="WTP835" s="28"/>
      <c r="WTQ835" s="28"/>
      <c r="WTR835" s="28"/>
      <c r="WTS835" s="28"/>
      <c r="WTT835" s="28"/>
      <c r="WTU835" s="28"/>
      <c r="WTV835" s="28"/>
      <c r="WTW835" s="28"/>
      <c r="WTX835" s="28"/>
      <c r="WTY835" s="28"/>
      <c r="WTZ835" s="28"/>
      <c r="WUA835" s="28"/>
      <c r="WUB835" s="28"/>
      <c r="WUC835" s="28"/>
      <c r="WUD835" s="28"/>
      <c r="WUE835" s="28"/>
      <c r="WUF835" s="28"/>
      <c r="WUG835" s="28"/>
      <c r="WUH835" s="28"/>
      <c r="WUI835" s="28"/>
      <c r="WUJ835" s="28"/>
      <c r="WUK835" s="28"/>
      <c r="WUL835" s="28"/>
      <c r="WUM835" s="28"/>
      <c r="WUN835" s="28"/>
      <c r="WUO835" s="28"/>
      <c r="WUP835" s="28"/>
      <c r="WUQ835" s="28"/>
      <c r="WUR835" s="28"/>
      <c r="WUS835" s="28"/>
      <c r="WUT835" s="28"/>
      <c r="WUU835" s="28"/>
      <c r="WUV835" s="28"/>
      <c r="WUW835" s="28"/>
      <c r="WUX835" s="28"/>
      <c r="WUY835" s="28"/>
      <c r="WUZ835" s="28"/>
      <c r="WVA835" s="28"/>
      <c r="WVB835" s="28"/>
      <c r="WVC835" s="28"/>
      <c r="WVD835" s="28"/>
      <c r="WVE835" s="28"/>
      <c r="WVF835" s="28"/>
      <c r="WVG835" s="28"/>
      <c r="WVH835" s="28"/>
      <c r="WVI835" s="28"/>
      <c r="WVJ835" s="28"/>
      <c r="WVK835" s="28"/>
      <c r="WVL835" s="28"/>
      <c r="WVM835" s="28"/>
      <c r="WVN835" s="28"/>
      <c r="WVO835" s="28"/>
      <c r="WVP835" s="28"/>
      <c r="WVQ835" s="28"/>
      <c r="WVR835" s="28"/>
      <c r="WVS835" s="28"/>
      <c r="WVT835" s="28"/>
      <c r="WVU835" s="28"/>
      <c r="WVV835" s="28"/>
      <c r="WVW835" s="28"/>
      <c r="WVX835" s="28"/>
      <c r="WVY835" s="28"/>
      <c r="WVZ835" s="28"/>
      <c r="WWA835" s="28"/>
      <c r="WWB835" s="28"/>
      <c r="WWC835" s="28"/>
      <c r="WWD835" s="28"/>
      <c r="WWE835" s="28"/>
      <c r="WWF835" s="28"/>
      <c r="WWG835" s="28"/>
      <c r="WWH835" s="28"/>
      <c r="WWI835" s="28"/>
      <c r="WWJ835" s="28"/>
      <c r="WWK835" s="28"/>
      <c r="WWL835" s="28"/>
      <c r="WWM835" s="28"/>
      <c r="WWN835" s="28"/>
      <c r="WWO835" s="28"/>
      <c r="WWP835" s="28"/>
      <c r="WWQ835" s="28"/>
      <c r="WWR835" s="28"/>
      <c r="WWS835" s="28"/>
      <c r="WWT835" s="28"/>
      <c r="WWU835" s="28"/>
      <c r="WWV835" s="28"/>
      <c r="WWW835" s="28"/>
      <c r="WWX835" s="28"/>
      <c r="WWY835" s="28"/>
      <c r="WWZ835" s="28"/>
      <c r="WXA835" s="28"/>
      <c r="WXB835" s="28"/>
      <c r="WXC835" s="28"/>
      <c r="WXD835" s="28"/>
      <c r="WXE835" s="28"/>
      <c r="WXF835" s="28"/>
      <c r="WXG835" s="28"/>
      <c r="WXH835" s="28"/>
      <c r="WXI835" s="28"/>
      <c r="WXJ835" s="28"/>
      <c r="WXK835" s="28"/>
      <c r="WXL835" s="28"/>
      <c r="WXM835" s="28"/>
      <c r="WXN835" s="28"/>
      <c r="WXO835" s="28"/>
      <c r="WXP835" s="28"/>
      <c r="WXQ835" s="28"/>
      <c r="WXR835" s="28"/>
      <c r="WXS835" s="28"/>
      <c r="WXT835" s="28"/>
      <c r="WXU835" s="28"/>
      <c r="WXV835" s="28"/>
      <c r="WXW835" s="28"/>
      <c r="WXX835" s="28"/>
      <c r="WXY835" s="28"/>
      <c r="WXZ835" s="28"/>
      <c r="WYA835" s="28"/>
      <c r="WYB835" s="28"/>
      <c r="WYC835" s="28"/>
      <c r="WYD835" s="28"/>
      <c r="WYE835" s="28"/>
      <c r="WYF835" s="28"/>
      <c r="WYG835" s="28"/>
      <c r="WYH835" s="28"/>
      <c r="WYI835" s="28"/>
      <c r="WYJ835" s="28"/>
      <c r="WYK835" s="28"/>
      <c r="WYL835" s="28"/>
      <c r="WYM835" s="28"/>
      <c r="WYN835" s="28"/>
      <c r="WYO835" s="28"/>
      <c r="WYP835" s="28"/>
      <c r="WYQ835" s="28"/>
      <c r="WYR835" s="28"/>
      <c r="WYS835" s="28"/>
      <c r="WYT835" s="28"/>
      <c r="WYU835" s="28"/>
      <c r="WYV835" s="28"/>
      <c r="WYW835" s="28"/>
      <c r="WYX835" s="28"/>
      <c r="WYY835" s="28"/>
      <c r="WYZ835" s="28"/>
      <c r="WZA835" s="28"/>
      <c r="WZB835" s="28"/>
      <c r="WZC835" s="28"/>
      <c r="WZD835" s="28"/>
      <c r="WZE835" s="28"/>
      <c r="WZF835" s="28"/>
      <c r="WZG835" s="28"/>
      <c r="WZH835" s="28"/>
      <c r="WZI835" s="28"/>
      <c r="WZJ835" s="28"/>
      <c r="WZK835" s="28"/>
      <c r="WZL835" s="28"/>
      <c r="WZM835" s="28"/>
      <c r="WZN835" s="28"/>
      <c r="WZO835" s="28"/>
      <c r="WZP835" s="28"/>
      <c r="WZQ835" s="28"/>
      <c r="WZR835" s="28"/>
      <c r="WZS835" s="28"/>
      <c r="WZT835" s="28"/>
      <c r="WZU835" s="28"/>
      <c r="WZV835" s="28"/>
      <c r="WZW835" s="28"/>
      <c r="WZX835" s="28"/>
      <c r="WZY835" s="28"/>
      <c r="WZZ835" s="28"/>
      <c r="XAA835" s="28"/>
      <c r="XAB835" s="28"/>
      <c r="XAC835" s="28"/>
      <c r="XAD835" s="28"/>
      <c r="XAE835" s="28"/>
      <c r="XAF835" s="28"/>
      <c r="XAG835" s="28"/>
      <c r="XAH835" s="28"/>
      <c r="XAI835" s="28"/>
      <c r="XAJ835" s="28"/>
      <c r="XAK835" s="28"/>
      <c r="XAL835" s="28"/>
      <c r="XAM835" s="28"/>
      <c r="XAN835" s="28"/>
      <c r="XAO835" s="28"/>
      <c r="XAP835" s="28"/>
      <c r="XAQ835" s="28"/>
      <c r="XAR835" s="28"/>
      <c r="XAS835" s="28"/>
      <c r="XAT835" s="28"/>
      <c r="XAU835" s="28"/>
      <c r="XAV835" s="28"/>
      <c r="XAW835" s="28"/>
      <c r="XAX835" s="28"/>
      <c r="XAY835" s="28"/>
      <c r="XAZ835" s="28"/>
      <c r="XBA835" s="28"/>
      <c r="XBB835" s="28"/>
      <c r="XBC835" s="28"/>
      <c r="XBD835" s="28"/>
      <c r="XBE835" s="28"/>
      <c r="XBF835" s="28"/>
      <c r="XBG835" s="28"/>
      <c r="XBH835" s="28"/>
      <c r="XBI835" s="28"/>
      <c r="XBJ835" s="28"/>
      <c r="XBK835" s="28"/>
      <c r="XBL835" s="28"/>
      <c r="XBM835" s="28"/>
      <c r="XBN835" s="28"/>
      <c r="XBO835" s="28"/>
      <c r="XBP835" s="28"/>
      <c r="XBQ835" s="28"/>
      <c r="XBR835" s="28"/>
      <c r="XBS835" s="28"/>
      <c r="XBT835" s="28"/>
      <c r="XBU835" s="28"/>
      <c r="XBV835" s="28"/>
      <c r="XBW835" s="28"/>
      <c r="XBX835" s="28"/>
      <c r="XBY835" s="28"/>
      <c r="XBZ835" s="28"/>
      <c r="XCA835" s="28"/>
      <c r="XCB835" s="28"/>
      <c r="XCC835" s="28"/>
      <c r="XCD835" s="28"/>
      <c r="XCE835" s="28"/>
      <c r="XCF835" s="28"/>
      <c r="XCG835" s="28"/>
      <c r="XCH835" s="28"/>
      <c r="XCI835" s="28"/>
      <c r="XCJ835" s="28"/>
      <c r="XCK835" s="28"/>
      <c r="XCL835" s="28"/>
      <c r="XCM835" s="28"/>
      <c r="XCN835" s="28"/>
      <c r="XCO835" s="28"/>
      <c r="XCP835" s="28"/>
      <c r="XCQ835" s="28"/>
      <c r="XCR835" s="28"/>
      <c r="XCS835" s="28"/>
      <c r="XCT835" s="28"/>
      <c r="XCU835" s="28"/>
      <c r="XCV835" s="28"/>
      <c r="XCW835" s="28"/>
      <c r="XCX835" s="28"/>
      <c r="XCY835" s="28"/>
      <c r="XCZ835" s="28"/>
      <c r="XDA835" s="28"/>
      <c r="XDB835" s="28"/>
      <c r="XDC835" s="28"/>
      <c r="XDD835" s="28"/>
      <c r="XDE835" s="28"/>
      <c r="XDF835" s="28"/>
      <c r="XDG835" s="28"/>
      <c r="XDH835" s="28"/>
      <c r="XDI835" s="28"/>
      <c r="XDJ835" s="28"/>
      <c r="XDK835" s="28"/>
      <c r="XDL835" s="28"/>
      <c r="XDM835" s="28"/>
      <c r="XDN835" s="28"/>
      <c r="XDO835" s="28"/>
      <c r="XDP835" s="28"/>
      <c r="XDQ835" s="28"/>
      <c r="XDR835" s="28"/>
      <c r="XDS835" s="28"/>
      <c r="XDT835" s="28"/>
      <c r="XDU835" s="28"/>
      <c r="XDV835" s="28"/>
      <c r="XDW835" s="28"/>
      <c r="XDX835" s="28"/>
      <c r="XDY835" s="28"/>
      <c r="XDZ835" s="28"/>
      <c r="XEA835" s="28"/>
      <c r="XEB835" s="28"/>
      <c r="XEC835" s="28"/>
      <c r="XED835" s="28"/>
      <c r="XEE835" s="28"/>
      <c r="XEF835" s="28"/>
      <c r="XEG835" s="28"/>
      <c r="XEH835" s="28"/>
      <c r="XEI835" s="28"/>
      <c r="XEJ835" s="28"/>
      <c r="XEK835" s="28"/>
      <c r="XEL835" s="28"/>
      <c r="XEM835" s="28"/>
      <c r="XEN835" s="28"/>
      <c r="XEO835" s="28"/>
      <c r="XEP835" s="28"/>
      <c r="XEQ835" s="28"/>
      <c r="XER835" s="28"/>
      <c r="XES835" s="28"/>
      <c r="XET835" s="28"/>
      <c r="XEU835" s="28"/>
      <c r="XEV835" s="28"/>
      <c r="XEW835" s="28"/>
    </row>
    <row r="836" spans="1:16377" ht="22.5" customHeight="1" x14ac:dyDescent="0.25">
      <c r="A836" s="143" t="str">
        <f t="shared" si="244"/>
        <v>783.</v>
      </c>
      <c r="B836" s="154" t="s">
        <v>344</v>
      </c>
      <c r="C836" s="52">
        <v>1969</v>
      </c>
      <c r="D836" s="143" t="s">
        <v>3015</v>
      </c>
      <c r="E836" s="143" t="s">
        <v>3017</v>
      </c>
      <c r="F836" s="52">
        <v>5</v>
      </c>
      <c r="G836" s="52">
        <v>4</v>
      </c>
      <c r="H836" s="4">
        <v>3554.2</v>
      </c>
      <c r="I836" s="145">
        <v>3431.2</v>
      </c>
      <c r="J836" s="4">
        <v>3431.2</v>
      </c>
      <c r="K836" s="62">
        <v>138</v>
      </c>
      <c r="L836" s="9">
        <f t="shared" si="248"/>
        <v>7099800</v>
      </c>
      <c r="M836" s="9"/>
      <c r="N836" s="9"/>
      <c r="O836" s="9"/>
      <c r="P836" s="145">
        <f t="shared" si="249"/>
        <v>7099800</v>
      </c>
      <c r="Q836" s="4">
        <f>794898+1332008</f>
        <v>2126906</v>
      </c>
      <c r="R836" s="5"/>
      <c r="S836" s="4"/>
      <c r="T836" s="4">
        <v>1402</v>
      </c>
      <c r="U836" s="4">
        <f>T836*3547</f>
        <v>4972894</v>
      </c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35">
        <v>2025</v>
      </c>
      <c r="AG836" s="259"/>
      <c r="AH836" s="29">
        <v>783</v>
      </c>
      <c r="AI836" s="29" t="s">
        <v>155</v>
      </c>
      <c r="AJ836" s="29" t="str">
        <f t="shared" si="247"/>
        <v>783.</v>
      </c>
      <c r="AK836" s="28"/>
      <c r="AL836" s="44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  <c r="IW836" s="28"/>
      <c r="IX836" s="28"/>
      <c r="IY836" s="28"/>
      <c r="IZ836" s="28"/>
      <c r="JA836" s="28"/>
      <c r="JB836" s="28"/>
      <c r="JC836" s="28"/>
      <c r="JD836" s="28"/>
      <c r="JE836" s="28"/>
      <c r="JF836" s="28"/>
      <c r="JG836" s="28"/>
      <c r="JH836" s="28"/>
      <c r="JI836" s="28"/>
      <c r="JJ836" s="28"/>
      <c r="JK836" s="28"/>
      <c r="JL836" s="28"/>
      <c r="JM836" s="28"/>
      <c r="JN836" s="28"/>
      <c r="JO836" s="28"/>
      <c r="JP836" s="28"/>
      <c r="JQ836" s="28"/>
      <c r="JR836" s="28"/>
      <c r="JS836" s="28"/>
      <c r="JT836" s="28"/>
      <c r="JU836" s="28"/>
      <c r="JV836" s="28"/>
      <c r="JW836" s="28"/>
      <c r="JX836" s="28"/>
      <c r="JY836" s="28"/>
      <c r="JZ836" s="28"/>
      <c r="KA836" s="28"/>
      <c r="KB836" s="28"/>
      <c r="KC836" s="28"/>
      <c r="KD836" s="28"/>
      <c r="KE836" s="28"/>
      <c r="KF836" s="28"/>
      <c r="KG836" s="28"/>
      <c r="KH836" s="28"/>
      <c r="KI836" s="28"/>
      <c r="KJ836" s="28"/>
      <c r="KK836" s="28"/>
      <c r="KL836" s="28"/>
      <c r="KM836" s="28"/>
      <c r="KN836" s="28"/>
      <c r="KO836" s="28"/>
      <c r="KP836" s="28"/>
      <c r="KQ836" s="28"/>
      <c r="KR836" s="28"/>
      <c r="KS836" s="28"/>
      <c r="KT836" s="28"/>
      <c r="KU836" s="28"/>
      <c r="KV836" s="28"/>
      <c r="KW836" s="28"/>
      <c r="KX836" s="28"/>
      <c r="KY836" s="28"/>
      <c r="KZ836" s="28"/>
      <c r="LA836" s="28"/>
      <c r="LB836" s="28"/>
      <c r="LC836" s="28"/>
      <c r="LD836" s="28"/>
      <c r="LE836" s="28"/>
      <c r="LF836" s="28"/>
      <c r="LG836" s="28"/>
      <c r="LH836" s="28"/>
      <c r="LI836" s="28"/>
      <c r="LJ836" s="28"/>
      <c r="LK836" s="28"/>
      <c r="LL836" s="28"/>
      <c r="LM836" s="28"/>
      <c r="LN836" s="28"/>
      <c r="LO836" s="28"/>
      <c r="LP836" s="28"/>
      <c r="LQ836" s="28"/>
      <c r="LR836" s="28"/>
      <c r="LS836" s="28"/>
      <c r="LT836" s="28"/>
      <c r="LU836" s="28"/>
      <c r="LV836" s="28"/>
      <c r="LW836" s="28"/>
      <c r="LX836" s="28"/>
      <c r="LY836" s="28"/>
      <c r="LZ836" s="28"/>
      <c r="MA836" s="28"/>
      <c r="MB836" s="28"/>
      <c r="MC836" s="28"/>
      <c r="MD836" s="28"/>
      <c r="ME836" s="28"/>
      <c r="MF836" s="28"/>
      <c r="MG836" s="28"/>
      <c r="MH836" s="28"/>
      <c r="MI836" s="28"/>
      <c r="MJ836" s="28"/>
      <c r="MK836" s="28"/>
      <c r="ML836" s="28"/>
      <c r="MM836" s="28"/>
      <c r="MN836" s="28"/>
      <c r="MO836" s="28"/>
      <c r="MP836" s="28"/>
      <c r="MQ836" s="28"/>
      <c r="MR836" s="28"/>
      <c r="MS836" s="28"/>
      <c r="MT836" s="28"/>
      <c r="MU836" s="28"/>
      <c r="MV836" s="28"/>
      <c r="MW836" s="28"/>
      <c r="MX836" s="28"/>
      <c r="MY836" s="28"/>
      <c r="MZ836" s="28"/>
      <c r="NA836" s="28"/>
      <c r="NB836" s="28"/>
      <c r="NC836" s="28"/>
      <c r="ND836" s="28"/>
      <c r="NE836" s="28"/>
      <c r="NF836" s="28"/>
      <c r="NG836" s="28"/>
      <c r="NH836" s="28"/>
      <c r="NI836" s="28"/>
      <c r="NJ836" s="28"/>
      <c r="NK836" s="28"/>
      <c r="NL836" s="28"/>
      <c r="NM836" s="28"/>
      <c r="NN836" s="28"/>
      <c r="NO836" s="28"/>
      <c r="NP836" s="28"/>
      <c r="NQ836" s="28"/>
      <c r="NR836" s="28"/>
      <c r="NS836" s="28"/>
      <c r="NT836" s="28"/>
      <c r="NU836" s="28"/>
      <c r="NV836" s="28"/>
      <c r="NW836" s="28"/>
      <c r="NX836" s="28"/>
      <c r="NY836" s="28"/>
      <c r="NZ836" s="28"/>
      <c r="OA836" s="28"/>
      <c r="OB836" s="28"/>
      <c r="OC836" s="28"/>
      <c r="OD836" s="28"/>
      <c r="OE836" s="28"/>
      <c r="OF836" s="28"/>
      <c r="OG836" s="28"/>
      <c r="OH836" s="28"/>
      <c r="OI836" s="28"/>
      <c r="OJ836" s="28"/>
      <c r="OK836" s="28"/>
      <c r="OL836" s="28"/>
      <c r="OM836" s="28"/>
      <c r="ON836" s="28"/>
      <c r="OO836" s="28"/>
      <c r="OP836" s="28"/>
      <c r="OQ836" s="28"/>
      <c r="OR836" s="28"/>
      <c r="OS836" s="28"/>
      <c r="OT836" s="28"/>
      <c r="OU836" s="28"/>
      <c r="OV836" s="28"/>
      <c r="OW836" s="28"/>
      <c r="OX836" s="28"/>
      <c r="OY836" s="28"/>
      <c r="OZ836" s="28"/>
      <c r="PA836" s="28"/>
      <c r="PB836" s="28"/>
      <c r="PC836" s="28"/>
      <c r="PD836" s="28"/>
      <c r="PE836" s="28"/>
      <c r="PF836" s="28"/>
      <c r="PG836" s="28"/>
      <c r="PH836" s="28"/>
      <c r="PI836" s="28"/>
      <c r="PJ836" s="28"/>
      <c r="PK836" s="28"/>
      <c r="PL836" s="28"/>
      <c r="PM836" s="28"/>
      <c r="PN836" s="28"/>
      <c r="PO836" s="28"/>
      <c r="PP836" s="28"/>
      <c r="PQ836" s="28"/>
      <c r="PR836" s="28"/>
      <c r="PS836" s="28"/>
      <c r="PT836" s="28"/>
      <c r="PU836" s="28"/>
      <c r="PV836" s="28"/>
      <c r="PW836" s="28"/>
      <c r="PX836" s="28"/>
      <c r="PY836" s="28"/>
      <c r="PZ836" s="28"/>
      <c r="QA836" s="28"/>
      <c r="QB836" s="28"/>
      <c r="QC836" s="28"/>
      <c r="QD836" s="28"/>
      <c r="QE836" s="28"/>
      <c r="QF836" s="28"/>
      <c r="QG836" s="28"/>
      <c r="QH836" s="28"/>
      <c r="QI836" s="28"/>
      <c r="QJ836" s="28"/>
      <c r="QK836" s="28"/>
      <c r="QL836" s="28"/>
      <c r="QM836" s="28"/>
      <c r="QN836" s="28"/>
      <c r="QO836" s="28"/>
      <c r="QP836" s="28"/>
      <c r="QQ836" s="28"/>
      <c r="QR836" s="28"/>
      <c r="QS836" s="28"/>
      <c r="QT836" s="28"/>
      <c r="QU836" s="28"/>
      <c r="QV836" s="28"/>
      <c r="QW836" s="28"/>
      <c r="QX836" s="28"/>
      <c r="QY836" s="28"/>
      <c r="QZ836" s="28"/>
      <c r="RA836" s="28"/>
      <c r="RB836" s="28"/>
      <c r="RC836" s="28"/>
      <c r="RD836" s="28"/>
      <c r="RE836" s="28"/>
      <c r="RF836" s="28"/>
      <c r="RG836" s="28"/>
      <c r="RH836" s="28"/>
      <c r="RI836" s="28"/>
      <c r="RJ836" s="28"/>
      <c r="RK836" s="28"/>
      <c r="RL836" s="28"/>
      <c r="RM836" s="28"/>
      <c r="RN836" s="28"/>
      <c r="RO836" s="28"/>
      <c r="RP836" s="28"/>
      <c r="RQ836" s="28"/>
      <c r="RR836" s="28"/>
      <c r="RS836" s="28"/>
      <c r="RT836" s="28"/>
      <c r="RU836" s="28"/>
      <c r="RV836" s="28"/>
      <c r="RW836" s="28"/>
      <c r="RX836" s="28"/>
      <c r="RY836" s="28"/>
      <c r="RZ836" s="28"/>
      <c r="SA836" s="28"/>
      <c r="SB836" s="28"/>
      <c r="SC836" s="28"/>
      <c r="SD836" s="28"/>
      <c r="SE836" s="28"/>
      <c r="SF836" s="28"/>
      <c r="SG836" s="28"/>
      <c r="SH836" s="28"/>
      <c r="SI836" s="28"/>
      <c r="SJ836" s="28"/>
      <c r="SK836" s="28"/>
      <c r="SL836" s="28"/>
      <c r="SM836" s="28"/>
      <c r="SN836" s="28"/>
      <c r="SO836" s="28"/>
      <c r="SP836" s="28"/>
      <c r="SQ836" s="28"/>
      <c r="SR836" s="28"/>
      <c r="SS836" s="28"/>
      <c r="ST836" s="28"/>
      <c r="SU836" s="28"/>
      <c r="SV836" s="28"/>
      <c r="SW836" s="28"/>
      <c r="SX836" s="28"/>
      <c r="SY836" s="28"/>
      <c r="SZ836" s="28"/>
      <c r="TA836" s="28"/>
      <c r="TB836" s="28"/>
      <c r="TC836" s="28"/>
      <c r="TD836" s="28"/>
      <c r="TE836" s="28"/>
      <c r="TF836" s="28"/>
      <c r="TG836" s="28"/>
      <c r="TH836" s="28"/>
      <c r="TI836" s="28"/>
      <c r="TJ836" s="28"/>
      <c r="TK836" s="28"/>
      <c r="TL836" s="28"/>
      <c r="TM836" s="28"/>
      <c r="TN836" s="28"/>
      <c r="TO836" s="28"/>
      <c r="TP836" s="28"/>
      <c r="TQ836" s="28"/>
      <c r="TR836" s="28"/>
      <c r="TS836" s="28"/>
      <c r="TT836" s="28"/>
      <c r="TU836" s="28"/>
      <c r="TV836" s="28"/>
      <c r="TW836" s="28"/>
      <c r="TX836" s="28"/>
      <c r="TY836" s="28"/>
      <c r="TZ836" s="28"/>
      <c r="UA836" s="28"/>
      <c r="UB836" s="28"/>
      <c r="UC836" s="28"/>
      <c r="UD836" s="28"/>
      <c r="UE836" s="28"/>
      <c r="UF836" s="28"/>
      <c r="UG836" s="28"/>
      <c r="UH836" s="28"/>
      <c r="UI836" s="28"/>
      <c r="UJ836" s="28"/>
      <c r="UK836" s="28"/>
      <c r="UL836" s="28"/>
      <c r="UM836" s="28"/>
      <c r="UN836" s="28"/>
      <c r="UO836" s="28"/>
      <c r="UP836" s="28"/>
      <c r="UQ836" s="28"/>
      <c r="UR836" s="28"/>
      <c r="US836" s="28"/>
      <c r="UT836" s="28"/>
      <c r="UU836" s="28"/>
      <c r="UV836" s="28"/>
      <c r="UW836" s="28"/>
      <c r="UX836" s="28"/>
      <c r="UY836" s="28"/>
      <c r="UZ836" s="28"/>
      <c r="VA836" s="28"/>
      <c r="VB836" s="28"/>
      <c r="VC836" s="28"/>
      <c r="VD836" s="28"/>
      <c r="VE836" s="28"/>
      <c r="VF836" s="28"/>
      <c r="VG836" s="28"/>
      <c r="VH836" s="28"/>
      <c r="VI836" s="28"/>
      <c r="VJ836" s="28"/>
      <c r="VK836" s="28"/>
      <c r="VL836" s="28"/>
      <c r="VM836" s="28"/>
      <c r="VN836" s="28"/>
      <c r="VO836" s="28"/>
      <c r="VP836" s="28"/>
      <c r="VQ836" s="28"/>
      <c r="VR836" s="28"/>
      <c r="VS836" s="28"/>
      <c r="VT836" s="28"/>
      <c r="VU836" s="28"/>
      <c r="VV836" s="28"/>
      <c r="VW836" s="28"/>
      <c r="VX836" s="28"/>
      <c r="VY836" s="28"/>
      <c r="VZ836" s="28"/>
      <c r="WA836" s="28"/>
      <c r="WB836" s="28"/>
      <c r="WC836" s="28"/>
      <c r="WD836" s="28"/>
      <c r="WE836" s="28"/>
      <c r="WF836" s="28"/>
      <c r="WG836" s="28"/>
      <c r="WH836" s="28"/>
      <c r="WI836" s="28"/>
      <c r="WJ836" s="28"/>
      <c r="WK836" s="28"/>
      <c r="WL836" s="28"/>
      <c r="WM836" s="28"/>
      <c r="WN836" s="28"/>
      <c r="WO836" s="28"/>
      <c r="WP836" s="28"/>
      <c r="WQ836" s="28"/>
      <c r="WR836" s="28"/>
      <c r="WS836" s="28"/>
      <c r="WT836" s="28"/>
      <c r="WU836" s="28"/>
      <c r="WV836" s="28"/>
      <c r="WW836" s="28"/>
      <c r="WX836" s="28"/>
      <c r="WY836" s="28"/>
      <c r="WZ836" s="28"/>
      <c r="XA836" s="28"/>
      <c r="XB836" s="28"/>
      <c r="XC836" s="28"/>
      <c r="XD836" s="28"/>
      <c r="XE836" s="28"/>
      <c r="XF836" s="28"/>
      <c r="XG836" s="28"/>
      <c r="XH836" s="28"/>
      <c r="XI836" s="28"/>
      <c r="XJ836" s="28"/>
      <c r="XK836" s="28"/>
      <c r="XL836" s="28"/>
      <c r="XM836" s="28"/>
      <c r="XN836" s="28"/>
      <c r="XO836" s="28"/>
      <c r="XP836" s="28"/>
      <c r="XQ836" s="28"/>
      <c r="XR836" s="28"/>
      <c r="XS836" s="28"/>
      <c r="XT836" s="28"/>
      <c r="XU836" s="28"/>
      <c r="XV836" s="28"/>
      <c r="XW836" s="28"/>
      <c r="XX836" s="28"/>
      <c r="XY836" s="28"/>
      <c r="XZ836" s="28"/>
      <c r="YA836" s="28"/>
      <c r="YB836" s="28"/>
      <c r="YC836" s="28"/>
      <c r="YD836" s="28"/>
      <c r="YE836" s="28"/>
      <c r="YF836" s="28"/>
      <c r="YG836" s="28"/>
      <c r="YH836" s="28"/>
      <c r="YI836" s="28"/>
      <c r="YJ836" s="28"/>
      <c r="YK836" s="28"/>
      <c r="YL836" s="28"/>
      <c r="YM836" s="28"/>
      <c r="YN836" s="28"/>
      <c r="YO836" s="28"/>
      <c r="YP836" s="28"/>
      <c r="YQ836" s="28"/>
      <c r="YR836" s="28"/>
      <c r="YS836" s="28"/>
      <c r="YT836" s="28"/>
      <c r="YU836" s="28"/>
      <c r="YV836" s="28"/>
      <c r="YW836" s="28"/>
      <c r="YX836" s="28"/>
      <c r="YY836" s="28"/>
      <c r="YZ836" s="28"/>
      <c r="ZA836" s="28"/>
      <c r="ZB836" s="28"/>
      <c r="ZC836" s="28"/>
      <c r="ZD836" s="28"/>
      <c r="ZE836" s="28"/>
      <c r="ZF836" s="28"/>
      <c r="ZG836" s="28"/>
      <c r="ZH836" s="28"/>
      <c r="ZI836" s="28"/>
      <c r="ZJ836" s="28"/>
      <c r="ZK836" s="28"/>
      <c r="ZL836" s="28"/>
      <c r="ZM836" s="28"/>
      <c r="ZN836" s="28"/>
      <c r="ZO836" s="28"/>
      <c r="ZP836" s="28"/>
      <c r="ZQ836" s="28"/>
      <c r="ZR836" s="28"/>
      <c r="ZS836" s="28"/>
      <c r="ZT836" s="28"/>
      <c r="ZU836" s="28"/>
      <c r="ZV836" s="28"/>
      <c r="ZW836" s="28"/>
      <c r="ZX836" s="28"/>
      <c r="ZY836" s="28"/>
      <c r="ZZ836" s="28"/>
      <c r="AAA836" s="28"/>
      <c r="AAB836" s="28"/>
      <c r="AAC836" s="28"/>
      <c r="AAD836" s="28"/>
      <c r="AAE836" s="28"/>
      <c r="AAF836" s="28"/>
      <c r="AAG836" s="28"/>
      <c r="AAH836" s="28"/>
      <c r="AAI836" s="28"/>
      <c r="AAJ836" s="28"/>
      <c r="AAK836" s="28"/>
      <c r="AAL836" s="28"/>
      <c r="AAM836" s="28"/>
      <c r="AAN836" s="28"/>
      <c r="AAO836" s="28"/>
      <c r="AAP836" s="28"/>
      <c r="AAQ836" s="28"/>
      <c r="AAR836" s="28"/>
      <c r="AAS836" s="28"/>
      <c r="AAT836" s="28"/>
      <c r="AAU836" s="28"/>
      <c r="AAV836" s="28"/>
      <c r="AAW836" s="28"/>
      <c r="AAX836" s="28"/>
      <c r="AAY836" s="28"/>
      <c r="AAZ836" s="28"/>
      <c r="ABA836" s="28"/>
      <c r="ABB836" s="28"/>
      <c r="ABC836" s="28"/>
      <c r="ABD836" s="28"/>
      <c r="ABE836" s="28"/>
      <c r="ABF836" s="28"/>
      <c r="ABG836" s="28"/>
      <c r="ABH836" s="28"/>
      <c r="ABI836" s="28"/>
      <c r="ABJ836" s="28"/>
      <c r="ABK836" s="28"/>
      <c r="ABL836" s="28"/>
      <c r="ABM836" s="28"/>
      <c r="ABN836" s="28"/>
      <c r="ABO836" s="28"/>
      <c r="ABP836" s="28"/>
      <c r="ABQ836" s="28"/>
      <c r="ABR836" s="28"/>
      <c r="ABS836" s="28"/>
      <c r="ABT836" s="28"/>
      <c r="ABU836" s="28"/>
      <c r="ABV836" s="28"/>
      <c r="ABW836" s="28"/>
      <c r="ABX836" s="28"/>
      <c r="ABY836" s="28"/>
      <c r="ABZ836" s="28"/>
      <c r="ACA836" s="28"/>
      <c r="ACB836" s="28"/>
      <c r="ACC836" s="28"/>
      <c r="ACD836" s="28"/>
      <c r="ACE836" s="28"/>
      <c r="ACF836" s="28"/>
      <c r="ACG836" s="28"/>
      <c r="ACH836" s="28"/>
      <c r="ACI836" s="28"/>
      <c r="ACJ836" s="28"/>
      <c r="ACK836" s="28"/>
      <c r="ACL836" s="28"/>
      <c r="ACM836" s="28"/>
      <c r="ACN836" s="28"/>
      <c r="ACO836" s="28"/>
      <c r="ACP836" s="28"/>
      <c r="ACQ836" s="28"/>
      <c r="ACR836" s="28"/>
      <c r="ACS836" s="28"/>
      <c r="ACT836" s="28"/>
      <c r="ACU836" s="28"/>
      <c r="ACV836" s="28"/>
      <c r="ACW836" s="28"/>
      <c r="ACX836" s="28"/>
      <c r="ACY836" s="28"/>
      <c r="ACZ836" s="28"/>
      <c r="ADA836" s="28"/>
      <c r="ADB836" s="28"/>
      <c r="ADC836" s="28"/>
      <c r="ADD836" s="28"/>
      <c r="ADE836" s="28"/>
      <c r="ADF836" s="28"/>
      <c r="ADG836" s="28"/>
      <c r="ADH836" s="28"/>
      <c r="ADI836" s="28"/>
      <c r="ADJ836" s="28"/>
      <c r="ADK836" s="28"/>
      <c r="ADL836" s="28"/>
      <c r="ADM836" s="28"/>
      <c r="ADN836" s="28"/>
      <c r="ADO836" s="28"/>
      <c r="ADP836" s="28"/>
      <c r="ADQ836" s="28"/>
      <c r="ADR836" s="28"/>
      <c r="ADS836" s="28"/>
      <c r="ADT836" s="28"/>
      <c r="ADU836" s="28"/>
      <c r="ADV836" s="28"/>
      <c r="ADW836" s="28"/>
      <c r="ADX836" s="28"/>
      <c r="ADY836" s="28"/>
      <c r="ADZ836" s="28"/>
      <c r="AEA836" s="28"/>
      <c r="AEB836" s="28"/>
      <c r="AEC836" s="28"/>
      <c r="AED836" s="28"/>
      <c r="AEE836" s="28"/>
      <c r="AEF836" s="28"/>
      <c r="AEG836" s="28"/>
      <c r="AEH836" s="28"/>
      <c r="AEI836" s="28"/>
      <c r="AEJ836" s="28"/>
      <c r="AEK836" s="28"/>
      <c r="AEL836" s="28"/>
      <c r="AEM836" s="28"/>
      <c r="AEN836" s="28"/>
      <c r="AEO836" s="28"/>
      <c r="AEP836" s="28"/>
      <c r="AEQ836" s="28"/>
      <c r="AER836" s="28"/>
      <c r="AES836" s="28"/>
      <c r="AET836" s="28"/>
      <c r="AEU836" s="28"/>
      <c r="AEV836" s="28"/>
      <c r="AEW836" s="28"/>
      <c r="AEX836" s="28"/>
      <c r="AEY836" s="28"/>
      <c r="AEZ836" s="28"/>
      <c r="AFA836" s="28"/>
      <c r="AFB836" s="28"/>
      <c r="AFC836" s="28"/>
      <c r="AFD836" s="28"/>
      <c r="AFE836" s="28"/>
      <c r="AFF836" s="28"/>
      <c r="AFG836" s="28"/>
      <c r="AFH836" s="28"/>
      <c r="AFI836" s="28"/>
      <c r="AFJ836" s="28"/>
      <c r="AFK836" s="28"/>
      <c r="AFL836" s="28"/>
      <c r="AFM836" s="28"/>
      <c r="AFN836" s="28"/>
      <c r="AFO836" s="28"/>
      <c r="AFP836" s="28"/>
      <c r="AFQ836" s="28"/>
      <c r="AFR836" s="28"/>
      <c r="AFS836" s="28"/>
      <c r="AFT836" s="28"/>
      <c r="AFU836" s="28"/>
      <c r="AFV836" s="28"/>
      <c r="AFW836" s="28"/>
      <c r="AFX836" s="28"/>
      <c r="AFY836" s="28"/>
      <c r="AFZ836" s="28"/>
      <c r="AGA836" s="28"/>
      <c r="AGB836" s="28"/>
      <c r="AGC836" s="28"/>
      <c r="AGD836" s="28"/>
      <c r="AGE836" s="28"/>
      <c r="AGF836" s="28"/>
      <c r="AGG836" s="28"/>
      <c r="AGH836" s="28"/>
      <c r="AGI836" s="28"/>
      <c r="AGJ836" s="28"/>
      <c r="AGK836" s="28"/>
      <c r="AGL836" s="28"/>
      <c r="AGM836" s="28"/>
      <c r="AGN836" s="28"/>
      <c r="AGO836" s="28"/>
      <c r="AGP836" s="28"/>
      <c r="AGQ836" s="28"/>
      <c r="AGR836" s="28"/>
      <c r="AGS836" s="28"/>
      <c r="AGT836" s="28"/>
      <c r="AGU836" s="28"/>
      <c r="AGV836" s="28"/>
      <c r="AGW836" s="28"/>
      <c r="AGX836" s="28"/>
      <c r="AGY836" s="28"/>
      <c r="AGZ836" s="28"/>
      <c r="AHA836" s="28"/>
      <c r="AHB836" s="28"/>
      <c r="AHC836" s="28"/>
      <c r="AHD836" s="28"/>
      <c r="AHE836" s="28"/>
      <c r="AHF836" s="28"/>
      <c r="AHG836" s="28"/>
      <c r="AHH836" s="28"/>
      <c r="AHI836" s="28"/>
      <c r="AHJ836" s="28"/>
      <c r="AHK836" s="28"/>
      <c r="AHL836" s="28"/>
      <c r="AHM836" s="28"/>
      <c r="AHN836" s="28"/>
      <c r="AHO836" s="28"/>
      <c r="AHP836" s="28"/>
      <c r="AHQ836" s="28"/>
      <c r="AHR836" s="28"/>
      <c r="AHS836" s="28"/>
      <c r="AHT836" s="28"/>
      <c r="AHU836" s="28"/>
      <c r="AHV836" s="28"/>
      <c r="AHW836" s="28"/>
      <c r="AHX836" s="28"/>
      <c r="AHY836" s="28"/>
      <c r="AHZ836" s="28"/>
      <c r="AIA836" s="28"/>
      <c r="AIB836" s="28"/>
      <c r="AIC836" s="28"/>
      <c r="AID836" s="28"/>
      <c r="AIE836" s="28"/>
      <c r="AIF836" s="28"/>
      <c r="AIG836" s="28"/>
      <c r="AIH836" s="28"/>
      <c r="AII836" s="28"/>
      <c r="AIJ836" s="28"/>
      <c r="AIK836" s="28"/>
      <c r="AIL836" s="28"/>
      <c r="AIM836" s="28"/>
      <c r="AIN836" s="28"/>
      <c r="AIO836" s="28"/>
      <c r="AIP836" s="28"/>
      <c r="AIQ836" s="28"/>
      <c r="AIR836" s="28"/>
      <c r="AIS836" s="28"/>
      <c r="AIT836" s="28"/>
      <c r="AIU836" s="28"/>
      <c r="AIV836" s="28"/>
      <c r="AIW836" s="28"/>
      <c r="AIX836" s="28"/>
      <c r="AIY836" s="28"/>
      <c r="AIZ836" s="28"/>
      <c r="AJA836" s="28"/>
      <c r="AJB836" s="28"/>
      <c r="AJC836" s="28"/>
      <c r="AJD836" s="28"/>
      <c r="AJE836" s="28"/>
      <c r="AJF836" s="28"/>
      <c r="AJG836" s="28"/>
      <c r="AJH836" s="28"/>
      <c r="AJI836" s="28"/>
      <c r="AJJ836" s="28"/>
      <c r="AJK836" s="28"/>
      <c r="AJL836" s="28"/>
      <c r="AJM836" s="28"/>
      <c r="AJN836" s="28"/>
      <c r="AJO836" s="28"/>
      <c r="AJP836" s="28"/>
      <c r="AJQ836" s="28"/>
      <c r="AJR836" s="28"/>
      <c r="AJS836" s="28"/>
      <c r="AJT836" s="28"/>
      <c r="AJU836" s="28"/>
      <c r="AJV836" s="28"/>
      <c r="AJW836" s="28"/>
      <c r="AJX836" s="28"/>
      <c r="AJY836" s="28"/>
      <c r="AJZ836" s="28"/>
      <c r="AKA836" s="28"/>
      <c r="AKB836" s="28"/>
      <c r="AKC836" s="28"/>
      <c r="AKD836" s="28"/>
      <c r="AKE836" s="28"/>
      <c r="AKF836" s="28"/>
      <c r="AKG836" s="28"/>
      <c r="AKH836" s="28"/>
      <c r="AKI836" s="28"/>
      <c r="AKJ836" s="28"/>
      <c r="AKK836" s="28"/>
      <c r="AKL836" s="28"/>
      <c r="AKM836" s="28"/>
      <c r="AKN836" s="28"/>
      <c r="AKO836" s="28"/>
      <c r="AKP836" s="28"/>
      <c r="AKQ836" s="28"/>
      <c r="AKR836" s="28"/>
      <c r="AKS836" s="28"/>
      <c r="AKT836" s="28"/>
      <c r="AKU836" s="28"/>
      <c r="AKV836" s="28"/>
      <c r="AKW836" s="28"/>
      <c r="AKX836" s="28"/>
      <c r="AKY836" s="28"/>
      <c r="AKZ836" s="28"/>
      <c r="ALA836" s="28"/>
      <c r="ALB836" s="28"/>
      <c r="ALC836" s="28"/>
      <c r="ALD836" s="28"/>
      <c r="ALE836" s="28"/>
      <c r="ALF836" s="28"/>
      <c r="ALG836" s="28"/>
      <c r="ALH836" s="28"/>
      <c r="ALI836" s="28"/>
      <c r="ALJ836" s="28"/>
      <c r="ALK836" s="28"/>
      <c r="ALL836" s="28"/>
      <c r="ALM836" s="28"/>
      <c r="ALN836" s="28"/>
      <c r="ALO836" s="28"/>
      <c r="ALP836" s="28"/>
      <c r="ALQ836" s="28"/>
      <c r="ALR836" s="28"/>
      <c r="ALS836" s="28"/>
      <c r="ALT836" s="28"/>
      <c r="ALU836" s="28"/>
      <c r="ALV836" s="28"/>
      <c r="ALW836" s="28"/>
      <c r="ALX836" s="28"/>
      <c r="ALY836" s="28"/>
      <c r="ALZ836" s="28"/>
      <c r="AMA836" s="28"/>
      <c r="AMB836" s="28"/>
      <c r="AMC836" s="28"/>
      <c r="AMD836" s="28"/>
      <c r="AME836" s="28"/>
      <c r="AMF836" s="28"/>
      <c r="AMG836" s="28"/>
      <c r="AMH836" s="28"/>
      <c r="AMI836" s="28"/>
      <c r="AMJ836" s="28"/>
      <c r="AMK836" s="28"/>
      <c r="AML836" s="28"/>
      <c r="AMM836" s="28"/>
      <c r="AMN836" s="28"/>
      <c r="AMO836" s="28"/>
      <c r="AMP836" s="28"/>
      <c r="AMQ836" s="28"/>
      <c r="AMR836" s="28"/>
      <c r="AMS836" s="28"/>
      <c r="AMT836" s="28"/>
      <c r="AMU836" s="28"/>
      <c r="AMV836" s="28"/>
      <c r="AMW836" s="28"/>
      <c r="AMX836" s="28"/>
      <c r="AMY836" s="28"/>
      <c r="AMZ836" s="28"/>
      <c r="ANA836" s="28"/>
      <c r="ANB836" s="28"/>
      <c r="ANC836" s="28"/>
      <c r="AND836" s="28"/>
      <c r="ANE836" s="28"/>
      <c r="ANF836" s="28"/>
      <c r="ANG836" s="28"/>
      <c r="ANH836" s="28"/>
      <c r="ANI836" s="28"/>
      <c r="ANJ836" s="28"/>
      <c r="ANK836" s="28"/>
      <c r="ANL836" s="28"/>
      <c r="ANM836" s="28"/>
      <c r="ANN836" s="28"/>
      <c r="ANO836" s="28"/>
      <c r="ANP836" s="28"/>
      <c r="ANQ836" s="28"/>
      <c r="ANR836" s="28"/>
      <c r="ANS836" s="28"/>
      <c r="ANT836" s="28"/>
      <c r="ANU836" s="28"/>
      <c r="ANV836" s="28"/>
      <c r="ANW836" s="28"/>
      <c r="ANX836" s="28"/>
      <c r="ANY836" s="28"/>
      <c r="ANZ836" s="28"/>
      <c r="AOA836" s="28"/>
      <c r="AOB836" s="28"/>
      <c r="AOC836" s="28"/>
      <c r="AOD836" s="28"/>
      <c r="AOE836" s="28"/>
      <c r="AOF836" s="28"/>
      <c r="AOG836" s="28"/>
      <c r="AOH836" s="28"/>
      <c r="AOI836" s="28"/>
      <c r="AOJ836" s="28"/>
      <c r="AOK836" s="28"/>
      <c r="AOL836" s="28"/>
      <c r="AOM836" s="28"/>
      <c r="AON836" s="28"/>
      <c r="AOO836" s="28"/>
      <c r="AOP836" s="28"/>
      <c r="AOQ836" s="28"/>
      <c r="AOR836" s="28"/>
      <c r="AOS836" s="28"/>
      <c r="AOT836" s="28"/>
      <c r="AOU836" s="28"/>
      <c r="AOV836" s="28"/>
      <c r="AOW836" s="28"/>
      <c r="AOX836" s="28"/>
      <c r="AOY836" s="28"/>
      <c r="AOZ836" s="28"/>
      <c r="APA836" s="28"/>
      <c r="APB836" s="28"/>
      <c r="APC836" s="28"/>
      <c r="APD836" s="28"/>
      <c r="APE836" s="28"/>
      <c r="APF836" s="28"/>
      <c r="APG836" s="28"/>
      <c r="APH836" s="28"/>
      <c r="API836" s="28"/>
      <c r="APJ836" s="28"/>
      <c r="APK836" s="28"/>
      <c r="APL836" s="28"/>
      <c r="APM836" s="28"/>
      <c r="APN836" s="28"/>
      <c r="APO836" s="28"/>
      <c r="APP836" s="28"/>
      <c r="APQ836" s="28"/>
      <c r="APR836" s="28"/>
      <c r="APS836" s="28"/>
      <c r="APT836" s="28"/>
      <c r="APU836" s="28"/>
      <c r="APV836" s="28"/>
      <c r="APW836" s="28"/>
      <c r="APX836" s="28"/>
      <c r="APY836" s="28"/>
      <c r="APZ836" s="28"/>
      <c r="AQA836" s="28"/>
      <c r="AQB836" s="28"/>
      <c r="AQC836" s="28"/>
      <c r="AQD836" s="28"/>
      <c r="AQE836" s="28"/>
      <c r="AQF836" s="28"/>
      <c r="AQG836" s="28"/>
      <c r="AQH836" s="28"/>
      <c r="AQI836" s="28"/>
      <c r="AQJ836" s="28"/>
      <c r="AQK836" s="28"/>
      <c r="AQL836" s="28"/>
      <c r="AQM836" s="28"/>
      <c r="AQN836" s="28"/>
      <c r="AQO836" s="28"/>
      <c r="AQP836" s="28"/>
      <c r="AQQ836" s="28"/>
      <c r="AQR836" s="28"/>
      <c r="AQS836" s="28"/>
      <c r="AQT836" s="28"/>
      <c r="AQU836" s="28"/>
      <c r="AQV836" s="28"/>
      <c r="AQW836" s="28"/>
      <c r="AQX836" s="28"/>
      <c r="AQY836" s="28"/>
      <c r="AQZ836" s="28"/>
      <c r="ARA836" s="28"/>
      <c r="ARB836" s="28"/>
      <c r="ARC836" s="28"/>
      <c r="ARD836" s="28"/>
      <c r="ARE836" s="28"/>
      <c r="ARF836" s="28"/>
      <c r="ARG836" s="28"/>
      <c r="ARH836" s="28"/>
      <c r="ARI836" s="28"/>
      <c r="ARJ836" s="28"/>
      <c r="ARK836" s="28"/>
      <c r="ARL836" s="28"/>
      <c r="ARM836" s="28"/>
      <c r="ARN836" s="28"/>
      <c r="ARO836" s="28"/>
      <c r="ARP836" s="28"/>
      <c r="ARQ836" s="28"/>
      <c r="ARR836" s="28"/>
      <c r="ARS836" s="28"/>
      <c r="ART836" s="28"/>
      <c r="ARU836" s="28"/>
      <c r="ARV836" s="28"/>
      <c r="ARW836" s="28"/>
      <c r="ARX836" s="28"/>
      <c r="ARY836" s="28"/>
      <c r="ARZ836" s="28"/>
      <c r="ASA836" s="28"/>
      <c r="ASB836" s="28"/>
      <c r="ASC836" s="28"/>
      <c r="ASD836" s="28"/>
      <c r="ASE836" s="28"/>
      <c r="ASF836" s="28"/>
      <c r="ASG836" s="28"/>
      <c r="ASH836" s="28"/>
      <c r="ASI836" s="28"/>
      <c r="ASJ836" s="28"/>
      <c r="ASK836" s="28"/>
      <c r="ASL836" s="28"/>
      <c r="ASM836" s="28"/>
      <c r="ASN836" s="28"/>
      <c r="ASO836" s="28"/>
      <c r="ASP836" s="28"/>
      <c r="ASQ836" s="28"/>
      <c r="ASR836" s="28"/>
      <c r="ASS836" s="28"/>
      <c r="AST836" s="28"/>
      <c r="ASU836" s="28"/>
      <c r="ASV836" s="28"/>
      <c r="ASW836" s="28"/>
      <c r="ASX836" s="28"/>
      <c r="ASY836" s="28"/>
      <c r="ASZ836" s="28"/>
      <c r="ATA836" s="28"/>
      <c r="ATB836" s="28"/>
      <c r="ATC836" s="28"/>
      <c r="ATD836" s="28"/>
      <c r="ATE836" s="28"/>
      <c r="ATF836" s="28"/>
      <c r="ATG836" s="28"/>
      <c r="ATH836" s="28"/>
      <c r="ATI836" s="28"/>
      <c r="ATJ836" s="28"/>
      <c r="ATK836" s="28"/>
      <c r="ATL836" s="28"/>
      <c r="ATM836" s="28"/>
      <c r="ATN836" s="28"/>
      <c r="ATO836" s="28"/>
      <c r="ATP836" s="28"/>
      <c r="ATQ836" s="28"/>
      <c r="ATR836" s="28"/>
      <c r="ATS836" s="28"/>
      <c r="ATT836" s="28"/>
      <c r="ATU836" s="28"/>
      <c r="ATV836" s="28"/>
      <c r="ATW836" s="28"/>
      <c r="ATX836" s="28"/>
      <c r="ATY836" s="28"/>
      <c r="ATZ836" s="28"/>
      <c r="AUA836" s="28"/>
      <c r="AUB836" s="28"/>
      <c r="AUC836" s="28"/>
      <c r="AUD836" s="28"/>
      <c r="AUE836" s="28"/>
      <c r="AUF836" s="28"/>
      <c r="AUG836" s="28"/>
      <c r="AUH836" s="28"/>
      <c r="AUI836" s="28"/>
      <c r="AUJ836" s="28"/>
      <c r="AUK836" s="28"/>
      <c r="AUL836" s="28"/>
      <c r="AUM836" s="28"/>
      <c r="AUN836" s="28"/>
      <c r="AUO836" s="28"/>
      <c r="AUP836" s="28"/>
      <c r="AUQ836" s="28"/>
      <c r="AUR836" s="28"/>
      <c r="AUS836" s="28"/>
      <c r="AUT836" s="28"/>
      <c r="AUU836" s="28"/>
      <c r="AUV836" s="28"/>
      <c r="AUW836" s="28"/>
      <c r="AUX836" s="28"/>
      <c r="AUY836" s="28"/>
      <c r="AUZ836" s="28"/>
      <c r="AVA836" s="28"/>
      <c r="AVB836" s="28"/>
      <c r="AVC836" s="28"/>
      <c r="AVD836" s="28"/>
      <c r="AVE836" s="28"/>
      <c r="AVF836" s="28"/>
      <c r="AVG836" s="28"/>
      <c r="AVH836" s="28"/>
      <c r="AVI836" s="28"/>
      <c r="AVJ836" s="28"/>
      <c r="AVK836" s="28"/>
      <c r="AVL836" s="28"/>
      <c r="AVM836" s="28"/>
      <c r="AVN836" s="28"/>
      <c r="AVO836" s="28"/>
      <c r="AVP836" s="28"/>
      <c r="AVQ836" s="28"/>
      <c r="AVR836" s="28"/>
      <c r="AVS836" s="28"/>
      <c r="AVT836" s="28"/>
      <c r="AVU836" s="28"/>
      <c r="AVV836" s="28"/>
      <c r="AVW836" s="28"/>
      <c r="AVX836" s="28"/>
      <c r="AVY836" s="28"/>
      <c r="AVZ836" s="28"/>
      <c r="AWA836" s="28"/>
      <c r="AWB836" s="28"/>
      <c r="AWC836" s="28"/>
      <c r="AWD836" s="28"/>
      <c r="AWE836" s="28"/>
      <c r="AWF836" s="28"/>
      <c r="AWG836" s="28"/>
      <c r="AWH836" s="28"/>
      <c r="AWI836" s="28"/>
      <c r="AWJ836" s="28"/>
      <c r="AWK836" s="28"/>
      <c r="AWL836" s="28"/>
      <c r="AWM836" s="28"/>
      <c r="AWN836" s="28"/>
      <c r="AWO836" s="28"/>
      <c r="AWP836" s="28"/>
      <c r="AWQ836" s="28"/>
      <c r="AWR836" s="28"/>
      <c r="AWS836" s="28"/>
      <c r="AWT836" s="28"/>
      <c r="AWU836" s="28"/>
      <c r="AWV836" s="28"/>
      <c r="AWW836" s="28"/>
      <c r="AWX836" s="28"/>
      <c r="AWY836" s="28"/>
      <c r="AWZ836" s="28"/>
      <c r="AXA836" s="28"/>
      <c r="AXB836" s="28"/>
      <c r="AXC836" s="28"/>
      <c r="AXD836" s="28"/>
      <c r="AXE836" s="28"/>
      <c r="AXF836" s="28"/>
      <c r="AXG836" s="28"/>
      <c r="AXH836" s="28"/>
      <c r="AXI836" s="28"/>
      <c r="AXJ836" s="28"/>
      <c r="AXK836" s="28"/>
      <c r="AXL836" s="28"/>
      <c r="AXM836" s="28"/>
      <c r="AXN836" s="28"/>
      <c r="AXO836" s="28"/>
      <c r="AXP836" s="28"/>
      <c r="AXQ836" s="28"/>
      <c r="AXR836" s="28"/>
      <c r="AXS836" s="28"/>
      <c r="AXT836" s="28"/>
      <c r="AXU836" s="28"/>
      <c r="AXV836" s="28"/>
      <c r="AXW836" s="28"/>
      <c r="AXX836" s="28"/>
      <c r="AXY836" s="28"/>
      <c r="AXZ836" s="28"/>
      <c r="AYA836" s="28"/>
      <c r="AYB836" s="28"/>
      <c r="AYC836" s="28"/>
      <c r="AYD836" s="28"/>
      <c r="AYE836" s="28"/>
      <c r="AYF836" s="28"/>
      <c r="AYG836" s="28"/>
      <c r="AYH836" s="28"/>
      <c r="AYI836" s="28"/>
      <c r="AYJ836" s="28"/>
      <c r="AYK836" s="28"/>
      <c r="AYL836" s="28"/>
      <c r="AYM836" s="28"/>
      <c r="AYN836" s="28"/>
      <c r="AYO836" s="28"/>
      <c r="AYP836" s="28"/>
      <c r="AYQ836" s="28"/>
      <c r="AYR836" s="28"/>
      <c r="AYS836" s="28"/>
      <c r="AYT836" s="28"/>
      <c r="AYU836" s="28"/>
      <c r="AYV836" s="28"/>
      <c r="AYW836" s="28"/>
      <c r="AYX836" s="28"/>
      <c r="AYY836" s="28"/>
      <c r="AYZ836" s="28"/>
      <c r="AZA836" s="28"/>
      <c r="AZB836" s="28"/>
      <c r="AZC836" s="28"/>
      <c r="AZD836" s="28"/>
      <c r="AZE836" s="28"/>
      <c r="AZF836" s="28"/>
      <c r="AZG836" s="28"/>
      <c r="AZH836" s="28"/>
      <c r="AZI836" s="28"/>
      <c r="AZJ836" s="28"/>
      <c r="AZK836" s="28"/>
      <c r="AZL836" s="28"/>
      <c r="AZM836" s="28"/>
      <c r="AZN836" s="28"/>
      <c r="AZO836" s="28"/>
      <c r="AZP836" s="28"/>
      <c r="AZQ836" s="28"/>
      <c r="AZR836" s="28"/>
      <c r="AZS836" s="28"/>
      <c r="AZT836" s="28"/>
      <c r="AZU836" s="28"/>
      <c r="AZV836" s="28"/>
      <c r="AZW836" s="28"/>
      <c r="AZX836" s="28"/>
      <c r="AZY836" s="28"/>
      <c r="AZZ836" s="28"/>
      <c r="BAA836" s="28"/>
      <c r="BAB836" s="28"/>
      <c r="BAC836" s="28"/>
      <c r="BAD836" s="28"/>
      <c r="BAE836" s="28"/>
      <c r="BAF836" s="28"/>
      <c r="BAG836" s="28"/>
      <c r="BAH836" s="28"/>
      <c r="BAI836" s="28"/>
      <c r="BAJ836" s="28"/>
      <c r="BAK836" s="28"/>
      <c r="BAL836" s="28"/>
      <c r="BAM836" s="28"/>
      <c r="BAN836" s="28"/>
      <c r="BAO836" s="28"/>
      <c r="BAP836" s="28"/>
      <c r="BAQ836" s="28"/>
      <c r="BAR836" s="28"/>
      <c r="BAS836" s="28"/>
      <c r="BAT836" s="28"/>
      <c r="BAU836" s="28"/>
      <c r="BAV836" s="28"/>
      <c r="BAW836" s="28"/>
      <c r="BAX836" s="28"/>
      <c r="BAY836" s="28"/>
      <c r="BAZ836" s="28"/>
      <c r="BBA836" s="28"/>
      <c r="BBB836" s="28"/>
      <c r="BBC836" s="28"/>
      <c r="BBD836" s="28"/>
      <c r="BBE836" s="28"/>
      <c r="BBF836" s="28"/>
      <c r="BBG836" s="28"/>
      <c r="BBH836" s="28"/>
      <c r="BBI836" s="28"/>
      <c r="BBJ836" s="28"/>
      <c r="BBK836" s="28"/>
      <c r="BBL836" s="28"/>
      <c r="BBM836" s="28"/>
      <c r="BBN836" s="28"/>
      <c r="BBO836" s="28"/>
      <c r="BBP836" s="28"/>
      <c r="BBQ836" s="28"/>
      <c r="BBR836" s="28"/>
      <c r="BBS836" s="28"/>
      <c r="BBT836" s="28"/>
      <c r="BBU836" s="28"/>
      <c r="BBV836" s="28"/>
      <c r="BBW836" s="28"/>
      <c r="BBX836" s="28"/>
      <c r="BBY836" s="28"/>
      <c r="BBZ836" s="28"/>
      <c r="BCA836" s="28"/>
      <c r="BCB836" s="28"/>
      <c r="BCC836" s="28"/>
      <c r="BCD836" s="28"/>
      <c r="BCE836" s="28"/>
      <c r="BCF836" s="28"/>
      <c r="BCG836" s="28"/>
      <c r="BCH836" s="28"/>
      <c r="BCI836" s="28"/>
      <c r="BCJ836" s="28"/>
      <c r="BCK836" s="28"/>
      <c r="BCL836" s="28"/>
      <c r="BCM836" s="28"/>
      <c r="BCN836" s="28"/>
      <c r="BCO836" s="28"/>
      <c r="BCP836" s="28"/>
      <c r="BCQ836" s="28"/>
      <c r="BCR836" s="28"/>
      <c r="BCS836" s="28"/>
      <c r="BCT836" s="28"/>
      <c r="BCU836" s="28"/>
      <c r="BCV836" s="28"/>
      <c r="BCW836" s="28"/>
      <c r="BCX836" s="28"/>
      <c r="BCY836" s="28"/>
      <c r="BCZ836" s="28"/>
      <c r="BDA836" s="28"/>
      <c r="BDB836" s="28"/>
      <c r="BDC836" s="28"/>
      <c r="BDD836" s="28"/>
      <c r="BDE836" s="28"/>
      <c r="BDF836" s="28"/>
      <c r="BDG836" s="28"/>
      <c r="BDH836" s="28"/>
      <c r="BDI836" s="28"/>
      <c r="BDJ836" s="28"/>
      <c r="BDK836" s="28"/>
      <c r="BDL836" s="28"/>
      <c r="BDM836" s="28"/>
      <c r="BDN836" s="28"/>
      <c r="BDO836" s="28"/>
      <c r="BDP836" s="28"/>
      <c r="BDQ836" s="28"/>
      <c r="BDR836" s="28"/>
      <c r="BDS836" s="28"/>
      <c r="BDT836" s="28"/>
      <c r="BDU836" s="28"/>
      <c r="BDV836" s="28"/>
      <c r="BDW836" s="28"/>
      <c r="BDX836" s="28"/>
      <c r="BDY836" s="28"/>
      <c r="BDZ836" s="28"/>
      <c r="BEA836" s="28"/>
      <c r="BEB836" s="28"/>
      <c r="BEC836" s="28"/>
      <c r="BED836" s="28"/>
      <c r="BEE836" s="28"/>
      <c r="BEF836" s="28"/>
      <c r="BEG836" s="28"/>
      <c r="BEH836" s="28"/>
      <c r="BEI836" s="28"/>
      <c r="BEJ836" s="28"/>
      <c r="BEK836" s="28"/>
      <c r="BEL836" s="28"/>
      <c r="BEM836" s="28"/>
      <c r="BEN836" s="28"/>
      <c r="BEO836" s="28"/>
      <c r="BEP836" s="28"/>
      <c r="BEQ836" s="28"/>
      <c r="BER836" s="28"/>
      <c r="BES836" s="28"/>
      <c r="BET836" s="28"/>
      <c r="BEU836" s="28"/>
      <c r="BEV836" s="28"/>
      <c r="BEW836" s="28"/>
      <c r="BEX836" s="28"/>
      <c r="BEY836" s="28"/>
      <c r="BEZ836" s="28"/>
      <c r="BFA836" s="28"/>
      <c r="BFB836" s="28"/>
      <c r="BFC836" s="28"/>
      <c r="BFD836" s="28"/>
      <c r="BFE836" s="28"/>
      <c r="BFF836" s="28"/>
      <c r="BFG836" s="28"/>
      <c r="BFH836" s="28"/>
      <c r="BFI836" s="28"/>
      <c r="BFJ836" s="28"/>
      <c r="BFK836" s="28"/>
      <c r="BFL836" s="28"/>
      <c r="BFM836" s="28"/>
      <c r="BFN836" s="28"/>
      <c r="BFO836" s="28"/>
      <c r="BFP836" s="28"/>
      <c r="BFQ836" s="28"/>
      <c r="BFR836" s="28"/>
      <c r="BFS836" s="28"/>
      <c r="BFT836" s="28"/>
      <c r="BFU836" s="28"/>
      <c r="BFV836" s="28"/>
      <c r="BFW836" s="28"/>
      <c r="BFX836" s="28"/>
      <c r="BFY836" s="28"/>
      <c r="BFZ836" s="28"/>
      <c r="BGA836" s="28"/>
      <c r="BGB836" s="28"/>
      <c r="BGC836" s="28"/>
      <c r="BGD836" s="28"/>
      <c r="BGE836" s="28"/>
      <c r="BGF836" s="28"/>
      <c r="BGG836" s="28"/>
      <c r="BGH836" s="28"/>
      <c r="BGI836" s="28"/>
      <c r="BGJ836" s="28"/>
      <c r="BGK836" s="28"/>
      <c r="BGL836" s="28"/>
      <c r="BGM836" s="28"/>
      <c r="BGN836" s="28"/>
      <c r="BGO836" s="28"/>
      <c r="BGP836" s="28"/>
      <c r="BGQ836" s="28"/>
      <c r="BGR836" s="28"/>
      <c r="BGS836" s="28"/>
      <c r="BGT836" s="28"/>
      <c r="BGU836" s="28"/>
      <c r="BGV836" s="28"/>
      <c r="BGW836" s="28"/>
      <c r="BGX836" s="28"/>
      <c r="BGY836" s="28"/>
      <c r="BGZ836" s="28"/>
      <c r="BHA836" s="28"/>
      <c r="BHB836" s="28"/>
      <c r="BHC836" s="28"/>
      <c r="BHD836" s="28"/>
      <c r="BHE836" s="28"/>
      <c r="BHF836" s="28"/>
      <c r="BHG836" s="28"/>
      <c r="BHH836" s="28"/>
      <c r="BHI836" s="28"/>
      <c r="BHJ836" s="28"/>
      <c r="BHK836" s="28"/>
      <c r="BHL836" s="28"/>
      <c r="BHM836" s="28"/>
      <c r="BHN836" s="28"/>
      <c r="BHO836" s="28"/>
      <c r="BHP836" s="28"/>
      <c r="BHQ836" s="28"/>
      <c r="BHR836" s="28"/>
      <c r="BHS836" s="28"/>
      <c r="BHT836" s="28"/>
      <c r="BHU836" s="28"/>
      <c r="BHV836" s="28"/>
      <c r="BHW836" s="28"/>
      <c r="BHX836" s="28"/>
      <c r="BHY836" s="28"/>
      <c r="BHZ836" s="28"/>
      <c r="BIA836" s="28"/>
      <c r="BIB836" s="28"/>
      <c r="BIC836" s="28"/>
      <c r="BID836" s="28"/>
      <c r="BIE836" s="28"/>
      <c r="BIF836" s="28"/>
      <c r="BIG836" s="28"/>
      <c r="BIH836" s="28"/>
      <c r="BII836" s="28"/>
      <c r="BIJ836" s="28"/>
      <c r="BIK836" s="28"/>
      <c r="BIL836" s="28"/>
      <c r="BIM836" s="28"/>
      <c r="BIN836" s="28"/>
      <c r="BIO836" s="28"/>
      <c r="BIP836" s="28"/>
      <c r="BIQ836" s="28"/>
      <c r="BIR836" s="28"/>
      <c r="BIS836" s="28"/>
      <c r="BIT836" s="28"/>
      <c r="BIU836" s="28"/>
      <c r="BIV836" s="28"/>
      <c r="BIW836" s="28"/>
      <c r="BIX836" s="28"/>
      <c r="BIY836" s="28"/>
      <c r="BIZ836" s="28"/>
      <c r="BJA836" s="28"/>
      <c r="BJB836" s="28"/>
      <c r="BJC836" s="28"/>
      <c r="BJD836" s="28"/>
      <c r="BJE836" s="28"/>
      <c r="BJF836" s="28"/>
      <c r="BJG836" s="28"/>
      <c r="BJH836" s="28"/>
      <c r="BJI836" s="28"/>
      <c r="BJJ836" s="28"/>
      <c r="BJK836" s="28"/>
      <c r="BJL836" s="28"/>
      <c r="BJM836" s="28"/>
      <c r="BJN836" s="28"/>
      <c r="BJO836" s="28"/>
      <c r="BJP836" s="28"/>
      <c r="BJQ836" s="28"/>
      <c r="BJR836" s="28"/>
      <c r="BJS836" s="28"/>
      <c r="BJT836" s="28"/>
      <c r="BJU836" s="28"/>
      <c r="BJV836" s="28"/>
      <c r="BJW836" s="28"/>
      <c r="BJX836" s="28"/>
      <c r="BJY836" s="28"/>
      <c r="BJZ836" s="28"/>
      <c r="BKA836" s="28"/>
      <c r="BKB836" s="28"/>
      <c r="BKC836" s="28"/>
      <c r="BKD836" s="28"/>
      <c r="BKE836" s="28"/>
      <c r="BKF836" s="28"/>
      <c r="BKG836" s="28"/>
      <c r="BKH836" s="28"/>
      <c r="BKI836" s="28"/>
      <c r="BKJ836" s="28"/>
      <c r="BKK836" s="28"/>
      <c r="BKL836" s="28"/>
      <c r="BKM836" s="28"/>
      <c r="BKN836" s="28"/>
      <c r="BKO836" s="28"/>
      <c r="BKP836" s="28"/>
      <c r="BKQ836" s="28"/>
      <c r="BKR836" s="28"/>
      <c r="BKS836" s="28"/>
      <c r="BKT836" s="28"/>
      <c r="BKU836" s="28"/>
      <c r="BKV836" s="28"/>
      <c r="BKW836" s="28"/>
      <c r="BKX836" s="28"/>
      <c r="BKY836" s="28"/>
      <c r="BKZ836" s="28"/>
      <c r="BLA836" s="28"/>
      <c r="BLB836" s="28"/>
      <c r="BLC836" s="28"/>
      <c r="BLD836" s="28"/>
      <c r="BLE836" s="28"/>
      <c r="BLF836" s="28"/>
      <c r="BLG836" s="28"/>
      <c r="BLH836" s="28"/>
      <c r="BLI836" s="28"/>
      <c r="BLJ836" s="28"/>
      <c r="BLK836" s="28"/>
      <c r="BLL836" s="28"/>
      <c r="BLM836" s="28"/>
      <c r="BLN836" s="28"/>
      <c r="BLO836" s="28"/>
      <c r="BLP836" s="28"/>
      <c r="BLQ836" s="28"/>
      <c r="BLR836" s="28"/>
      <c r="BLS836" s="28"/>
      <c r="BLT836" s="28"/>
      <c r="BLU836" s="28"/>
      <c r="BLV836" s="28"/>
      <c r="BLW836" s="28"/>
      <c r="BLX836" s="28"/>
      <c r="BLY836" s="28"/>
      <c r="BLZ836" s="28"/>
      <c r="BMA836" s="28"/>
      <c r="BMB836" s="28"/>
      <c r="BMC836" s="28"/>
      <c r="BMD836" s="28"/>
      <c r="BME836" s="28"/>
      <c r="BMF836" s="28"/>
      <c r="BMG836" s="28"/>
      <c r="BMH836" s="28"/>
      <c r="BMI836" s="28"/>
      <c r="BMJ836" s="28"/>
      <c r="BMK836" s="28"/>
      <c r="BML836" s="28"/>
      <c r="BMM836" s="28"/>
      <c r="BMN836" s="28"/>
      <c r="BMO836" s="28"/>
      <c r="BMP836" s="28"/>
      <c r="BMQ836" s="28"/>
      <c r="BMR836" s="28"/>
      <c r="BMS836" s="28"/>
      <c r="BMT836" s="28"/>
      <c r="BMU836" s="28"/>
      <c r="BMV836" s="28"/>
      <c r="BMW836" s="28"/>
      <c r="BMX836" s="28"/>
      <c r="BMY836" s="28"/>
      <c r="BMZ836" s="28"/>
      <c r="BNA836" s="28"/>
      <c r="BNB836" s="28"/>
      <c r="BNC836" s="28"/>
      <c r="BND836" s="28"/>
      <c r="BNE836" s="28"/>
      <c r="BNF836" s="28"/>
      <c r="BNG836" s="28"/>
      <c r="BNH836" s="28"/>
      <c r="BNI836" s="28"/>
      <c r="BNJ836" s="28"/>
      <c r="BNK836" s="28"/>
      <c r="BNL836" s="28"/>
      <c r="BNM836" s="28"/>
      <c r="BNN836" s="28"/>
      <c r="BNO836" s="28"/>
      <c r="BNP836" s="28"/>
      <c r="BNQ836" s="28"/>
      <c r="BNR836" s="28"/>
      <c r="BNS836" s="28"/>
      <c r="BNT836" s="28"/>
      <c r="BNU836" s="28"/>
      <c r="BNV836" s="28"/>
      <c r="BNW836" s="28"/>
      <c r="BNX836" s="28"/>
      <c r="BNY836" s="28"/>
      <c r="BNZ836" s="28"/>
      <c r="BOA836" s="28"/>
      <c r="BOB836" s="28"/>
      <c r="BOC836" s="28"/>
      <c r="BOD836" s="28"/>
      <c r="BOE836" s="28"/>
      <c r="BOF836" s="28"/>
      <c r="BOG836" s="28"/>
      <c r="BOH836" s="28"/>
      <c r="BOI836" s="28"/>
      <c r="BOJ836" s="28"/>
      <c r="BOK836" s="28"/>
      <c r="BOL836" s="28"/>
      <c r="BOM836" s="28"/>
      <c r="BON836" s="28"/>
      <c r="BOO836" s="28"/>
      <c r="BOP836" s="28"/>
      <c r="BOQ836" s="28"/>
      <c r="BOR836" s="28"/>
      <c r="BOS836" s="28"/>
      <c r="BOT836" s="28"/>
      <c r="BOU836" s="28"/>
      <c r="BOV836" s="28"/>
      <c r="BOW836" s="28"/>
      <c r="BOX836" s="28"/>
      <c r="BOY836" s="28"/>
      <c r="BOZ836" s="28"/>
      <c r="BPA836" s="28"/>
      <c r="BPB836" s="28"/>
      <c r="BPC836" s="28"/>
      <c r="BPD836" s="28"/>
      <c r="BPE836" s="28"/>
      <c r="BPF836" s="28"/>
      <c r="BPG836" s="28"/>
      <c r="BPH836" s="28"/>
      <c r="BPI836" s="28"/>
      <c r="BPJ836" s="28"/>
      <c r="BPK836" s="28"/>
      <c r="BPL836" s="28"/>
      <c r="BPM836" s="28"/>
      <c r="BPN836" s="28"/>
      <c r="BPO836" s="28"/>
      <c r="BPP836" s="28"/>
      <c r="BPQ836" s="28"/>
      <c r="BPR836" s="28"/>
      <c r="BPS836" s="28"/>
      <c r="BPT836" s="28"/>
      <c r="BPU836" s="28"/>
      <c r="BPV836" s="28"/>
      <c r="BPW836" s="28"/>
      <c r="BPX836" s="28"/>
      <c r="BPY836" s="28"/>
      <c r="BPZ836" s="28"/>
      <c r="BQA836" s="28"/>
      <c r="BQB836" s="28"/>
      <c r="BQC836" s="28"/>
      <c r="BQD836" s="28"/>
      <c r="BQE836" s="28"/>
      <c r="BQF836" s="28"/>
      <c r="BQG836" s="28"/>
      <c r="BQH836" s="28"/>
      <c r="BQI836" s="28"/>
      <c r="BQJ836" s="28"/>
      <c r="BQK836" s="28"/>
      <c r="BQL836" s="28"/>
      <c r="BQM836" s="28"/>
      <c r="BQN836" s="28"/>
      <c r="BQO836" s="28"/>
      <c r="BQP836" s="28"/>
      <c r="BQQ836" s="28"/>
      <c r="BQR836" s="28"/>
      <c r="BQS836" s="28"/>
      <c r="BQT836" s="28"/>
      <c r="BQU836" s="28"/>
      <c r="BQV836" s="28"/>
      <c r="BQW836" s="28"/>
      <c r="BQX836" s="28"/>
      <c r="BQY836" s="28"/>
      <c r="BQZ836" s="28"/>
      <c r="BRA836" s="28"/>
      <c r="BRB836" s="28"/>
      <c r="BRC836" s="28"/>
      <c r="BRD836" s="28"/>
      <c r="BRE836" s="28"/>
      <c r="BRF836" s="28"/>
      <c r="BRG836" s="28"/>
      <c r="BRH836" s="28"/>
      <c r="BRI836" s="28"/>
      <c r="BRJ836" s="28"/>
      <c r="BRK836" s="28"/>
      <c r="BRL836" s="28"/>
      <c r="BRM836" s="28"/>
      <c r="BRN836" s="28"/>
      <c r="BRO836" s="28"/>
      <c r="BRP836" s="28"/>
      <c r="BRQ836" s="28"/>
      <c r="BRR836" s="28"/>
      <c r="BRS836" s="28"/>
      <c r="BRT836" s="28"/>
      <c r="BRU836" s="28"/>
      <c r="BRV836" s="28"/>
      <c r="BRW836" s="28"/>
      <c r="BRX836" s="28"/>
      <c r="BRY836" s="28"/>
      <c r="BRZ836" s="28"/>
      <c r="BSA836" s="28"/>
      <c r="BSB836" s="28"/>
      <c r="BSC836" s="28"/>
      <c r="BSD836" s="28"/>
      <c r="BSE836" s="28"/>
      <c r="BSF836" s="28"/>
      <c r="BSG836" s="28"/>
      <c r="BSH836" s="28"/>
      <c r="BSI836" s="28"/>
      <c r="BSJ836" s="28"/>
      <c r="BSK836" s="28"/>
      <c r="BSL836" s="28"/>
      <c r="BSM836" s="28"/>
      <c r="BSN836" s="28"/>
      <c r="BSO836" s="28"/>
      <c r="BSP836" s="28"/>
      <c r="BSQ836" s="28"/>
      <c r="BSR836" s="28"/>
      <c r="BSS836" s="28"/>
      <c r="BST836" s="28"/>
      <c r="BSU836" s="28"/>
      <c r="BSV836" s="28"/>
      <c r="BSW836" s="28"/>
      <c r="BSX836" s="28"/>
      <c r="BSY836" s="28"/>
      <c r="BSZ836" s="28"/>
      <c r="BTA836" s="28"/>
      <c r="BTB836" s="28"/>
      <c r="BTC836" s="28"/>
      <c r="BTD836" s="28"/>
      <c r="BTE836" s="28"/>
      <c r="BTF836" s="28"/>
      <c r="BTG836" s="28"/>
      <c r="BTH836" s="28"/>
      <c r="BTI836" s="28"/>
      <c r="BTJ836" s="28"/>
      <c r="BTK836" s="28"/>
      <c r="BTL836" s="28"/>
      <c r="BTM836" s="28"/>
      <c r="BTN836" s="28"/>
      <c r="BTO836" s="28"/>
      <c r="BTP836" s="28"/>
      <c r="BTQ836" s="28"/>
      <c r="BTR836" s="28"/>
      <c r="BTS836" s="28"/>
      <c r="BTT836" s="28"/>
      <c r="BTU836" s="28"/>
      <c r="BTV836" s="28"/>
      <c r="BTW836" s="28"/>
      <c r="BTX836" s="28"/>
      <c r="BTY836" s="28"/>
      <c r="BTZ836" s="28"/>
      <c r="BUA836" s="28"/>
      <c r="BUB836" s="28"/>
      <c r="BUC836" s="28"/>
      <c r="BUD836" s="28"/>
      <c r="BUE836" s="28"/>
      <c r="BUF836" s="28"/>
      <c r="BUG836" s="28"/>
      <c r="BUH836" s="28"/>
      <c r="BUI836" s="28"/>
      <c r="BUJ836" s="28"/>
      <c r="BUK836" s="28"/>
      <c r="BUL836" s="28"/>
      <c r="BUM836" s="28"/>
      <c r="BUN836" s="28"/>
      <c r="BUO836" s="28"/>
      <c r="BUP836" s="28"/>
      <c r="BUQ836" s="28"/>
      <c r="BUR836" s="28"/>
      <c r="BUS836" s="28"/>
      <c r="BUT836" s="28"/>
      <c r="BUU836" s="28"/>
      <c r="BUV836" s="28"/>
      <c r="BUW836" s="28"/>
      <c r="BUX836" s="28"/>
      <c r="BUY836" s="28"/>
      <c r="BUZ836" s="28"/>
      <c r="BVA836" s="28"/>
      <c r="BVB836" s="28"/>
      <c r="BVC836" s="28"/>
      <c r="BVD836" s="28"/>
      <c r="BVE836" s="28"/>
      <c r="BVF836" s="28"/>
      <c r="BVG836" s="28"/>
      <c r="BVH836" s="28"/>
      <c r="BVI836" s="28"/>
      <c r="BVJ836" s="28"/>
      <c r="BVK836" s="28"/>
      <c r="BVL836" s="28"/>
      <c r="BVM836" s="28"/>
      <c r="BVN836" s="28"/>
      <c r="BVO836" s="28"/>
      <c r="BVP836" s="28"/>
      <c r="BVQ836" s="28"/>
      <c r="BVR836" s="28"/>
      <c r="BVS836" s="28"/>
      <c r="BVT836" s="28"/>
      <c r="BVU836" s="28"/>
      <c r="BVV836" s="28"/>
      <c r="BVW836" s="28"/>
      <c r="BVX836" s="28"/>
      <c r="BVY836" s="28"/>
      <c r="BVZ836" s="28"/>
      <c r="BWA836" s="28"/>
      <c r="BWB836" s="28"/>
      <c r="BWC836" s="28"/>
      <c r="BWD836" s="28"/>
      <c r="BWE836" s="28"/>
      <c r="BWF836" s="28"/>
      <c r="BWG836" s="28"/>
      <c r="BWH836" s="28"/>
      <c r="BWI836" s="28"/>
      <c r="BWJ836" s="28"/>
      <c r="BWK836" s="28"/>
      <c r="BWL836" s="28"/>
      <c r="BWM836" s="28"/>
      <c r="BWN836" s="28"/>
      <c r="BWO836" s="28"/>
      <c r="BWP836" s="28"/>
      <c r="BWQ836" s="28"/>
      <c r="BWR836" s="28"/>
      <c r="BWS836" s="28"/>
      <c r="BWT836" s="28"/>
      <c r="BWU836" s="28"/>
      <c r="BWV836" s="28"/>
      <c r="BWW836" s="28"/>
      <c r="BWX836" s="28"/>
      <c r="BWY836" s="28"/>
      <c r="BWZ836" s="28"/>
      <c r="BXA836" s="28"/>
      <c r="BXB836" s="28"/>
      <c r="BXC836" s="28"/>
      <c r="BXD836" s="28"/>
      <c r="BXE836" s="28"/>
      <c r="BXF836" s="28"/>
      <c r="BXG836" s="28"/>
      <c r="BXH836" s="28"/>
      <c r="BXI836" s="28"/>
      <c r="BXJ836" s="28"/>
      <c r="BXK836" s="28"/>
      <c r="BXL836" s="28"/>
      <c r="BXM836" s="28"/>
      <c r="BXN836" s="28"/>
      <c r="BXO836" s="28"/>
      <c r="BXP836" s="28"/>
      <c r="BXQ836" s="28"/>
      <c r="BXR836" s="28"/>
      <c r="BXS836" s="28"/>
      <c r="BXT836" s="28"/>
      <c r="BXU836" s="28"/>
      <c r="BXV836" s="28"/>
      <c r="BXW836" s="28"/>
      <c r="BXX836" s="28"/>
      <c r="BXY836" s="28"/>
      <c r="BXZ836" s="28"/>
      <c r="BYA836" s="28"/>
      <c r="BYB836" s="28"/>
      <c r="BYC836" s="28"/>
      <c r="BYD836" s="28"/>
      <c r="BYE836" s="28"/>
      <c r="BYF836" s="28"/>
      <c r="BYG836" s="28"/>
      <c r="BYH836" s="28"/>
      <c r="BYI836" s="28"/>
      <c r="BYJ836" s="28"/>
      <c r="BYK836" s="28"/>
      <c r="BYL836" s="28"/>
      <c r="BYM836" s="28"/>
      <c r="BYN836" s="28"/>
      <c r="BYO836" s="28"/>
      <c r="BYP836" s="28"/>
      <c r="BYQ836" s="28"/>
      <c r="BYR836" s="28"/>
      <c r="BYS836" s="28"/>
      <c r="BYT836" s="28"/>
      <c r="BYU836" s="28"/>
      <c r="BYV836" s="28"/>
      <c r="BYW836" s="28"/>
      <c r="BYX836" s="28"/>
      <c r="BYY836" s="28"/>
      <c r="BYZ836" s="28"/>
      <c r="BZA836" s="28"/>
      <c r="BZB836" s="28"/>
      <c r="BZC836" s="28"/>
      <c r="BZD836" s="28"/>
      <c r="BZE836" s="28"/>
      <c r="BZF836" s="28"/>
      <c r="BZG836" s="28"/>
      <c r="BZH836" s="28"/>
      <c r="BZI836" s="28"/>
      <c r="BZJ836" s="28"/>
      <c r="BZK836" s="28"/>
      <c r="BZL836" s="28"/>
      <c r="BZM836" s="28"/>
      <c r="BZN836" s="28"/>
      <c r="BZO836" s="28"/>
      <c r="BZP836" s="28"/>
      <c r="BZQ836" s="28"/>
      <c r="BZR836" s="28"/>
      <c r="BZS836" s="28"/>
      <c r="BZT836" s="28"/>
      <c r="BZU836" s="28"/>
      <c r="BZV836" s="28"/>
      <c r="BZW836" s="28"/>
      <c r="BZX836" s="28"/>
      <c r="BZY836" s="28"/>
      <c r="BZZ836" s="28"/>
      <c r="CAA836" s="28"/>
      <c r="CAB836" s="28"/>
      <c r="CAC836" s="28"/>
      <c r="CAD836" s="28"/>
      <c r="CAE836" s="28"/>
      <c r="CAF836" s="28"/>
      <c r="CAG836" s="28"/>
      <c r="CAH836" s="28"/>
      <c r="CAI836" s="28"/>
      <c r="CAJ836" s="28"/>
      <c r="CAK836" s="28"/>
      <c r="CAL836" s="28"/>
      <c r="CAM836" s="28"/>
      <c r="CAN836" s="28"/>
      <c r="CAO836" s="28"/>
      <c r="CAP836" s="28"/>
      <c r="CAQ836" s="28"/>
      <c r="CAR836" s="28"/>
      <c r="CAS836" s="28"/>
      <c r="CAT836" s="28"/>
      <c r="CAU836" s="28"/>
      <c r="CAV836" s="28"/>
      <c r="CAW836" s="28"/>
      <c r="CAX836" s="28"/>
      <c r="CAY836" s="28"/>
      <c r="CAZ836" s="28"/>
      <c r="CBA836" s="28"/>
      <c r="CBB836" s="28"/>
      <c r="CBC836" s="28"/>
      <c r="CBD836" s="28"/>
      <c r="CBE836" s="28"/>
      <c r="CBF836" s="28"/>
      <c r="CBG836" s="28"/>
      <c r="CBH836" s="28"/>
      <c r="CBI836" s="28"/>
      <c r="CBJ836" s="28"/>
      <c r="CBK836" s="28"/>
      <c r="CBL836" s="28"/>
      <c r="CBM836" s="28"/>
      <c r="CBN836" s="28"/>
      <c r="CBO836" s="28"/>
      <c r="CBP836" s="28"/>
      <c r="CBQ836" s="28"/>
      <c r="CBR836" s="28"/>
      <c r="CBS836" s="28"/>
      <c r="CBT836" s="28"/>
      <c r="CBU836" s="28"/>
      <c r="CBV836" s="28"/>
      <c r="CBW836" s="28"/>
      <c r="CBX836" s="28"/>
      <c r="CBY836" s="28"/>
      <c r="CBZ836" s="28"/>
      <c r="CCA836" s="28"/>
      <c r="CCB836" s="28"/>
      <c r="CCC836" s="28"/>
      <c r="CCD836" s="28"/>
      <c r="CCE836" s="28"/>
      <c r="CCF836" s="28"/>
      <c r="CCG836" s="28"/>
      <c r="CCH836" s="28"/>
      <c r="CCI836" s="28"/>
      <c r="CCJ836" s="28"/>
      <c r="CCK836" s="28"/>
      <c r="CCL836" s="28"/>
      <c r="CCM836" s="28"/>
      <c r="CCN836" s="28"/>
      <c r="CCO836" s="28"/>
      <c r="CCP836" s="28"/>
      <c r="CCQ836" s="28"/>
      <c r="CCR836" s="28"/>
      <c r="CCS836" s="28"/>
      <c r="CCT836" s="28"/>
      <c r="CCU836" s="28"/>
      <c r="CCV836" s="28"/>
      <c r="CCW836" s="28"/>
      <c r="CCX836" s="28"/>
      <c r="CCY836" s="28"/>
      <c r="CCZ836" s="28"/>
      <c r="CDA836" s="28"/>
      <c r="CDB836" s="28"/>
      <c r="CDC836" s="28"/>
      <c r="CDD836" s="28"/>
      <c r="CDE836" s="28"/>
      <c r="CDF836" s="28"/>
      <c r="CDG836" s="28"/>
      <c r="CDH836" s="28"/>
      <c r="CDI836" s="28"/>
      <c r="CDJ836" s="28"/>
      <c r="CDK836" s="28"/>
      <c r="CDL836" s="28"/>
      <c r="CDM836" s="28"/>
      <c r="CDN836" s="28"/>
      <c r="CDO836" s="28"/>
      <c r="CDP836" s="28"/>
      <c r="CDQ836" s="28"/>
      <c r="CDR836" s="28"/>
      <c r="CDS836" s="28"/>
      <c r="CDT836" s="28"/>
      <c r="CDU836" s="28"/>
      <c r="CDV836" s="28"/>
      <c r="CDW836" s="28"/>
      <c r="CDX836" s="28"/>
      <c r="CDY836" s="28"/>
      <c r="CDZ836" s="28"/>
      <c r="CEA836" s="28"/>
      <c r="CEB836" s="28"/>
      <c r="CEC836" s="28"/>
      <c r="CED836" s="28"/>
      <c r="CEE836" s="28"/>
      <c r="CEF836" s="28"/>
      <c r="CEG836" s="28"/>
      <c r="CEH836" s="28"/>
      <c r="CEI836" s="28"/>
      <c r="CEJ836" s="28"/>
      <c r="CEK836" s="28"/>
      <c r="CEL836" s="28"/>
      <c r="CEM836" s="28"/>
      <c r="CEN836" s="28"/>
      <c r="CEO836" s="28"/>
      <c r="CEP836" s="28"/>
      <c r="CEQ836" s="28"/>
      <c r="CER836" s="28"/>
      <c r="CES836" s="28"/>
      <c r="CET836" s="28"/>
      <c r="CEU836" s="28"/>
      <c r="CEV836" s="28"/>
      <c r="CEW836" s="28"/>
      <c r="CEX836" s="28"/>
      <c r="CEY836" s="28"/>
      <c r="CEZ836" s="28"/>
      <c r="CFA836" s="28"/>
      <c r="CFB836" s="28"/>
      <c r="CFC836" s="28"/>
      <c r="CFD836" s="28"/>
      <c r="CFE836" s="28"/>
      <c r="CFF836" s="28"/>
      <c r="CFG836" s="28"/>
      <c r="CFH836" s="28"/>
      <c r="CFI836" s="28"/>
      <c r="CFJ836" s="28"/>
      <c r="CFK836" s="28"/>
      <c r="CFL836" s="28"/>
      <c r="CFM836" s="28"/>
      <c r="CFN836" s="28"/>
      <c r="CFO836" s="28"/>
      <c r="CFP836" s="28"/>
      <c r="CFQ836" s="28"/>
      <c r="CFR836" s="28"/>
      <c r="CFS836" s="28"/>
      <c r="CFT836" s="28"/>
      <c r="CFU836" s="28"/>
      <c r="CFV836" s="28"/>
      <c r="CFW836" s="28"/>
      <c r="CFX836" s="28"/>
      <c r="CFY836" s="28"/>
      <c r="CFZ836" s="28"/>
      <c r="CGA836" s="28"/>
      <c r="CGB836" s="28"/>
      <c r="CGC836" s="28"/>
      <c r="CGD836" s="28"/>
      <c r="CGE836" s="28"/>
      <c r="CGF836" s="28"/>
      <c r="CGG836" s="28"/>
      <c r="CGH836" s="28"/>
      <c r="CGI836" s="28"/>
      <c r="CGJ836" s="28"/>
      <c r="CGK836" s="28"/>
      <c r="CGL836" s="28"/>
      <c r="CGM836" s="28"/>
      <c r="CGN836" s="28"/>
      <c r="CGO836" s="28"/>
      <c r="CGP836" s="28"/>
      <c r="CGQ836" s="28"/>
      <c r="CGR836" s="28"/>
      <c r="CGS836" s="28"/>
      <c r="CGT836" s="28"/>
      <c r="CGU836" s="28"/>
      <c r="CGV836" s="28"/>
      <c r="CGW836" s="28"/>
      <c r="CGX836" s="28"/>
      <c r="CGY836" s="28"/>
      <c r="CGZ836" s="28"/>
      <c r="CHA836" s="28"/>
      <c r="CHB836" s="28"/>
      <c r="CHC836" s="28"/>
      <c r="CHD836" s="28"/>
      <c r="CHE836" s="28"/>
      <c r="CHF836" s="28"/>
      <c r="CHG836" s="28"/>
      <c r="CHH836" s="28"/>
      <c r="CHI836" s="28"/>
      <c r="CHJ836" s="28"/>
      <c r="CHK836" s="28"/>
      <c r="CHL836" s="28"/>
      <c r="CHM836" s="28"/>
      <c r="CHN836" s="28"/>
      <c r="CHO836" s="28"/>
      <c r="CHP836" s="28"/>
      <c r="CHQ836" s="28"/>
      <c r="CHR836" s="28"/>
      <c r="CHS836" s="28"/>
      <c r="CHT836" s="28"/>
      <c r="CHU836" s="28"/>
      <c r="CHV836" s="28"/>
      <c r="CHW836" s="28"/>
      <c r="CHX836" s="28"/>
      <c r="CHY836" s="28"/>
      <c r="CHZ836" s="28"/>
      <c r="CIA836" s="28"/>
      <c r="CIB836" s="28"/>
      <c r="CIC836" s="28"/>
      <c r="CID836" s="28"/>
      <c r="CIE836" s="28"/>
      <c r="CIF836" s="28"/>
      <c r="CIG836" s="28"/>
      <c r="CIH836" s="28"/>
      <c r="CII836" s="28"/>
      <c r="CIJ836" s="28"/>
      <c r="CIK836" s="28"/>
      <c r="CIL836" s="28"/>
      <c r="CIM836" s="28"/>
      <c r="CIN836" s="28"/>
      <c r="CIO836" s="28"/>
      <c r="CIP836" s="28"/>
      <c r="CIQ836" s="28"/>
      <c r="CIR836" s="28"/>
      <c r="CIS836" s="28"/>
      <c r="CIT836" s="28"/>
      <c r="CIU836" s="28"/>
      <c r="CIV836" s="28"/>
      <c r="CIW836" s="28"/>
      <c r="CIX836" s="28"/>
      <c r="CIY836" s="28"/>
      <c r="CIZ836" s="28"/>
      <c r="CJA836" s="28"/>
      <c r="CJB836" s="28"/>
      <c r="CJC836" s="28"/>
      <c r="CJD836" s="28"/>
      <c r="CJE836" s="28"/>
      <c r="CJF836" s="28"/>
      <c r="CJG836" s="28"/>
      <c r="CJH836" s="28"/>
      <c r="CJI836" s="28"/>
      <c r="CJJ836" s="28"/>
      <c r="CJK836" s="28"/>
      <c r="CJL836" s="28"/>
      <c r="CJM836" s="28"/>
      <c r="CJN836" s="28"/>
      <c r="CJO836" s="28"/>
      <c r="CJP836" s="28"/>
      <c r="CJQ836" s="28"/>
      <c r="CJR836" s="28"/>
      <c r="CJS836" s="28"/>
      <c r="CJT836" s="28"/>
      <c r="CJU836" s="28"/>
      <c r="CJV836" s="28"/>
      <c r="CJW836" s="28"/>
      <c r="CJX836" s="28"/>
      <c r="CJY836" s="28"/>
      <c r="CJZ836" s="28"/>
      <c r="CKA836" s="28"/>
      <c r="CKB836" s="28"/>
      <c r="CKC836" s="28"/>
      <c r="CKD836" s="28"/>
      <c r="CKE836" s="28"/>
      <c r="CKF836" s="28"/>
      <c r="CKG836" s="28"/>
      <c r="CKH836" s="28"/>
      <c r="CKI836" s="28"/>
      <c r="CKJ836" s="28"/>
      <c r="CKK836" s="28"/>
      <c r="CKL836" s="28"/>
      <c r="CKM836" s="28"/>
      <c r="CKN836" s="28"/>
      <c r="CKO836" s="28"/>
      <c r="CKP836" s="28"/>
      <c r="CKQ836" s="28"/>
      <c r="CKR836" s="28"/>
      <c r="CKS836" s="28"/>
      <c r="CKT836" s="28"/>
      <c r="CKU836" s="28"/>
      <c r="CKV836" s="28"/>
      <c r="CKW836" s="28"/>
      <c r="CKX836" s="28"/>
      <c r="CKY836" s="28"/>
      <c r="CKZ836" s="28"/>
      <c r="CLA836" s="28"/>
      <c r="CLB836" s="28"/>
      <c r="CLC836" s="28"/>
      <c r="CLD836" s="28"/>
      <c r="CLE836" s="28"/>
      <c r="CLF836" s="28"/>
      <c r="CLG836" s="28"/>
      <c r="CLH836" s="28"/>
      <c r="CLI836" s="28"/>
      <c r="CLJ836" s="28"/>
      <c r="CLK836" s="28"/>
      <c r="CLL836" s="28"/>
      <c r="CLM836" s="28"/>
      <c r="CLN836" s="28"/>
      <c r="CLO836" s="28"/>
      <c r="CLP836" s="28"/>
      <c r="CLQ836" s="28"/>
      <c r="CLR836" s="28"/>
      <c r="CLS836" s="28"/>
      <c r="CLT836" s="28"/>
      <c r="CLU836" s="28"/>
      <c r="CLV836" s="28"/>
      <c r="CLW836" s="28"/>
      <c r="CLX836" s="28"/>
      <c r="CLY836" s="28"/>
      <c r="CLZ836" s="28"/>
      <c r="CMA836" s="28"/>
      <c r="CMB836" s="28"/>
      <c r="CMC836" s="28"/>
      <c r="CMD836" s="28"/>
      <c r="CME836" s="28"/>
      <c r="CMF836" s="28"/>
      <c r="CMG836" s="28"/>
      <c r="CMH836" s="28"/>
      <c r="CMI836" s="28"/>
      <c r="CMJ836" s="28"/>
      <c r="CMK836" s="28"/>
      <c r="CML836" s="28"/>
      <c r="CMM836" s="28"/>
      <c r="CMN836" s="28"/>
      <c r="CMO836" s="28"/>
      <c r="CMP836" s="28"/>
      <c r="CMQ836" s="28"/>
      <c r="CMR836" s="28"/>
      <c r="CMS836" s="28"/>
      <c r="CMT836" s="28"/>
      <c r="CMU836" s="28"/>
      <c r="CMV836" s="28"/>
      <c r="CMW836" s="28"/>
      <c r="CMX836" s="28"/>
      <c r="CMY836" s="28"/>
      <c r="CMZ836" s="28"/>
      <c r="CNA836" s="28"/>
      <c r="CNB836" s="28"/>
      <c r="CNC836" s="28"/>
      <c r="CND836" s="28"/>
      <c r="CNE836" s="28"/>
      <c r="CNF836" s="28"/>
      <c r="CNG836" s="28"/>
      <c r="CNH836" s="28"/>
      <c r="CNI836" s="28"/>
      <c r="CNJ836" s="28"/>
      <c r="CNK836" s="28"/>
      <c r="CNL836" s="28"/>
      <c r="CNM836" s="28"/>
      <c r="CNN836" s="28"/>
      <c r="CNO836" s="28"/>
      <c r="CNP836" s="28"/>
      <c r="CNQ836" s="28"/>
      <c r="CNR836" s="28"/>
      <c r="CNS836" s="28"/>
      <c r="CNT836" s="28"/>
      <c r="CNU836" s="28"/>
      <c r="CNV836" s="28"/>
      <c r="CNW836" s="28"/>
      <c r="CNX836" s="28"/>
      <c r="CNY836" s="28"/>
      <c r="CNZ836" s="28"/>
      <c r="COA836" s="28"/>
      <c r="COB836" s="28"/>
      <c r="COC836" s="28"/>
      <c r="COD836" s="28"/>
      <c r="COE836" s="28"/>
      <c r="COF836" s="28"/>
      <c r="COG836" s="28"/>
      <c r="COH836" s="28"/>
      <c r="COI836" s="28"/>
      <c r="COJ836" s="28"/>
      <c r="COK836" s="28"/>
      <c r="COL836" s="28"/>
      <c r="COM836" s="28"/>
      <c r="CON836" s="28"/>
      <c r="COO836" s="28"/>
      <c r="COP836" s="28"/>
      <c r="COQ836" s="28"/>
      <c r="COR836" s="28"/>
      <c r="COS836" s="28"/>
      <c r="COT836" s="28"/>
      <c r="COU836" s="28"/>
      <c r="COV836" s="28"/>
      <c r="COW836" s="28"/>
      <c r="COX836" s="28"/>
      <c r="COY836" s="28"/>
      <c r="COZ836" s="28"/>
      <c r="CPA836" s="28"/>
      <c r="CPB836" s="28"/>
      <c r="CPC836" s="28"/>
      <c r="CPD836" s="28"/>
      <c r="CPE836" s="28"/>
      <c r="CPF836" s="28"/>
      <c r="CPG836" s="28"/>
      <c r="CPH836" s="28"/>
      <c r="CPI836" s="28"/>
      <c r="CPJ836" s="28"/>
      <c r="CPK836" s="28"/>
      <c r="CPL836" s="28"/>
      <c r="CPM836" s="28"/>
      <c r="CPN836" s="28"/>
      <c r="CPO836" s="28"/>
      <c r="CPP836" s="28"/>
      <c r="CPQ836" s="28"/>
      <c r="CPR836" s="28"/>
      <c r="CPS836" s="28"/>
      <c r="CPT836" s="28"/>
      <c r="CPU836" s="28"/>
      <c r="CPV836" s="28"/>
      <c r="CPW836" s="28"/>
      <c r="CPX836" s="28"/>
      <c r="CPY836" s="28"/>
      <c r="CPZ836" s="28"/>
      <c r="CQA836" s="28"/>
      <c r="CQB836" s="28"/>
      <c r="CQC836" s="28"/>
      <c r="CQD836" s="28"/>
      <c r="CQE836" s="28"/>
      <c r="CQF836" s="28"/>
      <c r="CQG836" s="28"/>
      <c r="CQH836" s="28"/>
      <c r="CQI836" s="28"/>
      <c r="CQJ836" s="28"/>
      <c r="CQK836" s="28"/>
      <c r="CQL836" s="28"/>
      <c r="CQM836" s="28"/>
      <c r="CQN836" s="28"/>
      <c r="CQO836" s="28"/>
      <c r="CQP836" s="28"/>
      <c r="CQQ836" s="28"/>
      <c r="CQR836" s="28"/>
      <c r="CQS836" s="28"/>
      <c r="CQT836" s="28"/>
      <c r="CQU836" s="28"/>
      <c r="CQV836" s="28"/>
      <c r="CQW836" s="28"/>
      <c r="CQX836" s="28"/>
      <c r="CQY836" s="28"/>
      <c r="CQZ836" s="28"/>
      <c r="CRA836" s="28"/>
      <c r="CRB836" s="28"/>
      <c r="CRC836" s="28"/>
      <c r="CRD836" s="28"/>
      <c r="CRE836" s="28"/>
      <c r="CRF836" s="28"/>
      <c r="CRG836" s="28"/>
      <c r="CRH836" s="28"/>
      <c r="CRI836" s="28"/>
      <c r="CRJ836" s="28"/>
      <c r="CRK836" s="28"/>
      <c r="CRL836" s="28"/>
      <c r="CRM836" s="28"/>
      <c r="CRN836" s="28"/>
      <c r="CRO836" s="28"/>
      <c r="CRP836" s="28"/>
      <c r="CRQ836" s="28"/>
      <c r="CRR836" s="28"/>
      <c r="CRS836" s="28"/>
      <c r="CRT836" s="28"/>
      <c r="CRU836" s="28"/>
      <c r="CRV836" s="28"/>
      <c r="CRW836" s="28"/>
      <c r="CRX836" s="28"/>
      <c r="CRY836" s="28"/>
      <c r="CRZ836" s="28"/>
      <c r="CSA836" s="28"/>
      <c r="CSB836" s="28"/>
      <c r="CSC836" s="28"/>
      <c r="CSD836" s="28"/>
      <c r="CSE836" s="28"/>
      <c r="CSF836" s="28"/>
      <c r="CSG836" s="28"/>
      <c r="CSH836" s="28"/>
      <c r="CSI836" s="28"/>
      <c r="CSJ836" s="28"/>
      <c r="CSK836" s="28"/>
      <c r="CSL836" s="28"/>
      <c r="CSM836" s="28"/>
      <c r="CSN836" s="28"/>
      <c r="CSO836" s="28"/>
      <c r="CSP836" s="28"/>
      <c r="CSQ836" s="28"/>
      <c r="CSR836" s="28"/>
      <c r="CSS836" s="28"/>
      <c r="CST836" s="28"/>
      <c r="CSU836" s="28"/>
      <c r="CSV836" s="28"/>
      <c r="CSW836" s="28"/>
      <c r="CSX836" s="28"/>
      <c r="CSY836" s="28"/>
      <c r="CSZ836" s="28"/>
      <c r="CTA836" s="28"/>
      <c r="CTB836" s="28"/>
      <c r="CTC836" s="28"/>
      <c r="CTD836" s="28"/>
      <c r="CTE836" s="28"/>
      <c r="CTF836" s="28"/>
      <c r="CTG836" s="28"/>
      <c r="CTH836" s="28"/>
      <c r="CTI836" s="28"/>
      <c r="CTJ836" s="28"/>
      <c r="CTK836" s="28"/>
      <c r="CTL836" s="28"/>
      <c r="CTM836" s="28"/>
      <c r="CTN836" s="28"/>
      <c r="CTO836" s="28"/>
      <c r="CTP836" s="28"/>
      <c r="CTQ836" s="28"/>
      <c r="CTR836" s="28"/>
      <c r="CTS836" s="28"/>
      <c r="CTT836" s="28"/>
      <c r="CTU836" s="28"/>
      <c r="CTV836" s="28"/>
      <c r="CTW836" s="28"/>
      <c r="CTX836" s="28"/>
      <c r="CTY836" s="28"/>
      <c r="CTZ836" s="28"/>
      <c r="CUA836" s="28"/>
      <c r="CUB836" s="28"/>
      <c r="CUC836" s="28"/>
      <c r="CUD836" s="28"/>
      <c r="CUE836" s="28"/>
      <c r="CUF836" s="28"/>
      <c r="CUG836" s="28"/>
      <c r="CUH836" s="28"/>
      <c r="CUI836" s="28"/>
      <c r="CUJ836" s="28"/>
      <c r="CUK836" s="28"/>
      <c r="CUL836" s="28"/>
      <c r="CUM836" s="28"/>
      <c r="CUN836" s="28"/>
      <c r="CUO836" s="28"/>
      <c r="CUP836" s="28"/>
      <c r="CUQ836" s="28"/>
      <c r="CUR836" s="28"/>
      <c r="CUS836" s="28"/>
      <c r="CUT836" s="28"/>
      <c r="CUU836" s="28"/>
      <c r="CUV836" s="28"/>
      <c r="CUW836" s="28"/>
      <c r="CUX836" s="28"/>
      <c r="CUY836" s="28"/>
      <c r="CUZ836" s="28"/>
      <c r="CVA836" s="28"/>
      <c r="CVB836" s="28"/>
      <c r="CVC836" s="28"/>
      <c r="CVD836" s="28"/>
      <c r="CVE836" s="28"/>
      <c r="CVF836" s="28"/>
      <c r="CVG836" s="28"/>
      <c r="CVH836" s="28"/>
      <c r="CVI836" s="28"/>
      <c r="CVJ836" s="28"/>
      <c r="CVK836" s="28"/>
      <c r="CVL836" s="28"/>
      <c r="CVM836" s="28"/>
      <c r="CVN836" s="28"/>
      <c r="CVO836" s="28"/>
      <c r="CVP836" s="28"/>
      <c r="CVQ836" s="28"/>
      <c r="CVR836" s="28"/>
      <c r="CVS836" s="28"/>
      <c r="CVT836" s="28"/>
      <c r="CVU836" s="28"/>
      <c r="CVV836" s="28"/>
      <c r="CVW836" s="28"/>
      <c r="CVX836" s="28"/>
      <c r="CVY836" s="28"/>
      <c r="CVZ836" s="28"/>
      <c r="CWA836" s="28"/>
      <c r="CWB836" s="28"/>
      <c r="CWC836" s="28"/>
      <c r="CWD836" s="28"/>
      <c r="CWE836" s="28"/>
      <c r="CWF836" s="28"/>
      <c r="CWG836" s="28"/>
      <c r="CWH836" s="28"/>
      <c r="CWI836" s="28"/>
      <c r="CWJ836" s="28"/>
      <c r="CWK836" s="28"/>
      <c r="CWL836" s="28"/>
      <c r="CWM836" s="28"/>
      <c r="CWN836" s="28"/>
      <c r="CWO836" s="28"/>
      <c r="CWP836" s="28"/>
      <c r="CWQ836" s="28"/>
      <c r="CWR836" s="28"/>
      <c r="CWS836" s="28"/>
      <c r="CWT836" s="28"/>
      <c r="CWU836" s="28"/>
      <c r="CWV836" s="28"/>
      <c r="CWW836" s="28"/>
      <c r="CWX836" s="28"/>
      <c r="CWY836" s="28"/>
      <c r="CWZ836" s="28"/>
      <c r="CXA836" s="28"/>
      <c r="CXB836" s="28"/>
      <c r="CXC836" s="28"/>
      <c r="CXD836" s="28"/>
      <c r="CXE836" s="28"/>
      <c r="CXF836" s="28"/>
      <c r="CXG836" s="28"/>
      <c r="CXH836" s="28"/>
      <c r="CXI836" s="28"/>
      <c r="CXJ836" s="28"/>
      <c r="CXK836" s="28"/>
      <c r="CXL836" s="28"/>
      <c r="CXM836" s="28"/>
      <c r="CXN836" s="28"/>
      <c r="CXO836" s="28"/>
      <c r="CXP836" s="28"/>
      <c r="CXQ836" s="28"/>
      <c r="CXR836" s="28"/>
      <c r="CXS836" s="28"/>
      <c r="CXT836" s="28"/>
      <c r="CXU836" s="28"/>
      <c r="CXV836" s="28"/>
      <c r="CXW836" s="28"/>
      <c r="CXX836" s="28"/>
      <c r="CXY836" s="28"/>
      <c r="CXZ836" s="28"/>
      <c r="CYA836" s="28"/>
      <c r="CYB836" s="28"/>
      <c r="CYC836" s="28"/>
      <c r="CYD836" s="28"/>
      <c r="CYE836" s="28"/>
      <c r="CYF836" s="28"/>
      <c r="CYG836" s="28"/>
      <c r="CYH836" s="28"/>
      <c r="CYI836" s="28"/>
      <c r="CYJ836" s="28"/>
      <c r="CYK836" s="28"/>
      <c r="CYL836" s="28"/>
      <c r="CYM836" s="28"/>
      <c r="CYN836" s="28"/>
      <c r="CYO836" s="28"/>
      <c r="CYP836" s="28"/>
      <c r="CYQ836" s="28"/>
      <c r="CYR836" s="28"/>
      <c r="CYS836" s="28"/>
      <c r="CYT836" s="28"/>
      <c r="CYU836" s="28"/>
      <c r="CYV836" s="28"/>
      <c r="CYW836" s="28"/>
      <c r="CYX836" s="28"/>
      <c r="CYY836" s="28"/>
      <c r="CYZ836" s="28"/>
      <c r="CZA836" s="28"/>
      <c r="CZB836" s="28"/>
      <c r="CZC836" s="28"/>
      <c r="CZD836" s="28"/>
      <c r="CZE836" s="28"/>
      <c r="CZF836" s="28"/>
      <c r="CZG836" s="28"/>
      <c r="CZH836" s="28"/>
      <c r="CZI836" s="28"/>
      <c r="CZJ836" s="28"/>
      <c r="CZK836" s="28"/>
      <c r="CZL836" s="28"/>
      <c r="CZM836" s="28"/>
      <c r="CZN836" s="28"/>
      <c r="CZO836" s="28"/>
      <c r="CZP836" s="28"/>
      <c r="CZQ836" s="28"/>
      <c r="CZR836" s="28"/>
      <c r="CZS836" s="28"/>
      <c r="CZT836" s="28"/>
      <c r="CZU836" s="28"/>
      <c r="CZV836" s="28"/>
      <c r="CZW836" s="28"/>
      <c r="CZX836" s="28"/>
      <c r="CZY836" s="28"/>
      <c r="CZZ836" s="28"/>
      <c r="DAA836" s="28"/>
      <c r="DAB836" s="28"/>
      <c r="DAC836" s="28"/>
      <c r="DAD836" s="28"/>
      <c r="DAE836" s="28"/>
      <c r="DAF836" s="28"/>
      <c r="DAG836" s="28"/>
      <c r="DAH836" s="28"/>
      <c r="DAI836" s="28"/>
      <c r="DAJ836" s="28"/>
      <c r="DAK836" s="28"/>
      <c r="DAL836" s="28"/>
      <c r="DAM836" s="28"/>
      <c r="DAN836" s="28"/>
      <c r="DAO836" s="28"/>
      <c r="DAP836" s="28"/>
      <c r="DAQ836" s="28"/>
      <c r="DAR836" s="28"/>
      <c r="DAS836" s="28"/>
      <c r="DAT836" s="28"/>
      <c r="DAU836" s="28"/>
      <c r="DAV836" s="28"/>
      <c r="DAW836" s="28"/>
      <c r="DAX836" s="28"/>
      <c r="DAY836" s="28"/>
      <c r="DAZ836" s="28"/>
      <c r="DBA836" s="28"/>
      <c r="DBB836" s="28"/>
      <c r="DBC836" s="28"/>
      <c r="DBD836" s="28"/>
      <c r="DBE836" s="28"/>
      <c r="DBF836" s="28"/>
      <c r="DBG836" s="28"/>
      <c r="DBH836" s="28"/>
      <c r="DBI836" s="28"/>
      <c r="DBJ836" s="28"/>
      <c r="DBK836" s="28"/>
      <c r="DBL836" s="28"/>
      <c r="DBM836" s="28"/>
      <c r="DBN836" s="28"/>
      <c r="DBO836" s="28"/>
      <c r="DBP836" s="28"/>
      <c r="DBQ836" s="28"/>
      <c r="DBR836" s="28"/>
      <c r="DBS836" s="28"/>
      <c r="DBT836" s="28"/>
      <c r="DBU836" s="28"/>
      <c r="DBV836" s="28"/>
      <c r="DBW836" s="28"/>
      <c r="DBX836" s="28"/>
      <c r="DBY836" s="28"/>
      <c r="DBZ836" s="28"/>
      <c r="DCA836" s="28"/>
      <c r="DCB836" s="28"/>
      <c r="DCC836" s="28"/>
      <c r="DCD836" s="28"/>
      <c r="DCE836" s="28"/>
      <c r="DCF836" s="28"/>
      <c r="DCG836" s="28"/>
      <c r="DCH836" s="28"/>
      <c r="DCI836" s="28"/>
      <c r="DCJ836" s="28"/>
      <c r="DCK836" s="28"/>
      <c r="DCL836" s="28"/>
      <c r="DCM836" s="28"/>
      <c r="DCN836" s="28"/>
      <c r="DCO836" s="28"/>
      <c r="DCP836" s="28"/>
      <c r="DCQ836" s="28"/>
      <c r="DCR836" s="28"/>
      <c r="DCS836" s="28"/>
      <c r="DCT836" s="28"/>
      <c r="DCU836" s="28"/>
      <c r="DCV836" s="28"/>
      <c r="DCW836" s="28"/>
      <c r="DCX836" s="28"/>
      <c r="DCY836" s="28"/>
      <c r="DCZ836" s="28"/>
      <c r="DDA836" s="28"/>
      <c r="DDB836" s="28"/>
      <c r="DDC836" s="28"/>
      <c r="DDD836" s="28"/>
      <c r="DDE836" s="28"/>
      <c r="DDF836" s="28"/>
      <c r="DDG836" s="28"/>
      <c r="DDH836" s="28"/>
      <c r="DDI836" s="28"/>
      <c r="DDJ836" s="28"/>
      <c r="DDK836" s="28"/>
      <c r="DDL836" s="28"/>
      <c r="DDM836" s="28"/>
      <c r="DDN836" s="28"/>
      <c r="DDO836" s="28"/>
      <c r="DDP836" s="28"/>
      <c r="DDQ836" s="28"/>
      <c r="DDR836" s="28"/>
      <c r="DDS836" s="28"/>
      <c r="DDT836" s="28"/>
      <c r="DDU836" s="28"/>
      <c r="DDV836" s="28"/>
      <c r="DDW836" s="28"/>
      <c r="DDX836" s="28"/>
      <c r="DDY836" s="28"/>
      <c r="DDZ836" s="28"/>
      <c r="DEA836" s="28"/>
      <c r="DEB836" s="28"/>
      <c r="DEC836" s="28"/>
      <c r="DED836" s="28"/>
      <c r="DEE836" s="28"/>
      <c r="DEF836" s="28"/>
      <c r="DEG836" s="28"/>
      <c r="DEH836" s="28"/>
      <c r="DEI836" s="28"/>
      <c r="DEJ836" s="28"/>
      <c r="DEK836" s="28"/>
      <c r="DEL836" s="28"/>
      <c r="DEM836" s="28"/>
      <c r="DEN836" s="28"/>
      <c r="DEO836" s="28"/>
      <c r="DEP836" s="28"/>
      <c r="DEQ836" s="28"/>
      <c r="DER836" s="28"/>
      <c r="DES836" s="28"/>
      <c r="DET836" s="28"/>
      <c r="DEU836" s="28"/>
      <c r="DEV836" s="28"/>
      <c r="DEW836" s="28"/>
      <c r="DEX836" s="28"/>
      <c r="DEY836" s="28"/>
      <c r="DEZ836" s="28"/>
      <c r="DFA836" s="28"/>
      <c r="DFB836" s="28"/>
      <c r="DFC836" s="28"/>
      <c r="DFD836" s="28"/>
      <c r="DFE836" s="28"/>
      <c r="DFF836" s="28"/>
      <c r="DFG836" s="28"/>
      <c r="DFH836" s="28"/>
      <c r="DFI836" s="28"/>
      <c r="DFJ836" s="28"/>
      <c r="DFK836" s="28"/>
      <c r="DFL836" s="28"/>
      <c r="DFM836" s="28"/>
      <c r="DFN836" s="28"/>
      <c r="DFO836" s="28"/>
      <c r="DFP836" s="28"/>
      <c r="DFQ836" s="28"/>
      <c r="DFR836" s="28"/>
      <c r="DFS836" s="28"/>
      <c r="DFT836" s="28"/>
      <c r="DFU836" s="28"/>
      <c r="DFV836" s="28"/>
      <c r="DFW836" s="28"/>
      <c r="DFX836" s="28"/>
      <c r="DFY836" s="28"/>
      <c r="DFZ836" s="28"/>
      <c r="DGA836" s="28"/>
      <c r="DGB836" s="28"/>
      <c r="DGC836" s="28"/>
      <c r="DGD836" s="28"/>
      <c r="DGE836" s="28"/>
      <c r="DGF836" s="28"/>
      <c r="DGG836" s="28"/>
      <c r="DGH836" s="28"/>
      <c r="DGI836" s="28"/>
      <c r="DGJ836" s="28"/>
      <c r="DGK836" s="28"/>
      <c r="DGL836" s="28"/>
      <c r="DGM836" s="28"/>
      <c r="DGN836" s="28"/>
      <c r="DGO836" s="28"/>
      <c r="DGP836" s="28"/>
      <c r="DGQ836" s="28"/>
      <c r="DGR836" s="28"/>
      <c r="DGS836" s="28"/>
      <c r="DGT836" s="28"/>
      <c r="DGU836" s="28"/>
      <c r="DGV836" s="28"/>
      <c r="DGW836" s="28"/>
      <c r="DGX836" s="28"/>
      <c r="DGY836" s="28"/>
      <c r="DGZ836" s="28"/>
      <c r="DHA836" s="28"/>
      <c r="DHB836" s="28"/>
      <c r="DHC836" s="28"/>
      <c r="DHD836" s="28"/>
      <c r="DHE836" s="28"/>
      <c r="DHF836" s="28"/>
      <c r="DHG836" s="28"/>
      <c r="DHH836" s="28"/>
      <c r="DHI836" s="28"/>
      <c r="DHJ836" s="28"/>
      <c r="DHK836" s="28"/>
      <c r="DHL836" s="28"/>
      <c r="DHM836" s="28"/>
      <c r="DHN836" s="28"/>
      <c r="DHO836" s="28"/>
      <c r="DHP836" s="28"/>
      <c r="DHQ836" s="28"/>
      <c r="DHR836" s="28"/>
      <c r="DHS836" s="28"/>
      <c r="DHT836" s="28"/>
      <c r="DHU836" s="28"/>
      <c r="DHV836" s="28"/>
      <c r="DHW836" s="28"/>
      <c r="DHX836" s="28"/>
      <c r="DHY836" s="28"/>
      <c r="DHZ836" s="28"/>
      <c r="DIA836" s="28"/>
      <c r="DIB836" s="28"/>
      <c r="DIC836" s="28"/>
      <c r="DID836" s="28"/>
      <c r="DIE836" s="28"/>
      <c r="DIF836" s="28"/>
      <c r="DIG836" s="28"/>
      <c r="DIH836" s="28"/>
      <c r="DII836" s="28"/>
      <c r="DIJ836" s="28"/>
      <c r="DIK836" s="28"/>
      <c r="DIL836" s="28"/>
      <c r="DIM836" s="28"/>
      <c r="DIN836" s="28"/>
      <c r="DIO836" s="28"/>
      <c r="DIP836" s="28"/>
      <c r="DIQ836" s="28"/>
      <c r="DIR836" s="28"/>
      <c r="DIS836" s="28"/>
      <c r="DIT836" s="28"/>
      <c r="DIU836" s="28"/>
      <c r="DIV836" s="28"/>
      <c r="DIW836" s="28"/>
      <c r="DIX836" s="28"/>
      <c r="DIY836" s="28"/>
      <c r="DIZ836" s="28"/>
      <c r="DJA836" s="28"/>
      <c r="DJB836" s="28"/>
      <c r="DJC836" s="28"/>
      <c r="DJD836" s="28"/>
      <c r="DJE836" s="28"/>
      <c r="DJF836" s="28"/>
      <c r="DJG836" s="28"/>
      <c r="DJH836" s="28"/>
      <c r="DJI836" s="28"/>
      <c r="DJJ836" s="28"/>
      <c r="DJK836" s="28"/>
      <c r="DJL836" s="28"/>
      <c r="DJM836" s="28"/>
      <c r="DJN836" s="28"/>
      <c r="DJO836" s="28"/>
      <c r="DJP836" s="28"/>
      <c r="DJQ836" s="28"/>
      <c r="DJR836" s="28"/>
      <c r="DJS836" s="28"/>
      <c r="DJT836" s="28"/>
      <c r="DJU836" s="28"/>
      <c r="DJV836" s="28"/>
      <c r="DJW836" s="28"/>
      <c r="DJX836" s="28"/>
      <c r="DJY836" s="28"/>
      <c r="DJZ836" s="28"/>
      <c r="DKA836" s="28"/>
      <c r="DKB836" s="28"/>
      <c r="DKC836" s="28"/>
      <c r="DKD836" s="28"/>
      <c r="DKE836" s="28"/>
      <c r="DKF836" s="28"/>
      <c r="DKG836" s="28"/>
      <c r="DKH836" s="28"/>
      <c r="DKI836" s="28"/>
      <c r="DKJ836" s="28"/>
      <c r="DKK836" s="28"/>
      <c r="DKL836" s="28"/>
      <c r="DKM836" s="28"/>
      <c r="DKN836" s="28"/>
      <c r="DKO836" s="28"/>
      <c r="DKP836" s="28"/>
      <c r="DKQ836" s="28"/>
      <c r="DKR836" s="28"/>
      <c r="DKS836" s="28"/>
      <c r="DKT836" s="28"/>
      <c r="DKU836" s="28"/>
      <c r="DKV836" s="28"/>
      <c r="DKW836" s="28"/>
      <c r="DKX836" s="28"/>
      <c r="DKY836" s="28"/>
      <c r="DKZ836" s="28"/>
      <c r="DLA836" s="28"/>
      <c r="DLB836" s="28"/>
      <c r="DLC836" s="28"/>
      <c r="DLD836" s="28"/>
      <c r="DLE836" s="28"/>
      <c r="DLF836" s="28"/>
      <c r="DLG836" s="28"/>
      <c r="DLH836" s="28"/>
      <c r="DLI836" s="28"/>
      <c r="DLJ836" s="28"/>
      <c r="DLK836" s="28"/>
      <c r="DLL836" s="28"/>
      <c r="DLM836" s="28"/>
      <c r="DLN836" s="28"/>
      <c r="DLO836" s="28"/>
      <c r="DLP836" s="28"/>
      <c r="DLQ836" s="28"/>
      <c r="DLR836" s="28"/>
      <c r="DLS836" s="28"/>
      <c r="DLT836" s="28"/>
      <c r="DLU836" s="28"/>
      <c r="DLV836" s="28"/>
      <c r="DLW836" s="28"/>
      <c r="DLX836" s="28"/>
      <c r="DLY836" s="28"/>
      <c r="DLZ836" s="28"/>
      <c r="DMA836" s="28"/>
      <c r="DMB836" s="28"/>
      <c r="DMC836" s="28"/>
      <c r="DMD836" s="28"/>
      <c r="DME836" s="28"/>
      <c r="DMF836" s="28"/>
      <c r="DMG836" s="28"/>
      <c r="DMH836" s="28"/>
      <c r="DMI836" s="28"/>
      <c r="DMJ836" s="28"/>
      <c r="DMK836" s="28"/>
      <c r="DML836" s="28"/>
      <c r="DMM836" s="28"/>
      <c r="DMN836" s="28"/>
      <c r="DMO836" s="28"/>
      <c r="DMP836" s="28"/>
      <c r="DMQ836" s="28"/>
      <c r="DMR836" s="28"/>
      <c r="DMS836" s="28"/>
      <c r="DMT836" s="28"/>
      <c r="DMU836" s="28"/>
      <c r="DMV836" s="28"/>
      <c r="DMW836" s="28"/>
      <c r="DMX836" s="28"/>
      <c r="DMY836" s="28"/>
      <c r="DMZ836" s="28"/>
      <c r="DNA836" s="28"/>
      <c r="DNB836" s="28"/>
      <c r="DNC836" s="28"/>
      <c r="DND836" s="28"/>
      <c r="DNE836" s="28"/>
      <c r="DNF836" s="28"/>
      <c r="DNG836" s="28"/>
      <c r="DNH836" s="28"/>
      <c r="DNI836" s="28"/>
      <c r="DNJ836" s="28"/>
      <c r="DNK836" s="28"/>
      <c r="DNL836" s="28"/>
      <c r="DNM836" s="28"/>
      <c r="DNN836" s="28"/>
      <c r="DNO836" s="28"/>
      <c r="DNP836" s="28"/>
      <c r="DNQ836" s="28"/>
      <c r="DNR836" s="28"/>
      <c r="DNS836" s="28"/>
      <c r="DNT836" s="28"/>
      <c r="DNU836" s="28"/>
      <c r="DNV836" s="28"/>
      <c r="DNW836" s="28"/>
      <c r="DNX836" s="28"/>
      <c r="DNY836" s="28"/>
      <c r="DNZ836" s="28"/>
      <c r="DOA836" s="28"/>
      <c r="DOB836" s="28"/>
      <c r="DOC836" s="28"/>
      <c r="DOD836" s="28"/>
      <c r="DOE836" s="28"/>
      <c r="DOF836" s="28"/>
      <c r="DOG836" s="28"/>
      <c r="DOH836" s="28"/>
      <c r="DOI836" s="28"/>
      <c r="DOJ836" s="28"/>
      <c r="DOK836" s="28"/>
      <c r="DOL836" s="28"/>
      <c r="DOM836" s="28"/>
      <c r="DON836" s="28"/>
      <c r="DOO836" s="28"/>
      <c r="DOP836" s="28"/>
      <c r="DOQ836" s="28"/>
      <c r="DOR836" s="28"/>
      <c r="DOS836" s="28"/>
      <c r="DOT836" s="28"/>
      <c r="DOU836" s="28"/>
      <c r="DOV836" s="28"/>
      <c r="DOW836" s="28"/>
      <c r="DOX836" s="28"/>
      <c r="DOY836" s="28"/>
      <c r="DOZ836" s="28"/>
      <c r="DPA836" s="28"/>
      <c r="DPB836" s="28"/>
      <c r="DPC836" s="28"/>
      <c r="DPD836" s="28"/>
      <c r="DPE836" s="28"/>
      <c r="DPF836" s="28"/>
      <c r="DPG836" s="28"/>
      <c r="DPH836" s="28"/>
      <c r="DPI836" s="28"/>
      <c r="DPJ836" s="28"/>
      <c r="DPK836" s="28"/>
      <c r="DPL836" s="28"/>
      <c r="DPM836" s="28"/>
      <c r="DPN836" s="28"/>
      <c r="DPO836" s="28"/>
      <c r="DPP836" s="28"/>
      <c r="DPQ836" s="28"/>
      <c r="DPR836" s="28"/>
      <c r="DPS836" s="28"/>
      <c r="DPT836" s="28"/>
      <c r="DPU836" s="28"/>
      <c r="DPV836" s="28"/>
      <c r="DPW836" s="28"/>
      <c r="DPX836" s="28"/>
      <c r="DPY836" s="28"/>
      <c r="DPZ836" s="28"/>
      <c r="DQA836" s="28"/>
      <c r="DQB836" s="28"/>
      <c r="DQC836" s="28"/>
      <c r="DQD836" s="28"/>
      <c r="DQE836" s="28"/>
      <c r="DQF836" s="28"/>
      <c r="DQG836" s="28"/>
      <c r="DQH836" s="28"/>
      <c r="DQI836" s="28"/>
      <c r="DQJ836" s="28"/>
      <c r="DQK836" s="28"/>
      <c r="DQL836" s="28"/>
      <c r="DQM836" s="28"/>
      <c r="DQN836" s="28"/>
      <c r="DQO836" s="28"/>
      <c r="DQP836" s="28"/>
      <c r="DQQ836" s="28"/>
      <c r="DQR836" s="28"/>
      <c r="DQS836" s="28"/>
      <c r="DQT836" s="28"/>
      <c r="DQU836" s="28"/>
      <c r="DQV836" s="28"/>
      <c r="DQW836" s="28"/>
      <c r="DQX836" s="28"/>
      <c r="DQY836" s="28"/>
      <c r="DQZ836" s="28"/>
      <c r="DRA836" s="28"/>
      <c r="DRB836" s="28"/>
      <c r="DRC836" s="28"/>
      <c r="DRD836" s="28"/>
      <c r="DRE836" s="28"/>
      <c r="DRF836" s="28"/>
      <c r="DRG836" s="28"/>
      <c r="DRH836" s="28"/>
      <c r="DRI836" s="28"/>
      <c r="DRJ836" s="28"/>
      <c r="DRK836" s="28"/>
      <c r="DRL836" s="28"/>
      <c r="DRM836" s="28"/>
      <c r="DRN836" s="28"/>
      <c r="DRO836" s="28"/>
      <c r="DRP836" s="28"/>
      <c r="DRQ836" s="28"/>
      <c r="DRR836" s="28"/>
      <c r="DRS836" s="28"/>
      <c r="DRT836" s="28"/>
      <c r="DRU836" s="28"/>
      <c r="DRV836" s="28"/>
      <c r="DRW836" s="28"/>
      <c r="DRX836" s="28"/>
      <c r="DRY836" s="28"/>
      <c r="DRZ836" s="28"/>
      <c r="DSA836" s="28"/>
      <c r="DSB836" s="28"/>
      <c r="DSC836" s="28"/>
      <c r="DSD836" s="28"/>
      <c r="DSE836" s="28"/>
      <c r="DSF836" s="28"/>
      <c r="DSG836" s="28"/>
      <c r="DSH836" s="28"/>
      <c r="DSI836" s="28"/>
      <c r="DSJ836" s="28"/>
      <c r="DSK836" s="28"/>
      <c r="DSL836" s="28"/>
      <c r="DSM836" s="28"/>
      <c r="DSN836" s="28"/>
      <c r="DSO836" s="28"/>
      <c r="DSP836" s="28"/>
      <c r="DSQ836" s="28"/>
      <c r="DSR836" s="28"/>
      <c r="DSS836" s="28"/>
      <c r="DST836" s="28"/>
      <c r="DSU836" s="28"/>
      <c r="DSV836" s="28"/>
      <c r="DSW836" s="28"/>
      <c r="DSX836" s="28"/>
      <c r="DSY836" s="28"/>
      <c r="DSZ836" s="28"/>
      <c r="DTA836" s="28"/>
      <c r="DTB836" s="28"/>
      <c r="DTC836" s="28"/>
      <c r="DTD836" s="28"/>
      <c r="DTE836" s="28"/>
      <c r="DTF836" s="28"/>
      <c r="DTG836" s="28"/>
      <c r="DTH836" s="28"/>
      <c r="DTI836" s="28"/>
      <c r="DTJ836" s="28"/>
      <c r="DTK836" s="28"/>
      <c r="DTL836" s="28"/>
      <c r="DTM836" s="28"/>
      <c r="DTN836" s="28"/>
      <c r="DTO836" s="28"/>
      <c r="DTP836" s="28"/>
      <c r="DTQ836" s="28"/>
      <c r="DTR836" s="28"/>
      <c r="DTS836" s="28"/>
      <c r="DTT836" s="28"/>
      <c r="DTU836" s="28"/>
      <c r="DTV836" s="28"/>
      <c r="DTW836" s="28"/>
      <c r="DTX836" s="28"/>
      <c r="DTY836" s="28"/>
      <c r="DTZ836" s="28"/>
      <c r="DUA836" s="28"/>
      <c r="DUB836" s="28"/>
      <c r="DUC836" s="28"/>
      <c r="DUD836" s="28"/>
      <c r="DUE836" s="28"/>
      <c r="DUF836" s="28"/>
      <c r="DUG836" s="28"/>
      <c r="DUH836" s="28"/>
      <c r="DUI836" s="28"/>
      <c r="DUJ836" s="28"/>
      <c r="DUK836" s="28"/>
      <c r="DUL836" s="28"/>
      <c r="DUM836" s="28"/>
      <c r="DUN836" s="28"/>
      <c r="DUO836" s="28"/>
      <c r="DUP836" s="28"/>
      <c r="DUQ836" s="28"/>
      <c r="DUR836" s="28"/>
      <c r="DUS836" s="28"/>
      <c r="DUT836" s="28"/>
      <c r="DUU836" s="28"/>
      <c r="DUV836" s="28"/>
      <c r="DUW836" s="28"/>
      <c r="DUX836" s="28"/>
      <c r="DUY836" s="28"/>
      <c r="DUZ836" s="28"/>
      <c r="DVA836" s="28"/>
      <c r="DVB836" s="28"/>
      <c r="DVC836" s="28"/>
      <c r="DVD836" s="28"/>
      <c r="DVE836" s="28"/>
      <c r="DVF836" s="28"/>
      <c r="DVG836" s="28"/>
      <c r="DVH836" s="28"/>
      <c r="DVI836" s="28"/>
      <c r="DVJ836" s="28"/>
      <c r="DVK836" s="28"/>
      <c r="DVL836" s="28"/>
      <c r="DVM836" s="28"/>
      <c r="DVN836" s="28"/>
      <c r="DVO836" s="28"/>
      <c r="DVP836" s="28"/>
      <c r="DVQ836" s="28"/>
      <c r="DVR836" s="28"/>
      <c r="DVS836" s="28"/>
      <c r="DVT836" s="28"/>
      <c r="DVU836" s="28"/>
      <c r="DVV836" s="28"/>
      <c r="DVW836" s="28"/>
      <c r="DVX836" s="28"/>
      <c r="DVY836" s="28"/>
      <c r="DVZ836" s="28"/>
      <c r="DWA836" s="28"/>
      <c r="DWB836" s="28"/>
      <c r="DWC836" s="28"/>
      <c r="DWD836" s="28"/>
      <c r="DWE836" s="28"/>
      <c r="DWF836" s="28"/>
      <c r="DWG836" s="28"/>
      <c r="DWH836" s="28"/>
      <c r="DWI836" s="28"/>
      <c r="DWJ836" s="28"/>
      <c r="DWK836" s="28"/>
      <c r="DWL836" s="28"/>
      <c r="DWM836" s="28"/>
      <c r="DWN836" s="28"/>
      <c r="DWO836" s="28"/>
      <c r="DWP836" s="28"/>
      <c r="DWQ836" s="28"/>
      <c r="DWR836" s="28"/>
      <c r="DWS836" s="28"/>
      <c r="DWT836" s="28"/>
      <c r="DWU836" s="28"/>
      <c r="DWV836" s="28"/>
      <c r="DWW836" s="28"/>
      <c r="DWX836" s="28"/>
      <c r="DWY836" s="28"/>
      <c r="DWZ836" s="28"/>
      <c r="DXA836" s="28"/>
      <c r="DXB836" s="28"/>
      <c r="DXC836" s="28"/>
      <c r="DXD836" s="28"/>
      <c r="DXE836" s="28"/>
      <c r="DXF836" s="28"/>
      <c r="DXG836" s="28"/>
      <c r="DXH836" s="28"/>
      <c r="DXI836" s="28"/>
      <c r="DXJ836" s="28"/>
      <c r="DXK836" s="28"/>
      <c r="DXL836" s="28"/>
      <c r="DXM836" s="28"/>
      <c r="DXN836" s="28"/>
      <c r="DXO836" s="28"/>
      <c r="DXP836" s="28"/>
      <c r="DXQ836" s="28"/>
      <c r="DXR836" s="28"/>
      <c r="DXS836" s="28"/>
      <c r="DXT836" s="28"/>
      <c r="DXU836" s="28"/>
      <c r="DXV836" s="28"/>
      <c r="DXW836" s="28"/>
      <c r="DXX836" s="28"/>
      <c r="DXY836" s="28"/>
      <c r="DXZ836" s="28"/>
      <c r="DYA836" s="28"/>
      <c r="DYB836" s="28"/>
      <c r="DYC836" s="28"/>
      <c r="DYD836" s="28"/>
      <c r="DYE836" s="28"/>
      <c r="DYF836" s="28"/>
      <c r="DYG836" s="28"/>
      <c r="DYH836" s="28"/>
      <c r="DYI836" s="28"/>
      <c r="DYJ836" s="28"/>
      <c r="DYK836" s="28"/>
      <c r="DYL836" s="28"/>
      <c r="DYM836" s="28"/>
      <c r="DYN836" s="28"/>
      <c r="DYO836" s="28"/>
      <c r="DYP836" s="28"/>
      <c r="DYQ836" s="28"/>
      <c r="DYR836" s="28"/>
      <c r="DYS836" s="28"/>
      <c r="DYT836" s="28"/>
      <c r="DYU836" s="28"/>
      <c r="DYV836" s="28"/>
      <c r="DYW836" s="28"/>
      <c r="DYX836" s="28"/>
      <c r="DYY836" s="28"/>
      <c r="DYZ836" s="28"/>
      <c r="DZA836" s="28"/>
      <c r="DZB836" s="28"/>
      <c r="DZC836" s="28"/>
      <c r="DZD836" s="28"/>
      <c r="DZE836" s="28"/>
      <c r="DZF836" s="28"/>
      <c r="DZG836" s="28"/>
      <c r="DZH836" s="28"/>
      <c r="DZI836" s="28"/>
      <c r="DZJ836" s="28"/>
      <c r="DZK836" s="28"/>
      <c r="DZL836" s="28"/>
      <c r="DZM836" s="28"/>
      <c r="DZN836" s="28"/>
      <c r="DZO836" s="28"/>
      <c r="DZP836" s="28"/>
      <c r="DZQ836" s="28"/>
      <c r="DZR836" s="28"/>
      <c r="DZS836" s="28"/>
      <c r="DZT836" s="28"/>
      <c r="DZU836" s="28"/>
      <c r="DZV836" s="28"/>
      <c r="DZW836" s="28"/>
      <c r="DZX836" s="28"/>
      <c r="DZY836" s="28"/>
      <c r="DZZ836" s="28"/>
      <c r="EAA836" s="28"/>
      <c r="EAB836" s="28"/>
      <c r="EAC836" s="28"/>
      <c r="EAD836" s="28"/>
      <c r="EAE836" s="28"/>
      <c r="EAF836" s="28"/>
      <c r="EAG836" s="28"/>
      <c r="EAH836" s="28"/>
      <c r="EAI836" s="28"/>
      <c r="EAJ836" s="28"/>
      <c r="EAK836" s="28"/>
      <c r="EAL836" s="28"/>
      <c r="EAM836" s="28"/>
      <c r="EAN836" s="28"/>
      <c r="EAO836" s="28"/>
      <c r="EAP836" s="28"/>
      <c r="EAQ836" s="28"/>
      <c r="EAR836" s="28"/>
      <c r="EAS836" s="28"/>
      <c r="EAT836" s="28"/>
      <c r="EAU836" s="28"/>
      <c r="EAV836" s="28"/>
      <c r="EAW836" s="28"/>
      <c r="EAX836" s="28"/>
      <c r="EAY836" s="28"/>
      <c r="EAZ836" s="28"/>
      <c r="EBA836" s="28"/>
      <c r="EBB836" s="28"/>
      <c r="EBC836" s="28"/>
      <c r="EBD836" s="28"/>
      <c r="EBE836" s="28"/>
      <c r="EBF836" s="28"/>
      <c r="EBG836" s="28"/>
      <c r="EBH836" s="28"/>
      <c r="EBI836" s="28"/>
      <c r="EBJ836" s="28"/>
      <c r="EBK836" s="28"/>
      <c r="EBL836" s="28"/>
      <c r="EBM836" s="28"/>
      <c r="EBN836" s="28"/>
      <c r="EBO836" s="28"/>
      <c r="EBP836" s="28"/>
      <c r="EBQ836" s="28"/>
      <c r="EBR836" s="28"/>
      <c r="EBS836" s="28"/>
      <c r="EBT836" s="28"/>
      <c r="EBU836" s="28"/>
      <c r="EBV836" s="28"/>
      <c r="EBW836" s="28"/>
      <c r="EBX836" s="28"/>
      <c r="EBY836" s="28"/>
      <c r="EBZ836" s="28"/>
      <c r="ECA836" s="28"/>
      <c r="ECB836" s="28"/>
      <c r="ECC836" s="28"/>
      <c r="ECD836" s="28"/>
      <c r="ECE836" s="28"/>
      <c r="ECF836" s="28"/>
      <c r="ECG836" s="28"/>
      <c r="ECH836" s="28"/>
      <c r="ECI836" s="28"/>
      <c r="ECJ836" s="28"/>
      <c r="ECK836" s="28"/>
      <c r="ECL836" s="28"/>
      <c r="ECM836" s="28"/>
      <c r="ECN836" s="28"/>
      <c r="ECO836" s="28"/>
      <c r="ECP836" s="28"/>
      <c r="ECQ836" s="28"/>
      <c r="ECR836" s="28"/>
      <c r="ECS836" s="28"/>
      <c r="ECT836" s="28"/>
      <c r="ECU836" s="28"/>
      <c r="ECV836" s="28"/>
      <c r="ECW836" s="28"/>
      <c r="ECX836" s="28"/>
      <c r="ECY836" s="28"/>
      <c r="ECZ836" s="28"/>
      <c r="EDA836" s="28"/>
      <c r="EDB836" s="28"/>
      <c r="EDC836" s="28"/>
      <c r="EDD836" s="28"/>
      <c r="EDE836" s="28"/>
      <c r="EDF836" s="28"/>
      <c r="EDG836" s="28"/>
      <c r="EDH836" s="28"/>
      <c r="EDI836" s="28"/>
      <c r="EDJ836" s="28"/>
      <c r="EDK836" s="28"/>
      <c r="EDL836" s="28"/>
      <c r="EDM836" s="28"/>
      <c r="EDN836" s="28"/>
      <c r="EDO836" s="28"/>
      <c r="EDP836" s="28"/>
      <c r="EDQ836" s="28"/>
      <c r="EDR836" s="28"/>
      <c r="EDS836" s="28"/>
      <c r="EDT836" s="28"/>
      <c r="EDU836" s="28"/>
      <c r="EDV836" s="28"/>
      <c r="EDW836" s="28"/>
      <c r="EDX836" s="28"/>
      <c r="EDY836" s="28"/>
      <c r="EDZ836" s="28"/>
      <c r="EEA836" s="28"/>
      <c r="EEB836" s="28"/>
      <c r="EEC836" s="28"/>
      <c r="EED836" s="28"/>
      <c r="EEE836" s="28"/>
      <c r="EEF836" s="28"/>
      <c r="EEG836" s="28"/>
      <c r="EEH836" s="28"/>
      <c r="EEI836" s="28"/>
      <c r="EEJ836" s="28"/>
      <c r="EEK836" s="28"/>
      <c r="EEL836" s="28"/>
      <c r="EEM836" s="28"/>
      <c r="EEN836" s="28"/>
      <c r="EEO836" s="28"/>
      <c r="EEP836" s="28"/>
      <c r="EEQ836" s="28"/>
      <c r="EER836" s="28"/>
      <c r="EES836" s="28"/>
      <c r="EET836" s="28"/>
      <c r="EEU836" s="28"/>
      <c r="EEV836" s="28"/>
      <c r="EEW836" s="28"/>
      <c r="EEX836" s="28"/>
      <c r="EEY836" s="28"/>
      <c r="EEZ836" s="28"/>
      <c r="EFA836" s="28"/>
      <c r="EFB836" s="28"/>
      <c r="EFC836" s="28"/>
      <c r="EFD836" s="28"/>
      <c r="EFE836" s="28"/>
      <c r="EFF836" s="28"/>
      <c r="EFG836" s="28"/>
      <c r="EFH836" s="28"/>
      <c r="EFI836" s="28"/>
      <c r="EFJ836" s="28"/>
      <c r="EFK836" s="28"/>
      <c r="EFL836" s="28"/>
      <c r="EFM836" s="28"/>
      <c r="EFN836" s="28"/>
      <c r="EFO836" s="28"/>
      <c r="EFP836" s="28"/>
      <c r="EFQ836" s="28"/>
      <c r="EFR836" s="28"/>
      <c r="EFS836" s="28"/>
      <c r="EFT836" s="28"/>
      <c r="EFU836" s="28"/>
      <c r="EFV836" s="28"/>
      <c r="EFW836" s="28"/>
      <c r="EFX836" s="28"/>
      <c r="EFY836" s="28"/>
      <c r="EFZ836" s="28"/>
      <c r="EGA836" s="28"/>
      <c r="EGB836" s="28"/>
      <c r="EGC836" s="28"/>
      <c r="EGD836" s="28"/>
      <c r="EGE836" s="28"/>
      <c r="EGF836" s="28"/>
      <c r="EGG836" s="28"/>
      <c r="EGH836" s="28"/>
      <c r="EGI836" s="28"/>
      <c r="EGJ836" s="28"/>
      <c r="EGK836" s="28"/>
      <c r="EGL836" s="28"/>
      <c r="EGM836" s="28"/>
      <c r="EGN836" s="28"/>
      <c r="EGO836" s="28"/>
      <c r="EGP836" s="28"/>
      <c r="EGQ836" s="28"/>
      <c r="EGR836" s="28"/>
      <c r="EGS836" s="28"/>
      <c r="EGT836" s="28"/>
      <c r="EGU836" s="28"/>
      <c r="EGV836" s="28"/>
      <c r="EGW836" s="28"/>
      <c r="EGX836" s="28"/>
      <c r="EGY836" s="28"/>
      <c r="EGZ836" s="28"/>
      <c r="EHA836" s="28"/>
      <c r="EHB836" s="28"/>
      <c r="EHC836" s="28"/>
      <c r="EHD836" s="28"/>
      <c r="EHE836" s="28"/>
      <c r="EHF836" s="28"/>
      <c r="EHG836" s="28"/>
      <c r="EHH836" s="28"/>
      <c r="EHI836" s="28"/>
      <c r="EHJ836" s="28"/>
      <c r="EHK836" s="28"/>
      <c r="EHL836" s="28"/>
      <c r="EHM836" s="28"/>
      <c r="EHN836" s="28"/>
      <c r="EHO836" s="28"/>
      <c r="EHP836" s="28"/>
      <c r="EHQ836" s="28"/>
      <c r="EHR836" s="28"/>
      <c r="EHS836" s="28"/>
      <c r="EHT836" s="28"/>
      <c r="EHU836" s="28"/>
      <c r="EHV836" s="28"/>
      <c r="EHW836" s="28"/>
      <c r="EHX836" s="28"/>
      <c r="EHY836" s="28"/>
      <c r="EHZ836" s="28"/>
      <c r="EIA836" s="28"/>
      <c r="EIB836" s="28"/>
      <c r="EIC836" s="28"/>
      <c r="EID836" s="28"/>
      <c r="EIE836" s="28"/>
      <c r="EIF836" s="28"/>
      <c r="EIG836" s="28"/>
      <c r="EIH836" s="28"/>
      <c r="EII836" s="28"/>
      <c r="EIJ836" s="28"/>
      <c r="EIK836" s="28"/>
      <c r="EIL836" s="28"/>
      <c r="EIM836" s="28"/>
      <c r="EIN836" s="28"/>
      <c r="EIO836" s="28"/>
      <c r="EIP836" s="28"/>
      <c r="EIQ836" s="28"/>
      <c r="EIR836" s="28"/>
      <c r="EIS836" s="28"/>
      <c r="EIT836" s="28"/>
      <c r="EIU836" s="28"/>
      <c r="EIV836" s="28"/>
      <c r="EIW836" s="28"/>
      <c r="EIX836" s="28"/>
      <c r="EIY836" s="28"/>
      <c r="EIZ836" s="28"/>
      <c r="EJA836" s="28"/>
      <c r="EJB836" s="28"/>
      <c r="EJC836" s="28"/>
      <c r="EJD836" s="28"/>
      <c r="EJE836" s="28"/>
      <c r="EJF836" s="28"/>
      <c r="EJG836" s="28"/>
      <c r="EJH836" s="28"/>
      <c r="EJI836" s="28"/>
      <c r="EJJ836" s="28"/>
      <c r="EJK836" s="28"/>
      <c r="EJL836" s="28"/>
      <c r="EJM836" s="28"/>
      <c r="EJN836" s="28"/>
      <c r="EJO836" s="28"/>
      <c r="EJP836" s="28"/>
      <c r="EJQ836" s="28"/>
      <c r="EJR836" s="28"/>
      <c r="EJS836" s="28"/>
      <c r="EJT836" s="28"/>
      <c r="EJU836" s="28"/>
      <c r="EJV836" s="28"/>
      <c r="EJW836" s="28"/>
      <c r="EJX836" s="28"/>
      <c r="EJY836" s="28"/>
      <c r="EJZ836" s="28"/>
      <c r="EKA836" s="28"/>
      <c r="EKB836" s="28"/>
      <c r="EKC836" s="28"/>
      <c r="EKD836" s="28"/>
      <c r="EKE836" s="28"/>
      <c r="EKF836" s="28"/>
      <c r="EKG836" s="28"/>
      <c r="EKH836" s="28"/>
      <c r="EKI836" s="28"/>
      <c r="EKJ836" s="28"/>
      <c r="EKK836" s="28"/>
      <c r="EKL836" s="28"/>
      <c r="EKM836" s="28"/>
      <c r="EKN836" s="28"/>
      <c r="EKO836" s="28"/>
      <c r="EKP836" s="28"/>
      <c r="EKQ836" s="28"/>
      <c r="EKR836" s="28"/>
      <c r="EKS836" s="28"/>
      <c r="EKT836" s="28"/>
      <c r="EKU836" s="28"/>
      <c r="EKV836" s="28"/>
      <c r="EKW836" s="28"/>
      <c r="EKX836" s="28"/>
      <c r="EKY836" s="28"/>
      <c r="EKZ836" s="28"/>
      <c r="ELA836" s="28"/>
      <c r="ELB836" s="28"/>
      <c r="ELC836" s="28"/>
      <c r="ELD836" s="28"/>
      <c r="ELE836" s="28"/>
      <c r="ELF836" s="28"/>
      <c r="ELG836" s="28"/>
      <c r="ELH836" s="28"/>
      <c r="ELI836" s="28"/>
      <c r="ELJ836" s="28"/>
      <c r="ELK836" s="28"/>
      <c r="ELL836" s="28"/>
      <c r="ELM836" s="28"/>
      <c r="ELN836" s="28"/>
      <c r="ELO836" s="28"/>
      <c r="ELP836" s="28"/>
      <c r="ELQ836" s="28"/>
      <c r="ELR836" s="28"/>
      <c r="ELS836" s="28"/>
      <c r="ELT836" s="28"/>
      <c r="ELU836" s="28"/>
      <c r="ELV836" s="28"/>
      <c r="ELW836" s="28"/>
      <c r="ELX836" s="28"/>
      <c r="ELY836" s="28"/>
      <c r="ELZ836" s="28"/>
      <c r="EMA836" s="28"/>
      <c r="EMB836" s="28"/>
      <c r="EMC836" s="28"/>
      <c r="EMD836" s="28"/>
      <c r="EME836" s="28"/>
      <c r="EMF836" s="28"/>
      <c r="EMG836" s="28"/>
      <c r="EMH836" s="28"/>
      <c r="EMI836" s="28"/>
      <c r="EMJ836" s="28"/>
      <c r="EMK836" s="28"/>
      <c r="EML836" s="28"/>
      <c r="EMM836" s="28"/>
      <c r="EMN836" s="28"/>
      <c r="EMO836" s="28"/>
      <c r="EMP836" s="28"/>
      <c r="EMQ836" s="28"/>
      <c r="EMR836" s="28"/>
      <c r="EMS836" s="28"/>
      <c r="EMT836" s="28"/>
      <c r="EMU836" s="28"/>
      <c r="EMV836" s="28"/>
      <c r="EMW836" s="28"/>
      <c r="EMX836" s="28"/>
      <c r="EMY836" s="28"/>
      <c r="EMZ836" s="28"/>
      <c r="ENA836" s="28"/>
      <c r="ENB836" s="28"/>
      <c r="ENC836" s="28"/>
      <c r="END836" s="28"/>
      <c r="ENE836" s="28"/>
      <c r="ENF836" s="28"/>
      <c r="ENG836" s="28"/>
      <c r="ENH836" s="28"/>
      <c r="ENI836" s="28"/>
      <c r="ENJ836" s="28"/>
      <c r="ENK836" s="28"/>
      <c r="ENL836" s="28"/>
      <c r="ENM836" s="28"/>
      <c r="ENN836" s="28"/>
      <c r="ENO836" s="28"/>
      <c r="ENP836" s="28"/>
      <c r="ENQ836" s="28"/>
      <c r="ENR836" s="28"/>
      <c r="ENS836" s="28"/>
      <c r="ENT836" s="28"/>
      <c r="ENU836" s="28"/>
      <c r="ENV836" s="28"/>
      <c r="ENW836" s="28"/>
      <c r="ENX836" s="28"/>
      <c r="ENY836" s="28"/>
      <c r="ENZ836" s="28"/>
      <c r="EOA836" s="28"/>
      <c r="EOB836" s="28"/>
      <c r="EOC836" s="28"/>
      <c r="EOD836" s="28"/>
      <c r="EOE836" s="28"/>
      <c r="EOF836" s="28"/>
      <c r="EOG836" s="28"/>
      <c r="EOH836" s="28"/>
      <c r="EOI836" s="28"/>
      <c r="EOJ836" s="28"/>
      <c r="EOK836" s="28"/>
      <c r="EOL836" s="28"/>
      <c r="EOM836" s="28"/>
      <c r="EON836" s="28"/>
      <c r="EOO836" s="28"/>
      <c r="EOP836" s="28"/>
      <c r="EOQ836" s="28"/>
      <c r="EOR836" s="28"/>
      <c r="EOS836" s="28"/>
      <c r="EOT836" s="28"/>
      <c r="EOU836" s="28"/>
      <c r="EOV836" s="28"/>
      <c r="EOW836" s="28"/>
      <c r="EOX836" s="28"/>
      <c r="EOY836" s="28"/>
      <c r="EOZ836" s="28"/>
      <c r="EPA836" s="28"/>
      <c r="EPB836" s="28"/>
      <c r="EPC836" s="28"/>
      <c r="EPD836" s="28"/>
      <c r="EPE836" s="28"/>
      <c r="EPF836" s="28"/>
      <c r="EPG836" s="28"/>
      <c r="EPH836" s="28"/>
      <c r="EPI836" s="28"/>
      <c r="EPJ836" s="28"/>
      <c r="EPK836" s="28"/>
      <c r="EPL836" s="28"/>
      <c r="EPM836" s="28"/>
      <c r="EPN836" s="28"/>
      <c r="EPO836" s="28"/>
      <c r="EPP836" s="28"/>
      <c r="EPQ836" s="28"/>
      <c r="EPR836" s="28"/>
      <c r="EPS836" s="28"/>
      <c r="EPT836" s="28"/>
      <c r="EPU836" s="28"/>
      <c r="EPV836" s="28"/>
      <c r="EPW836" s="28"/>
      <c r="EPX836" s="28"/>
      <c r="EPY836" s="28"/>
      <c r="EPZ836" s="28"/>
      <c r="EQA836" s="28"/>
      <c r="EQB836" s="28"/>
      <c r="EQC836" s="28"/>
      <c r="EQD836" s="28"/>
      <c r="EQE836" s="28"/>
      <c r="EQF836" s="28"/>
      <c r="EQG836" s="28"/>
      <c r="EQH836" s="28"/>
      <c r="EQI836" s="28"/>
      <c r="EQJ836" s="28"/>
      <c r="EQK836" s="28"/>
      <c r="EQL836" s="28"/>
      <c r="EQM836" s="28"/>
      <c r="EQN836" s="28"/>
      <c r="EQO836" s="28"/>
      <c r="EQP836" s="28"/>
      <c r="EQQ836" s="28"/>
      <c r="EQR836" s="28"/>
      <c r="EQS836" s="28"/>
      <c r="EQT836" s="28"/>
      <c r="EQU836" s="28"/>
      <c r="EQV836" s="28"/>
      <c r="EQW836" s="28"/>
      <c r="EQX836" s="28"/>
      <c r="EQY836" s="28"/>
      <c r="EQZ836" s="28"/>
      <c r="ERA836" s="28"/>
      <c r="ERB836" s="28"/>
      <c r="ERC836" s="28"/>
      <c r="ERD836" s="28"/>
      <c r="ERE836" s="28"/>
      <c r="ERF836" s="28"/>
      <c r="ERG836" s="28"/>
      <c r="ERH836" s="28"/>
      <c r="ERI836" s="28"/>
      <c r="ERJ836" s="28"/>
      <c r="ERK836" s="28"/>
      <c r="ERL836" s="28"/>
      <c r="ERM836" s="28"/>
      <c r="ERN836" s="28"/>
      <c r="ERO836" s="28"/>
      <c r="ERP836" s="28"/>
      <c r="ERQ836" s="28"/>
      <c r="ERR836" s="28"/>
      <c r="ERS836" s="28"/>
      <c r="ERT836" s="28"/>
      <c r="ERU836" s="28"/>
      <c r="ERV836" s="28"/>
      <c r="ERW836" s="28"/>
      <c r="ERX836" s="28"/>
      <c r="ERY836" s="28"/>
      <c r="ERZ836" s="28"/>
      <c r="ESA836" s="28"/>
      <c r="ESB836" s="28"/>
      <c r="ESC836" s="28"/>
      <c r="ESD836" s="28"/>
      <c r="ESE836" s="28"/>
      <c r="ESF836" s="28"/>
      <c r="ESG836" s="28"/>
      <c r="ESH836" s="28"/>
      <c r="ESI836" s="28"/>
      <c r="ESJ836" s="28"/>
      <c r="ESK836" s="28"/>
      <c r="ESL836" s="28"/>
      <c r="ESM836" s="28"/>
      <c r="ESN836" s="28"/>
      <c r="ESO836" s="28"/>
      <c r="ESP836" s="28"/>
      <c r="ESQ836" s="28"/>
      <c r="ESR836" s="28"/>
      <c r="ESS836" s="28"/>
      <c r="EST836" s="28"/>
      <c r="ESU836" s="28"/>
      <c r="ESV836" s="28"/>
      <c r="ESW836" s="28"/>
      <c r="ESX836" s="28"/>
      <c r="ESY836" s="28"/>
      <c r="ESZ836" s="28"/>
      <c r="ETA836" s="28"/>
      <c r="ETB836" s="28"/>
      <c r="ETC836" s="28"/>
      <c r="ETD836" s="28"/>
      <c r="ETE836" s="28"/>
      <c r="ETF836" s="28"/>
      <c r="ETG836" s="28"/>
      <c r="ETH836" s="28"/>
      <c r="ETI836" s="28"/>
      <c r="ETJ836" s="28"/>
      <c r="ETK836" s="28"/>
      <c r="ETL836" s="28"/>
      <c r="ETM836" s="28"/>
      <c r="ETN836" s="28"/>
      <c r="ETO836" s="28"/>
      <c r="ETP836" s="28"/>
      <c r="ETQ836" s="28"/>
      <c r="ETR836" s="28"/>
      <c r="ETS836" s="28"/>
      <c r="ETT836" s="28"/>
      <c r="ETU836" s="28"/>
      <c r="ETV836" s="28"/>
      <c r="ETW836" s="28"/>
      <c r="ETX836" s="28"/>
      <c r="ETY836" s="28"/>
      <c r="ETZ836" s="28"/>
      <c r="EUA836" s="28"/>
      <c r="EUB836" s="28"/>
      <c r="EUC836" s="28"/>
      <c r="EUD836" s="28"/>
      <c r="EUE836" s="28"/>
      <c r="EUF836" s="28"/>
      <c r="EUG836" s="28"/>
      <c r="EUH836" s="28"/>
      <c r="EUI836" s="28"/>
      <c r="EUJ836" s="28"/>
      <c r="EUK836" s="28"/>
      <c r="EUL836" s="28"/>
      <c r="EUM836" s="28"/>
      <c r="EUN836" s="28"/>
      <c r="EUO836" s="28"/>
      <c r="EUP836" s="28"/>
      <c r="EUQ836" s="28"/>
      <c r="EUR836" s="28"/>
      <c r="EUS836" s="28"/>
      <c r="EUT836" s="28"/>
      <c r="EUU836" s="28"/>
      <c r="EUV836" s="28"/>
      <c r="EUW836" s="28"/>
      <c r="EUX836" s="28"/>
      <c r="EUY836" s="28"/>
      <c r="EUZ836" s="28"/>
      <c r="EVA836" s="28"/>
      <c r="EVB836" s="28"/>
      <c r="EVC836" s="28"/>
      <c r="EVD836" s="28"/>
      <c r="EVE836" s="28"/>
      <c r="EVF836" s="28"/>
      <c r="EVG836" s="28"/>
      <c r="EVH836" s="28"/>
      <c r="EVI836" s="28"/>
      <c r="EVJ836" s="28"/>
      <c r="EVK836" s="28"/>
      <c r="EVL836" s="28"/>
      <c r="EVM836" s="28"/>
      <c r="EVN836" s="28"/>
      <c r="EVO836" s="28"/>
      <c r="EVP836" s="28"/>
      <c r="EVQ836" s="28"/>
      <c r="EVR836" s="28"/>
      <c r="EVS836" s="28"/>
      <c r="EVT836" s="28"/>
      <c r="EVU836" s="28"/>
      <c r="EVV836" s="28"/>
      <c r="EVW836" s="28"/>
      <c r="EVX836" s="28"/>
      <c r="EVY836" s="28"/>
      <c r="EVZ836" s="28"/>
      <c r="EWA836" s="28"/>
      <c r="EWB836" s="28"/>
      <c r="EWC836" s="28"/>
      <c r="EWD836" s="28"/>
      <c r="EWE836" s="28"/>
      <c r="EWF836" s="28"/>
      <c r="EWG836" s="28"/>
      <c r="EWH836" s="28"/>
      <c r="EWI836" s="28"/>
      <c r="EWJ836" s="28"/>
      <c r="EWK836" s="28"/>
      <c r="EWL836" s="28"/>
      <c r="EWM836" s="28"/>
      <c r="EWN836" s="28"/>
      <c r="EWO836" s="28"/>
      <c r="EWP836" s="28"/>
      <c r="EWQ836" s="28"/>
      <c r="EWR836" s="28"/>
      <c r="EWS836" s="28"/>
      <c r="EWT836" s="28"/>
      <c r="EWU836" s="28"/>
      <c r="EWV836" s="28"/>
      <c r="EWW836" s="28"/>
      <c r="EWX836" s="28"/>
      <c r="EWY836" s="28"/>
      <c r="EWZ836" s="28"/>
      <c r="EXA836" s="28"/>
      <c r="EXB836" s="28"/>
      <c r="EXC836" s="28"/>
      <c r="EXD836" s="28"/>
      <c r="EXE836" s="28"/>
      <c r="EXF836" s="28"/>
      <c r="EXG836" s="28"/>
      <c r="EXH836" s="28"/>
      <c r="EXI836" s="28"/>
      <c r="EXJ836" s="28"/>
      <c r="EXK836" s="28"/>
      <c r="EXL836" s="28"/>
      <c r="EXM836" s="28"/>
      <c r="EXN836" s="28"/>
      <c r="EXO836" s="28"/>
      <c r="EXP836" s="28"/>
      <c r="EXQ836" s="28"/>
      <c r="EXR836" s="28"/>
      <c r="EXS836" s="28"/>
      <c r="EXT836" s="28"/>
      <c r="EXU836" s="28"/>
      <c r="EXV836" s="28"/>
      <c r="EXW836" s="28"/>
      <c r="EXX836" s="28"/>
      <c r="EXY836" s="28"/>
      <c r="EXZ836" s="28"/>
      <c r="EYA836" s="28"/>
      <c r="EYB836" s="28"/>
      <c r="EYC836" s="28"/>
      <c r="EYD836" s="28"/>
      <c r="EYE836" s="28"/>
      <c r="EYF836" s="28"/>
      <c r="EYG836" s="28"/>
      <c r="EYH836" s="28"/>
      <c r="EYI836" s="28"/>
      <c r="EYJ836" s="28"/>
      <c r="EYK836" s="28"/>
      <c r="EYL836" s="28"/>
      <c r="EYM836" s="28"/>
      <c r="EYN836" s="28"/>
      <c r="EYO836" s="28"/>
      <c r="EYP836" s="28"/>
      <c r="EYQ836" s="28"/>
      <c r="EYR836" s="28"/>
      <c r="EYS836" s="28"/>
      <c r="EYT836" s="28"/>
      <c r="EYU836" s="28"/>
      <c r="EYV836" s="28"/>
      <c r="EYW836" s="28"/>
      <c r="EYX836" s="28"/>
      <c r="EYY836" s="28"/>
      <c r="EYZ836" s="28"/>
      <c r="EZA836" s="28"/>
      <c r="EZB836" s="28"/>
      <c r="EZC836" s="28"/>
      <c r="EZD836" s="28"/>
      <c r="EZE836" s="28"/>
      <c r="EZF836" s="28"/>
      <c r="EZG836" s="28"/>
      <c r="EZH836" s="28"/>
      <c r="EZI836" s="28"/>
      <c r="EZJ836" s="28"/>
      <c r="EZK836" s="28"/>
      <c r="EZL836" s="28"/>
      <c r="EZM836" s="28"/>
      <c r="EZN836" s="28"/>
      <c r="EZO836" s="28"/>
      <c r="EZP836" s="28"/>
      <c r="EZQ836" s="28"/>
      <c r="EZR836" s="28"/>
      <c r="EZS836" s="28"/>
      <c r="EZT836" s="28"/>
      <c r="EZU836" s="28"/>
      <c r="EZV836" s="28"/>
      <c r="EZW836" s="28"/>
      <c r="EZX836" s="28"/>
      <c r="EZY836" s="28"/>
      <c r="EZZ836" s="28"/>
      <c r="FAA836" s="28"/>
      <c r="FAB836" s="28"/>
      <c r="FAC836" s="28"/>
      <c r="FAD836" s="28"/>
      <c r="FAE836" s="28"/>
      <c r="FAF836" s="28"/>
      <c r="FAG836" s="28"/>
      <c r="FAH836" s="28"/>
      <c r="FAI836" s="28"/>
      <c r="FAJ836" s="28"/>
      <c r="FAK836" s="28"/>
      <c r="FAL836" s="28"/>
      <c r="FAM836" s="28"/>
      <c r="FAN836" s="28"/>
      <c r="FAO836" s="28"/>
      <c r="FAP836" s="28"/>
      <c r="FAQ836" s="28"/>
      <c r="FAR836" s="28"/>
      <c r="FAS836" s="28"/>
      <c r="FAT836" s="28"/>
      <c r="FAU836" s="28"/>
      <c r="FAV836" s="28"/>
      <c r="FAW836" s="28"/>
      <c r="FAX836" s="28"/>
      <c r="FAY836" s="28"/>
      <c r="FAZ836" s="28"/>
      <c r="FBA836" s="28"/>
      <c r="FBB836" s="28"/>
      <c r="FBC836" s="28"/>
      <c r="FBD836" s="28"/>
      <c r="FBE836" s="28"/>
      <c r="FBF836" s="28"/>
      <c r="FBG836" s="28"/>
      <c r="FBH836" s="28"/>
      <c r="FBI836" s="28"/>
      <c r="FBJ836" s="28"/>
      <c r="FBK836" s="28"/>
      <c r="FBL836" s="28"/>
      <c r="FBM836" s="28"/>
      <c r="FBN836" s="28"/>
      <c r="FBO836" s="28"/>
      <c r="FBP836" s="28"/>
      <c r="FBQ836" s="28"/>
      <c r="FBR836" s="28"/>
      <c r="FBS836" s="28"/>
      <c r="FBT836" s="28"/>
      <c r="FBU836" s="28"/>
      <c r="FBV836" s="28"/>
      <c r="FBW836" s="28"/>
      <c r="FBX836" s="28"/>
      <c r="FBY836" s="28"/>
      <c r="FBZ836" s="28"/>
      <c r="FCA836" s="28"/>
      <c r="FCB836" s="28"/>
      <c r="FCC836" s="28"/>
      <c r="FCD836" s="28"/>
      <c r="FCE836" s="28"/>
      <c r="FCF836" s="28"/>
      <c r="FCG836" s="28"/>
      <c r="FCH836" s="28"/>
      <c r="FCI836" s="28"/>
      <c r="FCJ836" s="28"/>
      <c r="FCK836" s="28"/>
      <c r="FCL836" s="28"/>
      <c r="FCM836" s="28"/>
      <c r="FCN836" s="28"/>
      <c r="FCO836" s="28"/>
      <c r="FCP836" s="28"/>
      <c r="FCQ836" s="28"/>
      <c r="FCR836" s="28"/>
      <c r="FCS836" s="28"/>
      <c r="FCT836" s="28"/>
      <c r="FCU836" s="28"/>
      <c r="FCV836" s="28"/>
      <c r="FCW836" s="28"/>
      <c r="FCX836" s="28"/>
      <c r="FCY836" s="28"/>
      <c r="FCZ836" s="28"/>
      <c r="FDA836" s="28"/>
      <c r="FDB836" s="28"/>
      <c r="FDC836" s="28"/>
      <c r="FDD836" s="28"/>
      <c r="FDE836" s="28"/>
      <c r="FDF836" s="28"/>
      <c r="FDG836" s="28"/>
      <c r="FDH836" s="28"/>
      <c r="FDI836" s="28"/>
      <c r="FDJ836" s="28"/>
      <c r="FDK836" s="28"/>
      <c r="FDL836" s="28"/>
      <c r="FDM836" s="28"/>
      <c r="FDN836" s="28"/>
      <c r="FDO836" s="28"/>
      <c r="FDP836" s="28"/>
      <c r="FDQ836" s="28"/>
      <c r="FDR836" s="28"/>
      <c r="FDS836" s="28"/>
      <c r="FDT836" s="28"/>
      <c r="FDU836" s="28"/>
      <c r="FDV836" s="28"/>
      <c r="FDW836" s="28"/>
      <c r="FDX836" s="28"/>
      <c r="FDY836" s="28"/>
      <c r="FDZ836" s="28"/>
      <c r="FEA836" s="28"/>
      <c r="FEB836" s="28"/>
      <c r="FEC836" s="28"/>
      <c r="FED836" s="28"/>
      <c r="FEE836" s="28"/>
      <c r="FEF836" s="28"/>
      <c r="FEG836" s="28"/>
      <c r="FEH836" s="28"/>
      <c r="FEI836" s="28"/>
      <c r="FEJ836" s="28"/>
      <c r="FEK836" s="28"/>
      <c r="FEL836" s="28"/>
      <c r="FEM836" s="28"/>
      <c r="FEN836" s="28"/>
      <c r="FEO836" s="28"/>
      <c r="FEP836" s="28"/>
      <c r="FEQ836" s="28"/>
      <c r="FER836" s="28"/>
      <c r="FES836" s="28"/>
      <c r="FET836" s="28"/>
      <c r="FEU836" s="28"/>
      <c r="FEV836" s="28"/>
      <c r="FEW836" s="28"/>
      <c r="FEX836" s="28"/>
      <c r="FEY836" s="28"/>
      <c r="FEZ836" s="28"/>
      <c r="FFA836" s="28"/>
      <c r="FFB836" s="28"/>
      <c r="FFC836" s="28"/>
      <c r="FFD836" s="28"/>
      <c r="FFE836" s="28"/>
      <c r="FFF836" s="28"/>
      <c r="FFG836" s="28"/>
      <c r="FFH836" s="28"/>
      <c r="FFI836" s="28"/>
      <c r="FFJ836" s="28"/>
      <c r="FFK836" s="28"/>
      <c r="FFL836" s="28"/>
      <c r="FFM836" s="28"/>
      <c r="FFN836" s="28"/>
      <c r="FFO836" s="28"/>
      <c r="FFP836" s="28"/>
      <c r="FFQ836" s="28"/>
      <c r="FFR836" s="28"/>
      <c r="FFS836" s="28"/>
      <c r="FFT836" s="28"/>
      <c r="FFU836" s="28"/>
      <c r="FFV836" s="28"/>
      <c r="FFW836" s="28"/>
      <c r="FFX836" s="28"/>
      <c r="FFY836" s="28"/>
      <c r="FFZ836" s="28"/>
      <c r="FGA836" s="28"/>
      <c r="FGB836" s="28"/>
      <c r="FGC836" s="28"/>
      <c r="FGD836" s="28"/>
      <c r="FGE836" s="28"/>
      <c r="FGF836" s="28"/>
      <c r="FGG836" s="28"/>
      <c r="FGH836" s="28"/>
      <c r="FGI836" s="28"/>
      <c r="FGJ836" s="28"/>
      <c r="FGK836" s="28"/>
      <c r="FGL836" s="28"/>
      <c r="FGM836" s="28"/>
      <c r="FGN836" s="28"/>
      <c r="FGO836" s="28"/>
      <c r="FGP836" s="28"/>
      <c r="FGQ836" s="28"/>
      <c r="FGR836" s="28"/>
      <c r="FGS836" s="28"/>
      <c r="FGT836" s="28"/>
      <c r="FGU836" s="28"/>
      <c r="FGV836" s="28"/>
      <c r="FGW836" s="28"/>
      <c r="FGX836" s="28"/>
      <c r="FGY836" s="28"/>
      <c r="FGZ836" s="28"/>
      <c r="FHA836" s="28"/>
      <c r="FHB836" s="28"/>
      <c r="FHC836" s="28"/>
      <c r="FHD836" s="28"/>
      <c r="FHE836" s="28"/>
      <c r="FHF836" s="28"/>
      <c r="FHG836" s="28"/>
      <c r="FHH836" s="28"/>
      <c r="FHI836" s="28"/>
      <c r="FHJ836" s="28"/>
      <c r="FHK836" s="28"/>
      <c r="FHL836" s="28"/>
      <c r="FHM836" s="28"/>
      <c r="FHN836" s="28"/>
      <c r="FHO836" s="28"/>
      <c r="FHP836" s="28"/>
      <c r="FHQ836" s="28"/>
      <c r="FHR836" s="28"/>
      <c r="FHS836" s="28"/>
      <c r="FHT836" s="28"/>
      <c r="FHU836" s="28"/>
      <c r="FHV836" s="28"/>
      <c r="FHW836" s="28"/>
      <c r="FHX836" s="28"/>
      <c r="FHY836" s="28"/>
      <c r="FHZ836" s="28"/>
      <c r="FIA836" s="28"/>
      <c r="FIB836" s="28"/>
      <c r="FIC836" s="28"/>
      <c r="FID836" s="28"/>
      <c r="FIE836" s="28"/>
      <c r="FIF836" s="28"/>
      <c r="FIG836" s="28"/>
      <c r="FIH836" s="28"/>
      <c r="FII836" s="28"/>
      <c r="FIJ836" s="28"/>
      <c r="FIK836" s="28"/>
      <c r="FIL836" s="28"/>
      <c r="FIM836" s="28"/>
      <c r="FIN836" s="28"/>
      <c r="FIO836" s="28"/>
      <c r="FIP836" s="28"/>
      <c r="FIQ836" s="28"/>
      <c r="FIR836" s="28"/>
      <c r="FIS836" s="28"/>
      <c r="FIT836" s="28"/>
      <c r="FIU836" s="28"/>
      <c r="FIV836" s="28"/>
      <c r="FIW836" s="28"/>
      <c r="FIX836" s="28"/>
      <c r="FIY836" s="28"/>
      <c r="FIZ836" s="28"/>
      <c r="FJA836" s="28"/>
      <c r="FJB836" s="28"/>
      <c r="FJC836" s="28"/>
      <c r="FJD836" s="28"/>
      <c r="FJE836" s="28"/>
      <c r="FJF836" s="28"/>
      <c r="FJG836" s="28"/>
      <c r="FJH836" s="28"/>
      <c r="FJI836" s="28"/>
      <c r="FJJ836" s="28"/>
      <c r="FJK836" s="28"/>
      <c r="FJL836" s="28"/>
      <c r="FJM836" s="28"/>
      <c r="FJN836" s="28"/>
      <c r="FJO836" s="28"/>
      <c r="FJP836" s="28"/>
      <c r="FJQ836" s="28"/>
      <c r="FJR836" s="28"/>
      <c r="FJS836" s="28"/>
      <c r="FJT836" s="28"/>
      <c r="FJU836" s="28"/>
      <c r="FJV836" s="28"/>
      <c r="FJW836" s="28"/>
      <c r="FJX836" s="28"/>
      <c r="FJY836" s="28"/>
      <c r="FJZ836" s="28"/>
      <c r="FKA836" s="28"/>
      <c r="FKB836" s="28"/>
      <c r="FKC836" s="28"/>
      <c r="FKD836" s="28"/>
      <c r="FKE836" s="28"/>
      <c r="FKF836" s="28"/>
      <c r="FKG836" s="28"/>
      <c r="FKH836" s="28"/>
      <c r="FKI836" s="28"/>
      <c r="FKJ836" s="28"/>
      <c r="FKK836" s="28"/>
      <c r="FKL836" s="28"/>
      <c r="FKM836" s="28"/>
      <c r="FKN836" s="28"/>
      <c r="FKO836" s="28"/>
      <c r="FKP836" s="28"/>
      <c r="FKQ836" s="28"/>
      <c r="FKR836" s="28"/>
      <c r="FKS836" s="28"/>
      <c r="FKT836" s="28"/>
      <c r="FKU836" s="28"/>
      <c r="FKV836" s="28"/>
      <c r="FKW836" s="28"/>
      <c r="FKX836" s="28"/>
      <c r="FKY836" s="28"/>
      <c r="FKZ836" s="28"/>
      <c r="FLA836" s="28"/>
      <c r="FLB836" s="28"/>
      <c r="FLC836" s="28"/>
      <c r="FLD836" s="28"/>
      <c r="FLE836" s="28"/>
      <c r="FLF836" s="28"/>
      <c r="FLG836" s="28"/>
      <c r="FLH836" s="28"/>
      <c r="FLI836" s="28"/>
      <c r="FLJ836" s="28"/>
      <c r="FLK836" s="28"/>
      <c r="FLL836" s="28"/>
      <c r="FLM836" s="28"/>
      <c r="FLN836" s="28"/>
      <c r="FLO836" s="28"/>
      <c r="FLP836" s="28"/>
      <c r="FLQ836" s="28"/>
      <c r="FLR836" s="28"/>
      <c r="FLS836" s="28"/>
      <c r="FLT836" s="28"/>
      <c r="FLU836" s="28"/>
      <c r="FLV836" s="28"/>
      <c r="FLW836" s="28"/>
      <c r="FLX836" s="28"/>
      <c r="FLY836" s="28"/>
      <c r="FLZ836" s="28"/>
      <c r="FMA836" s="28"/>
      <c r="FMB836" s="28"/>
      <c r="FMC836" s="28"/>
      <c r="FMD836" s="28"/>
      <c r="FME836" s="28"/>
      <c r="FMF836" s="28"/>
      <c r="FMG836" s="28"/>
      <c r="FMH836" s="28"/>
      <c r="FMI836" s="28"/>
      <c r="FMJ836" s="28"/>
      <c r="FMK836" s="28"/>
      <c r="FML836" s="28"/>
      <c r="FMM836" s="28"/>
      <c r="FMN836" s="28"/>
      <c r="FMO836" s="28"/>
      <c r="FMP836" s="28"/>
      <c r="FMQ836" s="28"/>
      <c r="FMR836" s="28"/>
      <c r="FMS836" s="28"/>
      <c r="FMT836" s="28"/>
      <c r="FMU836" s="28"/>
      <c r="FMV836" s="28"/>
      <c r="FMW836" s="28"/>
      <c r="FMX836" s="28"/>
      <c r="FMY836" s="28"/>
      <c r="FMZ836" s="28"/>
      <c r="FNA836" s="28"/>
      <c r="FNB836" s="28"/>
      <c r="FNC836" s="28"/>
      <c r="FND836" s="28"/>
      <c r="FNE836" s="28"/>
      <c r="FNF836" s="28"/>
      <c r="FNG836" s="28"/>
      <c r="FNH836" s="28"/>
      <c r="FNI836" s="28"/>
      <c r="FNJ836" s="28"/>
      <c r="FNK836" s="28"/>
      <c r="FNL836" s="28"/>
      <c r="FNM836" s="28"/>
      <c r="FNN836" s="28"/>
      <c r="FNO836" s="28"/>
      <c r="FNP836" s="28"/>
      <c r="FNQ836" s="28"/>
      <c r="FNR836" s="28"/>
      <c r="FNS836" s="28"/>
      <c r="FNT836" s="28"/>
      <c r="FNU836" s="28"/>
      <c r="FNV836" s="28"/>
      <c r="FNW836" s="28"/>
      <c r="FNX836" s="28"/>
      <c r="FNY836" s="28"/>
      <c r="FNZ836" s="28"/>
      <c r="FOA836" s="28"/>
      <c r="FOB836" s="28"/>
      <c r="FOC836" s="28"/>
      <c r="FOD836" s="28"/>
      <c r="FOE836" s="28"/>
      <c r="FOF836" s="28"/>
      <c r="FOG836" s="28"/>
      <c r="FOH836" s="28"/>
      <c r="FOI836" s="28"/>
      <c r="FOJ836" s="28"/>
      <c r="FOK836" s="28"/>
      <c r="FOL836" s="28"/>
      <c r="FOM836" s="28"/>
      <c r="FON836" s="28"/>
      <c r="FOO836" s="28"/>
      <c r="FOP836" s="28"/>
      <c r="FOQ836" s="28"/>
      <c r="FOR836" s="28"/>
      <c r="FOS836" s="28"/>
      <c r="FOT836" s="28"/>
      <c r="FOU836" s="28"/>
      <c r="FOV836" s="28"/>
      <c r="FOW836" s="28"/>
      <c r="FOX836" s="28"/>
      <c r="FOY836" s="28"/>
      <c r="FOZ836" s="28"/>
      <c r="FPA836" s="28"/>
      <c r="FPB836" s="28"/>
      <c r="FPC836" s="28"/>
      <c r="FPD836" s="28"/>
      <c r="FPE836" s="28"/>
      <c r="FPF836" s="28"/>
      <c r="FPG836" s="28"/>
      <c r="FPH836" s="28"/>
      <c r="FPI836" s="28"/>
      <c r="FPJ836" s="28"/>
      <c r="FPK836" s="28"/>
      <c r="FPL836" s="28"/>
      <c r="FPM836" s="28"/>
      <c r="FPN836" s="28"/>
      <c r="FPO836" s="28"/>
      <c r="FPP836" s="28"/>
      <c r="FPQ836" s="28"/>
      <c r="FPR836" s="28"/>
      <c r="FPS836" s="28"/>
      <c r="FPT836" s="28"/>
      <c r="FPU836" s="28"/>
      <c r="FPV836" s="28"/>
      <c r="FPW836" s="28"/>
      <c r="FPX836" s="28"/>
      <c r="FPY836" s="28"/>
      <c r="FPZ836" s="28"/>
      <c r="FQA836" s="28"/>
      <c r="FQB836" s="28"/>
      <c r="FQC836" s="28"/>
      <c r="FQD836" s="28"/>
      <c r="FQE836" s="28"/>
      <c r="FQF836" s="28"/>
      <c r="FQG836" s="28"/>
      <c r="FQH836" s="28"/>
      <c r="FQI836" s="28"/>
      <c r="FQJ836" s="28"/>
      <c r="FQK836" s="28"/>
      <c r="FQL836" s="28"/>
      <c r="FQM836" s="28"/>
      <c r="FQN836" s="28"/>
      <c r="FQO836" s="28"/>
      <c r="FQP836" s="28"/>
      <c r="FQQ836" s="28"/>
      <c r="FQR836" s="28"/>
      <c r="FQS836" s="28"/>
      <c r="FQT836" s="28"/>
      <c r="FQU836" s="28"/>
      <c r="FQV836" s="28"/>
      <c r="FQW836" s="28"/>
      <c r="FQX836" s="28"/>
      <c r="FQY836" s="28"/>
      <c r="FQZ836" s="28"/>
      <c r="FRA836" s="28"/>
      <c r="FRB836" s="28"/>
      <c r="FRC836" s="28"/>
      <c r="FRD836" s="28"/>
      <c r="FRE836" s="28"/>
      <c r="FRF836" s="28"/>
      <c r="FRG836" s="28"/>
      <c r="FRH836" s="28"/>
      <c r="FRI836" s="28"/>
      <c r="FRJ836" s="28"/>
      <c r="FRK836" s="28"/>
      <c r="FRL836" s="28"/>
      <c r="FRM836" s="28"/>
      <c r="FRN836" s="28"/>
      <c r="FRO836" s="28"/>
      <c r="FRP836" s="28"/>
      <c r="FRQ836" s="28"/>
      <c r="FRR836" s="28"/>
      <c r="FRS836" s="28"/>
      <c r="FRT836" s="28"/>
      <c r="FRU836" s="28"/>
      <c r="FRV836" s="28"/>
      <c r="FRW836" s="28"/>
      <c r="FRX836" s="28"/>
      <c r="FRY836" s="28"/>
      <c r="FRZ836" s="28"/>
      <c r="FSA836" s="28"/>
      <c r="FSB836" s="28"/>
      <c r="FSC836" s="28"/>
      <c r="FSD836" s="28"/>
      <c r="FSE836" s="28"/>
      <c r="FSF836" s="28"/>
      <c r="FSG836" s="28"/>
      <c r="FSH836" s="28"/>
      <c r="FSI836" s="28"/>
      <c r="FSJ836" s="28"/>
      <c r="FSK836" s="28"/>
      <c r="FSL836" s="28"/>
      <c r="FSM836" s="28"/>
      <c r="FSN836" s="28"/>
      <c r="FSO836" s="28"/>
      <c r="FSP836" s="28"/>
      <c r="FSQ836" s="28"/>
      <c r="FSR836" s="28"/>
      <c r="FSS836" s="28"/>
      <c r="FST836" s="28"/>
      <c r="FSU836" s="28"/>
      <c r="FSV836" s="28"/>
      <c r="FSW836" s="28"/>
      <c r="FSX836" s="28"/>
      <c r="FSY836" s="28"/>
      <c r="FSZ836" s="28"/>
      <c r="FTA836" s="28"/>
      <c r="FTB836" s="28"/>
      <c r="FTC836" s="28"/>
      <c r="FTD836" s="28"/>
      <c r="FTE836" s="28"/>
      <c r="FTF836" s="28"/>
      <c r="FTG836" s="28"/>
      <c r="FTH836" s="28"/>
      <c r="FTI836" s="28"/>
      <c r="FTJ836" s="28"/>
      <c r="FTK836" s="28"/>
      <c r="FTL836" s="28"/>
      <c r="FTM836" s="28"/>
      <c r="FTN836" s="28"/>
      <c r="FTO836" s="28"/>
      <c r="FTP836" s="28"/>
      <c r="FTQ836" s="28"/>
      <c r="FTR836" s="28"/>
      <c r="FTS836" s="28"/>
      <c r="FTT836" s="28"/>
      <c r="FTU836" s="28"/>
      <c r="FTV836" s="28"/>
      <c r="FTW836" s="28"/>
      <c r="FTX836" s="28"/>
      <c r="FTY836" s="28"/>
      <c r="FTZ836" s="28"/>
      <c r="FUA836" s="28"/>
      <c r="FUB836" s="28"/>
      <c r="FUC836" s="28"/>
      <c r="FUD836" s="28"/>
      <c r="FUE836" s="28"/>
      <c r="FUF836" s="28"/>
      <c r="FUG836" s="28"/>
      <c r="FUH836" s="28"/>
      <c r="FUI836" s="28"/>
      <c r="FUJ836" s="28"/>
      <c r="FUK836" s="28"/>
      <c r="FUL836" s="28"/>
      <c r="FUM836" s="28"/>
      <c r="FUN836" s="28"/>
      <c r="FUO836" s="28"/>
      <c r="FUP836" s="28"/>
      <c r="FUQ836" s="28"/>
      <c r="FUR836" s="28"/>
      <c r="FUS836" s="28"/>
      <c r="FUT836" s="28"/>
      <c r="FUU836" s="28"/>
      <c r="FUV836" s="28"/>
      <c r="FUW836" s="28"/>
      <c r="FUX836" s="28"/>
      <c r="FUY836" s="28"/>
      <c r="FUZ836" s="28"/>
      <c r="FVA836" s="28"/>
      <c r="FVB836" s="28"/>
      <c r="FVC836" s="28"/>
      <c r="FVD836" s="28"/>
      <c r="FVE836" s="28"/>
      <c r="FVF836" s="28"/>
      <c r="FVG836" s="28"/>
      <c r="FVH836" s="28"/>
      <c r="FVI836" s="28"/>
      <c r="FVJ836" s="28"/>
      <c r="FVK836" s="28"/>
      <c r="FVL836" s="28"/>
      <c r="FVM836" s="28"/>
      <c r="FVN836" s="28"/>
      <c r="FVO836" s="28"/>
      <c r="FVP836" s="28"/>
      <c r="FVQ836" s="28"/>
      <c r="FVR836" s="28"/>
      <c r="FVS836" s="28"/>
      <c r="FVT836" s="28"/>
      <c r="FVU836" s="28"/>
      <c r="FVV836" s="28"/>
      <c r="FVW836" s="28"/>
      <c r="FVX836" s="28"/>
      <c r="FVY836" s="28"/>
      <c r="FVZ836" s="28"/>
      <c r="FWA836" s="28"/>
      <c r="FWB836" s="28"/>
      <c r="FWC836" s="28"/>
      <c r="FWD836" s="28"/>
      <c r="FWE836" s="28"/>
      <c r="FWF836" s="28"/>
      <c r="FWG836" s="28"/>
      <c r="FWH836" s="28"/>
      <c r="FWI836" s="28"/>
      <c r="FWJ836" s="28"/>
      <c r="FWK836" s="28"/>
      <c r="FWL836" s="28"/>
      <c r="FWM836" s="28"/>
      <c r="FWN836" s="28"/>
      <c r="FWO836" s="28"/>
      <c r="FWP836" s="28"/>
      <c r="FWQ836" s="28"/>
      <c r="FWR836" s="28"/>
      <c r="FWS836" s="28"/>
      <c r="FWT836" s="28"/>
      <c r="FWU836" s="28"/>
      <c r="FWV836" s="28"/>
      <c r="FWW836" s="28"/>
      <c r="FWX836" s="28"/>
      <c r="FWY836" s="28"/>
      <c r="FWZ836" s="28"/>
      <c r="FXA836" s="28"/>
      <c r="FXB836" s="28"/>
      <c r="FXC836" s="28"/>
      <c r="FXD836" s="28"/>
      <c r="FXE836" s="28"/>
      <c r="FXF836" s="28"/>
      <c r="FXG836" s="28"/>
      <c r="FXH836" s="28"/>
      <c r="FXI836" s="28"/>
      <c r="FXJ836" s="28"/>
      <c r="FXK836" s="28"/>
      <c r="FXL836" s="28"/>
      <c r="FXM836" s="28"/>
      <c r="FXN836" s="28"/>
      <c r="FXO836" s="28"/>
      <c r="FXP836" s="28"/>
      <c r="FXQ836" s="28"/>
      <c r="FXR836" s="28"/>
      <c r="FXS836" s="28"/>
      <c r="FXT836" s="28"/>
      <c r="FXU836" s="28"/>
      <c r="FXV836" s="28"/>
      <c r="FXW836" s="28"/>
      <c r="FXX836" s="28"/>
      <c r="FXY836" s="28"/>
      <c r="FXZ836" s="28"/>
      <c r="FYA836" s="28"/>
      <c r="FYB836" s="28"/>
      <c r="FYC836" s="28"/>
      <c r="FYD836" s="28"/>
      <c r="FYE836" s="28"/>
      <c r="FYF836" s="28"/>
      <c r="FYG836" s="28"/>
      <c r="FYH836" s="28"/>
      <c r="FYI836" s="28"/>
      <c r="FYJ836" s="28"/>
      <c r="FYK836" s="28"/>
      <c r="FYL836" s="28"/>
      <c r="FYM836" s="28"/>
      <c r="FYN836" s="28"/>
      <c r="FYO836" s="28"/>
      <c r="FYP836" s="28"/>
      <c r="FYQ836" s="28"/>
      <c r="FYR836" s="28"/>
      <c r="FYS836" s="28"/>
      <c r="FYT836" s="28"/>
      <c r="FYU836" s="28"/>
      <c r="FYV836" s="28"/>
      <c r="FYW836" s="28"/>
      <c r="FYX836" s="28"/>
      <c r="FYY836" s="28"/>
      <c r="FYZ836" s="28"/>
      <c r="FZA836" s="28"/>
      <c r="FZB836" s="28"/>
      <c r="FZC836" s="28"/>
      <c r="FZD836" s="28"/>
      <c r="FZE836" s="28"/>
      <c r="FZF836" s="28"/>
      <c r="FZG836" s="28"/>
      <c r="FZH836" s="28"/>
      <c r="FZI836" s="28"/>
      <c r="FZJ836" s="28"/>
      <c r="FZK836" s="28"/>
      <c r="FZL836" s="28"/>
      <c r="FZM836" s="28"/>
      <c r="FZN836" s="28"/>
      <c r="FZO836" s="28"/>
      <c r="FZP836" s="28"/>
      <c r="FZQ836" s="28"/>
      <c r="FZR836" s="28"/>
      <c r="FZS836" s="28"/>
      <c r="FZT836" s="28"/>
      <c r="FZU836" s="28"/>
      <c r="FZV836" s="28"/>
      <c r="FZW836" s="28"/>
      <c r="FZX836" s="28"/>
      <c r="FZY836" s="28"/>
      <c r="FZZ836" s="28"/>
      <c r="GAA836" s="28"/>
      <c r="GAB836" s="28"/>
      <c r="GAC836" s="28"/>
      <c r="GAD836" s="28"/>
      <c r="GAE836" s="28"/>
      <c r="GAF836" s="28"/>
      <c r="GAG836" s="28"/>
      <c r="GAH836" s="28"/>
      <c r="GAI836" s="28"/>
      <c r="GAJ836" s="28"/>
      <c r="GAK836" s="28"/>
      <c r="GAL836" s="28"/>
      <c r="GAM836" s="28"/>
      <c r="GAN836" s="28"/>
      <c r="GAO836" s="28"/>
      <c r="GAP836" s="28"/>
      <c r="GAQ836" s="28"/>
      <c r="GAR836" s="28"/>
      <c r="GAS836" s="28"/>
      <c r="GAT836" s="28"/>
      <c r="GAU836" s="28"/>
      <c r="GAV836" s="28"/>
      <c r="GAW836" s="28"/>
      <c r="GAX836" s="28"/>
      <c r="GAY836" s="28"/>
      <c r="GAZ836" s="28"/>
      <c r="GBA836" s="28"/>
      <c r="GBB836" s="28"/>
      <c r="GBC836" s="28"/>
      <c r="GBD836" s="28"/>
      <c r="GBE836" s="28"/>
      <c r="GBF836" s="28"/>
      <c r="GBG836" s="28"/>
      <c r="GBH836" s="28"/>
      <c r="GBI836" s="28"/>
      <c r="GBJ836" s="28"/>
      <c r="GBK836" s="28"/>
      <c r="GBL836" s="28"/>
      <c r="GBM836" s="28"/>
      <c r="GBN836" s="28"/>
      <c r="GBO836" s="28"/>
      <c r="GBP836" s="28"/>
      <c r="GBQ836" s="28"/>
      <c r="GBR836" s="28"/>
      <c r="GBS836" s="28"/>
      <c r="GBT836" s="28"/>
      <c r="GBU836" s="28"/>
      <c r="GBV836" s="28"/>
      <c r="GBW836" s="28"/>
      <c r="GBX836" s="28"/>
      <c r="GBY836" s="28"/>
      <c r="GBZ836" s="28"/>
      <c r="GCA836" s="28"/>
      <c r="GCB836" s="28"/>
      <c r="GCC836" s="28"/>
      <c r="GCD836" s="28"/>
      <c r="GCE836" s="28"/>
      <c r="GCF836" s="28"/>
      <c r="GCG836" s="28"/>
      <c r="GCH836" s="28"/>
      <c r="GCI836" s="28"/>
      <c r="GCJ836" s="28"/>
      <c r="GCK836" s="28"/>
      <c r="GCL836" s="28"/>
      <c r="GCM836" s="28"/>
      <c r="GCN836" s="28"/>
      <c r="GCO836" s="28"/>
      <c r="GCP836" s="28"/>
      <c r="GCQ836" s="28"/>
      <c r="GCR836" s="28"/>
      <c r="GCS836" s="28"/>
      <c r="GCT836" s="28"/>
      <c r="GCU836" s="28"/>
      <c r="GCV836" s="28"/>
      <c r="GCW836" s="28"/>
      <c r="GCX836" s="28"/>
      <c r="GCY836" s="28"/>
      <c r="GCZ836" s="28"/>
      <c r="GDA836" s="28"/>
      <c r="GDB836" s="28"/>
      <c r="GDC836" s="28"/>
      <c r="GDD836" s="28"/>
      <c r="GDE836" s="28"/>
      <c r="GDF836" s="28"/>
      <c r="GDG836" s="28"/>
      <c r="GDH836" s="28"/>
      <c r="GDI836" s="28"/>
      <c r="GDJ836" s="28"/>
      <c r="GDK836" s="28"/>
      <c r="GDL836" s="28"/>
      <c r="GDM836" s="28"/>
      <c r="GDN836" s="28"/>
      <c r="GDO836" s="28"/>
      <c r="GDP836" s="28"/>
      <c r="GDQ836" s="28"/>
      <c r="GDR836" s="28"/>
      <c r="GDS836" s="28"/>
      <c r="GDT836" s="28"/>
      <c r="GDU836" s="28"/>
      <c r="GDV836" s="28"/>
      <c r="GDW836" s="28"/>
      <c r="GDX836" s="28"/>
      <c r="GDY836" s="28"/>
      <c r="GDZ836" s="28"/>
      <c r="GEA836" s="28"/>
      <c r="GEB836" s="28"/>
      <c r="GEC836" s="28"/>
      <c r="GED836" s="28"/>
      <c r="GEE836" s="28"/>
      <c r="GEF836" s="28"/>
      <c r="GEG836" s="28"/>
      <c r="GEH836" s="28"/>
      <c r="GEI836" s="28"/>
      <c r="GEJ836" s="28"/>
      <c r="GEK836" s="28"/>
      <c r="GEL836" s="28"/>
      <c r="GEM836" s="28"/>
      <c r="GEN836" s="28"/>
      <c r="GEO836" s="28"/>
      <c r="GEP836" s="28"/>
      <c r="GEQ836" s="28"/>
      <c r="GER836" s="28"/>
      <c r="GES836" s="28"/>
      <c r="GET836" s="28"/>
      <c r="GEU836" s="28"/>
      <c r="GEV836" s="28"/>
      <c r="GEW836" s="28"/>
      <c r="GEX836" s="28"/>
      <c r="GEY836" s="28"/>
      <c r="GEZ836" s="28"/>
      <c r="GFA836" s="28"/>
      <c r="GFB836" s="28"/>
      <c r="GFC836" s="28"/>
      <c r="GFD836" s="28"/>
      <c r="GFE836" s="28"/>
      <c r="GFF836" s="28"/>
      <c r="GFG836" s="28"/>
      <c r="GFH836" s="28"/>
      <c r="GFI836" s="28"/>
      <c r="GFJ836" s="28"/>
      <c r="GFK836" s="28"/>
      <c r="GFL836" s="28"/>
      <c r="GFM836" s="28"/>
      <c r="GFN836" s="28"/>
      <c r="GFO836" s="28"/>
      <c r="GFP836" s="28"/>
      <c r="GFQ836" s="28"/>
      <c r="GFR836" s="28"/>
      <c r="GFS836" s="28"/>
      <c r="GFT836" s="28"/>
      <c r="GFU836" s="28"/>
      <c r="GFV836" s="28"/>
      <c r="GFW836" s="28"/>
      <c r="GFX836" s="28"/>
      <c r="GFY836" s="28"/>
      <c r="GFZ836" s="28"/>
      <c r="GGA836" s="28"/>
      <c r="GGB836" s="28"/>
      <c r="GGC836" s="28"/>
      <c r="GGD836" s="28"/>
      <c r="GGE836" s="28"/>
      <c r="GGF836" s="28"/>
      <c r="GGG836" s="28"/>
      <c r="GGH836" s="28"/>
      <c r="GGI836" s="28"/>
      <c r="GGJ836" s="28"/>
      <c r="GGK836" s="28"/>
      <c r="GGL836" s="28"/>
      <c r="GGM836" s="28"/>
      <c r="GGN836" s="28"/>
      <c r="GGO836" s="28"/>
      <c r="GGP836" s="28"/>
      <c r="GGQ836" s="28"/>
      <c r="GGR836" s="28"/>
      <c r="GGS836" s="28"/>
      <c r="GGT836" s="28"/>
      <c r="GGU836" s="28"/>
      <c r="GGV836" s="28"/>
      <c r="GGW836" s="28"/>
      <c r="GGX836" s="28"/>
      <c r="GGY836" s="28"/>
      <c r="GGZ836" s="28"/>
      <c r="GHA836" s="28"/>
      <c r="GHB836" s="28"/>
      <c r="GHC836" s="28"/>
      <c r="GHD836" s="28"/>
      <c r="GHE836" s="28"/>
      <c r="GHF836" s="28"/>
      <c r="GHG836" s="28"/>
      <c r="GHH836" s="28"/>
      <c r="GHI836" s="28"/>
      <c r="GHJ836" s="28"/>
      <c r="GHK836" s="28"/>
      <c r="GHL836" s="28"/>
      <c r="GHM836" s="28"/>
      <c r="GHN836" s="28"/>
      <c r="GHO836" s="28"/>
      <c r="GHP836" s="28"/>
      <c r="GHQ836" s="28"/>
      <c r="GHR836" s="28"/>
      <c r="GHS836" s="28"/>
      <c r="GHT836" s="28"/>
      <c r="GHU836" s="28"/>
      <c r="GHV836" s="28"/>
      <c r="GHW836" s="28"/>
      <c r="GHX836" s="28"/>
      <c r="GHY836" s="28"/>
      <c r="GHZ836" s="28"/>
      <c r="GIA836" s="28"/>
      <c r="GIB836" s="28"/>
      <c r="GIC836" s="28"/>
      <c r="GID836" s="28"/>
      <c r="GIE836" s="28"/>
      <c r="GIF836" s="28"/>
      <c r="GIG836" s="28"/>
      <c r="GIH836" s="28"/>
      <c r="GII836" s="28"/>
      <c r="GIJ836" s="28"/>
      <c r="GIK836" s="28"/>
      <c r="GIL836" s="28"/>
      <c r="GIM836" s="28"/>
      <c r="GIN836" s="28"/>
      <c r="GIO836" s="28"/>
      <c r="GIP836" s="28"/>
      <c r="GIQ836" s="28"/>
      <c r="GIR836" s="28"/>
      <c r="GIS836" s="28"/>
      <c r="GIT836" s="28"/>
      <c r="GIU836" s="28"/>
      <c r="GIV836" s="28"/>
      <c r="GIW836" s="28"/>
      <c r="GIX836" s="28"/>
      <c r="GIY836" s="28"/>
      <c r="GIZ836" s="28"/>
      <c r="GJA836" s="28"/>
      <c r="GJB836" s="28"/>
      <c r="GJC836" s="28"/>
      <c r="GJD836" s="28"/>
      <c r="GJE836" s="28"/>
      <c r="GJF836" s="28"/>
      <c r="GJG836" s="28"/>
      <c r="GJH836" s="28"/>
      <c r="GJI836" s="28"/>
      <c r="GJJ836" s="28"/>
      <c r="GJK836" s="28"/>
      <c r="GJL836" s="28"/>
      <c r="GJM836" s="28"/>
      <c r="GJN836" s="28"/>
      <c r="GJO836" s="28"/>
      <c r="GJP836" s="28"/>
      <c r="GJQ836" s="28"/>
      <c r="GJR836" s="28"/>
      <c r="GJS836" s="28"/>
      <c r="GJT836" s="28"/>
      <c r="GJU836" s="28"/>
      <c r="GJV836" s="28"/>
      <c r="GJW836" s="28"/>
      <c r="GJX836" s="28"/>
      <c r="GJY836" s="28"/>
      <c r="GJZ836" s="28"/>
      <c r="GKA836" s="28"/>
      <c r="GKB836" s="28"/>
      <c r="GKC836" s="28"/>
      <c r="GKD836" s="28"/>
      <c r="GKE836" s="28"/>
      <c r="GKF836" s="28"/>
      <c r="GKG836" s="28"/>
      <c r="GKH836" s="28"/>
      <c r="GKI836" s="28"/>
      <c r="GKJ836" s="28"/>
      <c r="GKK836" s="28"/>
      <c r="GKL836" s="28"/>
      <c r="GKM836" s="28"/>
      <c r="GKN836" s="28"/>
      <c r="GKO836" s="28"/>
      <c r="GKP836" s="28"/>
      <c r="GKQ836" s="28"/>
      <c r="GKR836" s="28"/>
      <c r="GKS836" s="28"/>
      <c r="GKT836" s="28"/>
      <c r="GKU836" s="28"/>
      <c r="GKV836" s="28"/>
      <c r="GKW836" s="28"/>
      <c r="GKX836" s="28"/>
      <c r="GKY836" s="28"/>
      <c r="GKZ836" s="28"/>
      <c r="GLA836" s="28"/>
      <c r="GLB836" s="28"/>
      <c r="GLC836" s="28"/>
      <c r="GLD836" s="28"/>
      <c r="GLE836" s="28"/>
      <c r="GLF836" s="28"/>
      <c r="GLG836" s="28"/>
      <c r="GLH836" s="28"/>
      <c r="GLI836" s="28"/>
      <c r="GLJ836" s="28"/>
      <c r="GLK836" s="28"/>
      <c r="GLL836" s="28"/>
      <c r="GLM836" s="28"/>
      <c r="GLN836" s="28"/>
      <c r="GLO836" s="28"/>
      <c r="GLP836" s="28"/>
      <c r="GLQ836" s="28"/>
      <c r="GLR836" s="28"/>
      <c r="GLS836" s="28"/>
      <c r="GLT836" s="28"/>
      <c r="GLU836" s="28"/>
      <c r="GLV836" s="28"/>
      <c r="GLW836" s="28"/>
      <c r="GLX836" s="28"/>
      <c r="GLY836" s="28"/>
      <c r="GLZ836" s="28"/>
      <c r="GMA836" s="28"/>
      <c r="GMB836" s="28"/>
      <c r="GMC836" s="28"/>
      <c r="GMD836" s="28"/>
      <c r="GME836" s="28"/>
      <c r="GMF836" s="28"/>
      <c r="GMG836" s="28"/>
      <c r="GMH836" s="28"/>
      <c r="GMI836" s="28"/>
      <c r="GMJ836" s="28"/>
      <c r="GMK836" s="28"/>
      <c r="GML836" s="28"/>
      <c r="GMM836" s="28"/>
      <c r="GMN836" s="28"/>
      <c r="GMO836" s="28"/>
      <c r="GMP836" s="28"/>
      <c r="GMQ836" s="28"/>
      <c r="GMR836" s="28"/>
      <c r="GMS836" s="28"/>
      <c r="GMT836" s="28"/>
      <c r="GMU836" s="28"/>
      <c r="GMV836" s="28"/>
      <c r="GMW836" s="28"/>
      <c r="GMX836" s="28"/>
      <c r="GMY836" s="28"/>
      <c r="GMZ836" s="28"/>
      <c r="GNA836" s="28"/>
      <c r="GNB836" s="28"/>
      <c r="GNC836" s="28"/>
      <c r="GND836" s="28"/>
      <c r="GNE836" s="28"/>
      <c r="GNF836" s="28"/>
      <c r="GNG836" s="28"/>
      <c r="GNH836" s="28"/>
      <c r="GNI836" s="28"/>
      <c r="GNJ836" s="28"/>
      <c r="GNK836" s="28"/>
      <c r="GNL836" s="28"/>
      <c r="GNM836" s="28"/>
      <c r="GNN836" s="28"/>
      <c r="GNO836" s="28"/>
      <c r="GNP836" s="28"/>
      <c r="GNQ836" s="28"/>
      <c r="GNR836" s="28"/>
      <c r="GNS836" s="28"/>
      <c r="GNT836" s="28"/>
      <c r="GNU836" s="28"/>
      <c r="GNV836" s="28"/>
      <c r="GNW836" s="28"/>
      <c r="GNX836" s="28"/>
      <c r="GNY836" s="28"/>
      <c r="GNZ836" s="28"/>
      <c r="GOA836" s="28"/>
      <c r="GOB836" s="28"/>
      <c r="GOC836" s="28"/>
      <c r="GOD836" s="28"/>
      <c r="GOE836" s="28"/>
      <c r="GOF836" s="28"/>
      <c r="GOG836" s="28"/>
      <c r="GOH836" s="28"/>
      <c r="GOI836" s="28"/>
      <c r="GOJ836" s="28"/>
      <c r="GOK836" s="28"/>
      <c r="GOL836" s="28"/>
      <c r="GOM836" s="28"/>
      <c r="GON836" s="28"/>
      <c r="GOO836" s="28"/>
      <c r="GOP836" s="28"/>
      <c r="GOQ836" s="28"/>
      <c r="GOR836" s="28"/>
      <c r="GOS836" s="28"/>
      <c r="GOT836" s="28"/>
      <c r="GOU836" s="28"/>
      <c r="GOV836" s="28"/>
      <c r="GOW836" s="28"/>
      <c r="GOX836" s="28"/>
      <c r="GOY836" s="28"/>
      <c r="GOZ836" s="28"/>
      <c r="GPA836" s="28"/>
      <c r="GPB836" s="28"/>
      <c r="GPC836" s="28"/>
      <c r="GPD836" s="28"/>
      <c r="GPE836" s="28"/>
      <c r="GPF836" s="28"/>
      <c r="GPG836" s="28"/>
      <c r="GPH836" s="28"/>
      <c r="GPI836" s="28"/>
      <c r="GPJ836" s="28"/>
      <c r="GPK836" s="28"/>
      <c r="GPL836" s="28"/>
      <c r="GPM836" s="28"/>
      <c r="GPN836" s="28"/>
      <c r="GPO836" s="28"/>
      <c r="GPP836" s="28"/>
      <c r="GPQ836" s="28"/>
      <c r="GPR836" s="28"/>
      <c r="GPS836" s="28"/>
      <c r="GPT836" s="28"/>
      <c r="GPU836" s="28"/>
      <c r="GPV836" s="28"/>
      <c r="GPW836" s="28"/>
      <c r="GPX836" s="28"/>
      <c r="GPY836" s="28"/>
      <c r="GPZ836" s="28"/>
      <c r="GQA836" s="28"/>
      <c r="GQB836" s="28"/>
      <c r="GQC836" s="28"/>
      <c r="GQD836" s="28"/>
      <c r="GQE836" s="28"/>
      <c r="GQF836" s="28"/>
      <c r="GQG836" s="28"/>
      <c r="GQH836" s="28"/>
      <c r="GQI836" s="28"/>
      <c r="GQJ836" s="28"/>
      <c r="GQK836" s="28"/>
      <c r="GQL836" s="28"/>
      <c r="GQM836" s="28"/>
      <c r="GQN836" s="28"/>
      <c r="GQO836" s="28"/>
      <c r="GQP836" s="28"/>
      <c r="GQQ836" s="28"/>
      <c r="GQR836" s="28"/>
      <c r="GQS836" s="28"/>
      <c r="GQT836" s="28"/>
      <c r="GQU836" s="28"/>
      <c r="GQV836" s="28"/>
      <c r="GQW836" s="28"/>
      <c r="GQX836" s="28"/>
      <c r="GQY836" s="28"/>
      <c r="GQZ836" s="28"/>
      <c r="GRA836" s="28"/>
      <c r="GRB836" s="28"/>
      <c r="GRC836" s="28"/>
      <c r="GRD836" s="28"/>
      <c r="GRE836" s="28"/>
      <c r="GRF836" s="28"/>
      <c r="GRG836" s="28"/>
      <c r="GRH836" s="28"/>
      <c r="GRI836" s="28"/>
      <c r="GRJ836" s="28"/>
      <c r="GRK836" s="28"/>
      <c r="GRL836" s="28"/>
      <c r="GRM836" s="28"/>
      <c r="GRN836" s="28"/>
      <c r="GRO836" s="28"/>
      <c r="GRP836" s="28"/>
      <c r="GRQ836" s="28"/>
      <c r="GRR836" s="28"/>
      <c r="GRS836" s="28"/>
      <c r="GRT836" s="28"/>
      <c r="GRU836" s="28"/>
      <c r="GRV836" s="28"/>
      <c r="GRW836" s="28"/>
      <c r="GRX836" s="28"/>
      <c r="GRY836" s="28"/>
      <c r="GRZ836" s="28"/>
      <c r="GSA836" s="28"/>
      <c r="GSB836" s="28"/>
      <c r="GSC836" s="28"/>
      <c r="GSD836" s="28"/>
      <c r="GSE836" s="28"/>
      <c r="GSF836" s="28"/>
      <c r="GSG836" s="28"/>
      <c r="GSH836" s="28"/>
      <c r="GSI836" s="28"/>
      <c r="GSJ836" s="28"/>
      <c r="GSK836" s="28"/>
      <c r="GSL836" s="28"/>
      <c r="GSM836" s="28"/>
      <c r="GSN836" s="28"/>
      <c r="GSO836" s="28"/>
      <c r="GSP836" s="28"/>
      <c r="GSQ836" s="28"/>
      <c r="GSR836" s="28"/>
      <c r="GSS836" s="28"/>
      <c r="GST836" s="28"/>
      <c r="GSU836" s="28"/>
      <c r="GSV836" s="28"/>
      <c r="GSW836" s="28"/>
      <c r="GSX836" s="28"/>
      <c r="GSY836" s="28"/>
      <c r="GSZ836" s="28"/>
      <c r="GTA836" s="28"/>
      <c r="GTB836" s="28"/>
      <c r="GTC836" s="28"/>
      <c r="GTD836" s="28"/>
      <c r="GTE836" s="28"/>
      <c r="GTF836" s="28"/>
      <c r="GTG836" s="28"/>
      <c r="GTH836" s="28"/>
      <c r="GTI836" s="28"/>
      <c r="GTJ836" s="28"/>
      <c r="GTK836" s="28"/>
      <c r="GTL836" s="28"/>
      <c r="GTM836" s="28"/>
      <c r="GTN836" s="28"/>
      <c r="GTO836" s="28"/>
      <c r="GTP836" s="28"/>
      <c r="GTQ836" s="28"/>
      <c r="GTR836" s="28"/>
      <c r="GTS836" s="28"/>
      <c r="GTT836" s="28"/>
      <c r="GTU836" s="28"/>
      <c r="GTV836" s="28"/>
      <c r="GTW836" s="28"/>
      <c r="GTX836" s="28"/>
      <c r="GTY836" s="28"/>
      <c r="GTZ836" s="28"/>
      <c r="GUA836" s="28"/>
      <c r="GUB836" s="28"/>
      <c r="GUC836" s="28"/>
      <c r="GUD836" s="28"/>
      <c r="GUE836" s="28"/>
      <c r="GUF836" s="28"/>
      <c r="GUG836" s="28"/>
      <c r="GUH836" s="28"/>
      <c r="GUI836" s="28"/>
      <c r="GUJ836" s="28"/>
      <c r="GUK836" s="28"/>
      <c r="GUL836" s="28"/>
      <c r="GUM836" s="28"/>
      <c r="GUN836" s="28"/>
      <c r="GUO836" s="28"/>
      <c r="GUP836" s="28"/>
      <c r="GUQ836" s="28"/>
      <c r="GUR836" s="28"/>
      <c r="GUS836" s="28"/>
      <c r="GUT836" s="28"/>
      <c r="GUU836" s="28"/>
      <c r="GUV836" s="28"/>
      <c r="GUW836" s="28"/>
      <c r="GUX836" s="28"/>
      <c r="GUY836" s="28"/>
      <c r="GUZ836" s="28"/>
      <c r="GVA836" s="28"/>
      <c r="GVB836" s="28"/>
      <c r="GVC836" s="28"/>
      <c r="GVD836" s="28"/>
      <c r="GVE836" s="28"/>
      <c r="GVF836" s="28"/>
      <c r="GVG836" s="28"/>
      <c r="GVH836" s="28"/>
      <c r="GVI836" s="28"/>
      <c r="GVJ836" s="28"/>
      <c r="GVK836" s="28"/>
      <c r="GVL836" s="28"/>
      <c r="GVM836" s="28"/>
      <c r="GVN836" s="28"/>
      <c r="GVO836" s="28"/>
      <c r="GVP836" s="28"/>
      <c r="GVQ836" s="28"/>
      <c r="GVR836" s="28"/>
      <c r="GVS836" s="28"/>
      <c r="GVT836" s="28"/>
      <c r="GVU836" s="28"/>
      <c r="GVV836" s="28"/>
      <c r="GVW836" s="28"/>
      <c r="GVX836" s="28"/>
      <c r="GVY836" s="28"/>
      <c r="GVZ836" s="28"/>
      <c r="GWA836" s="28"/>
      <c r="GWB836" s="28"/>
      <c r="GWC836" s="28"/>
      <c r="GWD836" s="28"/>
      <c r="GWE836" s="28"/>
      <c r="GWF836" s="28"/>
      <c r="GWG836" s="28"/>
      <c r="GWH836" s="28"/>
      <c r="GWI836" s="28"/>
      <c r="GWJ836" s="28"/>
      <c r="GWK836" s="28"/>
      <c r="GWL836" s="28"/>
      <c r="GWM836" s="28"/>
      <c r="GWN836" s="28"/>
      <c r="GWO836" s="28"/>
      <c r="GWP836" s="28"/>
      <c r="GWQ836" s="28"/>
      <c r="GWR836" s="28"/>
      <c r="GWS836" s="28"/>
      <c r="GWT836" s="28"/>
      <c r="GWU836" s="28"/>
      <c r="GWV836" s="28"/>
      <c r="GWW836" s="28"/>
      <c r="GWX836" s="28"/>
      <c r="GWY836" s="28"/>
      <c r="GWZ836" s="28"/>
      <c r="GXA836" s="28"/>
      <c r="GXB836" s="28"/>
      <c r="GXC836" s="28"/>
      <c r="GXD836" s="28"/>
      <c r="GXE836" s="28"/>
      <c r="GXF836" s="28"/>
      <c r="GXG836" s="28"/>
      <c r="GXH836" s="28"/>
      <c r="GXI836" s="28"/>
      <c r="GXJ836" s="28"/>
      <c r="GXK836" s="28"/>
      <c r="GXL836" s="28"/>
      <c r="GXM836" s="28"/>
      <c r="GXN836" s="28"/>
      <c r="GXO836" s="28"/>
      <c r="GXP836" s="28"/>
      <c r="GXQ836" s="28"/>
      <c r="GXR836" s="28"/>
      <c r="GXS836" s="28"/>
      <c r="GXT836" s="28"/>
      <c r="GXU836" s="28"/>
      <c r="GXV836" s="28"/>
      <c r="GXW836" s="28"/>
      <c r="GXX836" s="28"/>
      <c r="GXY836" s="28"/>
      <c r="GXZ836" s="28"/>
      <c r="GYA836" s="28"/>
      <c r="GYB836" s="28"/>
      <c r="GYC836" s="28"/>
      <c r="GYD836" s="28"/>
      <c r="GYE836" s="28"/>
      <c r="GYF836" s="28"/>
      <c r="GYG836" s="28"/>
      <c r="GYH836" s="28"/>
      <c r="GYI836" s="28"/>
      <c r="GYJ836" s="28"/>
      <c r="GYK836" s="28"/>
      <c r="GYL836" s="28"/>
      <c r="GYM836" s="28"/>
      <c r="GYN836" s="28"/>
      <c r="GYO836" s="28"/>
      <c r="GYP836" s="28"/>
      <c r="GYQ836" s="28"/>
      <c r="GYR836" s="28"/>
      <c r="GYS836" s="28"/>
      <c r="GYT836" s="28"/>
      <c r="GYU836" s="28"/>
      <c r="GYV836" s="28"/>
      <c r="GYW836" s="28"/>
      <c r="GYX836" s="28"/>
      <c r="GYY836" s="28"/>
      <c r="GYZ836" s="28"/>
      <c r="GZA836" s="28"/>
      <c r="GZB836" s="28"/>
      <c r="GZC836" s="28"/>
      <c r="GZD836" s="28"/>
      <c r="GZE836" s="28"/>
      <c r="GZF836" s="28"/>
      <c r="GZG836" s="28"/>
      <c r="GZH836" s="28"/>
      <c r="GZI836" s="28"/>
      <c r="GZJ836" s="28"/>
      <c r="GZK836" s="28"/>
      <c r="GZL836" s="28"/>
      <c r="GZM836" s="28"/>
      <c r="GZN836" s="28"/>
      <c r="GZO836" s="28"/>
      <c r="GZP836" s="28"/>
      <c r="GZQ836" s="28"/>
      <c r="GZR836" s="28"/>
      <c r="GZS836" s="28"/>
      <c r="GZT836" s="28"/>
      <c r="GZU836" s="28"/>
      <c r="GZV836" s="28"/>
      <c r="GZW836" s="28"/>
      <c r="GZX836" s="28"/>
      <c r="GZY836" s="28"/>
      <c r="GZZ836" s="28"/>
      <c r="HAA836" s="28"/>
      <c r="HAB836" s="28"/>
      <c r="HAC836" s="28"/>
      <c r="HAD836" s="28"/>
      <c r="HAE836" s="28"/>
      <c r="HAF836" s="28"/>
      <c r="HAG836" s="28"/>
      <c r="HAH836" s="28"/>
      <c r="HAI836" s="28"/>
      <c r="HAJ836" s="28"/>
      <c r="HAK836" s="28"/>
      <c r="HAL836" s="28"/>
      <c r="HAM836" s="28"/>
      <c r="HAN836" s="28"/>
      <c r="HAO836" s="28"/>
      <c r="HAP836" s="28"/>
      <c r="HAQ836" s="28"/>
      <c r="HAR836" s="28"/>
      <c r="HAS836" s="28"/>
      <c r="HAT836" s="28"/>
      <c r="HAU836" s="28"/>
      <c r="HAV836" s="28"/>
      <c r="HAW836" s="28"/>
      <c r="HAX836" s="28"/>
      <c r="HAY836" s="28"/>
      <c r="HAZ836" s="28"/>
      <c r="HBA836" s="28"/>
      <c r="HBB836" s="28"/>
      <c r="HBC836" s="28"/>
      <c r="HBD836" s="28"/>
      <c r="HBE836" s="28"/>
      <c r="HBF836" s="28"/>
      <c r="HBG836" s="28"/>
      <c r="HBH836" s="28"/>
      <c r="HBI836" s="28"/>
      <c r="HBJ836" s="28"/>
      <c r="HBK836" s="28"/>
      <c r="HBL836" s="28"/>
      <c r="HBM836" s="28"/>
      <c r="HBN836" s="28"/>
      <c r="HBO836" s="28"/>
      <c r="HBP836" s="28"/>
      <c r="HBQ836" s="28"/>
      <c r="HBR836" s="28"/>
      <c r="HBS836" s="28"/>
      <c r="HBT836" s="28"/>
      <c r="HBU836" s="28"/>
      <c r="HBV836" s="28"/>
      <c r="HBW836" s="28"/>
      <c r="HBX836" s="28"/>
      <c r="HBY836" s="28"/>
      <c r="HBZ836" s="28"/>
      <c r="HCA836" s="28"/>
      <c r="HCB836" s="28"/>
      <c r="HCC836" s="28"/>
      <c r="HCD836" s="28"/>
      <c r="HCE836" s="28"/>
      <c r="HCF836" s="28"/>
      <c r="HCG836" s="28"/>
      <c r="HCH836" s="28"/>
      <c r="HCI836" s="28"/>
      <c r="HCJ836" s="28"/>
      <c r="HCK836" s="28"/>
      <c r="HCL836" s="28"/>
      <c r="HCM836" s="28"/>
      <c r="HCN836" s="28"/>
      <c r="HCO836" s="28"/>
      <c r="HCP836" s="28"/>
      <c r="HCQ836" s="28"/>
      <c r="HCR836" s="28"/>
      <c r="HCS836" s="28"/>
      <c r="HCT836" s="28"/>
      <c r="HCU836" s="28"/>
      <c r="HCV836" s="28"/>
      <c r="HCW836" s="28"/>
      <c r="HCX836" s="28"/>
      <c r="HCY836" s="28"/>
      <c r="HCZ836" s="28"/>
      <c r="HDA836" s="28"/>
      <c r="HDB836" s="28"/>
      <c r="HDC836" s="28"/>
      <c r="HDD836" s="28"/>
      <c r="HDE836" s="28"/>
      <c r="HDF836" s="28"/>
      <c r="HDG836" s="28"/>
      <c r="HDH836" s="28"/>
      <c r="HDI836" s="28"/>
      <c r="HDJ836" s="28"/>
      <c r="HDK836" s="28"/>
      <c r="HDL836" s="28"/>
      <c r="HDM836" s="28"/>
      <c r="HDN836" s="28"/>
      <c r="HDO836" s="28"/>
      <c r="HDP836" s="28"/>
      <c r="HDQ836" s="28"/>
      <c r="HDR836" s="28"/>
      <c r="HDS836" s="28"/>
      <c r="HDT836" s="28"/>
      <c r="HDU836" s="28"/>
      <c r="HDV836" s="28"/>
      <c r="HDW836" s="28"/>
      <c r="HDX836" s="28"/>
      <c r="HDY836" s="28"/>
      <c r="HDZ836" s="28"/>
      <c r="HEA836" s="28"/>
      <c r="HEB836" s="28"/>
      <c r="HEC836" s="28"/>
      <c r="HED836" s="28"/>
      <c r="HEE836" s="28"/>
      <c r="HEF836" s="28"/>
      <c r="HEG836" s="28"/>
      <c r="HEH836" s="28"/>
      <c r="HEI836" s="28"/>
      <c r="HEJ836" s="28"/>
      <c r="HEK836" s="28"/>
      <c r="HEL836" s="28"/>
      <c r="HEM836" s="28"/>
      <c r="HEN836" s="28"/>
      <c r="HEO836" s="28"/>
      <c r="HEP836" s="28"/>
      <c r="HEQ836" s="28"/>
      <c r="HER836" s="28"/>
      <c r="HES836" s="28"/>
      <c r="HET836" s="28"/>
      <c r="HEU836" s="28"/>
      <c r="HEV836" s="28"/>
      <c r="HEW836" s="28"/>
      <c r="HEX836" s="28"/>
      <c r="HEY836" s="28"/>
      <c r="HEZ836" s="28"/>
      <c r="HFA836" s="28"/>
      <c r="HFB836" s="28"/>
      <c r="HFC836" s="28"/>
      <c r="HFD836" s="28"/>
      <c r="HFE836" s="28"/>
      <c r="HFF836" s="28"/>
      <c r="HFG836" s="28"/>
      <c r="HFH836" s="28"/>
      <c r="HFI836" s="28"/>
      <c r="HFJ836" s="28"/>
      <c r="HFK836" s="28"/>
      <c r="HFL836" s="28"/>
      <c r="HFM836" s="28"/>
      <c r="HFN836" s="28"/>
      <c r="HFO836" s="28"/>
      <c r="HFP836" s="28"/>
      <c r="HFQ836" s="28"/>
      <c r="HFR836" s="28"/>
      <c r="HFS836" s="28"/>
      <c r="HFT836" s="28"/>
      <c r="HFU836" s="28"/>
      <c r="HFV836" s="28"/>
      <c r="HFW836" s="28"/>
      <c r="HFX836" s="28"/>
      <c r="HFY836" s="28"/>
      <c r="HFZ836" s="28"/>
      <c r="HGA836" s="28"/>
      <c r="HGB836" s="28"/>
      <c r="HGC836" s="28"/>
      <c r="HGD836" s="28"/>
      <c r="HGE836" s="28"/>
      <c r="HGF836" s="28"/>
      <c r="HGG836" s="28"/>
      <c r="HGH836" s="28"/>
      <c r="HGI836" s="28"/>
      <c r="HGJ836" s="28"/>
      <c r="HGK836" s="28"/>
      <c r="HGL836" s="28"/>
      <c r="HGM836" s="28"/>
      <c r="HGN836" s="28"/>
      <c r="HGO836" s="28"/>
      <c r="HGP836" s="28"/>
      <c r="HGQ836" s="28"/>
      <c r="HGR836" s="28"/>
      <c r="HGS836" s="28"/>
      <c r="HGT836" s="28"/>
      <c r="HGU836" s="28"/>
      <c r="HGV836" s="28"/>
      <c r="HGW836" s="28"/>
      <c r="HGX836" s="28"/>
      <c r="HGY836" s="28"/>
      <c r="HGZ836" s="28"/>
      <c r="HHA836" s="28"/>
      <c r="HHB836" s="28"/>
      <c r="HHC836" s="28"/>
      <c r="HHD836" s="28"/>
      <c r="HHE836" s="28"/>
      <c r="HHF836" s="28"/>
      <c r="HHG836" s="28"/>
      <c r="HHH836" s="28"/>
      <c r="HHI836" s="28"/>
      <c r="HHJ836" s="28"/>
      <c r="HHK836" s="28"/>
      <c r="HHL836" s="28"/>
      <c r="HHM836" s="28"/>
      <c r="HHN836" s="28"/>
      <c r="HHO836" s="28"/>
      <c r="HHP836" s="28"/>
      <c r="HHQ836" s="28"/>
      <c r="HHR836" s="28"/>
      <c r="HHS836" s="28"/>
      <c r="HHT836" s="28"/>
      <c r="HHU836" s="28"/>
      <c r="HHV836" s="28"/>
      <c r="HHW836" s="28"/>
      <c r="HHX836" s="28"/>
      <c r="HHY836" s="28"/>
      <c r="HHZ836" s="28"/>
      <c r="HIA836" s="28"/>
      <c r="HIB836" s="28"/>
      <c r="HIC836" s="28"/>
      <c r="HID836" s="28"/>
      <c r="HIE836" s="28"/>
      <c r="HIF836" s="28"/>
      <c r="HIG836" s="28"/>
      <c r="HIH836" s="28"/>
      <c r="HII836" s="28"/>
      <c r="HIJ836" s="28"/>
      <c r="HIK836" s="28"/>
      <c r="HIL836" s="28"/>
      <c r="HIM836" s="28"/>
      <c r="HIN836" s="28"/>
      <c r="HIO836" s="28"/>
      <c r="HIP836" s="28"/>
      <c r="HIQ836" s="28"/>
      <c r="HIR836" s="28"/>
      <c r="HIS836" s="28"/>
      <c r="HIT836" s="28"/>
      <c r="HIU836" s="28"/>
      <c r="HIV836" s="28"/>
      <c r="HIW836" s="28"/>
      <c r="HIX836" s="28"/>
      <c r="HIY836" s="28"/>
      <c r="HIZ836" s="28"/>
      <c r="HJA836" s="28"/>
      <c r="HJB836" s="28"/>
      <c r="HJC836" s="28"/>
      <c r="HJD836" s="28"/>
      <c r="HJE836" s="28"/>
      <c r="HJF836" s="28"/>
      <c r="HJG836" s="28"/>
      <c r="HJH836" s="28"/>
      <c r="HJI836" s="28"/>
      <c r="HJJ836" s="28"/>
      <c r="HJK836" s="28"/>
      <c r="HJL836" s="28"/>
      <c r="HJM836" s="28"/>
      <c r="HJN836" s="28"/>
      <c r="HJO836" s="28"/>
      <c r="HJP836" s="28"/>
      <c r="HJQ836" s="28"/>
      <c r="HJR836" s="28"/>
      <c r="HJS836" s="28"/>
      <c r="HJT836" s="28"/>
      <c r="HJU836" s="28"/>
      <c r="HJV836" s="28"/>
      <c r="HJW836" s="28"/>
      <c r="HJX836" s="28"/>
      <c r="HJY836" s="28"/>
      <c r="HJZ836" s="28"/>
      <c r="HKA836" s="28"/>
      <c r="HKB836" s="28"/>
      <c r="HKC836" s="28"/>
      <c r="HKD836" s="28"/>
      <c r="HKE836" s="28"/>
      <c r="HKF836" s="28"/>
      <c r="HKG836" s="28"/>
      <c r="HKH836" s="28"/>
      <c r="HKI836" s="28"/>
      <c r="HKJ836" s="28"/>
      <c r="HKK836" s="28"/>
      <c r="HKL836" s="28"/>
      <c r="HKM836" s="28"/>
      <c r="HKN836" s="28"/>
      <c r="HKO836" s="28"/>
      <c r="HKP836" s="28"/>
      <c r="HKQ836" s="28"/>
      <c r="HKR836" s="28"/>
      <c r="HKS836" s="28"/>
      <c r="HKT836" s="28"/>
      <c r="HKU836" s="28"/>
      <c r="HKV836" s="28"/>
      <c r="HKW836" s="28"/>
      <c r="HKX836" s="28"/>
      <c r="HKY836" s="28"/>
      <c r="HKZ836" s="28"/>
      <c r="HLA836" s="28"/>
      <c r="HLB836" s="28"/>
      <c r="HLC836" s="28"/>
      <c r="HLD836" s="28"/>
      <c r="HLE836" s="28"/>
      <c r="HLF836" s="28"/>
      <c r="HLG836" s="28"/>
      <c r="HLH836" s="28"/>
      <c r="HLI836" s="28"/>
      <c r="HLJ836" s="28"/>
      <c r="HLK836" s="28"/>
      <c r="HLL836" s="28"/>
      <c r="HLM836" s="28"/>
      <c r="HLN836" s="28"/>
      <c r="HLO836" s="28"/>
      <c r="HLP836" s="28"/>
      <c r="HLQ836" s="28"/>
      <c r="HLR836" s="28"/>
      <c r="HLS836" s="28"/>
      <c r="HLT836" s="28"/>
      <c r="HLU836" s="28"/>
      <c r="HLV836" s="28"/>
      <c r="HLW836" s="28"/>
      <c r="HLX836" s="28"/>
      <c r="HLY836" s="28"/>
      <c r="HLZ836" s="28"/>
      <c r="HMA836" s="28"/>
      <c r="HMB836" s="28"/>
      <c r="HMC836" s="28"/>
      <c r="HMD836" s="28"/>
      <c r="HME836" s="28"/>
      <c r="HMF836" s="28"/>
      <c r="HMG836" s="28"/>
      <c r="HMH836" s="28"/>
      <c r="HMI836" s="28"/>
      <c r="HMJ836" s="28"/>
      <c r="HMK836" s="28"/>
      <c r="HML836" s="28"/>
      <c r="HMM836" s="28"/>
      <c r="HMN836" s="28"/>
      <c r="HMO836" s="28"/>
      <c r="HMP836" s="28"/>
      <c r="HMQ836" s="28"/>
      <c r="HMR836" s="28"/>
      <c r="HMS836" s="28"/>
      <c r="HMT836" s="28"/>
      <c r="HMU836" s="28"/>
      <c r="HMV836" s="28"/>
      <c r="HMW836" s="28"/>
      <c r="HMX836" s="28"/>
      <c r="HMY836" s="28"/>
      <c r="HMZ836" s="28"/>
      <c r="HNA836" s="28"/>
      <c r="HNB836" s="28"/>
      <c r="HNC836" s="28"/>
      <c r="HND836" s="28"/>
      <c r="HNE836" s="28"/>
      <c r="HNF836" s="28"/>
      <c r="HNG836" s="28"/>
      <c r="HNH836" s="28"/>
      <c r="HNI836" s="28"/>
      <c r="HNJ836" s="28"/>
      <c r="HNK836" s="28"/>
      <c r="HNL836" s="28"/>
      <c r="HNM836" s="28"/>
      <c r="HNN836" s="28"/>
      <c r="HNO836" s="28"/>
      <c r="HNP836" s="28"/>
      <c r="HNQ836" s="28"/>
      <c r="HNR836" s="28"/>
      <c r="HNS836" s="28"/>
      <c r="HNT836" s="28"/>
      <c r="HNU836" s="28"/>
      <c r="HNV836" s="28"/>
      <c r="HNW836" s="28"/>
      <c r="HNX836" s="28"/>
      <c r="HNY836" s="28"/>
      <c r="HNZ836" s="28"/>
      <c r="HOA836" s="28"/>
      <c r="HOB836" s="28"/>
      <c r="HOC836" s="28"/>
      <c r="HOD836" s="28"/>
      <c r="HOE836" s="28"/>
      <c r="HOF836" s="28"/>
      <c r="HOG836" s="28"/>
      <c r="HOH836" s="28"/>
      <c r="HOI836" s="28"/>
      <c r="HOJ836" s="28"/>
      <c r="HOK836" s="28"/>
      <c r="HOL836" s="28"/>
      <c r="HOM836" s="28"/>
      <c r="HON836" s="28"/>
      <c r="HOO836" s="28"/>
      <c r="HOP836" s="28"/>
      <c r="HOQ836" s="28"/>
      <c r="HOR836" s="28"/>
      <c r="HOS836" s="28"/>
      <c r="HOT836" s="28"/>
      <c r="HOU836" s="28"/>
      <c r="HOV836" s="28"/>
      <c r="HOW836" s="28"/>
      <c r="HOX836" s="28"/>
      <c r="HOY836" s="28"/>
      <c r="HOZ836" s="28"/>
      <c r="HPA836" s="28"/>
      <c r="HPB836" s="28"/>
      <c r="HPC836" s="28"/>
      <c r="HPD836" s="28"/>
      <c r="HPE836" s="28"/>
      <c r="HPF836" s="28"/>
      <c r="HPG836" s="28"/>
      <c r="HPH836" s="28"/>
      <c r="HPI836" s="28"/>
      <c r="HPJ836" s="28"/>
      <c r="HPK836" s="28"/>
      <c r="HPL836" s="28"/>
      <c r="HPM836" s="28"/>
      <c r="HPN836" s="28"/>
      <c r="HPO836" s="28"/>
      <c r="HPP836" s="28"/>
      <c r="HPQ836" s="28"/>
      <c r="HPR836" s="28"/>
      <c r="HPS836" s="28"/>
      <c r="HPT836" s="28"/>
      <c r="HPU836" s="28"/>
      <c r="HPV836" s="28"/>
      <c r="HPW836" s="28"/>
      <c r="HPX836" s="28"/>
      <c r="HPY836" s="28"/>
      <c r="HPZ836" s="28"/>
      <c r="HQA836" s="28"/>
      <c r="HQB836" s="28"/>
      <c r="HQC836" s="28"/>
      <c r="HQD836" s="28"/>
      <c r="HQE836" s="28"/>
      <c r="HQF836" s="28"/>
      <c r="HQG836" s="28"/>
      <c r="HQH836" s="28"/>
      <c r="HQI836" s="28"/>
      <c r="HQJ836" s="28"/>
      <c r="HQK836" s="28"/>
      <c r="HQL836" s="28"/>
      <c r="HQM836" s="28"/>
      <c r="HQN836" s="28"/>
      <c r="HQO836" s="28"/>
      <c r="HQP836" s="28"/>
      <c r="HQQ836" s="28"/>
      <c r="HQR836" s="28"/>
      <c r="HQS836" s="28"/>
      <c r="HQT836" s="28"/>
      <c r="HQU836" s="28"/>
      <c r="HQV836" s="28"/>
      <c r="HQW836" s="28"/>
      <c r="HQX836" s="28"/>
      <c r="HQY836" s="28"/>
      <c r="HQZ836" s="28"/>
      <c r="HRA836" s="28"/>
      <c r="HRB836" s="28"/>
      <c r="HRC836" s="28"/>
      <c r="HRD836" s="28"/>
      <c r="HRE836" s="28"/>
      <c r="HRF836" s="28"/>
      <c r="HRG836" s="28"/>
      <c r="HRH836" s="28"/>
      <c r="HRI836" s="28"/>
      <c r="HRJ836" s="28"/>
      <c r="HRK836" s="28"/>
      <c r="HRL836" s="28"/>
      <c r="HRM836" s="28"/>
      <c r="HRN836" s="28"/>
      <c r="HRO836" s="28"/>
      <c r="HRP836" s="28"/>
      <c r="HRQ836" s="28"/>
      <c r="HRR836" s="28"/>
      <c r="HRS836" s="28"/>
      <c r="HRT836" s="28"/>
      <c r="HRU836" s="28"/>
      <c r="HRV836" s="28"/>
      <c r="HRW836" s="28"/>
      <c r="HRX836" s="28"/>
      <c r="HRY836" s="28"/>
      <c r="HRZ836" s="28"/>
      <c r="HSA836" s="28"/>
      <c r="HSB836" s="28"/>
      <c r="HSC836" s="28"/>
      <c r="HSD836" s="28"/>
      <c r="HSE836" s="28"/>
      <c r="HSF836" s="28"/>
      <c r="HSG836" s="28"/>
      <c r="HSH836" s="28"/>
      <c r="HSI836" s="28"/>
      <c r="HSJ836" s="28"/>
      <c r="HSK836" s="28"/>
      <c r="HSL836" s="28"/>
      <c r="HSM836" s="28"/>
      <c r="HSN836" s="28"/>
      <c r="HSO836" s="28"/>
      <c r="HSP836" s="28"/>
      <c r="HSQ836" s="28"/>
      <c r="HSR836" s="28"/>
      <c r="HSS836" s="28"/>
      <c r="HST836" s="28"/>
      <c r="HSU836" s="28"/>
      <c r="HSV836" s="28"/>
      <c r="HSW836" s="28"/>
      <c r="HSX836" s="28"/>
      <c r="HSY836" s="28"/>
      <c r="HSZ836" s="28"/>
      <c r="HTA836" s="28"/>
      <c r="HTB836" s="28"/>
      <c r="HTC836" s="28"/>
      <c r="HTD836" s="28"/>
      <c r="HTE836" s="28"/>
      <c r="HTF836" s="28"/>
      <c r="HTG836" s="28"/>
      <c r="HTH836" s="28"/>
      <c r="HTI836" s="28"/>
      <c r="HTJ836" s="28"/>
      <c r="HTK836" s="28"/>
      <c r="HTL836" s="28"/>
      <c r="HTM836" s="28"/>
      <c r="HTN836" s="28"/>
      <c r="HTO836" s="28"/>
      <c r="HTP836" s="28"/>
      <c r="HTQ836" s="28"/>
      <c r="HTR836" s="28"/>
      <c r="HTS836" s="28"/>
      <c r="HTT836" s="28"/>
      <c r="HTU836" s="28"/>
      <c r="HTV836" s="28"/>
      <c r="HTW836" s="28"/>
      <c r="HTX836" s="28"/>
      <c r="HTY836" s="28"/>
      <c r="HTZ836" s="28"/>
      <c r="HUA836" s="28"/>
      <c r="HUB836" s="28"/>
      <c r="HUC836" s="28"/>
      <c r="HUD836" s="28"/>
      <c r="HUE836" s="28"/>
      <c r="HUF836" s="28"/>
      <c r="HUG836" s="28"/>
      <c r="HUH836" s="28"/>
      <c r="HUI836" s="28"/>
      <c r="HUJ836" s="28"/>
      <c r="HUK836" s="28"/>
      <c r="HUL836" s="28"/>
      <c r="HUM836" s="28"/>
      <c r="HUN836" s="28"/>
      <c r="HUO836" s="28"/>
      <c r="HUP836" s="28"/>
      <c r="HUQ836" s="28"/>
      <c r="HUR836" s="28"/>
      <c r="HUS836" s="28"/>
      <c r="HUT836" s="28"/>
      <c r="HUU836" s="28"/>
      <c r="HUV836" s="28"/>
      <c r="HUW836" s="28"/>
      <c r="HUX836" s="28"/>
      <c r="HUY836" s="28"/>
      <c r="HUZ836" s="28"/>
      <c r="HVA836" s="28"/>
      <c r="HVB836" s="28"/>
      <c r="HVC836" s="28"/>
      <c r="HVD836" s="28"/>
      <c r="HVE836" s="28"/>
      <c r="HVF836" s="28"/>
      <c r="HVG836" s="28"/>
      <c r="HVH836" s="28"/>
      <c r="HVI836" s="28"/>
      <c r="HVJ836" s="28"/>
      <c r="HVK836" s="28"/>
      <c r="HVL836" s="28"/>
      <c r="HVM836" s="28"/>
      <c r="HVN836" s="28"/>
      <c r="HVO836" s="28"/>
      <c r="HVP836" s="28"/>
      <c r="HVQ836" s="28"/>
      <c r="HVR836" s="28"/>
      <c r="HVS836" s="28"/>
      <c r="HVT836" s="28"/>
      <c r="HVU836" s="28"/>
      <c r="HVV836" s="28"/>
      <c r="HVW836" s="28"/>
      <c r="HVX836" s="28"/>
      <c r="HVY836" s="28"/>
      <c r="HVZ836" s="28"/>
      <c r="HWA836" s="28"/>
      <c r="HWB836" s="28"/>
      <c r="HWC836" s="28"/>
      <c r="HWD836" s="28"/>
      <c r="HWE836" s="28"/>
      <c r="HWF836" s="28"/>
      <c r="HWG836" s="28"/>
      <c r="HWH836" s="28"/>
      <c r="HWI836" s="28"/>
      <c r="HWJ836" s="28"/>
      <c r="HWK836" s="28"/>
      <c r="HWL836" s="28"/>
      <c r="HWM836" s="28"/>
      <c r="HWN836" s="28"/>
      <c r="HWO836" s="28"/>
      <c r="HWP836" s="28"/>
      <c r="HWQ836" s="28"/>
      <c r="HWR836" s="28"/>
      <c r="HWS836" s="28"/>
      <c r="HWT836" s="28"/>
      <c r="HWU836" s="28"/>
      <c r="HWV836" s="28"/>
      <c r="HWW836" s="28"/>
      <c r="HWX836" s="28"/>
      <c r="HWY836" s="28"/>
      <c r="HWZ836" s="28"/>
      <c r="HXA836" s="28"/>
      <c r="HXB836" s="28"/>
      <c r="HXC836" s="28"/>
      <c r="HXD836" s="28"/>
      <c r="HXE836" s="28"/>
      <c r="HXF836" s="28"/>
      <c r="HXG836" s="28"/>
      <c r="HXH836" s="28"/>
      <c r="HXI836" s="28"/>
      <c r="HXJ836" s="28"/>
      <c r="HXK836" s="28"/>
      <c r="HXL836" s="28"/>
      <c r="HXM836" s="28"/>
      <c r="HXN836" s="28"/>
      <c r="HXO836" s="28"/>
      <c r="HXP836" s="28"/>
      <c r="HXQ836" s="28"/>
      <c r="HXR836" s="28"/>
      <c r="HXS836" s="28"/>
      <c r="HXT836" s="28"/>
      <c r="HXU836" s="28"/>
      <c r="HXV836" s="28"/>
      <c r="HXW836" s="28"/>
      <c r="HXX836" s="28"/>
      <c r="HXY836" s="28"/>
      <c r="HXZ836" s="28"/>
      <c r="HYA836" s="28"/>
      <c r="HYB836" s="28"/>
      <c r="HYC836" s="28"/>
      <c r="HYD836" s="28"/>
      <c r="HYE836" s="28"/>
      <c r="HYF836" s="28"/>
      <c r="HYG836" s="28"/>
      <c r="HYH836" s="28"/>
      <c r="HYI836" s="28"/>
      <c r="HYJ836" s="28"/>
      <c r="HYK836" s="28"/>
      <c r="HYL836" s="28"/>
      <c r="HYM836" s="28"/>
      <c r="HYN836" s="28"/>
      <c r="HYO836" s="28"/>
      <c r="HYP836" s="28"/>
      <c r="HYQ836" s="28"/>
      <c r="HYR836" s="28"/>
      <c r="HYS836" s="28"/>
      <c r="HYT836" s="28"/>
      <c r="HYU836" s="28"/>
      <c r="HYV836" s="28"/>
      <c r="HYW836" s="28"/>
      <c r="HYX836" s="28"/>
      <c r="HYY836" s="28"/>
      <c r="HYZ836" s="28"/>
      <c r="HZA836" s="28"/>
      <c r="HZB836" s="28"/>
      <c r="HZC836" s="28"/>
      <c r="HZD836" s="28"/>
      <c r="HZE836" s="28"/>
      <c r="HZF836" s="28"/>
      <c r="HZG836" s="28"/>
      <c r="HZH836" s="28"/>
      <c r="HZI836" s="28"/>
      <c r="HZJ836" s="28"/>
      <c r="HZK836" s="28"/>
      <c r="HZL836" s="28"/>
      <c r="HZM836" s="28"/>
      <c r="HZN836" s="28"/>
      <c r="HZO836" s="28"/>
      <c r="HZP836" s="28"/>
      <c r="HZQ836" s="28"/>
      <c r="HZR836" s="28"/>
      <c r="HZS836" s="28"/>
      <c r="HZT836" s="28"/>
      <c r="HZU836" s="28"/>
      <c r="HZV836" s="28"/>
      <c r="HZW836" s="28"/>
      <c r="HZX836" s="28"/>
      <c r="HZY836" s="28"/>
      <c r="HZZ836" s="28"/>
      <c r="IAA836" s="28"/>
      <c r="IAB836" s="28"/>
      <c r="IAC836" s="28"/>
      <c r="IAD836" s="28"/>
      <c r="IAE836" s="28"/>
      <c r="IAF836" s="28"/>
      <c r="IAG836" s="28"/>
      <c r="IAH836" s="28"/>
      <c r="IAI836" s="28"/>
      <c r="IAJ836" s="28"/>
      <c r="IAK836" s="28"/>
      <c r="IAL836" s="28"/>
      <c r="IAM836" s="28"/>
      <c r="IAN836" s="28"/>
      <c r="IAO836" s="28"/>
      <c r="IAP836" s="28"/>
      <c r="IAQ836" s="28"/>
      <c r="IAR836" s="28"/>
      <c r="IAS836" s="28"/>
      <c r="IAT836" s="28"/>
      <c r="IAU836" s="28"/>
      <c r="IAV836" s="28"/>
      <c r="IAW836" s="28"/>
      <c r="IAX836" s="28"/>
      <c r="IAY836" s="28"/>
      <c r="IAZ836" s="28"/>
      <c r="IBA836" s="28"/>
      <c r="IBB836" s="28"/>
      <c r="IBC836" s="28"/>
      <c r="IBD836" s="28"/>
      <c r="IBE836" s="28"/>
      <c r="IBF836" s="28"/>
      <c r="IBG836" s="28"/>
      <c r="IBH836" s="28"/>
      <c r="IBI836" s="28"/>
      <c r="IBJ836" s="28"/>
      <c r="IBK836" s="28"/>
      <c r="IBL836" s="28"/>
      <c r="IBM836" s="28"/>
      <c r="IBN836" s="28"/>
      <c r="IBO836" s="28"/>
      <c r="IBP836" s="28"/>
      <c r="IBQ836" s="28"/>
      <c r="IBR836" s="28"/>
      <c r="IBS836" s="28"/>
      <c r="IBT836" s="28"/>
      <c r="IBU836" s="28"/>
      <c r="IBV836" s="28"/>
      <c r="IBW836" s="28"/>
      <c r="IBX836" s="28"/>
      <c r="IBY836" s="28"/>
      <c r="IBZ836" s="28"/>
      <c r="ICA836" s="28"/>
      <c r="ICB836" s="28"/>
      <c r="ICC836" s="28"/>
      <c r="ICD836" s="28"/>
      <c r="ICE836" s="28"/>
      <c r="ICF836" s="28"/>
      <c r="ICG836" s="28"/>
      <c r="ICH836" s="28"/>
      <c r="ICI836" s="28"/>
      <c r="ICJ836" s="28"/>
      <c r="ICK836" s="28"/>
      <c r="ICL836" s="28"/>
      <c r="ICM836" s="28"/>
      <c r="ICN836" s="28"/>
      <c r="ICO836" s="28"/>
      <c r="ICP836" s="28"/>
      <c r="ICQ836" s="28"/>
      <c r="ICR836" s="28"/>
      <c r="ICS836" s="28"/>
      <c r="ICT836" s="28"/>
      <c r="ICU836" s="28"/>
      <c r="ICV836" s="28"/>
      <c r="ICW836" s="28"/>
      <c r="ICX836" s="28"/>
      <c r="ICY836" s="28"/>
      <c r="ICZ836" s="28"/>
      <c r="IDA836" s="28"/>
      <c r="IDB836" s="28"/>
      <c r="IDC836" s="28"/>
      <c r="IDD836" s="28"/>
      <c r="IDE836" s="28"/>
      <c r="IDF836" s="28"/>
      <c r="IDG836" s="28"/>
      <c r="IDH836" s="28"/>
      <c r="IDI836" s="28"/>
      <c r="IDJ836" s="28"/>
      <c r="IDK836" s="28"/>
      <c r="IDL836" s="28"/>
      <c r="IDM836" s="28"/>
      <c r="IDN836" s="28"/>
      <c r="IDO836" s="28"/>
      <c r="IDP836" s="28"/>
      <c r="IDQ836" s="28"/>
      <c r="IDR836" s="28"/>
      <c r="IDS836" s="28"/>
      <c r="IDT836" s="28"/>
      <c r="IDU836" s="28"/>
      <c r="IDV836" s="28"/>
      <c r="IDW836" s="28"/>
      <c r="IDX836" s="28"/>
      <c r="IDY836" s="28"/>
      <c r="IDZ836" s="28"/>
      <c r="IEA836" s="28"/>
      <c r="IEB836" s="28"/>
      <c r="IEC836" s="28"/>
      <c r="IED836" s="28"/>
      <c r="IEE836" s="28"/>
      <c r="IEF836" s="28"/>
      <c r="IEG836" s="28"/>
      <c r="IEH836" s="28"/>
      <c r="IEI836" s="28"/>
      <c r="IEJ836" s="28"/>
      <c r="IEK836" s="28"/>
      <c r="IEL836" s="28"/>
      <c r="IEM836" s="28"/>
      <c r="IEN836" s="28"/>
      <c r="IEO836" s="28"/>
      <c r="IEP836" s="28"/>
      <c r="IEQ836" s="28"/>
      <c r="IER836" s="28"/>
      <c r="IES836" s="28"/>
      <c r="IET836" s="28"/>
      <c r="IEU836" s="28"/>
      <c r="IEV836" s="28"/>
      <c r="IEW836" s="28"/>
      <c r="IEX836" s="28"/>
      <c r="IEY836" s="28"/>
      <c r="IEZ836" s="28"/>
      <c r="IFA836" s="28"/>
      <c r="IFB836" s="28"/>
      <c r="IFC836" s="28"/>
      <c r="IFD836" s="28"/>
      <c r="IFE836" s="28"/>
      <c r="IFF836" s="28"/>
      <c r="IFG836" s="28"/>
      <c r="IFH836" s="28"/>
      <c r="IFI836" s="28"/>
      <c r="IFJ836" s="28"/>
      <c r="IFK836" s="28"/>
      <c r="IFL836" s="28"/>
      <c r="IFM836" s="28"/>
      <c r="IFN836" s="28"/>
      <c r="IFO836" s="28"/>
      <c r="IFP836" s="28"/>
      <c r="IFQ836" s="28"/>
      <c r="IFR836" s="28"/>
      <c r="IFS836" s="28"/>
      <c r="IFT836" s="28"/>
      <c r="IFU836" s="28"/>
      <c r="IFV836" s="28"/>
      <c r="IFW836" s="28"/>
      <c r="IFX836" s="28"/>
      <c r="IFY836" s="28"/>
      <c r="IFZ836" s="28"/>
      <c r="IGA836" s="28"/>
      <c r="IGB836" s="28"/>
      <c r="IGC836" s="28"/>
      <c r="IGD836" s="28"/>
      <c r="IGE836" s="28"/>
      <c r="IGF836" s="28"/>
      <c r="IGG836" s="28"/>
      <c r="IGH836" s="28"/>
      <c r="IGI836" s="28"/>
      <c r="IGJ836" s="28"/>
      <c r="IGK836" s="28"/>
      <c r="IGL836" s="28"/>
      <c r="IGM836" s="28"/>
      <c r="IGN836" s="28"/>
      <c r="IGO836" s="28"/>
      <c r="IGP836" s="28"/>
      <c r="IGQ836" s="28"/>
      <c r="IGR836" s="28"/>
      <c r="IGS836" s="28"/>
      <c r="IGT836" s="28"/>
      <c r="IGU836" s="28"/>
      <c r="IGV836" s="28"/>
      <c r="IGW836" s="28"/>
      <c r="IGX836" s="28"/>
      <c r="IGY836" s="28"/>
      <c r="IGZ836" s="28"/>
      <c r="IHA836" s="28"/>
      <c r="IHB836" s="28"/>
      <c r="IHC836" s="28"/>
      <c r="IHD836" s="28"/>
      <c r="IHE836" s="28"/>
      <c r="IHF836" s="28"/>
      <c r="IHG836" s="28"/>
      <c r="IHH836" s="28"/>
      <c r="IHI836" s="28"/>
      <c r="IHJ836" s="28"/>
      <c r="IHK836" s="28"/>
      <c r="IHL836" s="28"/>
      <c r="IHM836" s="28"/>
      <c r="IHN836" s="28"/>
      <c r="IHO836" s="28"/>
      <c r="IHP836" s="28"/>
      <c r="IHQ836" s="28"/>
      <c r="IHR836" s="28"/>
      <c r="IHS836" s="28"/>
      <c r="IHT836" s="28"/>
      <c r="IHU836" s="28"/>
      <c r="IHV836" s="28"/>
      <c r="IHW836" s="28"/>
      <c r="IHX836" s="28"/>
      <c r="IHY836" s="28"/>
      <c r="IHZ836" s="28"/>
      <c r="IIA836" s="28"/>
      <c r="IIB836" s="28"/>
      <c r="IIC836" s="28"/>
      <c r="IID836" s="28"/>
      <c r="IIE836" s="28"/>
      <c r="IIF836" s="28"/>
      <c r="IIG836" s="28"/>
      <c r="IIH836" s="28"/>
      <c r="III836" s="28"/>
      <c r="IIJ836" s="28"/>
      <c r="IIK836" s="28"/>
      <c r="IIL836" s="28"/>
      <c r="IIM836" s="28"/>
      <c r="IIN836" s="28"/>
      <c r="IIO836" s="28"/>
      <c r="IIP836" s="28"/>
      <c r="IIQ836" s="28"/>
      <c r="IIR836" s="28"/>
      <c r="IIS836" s="28"/>
      <c r="IIT836" s="28"/>
      <c r="IIU836" s="28"/>
      <c r="IIV836" s="28"/>
      <c r="IIW836" s="28"/>
      <c r="IIX836" s="28"/>
      <c r="IIY836" s="28"/>
      <c r="IIZ836" s="28"/>
      <c r="IJA836" s="28"/>
      <c r="IJB836" s="28"/>
      <c r="IJC836" s="28"/>
      <c r="IJD836" s="28"/>
      <c r="IJE836" s="28"/>
      <c r="IJF836" s="28"/>
      <c r="IJG836" s="28"/>
      <c r="IJH836" s="28"/>
      <c r="IJI836" s="28"/>
      <c r="IJJ836" s="28"/>
      <c r="IJK836" s="28"/>
      <c r="IJL836" s="28"/>
      <c r="IJM836" s="28"/>
      <c r="IJN836" s="28"/>
      <c r="IJO836" s="28"/>
      <c r="IJP836" s="28"/>
      <c r="IJQ836" s="28"/>
      <c r="IJR836" s="28"/>
      <c r="IJS836" s="28"/>
      <c r="IJT836" s="28"/>
      <c r="IJU836" s="28"/>
      <c r="IJV836" s="28"/>
      <c r="IJW836" s="28"/>
      <c r="IJX836" s="28"/>
      <c r="IJY836" s="28"/>
      <c r="IJZ836" s="28"/>
      <c r="IKA836" s="28"/>
      <c r="IKB836" s="28"/>
      <c r="IKC836" s="28"/>
      <c r="IKD836" s="28"/>
      <c r="IKE836" s="28"/>
      <c r="IKF836" s="28"/>
      <c r="IKG836" s="28"/>
      <c r="IKH836" s="28"/>
      <c r="IKI836" s="28"/>
      <c r="IKJ836" s="28"/>
      <c r="IKK836" s="28"/>
      <c r="IKL836" s="28"/>
      <c r="IKM836" s="28"/>
      <c r="IKN836" s="28"/>
      <c r="IKO836" s="28"/>
      <c r="IKP836" s="28"/>
      <c r="IKQ836" s="28"/>
      <c r="IKR836" s="28"/>
      <c r="IKS836" s="28"/>
      <c r="IKT836" s="28"/>
      <c r="IKU836" s="28"/>
      <c r="IKV836" s="28"/>
      <c r="IKW836" s="28"/>
      <c r="IKX836" s="28"/>
      <c r="IKY836" s="28"/>
      <c r="IKZ836" s="28"/>
      <c r="ILA836" s="28"/>
      <c r="ILB836" s="28"/>
      <c r="ILC836" s="28"/>
      <c r="ILD836" s="28"/>
      <c r="ILE836" s="28"/>
      <c r="ILF836" s="28"/>
      <c r="ILG836" s="28"/>
      <c r="ILH836" s="28"/>
      <c r="ILI836" s="28"/>
      <c r="ILJ836" s="28"/>
      <c r="ILK836" s="28"/>
      <c r="ILL836" s="28"/>
      <c r="ILM836" s="28"/>
      <c r="ILN836" s="28"/>
      <c r="ILO836" s="28"/>
      <c r="ILP836" s="28"/>
      <c r="ILQ836" s="28"/>
      <c r="ILR836" s="28"/>
      <c r="ILS836" s="28"/>
      <c r="ILT836" s="28"/>
      <c r="ILU836" s="28"/>
      <c r="ILV836" s="28"/>
      <c r="ILW836" s="28"/>
      <c r="ILX836" s="28"/>
      <c r="ILY836" s="28"/>
      <c r="ILZ836" s="28"/>
      <c r="IMA836" s="28"/>
      <c r="IMB836" s="28"/>
      <c r="IMC836" s="28"/>
      <c r="IMD836" s="28"/>
      <c r="IME836" s="28"/>
      <c r="IMF836" s="28"/>
      <c r="IMG836" s="28"/>
      <c r="IMH836" s="28"/>
      <c r="IMI836" s="28"/>
      <c r="IMJ836" s="28"/>
      <c r="IMK836" s="28"/>
      <c r="IML836" s="28"/>
      <c r="IMM836" s="28"/>
      <c r="IMN836" s="28"/>
      <c r="IMO836" s="28"/>
      <c r="IMP836" s="28"/>
      <c r="IMQ836" s="28"/>
      <c r="IMR836" s="28"/>
      <c r="IMS836" s="28"/>
      <c r="IMT836" s="28"/>
      <c r="IMU836" s="28"/>
      <c r="IMV836" s="28"/>
      <c r="IMW836" s="28"/>
      <c r="IMX836" s="28"/>
      <c r="IMY836" s="28"/>
      <c r="IMZ836" s="28"/>
      <c r="INA836" s="28"/>
      <c r="INB836" s="28"/>
      <c r="INC836" s="28"/>
      <c r="IND836" s="28"/>
      <c r="INE836" s="28"/>
      <c r="INF836" s="28"/>
      <c r="ING836" s="28"/>
      <c r="INH836" s="28"/>
      <c r="INI836" s="28"/>
      <c r="INJ836" s="28"/>
      <c r="INK836" s="28"/>
      <c r="INL836" s="28"/>
      <c r="INM836" s="28"/>
      <c r="INN836" s="28"/>
      <c r="INO836" s="28"/>
      <c r="INP836" s="28"/>
      <c r="INQ836" s="28"/>
      <c r="INR836" s="28"/>
      <c r="INS836" s="28"/>
      <c r="INT836" s="28"/>
      <c r="INU836" s="28"/>
      <c r="INV836" s="28"/>
      <c r="INW836" s="28"/>
      <c r="INX836" s="28"/>
      <c r="INY836" s="28"/>
      <c r="INZ836" s="28"/>
      <c r="IOA836" s="28"/>
      <c r="IOB836" s="28"/>
      <c r="IOC836" s="28"/>
      <c r="IOD836" s="28"/>
      <c r="IOE836" s="28"/>
      <c r="IOF836" s="28"/>
      <c r="IOG836" s="28"/>
      <c r="IOH836" s="28"/>
      <c r="IOI836" s="28"/>
      <c r="IOJ836" s="28"/>
      <c r="IOK836" s="28"/>
      <c r="IOL836" s="28"/>
      <c r="IOM836" s="28"/>
      <c r="ION836" s="28"/>
      <c r="IOO836" s="28"/>
      <c r="IOP836" s="28"/>
      <c r="IOQ836" s="28"/>
      <c r="IOR836" s="28"/>
      <c r="IOS836" s="28"/>
      <c r="IOT836" s="28"/>
      <c r="IOU836" s="28"/>
      <c r="IOV836" s="28"/>
      <c r="IOW836" s="28"/>
      <c r="IOX836" s="28"/>
      <c r="IOY836" s="28"/>
      <c r="IOZ836" s="28"/>
      <c r="IPA836" s="28"/>
      <c r="IPB836" s="28"/>
      <c r="IPC836" s="28"/>
      <c r="IPD836" s="28"/>
      <c r="IPE836" s="28"/>
      <c r="IPF836" s="28"/>
      <c r="IPG836" s="28"/>
      <c r="IPH836" s="28"/>
      <c r="IPI836" s="28"/>
      <c r="IPJ836" s="28"/>
      <c r="IPK836" s="28"/>
      <c r="IPL836" s="28"/>
      <c r="IPM836" s="28"/>
      <c r="IPN836" s="28"/>
      <c r="IPO836" s="28"/>
      <c r="IPP836" s="28"/>
      <c r="IPQ836" s="28"/>
      <c r="IPR836" s="28"/>
      <c r="IPS836" s="28"/>
      <c r="IPT836" s="28"/>
      <c r="IPU836" s="28"/>
      <c r="IPV836" s="28"/>
      <c r="IPW836" s="28"/>
      <c r="IPX836" s="28"/>
      <c r="IPY836" s="28"/>
      <c r="IPZ836" s="28"/>
      <c r="IQA836" s="28"/>
      <c r="IQB836" s="28"/>
      <c r="IQC836" s="28"/>
      <c r="IQD836" s="28"/>
      <c r="IQE836" s="28"/>
      <c r="IQF836" s="28"/>
      <c r="IQG836" s="28"/>
      <c r="IQH836" s="28"/>
      <c r="IQI836" s="28"/>
      <c r="IQJ836" s="28"/>
      <c r="IQK836" s="28"/>
      <c r="IQL836" s="28"/>
      <c r="IQM836" s="28"/>
      <c r="IQN836" s="28"/>
      <c r="IQO836" s="28"/>
      <c r="IQP836" s="28"/>
      <c r="IQQ836" s="28"/>
      <c r="IQR836" s="28"/>
      <c r="IQS836" s="28"/>
      <c r="IQT836" s="28"/>
      <c r="IQU836" s="28"/>
      <c r="IQV836" s="28"/>
      <c r="IQW836" s="28"/>
      <c r="IQX836" s="28"/>
      <c r="IQY836" s="28"/>
      <c r="IQZ836" s="28"/>
      <c r="IRA836" s="28"/>
      <c r="IRB836" s="28"/>
      <c r="IRC836" s="28"/>
      <c r="IRD836" s="28"/>
      <c r="IRE836" s="28"/>
      <c r="IRF836" s="28"/>
      <c r="IRG836" s="28"/>
      <c r="IRH836" s="28"/>
      <c r="IRI836" s="28"/>
      <c r="IRJ836" s="28"/>
      <c r="IRK836" s="28"/>
      <c r="IRL836" s="28"/>
      <c r="IRM836" s="28"/>
      <c r="IRN836" s="28"/>
      <c r="IRO836" s="28"/>
      <c r="IRP836" s="28"/>
      <c r="IRQ836" s="28"/>
      <c r="IRR836" s="28"/>
      <c r="IRS836" s="28"/>
      <c r="IRT836" s="28"/>
      <c r="IRU836" s="28"/>
      <c r="IRV836" s="28"/>
      <c r="IRW836" s="28"/>
      <c r="IRX836" s="28"/>
      <c r="IRY836" s="28"/>
      <c r="IRZ836" s="28"/>
      <c r="ISA836" s="28"/>
      <c r="ISB836" s="28"/>
      <c r="ISC836" s="28"/>
      <c r="ISD836" s="28"/>
      <c r="ISE836" s="28"/>
      <c r="ISF836" s="28"/>
      <c r="ISG836" s="28"/>
      <c r="ISH836" s="28"/>
      <c r="ISI836" s="28"/>
      <c r="ISJ836" s="28"/>
      <c r="ISK836" s="28"/>
      <c r="ISL836" s="28"/>
      <c r="ISM836" s="28"/>
      <c r="ISN836" s="28"/>
      <c r="ISO836" s="28"/>
      <c r="ISP836" s="28"/>
      <c r="ISQ836" s="28"/>
      <c r="ISR836" s="28"/>
      <c r="ISS836" s="28"/>
      <c r="IST836" s="28"/>
      <c r="ISU836" s="28"/>
      <c r="ISV836" s="28"/>
      <c r="ISW836" s="28"/>
      <c r="ISX836" s="28"/>
      <c r="ISY836" s="28"/>
      <c r="ISZ836" s="28"/>
      <c r="ITA836" s="28"/>
      <c r="ITB836" s="28"/>
      <c r="ITC836" s="28"/>
      <c r="ITD836" s="28"/>
      <c r="ITE836" s="28"/>
      <c r="ITF836" s="28"/>
      <c r="ITG836" s="28"/>
      <c r="ITH836" s="28"/>
      <c r="ITI836" s="28"/>
      <c r="ITJ836" s="28"/>
      <c r="ITK836" s="28"/>
      <c r="ITL836" s="28"/>
      <c r="ITM836" s="28"/>
      <c r="ITN836" s="28"/>
      <c r="ITO836" s="28"/>
      <c r="ITP836" s="28"/>
      <c r="ITQ836" s="28"/>
      <c r="ITR836" s="28"/>
      <c r="ITS836" s="28"/>
      <c r="ITT836" s="28"/>
      <c r="ITU836" s="28"/>
      <c r="ITV836" s="28"/>
      <c r="ITW836" s="28"/>
      <c r="ITX836" s="28"/>
      <c r="ITY836" s="28"/>
      <c r="ITZ836" s="28"/>
      <c r="IUA836" s="28"/>
      <c r="IUB836" s="28"/>
      <c r="IUC836" s="28"/>
      <c r="IUD836" s="28"/>
      <c r="IUE836" s="28"/>
      <c r="IUF836" s="28"/>
      <c r="IUG836" s="28"/>
      <c r="IUH836" s="28"/>
      <c r="IUI836" s="28"/>
      <c r="IUJ836" s="28"/>
      <c r="IUK836" s="28"/>
      <c r="IUL836" s="28"/>
      <c r="IUM836" s="28"/>
      <c r="IUN836" s="28"/>
      <c r="IUO836" s="28"/>
      <c r="IUP836" s="28"/>
      <c r="IUQ836" s="28"/>
      <c r="IUR836" s="28"/>
      <c r="IUS836" s="28"/>
      <c r="IUT836" s="28"/>
      <c r="IUU836" s="28"/>
      <c r="IUV836" s="28"/>
      <c r="IUW836" s="28"/>
      <c r="IUX836" s="28"/>
      <c r="IUY836" s="28"/>
      <c r="IUZ836" s="28"/>
      <c r="IVA836" s="28"/>
      <c r="IVB836" s="28"/>
      <c r="IVC836" s="28"/>
      <c r="IVD836" s="28"/>
      <c r="IVE836" s="28"/>
      <c r="IVF836" s="28"/>
      <c r="IVG836" s="28"/>
      <c r="IVH836" s="28"/>
      <c r="IVI836" s="28"/>
      <c r="IVJ836" s="28"/>
      <c r="IVK836" s="28"/>
      <c r="IVL836" s="28"/>
      <c r="IVM836" s="28"/>
      <c r="IVN836" s="28"/>
      <c r="IVO836" s="28"/>
      <c r="IVP836" s="28"/>
      <c r="IVQ836" s="28"/>
      <c r="IVR836" s="28"/>
      <c r="IVS836" s="28"/>
      <c r="IVT836" s="28"/>
      <c r="IVU836" s="28"/>
      <c r="IVV836" s="28"/>
      <c r="IVW836" s="28"/>
      <c r="IVX836" s="28"/>
      <c r="IVY836" s="28"/>
      <c r="IVZ836" s="28"/>
      <c r="IWA836" s="28"/>
      <c r="IWB836" s="28"/>
      <c r="IWC836" s="28"/>
      <c r="IWD836" s="28"/>
      <c r="IWE836" s="28"/>
      <c r="IWF836" s="28"/>
      <c r="IWG836" s="28"/>
      <c r="IWH836" s="28"/>
      <c r="IWI836" s="28"/>
      <c r="IWJ836" s="28"/>
      <c r="IWK836" s="28"/>
      <c r="IWL836" s="28"/>
      <c r="IWM836" s="28"/>
      <c r="IWN836" s="28"/>
      <c r="IWO836" s="28"/>
      <c r="IWP836" s="28"/>
      <c r="IWQ836" s="28"/>
      <c r="IWR836" s="28"/>
      <c r="IWS836" s="28"/>
      <c r="IWT836" s="28"/>
      <c r="IWU836" s="28"/>
      <c r="IWV836" s="28"/>
      <c r="IWW836" s="28"/>
      <c r="IWX836" s="28"/>
      <c r="IWY836" s="28"/>
      <c r="IWZ836" s="28"/>
      <c r="IXA836" s="28"/>
      <c r="IXB836" s="28"/>
      <c r="IXC836" s="28"/>
      <c r="IXD836" s="28"/>
      <c r="IXE836" s="28"/>
      <c r="IXF836" s="28"/>
      <c r="IXG836" s="28"/>
      <c r="IXH836" s="28"/>
      <c r="IXI836" s="28"/>
      <c r="IXJ836" s="28"/>
      <c r="IXK836" s="28"/>
      <c r="IXL836" s="28"/>
      <c r="IXM836" s="28"/>
      <c r="IXN836" s="28"/>
      <c r="IXO836" s="28"/>
      <c r="IXP836" s="28"/>
      <c r="IXQ836" s="28"/>
      <c r="IXR836" s="28"/>
      <c r="IXS836" s="28"/>
      <c r="IXT836" s="28"/>
      <c r="IXU836" s="28"/>
      <c r="IXV836" s="28"/>
      <c r="IXW836" s="28"/>
      <c r="IXX836" s="28"/>
      <c r="IXY836" s="28"/>
      <c r="IXZ836" s="28"/>
      <c r="IYA836" s="28"/>
      <c r="IYB836" s="28"/>
      <c r="IYC836" s="28"/>
      <c r="IYD836" s="28"/>
      <c r="IYE836" s="28"/>
      <c r="IYF836" s="28"/>
      <c r="IYG836" s="28"/>
      <c r="IYH836" s="28"/>
      <c r="IYI836" s="28"/>
      <c r="IYJ836" s="28"/>
      <c r="IYK836" s="28"/>
      <c r="IYL836" s="28"/>
      <c r="IYM836" s="28"/>
      <c r="IYN836" s="28"/>
      <c r="IYO836" s="28"/>
      <c r="IYP836" s="28"/>
      <c r="IYQ836" s="28"/>
      <c r="IYR836" s="28"/>
      <c r="IYS836" s="28"/>
      <c r="IYT836" s="28"/>
      <c r="IYU836" s="28"/>
      <c r="IYV836" s="28"/>
      <c r="IYW836" s="28"/>
      <c r="IYX836" s="28"/>
      <c r="IYY836" s="28"/>
      <c r="IYZ836" s="28"/>
      <c r="IZA836" s="28"/>
      <c r="IZB836" s="28"/>
      <c r="IZC836" s="28"/>
      <c r="IZD836" s="28"/>
      <c r="IZE836" s="28"/>
      <c r="IZF836" s="28"/>
      <c r="IZG836" s="28"/>
      <c r="IZH836" s="28"/>
      <c r="IZI836" s="28"/>
      <c r="IZJ836" s="28"/>
      <c r="IZK836" s="28"/>
      <c r="IZL836" s="28"/>
      <c r="IZM836" s="28"/>
      <c r="IZN836" s="28"/>
      <c r="IZO836" s="28"/>
      <c r="IZP836" s="28"/>
      <c r="IZQ836" s="28"/>
      <c r="IZR836" s="28"/>
      <c r="IZS836" s="28"/>
      <c r="IZT836" s="28"/>
      <c r="IZU836" s="28"/>
      <c r="IZV836" s="28"/>
      <c r="IZW836" s="28"/>
      <c r="IZX836" s="28"/>
      <c r="IZY836" s="28"/>
      <c r="IZZ836" s="28"/>
      <c r="JAA836" s="28"/>
      <c r="JAB836" s="28"/>
      <c r="JAC836" s="28"/>
      <c r="JAD836" s="28"/>
      <c r="JAE836" s="28"/>
      <c r="JAF836" s="28"/>
      <c r="JAG836" s="28"/>
      <c r="JAH836" s="28"/>
      <c r="JAI836" s="28"/>
      <c r="JAJ836" s="28"/>
      <c r="JAK836" s="28"/>
      <c r="JAL836" s="28"/>
      <c r="JAM836" s="28"/>
      <c r="JAN836" s="28"/>
      <c r="JAO836" s="28"/>
      <c r="JAP836" s="28"/>
      <c r="JAQ836" s="28"/>
      <c r="JAR836" s="28"/>
      <c r="JAS836" s="28"/>
      <c r="JAT836" s="28"/>
      <c r="JAU836" s="28"/>
      <c r="JAV836" s="28"/>
      <c r="JAW836" s="28"/>
      <c r="JAX836" s="28"/>
      <c r="JAY836" s="28"/>
      <c r="JAZ836" s="28"/>
      <c r="JBA836" s="28"/>
      <c r="JBB836" s="28"/>
      <c r="JBC836" s="28"/>
      <c r="JBD836" s="28"/>
      <c r="JBE836" s="28"/>
      <c r="JBF836" s="28"/>
      <c r="JBG836" s="28"/>
      <c r="JBH836" s="28"/>
      <c r="JBI836" s="28"/>
      <c r="JBJ836" s="28"/>
      <c r="JBK836" s="28"/>
      <c r="JBL836" s="28"/>
      <c r="JBM836" s="28"/>
      <c r="JBN836" s="28"/>
      <c r="JBO836" s="28"/>
      <c r="JBP836" s="28"/>
      <c r="JBQ836" s="28"/>
      <c r="JBR836" s="28"/>
      <c r="JBS836" s="28"/>
      <c r="JBT836" s="28"/>
      <c r="JBU836" s="28"/>
      <c r="JBV836" s="28"/>
      <c r="JBW836" s="28"/>
      <c r="JBX836" s="28"/>
      <c r="JBY836" s="28"/>
      <c r="JBZ836" s="28"/>
      <c r="JCA836" s="28"/>
      <c r="JCB836" s="28"/>
      <c r="JCC836" s="28"/>
      <c r="JCD836" s="28"/>
      <c r="JCE836" s="28"/>
      <c r="JCF836" s="28"/>
      <c r="JCG836" s="28"/>
      <c r="JCH836" s="28"/>
      <c r="JCI836" s="28"/>
      <c r="JCJ836" s="28"/>
      <c r="JCK836" s="28"/>
      <c r="JCL836" s="28"/>
      <c r="JCM836" s="28"/>
      <c r="JCN836" s="28"/>
      <c r="JCO836" s="28"/>
      <c r="JCP836" s="28"/>
      <c r="JCQ836" s="28"/>
      <c r="JCR836" s="28"/>
      <c r="JCS836" s="28"/>
      <c r="JCT836" s="28"/>
      <c r="JCU836" s="28"/>
      <c r="JCV836" s="28"/>
      <c r="JCW836" s="28"/>
      <c r="JCX836" s="28"/>
      <c r="JCY836" s="28"/>
      <c r="JCZ836" s="28"/>
      <c r="JDA836" s="28"/>
      <c r="JDB836" s="28"/>
      <c r="JDC836" s="28"/>
      <c r="JDD836" s="28"/>
      <c r="JDE836" s="28"/>
      <c r="JDF836" s="28"/>
      <c r="JDG836" s="28"/>
      <c r="JDH836" s="28"/>
      <c r="JDI836" s="28"/>
      <c r="JDJ836" s="28"/>
      <c r="JDK836" s="28"/>
      <c r="JDL836" s="28"/>
      <c r="JDM836" s="28"/>
      <c r="JDN836" s="28"/>
      <c r="JDO836" s="28"/>
      <c r="JDP836" s="28"/>
      <c r="JDQ836" s="28"/>
      <c r="JDR836" s="28"/>
      <c r="JDS836" s="28"/>
      <c r="JDT836" s="28"/>
      <c r="JDU836" s="28"/>
      <c r="JDV836" s="28"/>
      <c r="JDW836" s="28"/>
      <c r="JDX836" s="28"/>
      <c r="JDY836" s="28"/>
      <c r="JDZ836" s="28"/>
      <c r="JEA836" s="28"/>
      <c r="JEB836" s="28"/>
      <c r="JEC836" s="28"/>
      <c r="JED836" s="28"/>
      <c r="JEE836" s="28"/>
      <c r="JEF836" s="28"/>
      <c r="JEG836" s="28"/>
      <c r="JEH836" s="28"/>
      <c r="JEI836" s="28"/>
      <c r="JEJ836" s="28"/>
      <c r="JEK836" s="28"/>
      <c r="JEL836" s="28"/>
      <c r="JEM836" s="28"/>
      <c r="JEN836" s="28"/>
      <c r="JEO836" s="28"/>
      <c r="JEP836" s="28"/>
      <c r="JEQ836" s="28"/>
      <c r="JER836" s="28"/>
      <c r="JES836" s="28"/>
      <c r="JET836" s="28"/>
      <c r="JEU836" s="28"/>
      <c r="JEV836" s="28"/>
      <c r="JEW836" s="28"/>
      <c r="JEX836" s="28"/>
      <c r="JEY836" s="28"/>
      <c r="JEZ836" s="28"/>
      <c r="JFA836" s="28"/>
      <c r="JFB836" s="28"/>
      <c r="JFC836" s="28"/>
      <c r="JFD836" s="28"/>
      <c r="JFE836" s="28"/>
      <c r="JFF836" s="28"/>
      <c r="JFG836" s="28"/>
      <c r="JFH836" s="28"/>
      <c r="JFI836" s="28"/>
      <c r="JFJ836" s="28"/>
      <c r="JFK836" s="28"/>
      <c r="JFL836" s="28"/>
      <c r="JFM836" s="28"/>
      <c r="JFN836" s="28"/>
      <c r="JFO836" s="28"/>
      <c r="JFP836" s="28"/>
      <c r="JFQ836" s="28"/>
      <c r="JFR836" s="28"/>
      <c r="JFS836" s="28"/>
      <c r="JFT836" s="28"/>
      <c r="JFU836" s="28"/>
      <c r="JFV836" s="28"/>
      <c r="JFW836" s="28"/>
      <c r="JFX836" s="28"/>
      <c r="JFY836" s="28"/>
      <c r="JFZ836" s="28"/>
      <c r="JGA836" s="28"/>
      <c r="JGB836" s="28"/>
      <c r="JGC836" s="28"/>
      <c r="JGD836" s="28"/>
      <c r="JGE836" s="28"/>
      <c r="JGF836" s="28"/>
      <c r="JGG836" s="28"/>
      <c r="JGH836" s="28"/>
      <c r="JGI836" s="28"/>
      <c r="JGJ836" s="28"/>
      <c r="JGK836" s="28"/>
      <c r="JGL836" s="28"/>
      <c r="JGM836" s="28"/>
      <c r="JGN836" s="28"/>
      <c r="JGO836" s="28"/>
      <c r="JGP836" s="28"/>
      <c r="JGQ836" s="28"/>
      <c r="JGR836" s="28"/>
      <c r="JGS836" s="28"/>
      <c r="JGT836" s="28"/>
      <c r="JGU836" s="28"/>
      <c r="JGV836" s="28"/>
      <c r="JGW836" s="28"/>
      <c r="JGX836" s="28"/>
      <c r="JGY836" s="28"/>
      <c r="JGZ836" s="28"/>
      <c r="JHA836" s="28"/>
      <c r="JHB836" s="28"/>
      <c r="JHC836" s="28"/>
      <c r="JHD836" s="28"/>
      <c r="JHE836" s="28"/>
      <c r="JHF836" s="28"/>
      <c r="JHG836" s="28"/>
      <c r="JHH836" s="28"/>
      <c r="JHI836" s="28"/>
      <c r="JHJ836" s="28"/>
      <c r="JHK836" s="28"/>
      <c r="JHL836" s="28"/>
      <c r="JHM836" s="28"/>
      <c r="JHN836" s="28"/>
      <c r="JHO836" s="28"/>
      <c r="JHP836" s="28"/>
      <c r="JHQ836" s="28"/>
      <c r="JHR836" s="28"/>
      <c r="JHS836" s="28"/>
      <c r="JHT836" s="28"/>
      <c r="JHU836" s="28"/>
      <c r="JHV836" s="28"/>
      <c r="JHW836" s="28"/>
      <c r="JHX836" s="28"/>
      <c r="JHY836" s="28"/>
      <c r="JHZ836" s="28"/>
      <c r="JIA836" s="28"/>
      <c r="JIB836" s="28"/>
      <c r="JIC836" s="28"/>
      <c r="JID836" s="28"/>
      <c r="JIE836" s="28"/>
      <c r="JIF836" s="28"/>
      <c r="JIG836" s="28"/>
      <c r="JIH836" s="28"/>
      <c r="JII836" s="28"/>
      <c r="JIJ836" s="28"/>
      <c r="JIK836" s="28"/>
      <c r="JIL836" s="28"/>
      <c r="JIM836" s="28"/>
      <c r="JIN836" s="28"/>
      <c r="JIO836" s="28"/>
      <c r="JIP836" s="28"/>
      <c r="JIQ836" s="28"/>
      <c r="JIR836" s="28"/>
      <c r="JIS836" s="28"/>
      <c r="JIT836" s="28"/>
      <c r="JIU836" s="28"/>
      <c r="JIV836" s="28"/>
      <c r="JIW836" s="28"/>
      <c r="JIX836" s="28"/>
      <c r="JIY836" s="28"/>
      <c r="JIZ836" s="28"/>
      <c r="JJA836" s="28"/>
      <c r="JJB836" s="28"/>
      <c r="JJC836" s="28"/>
      <c r="JJD836" s="28"/>
      <c r="JJE836" s="28"/>
      <c r="JJF836" s="28"/>
      <c r="JJG836" s="28"/>
      <c r="JJH836" s="28"/>
      <c r="JJI836" s="28"/>
      <c r="JJJ836" s="28"/>
      <c r="JJK836" s="28"/>
      <c r="JJL836" s="28"/>
      <c r="JJM836" s="28"/>
      <c r="JJN836" s="28"/>
      <c r="JJO836" s="28"/>
      <c r="JJP836" s="28"/>
      <c r="JJQ836" s="28"/>
      <c r="JJR836" s="28"/>
      <c r="JJS836" s="28"/>
      <c r="JJT836" s="28"/>
      <c r="JJU836" s="28"/>
      <c r="JJV836" s="28"/>
      <c r="JJW836" s="28"/>
      <c r="JJX836" s="28"/>
      <c r="JJY836" s="28"/>
      <c r="JJZ836" s="28"/>
      <c r="JKA836" s="28"/>
      <c r="JKB836" s="28"/>
      <c r="JKC836" s="28"/>
      <c r="JKD836" s="28"/>
      <c r="JKE836" s="28"/>
      <c r="JKF836" s="28"/>
      <c r="JKG836" s="28"/>
      <c r="JKH836" s="28"/>
      <c r="JKI836" s="28"/>
      <c r="JKJ836" s="28"/>
      <c r="JKK836" s="28"/>
      <c r="JKL836" s="28"/>
      <c r="JKM836" s="28"/>
      <c r="JKN836" s="28"/>
      <c r="JKO836" s="28"/>
      <c r="JKP836" s="28"/>
      <c r="JKQ836" s="28"/>
      <c r="JKR836" s="28"/>
      <c r="JKS836" s="28"/>
      <c r="JKT836" s="28"/>
      <c r="JKU836" s="28"/>
      <c r="JKV836" s="28"/>
      <c r="JKW836" s="28"/>
      <c r="JKX836" s="28"/>
      <c r="JKY836" s="28"/>
      <c r="JKZ836" s="28"/>
      <c r="JLA836" s="28"/>
      <c r="JLB836" s="28"/>
      <c r="JLC836" s="28"/>
      <c r="JLD836" s="28"/>
      <c r="JLE836" s="28"/>
      <c r="JLF836" s="28"/>
      <c r="JLG836" s="28"/>
      <c r="JLH836" s="28"/>
      <c r="JLI836" s="28"/>
      <c r="JLJ836" s="28"/>
      <c r="JLK836" s="28"/>
      <c r="JLL836" s="28"/>
      <c r="JLM836" s="28"/>
      <c r="JLN836" s="28"/>
      <c r="JLO836" s="28"/>
      <c r="JLP836" s="28"/>
      <c r="JLQ836" s="28"/>
      <c r="JLR836" s="28"/>
      <c r="JLS836" s="28"/>
      <c r="JLT836" s="28"/>
      <c r="JLU836" s="28"/>
      <c r="JLV836" s="28"/>
      <c r="JLW836" s="28"/>
      <c r="JLX836" s="28"/>
      <c r="JLY836" s="28"/>
      <c r="JLZ836" s="28"/>
      <c r="JMA836" s="28"/>
      <c r="JMB836" s="28"/>
      <c r="JMC836" s="28"/>
      <c r="JMD836" s="28"/>
      <c r="JME836" s="28"/>
      <c r="JMF836" s="28"/>
      <c r="JMG836" s="28"/>
      <c r="JMH836" s="28"/>
      <c r="JMI836" s="28"/>
      <c r="JMJ836" s="28"/>
      <c r="JMK836" s="28"/>
      <c r="JML836" s="28"/>
      <c r="JMM836" s="28"/>
      <c r="JMN836" s="28"/>
      <c r="JMO836" s="28"/>
      <c r="JMP836" s="28"/>
      <c r="JMQ836" s="28"/>
      <c r="JMR836" s="28"/>
      <c r="JMS836" s="28"/>
      <c r="JMT836" s="28"/>
      <c r="JMU836" s="28"/>
      <c r="JMV836" s="28"/>
      <c r="JMW836" s="28"/>
      <c r="JMX836" s="28"/>
      <c r="JMY836" s="28"/>
      <c r="JMZ836" s="28"/>
      <c r="JNA836" s="28"/>
      <c r="JNB836" s="28"/>
      <c r="JNC836" s="28"/>
      <c r="JND836" s="28"/>
      <c r="JNE836" s="28"/>
      <c r="JNF836" s="28"/>
      <c r="JNG836" s="28"/>
      <c r="JNH836" s="28"/>
      <c r="JNI836" s="28"/>
      <c r="JNJ836" s="28"/>
      <c r="JNK836" s="28"/>
      <c r="JNL836" s="28"/>
      <c r="JNM836" s="28"/>
      <c r="JNN836" s="28"/>
      <c r="JNO836" s="28"/>
      <c r="JNP836" s="28"/>
      <c r="JNQ836" s="28"/>
      <c r="JNR836" s="28"/>
      <c r="JNS836" s="28"/>
      <c r="JNT836" s="28"/>
      <c r="JNU836" s="28"/>
      <c r="JNV836" s="28"/>
      <c r="JNW836" s="28"/>
      <c r="JNX836" s="28"/>
      <c r="JNY836" s="28"/>
      <c r="JNZ836" s="28"/>
      <c r="JOA836" s="28"/>
      <c r="JOB836" s="28"/>
      <c r="JOC836" s="28"/>
      <c r="JOD836" s="28"/>
      <c r="JOE836" s="28"/>
      <c r="JOF836" s="28"/>
      <c r="JOG836" s="28"/>
      <c r="JOH836" s="28"/>
      <c r="JOI836" s="28"/>
      <c r="JOJ836" s="28"/>
      <c r="JOK836" s="28"/>
      <c r="JOL836" s="28"/>
      <c r="JOM836" s="28"/>
      <c r="JON836" s="28"/>
      <c r="JOO836" s="28"/>
      <c r="JOP836" s="28"/>
      <c r="JOQ836" s="28"/>
      <c r="JOR836" s="28"/>
      <c r="JOS836" s="28"/>
      <c r="JOT836" s="28"/>
      <c r="JOU836" s="28"/>
      <c r="JOV836" s="28"/>
      <c r="JOW836" s="28"/>
      <c r="JOX836" s="28"/>
      <c r="JOY836" s="28"/>
      <c r="JOZ836" s="28"/>
      <c r="JPA836" s="28"/>
      <c r="JPB836" s="28"/>
      <c r="JPC836" s="28"/>
      <c r="JPD836" s="28"/>
      <c r="JPE836" s="28"/>
      <c r="JPF836" s="28"/>
      <c r="JPG836" s="28"/>
      <c r="JPH836" s="28"/>
      <c r="JPI836" s="28"/>
      <c r="JPJ836" s="28"/>
      <c r="JPK836" s="28"/>
      <c r="JPL836" s="28"/>
      <c r="JPM836" s="28"/>
      <c r="JPN836" s="28"/>
      <c r="JPO836" s="28"/>
      <c r="JPP836" s="28"/>
      <c r="JPQ836" s="28"/>
      <c r="JPR836" s="28"/>
      <c r="JPS836" s="28"/>
      <c r="JPT836" s="28"/>
      <c r="JPU836" s="28"/>
      <c r="JPV836" s="28"/>
      <c r="JPW836" s="28"/>
      <c r="JPX836" s="28"/>
      <c r="JPY836" s="28"/>
      <c r="JPZ836" s="28"/>
      <c r="JQA836" s="28"/>
      <c r="JQB836" s="28"/>
      <c r="JQC836" s="28"/>
      <c r="JQD836" s="28"/>
      <c r="JQE836" s="28"/>
      <c r="JQF836" s="28"/>
      <c r="JQG836" s="28"/>
      <c r="JQH836" s="28"/>
      <c r="JQI836" s="28"/>
      <c r="JQJ836" s="28"/>
      <c r="JQK836" s="28"/>
      <c r="JQL836" s="28"/>
      <c r="JQM836" s="28"/>
      <c r="JQN836" s="28"/>
      <c r="JQO836" s="28"/>
      <c r="JQP836" s="28"/>
      <c r="JQQ836" s="28"/>
      <c r="JQR836" s="28"/>
      <c r="JQS836" s="28"/>
      <c r="JQT836" s="28"/>
      <c r="JQU836" s="28"/>
      <c r="JQV836" s="28"/>
      <c r="JQW836" s="28"/>
      <c r="JQX836" s="28"/>
      <c r="JQY836" s="28"/>
      <c r="JQZ836" s="28"/>
      <c r="JRA836" s="28"/>
      <c r="JRB836" s="28"/>
      <c r="JRC836" s="28"/>
      <c r="JRD836" s="28"/>
      <c r="JRE836" s="28"/>
      <c r="JRF836" s="28"/>
      <c r="JRG836" s="28"/>
      <c r="JRH836" s="28"/>
      <c r="JRI836" s="28"/>
      <c r="JRJ836" s="28"/>
      <c r="JRK836" s="28"/>
      <c r="JRL836" s="28"/>
      <c r="JRM836" s="28"/>
      <c r="JRN836" s="28"/>
      <c r="JRO836" s="28"/>
      <c r="JRP836" s="28"/>
      <c r="JRQ836" s="28"/>
      <c r="JRR836" s="28"/>
      <c r="JRS836" s="28"/>
      <c r="JRT836" s="28"/>
      <c r="JRU836" s="28"/>
      <c r="JRV836" s="28"/>
      <c r="JRW836" s="28"/>
      <c r="JRX836" s="28"/>
      <c r="JRY836" s="28"/>
      <c r="JRZ836" s="28"/>
      <c r="JSA836" s="28"/>
      <c r="JSB836" s="28"/>
      <c r="JSC836" s="28"/>
      <c r="JSD836" s="28"/>
      <c r="JSE836" s="28"/>
      <c r="JSF836" s="28"/>
      <c r="JSG836" s="28"/>
      <c r="JSH836" s="28"/>
      <c r="JSI836" s="28"/>
      <c r="JSJ836" s="28"/>
      <c r="JSK836" s="28"/>
      <c r="JSL836" s="28"/>
      <c r="JSM836" s="28"/>
      <c r="JSN836" s="28"/>
      <c r="JSO836" s="28"/>
      <c r="JSP836" s="28"/>
      <c r="JSQ836" s="28"/>
      <c r="JSR836" s="28"/>
      <c r="JSS836" s="28"/>
      <c r="JST836" s="28"/>
      <c r="JSU836" s="28"/>
      <c r="JSV836" s="28"/>
      <c r="JSW836" s="28"/>
      <c r="JSX836" s="28"/>
      <c r="JSY836" s="28"/>
      <c r="JSZ836" s="28"/>
      <c r="JTA836" s="28"/>
      <c r="JTB836" s="28"/>
      <c r="JTC836" s="28"/>
      <c r="JTD836" s="28"/>
      <c r="JTE836" s="28"/>
      <c r="JTF836" s="28"/>
      <c r="JTG836" s="28"/>
      <c r="JTH836" s="28"/>
      <c r="JTI836" s="28"/>
      <c r="JTJ836" s="28"/>
      <c r="JTK836" s="28"/>
      <c r="JTL836" s="28"/>
      <c r="JTM836" s="28"/>
      <c r="JTN836" s="28"/>
      <c r="JTO836" s="28"/>
      <c r="JTP836" s="28"/>
      <c r="JTQ836" s="28"/>
      <c r="JTR836" s="28"/>
      <c r="JTS836" s="28"/>
      <c r="JTT836" s="28"/>
      <c r="JTU836" s="28"/>
      <c r="JTV836" s="28"/>
      <c r="JTW836" s="28"/>
      <c r="JTX836" s="28"/>
      <c r="JTY836" s="28"/>
      <c r="JTZ836" s="28"/>
      <c r="JUA836" s="28"/>
      <c r="JUB836" s="28"/>
      <c r="JUC836" s="28"/>
      <c r="JUD836" s="28"/>
      <c r="JUE836" s="28"/>
      <c r="JUF836" s="28"/>
      <c r="JUG836" s="28"/>
      <c r="JUH836" s="28"/>
      <c r="JUI836" s="28"/>
      <c r="JUJ836" s="28"/>
      <c r="JUK836" s="28"/>
      <c r="JUL836" s="28"/>
      <c r="JUM836" s="28"/>
      <c r="JUN836" s="28"/>
      <c r="JUO836" s="28"/>
      <c r="JUP836" s="28"/>
      <c r="JUQ836" s="28"/>
      <c r="JUR836" s="28"/>
      <c r="JUS836" s="28"/>
      <c r="JUT836" s="28"/>
      <c r="JUU836" s="28"/>
      <c r="JUV836" s="28"/>
      <c r="JUW836" s="28"/>
      <c r="JUX836" s="28"/>
      <c r="JUY836" s="28"/>
      <c r="JUZ836" s="28"/>
      <c r="JVA836" s="28"/>
      <c r="JVB836" s="28"/>
      <c r="JVC836" s="28"/>
      <c r="JVD836" s="28"/>
      <c r="JVE836" s="28"/>
      <c r="JVF836" s="28"/>
      <c r="JVG836" s="28"/>
      <c r="JVH836" s="28"/>
      <c r="JVI836" s="28"/>
      <c r="JVJ836" s="28"/>
      <c r="JVK836" s="28"/>
      <c r="JVL836" s="28"/>
      <c r="JVM836" s="28"/>
      <c r="JVN836" s="28"/>
      <c r="JVO836" s="28"/>
      <c r="JVP836" s="28"/>
      <c r="JVQ836" s="28"/>
      <c r="JVR836" s="28"/>
      <c r="JVS836" s="28"/>
      <c r="JVT836" s="28"/>
      <c r="JVU836" s="28"/>
      <c r="JVV836" s="28"/>
      <c r="JVW836" s="28"/>
      <c r="JVX836" s="28"/>
      <c r="JVY836" s="28"/>
      <c r="JVZ836" s="28"/>
      <c r="JWA836" s="28"/>
      <c r="JWB836" s="28"/>
      <c r="JWC836" s="28"/>
      <c r="JWD836" s="28"/>
      <c r="JWE836" s="28"/>
      <c r="JWF836" s="28"/>
      <c r="JWG836" s="28"/>
      <c r="JWH836" s="28"/>
      <c r="JWI836" s="28"/>
      <c r="JWJ836" s="28"/>
      <c r="JWK836" s="28"/>
      <c r="JWL836" s="28"/>
      <c r="JWM836" s="28"/>
      <c r="JWN836" s="28"/>
      <c r="JWO836" s="28"/>
      <c r="JWP836" s="28"/>
      <c r="JWQ836" s="28"/>
      <c r="JWR836" s="28"/>
      <c r="JWS836" s="28"/>
      <c r="JWT836" s="28"/>
      <c r="JWU836" s="28"/>
      <c r="JWV836" s="28"/>
      <c r="JWW836" s="28"/>
      <c r="JWX836" s="28"/>
      <c r="JWY836" s="28"/>
      <c r="JWZ836" s="28"/>
      <c r="JXA836" s="28"/>
      <c r="JXB836" s="28"/>
      <c r="JXC836" s="28"/>
      <c r="JXD836" s="28"/>
      <c r="JXE836" s="28"/>
      <c r="JXF836" s="28"/>
      <c r="JXG836" s="28"/>
      <c r="JXH836" s="28"/>
      <c r="JXI836" s="28"/>
      <c r="JXJ836" s="28"/>
      <c r="JXK836" s="28"/>
      <c r="JXL836" s="28"/>
      <c r="JXM836" s="28"/>
      <c r="JXN836" s="28"/>
      <c r="JXO836" s="28"/>
      <c r="JXP836" s="28"/>
      <c r="JXQ836" s="28"/>
      <c r="JXR836" s="28"/>
      <c r="JXS836" s="28"/>
      <c r="JXT836" s="28"/>
      <c r="JXU836" s="28"/>
      <c r="JXV836" s="28"/>
      <c r="JXW836" s="28"/>
      <c r="JXX836" s="28"/>
      <c r="JXY836" s="28"/>
      <c r="JXZ836" s="28"/>
      <c r="JYA836" s="28"/>
      <c r="JYB836" s="28"/>
      <c r="JYC836" s="28"/>
      <c r="JYD836" s="28"/>
      <c r="JYE836" s="28"/>
      <c r="JYF836" s="28"/>
      <c r="JYG836" s="28"/>
      <c r="JYH836" s="28"/>
      <c r="JYI836" s="28"/>
      <c r="JYJ836" s="28"/>
      <c r="JYK836" s="28"/>
      <c r="JYL836" s="28"/>
      <c r="JYM836" s="28"/>
      <c r="JYN836" s="28"/>
      <c r="JYO836" s="28"/>
      <c r="JYP836" s="28"/>
      <c r="JYQ836" s="28"/>
      <c r="JYR836" s="28"/>
      <c r="JYS836" s="28"/>
      <c r="JYT836" s="28"/>
      <c r="JYU836" s="28"/>
      <c r="JYV836" s="28"/>
      <c r="JYW836" s="28"/>
      <c r="JYX836" s="28"/>
      <c r="JYY836" s="28"/>
      <c r="JYZ836" s="28"/>
      <c r="JZA836" s="28"/>
      <c r="JZB836" s="28"/>
      <c r="JZC836" s="28"/>
      <c r="JZD836" s="28"/>
      <c r="JZE836" s="28"/>
      <c r="JZF836" s="28"/>
      <c r="JZG836" s="28"/>
      <c r="JZH836" s="28"/>
      <c r="JZI836" s="28"/>
      <c r="JZJ836" s="28"/>
      <c r="JZK836" s="28"/>
      <c r="JZL836" s="28"/>
      <c r="JZM836" s="28"/>
      <c r="JZN836" s="28"/>
      <c r="JZO836" s="28"/>
      <c r="JZP836" s="28"/>
      <c r="JZQ836" s="28"/>
      <c r="JZR836" s="28"/>
      <c r="JZS836" s="28"/>
      <c r="JZT836" s="28"/>
      <c r="JZU836" s="28"/>
      <c r="JZV836" s="28"/>
      <c r="JZW836" s="28"/>
      <c r="JZX836" s="28"/>
      <c r="JZY836" s="28"/>
      <c r="JZZ836" s="28"/>
      <c r="KAA836" s="28"/>
      <c r="KAB836" s="28"/>
      <c r="KAC836" s="28"/>
      <c r="KAD836" s="28"/>
      <c r="KAE836" s="28"/>
      <c r="KAF836" s="28"/>
      <c r="KAG836" s="28"/>
      <c r="KAH836" s="28"/>
      <c r="KAI836" s="28"/>
      <c r="KAJ836" s="28"/>
      <c r="KAK836" s="28"/>
      <c r="KAL836" s="28"/>
      <c r="KAM836" s="28"/>
      <c r="KAN836" s="28"/>
      <c r="KAO836" s="28"/>
      <c r="KAP836" s="28"/>
      <c r="KAQ836" s="28"/>
      <c r="KAR836" s="28"/>
      <c r="KAS836" s="28"/>
      <c r="KAT836" s="28"/>
      <c r="KAU836" s="28"/>
      <c r="KAV836" s="28"/>
      <c r="KAW836" s="28"/>
      <c r="KAX836" s="28"/>
      <c r="KAY836" s="28"/>
      <c r="KAZ836" s="28"/>
      <c r="KBA836" s="28"/>
      <c r="KBB836" s="28"/>
      <c r="KBC836" s="28"/>
      <c r="KBD836" s="28"/>
      <c r="KBE836" s="28"/>
      <c r="KBF836" s="28"/>
      <c r="KBG836" s="28"/>
      <c r="KBH836" s="28"/>
      <c r="KBI836" s="28"/>
      <c r="KBJ836" s="28"/>
      <c r="KBK836" s="28"/>
      <c r="KBL836" s="28"/>
      <c r="KBM836" s="28"/>
      <c r="KBN836" s="28"/>
      <c r="KBO836" s="28"/>
      <c r="KBP836" s="28"/>
      <c r="KBQ836" s="28"/>
      <c r="KBR836" s="28"/>
      <c r="KBS836" s="28"/>
      <c r="KBT836" s="28"/>
      <c r="KBU836" s="28"/>
      <c r="KBV836" s="28"/>
      <c r="KBW836" s="28"/>
      <c r="KBX836" s="28"/>
      <c r="KBY836" s="28"/>
      <c r="KBZ836" s="28"/>
      <c r="KCA836" s="28"/>
      <c r="KCB836" s="28"/>
      <c r="KCC836" s="28"/>
      <c r="KCD836" s="28"/>
      <c r="KCE836" s="28"/>
      <c r="KCF836" s="28"/>
      <c r="KCG836" s="28"/>
      <c r="KCH836" s="28"/>
      <c r="KCI836" s="28"/>
      <c r="KCJ836" s="28"/>
      <c r="KCK836" s="28"/>
      <c r="KCL836" s="28"/>
      <c r="KCM836" s="28"/>
      <c r="KCN836" s="28"/>
      <c r="KCO836" s="28"/>
      <c r="KCP836" s="28"/>
      <c r="KCQ836" s="28"/>
      <c r="KCR836" s="28"/>
      <c r="KCS836" s="28"/>
      <c r="KCT836" s="28"/>
      <c r="KCU836" s="28"/>
      <c r="KCV836" s="28"/>
      <c r="KCW836" s="28"/>
      <c r="KCX836" s="28"/>
      <c r="KCY836" s="28"/>
      <c r="KCZ836" s="28"/>
      <c r="KDA836" s="28"/>
      <c r="KDB836" s="28"/>
      <c r="KDC836" s="28"/>
      <c r="KDD836" s="28"/>
      <c r="KDE836" s="28"/>
      <c r="KDF836" s="28"/>
      <c r="KDG836" s="28"/>
      <c r="KDH836" s="28"/>
      <c r="KDI836" s="28"/>
      <c r="KDJ836" s="28"/>
      <c r="KDK836" s="28"/>
      <c r="KDL836" s="28"/>
      <c r="KDM836" s="28"/>
      <c r="KDN836" s="28"/>
      <c r="KDO836" s="28"/>
      <c r="KDP836" s="28"/>
      <c r="KDQ836" s="28"/>
      <c r="KDR836" s="28"/>
      <c r="KDS836" s="28"/>
      <c r="KDT836" s="28"/>
      <c r="KDU836" s="28"/>
      <c r="KDV836" s="28"/>
      <c r="KDW836" s="28"/>
      <c r="KDX836" s="28"/>
      <c r="KDY836" s="28"/>
      <c r="KDZ836" s="28"/>
      <c r="KEA836" s="28"/>
      <c r="KEB836" s="28"/>
      <c r="KEC836" s="28"/>
      <c r="KED836" s="28"/>
      <c r="KEE836" s="28"/>
      <c r="KEF836" s="28"/>
      <c r="KEG836" s="28"/>
      <c r="KEH836" s="28"/>
      <c r="KEI836" s="28"/>
      <c r="KEJ836" s="28"/>
      <c r="KEK836" s="28"/>
      <c r="KEL836" s="28"/>
      <c r="KEM836" s="28"/>
      <c r="KEN836" s="28"/>
      <c r="KEO836" s="28"/>
      <c r="KEP836" s="28"/>
      <c r="KEQ836" s="28"/>
      <c r="KER836" s="28"/>
      <c r="KES836" s="28"/>
      <c r="KET836" s="28"/>
      <c r="KEU836" s="28"/>
      <c r="KEV836" s="28"/>
      <c r="KEW836" s="28"/>
      <c r="KEX836" s="28"/>
      <c r="KEY836" s="28"/>
      <c r="KEZ836" s="28"/>
      <c r="KFA836" s="28"/>
      <c r="KFB836" s="28"/>
      <c r="KFC836" s="28"/>
      <c r="KFD836" s="28"/>
      <c r="KFE836" s="28"/>
      <c r="KFF836" s="28"/>
      <c r="KFG836" s="28"/>
      <c r="KFH836" s="28"/>
      <c r="KFI836" s="28"/>
      <c r="KFJ836" s="28"/>
      <c r="KFK836" s="28"/>
      <c r="KFL836" s="28"/>
      <c r="KFM836" s="28"/>
      <c r="KFN836" s="28"/>
      <c r="KFO836" s="28"/>
      <c r="KFP836" s="28"/>
      <c r="KFQ836" s="28"/>
      <c r="KFR836" s="28"/>
      <c r="KFS836" s="28"/>
      <c r="KFT836" s="28"/>
      <c r="KFU836" s="28"/>
      <c r="KFV836" s="28"/>
      <c r="KFW836" s="28"/>
      <c r="KFX836" s="28"/>
      <c r="KFY836" s="28"/>
      <c r="KFZ836" s="28"/>
      <c r="KGA836" s="28"/>
      <c r="KGB836" s="28"/>
      <c r="KGC836" s="28"/>
      <c r="KGD836" s="28"/>
      <c r="KGE836" s="28"/>
      <c r="KGF836" s="28"/>
      <c r="KGG836" s="28"/>
      <c r="KGH836" s="28"/>
      <c r="KGI836" s="28"/>
      <c r="KGJ836" s="28"/>
      <c r="KGK836" s="28"/>
      <c r="KGL836" s="28"/>
      <c r="KGM836" s="28"/>
      <c r="KGN836" s="28"/>
      <c r="KGO836" s="28"/>
      <c r="KGP836" s="28"/>
      <c r="KGQ836" s="28"/>
      <c r="KGR836" s="28"/>
      <c r="KGS836" s="28"/>
      <c r="KGT836" s="28"/>
      <c r="KGU836" s="28"/>
      <c r="KGV836" s="28"/>
      <c r="KGW836" s="28"/>
      <c r="KGX836" s="28"/>
      <c r="KGY836" s="28"/>
      <c r="KGZ836" s="28"/>
      <c r="KHA836" s="28"/>
      <c r="KHB836" s="28"/>
      <c r="KHC836" s="28"/>
      <c r="KHD836" s="28"/>
      <c r="KHE836" s="28"/>
      <c r="KHF836" s="28"/>
      <c r="KHG836" s="28"/>
      <c r="KHH836" s="28"/>
      <c r="KHI836" s="28"/>
      <c r="KHJ836" s="28"/>
      <c r="KHK836" s="28"/>
      <c r="KHL836" s="28"/>
      <c r="KHM836" s="28"/>
      <c r="KHN836" s="28"/>
      <c r="KHO836" s="28"/>
      <c r="KHP836" s="28"/>
      <c r="KHQ836" s="28"/>
      <c r="KHR836" s="28"/>
      <c r="KHS836" s="28"/>
      <c r="KHT836" s="28"/>
      <c r="KHU836" s="28"/>
      <c r="KHV836" s="28"/>
      <c r="KHW836" s="28"/>
      <c r="KHX836" s="28"/>
      <c r="KHY836" s="28"/>
      <c r="KHZ836" s="28"/>
      <c r="KIA836" s="28"/>
      <c r="KIB836" s="28"/>
      <c r="KIC836" s="28"/>
      <c r="KID836" s="28"/>
      <c r="KIE836" s="28"/>
      <c r="KIF836" s="28"/>
      <c r="KIG836" s="28"/>
      <c r="KIH836" s="28"/>
      <c r="KII836" s="28"/>
      <c r="KIJ836" s="28"/>
      <c r="KIK836" s="28"/>
      <c r="KIL836" s="28"/>
      <c r="KIM836" s="28"/>
      <c r="KIN836" s="28"/>
      <c r="KIO836" s="28"/>
      <c r="KIP836" s="28"/>
      <c r="KIQ836" s="28"/>
      <c r="KIR836" s="28"/>
      <c r="KIS836" s="28"/>
      <c r="KIT836" s="28"/>
      <c r="KIU836" s="28"/>
      <c r="KIV836" s="28"/>
      <c r="KIW836" s="28"/>
      <c r="KIX836" s="28"/>
      <c r="KIY836" s="28"/>
      <c r="KIZ836" s="28"/>
      <c r="KJA836" s="28"/>
      <c r="KJB836" s="28"/>
      <c r="KJC836" s="28"/>
      <c r="KJD836" s="28"/>
      <c r="KJE836" s="28"/>
      <c r="KJF836" s="28"/>
      <c r="KJG836" s="28"/>
      <c r="KJH836" s="28"/>
      <c r="KJI836" s="28"/>
      <c r="KJJ836" s="28"/>
      <c r="KJK836" s="28"/>
      <c r="KJL836" s="28"/>
      <c r="KJM836" s="28"/>
      <c r="KJN836" s="28"/>
      <c r="KJO836" s="28"/>
      <c r="KJP836" s="28"/>
      <c r="KJQ836" s="28"/>
      <c r="KJR836" s="28"/>
      <c r="KJS836" s="28"/>
      <c r="KJT836" s="28"/>
      <c r="KJU836" s="28"/>
      <c r="KJV836" s="28"/>
      <c r="KJW836" s="28"/>
      <c r="KJX836" s="28"/>
      <c r="KJY836" s="28"/>
      <c r="KJZ836" s="28"/>
      <c r="KKA836" s="28"/>
      <c r="KKB836" s="28"/>
      <c r="KKC836" s="28"/>
      <c r="KKD836" s="28"/>
      <c r="KKE836" s="28"/>
      <c r="KKF836" s="28"/>
      <c r="KKG836" s="28"/>
      <c r="KKH836" s="28"/>
      <c r="KKI836" s="28"/>
      <c r="KKJ836" s="28"/>
      <c r="KKK836" s="28"/>
      <c r="KKL836" s="28"/>
      <c r="KKM836" s="28"/>
      <c r="KKN836" s="28"/>
      <c r="KKO836" s="28"/>
      <c r="KKP836" s="28"/>
      <c r="KKQ836" s="28"/>
      <c r="KKR836" s="28"/>
      <c r="KKS836" s="28"/>
      <c r="KKT836" s="28"/>
      <c r="KKU836" s="28"/>
      <c r="KKV836" s="28"/>
      <c r="KKW836" s="28"/>
      <c r="KKX836" s="28"/>
      <c r="KKY836" s="28"/>
      <c r="KKZ836" s="28"/>
      <c r="KLA836" s="28"/>
      <c r="KLB836" s="28"/>
      <c r="KLC836" s="28"/>
      <c r="KLD836" s="28"/>
      <c r="KLE836" s="28"/>
      <c r="KLF836" s="28"/>
      <c r="KLG836" s="28"/>
      <c r="KLH836" s="28"/>
      <c r="KLI836" s="28"/>
      <c r="KLJ836" s="28"/>
      <c r="KLK836" s="28"/>
      <c r="KLL836" s="28"/>
      <c r="KLM836" s="28"/>
      <c r="KLN836" s="28"/>
      <c r="KLO836" s="28"/>
      <c r="KLP836" s="28"/>
      <c r="KLQ836" s="28"/>
      <c r="KLR836" s="28"/>
      <c r="KLS836" s="28"/>
      <c r="KLT836" s="28"/>
      <c r="KLU836" s="28"/>
      <c r="KLV836" s="28"/>
      <c r="KLW836" s="28"/>
      <c r="KLX836" s="28"/>
      <c r="KLY836" s="28"/>
      <c r="KLZ836" s="28"/>
      <c r="KMA836" s="28"/>
      <c r="KMB836" s="28"/>
      <c r="KMC836" s="28"/>
      <c r="KMD836" s="28"/>
      <c r="KME836" s="28"/>
      <c r="KMF836" s="28"/>
      <c r="KMG836" s="28"/>
      <c r="KMH836" s="28"/>
      <c r="KMI836" s="28"/>
      <c r="KMJ836" s="28"/>
      <c r="KMK836" s="28"/>
      <c r="KML836" s="28"/>
      <c r="KMM836" s="28"/>
      <c r="KMN836" s="28"/>
      <c r="KMO836" s="28"/>
      <c r="KMP836" s="28"/>
      <c r="KMQ836" s="28"/>
      <c r="KMR836" s="28"/>
      <c r="KMS836" s="28"/>
      <c r="KMT836" s="28"/>
      <c r="KMU836" s="28"/>
      <c r="KMV836" s="28"/>
      <c r="KMW836" s="28"/>
      <c r="KMX836" s="28"/>
      <c r="KMY836" s="28"/>
      <c r="KMZ836" s="28"/>
      <c r="KNA836" s="28"/>
      <c r="KNB836" s="28"/>
      <c r="KNC836" s="28"/>
      <c r="KND836" s="28"/>
      <c r="KNE836" s="28"/>
      <c r="KNF836" s="28"/>
      <c r="KNG836" s="28"/>
      <c r="KNH836" s="28"/>
      <c r="KNI836" s="28"/>
      <c r="KNJ836" s="28"/>
      <c r="KNK836" s="28"/>
      <c r="KNL836" s="28"/>
      <c r="KNM836" s="28"/>
      <c r="KNN836" s="28"/>
      <c r="KNO836" s="28"/>
      <c r="KNP836" s="28"/>
      <c r="KNQ836" s="28"/>
      <c r="KNR836" s="28"/>
      <c r="KNS836" s="28"/>
      <c r="KNT836" s="28"/>
      <c r="KNU836" s="28"/>
      <c r="KNV836" s="28"/>
      <c r="KNW836" s="28"/>
      <c r="KNX836" s="28"/>
      <c r="KNY836" s="28"/>
      <c r="KNZ836" s="28"/>
      <c r="KOA836" s="28"/>
      <c r="KOB836" s="28"/>
      <c r="KOC836" s="28"/>
      <c r="KOD836" s="28"/>
      <c r="KOE836" s="28"/>
      <c r="KOF836" s="28"/>
      <c r="KOG836" s="28"/>
      <c r="KOH836" s="28"/>
      <c r="KOI836" s="28"/>
      <c r="KOJ836" s="28"/>
      <c r="KOK836" s="28"/>
      <c r="KOL836" s="28"/>
      <c r="KOM836" s="28"/>
      <c r="KON836" s="28"/>
      <c r="KOO836" s="28"/>
      <c r="KOP836" s="28"/>
      <c r="KOQ836" s="28"/>
      <c r="KOR836" s="28"/>
      <c r="KOS836" s="28"/>
      <c r="KOT836" s="28"/>
      <c r="KOU836" s="28"/>
      <c r="KOV836" s="28"/>
      <c r="KOW836" s="28"/>
      <c r="KOX836" s="28"/>
      <c r="KOY836" s="28"/>
      <c r="KOZ836" s="28"/>
      <c r="KPA836" s="28"/>
      <c r="KPB836" s="28"/>
      <c r="KPC836" s="28"/>
      <c r="KPD836" s="28"/>
      <c r="KPE836" s="28"/>
      <c r="KPF836" s="28"/>
      <c r="KPG836" s="28"/>
      <c r="KPH836" s="28"/>
      <c r="KPI836" s="28"/>
      <c r="KPJ836" s="28"/>
      <c r="KPK836" s="28"/>
      <c r="KPL836" s="28"/>
      <c r="KPM836" s="28"/>
      <c r="KPN836" s="28"/>
      <c r="KPO836" s="28"/>
      <c r="KPP836" s="28"/>
      <c r="KPQ836" s="28"/>
      <c r="KPR836" s="28"/>
      <c r="KPS836" s="28"/>
      <c r="KPT836" s="28"/>
      <c r="KPU836" s="28"/>
      <c r="KPV836" s="28"/>
      <c r="KPW836" s="28"/>
      <c r="KPX836" s="28"/>
      <c r="KPY836" s="28"/>
      <c r="KPZ836" s="28"/>
      <c r="KQA836" s="28"/>
      <c r="KQB836" s="28"/>
      <c r="KQC836" s="28"/>
      <c r="KQD836" s="28"/>
      <c r="KQE836" s="28"/>
      <c r="KQF836" s="28"/>
      <c r="KQG836" s="28"/>
      <c r="KQH836" s="28"/>
      <c r="KQI836" s="28"/>
      <c r="KQJ836" s="28"/>
      <c r="KQK836" s="28"/>
      <c r="KQL836" s="28"/>
      <c r="KQM836" s="28"/>
      <c r="KQN836" s="28"/>
      <c r="KQO836" s="28"/>
      <c r="KQP836" s="28"/>
      <c r="KQQ836" s="28"/>
      <c r="KQR836" s="28"/>
      <c r="KQS836" s="28"/>
      <c r="KQT836" s="28"/>
      <c r="KQU836" s="28"/>
      <c r="KQV836" s="28"/>
      <c r="KQW836" s="28"/>
      <c r="KQX836" s="28"/>
      <c r="KQY836" s="28"/>
      <c r="KQZ836" s="28"/>
      <c r="KRA836" s="28"/>
      <c r="KRB836" s="28"/>
      <c r="KRC836" s="28"/>
      <c r="KRD836" s="28"/>
      <c r="KRE836" s="28"/>
      <c r="KRF836" s="28"/>
      <c r="KRG836" s="28"/>
      <c r="KRH836" s="28"/>
      <c r="KRI836" s="28"/>
      <c r="KRJ836" s="28"/>
      <c r="KRK836" s="28"/>
      <c r="KRL836" s="28"/>
      <c r="KRM836" s="28"/>
      <c r="KRN836" s="28"/>
      <c r="KRO836" s="28"/>
      <c r="KRP836" s="28"/>
      <c r="KRQ836" s="28"/>
      <c r="KRR836" s="28"/>
      <c r="KRS836" s="28"/>
      <c r="KRT836" s="28"/>
      <c r="KRU836" s="28"/>
      <c r="KRV836" s="28"/>
      <c r="KRW836" s="28"/>
      <c r="KRX836" s="28"/>
      <c r="KRY836" s="28"/>
      <c r="KRZ836" s="28"/>
      <c r="KSA836" s="28"/>
      <c r="KSB836" s="28"/>
      <c r="KSC836" s="28"/>
      <c r="KSD836" s="28"/>
      <c r="KSE836" s="28"/>
      <c r="KSF836" s="28"/>
      <c r="KSG836" s="28"/>
      <c r="KSH836" s="28"/>
      <c r="KSI836" s="28"/>
      <c r="KSJ836" s="28"/>
      <c r="KSK836" s="28"/>
      <c r="KSL836" s="28"/>
      <c r="KSM836" s="28"/>
      <c r="KSN836" s="28"/>
      <c r="KSO836" s="28"/>
      <c r="KSP836" s="28"/>
      <c r="KSQ836" s="28"/>
      <c r="KSR836" s="28"/>
      <c r="KSS836" s="28"/>
      <c r="KST836" s="28"/>
      <c r="KSU836" s="28"/>
      <c r="KSV836" s="28"/>
      <c r="KSW836" s="28"/>
      <c r="KSX836" s="28"/>
      <c r="KSY836" s="28"/>
      <c r="KSZ836" s="28"/>
      <c r="KTA836" s="28"/>
      <c r="KTB836" s="28"/>
      <c r="KTC836" s="28"/>
      <c r="KTD836" s="28"/>
      <c r="KTE836" s="28"/>
      <c r="KTF836" s="28"/>
      <c r="KTG836" s="28"/>
      <c r="KTH836" s="28"/>
      <c r="KTI836" s="28"/>
      <c r="KTJ836" s="28"/>
      <c r="KTK836" s="28"/>
      <c r="KTL836" s="28"/>
      <c r="KTM836" s="28"/>
      <c r="KTN836" s="28"/>
      <c r="KTO836" s="28"/>
      <c r="KTP836" s="28"/>
      <c r="KTQ836" s="28"/>
      <c r="KTR836" s="28"/>
      <c r="KTS836" s="28"/>
      <c r="KTT836" s="28"/>
      <c r="KTU836" s="28"/>
      <c r="KTV836" s="28"/>
      <c r="KTW836" s="28"/>
      <c r="KTX836" s="28"/>
      <c r="KTY836" s="28"/>
      <c r="KTZ836" s="28"/>
      <c r="KUA836" s="28"/>
      <c r="KUB836" s="28"/>
      <c r="KUC836" s="28"/>
      <c r="KUD836" s="28"/>
      <c r="KUE836" s="28"/>
      <c r="KUF836" s="28"/>
      <c r="KUG836" s="28"/>
      <c r="KUH836" s="28"/>
      <c r="KUI836" s="28"/>
      <c r="KUJ836" s="28"/>
      <c r="KUK836" s="28"/>
      <c r="KUL836" s="28"/>
      <c r="KUM836" s="28"/>
      <c r="KUN836" s="28"/>
      <c r="KUO836" s="28"/>
      <c r="KUP836" s="28"/>
      <c r="KUQ836" s="28"/>
      <c r="KUR836" s="28"/>
      <c r="KUS836" s="28"/>
      <c r="KUT836" s="28"/>
      <c r="KUU836" s="28"/>
      <c r="KUV836" s="28"/>
      <c r="KUW836" s="28"/>
      <c r="KUX836" s="28"/>
      <c r="KUY836" s="28"/>
      <c r="KUZ836" s="28"/>
      <c r="KVA836" s="28"/>
      <c r="KVB836" s="28"/>
      <c r="KVC836" s="28"/>
      <c r="KVD836" s="28"/>
      <c r="KVE836" s="28"/>
      <c r="KVF836" s="28"/>
      <c r="KVG836" s="28"/>
      <c r="KVH836" s="28"/>
      <c r="KVI836" s="28"/>
      <c r="KVJ836" s="28"/>
      <c r="KVK836" s="28"/>
      <c r="KVL836" s="28"/>
      <c r="KVM836" s="28"/>
      <c r="KVN836" s="28"/>
      <c r="KVO836" s="28"/>
      <c r="KVP836" s="28"/>
      <c r="KVQ836" s="28"/>
      <c r="KVR836" s="28"/>
      <c r="KVS836" s="28"/>
      <c r="KVT836" s="28"/>
      <c r="KVU836" s="28"/>
      <c r="KVV836" s="28"/>
      <c r="KVW836" s="28"/>
      <c r="KVX836" s="28"/>
      <c r="KVY836" s="28"/>
      <c r="KVZ836" s="28"/>
      <c r="KWA836" s="28"/>
      <c r="KWB836" s="28"/>
      <c r="KWC836" s="28"/>
      <c r="KWD836" s="28"/>
      <c r="KWE836" s="28"/>
      <c r="KWF836" s="28"/>
      <c r="KWG836" s="28"/>
      <c r="KWH836" s="28"/>
      <c r="KWI836" s="28"/>
      <c r="KWJ836" s="28"/>
      <c r="KWK836" s="28"/>
      <c r="KWL836" s="28"/>
      <c r="KWM836" s="28"/>
      <c r="KWN836" s="28"/>
      <c r="KWO836" s="28"/>
      <c r="KWP836" s="28"/>
      <c r="KWQ836" s="28"/>
      <c r="KWR836" s="28"/>
      <c r="KWS836" s="28"/>
      <c r="KWT836" s="28"/>
      <c r="KWU836" s="28"/>
      <c r="KWV836" s="28"/>
      <c r="KWW836" s="28"/>
      <c r="KWX836" s="28"/>
      <c r="KWY836" s="28"/>
      <c r="KWZ836" s="28"/>
      <c r="KXA836" s="28"/>
      <c r="KXB836" s="28"/>
      <c r="KXC836" s="28"/>
      <c r="KXD836" s="28"/>
      <c r="KXE836" s="28"/>
      <c r="KXF836" s="28"/>
      <c r="KXG836" s="28"/>
      <c r="KXH836" s="28"/>
      <c r="KXI836" s="28"/>
      <c r="KXJ836" s="28"/>
      <c r="KXK836" s="28"/>
      <c r="KXL836" s="28"/>
      <c r="KXM836" s="28"/>
      <c r="KXN836" s="28"/>
      <c r="KXO836" s="28"/>
      <c r="KXP836" s="28"/>
      <c r="KXQ836" s="28"/>
      <c r="KXR836" s="28"/>
      <c r="KXS836" s="28"/>
      <c r="KXT836" s="28"/>
      <c r="KXU836" s="28"/>
      <c r="KXV836" s="28"/>
      <c r="KXW836" s="28"/>
      <c r="KXX836" s="28"/>
      <c r="KXY836" s="28"/>
      <c r="KXZ836" s="28"/>
      <c r="KYA836" s="28"/>
      <c r="KYB836" s="28"/>
      <c r="KYC836" s="28"/>
      <c r="KYD836" s="28"/>
      <c r="KYE836" s="28"/>
      <c r="KYF836" s="28"/>
      <c r="KYG836" s="28"/>
      <c r="KYH836" s="28"/>
      <c r="KYI836" s="28"/>
      <c r="KYJ836" s="28"/>
      <c r="KYK836" s="28"/>
      <c r="KYL836" s="28"/>
      <c r="KYM836" s="28"/>
      <c r="KYN836" s="28"/>
      <c r="KYO836" s="28"/>
      <c r="KYP836" s="28"/>
      <c r="KYQ836" s="28"/>
      <c r="KYR836" s="28"/>
      <c r="KYS836" s="28"/>
      <c r="KYT836" s="28"/>
      <c r="KYU836" s="28"/>
      <c r="KYV836" s="28"/>
      <c r="KYW836" s="28"/>
      <c r="KYX836" s="28"/>
      <c r="KYY836" s="28"/>
      <c r="KYZ836" s="28"/>
      <c r="KZA836" s="28"/>
      <c r="KZB836" s="28"/>
      <c r="KZC836" s="28"/>
      <c r="KZD836" s="28"/>
      <c r="KZE836" s="28"/>
      <c r="KZF836" s="28"/>
      <c r="KZG836" s="28"/>
      <c r="KZH836" s="28"/>
      <c r="KZI836" s="28"/>
      <c r="KZJ836" s="28"/>
      <c r="KZK836" s="28"/>
      <c r="KZL836" s="28"/>
      <c r="KZM836" s="28"/>
      <c r="KZN836" s="28"/>
      <c r="KZO836" s="28"/>
      <c r="KZP836" s="28"/>
      <c r="KZQ836" s="28"/>
      <c r="KZR836" s="28"/>
      <c r="KZS836" s="28"/>
      <c r="KZT836" s="28"/>
      <c r="KZU836" s="28"/>
      <c r="KZV836" s="28"/>
      <c r="KZW836" s="28"/>
      <c r="KZX836" s="28"/>
      <c r="KZY836" s="28"/>
      <c r="KZZ836" s="28"/>
      <c r="LAA836" s="28"/>
      <c r="LAB836" s="28"/>
      <c r="LAC836" s="28"/>
      <c r="LAD836" s="28"/>
      <c r="LAE836" s="28"/>
      <c r="LAF836" s="28"/>
      <c r="LAG836" s="28"/>
      <c r="LAH836" s="28"/>
      <c r="LAI836" s="28"/>
      <c r="LAJ836" s="28"/>
      <c r="LAK836" s="28"/>
      <c r="LAL836" s="28"/>
      <c r="LAM836" s="28"/>
      <c r="LAN836" s="28"/>
      <c r="LAO836" s="28"/>
      <c r="LAP836" s="28"/>
      <c r="LAQ836" s="28"/>
      <c r="LAR836" s="28"/>
      <c r="LAS836" s="28"/>
      <c r="LAT836" s="28"/>
      <c r="LAU836" s="28"/>
      <c r="LAV836" s="28"/>
      <c r="LAW836" s="28"/>
      <c r="LAX836" s="28"/>
      <c r="LAY836" s="28"/>
      <c r="LAZ836" s="28"/>
      <c r="LBA836" s="28"/>
      <c r="LBB836" s="28"/>
      <c r="LBC836" s="28"/>
      <c r="LBD836" s="28"/>
      <c r="LBE836" s="28"/>
      <c r="LBF836" s="28"/>
      <c r="LBG836" s="28"/>
      <c r="LBH836" s="28"/>
      <c r="LBI836" s="28"/>
      <c r="LBJ836" s="28"/>
      <c r="LBK836" s="28"/>
      <c r="LBL836" s="28"/>
      <c r="LBM836" s="28"/>
      <c r="LBN836" s="28"/>
      <c r="LBO836" s="28"/>
      <c r="LBP836" s="28"/>
      <c r="LBQ836" s="28"/>
      <c r="LBR836" s="28"/>
      <c r="LBS836" s="28"/>
      <c r="LBT836" s="28"/>
      <c r="LBU836" s="28"/>
      <c r="LBV836" s="28"/>
      <c r="LBW836" s="28"/>
      <c r="LBX836" s="28"/>
      <c r="LBY836" s="28"/>
      <c r="LBZ836" s="28"/>
      <c r="LCA836" s="28"/>
      <c r="LCB836" s="28"/>
      <c r="LCC836" s="28"/>
      <c r="LCD836" s="28"/>
      <c r="LCE836" s="28"/>
      <c r="LCF836" s="28"/>
      <c r="LCG836" s="28"/>
      <c r="LCH836" s="28"/>
      <c r="LCI836" s="28"/>
      <c r="LCJ836" s="28"/>
      <c r="LCK836" s="28"/>
      <c r="LCL836" s="28"/>
      <c r="LCM836" s="28"/>
      <c r="LCN836" s="28"/>
      <c r="LCO836" s="28"/>
      <c r="LCP836" s="28"/>
      <c r="LCQ836" s="28"/>
      <c r="LCR836" s="28"/>
      <c r="LCS836" s="28"/>
      <c r="LCT836" s="28"/>
      <c r="LCU836" s="28"/>
      <c r="LCV836" s="28"/>
      <c r="LCW836" s="28"/>
      <c r="LCX836" s="28"/>
      <c r="LCY836" s="28"/>
      <c r="LCZ836" s="28"/>
      <c r="LDA836" s="28"/>
      <c r="LDB836" s="28"/>
      <c r="LDC836" s="28"/>
      <c r="LDD836" s="28"/>
      <c r="LDE836" s="28"/>
      <c r="LDF836" s="28"/>
      <c r="LDG836" s="28"/>
      <c r="LDH836" s="28"/>
      <c r="LDI836" s="28"/>
      <c r="LDJ836" s="28"/>
      <c r="LDK836" s="28"/>
      <c r="LDL836" s="28"/>
      <c r="LDM836" s="28"/>
      <c r="LDN836" s="28"/>
      <c r="LDO836" s="28"/>
      <c r="LDP836" s="28"/>
      <c r="LDQ836" s="28"/>
      <c r="LDR836" s="28"/>
      <c r="LDS836" s="28"/>
      <c r="LDT836" s="28"/>
      <c r="LDU836" s="28"/>
      <c r="LDV836" s="28"/>
      <c r="LDW836" s="28"/>
      <c r="LDX836" s="28"/>
      <c r="LDY836" s="28"/>
      <c r="LDZ836" s="28"/>
      <c r="LEA836" s="28"/>
      <c r="LEB836" s="28"/>
      <c r="LEC836" s="28"/>
      <c r="LED836" s="28"/>
      <c r="LEE836" s="28"/>
      <c r="LEF836" s="28"/>
      <c r="LEG836" s="28"/>
      <c r="LEH836" s="28"/>
      <c r="LEI836" s="28"/>
      <c r="LEJ836" s="28"/>
      <c r="LEK836" s="28"/>
      <c r="LEL836" s="28"/>
      <c r="LEM836" s="28"/>
      <c r="LEN836" s="28"/>
      <c r="LEO836" s="28"/>
      <c r="LEP836" s="28"/>
      <c r="LEQ836" s="28"/>
      <c r="LER836" s="28"/>
      <c r="LES836" s="28"/>
      <c r="LET836" s="28"/>
      <c r="LEU836" s="28"/>
      <c r="LEV836" s="28"/>
      <c r="LEW836" s="28"/>
      <c r="LEX836" s="28"/>
      <c r="LEY836" s="28"/>
      <c r="LEZ836" s="28"/>
      <c r="LFA836" s="28"/>
      <c r="LFB836" s="28"/>
      <c r="LFC836" s="28"/>
      <c r="LFD836" s="28"/>
      <c r="LFE836" s="28"/>
      <c r="LFF836" s="28"/>
      <c r="LFG836" s="28"/>
      <c r="LFH836" s="28"/>
      <c r="LFI836" s="28"/>
      <c r="LFJ836" s="28"/>
      <c r="LFK836" s="28"/>
      <c r="LFL836" s="28"/>
      <c r="LFM836" s="28"/>
      <c r="LFN836" s="28"/>
      <c r="LFO836" s="28"/>
      <c r="LFP836" s="28"/>
      <c r="LFQ836" s="28"/>
      <c r="LFR836" s="28"/>
      <c r="LFS836" s="28"/>
      <c r="LFT836" s="28"/>
      <c r="LFU836" s="28"/>
      <c r="LFV836" s="28"/>
      <c r="LFW836" s="28"/>
      <c r="LFX836" s="28"/>
      <c r="LFY836" s="28"/>
      <c r="LFZ836" s="28"/>
      <c r="LGA836" s="28"/>
      <c r="LGB836" s="28"/>
      <c r="LGC836" s="28"/>
      <c r="LGD836" s="28"/>
      <c r="LGE836" s="28"/>
      <c r="LGF836" s="28"/>
      <c r="LGG836" s="28"/>
      <c r="LGH836" s="28"/>
      <c r="LGI836" s="28"/>
      <c r="LGJ836" s="28"/>
      <c r="LGK836" s="28"/>
      <c r="LGL836" s="28"/>
      <c r="LGM836" s="28"/>
      <c r="LGN836" s="28"/>
      <c r="LGO836" s="28"/>
      <c r="LGP836" s="28"/>
      <c r="LGQ836" s="28"/>
      <c r="LGR836" s="28"/>
      <c r="LGS836" s="28"/>
      <c r="LGT836" s="28"/>
      <c r="LGU836" s="28"/>
      <c r="LGV836" s="28"/>
      <c r="LGW836" s="28"/>
      <c r="LGX836" s="28"/>
      <c r="LGY836" s="28"/>
      <c r="LGZ836" s="28"/>
      <c r="LHA836" s="28"/>
      <c r="LHB836" s="28"/>
      <c r="LHC836" s="28"/>
      <c r="LHD836" s="28"/>
      <c r="LHE836" s="28"/>
      <c r="LHF836" s="28"/>
      <c r="LHG836" s="28"/>
      <c r="LHH836" s="28"/>
      <c r="LHI836" s="28"/>
      <c r="LHJ836" s="28"/>
      <c r="LHK836" s="28"/>
      <c r="LHL836" s="28"/>
      <c r="LHM836" s="28"/>
      <c r="LHN836" s="28"/>
      <c r="LHO836" s="28"/>
      <c r="LHP836" s="28"/>
      <c r="LHQ836" s="28"/>
      <c r="LHR836" s="28"/>
      <c r="LHS836" s="28"/>
      <c r="LHT836" s="28"/>
      <c r="LHU836" s="28"/>
      <c r="LHV836" s="28"/>
      <c r="LHW836" s="28"/>
      <c r="LHX836" s="28"/>
      <c r="LHY836" s="28"/>
      <c r="LHZ836" s="28"/>
      <c r="LIA836" s="28"/>
      <c r="LIB836" s="28"/>
      <c r="LIC836" s="28"/>
      <c r="LID836" s="28"/>
      <c r="LIE836" s="28"/>
      <c r="LIF836" s="28"/>
      <c r="LIG836" s="28"/>
      <c r="LIH836" s="28"/>
      <c r="LII836" s="28"/>
      <c r="LIJ836" s="28"/>
      <c r="LIK836" s="28"/>
      <c r="LIL836" s="28"/>
      <c r="LIM836" s="28"/>
      <c r="LIN836" s="28"/>
      <c r="LIO836" s="28"/>
      <c r="LIP836" s="28"/>
      <c r="LIQ836" s="28"/>
      <c r="LIR836" s="28"/>
      <c r="LIS836" s="28"/>
      <c r="LIT836" s="28"/>
      <c r="LIU836" s="28"/>
      <c r="LIV836" s="28"/>
      <c r="LIW836" s="28"/>
      <c r="LIX836" s="28"/>
      <c r="LIY836" s="28"/>
      <c r="LIZ836" s="28"/>
      <c r="LJA836" s="28"/>
      <c r="LJB836" s="28"/>
      <c r="LJC836" s="28"/>
      <c r="LJD836" s="28"/>
      <c r="LJE836" s="28"/>
      <c r="LJF836" s="28"/>
      <c r="LJG836" s="28"/>
      <c r="LJH836" s="28"/>
      <c r="LJI836" s="28"/>
      <c r="LJJ836" s="28"/>
      <c r="LJK836" s="28"/>
      <c r="LJL836" s="28"/>
      <c r="LJM836" s="28"/>
      <c r="LJN836" s="28"/>
      <c r="LJO836" s="28"/>
      <c r="LJP836" s="28"/>
      <c r="LJQ836" s="28"/>
      <c r="LJR836" s="28"/>
      <c r="LJS836" s="28"/>
      <c r="LJT836" s="28"/>
      <c r="LJU836" s="28"/>
      <c r="LJV836" s="28"/>
      <c r="LJW836" s="28"/>
      <c r="LJX836" s="28"/>
      <c r="LJY836" s="28"/>
      <c r="LJZ836" s="28"/>
      <c r="LKA836" s="28"/>
      <c r="LKB836" s="28"/>
      <c r="LKC836" s="28"/>
      <c r="LKD836" s="28"/>
      <c r="LKE836" s="28"/>
      <c r="LKF836" s="28"/>
      <c r="LKG836" s="28"/>
      <c r="LKH836" s="28"/>
      <c r="LKI836" s="28"/>
      <c r="LKJ836" s="28"/>
      <c r="LKK836" s="28"/>
      <c r="LKL836" s="28"/>
      <c r="LKM836" s="28"/>
      <c r="LKN836" s="28"/>
      <c r="LKO836" s="28"/>
      <c r="LKP836" s="28"/>
      <c r="LKQ836" s="28"/>
      <c r="LKR836" s="28"/>
      <c r="LKS836" s="28"/>
      <c r="LKT836" s="28"/>
      <c r="LKU836" s="28"/>
      <c r="LKV836" s="28"/>
      <c r="LKW836" s="28"/>
      <c r="LKX836" s="28"/>
      <c r="LKY836" s="28"/>
      <c r="LKZ836" s="28"/>
      <c r="LLA836" s="28"/>
      <c r="LLB836" s="28"/>
      <c r="LLC836" s="28"/>
      <c r="LLD836" s="28"/>
      <c r="LLE836" s="28"/>
      <c r="LLF836" s="28"/>
      <c r="LLG836" s="28"/>
      <c r="LLH836" s="28"/>
      <c r="LLI836" s="28"/>
      <c r="LLJ836" s="28"/>
      <c r="LLK836" s="28"/>
      <c r="LLL836" s="28"/>
      <c r="LLM836" s="28"/>
      <c r="LLN836" s="28"/>
      <c r="LLO836" s="28"/>
      <c r="LLP836" s="28"/>
      <c r="LLQ836" s="28"/>
      <c r="LLR836" s="28"/>
      <c r="LLS836" s="28"/>
      <c r="LLT836" s="28"/>
      <c r="LLU836" s="28"/>
      <c r="LLV836" s="28"/>
      <c r="LLW836" s="28"/>
      <c r="LLX836" s="28"/>
      <c r="LLY836" s="28"/>
      <c r="LLZ836" s="28"/>
      <c r="LMA836" s="28"/>
      <c r="LMB836" s="28"/>
      <c r="LMC836" s="28"/>
      <c r="LMD836" s="28"/>
      <c r="LME836" s="28"/>
      <c r="LMF836" s="28"/>
      <c r="LMG836" s="28"/>
      <c r="LMH836" s="28"/>
      <c r="LMI836" s="28"/>
      <c r="LMJ836" s="28"/>
      <c r="LMK836" s="28"/>
      <c r="LML836" s="28"/>
      <c r="LMM836" s="28"/>
      <c r="LMN836" s="28"/>
      <c r="LMO836" s="28"/>
      <c r="LMP836" s="28"/>
      <c r="LMQ836" s="28"/>
      <c r="LMR836" s="28"/>
      <c r="LMS836" s="28"/>
      <c r="LMT836" s="28"/>
      <c r="LMU836" s="28"/>
      <c r="LMV836" s="28"/>
      <c r="LMW836" s="28"/>
      <c r="LMX836" s="28"/>
      <c r="LMY836" s="28"/>
      <c r="LMZ836" s="28"/>
      <c r="LNA836" s="28"/>
      <c r="LNB836" s="28"/>
      <c r="LNC836" s="28"/>
      <c r="LND836" s="28"/>
      <c r="LNE836" s="28"/>
      <c r="LNF836" s="28"/>
      <c r="LNG836" s="28"/>
      <c r="LNH836" s="28"/>
      <c r="LNI836" s="28"/>
      <c r="LNJ836" s="28"/>
      <c r="LNK836" s="28"/>
      <c r="LNL836" s="28"/>
      <c r="LNM836" s="28"/>
      <c r="LNN836" s="28"/>
      <c r="LNO836" s="28"/>
      <c r="LNP836" s="28"/>
      <c r="LNQ836" s="28"/>
      <c r="LNR836" s="28"/>
      <c r="LNS836" s="28"/>
      <c r="LNT836" s="28"/>
      <c r="LNU836" s="28"/>
      <c r="LNV836" s="28"/>
      <c r="LNW836" s="28"/>
      <c r="LNX836" s="28"/>
      <c r="LNY836" s="28"/>
      <c r="LNZ836" s="28"/>
      <c r="LOA836" s="28"/>
      <c r="LOB836" s="28"/>
      <c r="LOC836" s="28"/>
      <c r="LOD836" s="28"/>
      <c r="LOE836" s="28"/>
      <c r="LOF836" s="28"/>
      <c r="LOG836" s="28"/>
      <c r="LOH836" s="28"/>
      <c r="LOI836" s="28"/>
      <c r="LOJ836" s="28"/>
      <c r="LOK836" s="28"/>
      <c r="LOL836" s="28"/>
      <c r="LOM836" s="28"/>
      <c r="LON836" s="28"/>
      <c r="LOO836" s="28"/>
      <c r="LOP836" s="28"/>
      <c r="LOQ836" s="28"/>
      <c r="LOR836" s="28"/>
      <c r="LOS836" s="28"/>
      <c r="LOT836" s="28"/>
      <c r="LOU836" s="28"/>
      <c r="LOV836" s="28"/>
      <c r="LOW836" s="28"/>
      <c r="LOX836" s="28"/>
      <c r="LOY836" s="28"/>
      <c r="LOZ836" s="28"/>
      <c r="LPA836" s="28"/>
      <c r="LPB836" s="28"/>
      <c r="LPC836" s="28"/>
      <c r="LPD836" s="28"/>
      <c r="LPE836" s="28"/>
      <c r="LPF836" s="28"/>
      <c r="LPG836" s="28"/>
      <c r="LPH836" s="28"/>
      <c r="LPI836" s="28"/>
      <c r="LPJ836" s="28"/>
      <c r="LPK836" s="28"/>
      <c r="LPL836" s="28"/>
      <c r="LPM836" s="28"/>
      <c r="LPN836" s="28"/>
      <c r="LPO836" s="28"/>
      <c r="LPP836" s="28"/>
      <c r="LPQ836" s="28"/>
      <c r="LPR836" s="28"/>
      <c r="LPS836" s="28"/>
      <c r="LPT836" s="28"/>
      <c r="LPU836" s="28"/>
      <c r="LPV836" s="28"/>
      <c r="LPW836" s="28"/>
      <c r="LPX836" s="28"/>
      <c r="LPY836" s="28"/>
      <c r="LPZ836" s="28"/>
      <c r="LQA836" s="28"/>
      <c r="LQB836" s="28"/>
      <c r="LQC836" s="28"/>
      <c r="LQD836" s="28"/>
      <c r="LQE836" s="28"/>
      <c r="LQF836" s="28"/>
      <c r="LQG836" s="28"/>
      <c r="LQH836" s="28"/>
      <c r="LQI836" s="28"/>
      <c r="LQJ836" s="28"/>
      <c r="LQK836" s="28"/>
      <c r="LQL836" s="28"/>
      <c r="LQM836" s="28"/>
      <c r="LQN836" s="28"/>
      <c r="LQO836" s="28"/>
      <c r="LQP836" s="28"/>
      <c r="LQQ836" s="28"/>
      <c r="LQR836" s="28"/>
      <c r="LQS836" s="28"/>
      <c r="LQT836" s="28"/>
      <c r="LQU836" s="28"/>
      <c r="LQV836" s="28"/>
      <c r="LQW836" s="28"/>
      <c r="LQX836" s="28"/>
      <c r="LQY836" s="28"/>
      <c r="LQZ836" s="28"/>
      <c r="LRA836" s="28"/>
      <c r="LRB836" s="28"/>
      <c r="LRC836" s="28"/>
      <c r="LRD836" s="28"/>
      <c r="LRE836" s="28"/>
      <c r="LRF836" s="28"/>
      <c r="LRG836" s="28"/>
      <c r="LRH836" s="28"/>
      <c r="LRI836" s="28"/>
      <c r="LRJ836" s="28"/>
      <c r="LRK836" s="28"/>
      <c r="LRL836" s="28"/>
      <c r="LRM836" s="28"/>
      <c r="LRN836" s="28"/>
      <c r="LRO836" s="28"/>
      <c r="LRP836" s="28"/>
      <c r="LRQ836" s="28"/>
      <c r="LRR836" s="28"/>
      <c r="LRS836" s="28"/>
      <c r="LRT836" s="28"/>
      <c r="LRU836" s="28"/>
      <c r="LRV836" s="28"/>
      <c r="LRW836" s="28"/>
      <c r="LRX836" s="28"/>
      <c r="LRY836" s="28"/>
      <c r="LRZ836" s="28"/>
      <c r="LSA836" s="28"/>
      <c r="LSB836" s="28"/>
      <c r="LSC836" s="28"/>
      <c r="LSD836" s="28"/>
      <c r="LSE836" s="28"/>
      <c r="LSF836" s="28"/>
      <c r="LSG836" s="28"/>
      <c r="LSH836" s="28"/>
      <c r="LSI836" s="28"/>
      <c r="LSJ836" s="28"/>
      <c r="LSK836" s="28"/>
      <c r="LSL836" s="28"/>
      <c r="LSM836" s="28"/>
      <c r="LSN836" s="28"/>
      <c r="LSO836" s="28"/>
      <c r="LSP836" s="28"/>
      <c r="LSQ836" s="28"/>
      <c r="LSR836" s="28"/>
      <c r="LSS836" s="28"/>
      <c r="LST836" s="28"/>
      <c r="LSU836" s="28"/>
      <c r="LSV836" s="28"/>
      <c r="LSW836" s="28"/>
      <c r="LSX836" s="28"/>
      <c r="LSY836" s="28"/>
      <c r="LSZ836" s="28"/>
      <c r="LTA836" s="28"/>
      <c r="LTB836" s="28"/>
      <c r="LTC836" s="28"/>
      <c r="LTD836" s="28"/>
      <c r="LTE836" s="28"/>
      <c r="LTF836" s="28"/>
      <c r="LTG836" s="28"/>
      <c r="LTH836" s="28"/>
      <c r="LTI836" s="28"/>
      <c r="LTJ836" s="28"/>
      <c r="LTK836" s="28"/>
      <c r="LTL836" s="28"/>
      <c r="LTM836" s="28"/>
      <c r="LTN836" s="28"/>
      <c r="LTO836" s="28"/>
      <c r="LTP836" s="28"/>
      <c r="LTQ836" s="28"/>
      <c r="LTR836" s="28"/>
      <c r="LTS836" s="28"/>
      <c r="LTT836" s="28"/>
      <c r="LTU836" s="28"/>
      <c r="LTV836" s="28"/>
      <c r="LTW836" s="28"/>
      <c r="LTX836" s="28"/>
      <c r="LTY836" s="28"/>
      <c r="LTZ836" s="28"/>
      <c r="LUA836" s="28"/>
      <c r="LUB836" s="28"/>
      <c r="LUC836" s="28"/>
      <c r="LUD836" s="28"/>
      <c r="LUE836" s="28"/>
      <c r="LUF836" s="28"/>
      <c r="LUG836" s="28"/>
      <c r="LUH836" s="28"/>
      <c r="LUI836" s="28"/>
      <c r="LUJ836" s="28"/>
      <c r="LUK836" s="28"/>
      <c r="LUL836" s="28"/>
      <c r="LUM836" s="28"/>
      <c r="LUN836" s="28"/>
      <c r="LUO836" s="28"/>
      <c r="LUP836" s="28"/>
      <c r="LUQ836" s="28"/>
      <c r="LUR836" s="28"/>
      <c r="LUS836" s="28"/>
      <c r="LUT836" s="28"/>
      <c r="LUU836" s="28"/>
      <c r="LUV836" s="28"/>
      <c r="LUW836" s="28"/>
      <c r="LUX836" s="28"/>
      <c r="LUY836" s="28"/>
      <c r="LUZ836" s="28"/>
      <c r="LVA836" s="28"/>
      <c r="LVB836" s="28"/>
      <c r="LVC836" s="28"/>
      <c r="LVD836" s="28"/>
      <c r="LVE836" s="28"/>
      <c r="LVF836" s="28"/>
      <c r="LVG836" s="28"/>
      <c r="LVH836" s="28"/>
      <c r="LVI836" s="28"/>
      <c r="LVJ836" s="28"/>
      <c r="LVK836" s="28"/>
      <c r="LVL836" s="28"/>
      <c r="LVM836" s="28"/>
      <c r="LVN836" s="28"/>
      <c r="LVO836" s="28"/>
      <c r="LVP836" s="28"/>
      <c r="LVQ836" s="28"/>
      <c r="LVR836" s="28"/>
      <c r="LVS836" s="28"/>
      <c r="LVT836" s="28"/>
      <c r="LVU836" s="28"/>
      <c r="LVV836" s="28"/>
      <c r="LVW836" s="28"/>
      <c r="LVX836" s="28"/>
      <c r="LVY836" s="28"/>
      <c r="LVZ836" s="28"/>
      <c r="LWA836" s="28"/>
      <c r="LWB836" s="28"/>
      <c r="LWC836" s="28"/>
      <c r="LWD836" s="28"/>
      <c r="LWE836" s="28"/>
      <c r="LWF836" s="28"/>
      <c r="LWG836" s="28"/>
      <c r="LWH836" s="28"/>
      <c r="LWI836" s="28"/>
      <c r="LWJ836" s="28"/>
      <c r="LWK836" s="28"/>
      <c r="LWL836" s="28"/>
      <c r="LWM836" s="28"/>
      <c r="LWN836" s="28"/>
      <c r="LWO836" s="28"/>
      <c r="LWP836" s="28"/>
      <c r="LWQ836" s="28"/>
      <c r="LWR836" s="28"/>
      <c r="LWS836" s="28"/>
      <c r="LWT836" s="28"/>
      <c r="LWU836" s="28"/>
      <c r="LWV836" s="28"/>
      <c r="LWW836" s="28"/>
      <c r="LWX836" s="28"/>
      <c r="LWY836" s="28"/>
      <c r="LWZ836" s="28"/>
      <c r="LXA836" s="28"/>
      <c r="LXB836" s="28"/>
      <c r="LXC836" s="28"/>
      <c r="LXD836" s="28"/>
      <c r="LXE836" s="28"/>
      <c r="LXF836" s="28"/>
      <c r="LXG836" s="28"/>
      <c r="LXH836" s="28"/>
      <c r="LXI836" s="28"/>
      <c r="LXJ836" s="28"/>
      <c r="LXK836" s="28"/>
      <c r="LXL836" s="28"/>
      <c r="LXM836" s="28"/>
      <c r="LXN836" s="28"/>
      <c r="LXO836" s="28"/>
      <c r="LXP836" s="28"/>
      <c r="LXQ836" s="28"/>
      <c r="LXR836" s="28"/>
      <c r="LXS836" s="28"/>
      <c r="LXT836" s="28"/>
      <c r="LXU836" s="28"/>
      <c r="LXV836" s="28"/>
      <c r="LXW836" s="28"/>
      <c r="LXX836" s="28"/>
      <c r="LXY836" s="28"/>
      <c r="LXZ836" s="28"/>
      <c r="LYA836" s="28"/>
      <c r="LYB836" s="28"/>
      <c r="LYC836" s="28"/>
      <c r="LYD836" s="28"/>
      <c r="LYE836" s="28"/>
      <c r="LYF836" s="28"/>
      <c r="LYG836" s="28"/>
      <c r="LYH836" s="28"/>
      <c r="LYI836" s="28"/>
      <c r="LYJ836" s="28"/>
      <c r="LYK836" s="28"/>
      <c r="LYL836" s="28"/>
      <c r="LYM836" s="28"/>
      <c r="LYN836" s="28"/>
      <c r="LYO836" s="28"/>
      <c r="LYP836" s="28"/>
      <c r="LYQ836" s="28"/>
      <c r="LYR836" s="28"/>
      <c r="LYS836" s="28"/>
      <c r="LYT836" s="28"/>
      <c r="LYU836" s="28"/>
      <c r="LYV836" s="28"/>
      <c r="LYW836" s="28"/>
      <c r="LYX836" s="28"/>
      <c r="LYY836" s="28"/>
      <c r="LYZ836" s="28"/>
      <c r="LZA836" s="28"/>
      <c r="LZB836" s="28"/>
      <c r="LZC836" s="28"/>
      <c r="LZD836" s="28"/>
      <c r="LZE836" s="28"/>
      <c r="LZF836" s="28"/>
      <c r="LZG836" s="28"/>
      <c r="LZH836" s="28"/>
      <c r="LZI836" s="28"/>
      <c r="LZJ836" s="28"/>
      <c r="LZK836" s="28"/>
      <c r="LZL836" s="28"/>
      <c r="LZM836" s="28"/>
      <c r="LZN836" s="28"/>
      <c r="LZO836" s="28"/>
      <c r="LZP836" s="28"/>
      <c r="LZQ836" s="28"/>
      <c r="LZR836" s="28"/>
      <c r="LZS836" s="28"/>
      <c r="LZT836" s="28"/>
      <c r="LZU836" s="28"/>
      <c r="LZV836" s="28"/>
      <c r="LZW836" s="28"/>
      <c r="LZX836" s="28"/>
      <c r="LZY836" s="28"/>
      <c r="LZZ836" s="28"/>
      <c r="MAA836" s="28"/>
      <c r="MAB836" s="28"/>
      <c r="MAC836" s="28"/>
      <c r="MAD836" s="28"/>
      <c r="MAE836" s="28"/>
      <c r="MAF836" s="28"/>
      <c r="MAG836" s="28"/>
      <c r="MAH836" s="28"/>
      <c r="MAI836" s="28"/>
      <c r="MAJ836" s="28"/>
      <c r="MAK836" s="28"/>
      <c r="MAL836" s="28"/>
      <c r="MAM836" s="28"/>
      <c r="MAN836" s="28"/>
      <c r="MAO836" s="28"/>
      <c r="MAP836" s="28"/>
      <c r="MAQ836" s="28"/>
      <c r="MAR836" s="28"/>
      <c r="MAS836" s="28"/>
      <c r="MAT836" s="28"/>
      <c r="MAU836" s="28"/>
      <c r="MAV836" s="28"/>
      <c r="MAW836" s="28"/>
      <c r="MAX836" s="28"/>
      <c r="MAY836" s="28"/>
      <c r="MAZ836" s="28"/>
      <c r="MBA836" s="28"/>
      <c r="MBB836" s="28"/>
      <c r="MBC836" s="28"/>
      <c r="MBD836" s="28"/>
      <c r="MBE836" s="28"/>
      <c r="MBF836" s="28"/>
      <c r="MBG836" s="28"/>
      <c r="MBH836" s="28"/>
      <c r="MBI836" s="28"/>
      <c r="MBJ836" s="28"/>
      <c r="MBK836" s="28"/>
      <c r="MBL836" s="28"/>
      <c r="MBM836" s="28"/>
      <c r="MBN836" s="28"/>
      <c r="MBO836" s="28"/>
      <c r="MBP836" s="28"/>
      <c r="MBQ836" s="28"/>
      <c r="MBR836" s="28"/>
      <c r="MBS836" s="28"/>
      <c r="MBT836" s="28"/>
      <c r="MBU836" s="28"/>
      <c r="MBV836" s="28"/>
      <c r="MBW836" s="28"/>
      <c r="MBX836" s="28"/>
      <c r="MBY836" s="28"/>
      <c r="MBZ836" s="28"/>
      <c r="MCA836" s="28"/>
      <c r="MCB836" s="28"/>
      <c r="MCC836" s="28"/>
      <c r="MCD836" s="28"/>
      <c r="MCE836" s="28"/>
      <c r="MCF836" s="28"/>
      <c r="MCG836" s="28"/>
      <c r="MCH836" s="28"/>
      <c r="MCI836" s="28"/>
      <c r="MCJ836" s="28"/>
      <c r="MCK836" s="28"/>
      <c r="MCL836" s="28"/>
      <c r="MCM836" s="28"/>
      <c r="MCN836" s="28"/>
      <c r="MCO836" s="28"/>
      <c r="MCP836" s="28"/>
      <c r="MCQ836" s="28"/>
      <c r="MCR836" s="28"/>
      <c r="MCS836" s="28"/>
      <c r="MCT836" s="28"/>
      <c r="MCU836" s="28"/>
      <c r="MCV836" s="28"/>
      <c r="MCW836" s="28"/>
      <c r="MCX836" s="28"/>
      <c r="MCY836" s="28"/>
      <c r="MCZ836" s="28"/>
      <c r="MDA836" s="28"/>
      <c r="MDB836" s="28"/>
      <c r="MDC836" s="28"/>
      <c r="MDD836" s="28"/>
      <c r="MDE836" s="28"/>
      <c r="MDF836" s="28"/>
      <c r="MDG836" s="28"/>
      <c r="MDH836" s="28"/>
      <c r="MDI836" s="28"/>
      <c r="MDJ836" s="28"/>
      <c r="MDK836" s="28"/>
      <c r="MDL836" s="28"/>
      <c r="MDM836" s="28"/>
      <c r="MDN836" s="28"/>
      <c r="MDO836" s="28"/>
      <c r="MDP836" s="28"/>
      <c r="MDQ836" s="28"/>
      <c r="MDR836" s="28"/>
      <c r="MDS836" s="28"/>
      <c r="MDT836" s="28"/>
      <c r="MDU836" s="28"/>
      <c r="MDV836" s="28"/>
      <c r="MDW836" s="28"/>
      <c r="MDX836" s="28"/>
      <c r="MDY836" s="28"/>
      <c r="MDZ836" s="28"/>
      <c r="MEA836" s="28"/>
      <c r="MEB836" s="28"/>
      <c r="MEC836" s="28"/>
      <c r="MED836" s="28"/>
      <c r="MEE836" s="28"/>
      <c r="MEF836" s="28"/>
      <c r="MEG836" s="28"/>
      <c r="MEH836" s="28"/>
      <c r="MEI836" s="28"/>
      <c r="MEJ836" s="28"/>
      <c r="MEK836" s="28"/>
      <c r="MEL836" s="28"/>
      <c r="MEM836" s="28"/>
      <c r="MEN836" s="28"/>
      <c r="MEO836" s="28"/>
      <c r="MEP836" s="28"/>
      <c r="MEQ836" s="28"/>
      <c r="MER836" s="28"/>
      <c r="MES836" s="28"/>
      <c r="MET836" s="28"/>
      <c r="MEU836" s="28"/>
      <c r="MEV836" s="28"/>
      <c r="MEW836" s="28"/>
      <c r="MEX836" s="28"/>
      <c r="MEY836" s="28"/>
      <c r="MEZ836" s="28"/>
      <c r="MFA836" s="28"/>
      <c r="MFB836" s="28"/>
      <c r="MFC836" s="28"/>
      <c r="MFD836" s="28"/>
      <c r="MFE836" s="28"/>
      <c r="MFF836" s="28"/>
      <c r="MFG836" s="28"/>
      <c r="MFH836" s="28"/>
      <c r="MFI836" s="28"/>
      <c r="MFJ836" s="28"/>
      <c r="MFK836" s="28"/>
      <c r="MFL836" s="28"/>
      <c r="MFM836" s="28"/>
      <c r="MFN836" s="28"/>
      <c r="MFO836" s="28"/>
      <c r="MFP836" s="28"/>
      <c r="MFQ836" s="28"/>
      <c r="MFR836" s="28"/>
      <c r="MFS836" s="28"/>
      <c r="MFT836" s="28"/>
      <c r="MFU836" s="28"/>
      <c r="MFV836" s="28"/>
      <c r="MFW836" s="28"/>
      <c r="MFX836" s="28"/>
      <c r="MFY836" s="28"/>
      <c r="MFZ836" s="28"/>
      <c r="MGA836" s="28"/>
      <c r="MGB836" s="28"/>
      <c r="MGC836" s="28"/>
      <c r="MGD836" s="28"/>
      <c r="MGE836" s="28"/>
      <c r="MGF836" s="28"/>
      <c r="MGG836" s="28"/>
      <c r="MGH836" s="28"/>
      <c r="MGI836" s="28"/>
      <c r="MGJ836" s="28"/>
      <c r="MGK836" s="28"/>
      <c r="MGL836" s="28"/>
      <c r="MGM836" s="28"/>
      <c r="MGN836" s="28"/>
      <c r="MGO836" s="28"/>
      <c r="MGP836" s="28"/>
      <c r="MGQ836" s="28"/>
      <c r="MGR836" s="28"/>
      <c r="MGS836" s="28"/>
      <c r="MGT836" s="28"/>
      <c r="MGU836" s="28"/>
      <c r="MGV836" s="28"/>
      <c r="MGW836" s="28"/>
      <c r="MGX836" s="28"/>
      <c r="MGY836" s="28"/>
      <c r="MGZ836" s="28"/>
      <c r="MHA836" s="28"/>
      <c r="MHB836" s="28"/>
      <c r="MHC836" s="28"/>
      <c r="MHD836" s="28"/>
      <c r="MHE836" s="28"/>
      <c r="MHF836" s="28"/>
      <c r="MHG836" s="28"/>
      <c r="MHH836" s="28"/>
      <c r="MHI836" s="28"/>
      <c r="MHJ836" s="28"/>
      <c r="MHK836" s="28"/>
      <c r="MHL836" s="28"/>
      <c r="MHM836" s="28"/>
      <c r="MHN836" s="28"/>
      <c r="MHO836" s="28"/>
      <c r="MHP836" s="28"/>
      <c r="MHQ836" s="28"/>
      <c r="MHR836" s="28"/>
      <c r="MHS836" s="28"/>
      <c r="MHT836" s="28"/>
      <c r="MHU836" s="28"/>
      <c r="MHV836" s="28"/>
      <c r="MHW836" s="28"/>
      <c r="MHX836" s="28"/>
      <c r="MHY836" s="28"/>
      <c r="MHZ836" s="28"/>
      <c r="MIA836" s="28"/>
      <c r="MIB836" s="28"/>
      <c r="MIC836" s="28"/>
      <c r="MID836" s="28"/>
      <c r="MIE836" s="28"/>
      <c r="MIF836" s="28"/>
      <c r="MIG836" s="28"/>
      <c r="MIH836" s="28"/>
      <c r="MII836" s="28"/>
      <c r="MIJ836" s="28"/>
      <c r="MIK836" s="28"/>
      <c r="MIL836" s="28"/>
      <c r="MIM836" s="28"/>
      <c r="MIN836" s="28"/>
      <c r="MIO836" s="28"/>
      <c r="MIP836" s="28"/>
      <c r="MIQ836" s="28"/>
      <c r="MIR836" s="28"/>
      <c r="MIS836" s="28"/>
      <c r="MIT836" s="28"/>
      <c r="MIU836" s="28"/>
      <c r="MIV836" s="28"/>
      <c r="MIW836" s="28"/>
      <c r="MIX836" s="28"/>
      <c r="MIY836" s="28"/>
      <c r="MIZ836" s="28"/>
      <c r="MJA836" s="28"/>
      <c r="MJB836" s="28"/>
      <c r="MJC836" s="28"/>
      <c r="MJD836" s="28"/>
      <c r="MJE836" s="28"/>
      <c r="MJF836" s="28"/>
      <c r="MJG836" s="28"/>
      <c r="MJH836" s="28"/>
      <c r="MJI836" s="28"/>
      <c r="MJJ836" s="28"/>
      <c r="MJK836" s="28"/>
      <c r="MJL836" s="28"/>
      <c r="MJM836" s="28"/>
      <c r="MJN836" s="28"/>
      <c r="MJO836" s="28"/>
      <c r="MJP836" s="28"/>
      <c r="MJQ836" s="28"/>
      <c r="MJR836" s="28"/>
      <c r="MJS836" s="28"/>
      <c r="MJT836" s="28"/>
      <c r="MJU836" s="28"/>
      <c r="MJV836" s="28"/>
      <c r="MJW836" s="28"/>
      <c r="MJX836" s="28"/>
      <c r="MJY836" s="28"/>
      <c r="MJZ836" s="28"/>
      <c r="MKA836" s="28"/>
      <c r="MKB836" s="28"/>
      <c r="MKC836" s="28"/>
      <c r="MKD836" s="28"/>
      <c r="MKE836" s="28"/>
      <c r="MKF836" s="28"/>
      <c r="MKG836" s="28"/>
      <c r="MKH836" s="28"/>
      <c r="MKI836" s="28"/>
      <c r="MKJ836" s="28"/>
      <c r="MKK836" s="28"/>
      <c r="MKL836" s="28"/>
      <c r="MKM836" s="28"/>
      <c r="MKN836" s="28"/>
      <c r="MKO836" s="28"/>
      <c r="MKP836" s="28"/>
      <c r="MKQ836" s="28"/>
      <c r="MKR836" s="28"/>
      <c r="MKS836" s="28"/>
      <c r="MKT836" s="28"/>
      <c r="MKU836" s="28"/>
      <c r="MKV836" s="28"/>
      <c r="MKW836" s="28"/>
      <c r="MKX836" s="28"/>
      <c r="MKY836" s="28"/>
      <c r="MKZ836" s="28"/>
      <c r="MLA836" s="28"/>
      <c r="MLB836" s="28"/>
      <c r="MLC836" s="28"/>
      <c r="MLD836" s="28"/>
      <c r="MLE836" s="28"/>
      <c r="MLF836" s="28"/>
      <c r="MLG836" s="28"/>
      <c r="MLH836" s="28"/>
      <c r="MLI836" s="28"/>
      <c r="MLJ836" s="28"/>
      <c r="MLK836" s="28"/>
      <c r="MLL836" s="28"/>
      <c r="MLM836" s="28"/>
      <c r="MLN836" s="28"/>
      <c r="MLO836" s="28"/>
      <c r="MLP836" s="28"/>
      <c r="MLQ836" s="28"/>
      <c r="MLR836" s="28"/>
      <c r="MLS836" s="28"/>
      <c r="MLT836" s="28"/>
      <c r="MLU836" s="28"/>
      <c r="MLV836" s="28"/>
      <c r="MLW836" s="28"/>
      <c r="MLX836" s="28"/>
      <c r="MLY836" s="28"/>
      <c r="MLZ836" s="28"/>
      <c r="MMA836" s="28"/>
      <c r="MMB836" s="28"/>
      <c r="MMC836" s="28"/>
      <c r="MMD836" s="28"/>
      <c r="MME836" s="28"/>
      <c r="MMF836" s="28"/>
      <c r="MMG836" s="28"/>
      <c r="MMH836" s="28"/>
      <c r="MMI836" s="28"/>
      <c r="MMJ836" s="28"/>
      <c r="MMK836" s="28"/>
      <c r="MML836" s="28"/>
      <c r="MMM836" s="28"/>
      <c r="MMN836" s="28"/>
      <c r="MMO836" s="28"/>
      <c r="MMP836" s="28"/>
      <c r="MMQ836" s="28"/>
      <c r="MMR836" s="28"/>
      <c r="MMS836" s="28"/>
      <c r="MMT836" s="28"/>
      <c r="MMU836" s="28"/>
      <c r="MMV836" s="28"/>
      <c r="MMW836" s="28"/>
      <c r="MMX836" s="28"/>
      <c r="MMY836" s="28"/>
      <c r="MMZ836" s="28"/>
      <c r="MNA836" s="28"/>
      <c r="MNB836" s="28"/>
      <c r="MNC836" s="28"/>
      <c r="MND836" s="28"/>
      <c r="MNE836" s="28"/>
      <c r="MNF836" s="28"/>
      <c r="MNG836" s="28"/>
      <c r="MNH836" s="28"/>
      <c r="MNI836" s="28"/>
      <c r="MNJ836" s="28"/>
      <c r="MNK836" s="28"/>
      <c r="MNL836" s="28"/>
      <c r="MNM836" s="28"/>
      <c r="MNN836" s="28"/>
      <c r="MNO836" s="28"/>
      <c r="MNP836" s="28"/>
      <c r="MNQ836" s="28"/>
      <c r="MNR836" s="28"/>
      <c r="MNS836" s="28"/>
      <c r="MNT836" s="28"/>
      <c r="MNU836" s="28"/>
      <c r="MNV836" s="28"/>
      <c r="MNW836" s="28"/>
      <c r="MNX836" s="28"/>
      <c r="MNY836" s="28"/>
      <c r="MNZ836" s="28"/>
      <c r="MOA836" s="28"/>
      <c r="MOB836" s="28"/>
      <c r="MOC836" s="28"/>
      <c r="MOD836" s="28"/>
      <c r="MOE836" s="28"/>
      <c r="MOF836" s="28"/>
      <c r="MOG836" s="28"/>
      <c r="MOH836" s="28"/>
      <c r="MOI836" s="28"/>
      <c r="MOJ836" s="28"/>
      <c r="MOK836" s="28"/>
      <c r="MOL836" s="28"/>
      <c r="MOM836" s="28"/>
      <c r="MON836" s="28"/>
      <c r="MOO836" s="28"/>
      <c r="MOP836" s="28"/>
      <c r="MOQ836" s="28"/>
      <c r="MOR836" s="28"/>
      <c r="MOS836" s="28"/>
      <c r="MOT836" s="28"/>
      <c r="MOU836" s="28"/>
      <c r="MOV836" s="28"/>
      <c r="MOW836" s="28"/>
      <c r="MOX836" s="28"/>
      <c r="MOY836" s="28"/>
      <c r="MOZ836" s="28"/>
      <c r="MPA836" s="28"/>
      <c r="MPB836" s="28"/>
      <c r="MPC836" s="28"/>
      <c r="MPD836" s="28"/>
      <c r="MPE836" s="28"/>
      <c r="MPF836" s="28"/>
      <c r="MPG836" s="28"/>
      <c r="MPH836" s="28"/>
      <c r="MPI836" s="28"/>
      <c r="MPJ836" s="28"/>
      <c r="MPK836" s="28"/>
      <c r="MPL836" s="28"/>
      <c r="MPM836" s="28"/>
      <c r="MPN836" s="28"/>
      <c r="MPO836" s="28"/>
      <c r="MPP836" s="28"/>
      <c r="MPQ836" s="28"/>
      <c r="MPR836" s="28"/>
      <c r="MPS836" s="28"/>
      <c r="MPT836" s="28"/>
      <c r="MPU836" s="28"/>
      <c r="MPV836" s="28"/>
      <c r="MPW836" s="28"/>
      <c r="MPX836" s="28"/>
      <c r="MPY836" s="28"/>
      <c r="MPZ836" s="28"/>
      <c r="MQA836" s="28"/>
      <c r="MQB836" s="28"/>
      <c r="MQC836" s="28"/>
      <c r="MQD836" s="28"/>
      <c r="MQE836" s="28"/>
      <c r="MQF836" s="28"/>
      <c r="MQG836" s="28"/>
      <c r="MQH836" s="28"/>
      <c r="MQI836" s="28"/>
      <c r="MQJ836" s="28"/>
      <c r="MQK836" s="28"/>
      <c r="MQL836" s="28"/>
      <c r="MQM836" s="28"/>
      <c r="MQN836" s="28"/>
      <c r="MQO836" s="28"/>
      <c r="MQP836" s="28"/>
      <c r="MQQ836" s="28"/>
      <c r="MQR836" s="28"/>
      <c r="MQS836" s="28"/>
      <c r="MQT836" s="28"/>
      <c r="MQU836" s="28"/>
      <c r="MQV836" s="28"/>
      <c r="MQW836" s="28"/>
      <c r="MQX836" s="28"/>
      <c r="MQY836" s="28"/>
      <c r="MQZ836" s="28"/>
      <c r="MRA836" s="28"/>
      <c r="MRB836" s="28"/>
      <c r="MRC836" s="28"/>
      <c r="MRD836" s="28"/>
      <c r="MRE836" s="28"/>
      <c r="MRF836" s="28"/>
      <c r="MRG836" s="28"/>
      <c r="MRH836" s="28"/>
      <c r="MRI836" s="28"/>
      <c r="MRJ836" s="28"/>
      <c r="MRK836" s="28"/>
      <c r="MRL836" s="28"/>
      <c r="MRM836" s="28"/>
      <c r="MRN836" s="28"/>
      <c r="MRO836" s="28"/>
      <c r="MRP836" s="28"/>
      <c r="MRQ836" s="28"/>
      <c r="MRR836" s="28"/>
      <c r="MRS836" s="28"/>
      <c r="MRT836" s="28"/>
      <c r="MRU836" s="28"/>
      <c r="MRV836" s="28"/>
      <c r="MRW836" s="28"/>
      <c r="MRX836" s="28"/>
      <c r="MRY836" s="28"/>
      <c r="MRZ836" s="28"/>
      <c r="MSA836" s="28"/>
      <c r="MSB836" s="28"/>
      <c r="MSC836" s="28"/>
      <c r="MSD836" s="28"/>
      <c r="MSE836" s="28"/>
      <c r="MSF836" s="28"/>
      <c r="MSG836" s="28"/>
      <c r="MSH836" s="28"/>
      <c r="MSI836" s="28"/>
      <c r="MSJ836" s="28"/>
      <c r="MSK836" s="28"/>
      <c r="MSL836" s="28"/>
      <c r="MSM836" s="28"/>
      <c r="MSN836" s="28"/>
      <c r="MSO836" s="28"/>
      <c r="MSP836" s="28"/>
      <c r="MSQ836" s="28"/>
      <c r="MSR836" s="28"/>
      <c r="MSS836" s="28"/>
      <c r="MST836" s="28"/>
      <c r="MSU836" s="28"/>
      <c r="MSV836" s="28"/>
      <c r="MSW836" s="28"/>
      <c r="MSX836" s="28"/>
      <c r="MSY836" s="28"/>
      <c r="MSZ836" s="28"/>
      <c r="MTA836" s="28"/>
      <c r="MTB836" s="28"/>
      <c r="MTC836" s="28"/>
      <c r="MTD836" s="28"/>
      <c r="MTE836" s="28"/>
      <c r="MTF836" s="28"/>
      <c r="MTG836" s="28"/>
      <c r="MTH836" s="28"/>
      <c r="MTI836" s="28"/>
      <c r="MTJ836" s="28"/>
      <c r="MTK836" s="28"/>
      <c r="MTL836" s="28"/>
      <c r="MTM836" s="28"/>
      <c r="MTN836" s="28"/>
      <c r="MTO836" s="28"/>
      <c r="MTP836" s="28"/>
      <c r="MTQ836" s="28"/>
      <c r="MTR836" s="28"/>
      <c r="MTS836" s="28"/>
      <c r="MTT836" s="28"/>
      <c r="MTU836" s="28"/>
      <c r="MTV836" s="28"/>
      <c r="MTW836" s="28"/>
      <c r="MTX836" s="28"/>
      <c r="MTY836" s="28"/>
      <c r="MTZ836" s="28"/>
      <c r="MUA836" s="28"/>
      <c r="MUB836" s="28"/>
      <c r="MUC836" s="28"/>
      <c r="MUD836" s="28"/>
      <c r="MUE836" s="28"/>
      <c r="MUF836" s="28"/>
      <c r="MUG836" s="28"/>
      <c r="MUH836" s="28"/>
      <c r="MUI836" s="28"/>
      <c r="MUJ836" s="28"/>
      <c r="MUK836" s="28"/>
      <c r="MUL836" s="28"/>
      <c r="MUM836" s="28"/>
      <c r="MUN836" s="28"/>
      <c r="MUO836" s="28"/>
      <c r="MUP836" s="28"/>
      <c r="MUQ836" s="28"/>
      <c r="MUR836" s="28"/>
      <c r="MUS836" s="28"/>
      <c r="MUT836" s="28"/>
      <c r="MUU836" s="28"/>
      <c r="MUV836" s="28"/>
      <c r="MUW836" s="28"/>
      <c r="MUX836" s="28"/>
      <c r="MUY836" s="28"/>
      <c r="MUZ836" s="28"/>
      <c r="MVA836" s="28"/>
      <c r="MVB836" s="28"/>
      <c r="MVC836" s="28"/>
      <c r="MVD836" s="28"/>
      <c r="MVE836" s="28"/>
      <c r="MVF836" s="28"/>
      <c r="MVG836" s="28"/>
      <c r="MVH836" s="28"/>
      <c r="MVI836" s="28"/>
      <c r="MVJ836" s="28"/>
      <c r="MVK836" s="28"/>
      <c r="MVL836" s="28"/>
      <c r="MVM836" s="28"/>
      <c r="MVN836" s="28"/>
      <c r="MVO836" s="28"/>
      <c r="MVP836" s="28"/>
      <c r="MVQ836" s="28"/>
      <c r="MVR836" s="28"/>
      <c r="MVS836" s="28"/>
      <c r="MVT836" s="28"/>
      <c r="MVU836" s="28"/>
      <c r="MVV836" s="28"/>
      <c r="MVW836" s="28"/>
      <c r="MVX836" s="28"/>
      <c r="MVY836" s="28"/>
      <c r="MVZ836" s="28"/>
      <c r="MWA836" s="28"/>
      <c r="MWB836" s="28"/>
      <c r="MWC836" s="28"/>
      <c r="MWD836" s="28"/>
      <c r="MWE836" s="28"/>
      <c r="MWF836" s="28"/>
      <c r="MWG836" s="28"/>
      <c r="MWH836" s="28"/>
      <c r="MWI836" s="28"/>
      <c r="MWJ836" s="28"/>
      <c r="MWK836" s="28"/>
      <c r="MWL836" s="28"/>
      <c r="MWM836" s="28"/>
      <c r="MWN836" s="28"/>
      <c r="MWO836" s="28"/>
      <c r="MWP836" s="28"/>
      <c r="MWQ836" s="28"/>
      <c r="MWR836" s="28"/>
      <c r="MWS836" s="28"/>
      <c r="MWT836" s="28"/>
      <c r="MWU836" s="28"/>
      <c r="MWV836" s="28"/>
      <c r="MWW836" s="28"/>
      <c r="MWX836" s="28"/>
      <c r="MWY836" s="28"/>
      <c r="MWZ836" s="28"/>
      <c r="MXA836" s="28"/>
      <c r="MXB836" s="28"/>
      <c r="MXC836" s="28"/>
      <c r="MXD836" s="28"/>
      <c r="MXE836" s="28"/>
      <c r="MXF836" s="28"/>
      <c r="MXG836" s="28"/>
      <c r="MXH836" s="28"/>
      <c r="MXI836" s="28"/>
      <c r="MXJ836" s="28"/>
      <c r="MXK836" s="28"/>
      <c r="MXL836" s="28"/>
      <c r="MXM836" s="28"/>
      <c r="MXN836" s="28"/>
      <c r="MXO836" s="28"/>
      <c r="MXP836" s="28"/>
      <c r="MXQ836" s="28"/>
      <c r="MXR836" s="28"/>
      <c r="MXS836" s="28"/>
      <c r="MXT836" s="28"/>
      <c r="MXU836" s="28"/>
      <c r="MXV836" s="28"/>
      <c r="MXW836" s="28"/>
      <c r="MXX836" s="28"/>
      <c r="MXY836" s="28"/>
      <c r="MXZ836" s="28"/>
      <c r="MYA836" s="28"/>
      <c r="MYB836" s="28"/>
      <c r="MYC836" s="28"/>
      <c r="MYD836" s="28"/>
      <c r="MYE836" s="28"/>
      <c r="MYF836" s="28"/>
      <c r="MYG836" s="28"/>
      <c r="MYH836" s="28"/>
      <c r="MYI836" s="28"/>
      <c r="MYJ836" s="28"/>
      <c r="MYK836" s="28"/>
      <c r="MYL836" s="28"/>
      <c r="MYM836" s="28"/>
      <c r="MYN836" s="28"/>
      <c r="MYO836" s="28"/>
      <c r="MYP836" s="28"/>
      <c r="MYQ836" s="28"/>
      <c r="MYR836" s="28"/>
      <c r="MYS836" s="28"/>
      <c r="MYT836" s="28"/>
      <c r="MYU836" s="28"/>
      <c r="MYV836" s="28"/>
      <c r="MYW836" s="28"/>
      <c r="MYX836" s="28"/>
      <c r="MYY836" s="28"/>
      <c r="MYZ836" s="28"/>
      <c r="MZA836" s="28"/>
      <c r="MZB836" s="28"/>
      <c r="MZC836" s="28"/>
      <c r="MZD836" s="28"/>
      <c r="MZE836" s="28"/>
      <c r="MZF836" s="28"/>
      <c r="MZG836" s="28"/>
      <c r="MZH836" s="28"/>
      <c r="MZI836" s="28"/>
      <c r="MZJ836" s="28"/>
      <c r="MZK836" s="28"/>
      <c r="MZL836" s="28"/>
      <c r="MZM836" s="28"/>
      <c r="MZN836" s="28"/>
      <c r="MZO836" s="28"/>
      <c r="MZP836" s="28"/>
      <c r="MZQ836" s="28"/>
      <c r="MZR836" s="28"/>
      <c r="MZS836" s="28"/>
      <c r="MZT836" s="28"/>
      <c r="MZU836" s="28"/>
      <c r="MZV836" s="28"/>
      <c r="MZW836" s="28"/>
      <c r="MZX836" s="28"/>
      <c r="MZY836" s="28"/>
      <c r="MZZ836" s="28"/>
      <c r="NAA836" s="28"/>
      <c r="NAB836" s="28"/>
      <c r="NAC836" s="28"/>
      <c r="NAD836" s="28"/>
      <c r="NAE836" s="28"/>
      <c r="NAF836" s="28"/>
      <c r="NAG836" s="28"/>
      <c r="NAH836" s="28"/>
      <c r="NAI836" s="28"/>
      <c r="NAJ836" s="28"/>
      <c r="NAK836" s="28"/>
      <c r="NAL836" s="28"/>
      <c r="NAM836" s="28"/>
      <c r="NAN836" s="28"/>
      <c r="NAO836" s="28"/>
      <c r="NAP836" s="28"/>
      <c r="NAQ836" s="28"/>
      <c r="NAR836" s="28"/>
      <c r="NAS836" s="28"/>
      <c r="NAT836" s="28"/>
      <c r="NAU836" s="28"/>
      <c r="NAV836" s="28"/>
      <c r="NAW836" s="28"/>
      <c r="NAX836" s="28"/>
      <c r="NAY836" s="28"/>
      <c r="NAZ836" s="28"/>
      <c r="NBA836" s="28"/>
      <c r="NBB836" s="28"/>
      <c r="NBC836" s="28"/>
      <c r="NBD836" s="28"/>
      <c r="NBE836" s="28"/>
      <c r="NBF836" s="28"/>
      <c r="NBG836" s="28"/>
      <c r="NBH836" s="28"/>
      <c r="NBI836" s="28"/>
      <c r="NBJ836" s="28"/>
      <c r="NBK836" s="28"/>
      <c r="NBL836" s="28"/>
      <c r="NBM836" s="28"/>
      <c r="NBN836" s="28"/>
      <c r="NBO836" s="28"/>
      <c r="NBP836" s="28"/>
      <c r="NBQ836" s="28"/>
      <c r="NBR836" s="28"/>
      <c r="NBS836" s="28"/>
      <c r="NBT836" s="28"/>
      <c r="NBU836" s="28"/>
      <c r="NBV836" s="28"/>
      <c r="NBW836" s="28"/>
      <c r="NBX836" s="28"/>
      <c r="NBY836" s="28"/>
      <c r="NBZ836" s="28"/>
      <c r="NCA836" s="28"/>
      <c r="NCB836" s="28"/>
      <c r="NCC836" s="28"/>
      <c r="NCD836" s="28"/>
      <c r="NCE836" s="28"/>
      <c r="NCF836" s="28"/>
      <c r="NCG836" s="28"/>
      <c r="NCH836" s="28"/>
      <c r="NCI836" s="28"/>
      <c r="NCJ836" s="28"/>
      <c r="NCK836" s="28"/>
      <c r="NCL836" s="28"/>
      <c r="NCM836" s="28"/>
      <c r="NCN836" s="28"/>
      <c r="NCO836" s="28"/>
      <c r="NCP836" s="28"/>
      <c r="NCQ836" s="28"/>
      <c r="NCR836" s="28"/>
      <c r="NCS836" s="28"/>
      <c r="NCT836" s="28"/>
      <c r="NCU836" s="28"/>
      <c r="NCV836" s="28"/>
      <c r="NCW836" s="28"/>
      <c r="NCX836" s="28"/>
      <c r="NCY836" s="28"/>
      <c r="NCZ836" s="28"/>
      <c r="NDA836" s="28"/>
      <c r="NDB836" s="28"/>
      <c r="NDC836" s="28"/>
      <c r="NDD836" s="28"/>
      <c r="NDE836" s="28"/>
      <c r="NDF836" s="28"/>
      <c r="NDG836" s="28"/>
      <c r="NDH836" s="28"/>
      <c r="NDI836" s="28"/>
      <c r="NDJ836" s="28"/>
      <c r="NDK836" s="28"/>
      <c r="NDL836" s="28"/>
      <c r="NDM836" s="28"/>
      <c r="NDN836" s="28"/>
      <c r="NDO836" s="28"/>
      <c r="NDP836" s="28"/>
      <c r="NDQ836" s="28"/>
      <c r="NDR836" s="28"/>
      <c r="NDS836" s="28"/>
      <c r="NDT836" s="28"/>
      <c r="NDU836" s="28"/>
      <c r="NDV836" s="28"/>
      <c r="NDW836" s="28"/>
      <c r="NDX836" s="28"/>
      <c r="NDY836" s="28"/>
      <c r="NDZ836" s="28"/>
      <c r="NEA836" s="28"/>
      <c r="NEB836" s="28"/>
      <c r="NEC836" s="28"/>
      <c r="NED836" s="28"/>
      <c r="NEE836" s="28"/>
      <c r="NEF836" s="28"/>
      <c r="NEG836" s="28"/>
      <c r="NEH836" s="28"/>
      <c r="NEI836" s="28"/>
      <c r="NEJ836" s="28"/>
      <c r="NEK836" s="28"/>
      <c r="NEL836" s="28"/>
      <c r="NEM836" s="28"/>
      <c r="NEN836" s="28"/>
      <c r="NEO836" s="28"/>
      <c r="NEP836" s="28"/>
      <c r="NEQ836" s="28"/>
      <c r="NER836" s="28"/>
      <c r="NES836" s="28"/>
      <c r="NET836" s="28"/>
      <c r="NEU836" s="28"/>
      <c r="NEV836" s="28"/>
      <c r="NEW836" s="28"/>
      <c r="NEX836" s="28"/>
      <c r="NEY836" s="28"/>
      <c r="NEZ836" s="28"/>
      <c r="NFA836" s="28"/>
      <c r="NFB836" s="28"/>
      <c r="NFC836" s="28"/>
      <c r="NFD836" s="28"/>
      <c r="NFE836" s="28"/>
      <c r="NFF836" s="28"/>
      <c r="NFG836" s="28"/>
      <c r="NFH836" s="28"/>
      <c r="NFI836" s="28"/>
      <c r="NFJ836" s="28"/>
      <c r="NFK836" s="28"/>
      <c r="NFL836" s="28"/>
      <c r="NFM836" s="28"/>
      <c r="NFN836" s="28"/>
      <c r="NFO836" s="28"/>
      <c r="NFP836" s="28"/>
      <c r="NFQ836" s="28"/>
      <c r="NFR836" s="28"/>
      <c r="NFS836" s="28"/>
      <c r="NFT836" s="28"/>
      <c r="NFU836" s="28"/>
      <c r="NFV836" s="28"/>
      <c r="NFW836" s="28"/>
      <c r="NFX836" s="28"/>
      <c r="NFY836" s="28"/>
      <c r="NFZ836" s="28"/>
      <c r="NGA836" s="28"/>
      <c r="NGB836" s="28"/>
      <c r="NGC836" s="28"/>
      <c r="NGD836" s="28"/>
      <c r="NGE836" s="28"/>
      <c r="NGF836" s="28"/>
      <c r="NGG836" s="28"/>
      <c r="NGH836" s="28"/>
      <c r="NGI836" s="28"/>
      <c r="NGJ836" s="28"/>
      <c r="NGK836" s="28"/>
      <c r="NGL836" s="28"/>
      <c r="NGM836" s="28"/>
      <c r="NGN836" s="28"/>
      <c r="NGO836" s="28"/>
      <c r="NGP836" s="28"/>
      <c r="NGQ836" s="28"/>
      <c r="NGR836" s="28"/>
      <c r="NGS836" s="28"/>
      <c r="NGT836" s="28"/>
      <c r="NGU836" s="28"/>
      <c r="NGV836" s="28"/>
      <c r="NGW836" s="28"/>
      <c r="NGX836" s="28"/>
      <c r="NGY836" s="28"/>
      <c r="NGZ836" s="28"/>
      <c r="NHA836" s="28"/>
      <c r="NHB836" s="28"/>
      <c r="NHC836" s="28"/>
      <c r="NHD836" s="28"/>
      <c r="NHE836" s="28"/>
      <c r="NHF836" s="28"/>
      <c r="NHG836" s="28"/>
      <c r="NHH836" s="28"/>
      <c r="NHI836" s="28"/>
      <c r="NHJ836" s="28"/>
      <c r="NHK836" s="28"/>
      <c r="NHL836" s="28"/>
      <c r="NHM836" s="28"/>
      <c r="NHN836" s="28"/>
      <c r="NHO836" s="28"/>
      <c r="NHP836" s="28"/>
      <c r="NHQ836" s="28"/>
      <c r="NHR836" s="28"/>
      <c r="NHS836" s="28"/>
      <c r="NHT836" s="28"/>
      <c r="NHU836" s="28"/>
      <c r="NHV836" s="28"/>
      <c r="NHW836" s="28"/>
      <c r="NHX836" s="28"/>
      <c r="NHY836" s="28"/>
      <c r="NHZ836" s="28"/>
      <c r="NIA836" s="28"/>
      <c r="NIB836" s="28"/>
      <c r="NIC836" s="28"/>
      <c r="NID836" s="28"/>
      <c r="NIE836" s="28"/>
      <c r="NIF836" s="28"/>
      <c r="NIG836" s="28"/>
      <c r="NIH836" s="28"/>
      <c r="NII836" s="28"/>
      <c r="NIJ836" s="28"/>
      <c r="NIK836" s="28"/>
      <c r="NIL836" s="28"/>
      <c r="NIM836" s="28"/>
      <c r="NIN836" s="28"/>
      <c r="NIO836" s="28"/>
      <c r="NIP836" s="28"/>
      <c r="NIQ836" s="28"/>
      <c r="NIR836" s="28"/>
      <c r="NIS836" s="28"/>
      <c r="NIT836" s="28"/>
      <c r="NIU836" s="28"/>
      <c r="NIV836" s="28"/>
      <c r="NIW836" s="28"/>
      <c r="NIX836" s="28"/>
      <c r="NIY836" s="28"/>
      <c r="NIZ836" s="28"/>
      <c r="NJA836" s="28"/>
      <c r="NJB836" s="28"/>
      <c r="NJC836" s="28"/>
      <c r="NJD836" s="28"/>
      <c r="NJE836" s="28"/>
      <c r="NJF836" s="28"/>
      <c r="NJG836" s="28"/>
      <c r="NJH836" s="28"/>
      <c r="NJI836" s="28"/>
      <c r="NJJ836" s="28"/>
      <c r="NJK836" s="28"/>
      <c r="NJL836" s="28"/>
      <c r="NJM836" s="28"/>
      <c r="NJN836" s="28"/>
      <c r="NJO836" s="28"/>
      <c r="NJP836" s="28"/>
      <c r="NJQ836" s="28"/>
      <c r="NJR836" s="28"/>
      <c r="NJS836" s="28"/>
      <c r="NJT836" s="28"/>
      <c r="NJU836" s="28"/>
      <c r="NJV836" s="28"/>
      <c r="NJW836" s="28"/>
      <c r="NJX836" s="28"/>
      <c r="NJY836" s="28"/>
      <c r="NJZ836" s="28"/>
      <c r="NKA836" s="28"/>
      <c r="NKB836" s="28"/>
      <c r="NKC836" s="28"/>
      <c r="NKD836" s="28"/>
      <c r="NKE836" s="28"/>
      <c r="NKF836" s="28"/>
      <c r="NKG836" s="28"/>
      <c r="NKH836" s="28"/>
      <c r="NKI836" s="28"/>
      <c r="NKJ836" s="28"/>
      <c r="NKK836" s="28"/>
      <c r="NKL836" s="28"/>
      <c r="NKM836" s="28"/>
      <c r="NKN836" s="28"/>
      <c r="NKO836" s="28"/>
      <c r="NKP836" s="28"/>
      <c r="NKQ836" s="28"/>
      <c r="NKR836" s="28"/>
      <c r="NKS836" s="28"/>
      <c r="NKT836" s="28"/>
      <c r="NKU836" s="28"/>
      <c r="NKV836" s="28"/>
      <c r="NKW836" s="28"/>
      <c r="NKX836" s="28"/>
      <c r="NKY836" s="28"/>
      <c r="NKZ836" s="28"/>
      <c r="NLA836" s="28"/>
      <c r="NLB836" s="28"/>
      <c r="NLC836" s="28"/>
      <c r="NLD836" s="28"/>
      <c r="NLE836" s="28"/>
      <c r="NLF836" s="28"/>
      <c r="NLG836" s="28"/>
      <c r="NLH836" s="28"/>
      <c r="NLI836" s="28"/>
      <c r="NLJ836" s="28"/>
      <c r="NLK836" s="28"/>
      <c r="NLL836" s="28"/>
      <c r="NLM836" s="28"/>
      <c r="NLN836" s="28"/>
      <c r="NLO836" s="28"/>
      <c r="NLP836" s="28"/>
      <c r="NLQ836" s="28"/>
      <c r="NLR836" s="28"/>
      <c r="NLS836" s="28"/>
      <c r="NLT836" s="28"/>
      <c r="NLU836" s="28"/>
      <c r="NLV836" s="28"/>
      <c r="NLW836" s="28"/>
      <c r="NLX836" s="28"/>
      <c r="NLY836" s="28"/>
      <c r="NLZ836" s="28"/>
      <c r="NMA836" s="28"/>
      <c r="NMB836" s="28"/>
      <c r="NMC836" s="28"/>
      <c r="NMD836" s="28"/>
      <c r="NME836" s="28"/>
      <c r="NMF836" s="28"/>
      <c r="NMG836" s="28"/>
      <c r="NMH836" s="28"/>
      <c r="NMI836" s="28"/>
      <c r="NMJ836" s="28"/>
      <c r="NMK836" s="28"/>
      <c r="NML836" s="28"/>
      <c r="NMM836" s="28"/>
      <c r="NMN836" s="28"/>
      <c r="NMO836" s="28"/>
      <c r="NMP836" s="28"/>
      <c r="NMQ836" s="28"/>
      <c r="NMR836" s="28"/>
      <c r="NMS836" s="28"/>
      <c r="NMT836" s="28"/>
      <c r="NMU836" s="28"/>
      <c r="NMV836" s="28"/>
      <c r="NMW836" s="28"/>
      <c r="NMX836" s="28"/>
      <c r="NMY836" s="28"/>
      <c r="NMZ836" s="28"/>
      <c r="NNA836" s="28"/>
      <c r="NNB836" s="28"/>
      <c r="NNC836" s="28"/>
      <c r="NND836" s="28"/>
      <c r="NNE836" s="28"/>
      <c r="NNF836" s="28"/>
      <c r="NNG836" s="28"/>
      <c r="NNH836" s="28"/>
      <c r="NNI836" s="28"/>
      <c r="NNJ836" s="28"/>
      <c r="NNK836" s="28"/>
      <c r="NNL836" s="28"/>
      <c r="NNM836" s="28"/>
      <c r="NNN836" s="28"/>
      <c r="NNO836" s="28"/>
      <c r="NNP836" s="28"/>
      <c r="NNQ836" s="28"/>
      <c r="NNR836" s="28"/>
      <c r="NNS836" s="28"/>
      <c r="NNT836" s="28"/>
      <c r="NNU836" s="28"/>
      <c r="NNV836" s="28"/>
      <c r="NNW836" s="28"/>
      <c r="NNX836" s="28"/>
      <c r="NNY836" s="28"/>
      <c r="NNZ836" s="28"/>
      <c r="NOA836" s="28"/>
      <c r="NOB836" s="28"/>
      <c r="NOC836" s="28"/>
      <c r="NOD836" s="28"/>
      <c r="NOE836" s="28"/>
      <c r="NOF836" s="28"/>
      <c r="NOG836" s="28"/>
      <c r="NOH836" s="28"/>
      <c r="NOI836" s="28"/>
      <c r="NOJ836" s="28"/>
      <c r="NOK836" s="28"/>
      <c r="NOL836" s="28"/>
      <c r="NOM836" s="28"/>
      <c r="NON836" s="28"/>
      <c r="NOO836" s="28"/>
      <c r="NOP836" s="28"/>
      <c r="NOQ836" s="28"/>
      <c r="NOR836" s="28"/>
      <c r="NOS836" s="28"/>
      <c r="NOT836" s="28"/>
      <c r="NOU836" s="28"/>
      <c r="NOV836" s="28"/>
      <c r="NOW836" s="28"/>
      <c r="NOX836" s="28"/>
      <c r="NOY836" s="28"/>
      <c r="NOZ836" s="28"/>
      <c r="NPA836" s="28"/>
      <c r="NPB836" s="28"/>
      <c r="NPC836" s="28"/>
      <c r="NPD836" s="28"/>
      <c r="NPE836" s="28"/>
      <c r="NPF836" s="28"/>
      <c r="NPG836" s="28"/>
      <c r="NPH836" s="28"/>
      <c r="NPI836" s="28"/>
      <c r="NPJ836" s="28"/>
      <c r="NPK836" s="28"/>
      <c r="NPL836" s="28"/>
      <c r="NPM836" s="28"/>
      <c r="NPN836" s="28"/>
      <c r="NPO836" s="28"/>
      <c r="NPP836" s="28"/>
      <c r="NPQ836" s="28"/>
      <c r="NPR836" s="28"/>
      <c r="NPS836" s="28"/>
      <c r="NPT836" s="28"/>
      <c r="NPU836" s="28"/>
      <c r="NPV836" s="28"/>
      <c r="NPW836" s="28"/>
      <c r="NPX836" s="28"/>
      <c r="NPY836" s="28"/>
      <c r="NPZ836" s="28"/>
      <c r="NQA836" s="28"/>
      <c r="NQB836" s="28"/>
      <c r="NQC836" s="28"/>
      <c r="NQD836" s="28"/>
      <c r="NQE836" s="28"/>
      <c r="NQF836" s="28"/>
      <c r="NQG836" s="28"/>
      <c r="NQH836" s="28"/>
      <c r="NQI836" s="28"/>
      <c r="NQJ836" s="28"/>
      <c r="NQK836" s="28"/>
      <c r="NQL836" s="28"/>
      <c r="NQM836" s="28"/>
      <c r="NQN836" s="28"/>
      <c r="NQO836" s="28"/>
      <c r="NQP836" s="28"/>
      <c r="NQQ836" s="28"/>
      <c r="NQR836" s="28"/>
      <c r="NQS836" s="28"/>
      <c r="NQT836" s="28"/>
      <c r="NQU836" s="28"/>
      <c r="NQV836" s="28"/>
      <c r="NQW836" s="28"/>
      <c r="NQX836" s="28"/>
      <c r="NQY836" s="28"/>
      <c r="NQZ836" s="28"/>
      <c r="NRA836" s="28"/>
      <c r="NRB836" s="28"/>
      <c r="NRC836" s="28"/>
      <c r="NRD836" s="28"/>
      <c r="NRE836" s="28"/>
      <c r="NRF836" s="28"/>
      <c r="NRG836" s="28"/>
      <c r="NRH836" s="28"/>
      <c r="NRI836" s="28"/>
      <c r="NRJ836" s="28"/>
      <c r="NRK836" s="28"/>
      <c r="NRL836" s="28"/>
      <c r="NRM836" s="28"/>
      <c r="NRN836" s="28"/>
      <c r="NRO836" s="28"/>
      <c r="NRP836" s="28"/>
      <c r="NRQ836" s="28"/>
      <c r="NRR836" s="28"/>
      <c r="NRS836" s="28"/>
      <c r="NRT836" s="28"/>
      <c r="NRU836" s="28"/>
      <c r="NRV836" s="28"/>
      <c r="NRW836" s="28"/>
      <c r="NRX836" s="28"/>
      <c r="NRY836" s="28"/>
      <c r="NRZ836" s="28"/>
      <c r="NSA836" s="28"/>
      <c r="NSB836" s="28"/>
      <c r="NSC836" s="28"/>
      <c r="NSD836" s="28"/>
      <c r="NSE836" s="28"/>
      <c r="NSF836" s="28"/>
      <c r="NSG836" s="28"/>
      <c r="NSH836" s="28"/>
      <c r="NSI836" s="28"/>
      <c r="NSJ836" s="28"/>
      <c r="NSK836" s="28"/>
      <c r="NSL836" s="28"/>
      <c r="NSM836" s="28"/>
      <c r="NSN836" s="28"/>
      <c r="NSO836" s="28"/>
      <c r="NSP836" s="28"/>
      <c r="NSQ836" s="28"/>
      <c r="NSR836" s="28"/>
      <c r="NSS836" s="28"/>
      <c r="NST836" s="28"/>
      <c r="NSU836" s="28"/>
      <c r="NSV836" s="28"/>
      <c r="NSW836" s="28"/>
      <c r="NSX836" s="28"/>
      <c r="NSY836" s="28"/>
      <c r="NSZ836" s="28"/>
      <c r="NTA836" s="28"/>
      <c r="NTB836" s="28"/>
      <c r="NTC836" s="28"/>
      <c r="NTD836" s="28"/>
      <c r="NTE836" s="28"/>
      <c r="NTF836" s="28"/>
      <c r="NTG836" s="28"/>
      <c r="NTH836" s="28"/>
      <c r="NTI836" s="28"/>
      <c r="NTJ836" s="28"/>
      <c r="NTK836" s="28"/>
      <c r="NTL836" s="28"/>
      <c r="NTM836" s="28"/>
      <c r="NTN836" s="28"/>
      <c r="NTO836" s="28"/>
      <c r="NTP836" s="28"/>
      <c r="NTQ836" s="28"/>
      <c r="NTR836" s="28"/>
      <c r="NTS836" s="28"/>
      <c r="NTT836" s="28"/>
      <c r="NTU836" s="28"/>
      <c r="NTV836" s="28"/>
      <c r="NTW836" s="28"/>
      <c r="NTX836" s="28"/>
      <c r="NTY836" s="28"/>
      <c r="NTZ836" s="28"/>
      <c r="NUA836" s="28"/>
      <c r="NUB836" s="28"/>
      <c r="NUC836" s="28"/>
      <c r="NUD836" s="28"/>
      <c r="NUE836" s="28"/>
      <c r="NUF836" s="28"/>
      <c r="NUG836" s="28"/>
      <c r="NUH836" s="28"/>
      <c r="NUI836" s="28"/>
      <c r="NUJ836" s="28"/>
      <c r="NUK836" s="28"/>
      <c r="NUL836" s="28"/>
      <c r="NUM836" s="28"/>
      <c r="NUN836" s="28"/>
      <c r="NUO836" s="28"/>
      <c r="NUP836" s="28"/>
      <c r="NUQ836" s="28"/>
      <c r="NUR836" s="28"/>
      <c r="NUS836" s="28"/>
      <c r="NUT836" s="28"/>
      <c r="NUU836" s="28"/>
      <c r="NUV836" s="28"/>
      <c r="NUW836" s="28"/>
      <c r="NUX836" s="28"/>
      <c r="NUY836" s="28"/>
      <c r="NUZ836" s="28"/>
      <c r="NVA836" s="28"/>
      <c r="NVB836" s="28"/>
      <c r="NVC836" s="28"/>
      <c r="NVD836" s="28"/>
      <c r="NVE836" s="28"/>
      <c r="NVF836" s="28"/>
      <c r="NVG836" s="28"/>
      <c r="NVH836" s="28"/>
      <c r="NVI836" s="28"/>
      <c r="NVJ836" s="28"/>
      <c r="NVK836" s="28"/>
      <c r="NVL836" s="28"/>
      <c r="NVM836" s="28"/>
      <c r="NVN836" s="28"/>
      <c r="NVO836" s="28"/>
      <c r="NVP836" s="28"/>
      <c r="NVQ836" s="28"/>
      <c r="NVR836" s="28"/>
      <c r="NVS836" s="28"/>
      <c r="NVT836" s="28"/>
      <c r="NVU836" s="28"/>
      <c r="NVV836" s="28"/>
      <c r="NVW836" s="28"/>
      <c r="NVX836" s="28"/>
      <c r="NVY836" s="28"/>
      <c r="NVZ836" s="28"/>
      <c r="NWA836" s="28"/>
      <c r="NWB836" s="28"/>
      <c r="NWC836" s="28"/>
      <c r="NWD836" s="28"/>
      <c r="NWE836" s="28"/>
      <c r="NWF836" s="28"/>
      <c r="NWG836" s="28"/>
      <c r="NWH836" s="28"/>
      <c r="NWI836" s="28"/>
      <c r="NWJ836" s="28"/>
      <c r="NWK836" s="28"/>
      <c r="NWL836" s="28"/>
      <c r="NWM836" s="28"/>
      <c r="NWN836" s="28"/>
      <c r="NWO836" s="28"/>
      <c r="NWP836" s="28"/>
      <c r="NWQ836" s="28"/>
      <c r="NWR836" s="28"/>
      <c r="NWS836" s="28"/>
      <c r="NWT836" s="28"/>
      <c r="NWU836" s="28"/>
      <c r="NWV836" s="28"/>
      <c r="NWW836" s="28"/>
      <c r="NWX836" s="28"/>
      <c r="NWY836" s="28"/>
      <c r="NWZ836" s="28"/>
      <c r="NXA836" s="28"/>
      <c r="NXB836" s="28"/>
      <c r="NXC836" s="28"/>
      <c r="NXD836" s="28"/>
      <c r="NXE836" s="28"/>
      <c r="NXF836" s="28"/>
      <c r="NXG836" s="28"/>
      <c r="NXH836" s="28"/>
      <c r="NXI836" s="28"/>
      <c r="NXJ836" s="28"/>
      <c r="NXK836" s="28"/>
      <c r="NXL836" s="28"/>
      <c r="NXM836" s="28"/>
      <c r="NXN836" s="28"/>
      <c r="NXO836" s="28"/>
      <c r="NXP836" s="28"/>
      <c r="NXQ836" s="28"/>
      <c r="NXR836" s="28"/>
      <c r="NXS836" s="28"/>
      <c r="NXT836" s="28"/>
      <c r="NXU836" s="28"/>
      <c r="NXV836" s="28"/>
      <c r="NXW836" s="28"/>
      <c r="NXX836" s="28"/>
      <c r="NXY836" s="28"/>
      <c r="NXZ836" s="28"/>
      <c r="NYA836" s="28"/>
      <c r="NYB836" s="28"/>
      <c r="NYC836" s="28"/>
      <c r="NYD836" s="28"/>
      <c r="NYE836" s="28"/>
      <c r="NYF836" s="28"/>
      <c r="NYG836" s="28"/>
      <c r="NYH836" s="28"/>
      <c r="NYI836" s="28"/>
      <c r="NYJ836" s="28"/>
      <c r="NYK836" s="28"/>
      <c r="NYL836" s="28"/>
      <c r="NYM836" s="28"/>
      <c r="NYN836" s="28"/>
      <c r="NYO836" s="28"/>
      <c r="NYP836" s="28"/>
      <c r="NYQ836" s="28"/>
      <c r="NYR836" s="28"/>
      <c r="NYS836" s="28"/>
      <c r="NYT836" s="28"/>
      <c r="NYU836" s="28"/>
      <c r="NYV836" s="28"/>
      <c r="NYW836" s="28"/>
      <c r="NYX836" s="28"/>
      <c r="NYY836" s="28"/>
      <c r="NYZ836" s="28"/>
      <c r="NZA836" s="28"/>
      <c r="NZB836" s="28"/>
      <c r="NZC836" s="28"/>
      <c r="NZD836" s="28"/>
      <c r="NZE836" s="28"/>
      <c r="NZF836" s="28"/>
      <c r="NZG836" s="28"/>
      <c r="NZH836" s="28"/>
      <c r="NZI836" s="28"/>
      <c r="NZJ836" s="28"/>
      <c r="NZK836" s="28"/>
      <c r="NZL836" s="28"/>
      <c r="NZM836" s="28"/>
      <c r="NZN836" s="28"/>
      <c r="NZO836" s="28"/>
      <c r="NZP836" s="28"/>
      <c r="NZQ836" s="28"/>
      <c r="NZR836" s="28"/>
      <c r="NZS836" s="28"/>
      <c r="NZT836" s="28"/>
      <c r="NZU836" s="28"/>
      <c r="NZV836" s="28"/>
      <c r="NZW836" s="28"/>
      <c r="NZX836" s="28"/>
      <c r="NZY836" s="28"/>
      <c r="NZZ836" s="28"/>
      <c r="OAA836" s="28"/>
      <c r="OAB836" s="28"/>
      <c r="OAC836" s="28"/>
      <c r="OAD836" s="28"/>
      <c r="OAE836" s="28"/>
      <c r="OAF836" s="28"/>
      <c r="OAG836" s="28"/>
      <c r="OAH836" s="28"/>
      <c r="OAI836" s="28"/>
      <c r="OAJ836" s="28"/>
      <c r="OAK836" s="28"/>
      <c r="OAL836" s="28"/>
      <c r="OAM836" s="28"/>
      <c r="OAN836" s="28"/>
      <c r="OAO836" s="28"/>
      <c r="OAP836" s="28"/>
      <c r="OAQ836" s="28"/>
      <c r="OAR836" s="28"/>
      <c r="OAS836" s="28"/>
      <c r="OAT836" s="28"/>
      <c r="OAU836" s="28"/>
      <c r="OAV836" s="28"/>
      <c r="OAW836" s="28"/>
      <c r="OAX836" s="28"/>
      <c r="OAY836" s="28"/>
      <c r="OAZ836" s="28"/>
      <c r="OBA836" s="28"/>
      <c r="OBB836" s="28"/>
      <c r="OBC836" s="28"/>
      <c r="OBD836" s="28"/>
      <c r="OBE836" s="28"/>
      <c r="OBF836" s="28"/>
      <c r="OBG836" s="28"/>
      <c r="OBH836" s="28"/>
      <c r="OBI836" s="28"/>
      <c r="OBJ836" s="28"/>
      <c r="OBK836" s="28"/>
      <c r="OBL836" s="28"/>
      <c r="OBM836" s="28"/>
      <c r="OBN836" s="28"/>
      <c r="OBO836" s="28"/>
      <c r="OBP836" s="28"/>
      <c r="OBQ836" s="28"/>
      <c r="OBR836" s="28"/>
      <c r="OBS836" s="28"/>
      <c r="OBT836" s="28"/>
      <c r="OBU836" s="28"/>
      <c r="OBV836" s="28"/>
      <c r="OBW836" s="28"/>
      <c r="OBX836" s="28"/>
      <c r="OBY836" s="28"/>
      <c r="OBZ836" s="28"/>
      <c r="OCA836" s="28"/>
      <c r="OCB836" s="28"/>
      <c r="OCC836" s="28"/>
      <c r="OCD836" s="28"/>
      <c r="OCE836" s="28"/>
      <c r="OCF836" s="28"/>
      <c r="OCG836" s="28"/>
      <c r="OCH836" s="28"/>
      <c r="OCI836" s="28"/>
      <c r="OCJ836" s="28"/>
      <c r="OCK836" s="28"/>
      <c r="OCL836" s="28"/>
      <c r="OCM836" s="28"/>
      <c r="OCN836" s="28"/>
      <c r="OCO836" s="28"/>
      <c r="OCP836" s="28"/>
      <c r="OCQ836" s="28"/>
      <c r="OCR836" s="28"/>
      <c r="OCS836" s="28"/>
      <c r="OCT836" s="28"/>
      <c r="OCU836" s="28"/>
      <c r="OCV836" s="28"/>
      <c r="OCW836" s="28"/>
      <c r="OCX836" s="28"/>
      <c r="OCY836" s="28"/>
      <c r="OCZ836" s="28"/>
      <c r="ODA836" s="28"/>
      <c r="ODB836" s="28"/>
      <c r="ODC836" s="28"/>
      <c r="ODD836" s="28"/>
      <c r="ODE836" s="28"/>
      <c r="ODF836" s="28"/>
      <c r="ODG836" s="28"/>
      <c r="ODH836" s="28"/>
      <c r="ODI836" s="28"/>
      <c r="ODJ836" s="28"/>
      <c r="ODK836" s="28"/>
      <c r="ODL836" s="28"/>
      <c r="ODM836" s="28"/>
      <c r="ODN836" s="28"/>
      <c r="ODO836" s="28"/>
      <c r="ODP836" s="28"/>
      <c r="ODQ836" s="28"/>
      <c r="ODR836" s="28"/>
      <c r="ODS836" s="28"/>
      <c r="ODT836" s="28"/>
      <c r="ODU836" s="28"/>
      <c r="ODV836" s="28"/>
      <c r="ODW836" s="28"/>
      <c r="ODX836" s="28"/>
      <c r="ODY836" s="28"/>
      <c r="ODZ836" s="28"/>
      <c r="OEA836" s="28"/>
      <c r="OEB836" s="28"/>
      <c r="OEC836" s="28"/>
      <c r="OED836" s="28"/>
      <c r="OEE836" s="28"/>
      <c r="OEF836" s="28"/>
      <c r="OEG836" s="28"/>
      <c r="OEH836" s="28"/>
      <c r="OEI836" s="28"/>
      <c r="OEJ836" s="28"/>
      <c r="OEK836" s="28"/>
      <c r="OEL836" s="28"/>
      <c r="OEM836" s="28"/>
      <c r="OEN836" s="28"/>
      <c r="OEO836" s="28"/>
      <c r="OEP836" s="28"/>
      <c r="OEQ836" s="28"/>
      <c r="OER836" s="28"/>
      <c r="OES836" s="28"/>
      <c r="OET836" s="28"/>
      <c r="OEU836" s="28"/>
      <c r="OEV836" s="28"/>
      <c r="OEW836" s="28"/>
      <c r="OEX836" s="28"/>
      <c r="OEY836" s="28"/>
      <c r="OEZ836" s="28"/>
      <c r="OFA836" s="28"/>
      <c r="OFB836" s="28"/>
      <c r="OFC836" s="28"/>
      <c r="OFD836" s="28"/>
      <c r="OFE836" s="28"/>
      <c r="OFF836" s="28"/>
      <c r="OFG836" s="28"/>
      <c r="OFH836" s="28"/>
      <c r="OFI836" s="28"/>
      <c r="OFJ836" s="28"/>
      <c r="OFK836" s="28"/>
      <c r="OFL836" s="28"/>
      <c r="OFM836" s="28"/>
      <c r="OFN836" s="28"/>
      <c r="OFO836" s="28"/>
      <c r="OFP836" s="28"/>
      <c r="OFQ836" s="28"/>
      <c r="OFR836" s="28"/>
      <c r="OFS836" s="28"/>
      <c r="OFT836" s="28"/>
      <c r="OFU836" s="28"/>
      <c r="OFV836" s="28"/>
      <c r="OFW836" s="28"/>
      <c r="OFX836" s="28"/>
      <c r="OFY836" s="28"/>
      <c r="OFZ836" s="28"/>
      <c r="OGA836" s="28"/>
      <c r="OGB836" s="28"/>
      <c r="OGC836" s="28"/>
      <c r="OGD836" s="28"/>
      <c r="OGE836" s="28"/>
      <c r="OGF836" s="28"/>
      <c r="OGG836" s="28"/>
      <c r="OGH836" s="28"/>
      <c r="OGI836" s="28"/>
      <c r="OGJ836" s="28"/>
      <c r="OGK836" s="28"/>
      <c r="OGL836" s="28"/>
      <c r="OGM836" s="28"/>
      <c r="OGN836" s="28"/>
      <c r="OGO836" s="28"/>
      <c r="OGP836" s="28"/>
      <c r="OGQ836" s="28"/>
      <c r="OGR836" s="28"/>
      <c r="OGS836" s="28"/>
      <c r="OGT836" s="28"/>
      <c r="OGU836" s="28"/>
      <c r="OGV836" s="28"/>
      <c r="OGW836" s="28"/>
      <c r="OGX836" s="28"/>
      <c r="OGY836" s="28"/>
      <c r="OGZ836" s="28"/>
      <c r="OHA836" s="28"/>
      <c r="OHB836" s="28"/>
      <c r="OHC836" s="28"/>
      <c r="OHD836" s="28"/>
      <c r="OHE836" s="28"/>
      <c r="OHF836" s="28"/>
      <c r="OHG836" s="28"/>
      <c r="OHH836" s="28"/>
      <c r="OHI836" s="28"/>
      <c r="OHJ836" s="28"/>
      <c r="OHK836" s="28"/>
      <c r="OHL836" s="28"/>
      <c r="OHM836" s="28"/>
      <c r="OHN836" s="28"/>
      <c r="OHO836" s="28"/>
      <c r="OHP836" s="28"/>
      <c r="OHQ836" s="28"/>
      <c r="OHR836" s="28"/>
      <c r="OHS836" s="28"/>
      <c r="OHT836" s="28"/>
      <c r="OHU836" s="28"/>
      <c r="OHV836" s="28"/>
      <c r="OHW836" s="28"/>
      <c r="OHX836" s="28"/>
      <c r="OHY836" s="28"/>
      <c r="OHZ836" s="28"/>
      <c r="OIA836" s="28"/>
      <c r="OIB836" s="28"/>
      <c r="OIC836" s="28"/>
      <c r="OID836" s="28"/>
      <c r="OIE836" s="28"/>
      <c r="OIF836" s="28"/>
      <c r="OIG836" s="28"/>
      <c r="OIH836" s="28"/>
      <c r="OII836" s="28"/>
      <c r="OIJ836" s="28"/>
      <c r="OIK836" s="28"/>
      <c r="OIL836" s="28"/>
      <c r="OIM836" s="28"/>
      <c r="OIN836" s="28"/>
      <c r="OIO836" s="28"/>
      <c r="OIP836" s="28"/>
      <c r="OIQ836" s="28"/>
      <c r="OIR836" s="28"/>
      <c r="OIS836" s="28"/>
      <c r="OIT836" s="28"/>
      <c r="OIU836" s="28"/>
      <c r="OIV836" s="28"/>
      <c r="OIW836" s="28"/>
      <c r="OIX836" s="28"/>
      <c r="OIY836" s="28"/>
      <c r="OIZ836" s="28"/>
      <c r="OJA836" s="28"/>
      <c r="OJB836" s="28"/>
      <c r="OJC836" s="28"/>
      <c r="OJD836" s="28"/>
      <c r="OJE836" s="28"/>
      <c r="OJF836" s="28"/>
      <c r="OJG836" s="28"/>
      <c r="OJH836" s="28"/>
      <c r="OJI836" s="28"/>
      <c r="OJJ836" s="28"/>
      <c r="OJK836" s="28"/>
      <c r="OJL836" s="28"/>
      <c r="OJM836" s="28"/>
      <c r="OJN836" s="28"/>
      <c r="OJO836" s="28"/>
      <c r="OJP836" s="28"/>
      <c r="OJQ836" s="28"/>
      <c r="OJR836" s="28"/>
      <c r="OJS836" s="28"/>
      <c r="OJT836" s="28"/>
      <c r="OJU836" s="28"/>
      <c r="OJV836" s="28"/>
      <c r="OJW836" s="28"/>
      <c r="OJX836" s="28"/>
      <c r="OJY836" s="28"/>
      <c r="OJZ836" s="28"/>
      <c r="OKA836" s="28"/>
      <c r="OKB836" s="28"/>
      <c r="OKC836" s="28"/>
      <c r="OKD836" s="28"/>
      <c r="OKE836" s="28"/>
      <c r="OKF836" s="28"/>
      <c r="OKG836" s="28"/>
      <c r="OKH836" s="28"/>
      <c r="OKI836" s="28"/>
      <c r="OKJ836" s="28"/>
      <c r="OKK836" s="28"/>
      <c r="OKL836" s="28"/>
      <c r="OKM836" s="28"/>
      <c r="OKN836" s="28"/>
      <c r="OKO836" s="28"/>
      <c r="OKP836" s="28"/>
      <c r="OKQ836" s="28"/>
      <c r="OKR836" s="28"/>
      <c r="OKS836" s="28"/>
      <c r="OKT836" s="28"/>
      <c r="OKU836" s="28"/>
      <c r="OKV836" s="28"/>
      <c r="OKW836" s="28"/>
      <c r="OKX836" s="28"/>
      <c r="OKY836" s="28"/>
      <c r="OKZ836" s="28"/>
      <c r="OLA836" s="28"/>
      <c r="OLB836" s="28"/>
      <c r="OLC836" s="28"/>
      <c r="OLD836" s="28"/>
      <c r="OLE836" s="28"/>
      <c r="OLF836" s="28"/>
      <c r="OLG836" s="28"/>
      <c r="OLH836" s="28"/>
      <c r="OLI836" s="28"/>
      <c r="OLJ836" s="28"/>
      <c r="OLK836" s="28"/>
      <c r="OLL836" s="28"/>
      <c r="OLM836" s="28"/>
      <c r="OLN836" s="28"/>
      <c r="OLO836" s="28"/>
      <c r="OLP836" s="28"/>
      <c r="OLQ836" s="28"/>
      <c r="OLR836" s="28"/>
      <c r="OLS836" s="28"/>
      <c r="OLT836" s="28"/>
      <c r="OLU836" s="28"/>
      <c r="OLV836" s="28"/>
      <c r="OLW836" s="28"/>
      <c r="OLX836" s="28"/>
      <c r="OLY836" s="28"/>
      <c r="OLZ836" s="28"/>
      <c r="OMA836" s="28"/>
      <c r="OMB836" s="28"/>
      <c r="OMC836" s="28"/>
      <c r="OMD836" s="28"/>
      <c r="OME836" s="28"/>
      <c r="OMF836" s="28"/>
      <c r="OMG836" s="28"/>
      <c r="OMH836" s="28"/>
      <c r="OMI836" s="28"/>
      <c r="OMJ836" s="28"/>
      <c r="OMK836" s="28"/>
      <c r="OML836" s="28"/>
      <c r="OMM836" s="28"/>
      <c r="OMN836" s="28"/>
      <c r="OMO836" s="28"/>
      <c r="OMP836" s="28"/>
      <c r="OMQ836" s="28"/>
      <c r="OMR836" s="28"/>
      <c r="OMS836" s="28"/>
      <c r="OMT836" s="28"/>
      <c r="OMU836" s="28"/>
      <c r="OMV836" s="28"/>
      <c r="OMW836" s="28"/>
      <c r="OMX836" s="28"/>
      <c r="OMY836" s="28"/>
      <c r="OMZ836" s="28"/>
      <c r="ONA836" s="28"/>
      <c r="ONB836" s="28"/>
      <c r="ONC836" s="28"/>
      <c r="OND836" s="28"/>
      <c r="ONE836" s="28"/>
      <c r="ONF836" s="28"/>
      <c r="ONG836" s="28"/>
      <c r="ONH836" s="28"/>
      <c r="ONI836" s="28"/>
      <c r="ONJ836" s="28"/>
      <c r="ONK836" s="28"/>
      <c r="ONL836" s="28"/>
      <c r="ONM836" s="28"/>
      <c r="ONN836" s="28"/>
      <c r="ONO836" s="28"/>
      <c r="ONP836" s="28"/>
      <c r="ONQ836" s="28"/>
      <c r="ONR836" s="28"/>
      <c r="ONS836" s="28"/>
      <c r="ONT836" s="28"/>
      <c r="ONU836" s="28"/>
      <c r="ONV836" s="28"/>
      <c r="ONW836" s="28"/>
      <c r="ONX836" s="28"/>
      <c r="ONY836" s="28"/>
      <c r="ONZ836" s="28"/>
      <c r="OOA836" s="28"/>
      <c r="OOB836" s="28"/>
      <c r="OOC836" s="28"/>
      <c r="OOD836" s="28"/>
      <c r="OOE836" s="28"/>
      <c r="OOF836" s="28"/>
      <c r="OOG836" s="28"/>
      <c r="OOH836" s="28"/>
      <c r="OOI836" s="28"/>
      <c r="OOJ836" s="28"/>
      <c r="OOK836" s="28"/>
      <c r="OOL836" s="28"/>
      <c r="OOM836" s="28"/>
      <c r="OON836" s="28"/>
      <c r="OOO836" s="28"/>
      <c r="OOP836" s="28"/>
      <c r="OOQ836" s="28"/>
      <c r="OOR836" s="28"/>
      <c r="OOS836" s="28"/>
      <c r="OOT836" s="28"/>
      <c r="OOU836" s="28"/>
      <c r="OOV836" s="28"/>
      <c r="OOW836" s="28"/>
      <c r="OOX836" s="28"/>
      <c r="OOY836" s="28"/>
      <c r="OOZ836" s="28"/>
      <c r="OPA836" s="28"/>
      <c r="OPB836" s="28"/>
      <c r="OPC836" s="28"/>
      <c r="OPD836" s="28"/>
      <c r="OPE836" s="28"/>
      <c r="OPF836" s="28"/>
      <c r="OPG836" s="28"/>
      <c r="OPH836" s="28"/>
      <c r="OPI836" s="28"/>
      <c r="OPJ836" s="28"/>
      <c r="OPK836" s="28"/>
      <c r="OPL836" s="28"/>
      <c r="OPM836" s="28"/>
      <c r="OPN836" s="28"/>
      <c r="OPO836" s="28"/>
      <c r="OPP836" s="28"/>
      <c r="OPQ836" s="28"/>
      <c r="OPR836" s="28"/>
      <c r="OPS836" s="28"/>
      <c r="OPT836" s="28"/>
      <c r="OPU836" s="28"/>
      <c r="OPV836" s="28"/>
      <c r="OPW836" s="28"/>
      <c r="OPX836" s="28"/>
      <c r="OPY836" s="28"/>
      <c r="OPZ836" s="28"/>
      <c r="OQA836" s="28"/>
      <c r="OQB836" s="28"/>
      <c r="OQC836" s="28"/>
      <c r="OQD836" s="28"/>
      <c r="OQE836" s="28"/>
      <c r="OQF836" s="28"/>
      <c r="OQG836" s="28"/>
      <c r="OQH836" s="28"/>
      <c r="OQI836" s="28"/>
      <c r="OQJ836" s="28"/>
      <c r="OQK836" s="28"/>
      <c r="OQL836" s="28"/>
      <c r="OQM836" s="28"/>
      <c r="OQN836" s="28"/>
      <c r="OQO836" s="28"/>
      <c r="OQP836" s="28"/>
      <c r="OQQ836" s="28"/>
      <c r="OQR836" s="28"/>
      <c r="OQS836" s="28"/>
      <c r="OQT836" s="28"/>
      <c r="OQU836" s="28"/>
      <c r="OQV836" s="28"/>
      <c r="OQW836" s="28"/>
      <c r="OQX836" s="28"/>
      <c r="OQY836" s="28"/>
      <c r="OQZ836" s="28"/>
      <c r="ORA836" s="28"/>
      <c r="ORB836" s="28"/>
      <c r="ORC836" s="28"/>
      <c r="ORD836" s="28"/>
      <c r="ORE836" s="28"/>
      <c r="ORF836" s="28"/>
      <c r="ORG836" s="28"/>
      <c r="ORH836" s="28"/>
      <c r="ORI836" s="28"/>
      <c r="ORJ836" s="28"/>
      <c r="ORK836" s="28"/>
      <c r="ORL836" s="28"/>
      <c r="ORM836" s="28"/>
      <c r="ORN836" s="28"/>
      <c r="ORO836" s="28"/>
      <c r="ORP836" s="28"/>
      <c r="ORQ836" s="28"/>
      <c r="ORR836" s="28"/>
      <c r="ORS836" s="28"/>
      <c r="ORT836" s="28"/>
      <c r="ORU836" s="28"/>
      <c r="ORV836" s="28"/>
      <c r="ORW836" s="28"/>
      <c r="ORX836" s="28"/>
      <c r="ORY836" s="28"/>
      <c r="ORZ836" s="28"/>
      <c r="OSA836" s="28"/>
      <c r="OSB836" s="28"/>
      <c r="OSC836" s="28"/>
      <c r="OSD836" s="28"/>
      <c r="OSE836" s="28"/>
      <c r="OSF836" s="28"/>
      <c r="OSG836" s="28"/>
      <c r="OSH836" s="28"/>
      <c r="OSI836" s="28"/>
      <c r="OSJ836" s="28"/>
      <c r="OSK836" s="28"/>
      <c r="OSL836" s="28"/>
      <c r="OSM836" s="28"/>
      <c r="OSN836" s="28"/>
      <c r="OSO836" s="28"/>
      <c r="OSP836" s="28"/>
      <c r="OSQ836" s="28"/>
      <c r="OSR836" s="28"/>
      <c r="OSS836" s="28"/>
      <c r="OST836" s="28"/>
      <c r="OSU836" s="28"/>
      <c r="OSV836" s="28"/>
      <c r="OSW836" s="28"/>
      <c r="OSX836" s="28"/>
      <c r="OSY836" s="28"/>
      <c r="OSZ836" s="28"/>
      <c r="OTA836" s="28"/>
      <c r="OTB836" s="28"/>
      <c r="OTC836" s="28"/>
      <c r="OTD836" s="28"/>
      <c r="OTE836" s="28"/>
      <c r="OTF836" s="28"/>
      <c r="OTG836" s="28"/>
      <c r="OTH836" s="28"/>
      <c r="OTI836" s="28"/>
      <c r="OTJ836" s="28"/>
      <c r="OTK836" s="28"/>
      <c r="OTL836" s="28"/>
      <c r="OTM836" s="28"/>
      <c r="OTN836" s="28"/>
      <c r="OTO836" s="28"/>
      <c r="OTP836" s="28"/>
      <c r="OTQ836" s="28"/>
      <c r="OTR836" s="28"/>
      <c r="OTS836" s="28"/>
      <c r="OTT836" s="28"/>
      <c r="OTU836" s="28"/>
      <c r="OTV836" s="28"/>
      <c r="OTW836" s="28"/>
      <c r="OTX836" s="28"/>
      <c r="OTY836" s="28"/>
      <c r="OTZ836" s="28"/>
      <c r="OUA836" s="28"/>
      <c r="OUB836" s="28"/>
      <c r="OUC836" s="28"/>
      <c r="OUD836" s="28"/>
      <c r="OUE836" s="28"/>
      <c r="OUF836" s="28"/>
      <c r="OUG836" s="28"/>
      <c r="OUH836" s="28"/>
      <c r="OUI836" s="28"/>
      <c r="OUJ836" s="28"/>
      <c r="OUK836" s="28"/>
      <c r="OUL836" s="28"/>
      <c r="OUM836" s="28"/>
      <c r="OUN836" s="28"/>
      <c r="OUO836" s="28"/>
      <c r="OUP836" s="28"/>
      <c r="OUQ836" s="28"/>
      <c r="OUR836" s="28"/>
      <c r="OUS836" s="28"/>
      <c r="OUT836" s="28"/>
      <c r="OUU836" s="28"/>
      <c r="OUV836" s="28"/>
      <c r="OUW836" s="28"/>
      <c r="OUX836" s="28"/>
      <c r="OUY836" s="28"/>
      <c r="OUZ836" s="28"/>
      <c r="OVA836" s="28"/>
      <c r="OVB836" s="28"/>
      <c r="OVC836" s="28"/>
      <c r="OVD836" s="28"/>
      <c r="OVE836" s="28"/>
      <c r="OVF836" s="28"/>
      <c r="OVG836" s="28"/>
      <c r="OVH836" s="28"/>
      <c r="OVI836" s="28"/>
      <c r="OVJ836" s="28"/>
      <c r="OVK836" s="28"/>
      <c r="OVL836" s="28"/>
      <c r="OVM836" s="28"/>
      <c r="OVN836" s="28"/>
      <c r="OVO836" s="28"/>
      <c r="OVP836" s="28"/>
      <c r="OVQ836" s="28"/>
      <c r="OVR836" s="28"/>
      <c r="OVS836" s="28"/>
      <c r="OVT836" s="28"/>
      <c r="OVU836" s="28"/>
      <c r="OVV836" s="28"/>
      <c r="OVW836" s="28"/>
      <c r="OVX836" s="28"/>
      <c r="OVY836" s="28"/>
      <c r="OVZ836" s="28"/>
      <c r="OWA836" s="28"/>
      <c r="OWB836" s="28"/>
      <c r="OWC836" s="28"/>
      <c r="OWD836" s="28"/>
      <c r="OWE836" s="28"/>
      <c r="OWF836" s="28"/>
      <c r="OWG836" s="28"/>
      <c r="OWH836" s="28"/>
      <c r="OWI836" s="28"/>
      <c r="OWJ836" s="28"/>
      <c r="OWK836" s="28"/>
      <c r="OWL836" s="28"/>
      <c r="OWM836" s="28"/>
      <c r="OWN836" s="28"/>
      <c r="OWO836" s="28"/>
      <c r="OWP836" s="28"/>
      <c r="OWQ836" s="28"/>
      <c r="OWR836" s="28"/>
      <c r="OWS836" s="28"/>
      <c r="OWT836" s="28"/>
      <c r="OWU836" s="28"/>
      <c r="OWV836" s="28"/>
      <c r="OWW836" s="28"/>
      <c r="OWX836" s="28"/>
      <c r="OWY836" s="28"/>
      <c r="OWZ836" s="28"/>
      <c r="OXA836" s="28"/>
      <c r="OXB836" s="28"/>
      <c r="OXC836" s="28"/>
      <c r="OXD836" s="28"/>
      <c r="OXE836" s="28"/>
      <c r="OXF836" s="28"/>
      <c r="OXG836" s="28"/>
      <c r="OXH836" s="28"/>
      <c r="OXI836" s="28"/>
      <c r="OXJ836" s="28"/>
      <c r="OXK836" s="28"/>
      <c r="OXL836" s="28"/>
      <c r="OXM836" s="28"/>
      <c r="OXN836" s="28"/>
      <c r="OXO836" s="28"/>
      <c r="OXP836" s="28"/>
      <c r="OXQ836" s="28"/>
      <c r="OXR836" s="28"/>
      <c r="OXS836" s="28"/>
      <c r="OXT836" s="28"/>
      <c r="OXU836" s="28"/>
      <c r="OXV836" s="28"/>
      <c r="OXW836" s="28"/>
      <c r="OXX836" s="28"/>
      <c r="OXY836" s="28"/>
      <c r="OXZ836" s="28"/>
      <c r="OYA836" s="28"/>
      <c r="OYB836" s="28"/>
      <c r="OYC836" s="28"/>
      <c r="OYD836" s="28"/>
      <c r="OYE836" s="28"/>
      <c r="OYF836" s="28"/>
      <c r="OYG836" s="28"/>
      <c r="OYH836" s="28"/>
      <c r="OYI836" s="28"/>
      <c r="OYJ836" s="28"/>
      <c r="OYK836" s="28"/>
      <c r="OYL836" s="28"/>
      <c r="OYM836" s="28"/>
      <c r="OYN836" s="28"/>
      <c r="OYO836" s="28"/>
      <c r="OYP836" s="28"/>
      <c r="OYQ836" s="28"/>
      <c r="OYR836" s="28"/>
      <c r="OYS836" s="28"/>
      <c r="OYT836" s="28"/>
      <c r="OYU836" s="28"/>
      <c r="OYV836" s="28"/>
      <c r="OYW836" s="28"/>
      <c r="OYX836" s="28"/>
      <c r="OYY836" s="28"/>
      <c r="OYZ836" s="28"/>
      <c r="OZA836" s="28"/>
      <c r="OZB836" s="28"/>
      <c r="OZC836" s="28"/>
      <c r="OZD836" s="28"/>
      <c r="OZE836" s="28"/>
      <c r="OZF836" s="28"/>
      <c r="OZG836" s="28"/>
      <c r="OZH836" s="28"/>
      <c r="OZI836" s="28"/>
      <c r="OZJ836" s="28"/>
      <c r="OZK836" s="28"/>
      <c r="OZL836" s="28"/>
      <c r="OZM836" s="28"/>
      <c r="OZN836" s="28"/>
      <c r="OZO836" s="28"/>
      <c r="OZP836" s="28"/>
      <c r="OZQ836" s="28"/>
      <c r="OZR836" s="28"/>
      <c r="OZS836" s="28"/>
      <c r="OZT836" s="28"/>
      <c r="OZU836" s="28"/>
      <c r="OZV836" s="28"/>
      <c r="OZW836" s="28"/>
      <c r="OZX836" s="28"/>
      <c r="OZY836" s="28"/>
      <c r="OZZ836" s="28"/>
      <c r="PAA836" s="28"/>
      <c r="PAB836" s="28"/>
      <c r="PAC836" s="28"/>
      <c r="PAD836" s="28"/>
      <c r="PAE836" s="28"/>
      <c r="PAF836" s="28"/>
      <c r="PAG836" s="28"/>
      <c r="PAH836" s="28"/>
      <c r="PAI836" s="28"/>
      <c r="PAJ836" s="28"/>
      <c r="PAK836" s="28"/>
      <c r="PAL836" s="28"/>
      <c r="PAM836" s="28"/>
      <c r="PAN836" s="28"/>
      <c r="PAO836" s="28"/>
      <c r="PAP836" s="28"/>
      <c r="PAQ836" s="28"/>
      <c r="PAR836" s="28"/>
      <c r="PAS836" s="28"/>
      <c r="PAT836" s="28"/>
      <c r="PAU836" s="28"/>
      <c r="PAV836" s="28"/>
      <c r="PAW836" s="28"/>
      <c r="PAX836" s="28"/>
      <c r="PAY836" s="28"/>
      <c r="PAZ836" s="28"/>
      <c r="PBA836" s="28"/>
      <c r="PBB836" s="28"/>
      <c r="PBC836" s="28"/>
      <c r="PBD836" s="28"/>
      <c r="PBE836" s="28"/>
      <c r="PBF836" s="28"/>
      <c r="PBG836" s="28"/>
      <c r="PBH836" s="28"/>
      <c r="PBI836" s="28"/>
      <c r="PBJ836" s="28"/>
      <c r="PBK836" s="28"/>
      <c r="PBL836" s="28"/>
      <c r="PBM836" s="28"/>
      <c r="PBN836" s="28"/>
      <c r="PBO836" s="28"/>
      <c r="PBP836" s="28"/>
      <c r="PBQ836" s="28"/>
      <c r="PBR836" s="28"/>
      <c r="PBS836" s="28"/>
      <c r="PBT836" s="28"/>
      <c r="PBU836" s="28"/>
      <c r="PBV836" s="28"/>
      <c r="PBW836" s="28"/>
      <c r="PBX836" s="28"/>
      <c r="PBY836" s="28"/>
      <c r="PBZ836" s="28"/>
      <c r="PCA836" s="28"/>
      <c r="PCB836" s="28"/>
      <c r="PCC836" s="28"/>
      <c r="PCD836" s="28"/>
      <c r="PCE836" s="28"/>
      <c r="PCF836" s="28"/>
      <c r="PCG836" s="28"/>
      <c r="PCH836" s="28"/>
      <c r="PCI836" s="28"/>
      <c r="PCJ836" s="28"/>
      <c r="PCK836" s="28"/>
      <c r="PCL836" s="28"/>
      <c r="PCM836" s="28"/>
      <c r="PCN836" s="28"/>
      <c r="PCO836" s="28"/>
      <c r="PCP836" s="28"/>
      <c r="PCQ836" s="28"/>
      <c r="PCR836" s="28"/>
      <c r="PCS836" s="28"/>
      <c r="PCT836" s="28"/>
      <c r="PCU836" s="28"/>
      <c r="PCV836" s="28"/>
      <c r="PCW836" s="28"/>
      <c r="PCX836" s="28"/>
      <c r="PCY836" s="28"/>
      <c r="PCZ836" s="28"/>
      <c r="PDA836" s="28"/>
      <c r="PDB836" s="28"/>
      <c r="PDC836" s="28"/>
      <c r="PDD836" s="28"/>
      <c r="PDE836" s="28"/>
      <c r="PDF836" s="28"/>
      <c r="PDG836" s="28"/>
      <c r="PDH836" s="28"/>
      <c r="PDI836" s="28"/>
      <c r="PDJ836" s="28"/>
      <c r="PDK836" s="28"/>
      <c r="PDL836" s="28"/>
      <c r="PDM836" s="28"/>
      <c r="PDN836" s="28"/>
      <c r="PDO836" s="28"/>
      <c r="PDP836" s="28"/>
      <c r="PDQ836" s="28"/>
      <c r="PDR836" s="28"/>
      <c r="PDS836" s="28"/>
      <c r="PDT836" s="28"/>
      <c r="PDU836" s="28"/>
      <c r="PDV836" s="28"/>
      <c r="PDW836" s="28"/>
      <c r="PDX836" s="28"/>
      <c r="PDY836" s="28"/>
      <c r="PDZ836" s="28"/>
      <c r="PEA836" s="28"/>
      <c r="PEB836" s="28"/>
      <c r="PEC836" s="28"/>
      <c r="PED836" s="28"/>
      <c r="PEE836" s="28"/>
      <c r="PEF836" s="28"/>
      <c r="PEG836" s="28"/>
      <c r="PEH836" s="28"/>
      <c r="PEI836" s="28"/>
      <c r="PEJ836" s="28"/>
      <c r="PEK836" s="28"/>
      <c r="PEL836" s="28"/>
      <c r="PEM836" s="28"/>
      <c r="PEN836" s="28"/>
      <c r="PEO836" s="28"/>
      <c r="PEP836" s="28"/>
      <c r="PEQ836" s="28"/>
      <c r="PER836" s="28"/>
      <c r="PES836" s="28"/>
      <c r="PET836" s="28"/>
      <c r="PEU836" s="28"/>
      <c r="PEV836" s="28"/>
      <c r="PEW836" s="28"/>
      <c r="PEX836" s="28"/>
      <c r="PEY836" s="28"/>
      <c r="PEZ836" s="28"/>
      <c r="PFA836" s="28"/>
      <c r="PFB836" s="28"/>
      <c r="PFC836" s="28"/>
      <c r="PFD836" s="28"/>
      <c r="PFE836" s="28"/>
      <c r="PFF836" s="28"/>
      <c r="PFG836" s="28"/>
      <c r="PFH836" s="28"/>
      <c r="PFI836" s="28"/>
      <c r="PFJ836" s="28"/>
      <c r="PFK836" s="28"/>
      <c r="PFL836" s="28"/>
      <c r="PFM836" s="28"/>
      <c r="PFN836" s="28"/>
      <c r="PFO836" s="28"/>
      <c r="PFP836" s="28"/>
      <c r="PFQ836" s="28"/>
      <c r="PFR836" s="28"/>
      <c r="PFS836" s="28"/>
      <c r="PFT836" s="28"/>
      <c r="PFU836" s="28"/>
      <c r="PFV836" s="28"/>
      <c r="PFW836" s="28"/>
      <c r="PFX836" s="28"/>
      <c r="PFY836" s="28"/>
      <c r="PFZ836" s="28"/>
      <c r="PGA836" s="28"/>
      <c r="PGB836" s="28"/>
      <c r="PGC836" s="28"/>
      <c r="PGD836" s="28"/>
      <c r="PGE836" s="28"/>
      <c r="PGF836" s="28"/>
      <c r="PGG836" s="28"/>
      <c r="PGH836" s="28"/>
      <c r="PGI836" s="28"/>
      <c r="PGJ836" s="28"/>
      <c r="PGK836" s="28"/>
      <c r="PGL836" s="28"/>
      <c r="PGM836" s="28"/>
      <c r="PGN836" s="28"/>
      <c r="PGO836" s="28"/>
      <c r="PGP836" s="28"/>
      <c r="PGQ836" s="28"/>
      <c r="PGR836" s="28"/>
      <c r="PGS836" s="28"/>
      <c r="PGT836" s="28"/>
      <c r="PGU836" s="28"/>
      <c r="PGV836" s="28"/>
      <c r="PGW836" s="28"/>
      <c r="PGX836" s="28"/>
      <c r="PGY836" s="28"/>
      <c r="PGZ836" s="28"/>
      <c r="PHA836" s="28"/>
      <c r="PHB836" s="28"/>
      <c r="PHC836" s="28"/>
      <c r="PHD836" s="28"/>
      <c r="PHE836" s="28"/>
      <c r="PHF836" s="28"/>
      <c r="PHG836" s="28"/>
      <c r="PHH836" s="28"/>
      <c r="PHI836" s="28"/>
      <c r="PHJ836" s="28"/>
      <c r="PHK836" s="28"/>
      <c r="PHL836" s="28"/>
      <c r="PHM836" s="28"/>
      <c r="PHN836" s="28"/>
      <c r="PHO836" s="28"/>
      <c r="PHP836" s="28"/>
      <c r="PHQ836" s="28"/>
      <c r="PHR836" s="28"/>
      <c r="PHS836" s="28"/>
      <c r="PHT836" s="28"/>
      <c r="PHU836" s="28"/>
      <c r="PHV836" s="28"/>
      <c r="PHW836" s="28"/>
      <c r="PHX836" s="28"/>
      <c r="PHY836" s="28"/>
      <c r="PHZ836" s="28"/>
      <c r="PIA836" s="28"/>
      <c r="PIB836" s="28"/>
      <c r="PIC836" s="28"/>
      <c r="PID836" s="28"/>
      <c r="PIE836" s="28"/>
      <c r="PIF836" s="28"/>
      <c r="PIG836" s="28"/>
      <c r="PIH836" s="28"/>
      <c r="PII836" s="28"/>
      <c r="PIJ836" s="28"/>
      <c r="PIK836" s="28"/>
      <c r="PIL836" s="28"/>
      <c r="PIM836" s="28"/>
      <c r="PIN836" s="28"/>
      <c r="PIO836" s="28"/>
      <c r="PIP836" s="28"/>
      <c r="PIQ836" s="28"/>
      <c r="PIR836" s="28"/>
      <c r="PIS836" s="28"/>
      <c r="PIT836" s="28"/>
      <c r="PIU836" s="28"/>
      <c r="PIV836" s="28"/>
      <c r="PIW836" s="28"/>
      <c r="PIX836" s="28"/>
      <c r="PIY836" s="28"/>
      <c r="PIZ836" s="28"/>
      <c r="PJA836" s="28"/>
      <c r="PJB836" s="28"/>
      <c r="PJC836" s="28"/>
      <c r="PJD836" s="28"/>
      <c r="PJE836" s="28"/>
      <c r="PJF836" s="28"/>
      <c r="PJG836" s="28"/>
      <c r="PJH836" s="28"/>
      <c r="PJI836" s="28"/>
      <c r="PJJ836" s="28"/>
      <c r="PJK836" s="28"/>
      <c r="PJL836" s="28"/>
      <c r="PJM836" s="28"/>
      <c r="PJN836" s="28"/>
      <c r="PJO836" s="28"/>
      <c r="PJP836" s="28"/>
      <c r="PJQ836" s="28"/>
      <c r="PJR836" s="28"/>
      <c r="PJS836" s="28"/>
      <c r="PJT836" s="28"/>
      <c r="PJU836" s="28"/>
      <c r="PJV836" s="28"/>
      <c r="PJW836" s="28"/>
      <c r="PJX836" s="28"/>
      <c r="PJY836" s="28"/>
      <c r="PJZ836" s="28"/>
      <c r="PKA836" s="28"/>
      <c r="PKB836" s="28"/>
      <c r="PKC836" s="28"/>
      <c r="PKD836" s="28"/>
      <c r="PKE836" s="28"/>
      <c r="PKF836" s="28"/>
      <c r="PKG836" s="28"/>
      <c r="PKH836" s="28"/>
      <c r="PKI836" s="28"/>
      <c r="PKJ836" s="28"/>
      <c r="PKK836" s="28"/>
      <c r="PKL836" s="28"/>
      <c r="PKM836" s="28"/>
      <c r="PKN836" s="28"/>
      <c r="PKO836" s="28"/>
      <c r="PKP836" s="28"/>
      <c r="PKQ836" s="28"/>
      <c r="PKR836" s="28"/>
      <c r="PKS836" s="28"/>
      <c r="PKT836" s="28"/>
      <c r="PKU836" s="28"/>
      <c r="PKV836" s="28"/>
      <c r="PKW836" s="28"/>
      <c r="PKX836" s="28"/>
      <c r="PKY836" s="28"/>
      <c r="PKZ836" s="28"/>
      <c r="PLA836" s="28"/>
      <c r="PLB836" s="28"/>
      <c r="PLC836" s="28"/>
      <c r="PLD836" s="28"/>
      <c r="PLE836" s="28"/>
      <c r="PLF836" s="28"/>
      <c r="PLG836" s="28"/>
      <c r="PLH836" s="28"/>
      <c r="PLI836" s="28"/>
      <c r="PLJ836" s="28"/>
      <c r="PLK836" s="28"/>
      <c r="PLL836" s="28"/>
      <c r="PLM836" s="28"/>
      <c r="PLN836" s="28"/>
      <c r="PLO836" s="28"/>
      <c r="PLP836" s="28"/>
      <c r="PLQ836" s="28"/>
      <c r="PLR836" s="28"/>
      <c r="PLS836" s="28"/>
      <c r="PLT836" s="28"/>
      <c r="PLU836" s="28"/>
      <c r="PLV836" s="28"/>
      <c r="PLW836" s="28"/>
      <c r="PLX836" s="28"/>
      <c r="PLY836" s="28"/>
      <c r="PLZ836" s="28"/>
      <c r="PMA836" s="28"/>
      <c r="PMB836" s="28"/>
      <c r="PMC836" s="28"/>
      <c r="PMD836" s="28"/>
      <c r="PME836" s="28"/>
      <c r="PMF836" s="28"/>
      <c r="PMG836" s="28"/>
      <c r="PMH836" s="28"/>
      <c r="PMI836" s="28"/>
      <c r="PMJ836" s="28"/>
      <c r="PMK836" s="28"/>
      <c r="PML836" s="28"/>
      <c r="PMM836" s="28"/>
      <c r="PMN836" s="28"/>
      <c r="PMO836" s="28"/>
      <c r="PMP836" s="28"/>
      <c r="PMQ836" s="28"/>
      <c r="PMR836" s="28"/>
      <c r="PMS836" s="28"/>
      <c r="PMT836" s="28"/>
      <c r="PMU836" s="28"/>
      <c r="PMV836" s="28"/>
      <c r="PMW836" s="28"/>
      <c r="PMX836" s="28"/>
      <c r="PMY836" s="28"/>
      <c r="PMZ836" s="28"/>
      <c r="PNA836" s="28"/>
      <c r="PNB836" s="28"/>
      <c r="PNC836" s="28"/>
      <c r="PND836" s="28"/>
      <c r="PNE836" s="28"/>
      <c r="PNF836" s="28"/>
      <c r="PNG836" s="28"/>
      <c r="PNH836" s="28"/>
      <c r="PNI836" s="28"/>
      <c r="PNJ836" s="28"/>
      <c r="PNK836" s="28"/>
      <c r="PNL836" s="28"/>
      <c r="PNM836" s="28"/>
      <c r="PNN836" s="28"/>
      <c r="PNO836" s="28"/>
      <c r="PNP836" s="28"/>
      <c r="PNQ836" s="28"/>
      <c r="PNR836" s="28"/>
      <c r="PNS836" s="28"/>
      <c r="PNT836" s="28"/>
      <c r="PNU836" s="28"/>
      <c r="PNV836" s="28"/>
      <c r="PNW836" s="28"/>
      <c r="PNX836" s="28"/>
      <c r="PNY836" s="28"/>
      <c r="PNZ836" s="28"/>
      <c r="POA836" s="28"/>
      <c r="POB836" s="28"/>
      <c r="POC836" s="28"/>
      <c r="POD836" s="28"/>
      <c r="POE836" s="28"/>
      <c r="POF836" s="28"/>
      <c r="POG836" s="28"/>
      <c r="POH836" s="28"/>
      <c r="POI836" s="28"/>
      <c r="POJ836" s="28"/>
      <c r="POK836" s="28"/>
      <c r="POL836" s="28"/>
      <c r="POM836" s="28"/>
      <c r="PON836" s="28"/>
      <c r="POO836" s="28"/>
      <c r="POP836" s="28"/>
      <c r="POQ836" s="28"/>
      <c r="POR836" s="28"/>
      <c r="POS836" s="28"/>
      <c r="POT836" s="28"/>
      <c r="POU836" s="28"/>
      <c r="POV836" s="28"/>
      <c r="POW836" s="28"/>
      <c r="POX836" s="28"/>
      <c r="POY836" s="28"/>
      <c r="POZ836" s="28"/>
      <c r="PPA836" s="28"/>
      <c r="PPB836" s="28"/>
      <c r="PPC836" s="28"/>
      <c r="PPD836" s="28"/>
      <c r="PPE836" s="28"/>
      <c r="PPF836" s="28"/>
      <c r="PPG836" s="28"/>
      <c r="PPH836" s="28"/>
      <c r="PPI836" s="28"/>
      <c r="PPJ836" s="28"/>
      <c r="PPK836" s="28"/>
      <c r="PPL836" s="28"/>
      <c r="PPM836" s="28"/>
      <c r="PPN836" s="28"/>
      <c r="PPO836" s="28"/>
      <c r="PPP836" s="28"/>
      <c r="PPQ836" s="28"/>
      <c r="PPR836" s="28"/>
      <c r="PPS836" s="28"/>
      <c r="PPT836" s="28"/>
      <c r="PPU836" s="28"/>
      <c r="PPV836" s="28"/>
      <c r="PPW836" s="28"/>
      <c r="PPX836" s="28"/>
      <c r="PPY836" s="28"/>
      <c r="PPZ836" s="28"/>
      <c r="PQA836" s="28"/>
      <c r="PQB836" s="28"/>
      <c r="PQC836" s="28"/>
      <c r="PQD836" s="28"/>
      <c r="PQE836" s="28"/>
      <c r="PQF836" s="28"/>
      <c r="PQG836" s="28"/>
      <c r="PQH836" s="28"/>
      <c r="PQI836" s="28"/>
      <c r="PQJ836" s="28"/>
      <c r="PQK836" s="28"/>
      <c r="PQL836" s="28"/>
      <c r="PQM836" s="28"/>
      <c r="PQN836" s="28"/>
      <c r="PQO836" s="28"/>
      <c r="PQP836" s="28"/>
      <c r="PQQ836" s="28"/>
      <c r="PQR836" s="28"/>
      <c r="PQS836" s="28"/>
      <c r="PQT836" s="28"/>
      <c r="PQU836" s="28"/>
      <c r="PQV836" s="28"/>
      <c r="PQW836" s="28"/>
      <c r="PQX836" s="28"/>
      <c r="PQY836" s="28"/>
      <c r="PQZ836" s="28"/>
      <c r="PRA836" s="28"/>
      <c r="PRB836" s="28"/>
      <c r="PRC836" s="28"/>
      <c r="PRD836" s="28"/>
      <c r="PRE836" s="28"/>
      <c r="PRF836" s="28"/>
      <c r="PRG836" s="28"/>
      <c r="PRH836" s="28"/>
      <c r="PRI836" s="28"/>
      <c r="PRJ836" s="28"/>
      <c r="PRK836" s="28"/>
      <c r="PRL836" s="28"/>
      <c r="PRM836" s="28"/>
      <c r="PRN836" s="28"/>
      <c r="PRO836" s="28"/>
      <c r="PRP836" s="28"/>
      <c r="PRQ836" s="28"/>
      <c r="PRR836" s="28"/>
      <c r="PRS836" s="28"/>
      <c r="PRT836" s="28"/>
      <c r="PRU836" s="28"/>
      <c r="PRV836" s="28"/>
      <c r="PRW836" s="28"/>
      <c r="PRX836" s="28"/>
      <c r="PRY836" s="28"/>
      <c r="PRZ836" s="28"/>
      <c r="PSA836" s="28"/>
      <c r="PSB836" s="28"/>
      <c r="PSC836" s="28"/>
      <c r="PSD836" s="28"/>
      <c r="PSE836" s="28"/>
      <c r="PSF836" s="28"/>
      <c r="PSG836" s="28"/>
      <c r="PSH836" s="28"/>
      <c r="PSI836" s="28"/>
      <c r="PSJ836" s="28"/>
      <c r="PSK836" s="28"/>
      <c r="PSL836" s="28"/>
      <c r="PSM836" s="28"/>
      <c r="PSN836" s="28"/>
      <c r="PSO836" s="28"/>
      <c r="PSP836" s="28"/>
      <c r="PSQ836" s="28"/>
      <c r="PSR836" s="28"/>
      <c r="PSS836" s="28"/>
      <c r="PST836" s="28"/>
      <c r="PSU836" s="28"/>
      <c r="PSV836" s="28"/>
      <c r="PSW836" s="28"/>
      <c r="PSX836" s="28"/>
      <c r="PSY836" s="28"/>
      <c r="PSZ836" s="28"/>
      <c r="PTA836" s="28"/>
      <c r="PTB836" s="28"/>
      <c r="PTC836" s="28"/>
      <c r="PTD836" s="28"/>
      <c r="PTE836" s="28"/>
      <c r="PTF836" s="28"/>
      <c r="PTG836" s="28"/>
      <c r="PTH836" s="28"/>
      <c r="PTI836" s="28"/>
      <c r="PTJ836" s="28"/>
      <c r="PTK836" s="28"/>
      <c r="PTL836" s="28"/>
      <c r="PTM836" s="28"/>
      <c r="PTN836" s="28"/>
      <c r="PTO836" s="28"/>
      <c r="PTP836" s="28"/>
      <c r="PTQ836" s="28"/>
      <c r="PTR836" s="28"/>
      <c r="PTS836" s="28"/>
      <c r="PTT836" s="28"/>
      <c r="PTU836" s="28"/>
      <c r="PTV836" s="28"/>
      <c r="PTW836" s="28"/>
      <c r="PTX836" s="28"/>
      <c r="PTY836" s="28"/>
      <c r="PTZ836" s="28"/>
      <c r="PUA836" s="28"/>
      <c r="PUB836" s="28"/>
      <c r="PUC836" s="28"/>
      <c r="PUD836" s="28"/>
      <c r="PUE836" s="28"/>
      <c r="PUF836" s="28"/>
      <c r="PUG836" s="28"/>
      <c r="PUH836" s="28"/>
      <c r="PUI836" s="28"/>
      <c r="PUJ836" s="28"/>
      <c r="PUK836" s="28"/>
      <c r="PUL836" s="28"/>
      <c r="PUM836" s="28"/>
      <c r="PUN836" s="28"/>
      <c r="PUO836" s="28"/>
      <c r="PUP836" s="28"/>
      <c r="PUQ836" s="28"/>
      <c r="PUR836" s="28"/>
      <c r="PUS836" s="28"/>
      <c r="PUT836" s="28"/>
      <c r="PUU836" s="28"/>
      <c r="PUV836" s="28"/>
      <c r="PUW836" s="28"/>
      <c r="PUX836" s="28"/>
      <c r="PUY836" s="28"/>
      <c r="PUZ836" s="28"/>
      <c r="PVA836" s="28"/>
      <c r="PVB836" s="28"/>
      <c r="PVC836" s="28"/>
      <c r="PVD836" s="28"/>
      <c r="PVE836" s="28"/>
      <c r="PVF836" s="28"/>
      <c r="PVG836" s="28"/>
      <c r="PVH836" s="28"/>
      <c r="PVI836" s="28"/>
      <c r="PVJ836" s="28"/>
      <c r="PVK836" s="28"/>
      <c r="PVL836" s="28"/>
      <c r="PVM836" s="28"/>
      <c r="PVN836" s="28"/>
      <c r="PVO836" s="28"/>
      <c r="PVP836" s="28"/>
      <c r="PVQ836" s="28"/>
      <c r="PVR836" s="28"/>
      <c r="PVS836" s="28"/>
      <c r="PVT836" s="28"/>
      <c r="PVU836" s="28"/>
      <c r="PVV836" s="28"/>
      <c r="PVW836" s="28"/>
      <c r="PVX836" s="28"/>
      <c r="PVY836" s="28"/>
      <c r="PVZ836" s="28"/>
      <c r="PWA836" s="28"/>
      <c r="PWB836" s="28"/>
      <c r="PWC836" s="28"/>
      <c r="PWD836" s="28"/>
      <c r="PWE836" s="28"/>
      <c r="PWF836" s="28"/>
      <c r="PWG836" s="28"/>
      <c r="PWH836" s="28"/>
      <c r="PWI836" s="28"/>
      <c r="PWJ836" s="28"/>
      <c r="PWK836" s="28"/>
      <c r="PWL836" s="28"/>
      <c r="PWM836" s="28"/>
      <c r="PWN836" s="28"/>
      <c r="PWO836" s="28"/>
      <c r="PWP836" s="28"/>
      <c r="PWQ836" s="28"/>
      <c r="PWR836" s="28"/>
      <c r="PWS836" s="28"/>
      <c r="PWT836" s="28"/>
      <c r="PWU836" s="28"/>
      <c r="PWV836" s="28"/>
      <c r="PWW836" s="28"/>
      <c r="PWX836" s="28"/>
      <c r="PWY836" s="28"/>
      <c r="PWZ836" s="28"/>
      <c r="PXA836" s="28"/>
      <c r="PXB836" s="28"/>
      <c r="PXC836" s="28"/>
      <c r="PXD836" s="28"/>
      <c r="PXE836" s="28"/>
      <c r="PXF836" s="28"/>
      <c r="PXG836" s="28"/>
      <c r="PXH836" s="28"/>
      <c r="PXI836" s="28"/>
      <c r="PXJ836" s="28"/>
      <c r="PXK836" s="28"/>
      <c r="PXL836" s="28"/>
      <c r="PXM836" s="28"/>
      <c r="PXN836" s="28"/>
      <c r="PXO836" s="28"/>
      <c r="PXP836" s="28"/>
      <c r="PXQ836" s="28"/>
      <c r="PXR836" s="28"/>
      <c r="PXS836" s="28"/>
      <c r="PXT836" s="28"/>
      <c r="PXU836" s="28"/>
      <c r="PXV836" s="28"/>
      <c r="PXW836" s="28"/>
      <c r="PXX836" s="28"/>
      <c r="PXY836" s="28"/>
      <c r="PXZ836" s="28"/>
      <c r="PYA836" s="28"/>
      <c r="PYB836" s="28"/>
      <c r="PYC836" s="28"/>
      <c r="PYD836" s="28"/>
      <c r="PYE836" s="28"/>
      <c r="PYF836" s="28"/>
      <c r="PYG836" s="28"/>
      <c r="PYH836" s="28"/>
      <c r="PYI836" s="28"/>
      <c r="PYJ836" s="28"/>
      <c r="PYK836" s="28"/>
      <c r="PYL836" s="28"/>
      <c r="PYM836" s="28"/>
      <c r="PYN836" s="28"/>
      <c r="PYO836" s="28"/>
      <c r="PYP836" s="28"/>
      <c r="PYQ836" s="28"/>
      <c r="PYR836" s="28"/>
      <c r="PYS836" s="28"/>
      <c r="PYT836" s="28"/>
      <c r="PYU836" s="28"/>
      <c r="PYV836" s="28"/>
      <c r="PYW836" s="28"/>
      <c r="PYX836" s="28"/>
      <c r="PYY836" s="28"/>
      <c r="PYZ836" s="28"/>
      <c r="PZA836" s="28"/>
      <c r="PZB836" s="28"/>
      <c r="PZC836" s="28"/>
      <c r="PZD836" s="28"/>
      <c r="PZE836" s="28"/>
      <c r="PZF836" s="28"/>
      <c r="PZG836" s="28"/>
      <c r="PZH836" s="28"/>
      <c r="PZI836" s="28"/>
      <c r="PZJ836" s="28"/>
      <c r="PZK836" s="28"/>
      <c r="PZL836" s="28"/>
      <c r="PZM836" s="28"/>
      <c r="PZN836" s="28"/>
      <c r="PZO836" s="28"/>
      <c r="PZP836" s="28"/>
      <c r="PZQ836" s="28"/>
      <c r="PZR836" s="28"/>
      <c r="PZS836" s="28"/>
      <c r="PZT836" s="28"/>
      <c r="PZU836" s="28"/>
      <c r="PZV836" s="28"/>
      <c r="PZW836" s="28"/>
      <c r="PZX836" s="28"/>
      <c r="PZY836" s="28"/>
      <c r="PZZ836" s="28"/>
      <c r="QAA836" s="28"/>
      <c r="QAB836" s="28"/>
      <c r="QAC836" s="28"/>
      <c r="QAD836" s="28"/>
      <c r="QAE836" s="28"/>
      <c r="QAF836" s="28"/>
      <c r="QAG836" s="28"/>
      <c r="QAH836" s="28"/>
      <c r="QAI836" s="28"/>
      <c r="QAJ836" s="28"/>
      <c r="QAK836" s="28"/>
      <c r="QAL836" s="28"/>
      <c r="QAM836" s="28"/>
      <c r="QAN836" s="28"/>
      <c r="QAO836" s="28"/>
      <c r="QAP836" s="28"/>
      <c r="QAQ836" s="28"/>
      <c r="QAR836" s="28"/>
      <c r="QAS836" s="28"/>
      <c r="QAT836" s="28"/>
      <c r="QAU836" s="28"/>
      <c r="QAV836" s="28"/>
      <c r="QAW836" s="28"/>
      <c r="QAX836" s="28"/>
      <c r="QAY836" s="28"/>
      <c r="QAZ836" s="28"/>
      <c r="QBA836" s="28"/>
      <c r="QBB836" s="28"/>
      <c r="QBC836" s="28"/>
      <c r="QBD836" s="28"/>
      <c r="QBE836" s="28"/>
      <c r="QBF836" s="28"/>
      <c r="QBG836" s="28"/>
      <c r="QBH836" s="28"/>
      <c r="QBI836" s="28"/>
      <c r="QBJ836" s="28"/>
      <c r="QBK836" s="28"/>
      <c r="QBL836" s="28"/>
      <c r="QBM836" s="28"/>
      <c r="QBN836" s="28"/>
      <c r="QBO836" s="28"/>
      <c r="QBP836" s="28"/>
      <c r="QBQ836" s="28"/>
      <c r="QBR836" s="28"/>
      <c r="QBS836" s="28"/>
      <c r="QBT836" s="28"/>
      <c r="QBU836" s="28"/>
      <c r="QBV836" s="28"/>
      <c r="QBW836" s="28"/>
      <c r="QBX836" s="28"/>
      <c r="QBY836" s="28"/>
      <c r="QBZ836" s="28"/>
      <c r="QCA836" s="28"/>
      <c r="QCB836" s="28"/>
      <c r="QCC836" s="28"/>
      <c r="QCD836" s="28"/>
      <c r="QCE836" s="28"/>
      <c r="QCF836" s="28"/>
      <c r="QCG836" s="28"/>
      <c r="QCH836" s="28"/>
      <c r="QCI836" s="28"/>
      <c r="QCJ836" s="28"/>
      <c r="QCK836" s="28"/>
      <c r="QCL836" s="28"/>
      <c r="QCM836" s="28"/>
      <c r="QCN836" s="28"/>
      <c r="QCO836" s="28"/>
      <c r="QCP836" s="28"/>
      <c r="QCQ836" s="28"/>
      <c r="QCR836" s="28"/>
      <c r="QCS836" s="28"/>
      <c r="QCT836" s="28"/>
      <c r="QCU836" s="28"/>
      <c r="QCV836" s="28"/>
      <c r="QCW836" s="28"/>
      <c r="QCX836" s="28"/>
      <c r="QCY836" s="28"/>
      <c r="QCZ836" s="28"/>
      <c r="QDA836" s="28"/>
      <c r="QDB836" s="28"/>
      <c r="QDC836" s="28"/>
      <c r="QDD836" s="28"/>
      <c r="QDE836" s="28"/>
      <c r="QDF836" s="28"/>
      <c r="QDG836" s="28"/>
      <c r="QDH836" s="28"/>
      <c r="QDI836" s="28"/>
      <c r="QDJ836" s="28"/>
      <c r="QDK836" s="28"/>
      <c r="QDL836" s="28"/>
      <c r="QDM836" s="28"/>
      <c r="QDN836" s="28"/>
      <c r="QDO836" s="28"/>
      <c r="QDP836" s="28"/>
      <c r="QDQ836" s="28"/>
      <c r="QDR836" s="28"/>
      <c r="QDS836" s="28"/>
      <c r="QDT836" s="28"/>
      <c r="QDU836" s="28"/>
      <c r="QDV836" s="28"/>
      <c r="QDW836" s="28"/>
      <c r="QDX836" s="28"/>
      <c r="QDY836" s="28"/>
      <c r="QDZ836" s="28"/>
      <c r="QEA836" s="28"/>
      <c r="QEB836" s="28"/>
      <c r="QEC836" s="28"/>
      <c r="QED836" s="28"/>
      <c r="QEE836" s="28"/>
      <c r="QEF836" s="28"/>
      <c r="QEG836" s="28"/>
      <c r="QEH836" s="28"/>
      <c r="QEI836" s="28"/>
      <c r="QEJ836" s="28"/>
      <c r="QEK836" s="28"/>
      <c r="QEL836" s="28"/>
      <c r="QEM836" s="28"/>
      <c r="QEN836" s="28"/>
      <c r="QEO836" s="28"/>
      <c r="QEP836" s="28"/>
      <c r="QEQ836" s="28"/>
      <c r="QER836" s="28"/>
      <c r="QES836" s="28"/>
      <c r="QET836" s="28"/>
      <c r="QEU836" s="28"/>
      <c r="QEV836" s="28"/>
      <c r="QEW836" s="28"/>
      <c r="QEX836" s="28"/>
      <c r="QEY836" s="28"/>
      <c r="QEZ836" s="28"/>
      <c r="QFA836" s="28"/>
      <c r="QFB836" s="28"/>
      <c r="QFC836" s="28"/>
      <c r="QFD836" s="28"/>
      <c r="QFE836" s="28"/>
      <c r="QFF836" s="28"/>
      <c r="QFG836" s="28"/>
      <c r="QFH836" s="28"/>
      <c r="QFI836" s="28"/>
      <c r="QFJ836" s="28"/>
      <c r="QFK836" s="28"/>
      <c r="QFL836" s="28"/>
      <c r="QFM836" s="28"/>
      <c r="QFN836" s="28"/>
      <c r="QFO836" s="28"/>
      <c r="QFP836" s="28"/>
      <c r="QFQ836" s="28"/>
      <c r="QFR836" s="28"/>
      <c r="QFS836" s="28"/>
      <c r="QFT836" s="28"/>
      <c r="QFU836" s="28"/>
      <c r="QFV836" s="28"/>
      <c r="QFW836" s="28"/>
      <c r="QFX836" s="28"/>
      <c r="QFY836" s="28"/>
      <c r="QFZ836" s="28"/>
      <c r="QGA836" s="28"/>
      <c r="QGB836" s="28"/>
      <c r="QGC836" s="28"/>
      <c r="QGD836" s="28"/>
      <c r="QGE836" s="28"/>
      <c r="QGF836" s="28"/>
      <c r="QGG836" s="28"/>
      <c r="QGH836" s="28"/>
      <c r="QGI836" s="28"/>
      <c r="QGJ836" s="28"/>
      <c r="QGK836" s="28"/>
      <c r="QGL836" s="28"/>
      <c r="QGM836" s="28"/>
      <c r="QGN836" s="28"/>
      <c r="QGO836" s="28"/>
      <c r="QGP836" s="28"/>
      <c r="QGQ836" s="28"/>
      <c r="QGR836" s="28"/>
      <c r="QGS836" s="28"/>
      <c r="QGT836" s="28"/>
      <c r="QGU836" s="28"/>
      <c r="QGV836" s="28"/>
      <c r="QGW836" s="28"/>
      <c r="QGX836" s="28"/>
      <c r="QGY836" s="28"/>
      <c r="QGZ836" s="28"/>
      <c r="QHA836" s="28"/>
      <c r="QHB836" s="28"/>
      <c r="QHC836" s="28"/>
      <c r="QHD836" s="28"/>
      <c r="QHE836" s="28"/>
      <c r="QHF836" s="28"/>
      <c r="QHG836" s="28"/>
      <c r="QHH836" s="28"/>
      <c r="QHI836" s="28"/>
      <c r="QHJ836" s="28"/>
      <c r="QHK836" s="28"/>
      <c r="QHL836" s="28"/>
      <c r="QHM836" s="28"/>
      <c r="QHN836" s="28"/>
      <c r="QHO836" s="28"/>
      <c r="QHP836" s="28"/>
      <c r="QHQ836" s="28"/>
      <c r="QHR836" s="28"/>
      <c r="QHS836" s="28"/>
      <c r="QHT836" s="28"/>
      <c r="QHU836" s="28"/>
      <c r="QHV836" s="28"/>
      <c r="QHW836" s="28"/>
      <c r="QHX836" s="28"/>
      <c r="QHY836" s="28"/>
      <c r="QHZ836" s="28"/>
      <c r="QIA836" s="28"/>
      <c r="QIB836" s="28"/>
      <c r="QIC836" s="28"/>
      <c r="QID836" s="28"/>
      <c r="QIE836" s="28"/>
      <c r="QIF836" s="28"/>
      <c r="QIG836" s="28"/>
      <c r="QIH836" s="28"/>
      <c r="QII836" s="28"/>
      <c r="QIJ836" s="28"/>
      <c r="QIK836" s="28"/>
      <c r="QIL836" s="28"/>
      <c r="QIM836" s="28"/>
      <c r="QIN836" s="28"/>
      <c r="QIO836" s="28"/>
      <c r="QIP836" s="28"/>
      <c r="QIQ836" s="28"/>
      <c r="QIR836" s="28"/>
      <c r="QIS836" s="28"/>
      <c r="QIT836" s="28"/>
      <c r="QIU836" s="28"/>
      <c r="QIV836" s="28"/>
      <c r="QIW836" s="28"/>
      <c r="QIX836" s="28"/>
      <c r="QIY836" s="28"/>
      <c r="QIZ836" s="28"/>
      <c r="QJA836" s="28"/>
      <c r="QJB836" s="28"/>
      <c r="QJC836" s="28"/>
      <c r="QJD836" s="28"/>
      <c r="QJE836" s="28"/>
      <c r="QJF836" s="28"/>
      <c r="QJG836" s="28"/>
      <c r="QJH836" s="28"/>
      <c r="QJI836" s="28"/>
      <c r="QJJ836" s="28"/>
      <c r="QJK836" s="28"/>
      <c r="QJL836" s="28"/>
      <c r="QJM836" s="28"/>
      <c r="QJN836" s="28"/>
      <c r="QJO836" s="28"/>
      <c r="QJP836" s="28"/>
      <c r="QJQ836" s="28"/>
      <c r="QJR836" s="28"/>
      <c r="QJS836" s="28"/>
      <c r="QJT836" s="28"/>
      <c r="QJU836" s="28"/>
      <c r="QJV836" s="28"/>
      <c r="QJW836" s="28"/>
      <c r="QJX836" s="28"/>
      <c r="QJY836" s="28"/>
      <c r="QJZ836" s="28"/>
      <c r="QKA836" s="28"/>
      <c r="QKB836" s="28"/>
      <c r="QKC836" s="28"/>
      <c r="QKD836" s="28"/>
      <c r="QKE836" s="28"/>
      <c r="QKF836" s="28"/>
      <c r="QKG836" s="28"/>
      <c r="QKH836" s="28"/>
      <c r="QKI836" s="28"/>
      <c r="QKJ836" s="28"/>
      <c r="QKK836" s="28"/>
      <c r="QKL836" s="28"/>
      <c r="QKM836" s="28"/>
      <c r="QKN836" s="28"/>
      <c r="QKO836" s="28"/>
      <c r="QKP836" s="28"/>
      <c r="QKQ836" s="28"/>
      <c r="QKR836" s="28"/>
      <c r="QKS836" s="28"/>
      <c r="QKT836" s="28"/>
      <c r="QKU836" s="28"/>
      <c r="QKV836" s="28"/>
      <c r="QKW836" s="28"/>
      <c r="QKX836" s="28"/>
      <c r="QKY836" s="28"/>
      <c r="QKZ836" s="28"/>
      <c r="QLA836" s="28"/>
      <c r="QLB836" s="28"/>
      <c r="QLC836" s="28"/>
      <c r="QLD836" s="28"/>
      <c r="QLE836" s="28"/>
      <c r="QLF836" s="28"/>
      <c r="QLG836" s="28"/>
      <c r="QLH836" s="28"/>
      <c r="QLI836" s="28"/>
      <c r="QLJ836" s="28"/>
      <c r="QLK836" s="28"/>
      <c r="QLL836" s="28"/>
      <c r="QLM836" s="28"/>
      <c r="QLN836" s="28"/>
      <c r="QLO836" s="28"/>
      <c r="QLP836" s="28"/>
      <c r="QLQ836" s="28"/>
      <c r="QLR836" s="28"/>
      <c r="QLS836" s="28"/>
      <c r="QLT836" s="28"/>
      <c r="QLU836" s="28"/>
      <c r="QLV836" s="28"/>
      <c r="QLW836" s="28"/>
      <c r="QLX836" s="28"/>
      <c r="QLY836" s="28"/>
      <c r="QLZ836" s="28"/>
      <c r="QMA836" s="28"/>
      <c r="QMB836" s="28"/>
      <c r="QMC836" s="28"/>
      <c r="QMD836" s="28"/>
      <c r="QME836" s="28"/>
      <c r="QMF836" s="28"/>
      <c r="QMG836" s="28"/>
      <c r="QMH836" s="28"/>
      <c r="QMI836" s="28"/>
      <c r="QMJ836" s="28"/>
      <c r="QMK836" s="28"/>
      <c r="QML836" s="28"/>
      <c r="QMM836" s="28"/>
      <c r="QMN836" s="28"/>
      <c r="QMO836" s="28"/>
      <c r="QMP836" s="28"/>
      <c r="QMQ836" s="28"/>
      <c r="QMR836" s="28"/>
      <c r="QMS836" s="28"/>
      <c r="QMT836" s="28"/>
      <c r="QMU836" s="28"/>
      <c r="QMV836" s="28"/>
      <c r="QMW836" s="28"/>
      <c r="QMX836" s="28"/>
      <c r="QMY836" s="28"/>
      <c r="QMZ836" s="28"/>
      <c r="QNA836" s="28"/>
      <c r="QNB836" s="28"/>
      <c r="QNC836" s="28"/>
      <c r="QND836" s="28"/>
      <c r="QNE836" s="28"/>
      <c r="QNF836" s="28"/>
      <c r="QNG836" s="28"/>
      <c r="QNH836" s="28"/>
      <c r="QNI836" s="28"/>
      <c r="QNJ836" s="28"/>
      <c r="QNK836" s="28"/>
      <c r="QNL836" s="28"/>
      <c r="QNM836" s="28"/>
      <c r="QNN836" s="28"/>
      <c r="QNO836" s="28"/>
      <c r="QNP836" s="28"/>
      <c r="QNQ836" s="28"/>
      <c r="QNR836" s="28"/>
      <c r="QNS836" s="28"/>
      <c r="QNT836" s="28"/>
      <c r="QNU836" s="28"/>
      <c r="QNV836" s="28"/>
      <c r="QNW836" s="28"/>
      <c r="QNX836" s="28"/>
      <c r="QNY836" s="28"/>
      <c r="QNZ836" s="28"/>
      <c r="QOA836" s="28"/>
      <c r="QOB836" s="28"/>
      <c r="QOC836" s="28"/>
      <c r="QOD836" s="28"/>
      <c r="QOE836" s="28"/>
      <c r="QOF836" s="28"/>
      <c r="QOG836" s="28"/>
      <c r="QOH836" s="28"/>
      <c r="QOI836" s="28"/>
      <c r="QOJ836" s="28"/>
      <c r="QOK836" s="28"/>
      <c r="QOL836" s="28"/>
      <c r="QOM836" s="28"/>
      <c r="QON836" s="28"/>
      <c r="QOO836" s="28"/>
      <c r="QOP836" s="28"/>
      <c r="QOQ836" s="28"/>
      <c r="QOR836" s="28"/>
      <c r="QOS836" s="28"/>
      <c r="QOT836" s="28"/>
      <c r="QOU836" s="28"/>
      <c r="QOV836" s="28"/>
      <c r="QOW836" s="28"/>
      <c r="QOX836" s="28"/>
      <c r="QOY836" s="28"/>
      <c r="QOZ836" s="28"/>
      <c r="QPA836" s="28"/>
      <c r="QPB836" s="28"/>
      <c r="QPC836" s="28"/>
      <c r="QPD836" s="28"/>
      <c r="QPE836" s="28"/>
      <c r="QPF836" s="28"/>
      <c r="QPG836" s="28"/>
      <c r="QPH836" s="28"/>
      <c r="QPI836" s="28"/>
      <c r="QPJ836" s="28"/>
      <c r="QPK836" s="28"/>
      <c r="QPL836" s="28"/>
      <c r="QPM836" s="28"/>
      <c r="QPN836" s="28"/>
      <c r="QPO836" s="28"/>
      <c r="QPP836" s="28"/>
      <c r="QPQ836" s="28"/>
      <c r="QPR836" s="28"/>
      <c r="QPS836" s="28"/>
      <c r="QPT836" s="28"/>
      <c r="QPU836" s="28"/>
      <c r="QPV836" s="28"/>
      <c r="QPW836" s="28"/>
      <c r="QPX836" s="28"/>
      <c r="QPY836" s="28"/>
      <c r="QPZ836" s="28"/>
      <c r="QQA836" s="28"/>
      <c r="QQB836" s="28"/>
      <c r="QQC836" s="28"/>
      <c r="QQD836" s="28"/>
      <c r="QQE836" s="28"/>
      <c r="QQF836" s="28"/>
      <c r="QQG836" s="28"/>
      <c r="QQH836" s="28"/>
      <c r="QQI836" s="28"/>
      <c r="QQJ836" s="28"/>
      <c r="QQK836" s="28"/>
      <c r="QQL836" s="28"/>
      <c r="QQM836" s="28"/>
      <c r="QQN836" s="28"/>
      <c r="QQO836" s="28"/>
      <c r="QQP836" s="28"/>
      <c r="QQQ836" s="28"/>
      <c r="QQR836" s="28"/>
      <c r="QQS836" s="28"/>
      <c r="QQT836" s="28"/>
      <c r="QQU836" s="28"/>
      <c r="QQV836" s="28"/>
      <c r="QQW836" s="28"/>
      <c r="QQX836" s="28"/>
      <c r="QQY836" s="28"/>
      <c r="QQZ836" s="28"/>
      <c r="QRA836" s="28"/>
      <c r="QRB836" s="28"/>
      <c r="QRC836" s="28"/>
      <c r="QRD836" s="28"/>
      <c r="QRE836" s="28"/>
      <c r="QRF836" s="28"/>
      <c r="QRG836" s="28"/>
      <c r="QRH836" s="28"/>
      <c r="QRI836" s="28"/>
      <c r="QRJ836" s="28"/>
      <c r="QRK836" s="28"/>
      <c r="QRL836" s="28"/>
      <c r="QRM836" s="28"/>
      <c r="QRN836" s="28"/>
      <c r="QRO836" s="28"/>
      <c r="QRP836" s="28"/>
      <c r="QRQ836" s="28"/>
      <c r="QRR836" s="28"/>
      <c r="QRS836" s="28"/>
      <c r="QRT836" s="28"/>
      <c r="QRU836" s="28"/>
      <c r="QRV836" s="28"/>
      <c r="QRW836" s="28"/>
      <c r="QRX836" s="28"/>
      <c r="QRY836" s="28"/>
      <c r="QRZ836" s="28"/>
      <c r="QSA836" s="28"/>
      <c r="QSB836" s="28"/>
      <c r="QSC836" s="28"/>
      <c r="QSD836" s="28"/>
      <c r="QSE836" s="28"/>
      <c r="QSF836" s="28"/>
      <c r="QSG836" s="28"/>
      <c r="QSH836" s="28"/>
      <c r="QSI836" s="28"/>
      <c r="QSJ836" s="28"/>
      <c r="QSK836" s="28"/>
      <c r="QSL836" s="28"/>
      <c r="QSM836" s="28"/>
      <c r="QSN836" s="28"/>
      <c r="QSO836" s="28"/>
      <c r="QSP836" s="28"/>
      <c r="QSQ836" s="28"/>
      <c r="QSR836" s="28"/>
      <c r="QSS836" s="28"/>
      <c r="QST836" s="28"/>
      <c r="QSU836" s="28"/>
      <c r="QSV836" s="28"/>
      <c r="QSW836" s="28"/>
      <c r="QSX836" s="28"/>
      <c r="QSY836" s="28"/>
      <c r="QSZ836" s="28"/>
      <c r="QTA836" s="28"/>
      <c r="QTB836" s="28"/>
      <c r="QTC836" s="28"/>
      <c r="QTD836" s="28"/>
      <c r="QTE836" s="28"/>
      <c r="QTF836" s="28"/>
      <c r="QTG836" s="28"/>
      <c r="QTH836" s="28"/>
      <c r="QTI836" s="28"/>
      <c r="QTJ836" s="28"/>
      <c r="QTK836" s="28"/>
      <c r="QTL836" s="28"/>
      <c r="QTM836" s="28"/>
      <c r="QTN836" s="28"/>
      <c r="QTO836" s="28"/>
      <c r="QTP836" s="28"/>
      <c r="QTQ836" s="28"/>
      <c r="QTR836" s="28"/>
      <c r="QTS836" s="28"/>
      <c r="QTT836" s="28"/>
      <c r="QTU836" s="28"/>
      <c r="QTV836" s="28"/>
      <c r="QTW836" s="28"/>
      <c r="QTX836" s="28"/>
      <c r="QTY836" s="28"/>
      <c r="QTZ836" s="28"/>
      <c r="QUA836" s="28"/>
      <c r="QUB836" s="28"/>
      <c r="QUC836" s="28"/>
      <c r="QUD836" s="28"/>
      <c r="QUE836" s="28"/>
      <c r="QUF836" s="28"/>
      <c r="QUG836" s="28"/>
      <c r="QUH836" s="28"/>
      <c r="QUI836" s="28"/>
      <c r="QUJ836" s="28"/>
      <c r="QUK836" s="28"/>
      <c r="QUL836" s="28"/>
      <c r="QUM836" s="28"/>
      <c r="QUN836" s="28"/>
      <c r="QUO836" s="28"/>
      <c r="QUP836" s="28"/>
      <c r="QUQ836" s="28"/>
      <c r="QUR836" s="28"/>
      <c r="QUS836" s="28"/>
      <c r="QUT836" s="28"/>
      <c r="QUU836" s="28"/>
      <c r="QUV836" s="28"/>
      <c r="QUW836" s="28"/>
      <c r="QUX836" s="28"/>
      <c r="QUY836" s="28"/>
      <c r="QUZ836" s="28"/>
      <c r="QVA836" s="28"/>
      <c r="QVB836" s="28"/>
      <c r="QVC836" s="28"/>
      <c r="QVD836" s="28"/>
      <c r="QVE836" s="28"/>
      <c r="QVF836" s="28"/>
      <c r="QVG836" s="28"/>
      <c r="QVH836" s="28"/>
      <c r="QVI836" s="28"/>
      <c r="QVJ836" s="28"/>
      <c r="QVK836" s="28"/>
      <c r="QVL836" s="28"/>
      <c r="QVM836" s="28"/>
      <c r="QVN836" s="28"/>
      <c r="QVO836" s="28"/>
      <c r="QVP836" s="28"/>
      <c r="QVQ836" s="28"/>
      <c r="QVR836" s="28"/>
      <c r="QVS836" s="28"/>
      <c r="QVT836" s="28"/>
      <c r="QVU836" s="28"/>
      <c r="QVV836" s="28"/>
      <c r="QVW836" s="28"/>
      <c r="QVX836" s="28"/>
      <c r="QVY836" s="28"/>
      <c r="QVZ836" s="28"/>
      <c r="QWA836" s="28"/>
      <c r="QWB836" s="28"/>
      <c r="QWC836" s="28"/>
      <c r="QWD836" s="28"/>
      <c r="QWE836" s="28"/>
      <c r="QWF836" s="28"/>
      <c r="QWG836" s="28"/>
      <c r="QWH836" s="28"/>
      <c r="QWI836" s="28"/>
      <c r="QWJ836" s="28"/>
      <c r="QWK836" s="28"/>
      <c r="QWL836" s="28"/>
      <c r="QWM836" s="28"/>
      <c r="QWN836" s="28"/>
      <c r="QWO836" s="28"/>
      <c r="QWP836" s="28"/>
      <c r="QWQ836" s="28"/>
      <c r="QWR836" s="28"/>
      <c r="QWS836" s="28"/>
      <c r="QWT836" s="28"/>
      <c r="QWU836" s="28"/>
      <c r="QWV836" s="28"/>
      <c r="QWW836" s="28"/>
      <c r="QWX836" s="28"/>
      <c r="QWY836" s="28"/>
      <c r="QWZ836" s="28"/>
      <c r="QXA836" s="28"/>
      <c r="QXB836" s="28"/>
      <c r="QXC836" s="28"/>
      <c r="QXD836" s="28"/>
      <c r="QXE836" s="28"/>
      <c r="QXF836" s="28"/>
      <c r="QXG836" s="28"/>
      <c r="QXH836" s="28"/>
      <c r="QXI836" s="28"/>
      <c r="QXJ836" s="28"/>
      <c r="QXK836" s="28"/>
      <c r="QXL836" s="28"/>
      <c r="QXM836" s="28"/>
      <c r="QXN836" s="28"/>
      <c r="QXO836" s="28"/>
      <c r="QXP836" s="28"/>
      <c r="QXQ836" s="28"/>
      <c r="QXR836" s="28"/>
      <c r="QXS836" s="28"/>
      <c r="QXT836" s="28"/>
      <c r="QXU836" s="28"/>
      <c r="QXV836" s="28"/>
      <c r="QXW836" s="28"/>
      <c r="QXX836" s="28"/>
      <c r="QXY836" s="28"/>
      <c r="QXZ836" s="28"/>
      <c r="QYA836" s="28"/>
      <c r="QYB836" s="28"/>
      <c r="QYC836" s="28"/>
      <c r="QYD836" s="28"/>
      <c r="QYE836" s="28"/>
      <c r="QYF836" s="28"/>
      <c r="QYG836" s="28"/>
      <c r="QYH836" s="28"/>
      <c r="QYI836" s="28"/>
      <c r="QYJ836" s="28"/>
      <c r="QYK836" s="28"/>
      <c r="QYL836" s="28"/>
      <c r="QYM836" s="28"/>
      <c r="QYN836" s="28"/>
      <c r="QYO836" s="28"/>
      <c r="QYP836" s="28"/>
      <c r="QYQ836" s="28"/>
      <c r="QYR836" s="28"/>
      <c r="QYS836" s="28"/>
      <c r="QYT836" s="28"/>
      <c r="QYU836" s="28"/>
      <c r="QYV836" s="28"/>
      <c r="QYW836" s="28"/>
      <c r="QYX836" s="28"/>
      <c r="QYY836" s="28"/>
      <c r="QYZ836" s="28"/>
      <c r="QZA836" s="28"/>
      <c r="QZB836" s="28"/>
      <c r="QZC836" s="28"/>
      <c r="QZD836" s="28"/>
      <c r="QZE836" s="28"/>
      <c r="QZF836" s="28"/>
      <c r="QZG836" s="28"/>
      <c r="QZH836" s="28"/>
      <c r="QZI836" s="28"/>
      <c r="QZJ836" s="28"/>
      <c r="QZK836" s="28"/>
      <c r="QZL836" s="28"/>
      <c r="QZM836" s="28"/>
      <c r="QZN836" s="28"/>
      <c r="QZO836" s="28"/>
      <c r="QZP836" s="28"/>
      <c r="QZQ836" s="28"/>
      <c r="QZR836" s="28"/>
      <c r="QZS836" s="28"/>
      <c r="QZT836" s="28"/>
      <c r="QZU836" s="28"/>
      <c r="QZV836" s="28"/>
      <c r="QZW836" s="28"/>
      <c r="QZX836" s="28"/>
      <c r="QZY836" s="28"/>
      <c r="QZZ836" s="28"/>
      <c r="RAA836" s="28"/>
      <c r="RAB836" s="28"/>
      <c r="RAC836" s="28"/>
      <c r="RAD836" s="28"/>
      <c r="RAE836" s="28"/>
      <c r="RAF836" s="28"/>
      <c r="RAG836" s="28"/>
      <c r="RAH836" s="28"/>
      <c r="RAI836" s="28"/>
      <c r="RAJ836" s="28"/>
      <c r="RAK836" s="28"/>
      <c r="RAL836" s="28"/>
      <c r="RAM836" s="28"/>
      <c r="RAN836" s="28"/>
      <c r="RAO836" s="28"/>
      <c r="RAP836" s="28"/>
      <c r="RAQ836" s="28"/>
      <c r="RAR836" s="28"/>
      <c r="RAS836" s="28"/>
      <c r="RAT836" s="28"/>
      <c r="RAU836" s="28"/>
      <c r="RAV836" s="28"/>
      <c r="RAW836" s="28"/>
      <c r="RAX836" s="28"/>
      <c r="RAY836" s="28"/>
      <c r="RAZ836" s="28"/>
      <c r="RBA836" s="28"/>
      <c r="RBB836" s="28"/>
      <c r="RBC836" s="28"/>
      <c r="RBD836" s="28"/>
      <c r="RBE836" s="28"/>
      <c r="RBF836" s="28"/>
      <c r="RBG836" s="28"/>
      <c r="RBH836" s="28"/>
      <c r="RBI836" s="28"/>
      <c r="RBJ836" s="28"/>
      <c r="RBK836" s="28"/>
      <c r="RBL836" s="28"/>
      <c r="RBM836" s="28"/>
      <c r="RBN836" s="28"/>
      <c r="RBO836" s="28"/>
      <c r="RBP836" s="28"/>
      <c r="RBQ836" s="28"/>
      <c r="RBR836" s="28"/>
      <c r="RBS836" s="28"/>
      <c r="RBT836" s="28"/>
      <c r="RBU836" s="28"/>
      <c r="RBV836" s="28"/>
      <c r="RBW836" s="28"/>
      <c r="RBX836" s="28"/>
      <c r="RBY836" s="28"/>
      <c r="RBZ836" s="28"/>
      <c r="RCA836" s="28"/>
      <c r="RCB836" s="28"/>
      <c r="RCC836" s="28"/>
      <c r="RCD836" s="28"/>
      <c r="RCE836" s="28"/>
      <c r="RCF836" s="28"/>
      <c r="RCG836" s="28"/>
      <c r="RCH836" s="28"/>
      <c r="RCI836" s="28"/>
      <c r="RCJ836" s="28"/>
      <c r="RCK836" s="28"/>
      <c r="RCL836" s="28"/>
      <c r="RCM836" s="28"/>
      <c r="RCN836" s="28"/>
      <c r="RCO836" s="28"/>
      <c r="RCP836" s="28"/>
      <c r="RCQ836" s="28"/>
      <c r="RCR836" s="28"/>
      <c r="RCS836" s="28"/>
      <c r="RCT836" s="28"/>
      <c r="RCU836" s="28"/>
      <c r="RCV836" s="28"/>
      <c r="RCW836" s="28"/>
      <c r="RCX836" s="28"/>
      <c r="RCY836" s="28"/>
      <c r="RCZ836" s="28"/>
      <c r="RDA836" s="28"/>
      <c r="RDB836" s="28"/>
      <c r="RDC836" s="28"/>
      <c r="RDD836" s="28"/>
      <c r="RDE836" s="28"/>
      <c r="RDF836" s="28"/>
      <c r="RDG836" s="28"/>
      <c r="RDH836" s="28"/>
      <c r="RDI836" s="28"/>
      <c r="RDJ836" s="28"/>
      <c r="RDK836" s="28"/>
      <c r="RDL836" s="28"/>
      <c r="RDM836" s="28"/>
      <c r="RDN836" s="28"/>
      <c r="RDO836" s="28"/>
      <c r="RDP836" s="28"/>
      <c r="RDQ836" s="28"/>
      <c r="RDR836" s="28"/>
      <c r="RDS836" s="28"/>
      <c r="RDT836" s="28"/>
      <c r="RDU836" s="28"/>
      <c r="RDV836" s="28"/>
      <c r="RDW836" s="28"/>
      <c r="RDX836" s="28"/>
      <c r="RDY836" s="28"/>
      <c r="RDZ836" s="28"/>
      <c r="REA836" s="28"/>
      <c r="REB836" s="28"/>
      <c r="REC836" s="28"/>
      <c r="RED836" s="28"/>
      <c r="REE836" s="28"/>
      <c r="REF836" s="28"/>
      <c r="REG836" s="28"/>
      <c r="REH836" s="28"/>
      <c r="REI836" s="28"/>
      <c r="REJ836" s="28"/>
      <c r="REK836" s="28"/>
      <c r="REL836" s="28"/>
      <c r="REM836" s="28"/>
      <c r="REN836" s="28"/>
      <c r="REO836" s="28"/>
      <c r="REP836" s="28"/>
      <c r="REQ836" s="28"/>
      <c r="RER836" s="28"/>
      <c r="RES836" s="28"/>
      <c r="RET836" s="28"/>
      <c r="REU836" s="28"/>
      <c r="REV836" s="28"/>
      <c r="REW836" s="28"/>
      <c r="REX836" s="28"/>
      <c r="REY836" s="28"/>
      <c r="REZ836" s="28"/>
      <c r="RFA836" s="28"/>
      <c r="RFB836" s="28"/>
      <c r="RFC836" s="28"/>
      <c r="RFD836" s="28"/>
      <c r="RFE836" s="28"/>
      <c r="RFF836" s="28"/>
      <c r="RFG836" s="28"/>
      <c r="RFH836" s="28"/>
      <c r="RFI836" s="28"/>
      <c r="RFJ836" s="28"/>
      <c r="RFK836" s="28"/>
      <c r="RFL836" s="28"/>
      <c r="RFM836" s="28"/>
      <c r="RFN836" s="28"/>
      <c r="RFO836" s="28"/>
      <c r="RFP836" s="28"/>
      <c r="RFQ836" s="28"/>
      <c r="RFR836" s="28"/>
      <c r="RFS836" s="28"/>
      <c r="RFT836" s="28"/>
      <c r="RFU836" s="28"/>
      <c r="RFV836" s="28"/>
      <c r="RFW836" s="28"/>
      <c r="RFX836" s="28"/>
      <c r="RFY836" s="28"/>
      <c r="RFZ836" s="28"/>
      <c r="RGA836" s="28"/>
      <c r="RGB836" s="28"/>
      <c r="RGC836" s="28"/>
      <c r="RGD836" s="28"/>
      <c r="RGE836" s="28"/>
      <c r="RGF836" s="28"/>
      <c r="RGG836" s="28"/>
      <c r="RGH836" s="28"/>
      <c r="RGI836" s="28"/>
      <c r="RGJ836" s="28"/>
      <c r="RGK836" s="28"/>
      <c r="RGL836" s="28"/>
      <c r="RGM836" s="28"/>
      <c r="RGN836" s="28"/>
      <c r="RGO836" s="28"/>
      <c r="RGP836" s="28"/>
      <c r="RGQ836" s="28"/>
      <c r="RGR836" s="28"/>
      <c r="RGS836" s="28"/>
      <c r="RGT836" s="28"/>
      <c r="RGU836" s="28"/>
      <c r="RGV836" s="28"/>
      <c r="RGW836" s="28"/>
      <c r="RGX836" s="28"/>
      <c r="RGY836" s="28"/>
      <c r="RGZ836" s="28"/>
      <c r="RHA836" s="28"/>
      <c r="RHB836" s="28"/>
      <c r="RHC836" s="28"/>
      <c r="RHD836" s="28"/>
      <c r="RHE836" s="28"/>
      <c r="RHF836" s="28"/>
      <c r="RHG836" s="28"/>
      <c r="RHH836" s="28"/>
      <c r="RHI836" s="28"/>
      <c r="RHJ836" s="28"/>
      <c r="RHK836" s="28"/>
      <c r="RHL836" s="28"/>
      <c r="RHM836" s="28"/>
      <c r="RHN836" s="28"/>
      <c r="RHO836" s="28"/>
      <c r="RHP836" s="28"/>
      <c r="RHQ836" s="28"/>
      <c r="RHR836" s="28"/>
      <c r="RHS836" s="28"/>
      <c r="RHT836" s="28"/>
      <c r="RHU836" s="28"/>
      <c r="RHV836" s="28"/>
      <c r="RHW836" s="28"/>
      <c r="RHX836" s="28"/>
      <c r="RHY836" s="28"/>
      <c r="RHZ836" s="28"/>
      <c r="RIA836" s="28"/>
      <c r="RIB836" s="28"/>
      <c r="RIC836" s="28"/>
      <c r="RID836" s="28"/>
      <c r="RIE836" s="28"/>
      <c r="RIF836" s="28"/>
      <c r="RIG836" s="28"/>
      <c r="RIH836" s="28"/>
      <c r="RII836" s="28"/>
      <c r="RIJ836" s="28"/>
      <c r="RIK836" s="28"/>
      <c r="RIL836" s="28"/>
      <c r="RIM836" s="28"/>
      <c r="RIN836" s="28"/>
      <c r="RIO836" s="28"/>
      <c r="RIP836" s="28"/>
      <c r="RIQ836" s="28"/>
      <c r="RIR836" s="28"/>
      <c r="RIS836" s="28"/>
      <c r="RIT836" s="28"/>
      <c r="RIU836" s="28"/>
      <c r="RIV836" s="28"/>
      <c r="RIW836" s="28"/>
      <c r="RIX836" s="28"/>
      <c r="RIY836" s="28"/>
      <c r="RIZ836" s="28"/>
      <c r="RJA836" s="28"/>
      <c r="RJB836" s="28"/>
      <c r="RJC836" s="28"/>
      <c r="RJD836" s="28"/>
      <c r="RJE836" s="28"/>
      <c r="RJF836" s="28"/>
      <c r="RJG836" s="28"/>
      <c r="RJH836" s="28"/>
      <c r="RJI836" s="28"/>
      <c r="RJJ836" s="28"/>
      <c r="RJK836" s="28"/>
      <c r="RJL836" s="28"/>
      <c r="RJM836" s="28"/>
      <c r="RJN836" s="28"/>
      <c r="RJO836" s="28"/>
      <c r="RJP836" s="28"/>
      <c r="RJQ836" s="28"/>
      <c r="RJR836" s="28"/>
      <c r="RJS836" s="28"/>
      <c r="RJT836" s="28"/>
      <c r="RJU836" s="28"/>
      <c r="RJV836" s="28"/>
      <c r="RJW836" s="28"/>
      <c r="RJX836" s="28"/>
      <c r="RJY836" s="28"/>
      <c r="RJZ836" s="28"/>
      <c r="RKA836" s="28"/>
      <c r="RKB836" s="28"/>
      <c r="RKC836" s="28"/>
      <c r="RKD836" s="28"/>
      <c r="RKE836" s="28"/>
      <c r="RKF836" s="28"/>
      <c r="RKG836" s="28"/>
      <c r="RKH836" s="28"/>
      <c r="RKI836" s="28"/>
      <c r="RKJ836" s="28"/>
      <c r="RKK836" s="28"/>
      <c r="RKL836" s="28"/>
      <c r="RKM836" s="28"/>
      <c r="RKN836" s="28"/>
      <c r="RKO836" s="28"/>
      <c r="RKP836" s="28"/>
      <c r="RKQ836" s="28"/>
      <c r="RKR836" s="28"/>
      <c r="RKS836" s="28"/>
      <c r="RKT836" s="28"/>
      <c r="RKU836" s="28"/>
      <c r="RKV836" s="28"/>
      <c r="RKW836" s="28"/>
      <c r="RKX836" s="28"/>
      <c r="RKY836" s="28"/>
      <c r="RKZ836" s="28"/>
      <c r="RLA836" s="28"/>
      <c r="RLB836" s="28"/>
      <c r="RLC836" s="28"/>
      <c r="RLD836" s="28"/>
      <c r="RLE836" s="28"/>
      <c r="RLF836" s="28"/>
      <c r="RLG836" s="28"/>
      <c r="RLH836" s="28"/>
      <c r="RLI836" s="28"/>
      <c r="RLJ836" s="28"/>
      <c r="RLK836" s="28"/>
      <c r="RLL836" s="28"/>
      <c r="RLM836" s="28"/>
      <c r="RLN836" s="28"/>
      <c r="RLO836" s="28"/>
      <c r="RLP836" s="28"/>
      <c r="RLQ836" s="28"/>
      <c r="RLR836" s="28"/>
      <c r="RLS836" s="28"/>
      <c r="RLT836" s="28"/>
      <c r="RLU836" s="28"/>
      <c r="RLV836" s="28"/>
      <c r="RLW836" s="28"/>
      <c r="RLX836" s="28"/>
      <c r="RLY836" s="28"/>
      <c r="RLZ836" s="28"/>
      <c r="RMA836" s="28"/>
      <c r="RMB836" s="28"/>
      <c r="RMC836" s="28"/>
      <c r="RMD836" s="28"/>
      <c r="RME836" s="28"/>
      <c r="RMF836" s="28"/>
      <c r="RMG836" s="28"/>
      <c r="RMH836" s="28"/>
      <c r="RMI836" s="28"/>
      <c r="RMJ836" s="28"/>
      <c r="RMK836" s="28"/>
      <c r="RML836" s="28"/>
      <c r="RMM836" s="28"/>
      <c r="RMN836" s="28"/>
      <c r="RMO836" s="28"/>
      <c r="RMP836" s="28"/>
      <c r="RMQ836" s="28"/>
      <c r="RMR836" s="28"/>
      <c r="RMS836" s="28"/>
      <c r="RMT836" s="28"/>
      <c r="RMU836" s="28"/>
      <c r="RMV836" s="28"/>
      <c r="RMW836" s="28"/>
      <c r="RMX836" s="28"/>
      <c r="RMY836" s="28"/>
      <c r="RMZ836" s="28"/>
      <c r="RNA836" s="28"/>
      <c r="RNB836" s="28"/>
      <c r="RNC836" s="28"/>
      <c r="RND836" s="28"/>
      <c r="RNE836" s="28"/>
      <c r="RNF836" s="28"/>
      <c r="RNG836" s="28"/>
      <c r="RNH836" s="28"/>
      <c r="RNI836" s="28"/>
      <c r="RNJ836" s="28"/>
      <c r="RNK836" s="28"/>
      <c r="RNL836" s="28"/>
      <c r="RNM836" s="28"/>
      <c r="RNN836" s="28"/>
      <c r="RNO836" s="28"/>
      <c r="RNP836" s="28"/>
      <c r="RNQ836" s="28"/>
      <c r="RNR836" s="28"/>
      <c r="RNS836" s="28"/>
      <c r="RNT836" s="28"/>
      <c r="RNU836" s="28"/>
      <c r="RNV836" s="28"/>
      <c r="RNW836" s="28"/>
      <c r="RNX836" s="28"/>
      <c r="RNY836" s="28"/>
      <c r="RNZ836" s="28"/>
      <c r="ROA836" s="28"/>
      <c r="ROB836" s="28"/>
      <c r="ROC836" s="28"/>
      <c r="ROD836" s="28"/>
      <c r="ROE836" s="28"/>
      <c r="ROF836" s="28"/>
      <c r="ROG836" s="28"/>
      <c r="ROH836" s="28"/>
      <c r="ROI836" s="28"/>
      <c r="ROJ836" s="28"/>
      <c r="ROK836" s="28"/>
      <c r="ROL836" s="28"/>
      <c r="ROM836" s="28"/>
      <c r="RON836" s="28"/>
      <c r="ROO836" s="28"/>
      <c r="ROP836" s="28"/>
      <c r="ROQ836" s="28"/>
      <c r="ROR836" s="28"/>
      <c r="ROS836" s="28"/>
      <c r="ROT836" s="28"/>
      <c r="ROU836" s="28"/>
      <c r="ROV836" s="28"/>
      <c r="ROW836" s="28"/>
      <c r="ROX836" s="28"/>
      <c r="ROY836" s="28"/>
      <c r="ROZ836" s="28"/>
      <c r="RPA836" s="28"/>
      <c r="RPB836" s="28"/>
      <c r="RPC836" s="28"/>
      <c r="RPD836" s="28"/>
      <c r="RPE836" s="28"/>
      <c r="RPF836" s="28"/>
      <c r="RPG836" s="28"/>
      <c r="RPH836" s="28"/>
      <c r="RPI836" s="28"/>
      <c r="RPJ836" s="28"/>
      <c r="RPK836" s="28"/>
      <c r="RPL836" s="28"/>
      <c r="RPM836" s="28"/>
      <c r="RPN836" s="28"/>
      <c r="RPO836" s="28"/>
      <c r="RPP836" s="28"/>
      <c r="RPQ836" s="28"/>
      <c r="RPR836" s="28"/>
      <c r="RPS836" s="28"/>
      <c r="RPT836" s="28"/>
      <c r="RPU836" s="28"/>
      <c r="RPV836" s="28"/>
      <c r="RPW836" s="28"/>
      <c r="RPX836" s="28"/>
      <c r="RPY836" s="28"/>
      <c r="RPZ836" s="28"/>
      <c r="RQA836" s="28"/>
      <c r="RQB836" s="28"/>
      <c r="RQC836" s="28"/>
      <c r="RQD836" s="28"/>
      <c r="RQE836" s="28"/>
      <c r="RQF836" s="28"/>
      <c r="RQG836" s="28"/>
      <c r="RQH836" s="28"/>
      <c r="RQI836" s="28"/>
      <c r="RQJ836" s="28"/>
      <c r="RQK836" s="28"/>
      <c r="RQL836" s="28"/>
      <c r="RQM836" s="28"/>
      <c r="RQN836" s="28"/>
      <c r="RQO836" s="28"/>
      <c r="RQP836" s="28"/>
      <c r="RQQ836" s="28"/>
      <c r="RQR836" s="28"/>
      <c r="RQS836" s="28"/>
      <c r="RQT836" s="28"/>
      <c r="RQU836" s="28"/>
      <c r="RQV836" s="28"/>
      <c r="RQW836" s="28"/>
      <c r="RQX836" s="28"/>
      <c r="RQY836" s="28"/>
      <c r="RQZ836" s="28"/>
      <c r="RRA836" s="28"/>
      <c r="RRB836" s="28"/>
      <c r="RRC836" s="28"/>
      <c r="RRD836" s="28"/>
      <c r="RRE836" s="28"/>
      <c r="RRF836" s="28"/>
      <c r="RRG836" s="28"/>
      <c r="RRH836" s="28"/>
      <c r="RRI836" s="28"/>
      <c r="RRJ836" s="28"/>
      <c r="RRK836" s="28"/>
      <c r="RRL836" s="28"/>
      <c r="RRM836" s="28"/>
      <c r="RRN836" s="28"/>
      <c r="RRO836" s="28"/>
      <c r="RRP836" s="28"/>
      <c r="RRQ836" s="28"/>
      <c r="RRR836" s="28"/>
      <c r="RRS836" s="28"/>
      <c r="RRT836" s="28"/>
      <c r="RRU836" s="28"/>
      <c r="RRV836" s="28"/>
      <c r="RRW836" s="28"/>
      <c r="RRX836" s="28"/>
      <c r="RRY836" s="28"/>
      <c r="RRZ836" s="28"/>
      <c r="RSA836" s="28"/>
      <c r="RSB836" s="28"/>
      <c r="RSC836" s="28"/>
      <c r="RSD836" s="28"/>
      <c r="RSE836" s="28"/>
      <c r="RSF836" s="28"/>
      <c r="RSG836" s="28"/>
      <c r="RSH836" s="28"/>
      <c r="RSI836" s="28"/>
      <c r="RSJ836" s="28"/>
      <c r="RSK836" s="28"/>
      <c r="RSL836" s="28"/>
      <c r="RSM836" s="28"/>
      <c r="RSN836" s="28"/>
      <c r="RSO836" s="28"/>
      <c r="RSP836" s="28"/>
      <c r="RSQ836" s="28"/>
      <c r="RSR836" s="28"/>
      <c r="RSS836" s="28"/>
      <c r="RST836" s="28"/>
      <c r="RSU836" s="28"/>
      <c r="RSV836" s="28"/>
      <c r="RSW836" s="28"/>
      <c r="RSX836" s="28"/>
      <c r="RSY836" s="28"/>
      <c r="RSZ836" s="28"/>
      <c r="RTA836" s="28"/>
      <c r="RTB836" s="28"/>
      <c r="RTC836" s="28"/>
      <c r="RTD836" s="28"/>
      <c r="RTE836" s="28"/>
      <c r="RTF836" s="28"/>
      <c r="RTG836" s="28"/>
      <c r="RTH836" s="28"/>
      <c r="RTI836" s="28"/>
      <c r="RTJ836" s="28"/>
      <c r="RTK836" s="28"/>
      <c r="RTL836" s="28"/>
      <c r="RTM836" s="28"/>
      <c r="RTN836" s="28"/>
      <c r="RTO836" s="28"/>
      <c r="RTP836" s="28"/>
      <c r="RTQ836" s="28"/>
      <c r="RTR836" s="28"/>
      <c r="RTS836" s="28"/>
      <c r="RTT836" s="28"/>
      <c r="RTU836" s="28"/>
      <c r="RTV836" s="28"/>
      <c r="RTW836" s="28"/>
      <c r="RTX836" s="28"/>
      <c r="RTY836" s="28"/>
      <c r="RTZ836" s="28"/>
      <c r="RUA836" s="28"/>
      <c r="RUB836" s="28"/>
      <c r="RUC836" s="28"/>
      <c r="RUD836" s="28"/>
      <c r="RUE836" s="28"/>
      <c r="RUF836" s="28"/>
      <c r="RUG836" s="28"/>
      <c r="RUH836" s="28"/>
      <c r="RUI836" s="28"/>
      <c r="RUJ836" s="28"/>
      <c r="RUK836" s="28"/>
      <c r="RUL836" s="28"/>
      <c r="RUM836" s="28"/>
      <c r="RUN836" s="28"/>
      <c r="RUO836" s="28"/>
      <c r="RUP836" s="28"/>
      <c r="RUQ836" s="28"/>
      <c r="RUR836" s="28"/>
      <c r="RUS836" s="28"/>
      <c r="RUT836" s="28"/>
      <c r="RUU836" s="28"/>
      <c r="RUV836" s="28"/>
      <c r="RUW836" s="28"/>
      <c r="RUX836" s="28"/>
      <c r="RUY836" s="28"/>
      <c r="RUZ836" s="28"/>
      <c r="RVA836" s="28"/>
      <c r="RVB836" s="28"/>
      <c r="RVC836" s="28"/>
      <c r="RVD836" s="28"/>
      <c r="RVE836" s="28"/>
      <c r="RVF836" s="28"/>
      <c r="RVG836" s="28"/>
      <c r="RVH836" s="28"/>
      <c r="RVI836" s="28"/>
      <c r="RVJ836" s="28"/>
      <c r="RVK836" s="28"/>
      <c r="RVL836" s="28"/>
      <c r="RVM836" s="28"/>
      <c r="RVN836" s="28"/>
      <c r="RVO836" s="28"/>
      <c r="RVP836" s="28"/>
      <c r="RVQ836" s="28"/>
      <c r="RVR836" s="28"/>
      <c r="RVS836" s="28"/>
      <c r="RVT836" s="28"/>
      <c r="RVU836" s="28"/>
      <c r="RVV836" s="28"/>
      <c r="RVW836" s="28"/>
      <c r="RVX836" s="28"/>
      <c r="RVY836" s="28"/>
      <c r="RVZ836" s="28"/>
      <c r="RWA836" s="28"/>
      <c r="RWB836" s="28"/>
      <c r="RWC836" s="28"/>
      <c r="RWD836" s="28"/>
      <c r="RWE836" s="28"/>
      <c r="RWF836" s="28"/>
      <c r="RWG836" s="28"/>
      <c r="RWH836" s="28"/>
      <c r="RWI836" s="28"/>
      <c r="RWJ836" s="28"/>
      <c r="RWK836" s="28"/>
      <c r="RWL836" s="28"/>
      <c r="RWM836" s="28"/>
      <c r="RWN836" s="28"/>
      <c r="RWO836" s="28"/>
      <c r="RWP836" s="28"/>
      <c r="RWQ836" s="28"/>
      <c r="RWR836" s="28"/>
      <c r="RWS836" s="28"/>
      <c r="RWT836" s="28"/>
      <c r="RWU836" s="28"/>
      <c r="RWV836" s="28"/>
      <c r="RWW836" s="28"/>
      <c r="RWX836" s="28"/>
      <c r="RWY836" s="28"/>
      <c r="RWZ836" s="28"/>
      <c r="RXA836" s="28"/>
      <c r="RXB836" s="28"/>
      <c r="RXC836" s="28"/>
      <c r="RXD836" s="28"/>
      <c r="RXE836" s="28"/>
      <c r="RXF836" s="28"/>
      <c r="RXG836" s="28"/>
      <c r="RXH836" s="28"/>
      <c r="RXI836" s="28"/>
      <c r="RXJ836" s="28"/>
      <c r="RXK836" s="28"/>
      <c r="RXL836" s="28"/>
      <c r="RXM836" s="28"/>
      <c r="RXN836" s="28"/>
      <c r="RXO836" s="28"/>
      <c r="RXP836" s="28"/>
      <c r="RXQ836" s="28"/>
      <c r="RXR836" s="28"/>
      <c r="RXS836" s="28"/>
      <c r="RXT836" s="28"/>
      <c r="RXU836" s="28"/>
      <c r="RXV836" s="28"/>
      <c r="RXW836" s="28"/>
      <c r="RXX836" s="28"/>
      <c r="RXY836" s="28"/>
      <c r="RXZ836" s="28"/>
      <c r="RYA836" s="28"/>
      <c r="RYB836" s="28"/>
      <c r="RYC836" s="28"/>
      <c r="RYD836" s="28"/>
      <c r="RYE836" s="28"/>
      <c r="RYF836" s="28"/>
      <c r="RYG836" s="28"/>
      <c r="RYH836" s="28"/>
      <c r="RYI836" s="28"/>
      <c r="RYJ836" s="28"/>
      <c r="RYK836" s="28"/>
      <c r="RYL836" s="28"/>
      <c r="RYM836" s="28"/>
      <c r="RYN836" s="28"/>
      <c r="RYO836" s="28"/>
      <c r="RYP836" s="28"/>
      <c r="RYQ836" s="28"/>
      <c r="RYR836" s="28"/>
      <c r="RYS836" s="28"/>
      <c r="RYT836" s="28"/>
      <c r="RYU836" s="28"/>
      <c r="RYV836" s="28"/>
      <c r="RYW836" s="28"/>
      <c r="RYX836" s="28"/>
      <c r="RYY836" s="28"/>
      <c r="RYZ836" s="28"/>
      <c r="RZA836" s="28"/>
      <c r="RZB836" s="28"/>
      <c r="RZC836" s="28"/>
      <c r="RZD836" s="28"/>
      <c r="RZE836" s="28"/>
      <c r="RZF836" s="28"/>
      <c r="RZG836" s="28"/>
      <c r="RZH836" s="28"/>
      <c r="RZI836" s="28"/>
      <c r="RZJ836" s="28"/>
      <c r="RZK836" s="28"/>
      <c r="RZL836" s="28"/>
      <c r="RZM836" s="28"/>
      <c r="RZN836" s="28"/>
      <c r="RZO836" s="28"/>
      <c r="RZP836" s="28"/>
      <c r="RZQ836" s="28"/>
      <c r="RZR836" s="28"/>
      <c r="RZS836" s="28"/>
      <c r="RZT836" s="28"/>
      <c r="RZU836" s="28"/>
      <c r="RZV836" s="28"/>
      <c r="RZW836" s="28"/>
      <c r="RZX836" s="28"/>
      <c r="RZY836" s="28"/>
      <c r="RZZ836" s="28"/>
      <c r="SAA836" s="28"/>
      <c r="SAB836" s="28"/>
      <c r="SAC836" s="28"/>
      <c r="SAD836" s="28"/>
      <c r="SAE836" s="28"/>
      <c r="SAF836" s="28"/>
      <c r="SAG836" s="28"/>
      <c r="SAH836" s="28"/>
      <c r="SAI836" s="28"/>
      <c r="SAJ836" s="28"/>
      <c r="SAK836" s="28"/>
      <c r="SAL836" s="28"/>
      <c r="SAM836" s="28"/>
      <c r="SAN836" s="28"/>
      <c r="SAO836" s="28"/>
      <c r="SAP836" s="28"/>
      <c r="SAQ836" s="28"/>
      <c r="SAR836" s="28"/>
      <c r="SAS836" s="28"/>
      <c r="SAT836" s="28"/>
      <c r="SAU836" s="28"/>
      <c r="SAV836" s="28"/>
      <c r="SAW836" s="28"/>
      <c r="SAX836" s="28"/>
      <c r="SAY836" s="28"/>
      <c r="SAZ836" s="28"/>
      <c r="SBA836" s="28"/>
      <c r="SBB836" s="28"/>
      <c r="SBC836" s="28"/>
      <c r="SBD836" s="28"/>
      <c r="SBE836" s="28"/>
      <c r="SBF836" s="28"/>
      <c r="SBG836" s="28"/>
      <c r="SBH836" s="28"/>
      <c r="SBI836" s="28"/>
      <c r="SBJ836" s="28"/>
      <c r="SBK836" s="28"/>
      <c r="SBL836" s="28"/>
      <c r="SBM836" s="28"/>
      <c r="SBN836" s="28"/>
      <c r="SBO836" s="28"/>
      <c r="SBP836" s="28"/>
      <c r="SBQ836" s="28"/>
      <c r="SBR836" s="28"/>
      <c r="SBS836" s="28"/>
      <c r="SBT836" s="28"/>
      <c r="SBU836" s="28"/>
      <c r="SBV836" s="28"/>
      <c r="SBW836" s="28"/>
      <c r="SBX836" s="28"/>
      <c r="SBY836" s="28"/>
      <c r="SBZ836" s="28"/>
      <c r="SCA836" s="28"/>
      <c r="SCB836" s="28"/>
      <c r="SCC836" s="28"/>
      <c r="SCD836" s="28"/>
      <c r="SCE836" s="28"/>
      <c r="SCF836" s="28"/>
      <c r="SCG836" s="28"/>
      <c r="SCH836" s="28"/>
      <c r="SCI836" s="28"/>
      <c r="SCJ836" s="28"/>
      <c r="SCK836" s="28"/>
      <c r="SCL836" s="28"/>
      <c r="SCM836" s="28"/>
      <c r="SCN836" s="28"/>
      <c r="SCO836" s="28"/>
      <c r="SCP836" s="28"/>
      <c r="SCQ836" s="28"/>
      <c r="SCR836" s="28"/>
      <c r="SCS836" s="28"/>
      <c r="SCT836" s="28"/>
      <c r="SCU836" s="28"/>
      <c r="SCV836" s="28"/>
      <c r="SCW836" s="28"/>
      <c r="SCX836" s="28"/>
      <c r="SCY836" s="28"/>
      <c r="SCZ836" s="28"/>
      <c r="SDA836" s="28"/>
      <c r="SDB836" s="28"/>
      <c r="SDC836" s="28"/>
      <c r="SDD836" s="28"/>
      <c r="SDE836" s="28"/>
      <c r="SDF836" s="28"/>
      <c r="SDG836" s="28"/>
      <c r="SDH836" s="28"/>
      <c r="SDI836" s="28"/>
      <c r="SDJ836" s="28"/>
      <c r="SDK836" s="28"/>
      <c r="SDL836" s="28"/>
      <c r="SDM836" s="28"/>
      <c r="SDN836" s="28"/>
      <c r="SDO836" s="28"/>
      <c r="SDP836" s="28"/>
      <c r="SDQ836" s="28"/>
      <c r="SDR836" s="28"/>
      <c r="SDS836" s="28"/>
      <c r="SDT836" s="28"/>
      <c r="SDU836" s="28"/>
      <c r="SDV836" s="28"/>
      <c r="SDW836" s="28"/>
      <c r="SDX836" s="28"/>
      <c r="SDY836" s="28"/>
      <c r="SDZ836" s="28"/>
      <c r="SEA836" s="28"/>
      <c r="SEB836" s="28"/>
      <c r="SEC836" s="28"/>
      <c r="SED836" s="28"/>
      <c r="SEE836" s="28"/>
      <c r="SEF836" s="28"/>
      <c r="SEG836" s="28"/>
      <c r="SEH836" s="28"/>
      <c r="SEI836" s="28"/>
      <c r="SEJ836" s="28"/>
      <c r="SEK836" s="28"/>
      <c r="SEL836" s="28"/>
      <c r="SEM836" s="28"/>
      <c r="SEN836" s="28"/>
      <c r="SEO836" s="28"/>
      <c r="SEP836" s="28"/>
      <c r="SEQ836" s="28"/>
      <c r="SER836" s="28"/>
      <c r="SES836" s="28"/>
      <c r="SET836" s="28"/>
      <c r="SEU836" s="28"/>
      <c r="SEV836" s="28"/>
      <c r="SEW836" s="28"/>
      <c r="SEX836" s="28"/>
      <c r="SEY836" s="28"/>
      <c r="SEZ836" s="28"/>
      <c r="SFA836" s="28"/>
      <c r="SFB836" s="28"/>
      <c r="SFC836" s="28"/>
      <c r="SFD836" s="28"/>
      <c r="SFE836" s="28"/>
      <c r="SFF836" s="28"/>
      <c r="SFG836" s="28"/>
      <c r="SFH836" s="28"/>
      <c r="SFI836" s="28"/>
      <c r="SFJ836" s="28"/>
      <c r="SFK836" s="28"/>
      <c r="SFL836" s="28"/>
      <c r="SFM836" s="28"/>
      <c r="SFN836" s="28"/>
      <c r="SFO836" s="28"/>
      <c r="SFP836" s="28"/>
      <c r="SFQ836" s="28"/>
      <c r="SFR836" s="28"/>
      <c r="SFS836" s="28"/>
      <c r="SFT836" s="28"/>
      <c r="SFU836" s="28"/>
      <c r="SFV836" s="28"/>
      <c r="SFW836" s="28"/>
      <c r="SFX836" s="28"/>
      <c r="SFY836" s="28"/>
      <c r="SFZ836" s="28"/>
      <c r="SGA836" s="28"/>
      <c r="SGB836" s="28"/>
      <c r="SGC836" s="28"/>
      <c r="SGD836" s="28"/>
      <c r="SGE836" s="28"/>
      <c r="SGF836" s="28"/>
      <c r="SGG836" s="28"/>
      <c r="SGH836" s="28"/>
      <c r="SGI836" s="28"/>
      <c r="SGJ836" s="28"/>
      <c r="SGK836" s="28"/>
      <c r="SGL836" s="28"/>
      <c r="SGM836" s="28"/>
      <c r="SGN836" s="28"/>
      <c r="SGO836" s="28"/>
      <c r="SGP836" s="28"/>
      <c r="SGQ836" s="28"/>
      <c r="SGR836" s="28"/>
      <c r="SGS836" s="28"/>
      <c r="SGT836" s="28"/>
      <c r="SGU836" s="28"/>
      <c r="SGV836" s="28"/>
      <c r="SGW836" s="28"/>
      <c r="SGX836" s="28"/>
      <c r="SGY836" s="28"/>
      <c r="SGZ836" s="28"/>
      <c r="SHA836" s="28"/>
      <c r="SHB836" s="28"/>
      <c r="SHC836" s="28"/>
      <c r="SHD836" s="28"/>
      <c r="SHE836" s="28"/>
      <c r="SHF836" s="28"/>
      <c r="SHG836" s="28"/>
      <c r="SHH836" s="28"/>
      <c r="SHI836" s="28"/>
      <c r="SHJ836" s="28"/>
      <c r="SHK836" s="28"/>
      <c r="SHL836" s="28"/>
      <c r="SHM836" s="28"/>
      <c r="SHN836" s="28"/>
      <c r="SHO836" s="28"/>
      <c r="SHP836" s="28"/>
      <c r="SHQ836" s="28"/>
      <c r="SHR836" s="28"/>
      <c r="SHS836" s="28"/>
      <c r="SHT836" s="28"/>
      <c r="SHU836" s="28"/>
      <c r="SHV836" s="28"/>
      <c r="SHW836" s="28"/>
      <c r="SHX836" s="28"/>
      <c r="SHY836" s="28"/>
      <c r="SHZ836" s="28"/>
      <c r="SIA836" s="28"/>
      <c r="SIB836" s="28"/>
      <c r="SIC836" s="28"/>
      <c r="SID836" s="28"/>
      <c r="SIE836" s="28"/>
      <c r="SIF836" s="28"/>
      <c r="SIG836" s="28"/>
      <c r="SIH836" s="28"/>
      <c r="SII836" s="28"/>
      <c r="SIJ836" s="28"/>
      <c r="SIK836" s="28"/>
      <c r="SIL836" s="28"/>
      <c r="SIM836" s="28"/>
      <c r="SIN836" s="28"/>
      <c r="SIO836" s="28"/>
      <c r="SIP836" s="28"/>
      <c r="SIQ836" s="28"/>
      <c r="SIR836" s="28"/>
      <c r="SIS836" s="28"/>
      <c r="SIT836" s="28"/>
      <c r="SIU836" s="28"/>
      <c r="SIV836" s="28"/>
      <c r="SIW836" s="28"/>
      <c r="SIX836" s="28"/>
      <c r="SIY836" s="28"/>
      <c r="SIZ836" s="28"/>
      <c r="SJA836" s="28"/>
      <c r="SJB836" s="28"/>
      <c r="SJC836" s="28"/>
      <c r="SJD836" s="28"/>
      <c r="SJE836" s="28"/>
      <c r="SJF836" s="28"/>
      <c r="SJG836" s="28"/>
      <c r="SJH836" s="28"/>
      <c r="SJI836" s="28"/>
      <c r="SJJ836" s="28"/>
      <c r="SJK836" s="28"/>
      <c r="SJL836" s="28"/>
      <c r="SJM836" s="28"/>
      <c r="SJN836" s="28"/>
      <c r="SJO836" s="28"/>
      <c r="SJP836" s="28"/>
      <c r="SJQ836" s="28"/>
      <c r="SJR836" s="28"/>
      <c r="SJS836" s="28"/>
      <c r="SJT836" s="28"/>
      <c r="SJU836" s="28"/>
      <c r="SJV836" s="28"/>
      <c r="SJW836" s="28"/>
      <c r="SJX836" s="28"/>
      <c r="SJY836" s="28"/>
      <c r="SJZ836" s="28"/>
      <c r="SKA836" s="28"/>
      <c r="SKB836" s="28"/>
      <c r="SKC836" s="28"/>
      <c r="SKD836" s="28"/>
      <c r="SKE836" s="28"/>
      <c r="SKF836" s="28"/>
      <c r="SKG836" s="28"/>
      <c r="SKH836" s="28"/>
      <c r="SKI836" s="28"/>
      <c r="SKJ836" s="28"/>
      <c r="SKK836" s="28"/>
      <c r="SKL836" s="28"/>
      <c r="SKM836" s="28"/>
      <c r="SKN836" s="28"/>
      <c r="SKO836" s="28"/>
      <c r="SKP836" s="28"/>
      <c r="SKQ836" s="28"/>
      <c r="SKR836" s="28"/>
      <c r="SKS836" s="28"/>
      <c r="SKT836" s="28"/>
      <c r="SKU836" s="28"/>
      <c r="SKV836" s="28"/>
      <c r="SKW836" s="28"/>
      <c r="SKX836" s="28"/>
      <c r="SKY836" s="28"/>
      <c r="SKZ836" s="28"/>
      <c r="SLA836" s="28"/>
      <c r="SLB836" s="28"/>
      <c r="SLC836" s="28"/>
      <c r="SLD836" s="28"/>
      <c r="SLE836" s="28"/>
      <c r="SLF836" s="28"/>
      <c r="SLG836" s="28"/>
      <c r="SLH836" s="28"/>
      <c r="SLI836" s="28"/>
      <c r="SLJ836" s="28"/>
      <c r="SLK836" s="28"/>
      <c r="SLL836" s="28"/>
      <c r="SLM836" s="28"/>
      <c r="SLN836" s="28"/>
      <c r="SLO836" s="28"/>
      <c r="SLP836" s="28"/>
      <c r="SLQ836" s="28"/>
      <c r="SLR836" s="28"/>
      <c r="SLS836" s="28"/>
      <c r="SLT836" s="28"/>
      <c r="SLU836" s="28"/>
      <c r="SLV836" s="28"/>
      <c r="SLW836" s="28"/>
      <c r="SLX836" s="28"/>
      <c r="SLY836" s="28"/>
      <c r="SLZ836" s="28"/>
      <c r="SMA836" s="28"/>
      <c r="SMB836" s="28"/>
      <c r="SMC836" s="28"/>
      <c r="SMD836" s="28"/>
      <c r="SME836" s="28"/>
      <c r="SMF836" s="28"/>
      <c r="SMG836" s="28"/>
      <c r="SMH836" s="28"/>
      <c r="SMI836" s="28"/>
      <c r="SMJ836" s="28"/>
      <c r="SMK836" s="28"/>
      <c r="SML836" s="28"/>
      <c r="SMM836" s="28"/>
      <c r="SMN836" s="28"/>
      <c r="SMO836" s="28"/>
      <c r="SMP836" s="28"/>
      <c r="SMQ836" s="28"/>
      <c r="SMR836" s="28"/>
      <c r="SMS836" s="28"/>
      <c r="SMT836" s="28"/>
      <c r="SMU836" s="28"/>
      <c r="SMV836" s="28"/>
      <c r="SMW836" s="28"/>
      <c r="SMX836" s="28"/>
      <c r="SMY836" s="28"/>
      <c r="SMZ836" s="28"/>
      <c r="SNA836" s="28"/>
      <c r="SNB836" s="28"/>
      <c r="SNC836" s="28"/>
      <c r="SND836" s="28"/>
      <c r="SNE836" s="28"/>
      <c r="SNF836" s="28"/>
      <c r="SNG836" s="28"/>
      <c r="SNH836" s="28"/>
      <c r="SNI836" s="28"/>
      <c r="SNJ836" s="28"/>
      <c r="SNK836" s="28"/>
      <c r="SNL836" s="28"/>
      <c r="SNM836" s="28"/>
      <c r="SNN836" s="28"/>
      <c r="SNO836" s="28"/>
      <c r="SNP836" s="28"/>
      <c r="SNQ836" s="28"/>
      <c r="SNR836" s="28"/>
      <c r="SNS836" s="28"/>
      <c r="SNT836" s="28"/>
      <c r="SNU836" s="28"/>
      <c r="SNV836" s="28"/>
      <c r="SNW836" s="28"/>
      <c r="SNX836" s="28"/>
      <c r="SNY836" s="28"/>
      <c r="SNZ836" s="28"/>
      <c r="SOA836" s="28"/>
      <c r="SOB836" s="28"/>
      <c r="SOC836" s="28"/>
      <c r="SOD836" s="28"/>
      <c r="SOE836" s="28"/>
      <c r="SOF836" s="28"/>
      <c r="SOG836" s="28"/>
      <c r="SOH836" s="28"/>
      <c r="SOI836" s="28"/>
      <c r="SOJ836" s="28"/>
      <c r="SOK836" s="28"/>
      <c r="SOL836" s="28"/>
      <c r="SOM836" s="28"/>
      <c r="SON836" s="28"/>
      <c r="SOO836" s="28"/>
      <c r="SOP836" s="28"/>
      <c r="SOQ836" s="28"/>
      <c r="SOR836" s="28"/>
      <c r="SOS836" s="28"/>
      <c r="SOT836" s="28"/>
      <c r="SOU836" s="28"/>
      <c r="SOV836" s="28"/>
      <c r="SOW836" s="28"/>
      <c r="SOX836" s="28"/>
      <c r="SOY836" s="28"/>
      <c r="SOZ836" s="28"/>
      <c r="SPA836" s="28"/>
      <c r="SPB836" s="28"/>
      <c r="SPC836" s="28"/>
      <c r="SPD836" s="28"/>
      <c r="SPE836" s="28"/>
      <c r="SPF836" s="28"/>
      <c r="SPG836" s="28"/>
      <c r="SPH836" s="28"/>
      <c r="SPI836" s="28"/>
      <c r="SPJ836" s="28"/>
      <c r="SPK836" s="28"/>
      <c r="SPL836" s="28"/>
      <c r="SPM836" s="28"/>
      <c r="SPN836" s="28"/>
      <c r="SPO836" s="28"/>
      <c r="SPP836" s="28"/>
      <c r="SPQ836" s="28"/>
      <c r="SPR836" s="28"/>
      <c r="SPS836" s="28"/>
      <c r="SPT836" s="28"/>
      <c r="SPU836" s="28"/>
      <c r="SPV836" s="28"/>
      <c r="SPW836" s="28"/>
      <c r="SPX836" s="28"/>
      <c r="SPY836" s="28"/>
      <c r="SPZ836" s="28"/>
      <c r="SQA836" s="28"/>
      <c r="SQB836" s="28"/>
      <c r="SQC836" s="28"/>
      <c r="SQD836" s="28"/>
      <c r="SQE836" s="28"/>
      <c r="SQF836" s="28"/>
      <c r="SQG836" s="28"/>
      <c r="SQH836" s="28"/>
      <c r="SQI836" s="28"/>
      <c r="SQJ836" s="28"/>
      <c r="SQK836" s="28"/>
      <c r="SQL836" s="28"/>
      <c r="SQM836" s="28"/>
      <c r="SQN836" s="28"/>
      <c r="SQO836" s="28"/>
      <c r="SQP836" s="28"/>
      <c r="SQQ836" s="28"/>
      <c r="SQR836" s="28"/>
      <c r="SQS836" s="28"/>
      <c r="SQT836" s="28"/>
      <c r="SQU836" s="28"/>
      <c r="SQV836" s="28"/>
      <c r="SQW836" s="28"/>
      <c r="SQX836" s="28"/>
      <c r="SQY836" s="28"/>
      <c r="SQZ836" s="28"/>
      <c r="SRA836" s="28"/>
      <c r="SRB836" s="28"/>
      <c r="SRC836" s="28"/>
      <c r="SRD836" s="28"/>
      <c r="SRE836" s="28"/>
      <c r="SRF836" s="28"/>
      <c r="SRG836" s="28"/>
      <c r="SRH836" s="28"/>
      <c r="SRI836" s="28"/>
      <c r="SRJ836" s="28"/>
      <c r="SRK836" s="28"/>
      <c r="SRL836" s="28"/>
      <c r="SRM836" s="28"/>
      <c r="SRN836" s="28"/>
      <c r="SRO836" s="28"/>
      <c r="SRP836" s="28"/>
      <c r="SRQ836" s="28"/>
      <c r="SRR836" s="28"/>
      <c r="SRS836" s="28"/>
      <c r="SRT836" s="28"/>
      <c r="SRU836" s="28"/>
      <c r="SRV836" s="28"/>
      <c r="SRW836" s="28"/>
      <c r="SRX836" s="28"/>
      <c r="SRY836" s="28"/>
      <c r="SRZ836" s="28"/>
      <c r="SSA836" s="28"/>
      <c r="SSB836" s="28"/>
      <c r="SSC836" s="28"/>
      <c r="SSD836" s="28"/>
      <c r="SSE836" s="28"/>
      <c r="SSF836" s="28"/>
      <c r="SSG836" s="28"/>
      <c r="SSH836" s="28"/>
      <c r="SSI836" s="28"/>
      <c r="SSJ836" s="28"/>
      <c r="SSK836" s="28"/>
      <c r="SSL836" s="28"/>
      <c r="SSM836" s="28"/>
      <c r="SSN836" s="28"/>
      <c r="SSO836" s="28"/>
      <c r="SSP836" s="28"/>
      <c r="SSQ836" s="28"/>
      <c r="SSR836" s="28"/>
      <c r="SSS836" s="28"/>
      <c r="SST836" s="28"/>
      <c r="SSU836" s="28"/>
      <c r="SSV836" s="28"/>
      <c r="SSW836" s="28"/>
      <c r="SSX836" s="28"/>
      <c r="SSY836" s="28"/>
      <c r="SSZ836" s="28"/>
      <c r="STA836" s="28"/>
      <c r="STB836" s="28"/>
      <c r="STC836" s="28"/>
      <c r="STD836" s="28"/>
      <c r="STE836" s="28"/>
      <c r="STF836" s="28"/>
      <c r="STG836" s="28"/>
      <c r="STH836" s="28"/>
      <c r="STI836" s="28"/>
      <c r="STJ836" s="28"/>
      <c r="STK836" s="28"/>
      <c r="STL836" s="28"/>
      <c r="STM836" s="28"/>
      <c r="STN836" s="28"/>
      <c r="STO836" s="28"/>
      <c r="STP836" s="28"/>
      <c r="STQ836" s="28"/>
      <c r="STR836" s="28"/>
      <c r="STS836" s="28"/>
      <c r="STT836" s="28"/>
      <c r="STU836" s="28"/>
      <c r="STV836" s="28"/>
      <c r="STW836" s="28"/>
      <c r="STX836" s="28"/>
      <c r="STY836" s="28"/>
      <c r="STZ836" s="28"/>
      <c r="SUA836" s="28"/>
      <c r="SUB836" s="28"/>
      <c r="SUC836" s="28"/>
      <c r="SUD836" s="28"/>
      <c r="SUE836" s="28"/>
      <c r="SUF836" s="28"/>
      <c r="SUG836" s="28"/>
      <c r="SUH836" s="28"/>
      <c r="SUI836" s="28"/>
      <c r="SUJ836" s="28"/>
      <c r="SUK836" s="28"/>
      <c r="SUL836" s="28"/>
      <c r="SUM836" s="28"/>
      <c r="SUN836" s="28"/>
      <c r="SUO836" s="28"/>
      <c r="SUP836" s="28"/>
      <c r="SUQ836" s="28"/>
      <c r="SUR836" s="28"/>
      <c r="SUS836" s="28"/>
      <c r="SUT836" s="28"/>
      <c r="SUU836" s="28"/>
      <c r="SUV836" s="28"/>
      <c r="SUW836" s="28"/>
      <c r="SUX836" s="28"/>
      <c r="SUY836" s="28"/>
      <c r="SUZ836" s="28"/>
      <c r="SVA836" s="28"/>
      <c r="SVB836" s="28"/>
      <c r="SVC836" s="28"/>
      <c r="SVD836" s="28"/>
      <c r="SVE836" s="28"/>
      <c r="SVF836" s="28"/>
      <c r="SVG836" s="28"/>
      <c r="SVH836" s="28"/>
      <c r="SVI836" s="28"/>
      <c r="SVJ836" s="28"/>
      <c r="SVK836" s="28"/>
      <c r="SVL836" s="28"/>
      <c r="SVM836" s="28"/>
      <c r="SVN836" s="28"/>
      <c r="SVO836" s="28"/>
      <c r="SVP836" s="28"/>
      <c r="SVQ836" s="28"/>
      <c r="SVR836" s="28"/>
      <c r="SVS836" s="28"/>
      <c r="SVT836" s="28"/>
      <c r="SVU836" s="28"/>
      <c r="SVV836" s="28"/>
      <c r="SVW836" s="28"/>
      <c r="SVX836" s="28"/>
      <c r="SVY836" s="28"/>
      <c r="SVZ836" s="28"/>
      <c r="SWA836" s="28"/>
      <c r="SWB836" s="28"/>
      <c r="SWC836" s="28"/>
      <c r="SWD836" s="28"/>
      <c r="SWE836" s="28"/>
      <c r="SWF836" s="28"/>
      <c r="SWG836" s="28"/>
      <c r="SWH836" s="28"/>
      <c r="SWI836" s="28"/>
      <c r="SWJ836" s="28"/>
      <c r="SWK836" s="28"/>
      <c r="SWL836" s="28"/>
      <c r="SWM836" s="28"/>
      <c r="SWN836" s="28"/>
      <c r="SWO836" s="28"/>
      <c r="SWP836" s="28"/>
      <c r="SWQ836" s="28"/>
      <c r="SWR836" s="28"/>
      <c r="SWS836" s="28"/>
      <c r="SWT836" s="28"/>
      <c r="SWU836" s="28"/>
      <c r="SWV836" s="28"/>
      <c r="SWW836" s="28"/>
      <c r="SWX836" s="28"/>
      <c r="SWY836" s="28"/>
      <c r="SWZ836" s="28"/>
      <c r="SXA836" s="28"/>
      <c r="SXB836" s="28"/>
      <c r="SXC836" s="28"/>
      <c r="SXD836" s="28"/>
      <c r="SXE836" s="28"/>
      <c r="SXF836" s="28"/>
      <c r="SXG836" s="28"/>
      <c r="SXH836" s="28"/>
      <c r="SXI836" s="28"/>
      <c r="SXJ836" s="28"/>
      <c r="SXK836" s="28"/>
      <c r="SXL836" s="28"/>
      <c r="SXM836" s="28"/>
      <c r="SXN836" s="28"/>
      <c r="SXO836" s="28"/>
      <c r="SXP836" s="28"/>
      <c r="SXQ836" s="28"/>
      <c r="SXR836" s="28"/>
      <c r="SXS836" s="28"/>
      <c r="SXT836" s="28"/>
      <c r="SXU836" s="28"/>
      <c r="SXV836" s="28"/>
      <c r="SXW836" s="28"/>
      <c r="SXX836" s="28"/>
      <c r="SXY836" s="28"/>
      <c r="SXZ836" s="28"/>
      <c r="SYA836" s="28"/>
      <c r="SYB836" s="28"/>
      <c r="SYC836" s="28"/>
      <c r="SYD836" s="28"/>
      <c r="SYE836" s="28"/>
      <c r="SYF836" s="28"/>
      <c r="SYG836" s="28"/>
      <c r="SYH836" s="28"/>
      <c r="SYI836" s="28"/>
      <c r="SYJ836" s="28"/>
      <c r="SYK836" s="28"/>
      <c r="SYL836" s="28"/>
      <c r="SYM836" s="28"/>
      <c r="SYN836" s="28"/>
      <c r="SYO836" s="28"/>
      <c r="SYP836" s="28"/>
      <c r="SYQ836" s="28"/>
      <c r="SYR836" s="28"/>
      <c r="SYS836" s="28"/>
      <c r="SYT836" s="28"/>
      <c r="SYU836" s="28"/>
      <c r="SYV836" s="28"/>
      <c r="SYW836" s="28"/>
      <c r="SYX836" s="28"/>
      <c r="SYY836" s="28"/>
      <c r="SYZ836" s="28"/>
      <c r="SZA836" s="28"/>
      <c r="SZB836" s="28"/>
      <c r="SZC836" s="28"/>
      <c r="SZD836" s="28"/>
      <c r="SZE836" s="28"/>
      <c r="SZF836" s="28"/>
      <c r="SZG836" s="28"/>
      <c r="SZH836" s="28"/>
      <c r="SZI836" s="28"/>
      <c r="SZJ836" s="28"/>
      <c r="SZK836" s="28"/>
      <c r="SZL836" s="28"/>
      <c r="SZM836" s="28"/>
      <c r="SZN836" s="28"/>
      <c r="SZO836" s="28"/>
      <c r="SZP836" s="28"/>
      <c r="SZQ836" s="28"/>
      <c r="SZR836" s="28"/>
      <c r="SZS836" s="28"/>
      <c r="SZT836" s="28"/>
      <c r="SZU836" s="28"/>
      <c r="SZV836" s="28"/>
      <c r="SZW836" s="28"/>
      <c r="SZX836" s="28"/>
      <c r="SZY836" s="28"/>
      <c r="SZZ836" s="28"/>
      <c r="TAA836" s="28"/>
      <c r="TAB836" s="28"/>
      <c r="TAC836" s="28"/>
      <c r="TAD836" s="28"/>
      <c r="TAE836" s="28"/>
      <c r="TAF836" s="28"/>
      <c r="TAG836" s="28"/>
      <c r="TAH836" s="28"/>
      <c r="TAI836" s="28"/>
      <c r="TAJ836" s="28"/>
      <c r="TAK836" s="28"/>
      <c r="TAL836" s="28"/>
      <c r="TAM836" s="28"/>
      <c r="TAN836" s="28"/>
      <c r="TAO836" s="28"/>
      <c r="TAP836" s="28"/>
      <c r="TAQ836" s="28"/>
      <c r="TAR836" s="28"/>
      <c r="TAS836" s="28"/>
      <c r="TAT836" s="28"/>
      <c r="TAU836" s="28"/>
      <c r="TAV836" s="28"/>
      <c r="TAW836" s="28"/>
      <c r="TAX836" s="28"/>
      <c r="TAY836" s="28"/>
      <c r="TAZ836" s="28"/>
      <c r="TBA836" s="28"/>
      <c r="TBB836" s="28"/>
      <c r="TBC836" s="28"/>
      <c r="TBD836" s="28"/>
      <c r="TBE836" s="28"/>
      <c r="TBF836" s="28"/>
      <c r="TBG836" s="28"/>
      <c r="TBH836" s="28"/>
      <c r="TBI836" s="28"/>
      <c r="TBJ836" s="28"/>
      <c r="TBK836" s="28"/>
      <c r="TBL836" s="28"/>
      <c r="TBM836" s="28"/>
      <c r="TBN836" s="28"/>
      <c r="TBO836" s="28"/>
      <c r="TBP836" s="28"/>
      <c r="TBQ836" s="28"/>
      <c r="TBR836" s="28"/>
      <c r="TBS836" s="28"/>
      <c r="TBT836" s="28"/>
      <c r="TBU836" s="28"/>
      <c r="TBV836" s="28"/>
      <c r="TBW836" s="28"/>
      <c r="TBX836" s="28"/>
      <c r="TBY836" s="28"/>
      <c r="TBZ836" s="28"/>
      <c r="TCA836" s="28"/>
      <c r="TCB836" s="28"/>
      <c r="TCC836" s="28"/>
      <c r="TCD836" s="28"/>
      <c r="TCE836" s="28"/>
      <c r="TCF836" s="28"/>
      <c r="TCG836" s="28"/>
      <c r="TCH836" s="28"/>
      <c r="TCI836" s="28"/>
      <c r="TCJ836" s="28"/>
      <c r="TCK836" s="28"/>
      <c r="TCL836" s="28"/>
      <c r="TCM836" s="28"/>
      <c r="TCN836" s="28"/>
      <c r="TCO836" s="28"/>
      <c r="TCP836" s="28"/>
      <c r="TCQ836" s="28"/>
      <c r="TCR836" s="28"/>
      <c r="TCS836" s="28"/>
      <c r="TCT836" s="28"/>
      <c r="TCU836" s="28"/>
      <c r="TCV836" s="28"/>
      <c r="TCW836" s="28"/>
      <c r="TCX836" s="28"/>
      <c r="TCY836" s="28"/>
      <c r="TCZ836" s="28"/>
      <c r="TDA836" s="28"/>
      <c r="TDB836" s="28"/>
      <c r="TDC836" s="28"/>
      <c r="TDD836" s="28"/>
      <c r="TDE836" s="28"/>
      <c r="TDF836" s="28"/>
      <c r="TDG836" s="28"/>
      <c r="TDH836" s="28"/>
      <c r="TDI836" s="28"/>
      <c r="TDJ836" s="28"/>
      <c r="TDK836" s="28"/>
      <c r="TDL836" s="28"/>
      <c r="TDM836" s="28"/>
      <c r="TDN836" s="28"/>
      <c r="TDO836" s="28"/>
      <c r="TDP836" s="28"/>
      <c r="TDQ836" s="28"/>
      <c r="TDR836" s="28"/>
      <c r="TDS836" s="28"/>
      <c r="TDT836" s="28"/>
      <c r="TDU836" s="28"/>
      <c r="TDV836" s="28"/>
      <c r="TDW836" s="28"/>
      <c r="TDX836" s="28"/>
      <c r="TDY836" s="28"/>
      <c r="TDZ836" s="28"/>
      <c r="TEA836" s="28"/>
      <c r="TEB836" s="28"/>
      <c r="TEC836" s="28"/>
      <c r="TED836" s="28"/>
      <c r="TEE836" s="28"/>
      <c r="TEF836" s="28"/>
      <c r="TEG836" s="28"/>
      <c r="TEH836" s="28"/>
      <c r="TEI836" s="28"/>
      <c r="TEJ836" s="28"/>
      <c r="TEK836" s="28"/>
      <c r="TEL836" s="28"/>
      <c r="TEM836" s="28"/>
      <c r="TEN836" s="28"/>
      <c r="TEO836" s="28"/>
      <c r="TEP836" s="28"/>
      <c r="TEQ836" s="28"/>
      <c r="TER836" s="28"/>
      <c r="TES836" s="28"/>
      <c r="TET836" s="28"/>
      <c r="TEU836" s="28"/>
      <c r="TEV836" s="28"/>
      <c r="TEW836" s="28"/>
      <c r="TEX836" s="28"/>
      <c r="TEY836" s="28"/>
      <c r="TEZ836" s="28"/>
      <c r="TFA836" s="28"/>
      <c r="TFB836" s="28"/>
      <c r="TFC836" s="28"/>
      <c r="TFD836" s="28"/>
      <c r="TFE836" s="28"/>
      <c r="TFF836" s="28"/>
      <c r="TFG836" s="28"/>
      <c r="TFH836" s="28"/>
      <c r="TFI836" s="28"/>
      <c r="TFJ836" s="28"/>
      <c r="TFK836" s="28"/>
      <c r="TFL836" s="28"/>
      <c r="TFM836" s="28"/>
      <c r="TFN836" s="28"/>
      <c r="TFO836" s="28"/>
      <c r="TFP836" s="28"/>
      <c r="TFQ836" s="28"/>
      <c r="TFR836" s="28"/>
      <c r="TFS836" s="28"/>
      <c r="TFT836" s="28"/>
      <c r="TFU836" s="28"/>
      <c r="TFV836" s="28"/>
      <c r="TFW836" s="28"/>
      <c r="TFX836" s="28"/>
      <c r="TFY836" s="28"/>
      <c r="TFZ836" s="28"/>
      <c r="TGA836" s="28"/>
      <c r="TGB836" s="28"/>
      <c r="TGC836" s="28"/>
      <c r="TGD836" s="28"/>
      <c r="TGE836" s="28"/>
      <c r="TGF836" s="28"/>
      <c r="TGG836" s="28"/>
      <c r="TGH836" s="28"/>
      <c r="TGI836" s="28"/>
      <c r="TGJ836" s="28"/>
      <c r="TGK836" s="28"/>
      <c r="TGL836" s="28"/>
      <c r="TGM836" s="28"/>
      <c r="TGN836" s="28"/>
      <c r="TGO836" s="28"/>
      <c r="TGP836" s="28"/>
      <c r="TGQ836" s="28"/>
      <c r="TGR836" s="28"/>
      <c r="TGS836" s="28"/>
      <c r="TGT836" s="28"/>
      <c r="TGU836" s="28"/>
      <c r="TGV836" s="28"/>
      <c r="TGW836" s="28"/>
      <c r="TGX836" s="28"/>
      <c r="TGY836" s="28"/>
      <c r="TGZ836" s="28"/>
      <c r="THA836" s="28"/>
      <c r="THB836" s="28"/>
      <c r="THC836" s="28"/>
      <c r="THD836" s="28"/>
      <c r="THE836" s="28"/>
      <c r="THF836" s="28"/>
      <c r="THG836" s="28"/>
      <c r="THH836" s="28"/>
      <c r="THI836" s="28"/>
      <c r="THJ836" s="28"/>
      <c r="THK836" s="28"/>
      <c r="THL836" s="28"/>
      <c r="THM836" s="28"/>
      <c r="THN836" s="28"/>
      <c r="THO836" s="28"/>
      <c r="THP836" s="28"/>
      <c r="THQ836" s="28"/>
      <c r="THR836" s="28"/>
      <c r="THS836" s="28"/>
      <c r="THT836" s="28"/>
      <c r="THU836" s="28"/>
      <c r="THV836" s="28"/>
      <c r="THW836" s="28"/>
      <c r="THX836" s="28"/>
      <c r="THY836" s="28"/>
      <c r="THZ836" s="28"/>
      <c r="TIA836" s="28"/>
      <c r="TIB836" s="28"/>
      <c r="TIC836" s="28"/>
      <c r="TID836" s="28"/>
      <c r="TIE836" s="28"/>
      <c r="TIF836" s="28"/>
      <c r="TIG836" s="28"/>
      <c r="TIH836" s="28"/>
      <c r="TII836" s="28"/>
      <c r="TIJ836" s="28"/>
      <c r="TIK836" s="28"/>
      <c r="TIL836" s="28"/>
      <c r="TIM836" s="28"/>
      <c r="TIN836" s="28"/>
      <c r="TIO836" s="28"/>
      <c r="TIP836" s="28"/>
      <c r="TIQ836" s="28"/>
      <c r="TIR836" s="28"/>
      <c r="TIS836" s="28"/>
      <c r="TIT836" s="28"/>
      <c r="TIU836" s="28"/>
      <c r="TIV836" s="28"/>
      <c r="TIW836" s="28"/>
      <c r="TIX836" s="28"/>
      <c r="TIY836" s="28"/>
      <c r="TIZ836" s="28"/>
      <c r="TJA836" s="28"/>
      <c r="TJB836" s="28"/>
      <c r="TJC836" s="28"/>
      <c r="TJD836" s="28"/>
      <c r="TJE836" s="28"/>
      <c r="TJF836" s="28"/>
      <c r="TJG836" s="28"/>
      <c r="TJH836" s="28"/>
      <c r="TJI836" s="28"/>
      <c r="TJJ836" s="28"/>
      <c r="TJK836" s="28"/>
      <c r="TJL836" s="28"/>
      <c r="TJM836" s="28"/>
      <c r="TJN836" s="28"/>
      <c r="TJO836" s="28"/>
      <c r="TJP836" s="28"/>
      <c r="TJQ836" s="28"/>
      <c r="TJR836" s="28"/>
      <c r="TJS836" s="28"/>
      <c r="TJT836" s="28"/>
      <c r="TJU836" s="28"/>
      <c r="TJV836" s="28"/>
      <c r="TJW836" s="28"/>
      <c r="TJX836" s="28"/>
      <c r="TJY836" s="28"/>
      <c r="TJZ836" s="28"/>
      <c r="TKA836" s="28"/>
      <c r="TKB836" s="28"/>
      <c r="TKC836" s="28"/>
      <c r="TKD836" s="28"/>
      <c r="TKE836" s="28"/>
      <c r="TKF836" s="28"/>
      <c r="TKG836" s="28"/>
      <c r="TKH836" s="28"/>
      <c r="TKI836" s="28"/>
      <c r="TKJ836" s="28"/>
      <c r="TKK836" s="28"/>
      <c r="TKL836" s="28"/>
      <c r="TKM836" s="28"/>
      <c r="TKN836" s="28"/>
      <c r="TKO836" s="28"/>
      <c r="TKP836" s="28"/>
      <c r="TKQ836" s="28"/>
      <c r="TKR836" s="28"/>
      <c r="TKS836" s="28"/>
      <c r="TKT836" s="28"/>
      <c r="TKU836" s="28"/>
      <c r="TKV836" s="28"/>
      <c r="TKW836" s="28"/>
      <c r="TKX836" s="28"/>
      <c r="TKY836" s="28"/>
      <c r="TKZ836" s="28"/>
      <c r="TLA836" s="28"/>
      <c r="TLB836" s="28"/>
      <c r="TLC836" s="28"/>
      <c r="TLD836" s="28"/>
      <c r="TLE836" s="28"/>
      <c r="TLF836" s="28"/>
      <c r="TLG836" s="28"/>
      <c r="TLH836" s="28"/>
      <c r="TLI836" s="28"/>
      <c r="TLJ836" s="28"/>
      <c r="TLK836" s="28"/>
      <c r="TLL836" s="28"/>
      <c r="TLM836" s="28"/>
      <c r="TLN836" s="28"/>
      <c r="TLO836" s="28"/>
      <c r="TLP836" s="28"/>
      <c r="TLQ836" s="28"/>
      <c r="TLR836" s="28"/>
      <c r="TLS836" s="28"/>
      <c r="TLT836" s="28"/>
      <c r="TLU836" s="28"/>
      <c r="TLV836" s="28"/>
      <c r="TLW836" s="28"/>
      <c r="TLX836" s="28"/>
      <c r="TLY836" s="28"/>
      <c r="TLZ836" s="28"/>
      <c r="TMA836" s="28"/>
      <c r="TMB836" s="28"/>
      <c r="TMC836" s="28"/>
      <c r="TMD836" s="28"/>
      <c r="TME836" s="28"/>
      <c r="TMF836" s="28"/>
      <c r="TMG836" s="28"/>
      <c r="TMH836" s="28"/>
      <c r="TMI836" s="28"/>
      <c r="TMJ836" s="28"/>
      <c r="TMK836" s="28"/>
      <c r="TML836" s="28"/>
      <c r="TMM836" s="28"/>
      <c r="TMN836" s="28"/>
      <c r="TMO836" s="28"/>
      <c r="TMP836" s="28"/>
      <c r="TMQ836" s="28"/>
      <c r="TMR836" s="28"/>
      <c r="TMS836" s="28"/>
      <c r="TMT836" s="28"/>
      <c r="TMU836" s="28"/>
      <c r="TMV836" s="28"/>
      <c r="TMW836" s="28"/>
      <c r="TMX836" s="28"/>
      <c r="TMY836" s="28"/>
      <c r="TMZ836" s="28"/>
      <c r="TNA836" s="28"/>
      <c r="TNB836" s="28"/>
      <c r="TNC836" s="28"/>
      <c r="TND836" s="28"/>
      <c r="TNE836" s="28"/>
      <c r="TNF836" s="28"/>
      <c r="TNG836" s="28"/>
      <c r="TNH836" s="28"/>
      <c r="TNI836" s="28"/>
      <c r="TNJ836" s="28"/>
      <c r="TNK836" s="28"/>
      <c r="TNL836" s="28"/>
      <c r="TNM836" s="28"/>
      <c r="TNN836" s="28"/>
      <c r="TNO836" s="28"/>
      <c r="TNP836" s="28"/>
      <c r="TNQ836" s="28"/>
      <c r="TNR836" s="28"/>
      <c r="TNS836" s="28"/>
      <c r="TNT836" s="28"/>
      <c r="TNU836" s="28"/>
      <c r="TNV836" s="28"/>
      <c r="TNW836" s="28"/>
      <c r="TNX836" s="28"/>
      <c r="TNY836" s="28"/>
      <c r="TNZ836" s="28"/>
      <c r="TOA836" s="28"/>
      <c r="TOB836" s="28"/>
      <c r="TOC836" s="28"/>
      <c r="TOD836" s="28"/>
      <c r="TOE836" s="28"/>
      <c r="TOF836" s="28"/>
      <c r="TOG836" s="28"/>
      <c r="TOH836" s="28"/>
      <c r="TOI836" s="28"/>
      <c r="TOJ836" s="28"/>
      <c r="TOK836" s="28"/>
      <c r="TOL836" s="28"/>
      <c r="TOM836" s="28"/>
      <c r="TON836" s="28"/>
      <c r="TOO836" s="28"/>
      <c r="TOP836" s="28"/>
      <c r="TOQ836" s="28"/>
      <c r="TOR836" s="28"/>
      <c r="TOS836" s="28"/>
      <c r="TOT836" s="28"/>
      <c r="TOU836" s="28"/>
      <c r="TOV836" s="28"/>
      <c r="TOW836" s="28"/>
      <c r="TOX836" s="28"/>
      <c r="TOY836" s="28"/>
      <c r="TOZ836" s="28"/>
      <c r="TPA836" s="28"/>
      <c r="TPB836" s="28"/>
      <c r="TPC836" s="28"/>
      <c r="TPD836" s="28"/>
      <c r="TPE836" s="28"/>
      <c r="TPF836" s="28"/>
      <c r="TPG836" s="28"/>
      <c r="TPH836" s="28"/>
      <c r="TPI836" s="28"/>
      <c r="TPJ836" s="28"/>
      <c r="TPK836" s="28"/>
      <c r="TPL836" s="28"/>
      <c r="TPM836" s="28"/>
      <c r="TPN836" s="28"/>
      <c r="TPO836" s="28"/>
      <c r="TPP836" s="28"/>
      <c r="TPQ836" s="28"/>
      <c r="TPR836" s="28"/>
      <c r="TPS836" s="28"/>
      <c r="TPT836" s="28"/>
      <c r="TPU836" s="28"/>
      <c r="TPV836" s="28"/>
      <c r="TPW836" s="28"/>
      <c r="TPX836" s="28"/>
      <c r="TPY836" s="28"/>
      <c r="TPZ836" s="28"/>
      <c r="TQA836" s="28"/>
      <c r="TQB836" s="28"/>
      <c r="TQC836" s="28"/>
      <c r="TQD836" s="28"/>
      <c r="TQE836" s="28"/>
      <c r="TQF836" s="28"/>
      <c r="TQG836" s="28"/>
      <c r="TQH836" s="28"/>
      <c r="TQI836" s="28"/>
      <c r="TQJ836" s="28"/>
      <c r="TQK836" s="28"/>
      <c r="TQL836" s="28"/>
      <c r="TQM836" s="28"/>
      <c r="TQN836" s="28"/>
      <c r="TQO836" s="28"/>
      <c r="TQP836" s="28"/>
      <c r="TQQ836" s="28"/>
      <c r="TQR836" s="28"/>
      <c r="TQS836" s="28"/>
      <c r="TQT836" s="28"/>
      <c r="TQU836" s="28"/>
      <c r="TQV836" s="28"/>
      <c r="TQW836" s="28"/>
      <c r="TQX836" s="28"/>
      <c r="TQY836" s="28"/>
      <c r="TQZ836" s="28"/>
      <c r="TRA836" s="28"/>
      <c r="TRB836" s="28"/>
      <c r="TRC836" s="28"/>
      <c r="TRD836" s="28"/>
      <c r="TRE836" s="28"/>
      <c r="TRF836" s="28"/>
      <c r="TRG836" s="28"/>
      <c r="TRH836" s="28"/>
      <c r="TRI836" s="28"/>
      <c r="TRJ836" s="28"/>
      <c r="TRK836" s="28"/>
      <c r="TRL836" s="28"/>
      <c r="TRM836" s="28"/>
      <c r="TRN836" s="28"/>
      <c r="TRO836" s="28"/>
      <c r="TRP836" s="28"/>
      <c r="TRQ836" s="28"/>
      <c r="TRR836" s="28"/>
      <c r="TRS836" s="28"/>
      <c r="TRT836" s="28"/>
      <c r="TRU836" s="28"/>
      <c r="TRV836" s="28"/>
      <c r="TRW836" s="28"/>
      <c r="TRX836" s="28"/>
      <c r="TRY836" s="28"/>
      <c r="TRZ836" s="28"/>
      <c r="TSA836" s="28"/>
      <c r="TSB836" s="28"/>
      <c r="TSC836" s="28"/>
      <c r="TSD836" s="28"/>
      <c r="TSE836" s="28"/>
      <c r="TSF836" s="28"/>
      <c r="TSG836" s="28"/>
      <c r="TSH836" s="28"/>
      <c r="TSI836" s="28"/>
      <c r="TSJ836" s="28"/>
      <c r="TSK836" s="28"/>
      <c r="TSL836" s="28"/>
      <c r="TSM836" s="28"/>
      <c r="TSN836" s="28"/>
      <c r="TSO836" s="28"/>
      <c r="TSP836" s="28"/>
      <c r="TSQ836" s="28"/>
      <c r="TSR836" s="28"/>
      <c r="TSS836" s="28"/>
      <c r="TST836" s="28"/>
      <c r="TSU836" s="28"/>
      <c r="TSV836" s="28"/>
      <c r="TSW836" s="28"/>
      <c r="TSX836" s="28"/>
      <c r="TSY836" s="28"/>
      <c r="TSZ836" s="28"/>
      <c r="TTA836" s="28"/>
      <c r="TTB836" s="28"/>
      <c r="TTC836" s="28"/>
      <c r="TTD836" s="28"/>
      <c r="TTE836" s="28"/>
      <c r="TTF836" s="28"/>
      <c r="TTG836" s="28"/>
      <c r="TTH836" s="28"/>
      <c r="TTI836" s="28"/>
      <c r="TTJ836" s="28"/>
      <c r="TTK836" s="28"/>
      <c r="TTL836" s="28"/>
      <c r="TTM836" s="28"/>
      <c r="TTN836" s="28"/>
      <c r="TTO836" s="28"/>
      <c r="TTP836" s="28"/>
      <c r="TTQ836" s="28"/>
      <c r="TTR836" s="28"/>
      <c r="TTS836" s="28"/>
      <c r="TTT836" s="28"/>
      <c r="TTU836" s="28"/>
      <c r="TTV836" s="28"/>
      <c r="TTW836" s="28"/>
      <c r="TTX836" s="28"/>
      <c r="TTY836" s="28"/>
      <c r="TTZ836" s="28"/>
      <c r="TUA836" s="28"/>
      <c r="TUB836" s="28"/>
      <c r="TUC836" s="28"/>
      <c r="TUD836" s="28"/>
      <c r="TUE836" s="28"/>
      <c r="TUF836" s="28"/>
      <c r="TUG836" s="28"/>
      <c r="TUH836" s="28"/>
      <c r="TUI836" s="28"/>
      <c r="TUJ836" s="28"/>
      <c r="TUK836" s="28"/>
      <c r="TUL836" s="28"/>
      <c r="TUM836" s="28"/>
      <c r="TUN836" s="28"/>
      <c r="TUO836" s="28"/>
      <c r="TUP836" s="28"/>
      <c r="TUQ836" s="28"/>
      <c r="TUR836" s="28"/>
      <c r="TUS836" s="28"/>
      <c r="TUT836" s="28"/>
      <c r="TUU836" s="28"/>
      <c r="TUV836" s="28"/>
      <c r="TUW836" s="28"/>
      <c r="TUX836" s="28"/>
      <c r="TUY836" s="28"/>
      <c r="TUZ836" s="28"/>
      <c r="TVA836" s="28"/>
      <c r="TVB836" s="28"/>
      <c r="TVC836" s="28"/>
      <c r="TVD836" s="28"/>
      <c r="TVE836" s="28"/>
      <c r="TVF836" s="28"/>
      <c r="TVG836" s="28"/>
      <c r="TVH836" s="28"/>
      <c r="TVI836" s="28"/>
      <c r="TVJ836" s="28"/>
      <c r="TVK836" s="28"/>
      <c r="TVL836" s="28"/>
      <c r="TVM836" s="28"/>
      <c r="TVN836" s="28"/>
      <c r="TVO836" s="28"/>
      <c r="TVP836" s="28"/>
      <c r="TVQ836" s="28"/>
      <c r="TVR836" s="28"/>
      <c r="TVS836" s="28"/>
      <c r="TVT836" s="28"/>
      <c r="TVU836" s="28"/>
      <c r="TVV836" s="28"/>
      <c r="TVW836" s="28"/>
      <c r="TVX836" s="28"/>
      <c r="TVY836" s="28"/>
      <c r="TVZ836" s="28"/>
      <c r="TWA836" s="28"/>
      <c r="TWB836" s="28"/>
      <c r="TWC836" s="28"/>
      <c r="TWD836" s="28"/>
      <c r="TWE836" s="28"/>
      <c r="TWF836" s="28"/>
      <c r="TWG836" s="28"/>
      <c r="TWH836" s="28"/>
      <c r="TWI836" s="28"/>
      <c r="TWJ836" s="28"/>
      <c r="TWK836" s="28"/>
      <c r="TWL836" s="28"/>
      <c r="TWM836" s="28"/>
      <c r="TWN836" s="28"/>
      <c r="TWO836" s="28"/>
      <c r="TWP836" s="28"/>
      <c r="TWQ836" s="28"/>
      <c r="TWR836" s="28"/>
      <c r="TWS836" s="28"/>
      <c r="TWT836" s="28"/>
      <c r="TWU836" s="28"/>
      <c r="TWV836" s="28"/>
      <c r="TWW836" s="28"/>
      <c r="TWX836" s="28"/>
      <c r="TWY836" s="28"/>
      <c r="TWZ836" s="28"/>
      <c r="TXA836" s="28"/>
      <c r="TXB836" s="28"/>
      <c r="TXC836" s="28"/>
      <c r="TXD836" s="28"/>
      <c r="TXE836" s="28"/>
      <c r="TXF836" s="28"/>
      <c r="TXG836" s="28"/>
      <c r="TXH836" s="28"/>
      <c r="TXI836" s="28"/>
      <c r="TXJ836" s="28"/>
      <c r="TXK836" s="28"/>
      <c r="TXL836" s="28"/>
      <c r="TXM836" s="28"/>
      <c r="TXN836" s="28"/>
      <c r="TXO836" s="28"/>
      <c r="TXP836" s="28"/>
      <c r="TXQ836" s="28"/>
      <c r="TXR836" s="28"/>
      <c r="TXS836" s="28"/>
      <c r="TXT836" s="28"/>
      <c r="TXU836" s="28"/>
      <c r="TXV836" s="28"/>
      <c r="TXW836" s="28"/>
      <c r="TXX836" s="28"/>
      <c r="TXY836" s="28"/>
      <c r="TXZ836" s="28"/>
      <c r="TYA836" s="28"/>
      <c r="TYB836" s="28"/>
      <c r="TYC836" s="28"/>
      <c r="TYD836" s="28"/>
      <c r="TYE836" s="28"/>
      <c r="TYF836" s="28"/>
      <c r="TYG836" s="28"/>
      <c r="TYH836" s="28"/>
      <c r="TYI836" s="28"/>
      <c r="TYJ836" s="28"/>
      <c r="TYK836" s="28"/>
      <c r="TYL836" s="28"/>
      <c r="TYM836" s="28"/>
      <c r="TYN836" s="28"/>
      <c r="TYO836" s="28"/>
      <c r="TYP836" s="28"/>
      <c r="TYQ836" s="28"/>
      <c r="TYR836" s="28"/>
      <c r="TYS836" s="28"/>
      <c r="TYT836" s="28"/>
      <c r="TYU836" s="28"/>
      <c r="TYV836" s="28"/>
      <c r="TYW836" s="28"/>
      <c r="TYX836" s="28"/>
      <c r="TYY836" s="28"/>
      <c r="TYZ836" s="28"/>
      <c r="TZA836" s="28"/>
      <c r="TZB836" s="28"/>
      <c r="TZC836" s="28"/>
      <c r="TZD836" s="28"/>
      <c r="TZE836" s="28"/>
      <c r="TZF836" s="28"/>
      <c r="TZG836" s="28"/>
      <c r="TZH836" s="28"/>
      <c r="TZI836" s="28"/>
      <c r="TZJ836" s="28"/>
      <c r="TZK836" s="28"/>
      <c r="TZL836" s="28"/>
      <c r="TZM836" s="28"/>
      <c r="TZN836" s="28"/>
      <c r="TZO836" s="28"/>
      <c r="TZP836" s="28"/>
      <c r="TZQ836" s="28"/>
      <c r="TZR836" s="28"/>
      <c r="TZS836" s="28"/>
      <c r="TZT836" s="28"/>
      <c r="TZU836" s="28"/>
      <c r="TZV836" s="28"/>
      <c r="TZW836" s="28"/>
      <c r="TZX836" s="28"/>
      <c r="TZY836" s="28"/>
      <c r="TZZ836" s="28"/>
      <c r="UAA836" s="28"/>
      <c r="UAB836" s="28"/>
      <c r="UAC836" s="28"/>
      <c r="UAD836" s="28"/>
      <c r="UAE836" s="28"/>
      <c r="UAF836" s="28"/>
      <c r="UAG836" s="28"/>
      <c r="UAH836" s="28"/>
      <c r="UAI836" s="28"/>
      <c r="UAJ836" s="28"/>
      <c r="UAK836" s="28"/>
      <c r="UAL836" s="28"/>
      <c r="UAM836" s="28"/>
      <c r="UAN836" s="28"/>
      <c r="UAO836" s="28"/>
      <c r="UAP836" s="28"/>
      <c r="UAQ836" s="28"/>
      <c r="UAR836" s="28"/>
      <c r="UAS836" s="28"/>
      <c r="UAT836" s="28"/>
      <c r="UAU836" s="28"/>
      <c r="UAV836" s="28"/>
      <c r="UAW836" s="28"/>
      <c r="UAX836" s="28"/>
      <c r="UAY836" s="28"/>
      <c r="UAZ836" s="28"/>
      <c r="UBA836" s="28"/>
      <c r="UBB836" s="28"/>
      <c r="UBC836" s="28"/>
      <c r="UBD836" s="28"/>
      <c r="UBE836" s="28"/>
      <c r="UBF836" s="28"/>
      <c r="UBG836" s="28"/>
      <c r="UBH836" s="28"/>
      <c r="UBI836" s="28"/>
      <c r="UBJ836" s="28"/>
      <c r="UBK836" s="28"/>
      <c r="UBL836" s="28"/>
      <c r="UBM836" s="28"/>
      <c r="UBN836" s="28"/>
      <c r="UBO836" s="28"/>
      <c r="UBP836" s="28"/>
      <c r="UBQ836" s="28"/>
      <c r="UBR836" s="28"/>
      <c r="UBS836" s="28"/>
      <c r="UBT836" s="28"/>
      <c r="UBU836" s="28"/>
      <c r="UBV836" s="28"/>
      <c r="UBW836" s="28"/>
      <c r="UBX836" s="28"/>
      <c r="UBY836" s="28"/>
      <c r="UBZ836" s="28"/>
      <c r="UCA836" s="28"/>
      <c r="UCB836" s="28"/>
      <c r="UCC836" s="28"/>
      <c r="UCD836" s="28"/>
      <c r="UCE836" s="28"/>
      <c r="UCF836" s="28"/>
      <c r="UCG836" s="28"/>
      <c r="UCH836" s="28"/>
      <c r="UCI836" s="28"/>
      <c r="UCJ836" s="28"/>
      <c r="UCK836" s="28"/>
      <c r="UCL836" s="28"/>
      <c r="UCM836" s="28"/>
      <c r="UCN836" s="28"/>
      <c r="UCO836" s="28"/>
      <c r="UCP836" s="28"/>
      <c r="UCQ836" s="28"/>
      <c r="UCR836" s="28"/>
      <c r="UCS836" s="28"/>
      <c r="UCT836" s="28"/>
      <c r="UCU836" s="28"/>
      <c r="UCV836" s="28"/>
      <c r="UCW836" s="28"/>
      <c r="UCX836" s="28"/>
      <c r="UCY836" s="28"/>
      <c r="UCZ836" s="28"/>
      <c r="UDA836" s="28"/>
      <c r="UDB836" s="28"/>
      <c r="UDC836" s="28"/>
      <c r="UDD836" s="28"/>
      <c r="UDE836" s="28"/>
      <c r="UDF836" s="28"/>
      <c r="UDG836" s="28"/>
      <c r="UDH836" s="28"/>
      <c r="UDI836" s="28"/>
      <c r="UDJ836" s="28"/>
      <c r="UDK836" s="28"/>
      <c r="UDL836" s="28"/>
      <c r="UDM836" s="28"/>
      <c r="UDN836" s="28"/>
      <c r="UDO836" s="28"/>
      <c r="UDP836" s="28"/>
      <c r="UDQ836" s="28"/>
      <c r="UDR836" s="28"/>
      <c r="UDS836" s="28"/>
      <c r="UDT836" s="28"/>
      <c r="UDU836" s="28"/>
      <c r="UDV836" s="28"/>
      <c r="UDW836" s="28"/>
      <c r="UDX836" s="28"/>
      <c r="UDY836" s="28"/>
      <c r="UDZ836" s="28"/>
      <c r="UEA836" s="28"/>
      <c r="UEB836" s="28"/>
      <c r="UEC836" s="28"/>
      <c r="UED836" s="28"/>
      <c r="UEE836" s="28"/>
      <c r="UEF836" s="28"/>
      <c r="UEG836" s="28"/>
      <c r="UEH836" s="28"/>
      <c r="UEI836" s="28"/>
      <c r="UEJ836" s="28"/>
      <c r="UEK836" s="28"/>
      <c r="UEL836" s="28"/>
      <c r="UEM836" s="28"/>
      <c r="UEN836" s="28"/>
      <c r="UEO836" s="28"/>
      <c r="UEP836" s="28"/>
      <c r="UEQ836" s="28"/>
      <c r="UER836" s="28"/>
      <c r="UES836" s="28"/>
      <c r="UET836" s="28"/>
      <c r="UEU836" s="28"/>
      <c r="UEV836" s="28"/>
      <c r="UEW836" s="28"/>
      <c r="UEX836" s="28"/>
      <c r="UEY836" s="28"/>
      <c r="UEZ836" s="28"/>
      <c r="UFA836" s="28"/>
      <c r="UFB836" s="28"/>
      <c r="UFC836" s="28"/>
      <c r="UFD836" s="28"/>
      <c r="UFE836" s="28"/>
      <c r="UFF836" s="28"/>
      <c r="UFG836" s="28"/>
      <c r="UFH836" s="28"/>
      <c r="UFI836" s="28"/>
      <c r="UFJ836" s="28"/>
      <c r="UFK836" s="28"/>
      <c r="UFL836" s="28"/>
      <c r="UFM836" s="28"/>
      <c r="UFN836" s="28"/>
      <c r="UFO836" s="28"/>
      <c r="UFP836" s="28"/>
      <c r="UFQ836" s="28"/>
      <c r="UFR836" s="28"/>
      <c r="UFS836" s="28"/>
      <c r="UFT836" s="28"/>
      <c r="UFU836" s="28"/>
      <c r="UFV836" s="28"/>
      <c r="UFW836" s="28"/>
      <c r="UFX836" s="28"/>
      <c r="UFY836" s="28"/>
      <c r="UFZ836" s="28"/>
      <c r="UGA836" s="28"/>
      <c r="UGB836" s="28"/>
      <c r="UGC836" s="28"/>
      <c r="UGD836" s="28"/>
      <c r="UGE836" s="28"/>
      <c r="UGF836" s="28"/>
      <c r="UGG836" s="28"/>
      <c r="UGH836" s="28"/>
      <c r="UGI836" s="28"/>
      <c r="UGJ836" s="28"/>
      <c r="UGK836" s="28"/>
      <c r="UGL836" s="28"/>
      <c r="UGM836" s="28"/>
      <c r="UGN836" s="28"/>
      <c r="UGO836" s="28"/>
      <c r="UGP836" s="28"/>
      <c r="UGQ836" s="28"/>
      <c r="UGR836" s="28"/>
      <c r="UGS836" s="28"/>
      <c r="UGT836" s="28"/>
      <c r="UGU836" s="28"/>
      <c r="UGV836" s="28"/>
      <c r="UGW836" s="28"/>
      <c r="UGX836" s="28"/>
      <c r="UGY836" s="28"/>
      <c r="UGZ836" s="28"/>
      <c r="UHA836" s="28"/>
      <c r="UHB836" s="28"/>
      <c r="UHC836" s="28"/>
      <c r="UHD836" s="28"/>
      <c r="UHE836" s="28"/>
      <c r="UHF836" s="28"/>
      <c r="UHG836" s="28"/>
      <c r="UHH836" s="28"/>
      <c r="UHI836" s="28"/>
      <c r="UHJ836" s="28"/>
      <c r="UHK836" s="28"/>
      <c r="UHL836" s="28"/>
      <c r="UHM836" s="28"/>
      <c r="UHN836" s="28"/>
      <c r="UHO836" s="28"/>
      <c r="UHP836" s="28"/>
      <c r="UHQ836" s="28"/>
      <c r="UHR836" s="28"/>
      <c r="UHS836" s="28"/>
      <c r="UHT836" s="28"/>
      <c r="UHU836" s="28"/>
      <c r="UHV836" s="28"/>
      <c r="UHW836" s="28"/>
      <c r="UHX836" s="28"/>
      <c r="UHY836" s="28"/>
      <c r="UHZ836" s="28"/>
      <c r="UIA836" s="28"/>
      <c r="UIB836" s="28"/>
      <c r="UIC836" s="28"/>
      <c r="UID836" s="28"/>
      <c r="UIE836" s="28"/>
      <c r="UIF836" s="28"/>
      <c r="UIG836" s="28"/>
      <c r="UIH836" s="28"/>
      <c r="UII836" s="28"/>
      <c r="UIJ836" s="28"/>
      <c r="UIK836" s="28"/>
      <c r="UIL836" s="28"/>
      <c r="UIM836" s="28"/>
      <c r="UIN836" s="28"/>
      <c r="UIO836" s="28"/>
      <c r="UIP836" s="28"/>
      <c r="UIQ836" s="28"/>
      <c r="UIR836" s="28"/>
      <c r="UIS836" s="28"/>
      <c r="UIT836" s="28"/>
      <c r="UIU836" s="28"/>
      <c r="UIV836" s="28"/>
      <c r="UIW836" s="28"/>
      <c r="UIX836" s="28"/>
      <c r="UIY836" s="28"/>
      <c r="UIZ836" s="28"/>
      <c r="UJA836" s="28"/>
      <c r="UJB836" s="28"/>
      <c r="UJC836" s="28"/>
      <c r="UJD836" s="28"/>
      <c r="UJE836" s="28"/>
      <c r="UJF836" s="28"/>
      <c r="UJG836" s="28"/>
      <c r="UJH836" s="28"/>
      <c r="UJI836" s="28"/>
      <c r="UJJ836" s="28"/>
      <c r="UJK836" s="28"/>
      <c r="UJL836" s="28"/>
      <c r="UJM836" s="28"/>
      <c r="UJN836" s="28"/>
      <c r="UJO836" s="28"/>
      <c r="UJP836" s="28"/>
      <c r="UJQ836" s="28"/>
      <c r="UJR836" s="28"/>
      <c r="UJS836" s="28"/>
      <c r="UJT836" s="28"/>
      <c r="UJU836" s="28"/>
      <c r="UJV836" s="28"/>
      <c r="UJW836" s="28"/>
      <c r="UJX836" s="28"/>
      <c r="UJY836" s="28"/>
      <c r="UJZ836" s="28"/>
      <c r="UKA836" s="28"/>
      <c r="UKB836" s="28"/>
      <c r="UKC836" s="28"/>
      <c r="UKD836" s="28"/>
      <c r="UKE836" s="28"/>
      <c r="UKF836" s="28"/>
      <c r="UKG836" s="28"/>
      <c r="UKH836" s="28"/>
      <c r="UKI836" s="28"/>
      <c r="UKJ836" s="28"/>
      <c r="UKK836" s="28"/>
      <c r="UKL836" s="28"/>
      <c r="UKM836" s="28"/>
      <c r="UKN836" s="28"/>
      <c r="UKO836" s="28"/>
      <c r="UKP836" s="28"/>
      <c r="UKQ836" s="28"/>
      <c r="UKR836" s="28"/>
      <c r="UKS836" s="28"/>
      <c r="UKT836" s="28"/>
      <c r="UKU836" s="28"/>
      <c r="UKV836" s="28"/>
      <c r="UKW836" s="28"/>
      <c r="UKX836" s="28"/>
      <c r="UKY836" s="28"/>
      <c r="UKZ836" s="28"/>
      <c r="ULA836" s="28"/>
      <c r="ULB836" s="28"/>
      <c r="ULC836" s="28"/>
      <c r="ULD836" s="28"/>
      <c r="ULE836" s="28"/>
      <c r="ULF836" s="28"/>
      <c r="ULG836" s="28"/>
      <c r="ULH836" s="28"/>
      <c r="ULI836" s="28"/>
      <c r="ULJ836" s="28"/>
      <c r="ULK836" s="28"/>
      <c r="ULL836" s="28"/>
      <c r="ULM836" s="28"/>
      <c r="ULN836" s="28"/>
      <c r="ULO836" s="28"/>
      <c r="ULP836" s="28"/>
      <c r="ULQ836" s="28"/>
      <c r="ULR836" s="28"/>
      <c r="ULS836" s="28"/>
      <c r="ULT836" s="28"/>
      <c r="ULU836" s="28"/>
      <c r="ULV836" s="28"/>
      <c r="ULW836" s="28"/>
      <c r="ULX836" s="28"/>
      <c r="ULY836" s="28"/>
      <c r="ULZ836" s="28"/>
      <c r="UMA836" s="28"/>
      <c r="UMB836" s="28"/>
      <c r="UMC836" s="28"/>
      <c r="UMD836" s="28"/>
      <c r="UME836" s="28"/>
      <c r="UMF836" s="28"/>
      <c r="UMG836" s="28"/>
      <c r="UMH836" s="28"/>
      <c r="UMI836" s="28"/>
      <c r="UMJ836" s="28"/>
      <c r="UMK836" s="28"/>
      <c r="UML836" s="28"/>
      <c r="UMM836" s="28"/>
      <c r="UMN836" s="28"/>
      <c r="UMO836" s="28"/>
      <c r="UMP836" s="28"/>
      <c r="UMQ836" s="28"/>
      <c r="UMR836" s="28"/>
      <c r="UMS836" s="28"/>
      <c r="UMT836" s="28"/>
      <c r="UMU836" s="28"/>
      <c r="UMV836" s="28"/>
      <c r="UMW836" s="28"/>
      <c r="UMX836" s="28"/>
      <c r="UMY836" s="28"/>
      <c r="UMZ836" s="28"/>
      <c r="UNA836" s="28"/>
      <c r="UNB836" s="28"/>
      <c r="UNC836" s="28"/>
      <c r="UND836" s="28"/>
      <c r="UNE836" s="28"/>
      <c r="UNF836" s="28"/>
      <c r="UNG836" s="28"/>
      <c r="UNH836" s="28"/>
      <c r="UNI836" s="28"/>
      <c r="UNJ836" s="28"/>
      <c r="UNK836" s="28"/>
      <c r="UNL836" s="28"/>
      <c r="UNM836" s="28"/>
      <c r="UNN836" s="28"/>
      <c r="UNO836" s="28"/>
      <c r="UNP836" s="28"/>
      <c r="UNQ836" s="28"/>
      <c r="UNR836" s="28"/>
      <c r="UNS836" s="28"/>
      <c r="UNT836" s="28"/>
      <c r="UNU836" s="28"/>
      <c r="UNV836" s="28"/>
      <c r="UNW836" s="28"/>
      <c r="UNX836" s="28"/>
      <c r="UNY836" s="28"/>
      <c r="UNZ836" s="28"/>
      <c r="UOA836" s="28"/>
      <c r="UOB836" s="28"/>
      <c r="UOC836" s="28"/>
      <c r="UOD836" s="28"/>
      <c r="UOE836" s="28"/>
      <c r="UOF836" s="28"/>
      <c r="UOG836" s="28"/>
      <c r="UOH836" s="28"/>
      <c r="UOI836" s="28"/>
      <c r="UOJ836" s="28"/>
      <c r="UOK836" s="28"/>
      <c r="UOL836" s="28"/>
      <c r="UOM836" s="28"/>
      <c r="UON836" s="28"/>
      <c r="UOO836" s="28"/>
      <c r="UOP836" s="28"/>
      <c r="UOQ836" s="28"/>
      <c r="UOR836" s="28"/>
      <c r="UOS836" s="28"/>
      <c r="UOT836" s="28"/>
      <c r="UOU836" s="28"/>
      <c r="UOV836" s="28"/>
      <c r="UOW836" s="28"/>
      <c r="UOX836" s="28"/>
      <c r="UOY836" s="28"/>
      <c r="UOZ836" s="28"/>
      <c r="UPA836" s="28"/>
      <c r="UPB836" s="28"/>
      <c r="UPC836" s="28"/>
      <c r="UPD836" s="28"/>
      <c r="UPE836" s="28"/>
      <c r="UPF836" s="28"/>
      <c r="UPG836" s="28"/>
      <c r="UPH836" s="28"/>
      <c r="UPI836" s="28"/>
      <c r="UPJ836" s="28"/>
      <c r="UPK836" s="28"/>
      <c r="UPL836" s="28"/>
      <c r="UPM836" s="28"/>
      <c r="UPN836" s="28"/>
      <c r="UPO836" s="28"/>
      <c r="UPP836" s="28"/>
      <c r="UPQ836" s="28"/>
      <c r="UPR836" s="28"/>
      <c r="UPS836" s="28"/>
      <c r="UPT836" s="28"/>
      <c r="UPU836" s="28"/>
      <c r="UPV836" s="28"/>
      <c r="UPW836" s="28"/>
      <c r="UPX836" s="28"/>
      <c r="UPY836" s="28"/>
      <c r="UPZ836" s="28"/>
      <c r="UQA836" s="28"/>
      <c r="UQB836" s="28"/>
      <c r="UQC836" s="28"/>
      <c r="UQD836" s="28"/>
      <c r="UQE836" s="28"/>
      <c r="UQF836" s="28"/>
      <c r="UQG836" s="28"/>
      <c r="UQH836" s="28"/>
      <c r="UQI836" s="28"/>
      <c r="UQJ836" s="28"/>
      <c r="UQK836" s="28"/>
      <c r="UQL836" s="28"/>
      <c r="UQM836" s="28"/>
      <c r="UQN836" s="28"/>
      <c r="UQO836" s="28"/>
      <c r="UQP836" s="28"/>
      <c r="UQQ836" s="28"/>
      <c r="UQR836" s="28"/>
      <c r="UQS836" s="28"/>
      <c r="UQT836" s="28"/>
      <c r="UQU836" s="28"/>
      <c r="UQV836" s="28"/>
      <c r="UQW836" s="28"/>
      <c r="UQX836" s="28"/>
      <c r="UQY836" s="28"/>
      <c r="UQZ836" s="28"/>
      <c r="URA836" s="28"/>
      <c r="URB836" s="28"/>
      <c r="URC836" s="28"/>
      <c r="URD836" s="28"/>
      <c r="URE836" s="28"/>
      <c r="URF836" s="28"/>
      <c r="URG836" s="28"/>
      <c r="URH836" s="28"/>
      <c r="URI836" s="28"/>
      <c r="URJ836" s="28"/>
      <c r="URK836" s="28"/>
      <c r="URL836" s="28"/>
      <c r="URM836" s="28"/>
      <c r="URN836" s="28"/>
      <c r="URO836" s="28"/>
      <c r="URP836" s="28"/>
      <c r="URQ836" s="28"/>
      <c r="URR836" s="28"/>
      <c r="URS836" s="28"/>
      <c r="URT836" s="28"/>
      <c r="URU836" s="28"/>
      <c r="URV836" s="28"/>
      <c r="URW836" s="28"/>
      <c r="URX836" s="28"/>
      <c r="URY836" s="28"/>
      <c r="URZ836" s="28"/>
      <c r="USA836" s="28"/>
      <c r="USB836" s="28"/>
      <c r="USC836" s="28"/>
      <c r="USD836" s="28"/>
      <c r="USE836" s="28"/>
      <c r="USF836" s="28"/>
      <c r="USG836" s="28"/>
      <c r="USH836" s="28"/>
      <c r="USI836" s="28"/>
      <c r="USJ836" s="28"/>
      <c r="USK836" s="28"/>
      <c r="USL836" s="28"/>
      <c r="USM836" s="28"/>
      <c r="USN836" s="28"/>
      <c r="USO836" s="28"/>
      <c r="USP836" s="28"/>
      <c r="USQ836" s="28"/>
      <c r="USR836" s="28"/>
      <c r="USS836" s="28"/>
      <c r="UST836" s="28"/>
      <c r="USU836" s="28"/>
      <c r="USV836" s="28"/>
      <c r="USW836" s="28"/>
      <c r="USX836" s="28"/>
      <c r="USY836" s="28"/>
      <c r="USZ836" s="28"/>
      <c r="UTA836" s="28"/>
      <c r="UTB836" s="28"/>
      <c r="UTC836" s="28"/>
      <c r="UTD836" s="28"/>
      <c r="UTE836" s="28"/>
      <c r="UTF836" s="28"/>
      <c r="UTG836" s="28"/>
      <c r="UTH836" s="28"/>
      <c r="UTI836" s="28"/>
      <c r="UTJ836" s="28"/>
      <c r="UTK836" s="28"/>
      <c r="UTL836" s="28"/>
      <c r="UTM836" s="28"/>
      <c r="UTN836" s="28"/>
      <c r="UTO836" s="28"/>
      <c r="UTP836" s="28"/>
      <c r="UTQ836" s="28"/>
      <c r="UTR836" s="28"/>
      <c r="UTS836" s="28"/>
      <c r="UTT836" s="28"/>
      <c r="UTU836" s="28"/>
      <c r="UTV836" s="28"/>
      <c r="UTW836" s="28"/>
      <c r="UTX836" s="28"/>
      <c r="UTY836" s="28"/>
      <c r="UTZ836" s="28"/>
      <c r="UUA836" s="28"/>
      <c r="UUB836" s="28"/>
      <c r="UUC836" s="28"/>
      <c r="UUD836" s="28"/>
      <c r="UUE836" s="28"/>
      <c r="UUF836" s="28"/>
      <c r="UUG836" s="28"/>
      <c r="UUH836" s="28"/>
      <c r="UUI836" s="28"/>
      <c r="UUJ836" s="28"/>
      <c r="UUK836" s="28"/>
      <c r="UUL836" s="28"/>
      <c r="UUM836" s="28"/>
      <c r="UUN836" s="28"/>
      <c r="UUO836" s="28"/>
      <c r="UUP836" s="28"/>
      <c r="UUQ836" s="28"/>
      <c r="UUR836" s="28"/>
      <c r="UUS836" s="28"/>
      <c r="UUT836" s="28"/>
      <c r="UUU836" s="28"/>
      <c r="UUV836" s="28"/>
      <c r="UUW836" s="28"/>
      <c r="UUX836" s="28"/>
      <c r="UUY836" s="28"/>
      <c r="UUZ836" s="28"/>
      <c r="UVA836" s="28"/>
      <c r="UVB836" s="28"/>
      <c r="UVC836" s="28"/>
      <c r="UVD836" s="28"/>
      <c r="UVE836" s="28"/>
      <c r="UVF836" s="28"/>
      <c r="UVG836" s="28"/>
      <c r="UVH836" s="28"/>
      <c r="UVI836" s="28"/>
      <c r="UVJ836" s="28"/>
      <c r="UVK836" s="28"/>
      <c r="UVL836" s="28"/>
      <c r="UVM836" s="28"/>
      <c r="UVN836" s="28"/>
      <c r="UVO836" s="28"/>
      <c r="UVP836" s="28"/>
      <c r="UVQ836" s="28"/>
      <c r="UVR836" s="28"/>
      <c r="UVS836" s="28"/>
      <c r="UVT836" s="28"/>
      <c r="UVU836" s="28"/>
      <c r="UVV836" s="28"/>
      <c r="UVW836" s="28"/>
      <c r="UVX836" s="28"/>
      <c r="UVY836" s="28"/>
      <c r="UVZ836" s="28"/>
      <c r="UWA836" s="28"/>
      <c r="UWB836" s="28"/>
      <c r="UWC836" s="28"/>
      <c r="UWD836" s="28"/>
      <c r="UWE836" s="28"/>
      <c r="UWF836" s="28"/>
      <c r="UWG836" s="28"/>
      <c r="UWH836" s="28"/>
      <c r="UWI836" s="28"/>
      <c r="UWJ836" s="28"/>
      <c r="UWK836" s="28"/>
      <c r="UWL836" s="28"/>
      <c r="UWM836" s="28"/>
      <c r="UWN836" s="28"/>
      <c r="UWO836" s="28"/>
      <c r="UWP836" s="28"/>
      <c r="UWQ836" s="28"/>
      <c r="UWR836" s="28"/>
      <c r="UWS836" s="28"/>
      <c r="UWT836" s="28"/>
      <c r="UWU836" s="28"/>
      <c r="UWV836" s="28"/>
      <c r="UWW836" s="28"/>
      <c r="UWX836" s="28"/>
      <c r="UWY836" s="28"/>
      <c r="UWZ836" s="28"/>
      <c r="UXA836" s="28"/>
      <c r="UXB836" s="28"/>
      <c r="UXC836" s="28"/>
      <c r="UXD836" s="28"/>
      <c r="UXE836" s="28"/>
      <c r="UXF836" s="28"/>
      <c r="UXG836" s="28"/>
      <c r="UXH836" s="28"/>
      <c r="UXI836" s="28"/>
      <c r="UXJ836" s="28"/>
      <c r="UXK836" s="28"/>
      <c r="UXL836" s="28"/>
      <c r="UXM836" s="28"/>
      <c r="UXN836" s="28"/>
      <c r="UXO836" s="28"/>
      <c r="UXP836" s="28"/>
      <c r="UXQ836" s="28"/>
      <c r="UXR836" s="28"/>
      <c r="UXS836" s="28"/>
      <c r="UXT836" s="28"/>
      <c r="UXU836" s="28"/>
      <c r="UXV836" s="28"/>
      <c r="UXW836" s="28"/>
      <c r="UXX836" s="28"/>
      <c r="UXY836" s="28"/>
      <c r="UXZ836" s="28"/>
      <c r="UYA836" s="28"/>
      <c r="UYB836" s="28"/>
      <c r="UYC836" s="28"/>
      <c r="UYD836" s="28"/>
      <c r="UYE836" s="28"/>
      <c r="UYF836" s="28"/>
      <c r="UYG836" s="28"/>
      <c r="UYH836" s="28"/>
      <c r="UYI836" s="28"/>
      <c r="UYJ836" s="28"/>
      <c r="UYK836" s="28"/>
      <c r="UYL836" s="28"/>
      <c r="UYM836" s="28"/>
      <c r="UYN836" s="28"/>
      <c r="UYO836" s="28"/>
      <c r="UYP836" s="28"/>
      <c r="UYQ836" s="28"/>
      <c r="UYR836" s="28"/>
      <c r="UYS836" s="28"/>
      <c r="UYT836" s="28"/>
      <c r="UYU836" s="28"/>
      <c r="UYV836" s="28"/>
      <c r="UYW836" s="28"/>
      <c r="UYX836" s="28"/>
      <c r="UYY836" s="28"/>
      <c r="UYZ836" s="28"/>
      <c r="UZA836" s="28"/>
      <c r="UZB836" s="28"/>
      <c r="UZC836" s="28"/>
      <c r="UZD836" s="28"/>
      <c r="UZE836" s="28"/>
      <c r="UZF836" s="28"/>
      <c r="UZG836" s="28"/>
      <c r="UZH836" s="28"/>
      <c r="UZI836" s="28"/>
      <c r="UZJ836" s="28"/>
      <c r="UZK836" s="28"/>
      <c r="UZL836" s="28"/>
      <c r="UZM836" s="28"/>
      <c r="UZN836" s="28"/>
      <c r="UZO836" s="28"/>
      <c r="UZP836" s="28"/>
      <c r="UZQ836" s="28"/>
      <c r="UZR836" s="28"/>
      <c r="UZS836" s="28"/>
      <c r="UZT836" s="28"/>
      <c r="UZU836" s="28"/>
      <c r="UZV836" s="28"/>
      <c r="UZW836" s="28"/>
      <c r="UZX836" s="28"/>
      <c r="UZY836" s="28"/>
      <c r="UZZ836" s="28"/>
      <c r="VAA836" s="28"/>
      <c r="VAB836" s="28"/>
      <c r="VAC836" s="28"/>
      <c r="VAD836" s="28"/>
      <c r="VAE836" s="28"/>
      <c r="VAF836" s="28"/>
      <c r="VAG836" s="28"/>
      <c r="VAH836" s="28"/>
      <c r="VAI836" s="28"/>
      <c r="VAJ836" s="28"/>
      <c r="VAK836" s="28"/>
      <c r="VAL836" s="28"/>
      <c r="VAM836" s="28"/>
      <c r="VAN836" s="28"/>
      <c r="VAO836" s="28"/>
      <c r="VAP836" s="28"/>
      <c r="VAQ836" s="28"/>
      <c r="VAR836" s="28"/>
      <c r="VAS836" s="28"/>
      <c r="VAT836" s="28"/>
      <c r="VAU836" s="28"/>
      <c r="VAV836" s="28"/>
      <c r="VAW836" s="28"/>
      <c r="VAX836" s="28"/>
      <c r="VAY836" s="28"/>
      <c r="VAZ836" s="28"/>
      <c r="VBA836" s="28"/>
      <c r="VBB836" s="28"/>
      <c r="VBC836" s="28"/>
      <c r="VBD836" s="28"/>
      <c r="VBE836" s="28"/>
      <c r="VBF836" s="28"/>
      <c r="VBG836" s="28"/>
      <c r="VBH836" s="28"/>
      <c r="VBI836" s="28"/>
      <c r="VBJ836" s="28"/>
      <c r="VBK836" s="28"/>
      <c r="VBL836" s="28"/>
      <c r="VBM836" s="28"/>
      <c r="VBN836" s="28"/>
      <c r="VBO836" s="28"/>
      <c r="VBP836" s="28"/>
      <c r="VBQ836" s="28"/>
      <c r="VBR836" s="28"/>
      <c r="VBS836" s="28"/>
      <c r="VBT836" s="28"/>
      <c r="VBU836" s="28"/>
      <c r="VBV836" s="28"/>
      <c r="VBW836" s="28"/>
      <c r="VBX836" s="28"/>
      <c r="VBY836" s="28"/>
      <c r="VBZ836" s="28"/>
      <c r="VCA836" s="28"/>
      <c r="VCB836" s="28"/>
      <c r="VCC836" s="28"/>
      <c r="VCD836" s="28"/>
      <c r="VCE836" s="28"/>
      <c r="VCF836" s="28"/>
      <c r="VCG836" s="28"/>
      <c r="VCH836" s="28"/>
      <c r="VCI836" s="28"/>
      <c r="VCJ836" s="28"/>
      <c r="VCK836" s="28"/>
      <c r="VCL836" s="28"/>
      <c r="VCM836" s="28"/>
      <c r="VCN836" s="28"/>
      <c r="VCO836" s="28"/>
      <c r="VCP836" s="28"/>
      <c r="VCQ836" s="28"/>
      <c r="VCR836" s="28"/>
      <c r="VCS836" s="28"/>
      <c r="VCT836" s="28"/>
      <c r="VCU836" s="28"/>
      <c r="VCV836" s="28"/>
      <c r="VCW836" s="28"/>
      <c r="VCX836" s="28"/>
      <c r="VCY836" s="28"/>
      <c r="VCZ836" s="28"/>
      <c r="VDA836" s="28"/>
      <c r="VDB836" s="28"/>
      <c r="VDC836" s="28"/>
      <c r="VDD836" s="28"/>
      <c r="VDE836" s="28"/>
      <c r="VDF836" s="28"/>
      <c r="VDG836" s="28"/>
      <c r="VDH836" s="28"/>
      <c r="VDI836" s="28"/>
      <c r="VDJ836" s="28"/>
      <c r="VDK836" s="28"/>
      <c r="VDL836" s="28"/>
      <c r="VDM836" s="28"/>
      <c r="VDN836" s="28"/>
      <c r="VDO836" s="28"/>
      <c r="VDP836" s="28"/>
      <c r="VDQ836" s="28"/>
      <c r="VDR836" s="28"/>
      <c r="VDS836" s="28"/>
      <c r="VDT836" s="28"/>
      <c r="VDU836" s="28"/>
      <c r="VDV836" s="28"/>
      <c r="VDW836" s="28"/>
      <c r="VDX836" s="28"/>
      <c r="VDY836" s="28"/>
      <c r="VDZ836" s="28"/>
      <c r="VEA836" s="28"/>
      <c r="VEB836" s="28"/>
      <c r="VEC836" s="28"/>
      <c r="VED836" s="28"/>
      <c r="VEE836" s="28"/>
      <c r="VEF836" s="28"/>
      <c r="VEG836" s="28"/>
      <c r="VEH836" s="28"/>
      <c r="VEI836" s="28"/>
      <c r="VEJ836" s="28"/>
      <c r="VEK836" s="28"/>
      <c r="VEL836" s="28"/>
      <c r="VEM836" s="28"/>
      <c r="VEN836" s="28"/>
      <c r="VEO836" s="28"/>
      <c r="VEP836" s="28"/>
      <c r="VEQ836" s="28"/>
      <c r="VER836" s="28"/>
      <c r="VES836" s="28"/>
      <c r="VET836" s="28"/>
      <c r="VEU836" s="28"/>
      <c r="VEV836" s="28"/>
      <c r="VEW836" s="28"/>
      <c r="VEX836" s="28"/>
      <c r="VEY836" s="28"/>
      <c r="VEZ836" s="28"/>
      <c r="VFA836" s="28"/>
      <c r="VFB836" s="28"/>
      <c r="VFC836" s="28"/>
      <c r="VFD836" s="28"/>
      <c r="VFE836" s="28"/>
      <c r="VFF836" s="28"/>
      <c r="VFG836" s="28"/>
      <c r="VFH836" s="28"/>
      <c r="VFI836" s="28"/>
      <c r="VFJ836" s="28"/>
      <c r="VFK836" s="28"/>
      <c r="VFL836" s="28"/>
      <c r="VFM836" s="28"/>
      <c r="VFN836" s="28"/>
      <c r="VFO836" s="28"/>
      <c r="VFP836" s="28"/>
      <c r="VFQ836" s="28"/>
      <c r="VFR836" s="28"/>
      <c r="VFS836" s="28"/>
      <c r="VFT836" s="28"/>
      <c r="VFU836" s="28"/>
      <c r="VFV836" s="28"/>
      <c r="VFW836" s="28"/>
      <c r="VFX836" s="28"/>
      <c r="VFY836" s="28"/>
      <c r="VFZ836" s="28"/>
      <c r="VGA836" s="28"/>
      <c r="VGB836" s="28"/>
      <c r="VGC836" s="28"/>
      <c r="VGD836" s="28"/>
      <c r="VGE836" s="28"/>
      <c r="VGF836" s="28"/>
      <c r="VGG836" s="28"/>
      <c r="VGH836" s="28"/>
      <c r="VGI836" s="28"/>
      <c r="VGJ836" s="28"/>
      <c r="VGK836" s="28"/>
      <c r="VGL836" s="28"/>
      <c r="VGM836" s="28"/>
      <c r="VGN836" s="28"/>
      <c r="VGO836" s="28"/>
      <c r="VGP836" s="28"/>
      <c r="VGQ836" s="28"/>
      <c r="VGR836" s="28"/>
      <c r="VGS836" s="28"/>
      <c r="VGT836" s="28"/>
      <c r="VGU836" s="28"/>
      <c r="VGV836" s="28"/>
      <c r="VGW836" s="28"/>
      <c r="VGX836" s="28"/>
      <c r="VGY836" s="28"/>
      <c r="VGZ836" s="28"/>
      <c r="VHA836" s="28"/>
      <c r="VHB836" s="28"/>
      <c r="VHC836" s="28"/>
      <c r="VHD836" s="28"/>
      <c r="VHE836" s="28"/>
      <c r="VHF836" s="28"/>
      <c r="VHG836" s="28"/>
      <c r="VHH836" s="28"/>
      <c r="VHI836" s="28"/>
      <c r="VHJ836" s="28"/>
      <c r="VHK836" s="28"/>
      <c r="VHL836" s="28"/>
      <c r="VHM836" s="28"/>
      <c r="VHN836" s="28"/>
      <c r="VHO836" s="28"/>
      <c r="VHP836" s="28"/>
      <c r="VHQ836" s="28"/>
      <c r="VHR836" s="28"/>
      <c r="VHS836" s="28"/>
      <c r="VHT836" s="28"/>
      <c r="VHU836" s="28"/>
      <c r="VHV836" s="28"/>
      <c r="VHW836" s="28"/>
      <c r="VHX836" s="28"/>
      <c r="VHY836" s="28"/>
      <c r="VHZ836" s="28"/>
      <c r="VIA836" s="28"/>
      <c r="VIB836" s="28"/>
      <c r="VIC836" s="28"/>
      <c r="VID836" s="28"/>
      <c r="VIE836" s="28"/>
      <c r="VIF836" s="28"/>
      <c r="VIG836" s="28"/>
      <c r="VIH836" s="28"/>
      <c r="VII836" s="28"/>
      <c r="VIJ836" s="28"/>
      <c r="VIK836" s="28"/>
      <c r="VIL836" s="28"/>
      <c r="VIM836" s="28"/>
      <c r="VIN836" s="28"/>
      <c r="VIO836" s="28"/>
      <c r="VIP836" s="28"/>
      <c r="VIQ836" s="28"/>
      <c r="VIR836" s="28"/>
      <c r="VIS836" s="28"/>
      <c r="VIT836" s="28"/>
      <c r="VIU836" s="28"/>
      <c r="VIV836" s="28"/>
      <c r="VIW836" s="28"/>
      <c r="VIX836" s="28"/>
      <c r="VIY836" s="28"/>
      <c r="VIZ836" s="28"/>
      <c r="VJA836" s="28"/>
      <c r="VJB836" s="28"/>
      <c r="VJC836" s="28"/>
      <c r="VJD836" s="28"/>
      <c r="VJE836" s="28"/>
      <c r="VJF836" s="28"/>
      <c r="VJG836" s="28"/>
      <c r="VJH836" s="28"/>
      <c r="VJI836" s="28"/>
      <c r="VJJ836" s="28"/>
      <c r="VJK836" s="28"/>
      <c r="VJL836" s="28"/>
      <c r="VJM836" s="28"/>
      <c r="VJN836" s="28"/>
      <c r="VJO836" s="28"/>
      <c r="VJP836" s="28"/>
      <c r="VJQ836" s="28"/>
      <c r="VJR836" s="28"/>
      <c r="VJS836" s="28"/>
      <c r="VJT836" s="28"/>
      <c r="VJU836" s="28"/>
      <c r="VJV836" s="28"/>
      <c r="VJW836" s="28"/>
      <c r="VJX836" s="28"/>
      <c r="VJY836" s="28"/>
      <c r="VJZ836" s="28"/>
      <c r="VKA836" s="28"/>
      <c r="VKB836" s="28"/>
      <c r="VKC836" s="28"/>
      <c r="VKD836" s="28"/>
      <c r="VKE836" s="28"/>
      <c r="VKF836" s="28"/>
      <c r="VKG836" s="28"/>
      <c r="VKH836" s="28"/>
      <c r="VKI836" s="28"/>
      <c r="VKJ836" s="28"/>
      <c r="VKK836" s="28"/>
      <c r="VKL836" s="28"/>
      <c r="VKM836" s="28"/>
      <c r="VKN836" s="28"/>
      <c r="VKO836" s="28"/>
      <c r="VKP836" s="28"/>
      <c r="VKQ836" s="28"/>
      <c r="VKR836" s="28"/>
      <c r="VKS836" s="28"/>
      <c r="VKT836" s="28"/>
      <c r="VKU836" s="28"/>
      <c r="VKV836" s="28"/>
      <c r="VKW836" s="28"/>
      <c r="VKX836" s="28"/>
      <c r="VKY836" s="28"/>
      <c r="VKZ836" s="28"/>
      <c r="VLA836" s="28"/>
      <c r="VLB836" s="28"/>
      <c r="VLC836" s="28"/>
      <c r="VLD836" s="28"/>
      <c r="VLE836" s="28"/>
      <c r="VLF836" s="28"/>
      <c r="VLG836" s="28"/>
      <c r="VLH836" s="28"/>
      <c r="VLI836" s="28"/>
      <c r="VLJ836" s="28"/>
      <c r="VLK836" s="28"/>
      <c r="VLL836" s="28"/>
      <c r="VLM836" s="28"/>
      <c r="VLN836" s="28"/>
      <c r="VLO836" s="28"/>
      <c r="VLP836" s="28"/>
      <c r="VLQ836" s="28"/>
      <c r="VLR836" s="28"/>
      <c r="VLS836" s="28"/>
      <c r="VLT836" s="28"/>
      <c r="VLU836" s="28"/>
      <c r="VLV836" s="28"/>
      <c r="VLW836" s="28"/>
      <c r="VLX836" s="28"/>
      <c r="VLY836" s="28"/>
      <c r="VLZ836" s="28"/>
      <c r="VMA836" s="28"/>
      <c r="VMB836" s="28"/>
      <c r="VMC836" s="28"/>
      <c r="VMD836" s="28"/>
      <c r="VME836" s="28"/>
      <c r="VMF836" s="28"/>
      <c r="VMG836" s="28"/>
      <c r="VMH836" s="28"/>
      <c r="VMI836" s="28"/>
      <c r="VMJ836" s="28"/>
      <c r="VMK836" s="28"/>
      <c r="VML836" s="28"/>
      <c r="VMM836" s="28"/>
      <c r="VMN836" s="28"/>
      <c r="VMO836" s="28"/>
      <c r="VMP836" s="28"/>
      <c r="VMQ836" s="28"/>
      <c r="VMR836" s="28"/>
      <c r="VMS836" s="28"/>
      <c r="VMT836" s="28"/>
      <c r="VMU836" s="28"/>
      <c r="VMV836" s="28"/>
      <c r="VMW836" s="28"/>
      <c r="VMX836" s="28"/>
      <c r="VMY836" s="28"/>
      <c r="VMZ836" s="28"/>
      <c r="VNA836" s="28"/>
      <c r="VNB836" s="28"/>
      <c r="VNC836" s="28"/>
      <c r="VND836" s="28"/>
      <c r="VNE836" s="28"/>
      <c r="VNF836" s="28"/>
      <c r="VNG836" s="28"/>
      <c r="VNH836" s="28"/>
      <c r="VNI836" s="28"/>
      <c r="VNJ836" s="28"/>
      <c r="VNK836" s="28"/>
      <c r="VNL836" s="28"/>
      <c r="VNM836" s="28"/>
      <c r="VNN836" s="28"/>
      <c r="VNO836" s="28"/>
      <c r="VNP836" s="28"/>
      <c r="VNQ836" s="28"/>
      <c r="VNR836" s="28"/>
      <c r="VNS836" s="28"/>
      <c r="VNT836" s="28"/>
      <c r="VNU836" s="28"/>
      <c r="VNV836" s="28"/>
      <c r="VNW836" s="28"/>
      <c r="VNX836" s="28"/>
      <c r="VNY836" s="28"/>
      <c r="VNZ836" s="28"/>
      <c r="VOA836" s="28"/>
      <c r="VOB836" s="28"/>
      <c r="VOC836" s="28"/>
      <c r="VOD836" s="28"/>
      <c r="VOE836" s="28"/>
      <c r="VOF836" s="28"/>
      <c r="VOG836" s="28"/>
      <c r="VOH836" s="28"/>
      <c r="VOI836" s="28"/>
      <c r="VOJ836" s="28"/>
      <c r="VOK836" s="28"/>
      <c r="VOL836" s="28"/>
      <c r="VOM836" s="28"/>
      <c r="VON836" s="28"/>
      <c r="VOO836" s="28"/>
      <c r="VOP836" s="28"/>
      <c r="VOQ836" s="28"/>
      <c r="VOR836" s="28"/>
      <c r="VOS836" s="28"/>
      <c r="VOT836" s="28"/>
      <c r="VOU836" s="28"/>
      <c r="VOV836" s="28"/>
      <c r="VOW836" s="28"/>
      <c r="VOX836" s="28"/>
      <c r="VOY836" s="28"/>
      <c r="VOZ836" s="28"/>
      <c r="VPA836" s="28"/>
      <c r="VPB836" s="28"/>
      <c r="VPC836" s="28"/>
      <c r="VPD836" s="28"/>
      <c r="VPE836" s="28"/>
      <c r="VPF836" s="28"/>
      <c r="VPG836" s="28"/>
      <c r="VPH836" s="28"/>
      <c r="VPI836" s="28"/>
      <c r="VPJ836" s="28"/>
      <c r="VPK836" s="28"/>
      <c r="VPL836" s="28"/>
      <c r="VPM836" s="28"/>
      <c r="VPN836" s="28"/>
      <c r="VPO836" s="28"/>
      <c r="VPP836" s="28"/>
      <c r="VPQ836" s="28"/>
      <c r="VPR836" s="28"/>
      <c r="VPS836" s="28"/>
      <c r="VPT836" s="28"/>
      <c r="VPU836" s="28"/>
      <c r="VPV836" s="28"/>
      <c r="VPW836" s="28"/>
      <c r="VPX836" s="28"/>
      <c r="VPY836" s="28"/>
      <c r="VPZ836" s="28"/>
      <c r="VQA836" s="28"/>
      <c r="VQB836" s="28"/>
      <c r="VQC836" s="28"/>
      <c r="VQD836" s="28"/>
      <c r="VQE836" s="28"/>
      <c r="VQF836" s="28"/>
      <c r="VQG836" s="28"/>
      <c r="VQH836" s="28"/>
      <c r="VQI836" s="28"/>
      <c r="VQJ836" s="28"/>
      <c r="VQK836" s="28"/>
      <c r="VQL836" s="28"/>
      <c r="VQM836" s="28"/>
      <c r="VQN836" s="28"/>
      <c r="VQO836" s="28"/>
      <c r="VQP836" s="28"/>
      <c r="VQQ836" s="28"/>
      <c r="VQR836" s="28"/>
      <c r="VQS836" s="28"/>
      <c r="VQT836" s="28"/>
      <c r="VQU836" s="28"/>
      <c r="VQV836" s="28"/>
      <c r="VQW836" s="28"/>
      <c r="VQX836" s="28"/>
      <c r="VQY836" s="28"/>
      <c r="VQZ836" s="28"/>
      <c r="VRA836" s="28"/>
      <c r="VRB836" s="28"/>
      <c r="VRC836" s="28"/>
      <c r="VRD836" s="28"/>
      <c r="VRE836" s="28"/>
      <c r="VRF836" s="28"/>
      <c r="VRG836" s="28"/>
      <c r="VRH836" s="28"/>
      <c r="VRI836" s="28"/>
      <c r="VRJ836" s="28"/>
      <c r="VRK836" s="28"/>
      <c r="VRL836" s="28"/>
      <c r="VRM836" s="28"/>
      <c r="VRN836" s="28"/>
      <c r="VRO836" s="28"/>
      <c r="VRP836" s="28"/>
      <c r="VRQ836" s="28"/>
      <c r="VRR836" s="28"/>
      <c r="VRS836" s="28"/>
      <c r="VRT836" s="28"/>
      <c r="VRU836" s="28"/>
      <c r="VRV836" s="28"/>
      <c r="VRW836" s="28"/>
      <c r="VRX836" s="28"/>
      <c r="VRY836" s="28"/>
      <c r="VRZ836" s="28"/>
      <c r="VSA836" s="28"/>
      <c r="VSB836" s="28"/>
      <c r="VSC836" s="28"/>
      <c r="VSD836" s="28"/>
      <c r="VSE836" s="28"/>
      <c r="VSF836" s="28"/>
      <c r="VSG836" s="28"/>
      <c r="VSH836" s="28"/>
      <c r="VSI836" s="28"/>
      <c r="VSJ836" s="28"/>
      <c r="VSK836" s="28"/>
      <c r="VSL836" s="28"/>
      <c r="VSM836" s="28"/>
      <c r="VSN836" s="28"/>
      <c r="VSO836" s="28"/>
      <c r="VSP836" s="28"/>
      <c r="VSQ836" s="28"/>
      <c r="VSR836" s="28"/>
      <c r="VSS836" s="28"/>
      <c r="VST836" s="28"/>
      <c r="VSU836" s="28"/>
      <c r="VSV836" s="28"/>
      <c r="VSW836" s="28"/>
      <c r="VSX836" s="28"/>
      <c r="VSY836" s="28"/>
      <c r="VSZ836" s="28"/>
      <c r="VTA836" s="28"/>
      <c r="VTB836" s="28"/>
      <c r="VTC836" s="28"/>
      <c r="VTD836" s="28"/>
      <c r="VTE836" s="28"/>
      <c r="VTF836" s="28"/>
      <c r="VTG836" s="28"/>
      <c r="VTH836" s="28"/>
      <c r="VTI836" s="28"/>
      <c r="VTJ836" s="28"/>
      <c r="VTK836" s="28"/>
      <c r="VTL836" s="28"/>
      <c r="VTM836" s="28"/>
      <c r="VTN836" s="28"/>
      <c r="VTO836" s="28"/>
      <c r="VTP836" s="28"/>
      <c r="VTQ836" s="28"/>
      <c r="VTR836" s="28"/>
      <c r="VTS836" s="28"/>
      <c r="VTT836" s="28"/>
      <c r="VTU836" s="28"/>
      <c r="VTV836" s="28"/>
      <c r="VTW836" s="28"/>
      <c r="VTX836" s="28"/>
      <c r="VTY836" s="28"/>
      <c r="VTZ836" s="28"/>
      <c r="VUA836" s="28"/>
      <c r="VUB836" s="28"/>
      <c r="VUC836" s="28"/>
      <c r="VUD836" s="28"/>
      <c r="VUE836" s="28"/>
      <c r="VUF836" s="28"/>
      <c r="VUG836" s="28"/>
      <c r="VUH836" s="28"/>
      <c r="VUI836" s="28"/>
      <c r="VUJ836" s="28"/>
      <c r="VUK836" s="28"/>
      <c r="VUL836" s="28"/>
      <c r="VUM836" s="28"/>
      <c r="VUN836" s="28"/>
      <c r="VUO836" s="28"/>
      <c r="VUP836" s="28"/>
      <c r="VUQ836" s="28"/>
      <c r="VUR836" s="28"/>
      <c r="VUS836" s="28"/>
      <c r="VUT836" s="28"/>
      <c r="VUU836" s="28"/>
      <c r="VUV836" s="28"/>
      <c r="VUW836" s="28"/>
      <c r="VUX836" s="28"/>
      <c r="VUY836" s="28"/>
      <c r="VUZ836" s="28"/>
      <c r="VVA836" s="28"/>
      <c r="VVB836" s="28"/>
      <c r="VVC836" s="28"/>
      <c r="VVD836" s="28"/>
      <c r="VVE836" s="28"/>
      <c r="VVF836" s="28"/>
      <c r="VVG836" s="28"/>
      <c r="VVH836" s="28"/>
      <c r="VVI836" s="28"/>
      <c r="VVJ836" s="28"/>
      <c r="VVK836" s="28"/>
      <c r="VVL836" s="28"/>
      <c r="VVM836" s="28"/>
      <c r="VVN836" s="28"/>
      <c r="VVO836" s="28"/>
      <c r="VVP836" s="28"/>
      <c r="VVQ836" s="28"/>
      <c r="VVR836" s="28"/>
      <c r="VVS836" s="28"/>
      <c r="VVT836" s="28"/>
      <c r="VVU836" s="28"/>
      <c r="VVV836" s="28"/>
      <c r="VVW836" s="28"/>
      <c r="VVX836" s="28"/>
      <c r="VVY836" s="28"/>
      <c r="VVZ836" s="28"/>
      <c r="VWA836" s="28"/>
      <c r="VWB836" s="28"/>
      <c r="VWC836" s="28"/>
      <c r="VWD836" s="28"/>
      <c r="VWE836" s="28"/>
      <c r="VWF836" s="28"/>
      <c r="VWG836" s="28"/>
      <c r="VWH836" s="28"/>
      <c r="VWI836" s="28"/>
      <c r="VWJ836" s="28"/>
      <c r="VWK836" s="28"/>
      <c r="VWL836" s="28"/>
      <c r="VWM836" s="28"/>
      <c r="VWN836" s="28"/>
      <c r="VWO836" s="28"/>
      <c r="VWP836" s="28"/>
      <c r="VWQ836" s="28"/>
      <c r="VWR836" s="28"/>
      <c r="VWS836" s="28"/>
      <c r="VWT836" s="28"/>
      <c r="VWU836" s="28"/>
      <c r="VWV836" s="28"/>
      <c r="VWW836" s="28"/>
      <c r="VWX836" s="28"/>
      <c r="VWY836" s="28"/>
      <c r="VWZ836" s="28"/>
      <c r="VXA836" s="28"/>
      <c r="VXB836" s="28"/>
      <c r="VXC836" s="28"/>
      <c r="VXD836" s="28"/>
      <c r="VXE836" s="28"/>
      <c r="VXF836" s="28"/>
      <c r="VXG836" s="28"/>
      <c r="VXH836" s="28"/>
      <c r="VXI836" s="28"/>
      <c r="VXJ836" s="28"/>
      <c r="VXK836" s="28"/>
      <c r="VXL836" s="28"/>
      <c r="VXM836" s="28"/>
      <c r="VXN836" s="28"/>
      <c r="VXO836" s="28"/>
      <c r="VXP836" s="28"/>
      <c r="VXQ836" s="28"/>
      <c r="VXR836" s="28"/>
      <c r="VXS836" s="28"/>
      <c r="VXT836" s="28"/>
      <c r="VXU836" s="28"/>
      <c r="VXV836" s="28"/>
      <c r="VXW836" s="28"/>
      <c r="VXX836" s="28"/>
      <c r="VXY836" s="28"/>
      <c r="VXZ836" s="28"/>
      <c r="VYA836" s="28"/>
      <c r="VYB836" s="28"/>
      <c r="VYC836" s="28"/>
      <c r="VYD836" s="28"/>
      <c r="VYE836" s="28"/>
      <c r="VYF836" s="28"/>
      <c r="VYG836" s="28"/>
      <c r="VYH836" s="28"/>
      <c r="VYI836" s="28"/>
      <c r="VYJ836" s="28"/>
      <c r="VYK836" s="28"/>
      <c r="VYL836" s="28"/>
      <c r="VYM836" s="28"/>
      <c r="VYN836" s="28"/>
      <c r="VYO836" s="28"/>
      <c r="VYP836" s="28"/>
      <c r="VYQ836" s="28"/>
      <c r="VYR836" s="28"/>
      <c r="VYS836" s="28"/>
      <c r="VYT836" s="28"/>
      <c r="VYU836" s="28"/>
      <c r="VYV836" s="28"/>
      <c r="VYW836" s="28"/>
      <c r="VYX836" s="28"/>
      <c r="VYY836" s="28"/>
      <c r="VYZ836" s="28"/>
      <c r="VZA836" s="28"/>
      <c r="VZB836" s="28"/>
      <c r="VZC836" s="28"/>
      <c r="VZD836" s="28"/>
      <c r="VZE836" s="28"/>
      <c r="VZF836" s="28"/>
      <c r="VZG836" s="28"/>
      <c r="VZH836" s="28"/>
      <c r="VZI836" s="28"/>
      <c r="VZJ836" s="28"/>
      <c r="VZK836" s="28"/>
      <c r="VZL836" s="28"/>
      <c r="VZM836" s="28"/>
      <c r="VZN836" s="28"/>
      <c r="VZO836" s="28"/>
      <c r="VZP836" s="28"/>
      <c r="VZQ836" s="28"/>
      <c r="VZR836" s="28"/>
      <c r="VZS836" s="28"/>
      <c r="VZT836" s="28"/>
      <c r="VZU836" s="28"/>
      <c r="VZV836" s="28"/>
      <c r="VZW836" s="28"/>
      <c r="VZX836" s="28"/>
      <c r="VZY836" s="28"/>
      <c r="VZZ836" s="28"/>
      <c r="WAA836" s="28"/>
      <c r="WAB836" s="28"/>
      <c r="WAC836" s="28"/>
      <c r="WAD836" s="28"/>
      <c r="WAE836" s="28"/>
      <c r="WAF836" s="28"/>
      <c r="WAG836" s="28"/>
      <c r="WAH836" s="28"/>
      <c r="WAI836" s="28"/>
      <c r="WAJ836" s="28"/>
      <c r="WAK836" s="28"/>
      <c r="WAL836" s="28"/>
      <c r="WAM836" s="28"/>
      <c r="WAN836" s="28"/>
      <c r="WAO836" s="28"/>
      <c r="WAP836" s="28"/>
      <c r="WAQ836" s="28"/>
      <c r="WAR836" s="28"/>
      <c r="WAS836" s="28"/>
      <c r="WAT836" s="28"/>
      <c r="WAU836" s="28"/>
      <c r="WAV836" s="28"/>
      <c r="WAW836" s="28"/>
      <c r="WAX836" s="28"/>
      <c r="WAY836" s="28"/>
      <c r="WAZ836" s="28"/>
      <c r="WBA836" s="28"/>
      <c r="WBB836" s="28"/>
      <c r="WBC836" s="28"/>
      <c r="WBD836" s="28"/>
      <c r="WBE836" s="28"/>
      <c r="WBF836" s="28"/>
      <c r="WBG836" s="28"/>
      <c r="WBH836" s="28"/>
      <c r="WBI836" s="28"/>
      <c r="WBJ836" s="28"/>
      <c r="WBK836" s="28"/>
      <c r="WBL836" s="28"/>
      <c r="WBM836" s="28"/>
      <c r="WBN836" s="28"/>
      <c r="WBO836" s="28"/>
      <c r="WBP836" s="28"/>
      <c r="WBQ836" s="28"/>
      <c r="WBR836" s="28"/>
      <c r="WBS836" s="28"/>
      <c r="WBT836" s="28"/>
      <c r="WBU836" s="28"/>
      <c r="WBV836" s="28"/>
      <c r="WBW836" s="28"/>
      <c r="WBX836" s="28"/>
      <c r="WBY836" s="28"/>
      <c r="WBZ836" s="28"/>
      <c r="WCA836" s="28"/>
      <c r="WCB836" s="28"/>
      <c r="WCC836" s="28"/>
      <c r="WCD836" s="28"/>
      <c r="WCE836" s="28"/>
      <c r="WCF836" s="28"/>
      <c r="WCG836" s="28"/>
      <c r="WCH836" s="28"/>
      <c r="WCI836" s="28"/>
      <c r="WCJ836" s="28"/>
      <c r="WCK836" s="28"/>
      <c r="WCL836" s="28"/>
      <c r="WCM836" s="28"/>
      <c r="WCN836" s="28"/>
      <c r="WCO836" s="28"/>
      <c r="WCP836" s="28"/>
      <c r="WCQ836" s="28"/>
      <c r="WCR836" s="28"/>
      <c r="WCS836" s="28"/>
      <c r="WCT836" s="28"/>
      <c r="WCU836" s="28"/>
      <c r="WCV836" s="28"/>
      <c r="WCW836" s="28"/>
      <c r="WCX836" s="28"/>
      <c r="WCY836" s="28"/>
      <c r="WCZ836" s="28"/>
      <c r="WDA836" s="28"/>
      <c r="WDB836" s="28"/>
      <c r="WDC836" s="28"/>
      <c r="WDD836" s="28"/>
      <c r="WDE836" s="28"/>
      <c r="WDF836" s="28"/>
      <c r="WDG836" s="28"/>
      <c r="WDH836" s="28"/>
      <c r="WDI836" s="28"/>
      <c r="WDJ836" s="28"/>
      <c r="WDK836" s="28"/>
      <c r="WDL836" s="28"/>
      <c r="WDM836" s="28"/>
      <c r="WDN836" s="28"/>
      <c r="WDO836" s="28"/>
      <c r="WDP836" s="28"/>
      <c r="WDQ836" s="28"/>
      <c r="WDR836" s="28"/>
      <c r="WDS836" s="28"/>
      <c r="WDT836" s="28"/>
      <c r="WDU836" s="28"/>
      <c r="WDV836" s="28"/>
      <c r="WDW836" s="28"/>
      <c r="WDX836" s="28"/>
      <c r="WDY836" s="28"/>
      <c r="WDZ836" s="28"/>
      <c r="WEA836" s="28"/>
      <c r="WEB836" s="28"/>
      <c r="WEC836" s="28"/>
      <c r="WED836" s="28"/>
      <c r="WEE836" s="28"/>
      <c r="WEF836" s="28"/>
      <c r="WEG836" s="28"/>
      <c r="WEH836" s="28"/>
      <c r="WEI836" s="28"/>
      <c r="WEJ836" s="28"/>
      <c r="WEK836" s="28"/>
      <c r="WEL836" s="28"/>
      <c r="WEM836" s="28"/>
      <c r="WEN836" s="28"/>
      <c r="WEO836" s="28"/>
      <c r="WEP836" s="28"/>
      <c r="WEQ836" s="28"/>
      <c r="WER836" s="28"/>
      <c r="WES836" s="28"/>
      <c r="WET836" s="28"/>
      <c r="WEU836" s="28"/>
      <c r="WEV836" s="28"/>
      <c r="WEW836" s="28"/>
      <c r="WEX836" s="28"/>
      <c r="WEY836" s="28"/>
      <c r="WEZ836" s="28"/>
      <c r="WFA836" s="28"/>
      <c r="WFB836" s="28"/>
      <c r="WFC836" s="28"/>
      <c r="WFD836" s="28"/>
      <c r="WFE836" s="28"/>
      <c r="WFF836" s="28"/>
      <c r="WFG836" s="28"/>
      <c r="WFH836" s="28"/>
      <c r="WFI836" s="28"/>
      <c r="WFJ836" s="28"/>
      <c r="WFK836" s="28"/>
      <c r="WFL836" s="28"/>
      <c r="WFM836" s="28"/>
      <c r="WFN836" s="28"/>
      <c r="WFO836" s="28"/>
      <c r="WFP836" s="28"/>
      <c r="WFQ836" s="28"/>
      <c r="WFR836" s="28"/>
      <c r="WFS836" s="28"/>
      <c r="WFT836" s="28"/>
      <c r="WFU836" s="28"/>
      <c r="WFV836" s="28"/>
      <c r="WFW836" s="28"/>
      <c r="WFX836" s="28"/>
      <c r="WFY836" s="28"/>
      <c r="WFZ836" s="28"/>
      <c r="WGA836" s="28"/>
      <c r="WGB836" s="28"/>
      <c r="WGC836" s="28"/>
      <c r="WGD836" s="28"/>
      <c r="WGE836" s="28"/>
      <c r="WGF836" s="28"/>
      <c r="WGG836" s="28"/>
      <c r="WGH836" s="28"/>
      <c r="WGI836" s="28"/>
      <c r="WGJ836" s="28"/>
      <c r="WGK836" s="28"/>
      <c r="WGL836" s="28"/>
      <c r="WGM836" s="28"/>
      <c r="WGN836" s="28"/>
      <c r="WGO836" s="28"/>
      <c r="WGP836" s="28"/>
      <c r="WGQ836" s="28"/>
      <c r="WGR836" s="28"/>
      <c r="WGS836" s="28"/>
      <c r="WGT836" s="28"/>
      <c r="WGU836" s="28"/>
      <c r="WGV836" s="28"/>
      <c r="WGW836" s="28"/>
      <c r="WGX836" s="28"/>
      <c r="WGY836" s="28"/>
      <c r="WGZ836" s="28"/>
      <c r="WHA836" s="28"/>
      <c r="WHB836" s="28"/>
      <c r="WHC836" s="28"/>
      <c r="WHD836" s="28"/>
      <c r="WHE836" s="28"/>
      <c r="WHF836" s="28"/>
      <c r="WHG836" s="28"/>
      <c r="WHH836" s="28"/>
      <c r="WHI836" s="28"/>
      <c r="WHJ836" s="28"/>
      <c r="WHK836" s="28"/>
      <c r="WHL836" s="28"/>
      <c r="WHM836" s="28"/>
      <c r="WHN836" s="28"/>
      <c r="WHO836" s="28"/>
      <c r="WHP836" s="28"/>
      <c r="WHQ836" s="28"/>
      <c r="WHR836" s="28"/>
      <c r="WHS836" s="28"/>
      <c r="WHT836" s="28"/>
      <c r="WHU836" s="28"/>
      <c r="WHV836" s="28"/>
      <c r="WHW836" s="28"/>
      <c r="WHX836" s="28"/>
      <c r="WHY836" s="28"/>
      <c r="WHZ836" s="28"/>
      <c r="WIA836" s="28"/>
      <c r="WIB836" s="28"/>
      <c r="WIC836" s="28"/>
      <c r="WID836" s="28"/>
      <c r="WIE836" s="28"/>
      <c r="WIF836" s="28"/>
      <c r="WIG836" s="28"/>
      <c r="WIH836" s="28"/>
      <c r="WII836" s="28"/>
      <c r="WIJ836" s="28"/>
      <c r="WIK836" s="28"/>
      <c r="WIL836" s="28"/>
      <c r="WIM836" s="28"/>
      <c r="WIN836" s="28"/>
      <c r="WIO836" s="28"/>
      <c r="WIP836" s="28"/>
      <c r="WIQ836" s="28"/>
      <c r="WIR836" s="28"/>
      <c r="WIS836" s="28"/>
      <c r="WIT836" s="28"/>
      <c r="WIU836" s="28"/>
      <c r="WIV836" s="28"/>
      <c r="WIW836" s="28"/>
      <c r="WIX836" s="28"/>
      <c r="WIY836" s="28"/>
      <c r="WIZ836" s="28"/>
      <c r="WJA836" s="28"/>
      <c r="WJB836" s="28"/>
      <c r="WJC836" s="28"/>
      <c r="WJD836" s="28"/>
      <c r="WJE836" s="28"/>
      <c r="WJF836" s="28"/>
      <c r="WJG836" s="28"/>
      <c r="WJH836" s="28"/>
      <c r="WJI836" s="28"/>
      <c r="WJJ836" s="28"/>
      <c r="WJK836" s="28"/>
      <c r="WJL836" s="28"/>
      <c r="WJM836" s="28"/>
      <c r="WJN836" s="28"/>
      <c r="WJO836" s="28"/>
      <c r="WJP836" s="28"/>
      <c r="WJQ836" s="28"/>
      <c r="WJR836" s="28"/>
      <c r="WJS836" s="28"/>
      <c r="WJT836" s="28"/>
      <c r="WJU836" s="28"/>
      <c r="WJV836" s="28"/>
      <c r="WJW836" s="28"/>
      <c r="WJX836" s="28"/>
      <c r="WJY836" s="28"/>
      <c r="WJZ836" s="28"/>
      <c r="WKA836" s="28"/>
      <c r="WKB836" s="28"/>
      <c r="WKC836" s="28"/>
      <c r="WKD836" s="28"/>
      <c r="WKE836" s="28"/>
      <c r="WKF836" s="28"/>
      <c r="WKG836" s="28"/>
      <c r="WKH836" s="28"/>
      <c r="WKI836" s="28"/>
      <c r="WKJ836" s="28"/>
      <c r="WKK836" s="28"/>
      <c r="WKL836" s="28"/>
      <c r="WKM836" s="28"/>
      <c r="WKN836" s="28"/>
      <c r="WKO836" s="28"/>
      <c r="WKP836" s="28"/>
      <c r="WKQ836" s="28"/>
      <c r="WKR836" s="28"/>
      <c r="WKS836" s="28"/>
      <c r="WKT836" s="28"/>
      <c r="WKU836" s="28"/>
      <c r="WKV836" s="28"/>
      <c r="WKW836" s="28"/>
      <c r="WKX836" s="28"/>
      <c r="WKY836" s="28"/>
      <c r="WKZ836" s="28"/>
      <c r="WLA836" s="28"/>
      <c r="WLB836" s="28"/>
      <c r="WLC836" s="28"/>
      <c r="WLD836" s="28"/>
      <c r="WLE836" s="28"/>
      <c r="WLF836" s="28"/>
      <c r="WLG836" s="28"/>
      <c r="WLH836" s="28"/>
      <c r="WLI836" s="28"/>
      <c r="WLJ836" s="28"/>
      <c r="WLK836" s="28"/>
      <c r="WLL836" s="28"/>
      <c r="WLM836" s="28"/>
      <c r="WLN836" s="28"/>
      <c r="WLO836" s="28"/>
      <c r="WLP836" s="28"/>
      <c r="WLQ836" s="28"/>
      <c r="WLR836" s="28"/>
      <c r="WLS836" s="28"/>
      <c r="WLT836" s="28"/>
      <c r="WLU836" s="28"/>
      <c r="WLV836" s="28"/>
      <c r="WLW836" s="28"/>
      <c r="WLX836" s="28"/>
      <c r="WLY836" s="28"/>
      <c r="WLZ836" s="28"/>
      <c r="WMA836" s="28"/>
      <c r="WMB836" s="28"/>
      <c r="WMC836" s="28"/>
      <c r="WMD836" s="28"/>
      <c r="WME836" s="28"/>
      <c r="WMF836" s="28"/>
      <c r="WMG836" s="28"/>
      <c r="WMH836" s="28"/>
      <c r="WMI836" s="28"/>
      <c r="WMJ836" s="28"/>
      <c r="WMK836" s="28"/>
      <c r="WML836" s="28"/>
      <c r="WMM836" s="28"/>
      <c r="WMN836" s="28"/>
      <c r="WMO836" s="28"/>
      <c r="WMP836" s="28"/>
      <c r="WMQ836" s="28"/>
      <c r="WMR836" s="28"/>
      <c r="WMS836" s="28"/>
      <c r="WMT836" s="28"/>
      <c r="WMU836" s="28"/>
      <c r="WMV836" s="28"/>
      <c r="WMW836" s="28"/>
      <c r="WMX836" s="28"/>
      <c r="WMY836" s="28"/>
      <c r="WMZ836" s="28"/>
      <c r="WNA836" s="28"/>
      <c r="WNB836" s="28"/>
      <c r="WNC836" s="28"/>
      <c r="WND836" s="28"/>
      <c r="WNE836" s="28"/>
      <c r="WNF836" s="28"/>
      <c r="WNG836" s="28"/>
      <c r="WNH836" s="28"/>
      <c r="WNI836" s="28"/>
      <c r="WNJ836" s="28"/>
      <c r="WNK836" s="28"/>
      <c r="WNL836" s="28"/>
      <c r="WNM836" s="28"/>
      <c r="WNN836" s="28"/>
      <c r="WNO836" s="28"/>
      <c r="WNP836" s="28"/>
      <c r="WNQ836" s="28"/>
      <c r="WNR836" s="28"/>
      <c r="WNS836" s="28"/>
      <c r="WNT836" s="28"/>
      <c r="WNU836" s="28"/>
      <c r="WNV836" s="28"/>
      <c r="WNW836" s="28"/>
      <c r="WNX836" s="28"/>
      <c r="WNY836" s="28"/>
      <c r="WNZ836" s="28"/>
      <c r="WOA836" s="28"/>
      <c r="WOB836" s="28"/>
      <c r="WOC836" s="28"/>
      <c r="WOD836" s="28"/>
      <c r="WOE836" s="28"/>
      <c r="WOF836" s="28"/>
      <c r="WOG836" s="28"/>
      <c r="WOH836" s="28"/>
      <c r="WOI836" s="28"/>
      <c r="WOJ836" s="28"/>
      <c r="WOK836" s="28"/>
      <c r="WOL836" s="28"/>
      <c r="WOM836" s="28"/>
      <c r="WON836" s="28"/>
      <c r="WOO836" s="28"/>
      <c r="WOP836" s="28"/>
      <c r="WOQ836" s="28"/>
      <c r="WOR836" s="28"/>
      <c r="WOS836" s="28"/>
      <c r="WOT836" s="28"/>
      <c r="WOU836" s="28"/>
      <c r="WOV836" s="28"/>
      <c r="WOW836" s="28"/>
      <c r="WOX836" s="28"/>
      <c r="WOY836" s="28"/>
      <c r="WOZ836" s="28"/>
      <c r="WPA836" s="28"/>
      <c r="WPB836" s="28"/>
      <c r="WPC836" s="28"/>
      <c r="WPD836" s="28"/>
      <c r="WPE836" s="28"/>
      <c r="WPF836" s="28"/>
      <c r="WPG836" s="28"/>
      <c r="WPH836" s="28"/>
      <c r="WPI836" s="28"/>
      <c r="WPJ836" s="28"/>
      <c r="WPK836" s="28"/>
      <c r="WPL836" s="28"/>
      <c r="WPM836" s="28"/>
      <c r="WPN836" s="28"/>
      <c r="WPO836" s="28"/>
      <c r="WPP836" s="28"/>
      <c r="WPQ836" s="28"/>
      <c r="WPR836" s="28"/>
      <c r="WPS836" s="28"/>
      <c r="WPT836" s="28"/>
      <c r="WPU836" s="28"/>
      <c r="WPV836" s="28"/>
      <c r="WPW836" s="28"/>
      <c r="WPX836" s="28"/>
      <c r="WPY836" s="28"/>
      <c r="WPZ836" s="28"/>
      <c r="WQA836" s="28"/>
      <c r="WQB836" s="28"/>
      <c r="WQC836" s="28"/>
      <c r="WQD836" s="28"/>
      <c r="WQE836" s="28"/>
      <c r="WQF836" s="28"/>
      <c r="WQG836" s="28"/>
      <c r="WQH836" s="28"/>
      <c r="WQI836" s="28"/>
      <c r="WQJ836" s="28"/>
      <c r="WQK836" s="28"/>
      <c r="WQL836" s="28"/>
      <c r="WQM836" s="28"/>
      <c r="WQN836" s="28"/>
      <c r="WQO836" s="28"/>
      <c r="WQP836" s="28"/>
      <c r="WQQ836" s="28"/>
      <c r="WQR836" s="28"/>
      <c r="WQS836" s="28"/>
      <c r="WQT836" s="28"/>
      <c r="WQU836" s="28"/>
      <c r="WQV836" s="28"/>
      <c r="WQW836" s="28"/>
      <c r="WQX836" s="28"/>
      <c r="WQY836" s="28"/>
      <c r="WQZ836" s="28"/>
      <c r="WRA836" s="28"/>
      <c r="WRB836" s="28"/>
      <c r="WRC836" s="28"/>
      <c r="WRD836" s="28"/>
      <c r="WRE836" s="28"/>
      <c r="WRF836" s="28"/>
      <c r="WRG836" s="28"/>
      <c r="WRH836" s="28"/>
      <c r="WRI836" s="28"/>
      <c r="WRJ836" s="28"/>
      <c r="WRK836" s="28"/>
      <c r="WRL836" s="28"/>
      <c r="WRM836" s="28"/>
      <c r="WRN836" s="28"/>
      <c r="WRO836" s="28"/>
      <c r="WRP836" s="28"/>
      <c r="WRQ836" s="28"/>
      <c r="WRR836" s="28"/>
      <c r="WRS836" s="28"/>
      <c r="WRT836" s="28"/>
      <c r="WRU836" s="28"/>
      <c r="WRV836" s="28"/>
      <c r="WRW836" s="28"/>
      <c r="WRX836" s="28"/>
      <c r="WRY836" s="28"/>
      <c r="WRZ836" s="28"/>
      <c r="WSA836" s="28"/>
      <c r="WSB836" s="28"/>
      <c r="WSC836" s="28"/>
      <c r="WSD836" s="28"/>
      <c r="WSE836" s="28"/>
      <c r="WSF836" s="28"/>
      <c r="WSG836" s="28"/>
      <c r="WSH836" s="28"/>
      <c r="WSI836" s="28"/>
      <c r="WSJ836" s="28"/>
      <c r="WSK836" s="28"/>
      <c r="WSL836" s="28"/>
      <c r="WSM836" s="28"/>
      <c r="WSN836" s="28"/>
      <c r="WSO836" s="28"/>
      <c r="WSP836" s="28"/>
      <c r="WSQ836" s="28"/>
      <c r="WSR836" s="28"/>
      <c r="WSS836" s="28"/>
      <c r="WST836" s="28"/>
      <c r="WSU836" s="28"/>
      <c r="WSV836" s="28"/>
      <c r="WSW836" s="28"/>
      <c r="WSX836" s="28"/>
      <c r="WSY836" s="28"/>
      <c r="WSZ836" s="28"/>
      <c r="WTA836" s="28"/>
      <c r="WTB836" s="28"/>
      <c r="WTC836" s="28"/>
      <c r="WTD836" s="28"/>
      <c r="WTE836" s="28"/>
      <c r="WTF836" s="28"/>
      <c r="WTG836" s="28"/>
      <c r="WTH836" s="28"/>
      <c r="WTI836" s="28"/>
      <c r="WTJ836" s="28"/>
      <c r="WTK836" s="28"/>
      <c r="WTL836" s="28"/>
      <c r="WTM836" s="28"/>
      <c r="WTN836" s="28"/>
      <c r="WTO836" s="28"/>
      <c r="WTP836" s="28"/>
      <c r="WTQ836" s="28"/>
      <c r="WTR836" s="28"/>
      <c r="WTS836" s="28"/>
      <c r="WTT836" s="28"/>
      <c r="WTU836" s="28"/>
      <c r="WTV836" s="28"/>
      <c r="WTW836" s="28"/>
      <c r="WTX836" s="28"/>
      <c r="WTY836" s="28"/>
      <c r="WTZ836" s="28"/>
      <c r="WUA836" s="28"/>
      <c r="WUB836" s="28"/>
      <c r="WUC836" s="28"/>
      <c r="WUD836" s="28"/>
      <c r="WUE836" s="28"/>
      <c r="WUF836" s="28"/>
      <c r="WUG836" s="28"/>
      <c r="WUH836" s="28"/>
      <c r="WUI836" s="28"/>
      <c r="WUJ836" s="28"/>
      <c r="WUK836" s="28"/>
      <c r="WUL836" s="28"/>
      <c r="WUM836" s="28"/>
      <c r="WUN836" s="28"/>
      <c r="WUO836" s="28"/>
      <c r="WUP836" s="28"/>
      <c r="WUQ836" s="28"/>
      <c r="WUR836" s="28"/>
      <c r="WUS836" s="28"/>
      <c r="WUT836" s="28"/>
      <c r="WUU836" s="28"/>
      <c r="WUV836" s="28"/>
      <c r="WUW836" s="28"/>
      <c r="WUX836" s="28"/>
      <c r="WUY836" s="28"/>
      <c r="WUZ836" s="28"/>
      <c r="WVA836" s="28"/>
      <c r="WVB836" s="28"/>
      <c r="WVC836" s="28"/>
      <c r="WVD836" s="28"/>
      <c r="WVE836" s="28"/>
      <c r="WVF836" s="28"/>
      <c r="WVG836" s="28"/>
      <c r="WVH836" s="28"/>
      <c r="WVI836" s="28"/>
      <c r="WVJ836" s="28"/>
      <c r="WVK836" s="28"/>
      <c r="WVL836" s="28"/>
      <c r="WVM836" s="28"/>
      <c r="WVN836" s="28"/>
      <c r="WVO836" s="28"/>
      <c r="WVP836" s="28"/>
      <c r="WVQ836" s="28"/>
      <c r="WVR836" s="28"/>
      <c r="WVS836" s="28"/>
      <c r="WVT836" s="28"/>
      <c r="WVU836" s="28"/>
      <c r="WVV836" s="28"/>
      <c r="WVW836" s="28"/>
      <c r="WVX836" s="28"/>
      <c r="WVY836" s="28"/>
      <c r="WVZ836" s="28"/>
      <c r="WWA836" s="28"/>
      <c r="WWB836" s="28"/>
      <c r="WWC836" s="28"/>
      <c r="WWD836" s="28"/>
      <c r="WWE836" s="28"/>
      <c r="WWF836" s="28"/>
      <c r="WWG836" s="28"/>
      <c r="WWH836" s="28"/>
      <c r="WWI836" s="28"/>
      <c r="WWJ836" s="28"/>
      <c r="WWK836" s="28"/>
      <c r="WWL836" s="28"/>
      <c r="WWM836" s="28"/>
      <c r="WWN836" s="28"/>
      <c r="WWO836" s="28"/>
      <c r="WWP836" s="28"/>
      <c r="WWQ836" s="28"/>
      <c r="WWR836" s="28"/>
      <c r="WWS836" s="28"/>
      <c r="WWT836" s="28"/>
      <c r="WWU836" s="28"/>
      <c r="WWV836" s="28"/>
      <c r="WWW836" s="28"/>
      <c r="WWX836" s="28"/>
      <c r="WWY836" s="28"/>
      <c r="WWZ836" s="28"/>
      <c r="WXA836" s="28"/>
      <c r="WXB836" s="28"/>
      <c r="WXC836" s="28"/>
      <c r="WXD836" s="28"/>
      <c r="WXE836" s="28"/>
      <c r="WXF836" s="28"/>
      <c r="WXG836" s="28"/>
      <c r="WXH836" s="28"/>
      <c r="WXI836" s="28"/>
      <c r="WXJ836" s="28"/>
      <c r="WXK836" s="28"/>
      <c r="WXL836" s="28"/>
      <c r="WXM836" s="28"/>
      <c r="WXN836" s="28"/>
      <c r="WXO836" s="28"/>
      <c r="WXP836" s="28"/>
      <c r="WXQ836" s="28"/>
      <c r="WXR836" s="28"/>
      <c r="WXS836" s="28"/>
      <c r="WXT836" s="28"/>
      <c r="WXU836" s="28"/>
      <c r="WXV836" s="28"/>
      <c r="WXW836" s="28"/>
      <c r="WXX836" s="28"/>
      <c r="WXY836" s="28"/>
      <c r="WXZ836" s="28"/>
      <c r="WYA836" s="28"/>
      <c r="WYB836" s="28"/>
      <c r="WYC836" s="28"/>
      <c r="WYD836" s="28"/>
      <c r="WYE836" s="28"/>
      <c r="WYF836" s="28"/>
      <c r="WYG836" s="28"/>
      <c r="WYH836" s="28"/>
      <c r="WYI836" s="28"/>
      <c r="WYJ836" s="28"/>
      <c r="WYK836" s="28"/>
      <c r="WYL836" s="28"/>
      <c r="WYM836" s="28"/>
      <c r="WYN836" s="28"/>
      <c r="WYO836" s="28"/>
      <c r="WYP836" s="28"/>
      <c r="WYQ836" s="28"/>
      <c r="WYR836" s="28"/>
      <c r="WYS836" s="28"/>
      <c r="WYT836" s="28"/>
      <c r="WYU836" s="28"/>
      <c r="WYV836" s="28"/>
      <c r="WYW836" s="28"/>
      <c r="WYX836" s="28"/>
      <c r="WYY836" s="28"/>
      <c r="WYZ836" s="28"/>
      <c r="WZA836" s="28"/>
      <c r="WZB836" s="28"/>
      <c r="WZC836" s="28"/>
      <c r="WZD836" s="28"/>
      <c r="WZE836" s="28"/>
      <c r="WZF836" s="28"/>
      <c r="WZG836" s="28"/>
      <c r="WZH836" s="28"/>
      <c r="WZI836" s="28"/>
      <c r="WZJ836" s="28"/>
      <c r="WZK836" s="28"/>
      <c r="WZL836" s="28"/>
      <c r="WZM836" s="28"/>
      <c r="WZN836" s="28"/>
      <c r="WZO836" s="28"/>
      <c r="WZP836" s="28"/>
      <c r="WZQ836" s="28"/>
      <c r="WZR836" s="28"/>
      <c r="WZS836" s="28"/>
      <c r="WZT836" s="28"/>
      <c r="WZU836" s="28"/>
      <c r="WZV836" s="28"/>
      <c r="WZW836" s="28"/>
      <c r="WZX836" s="28"/>
      <c r="WZY836" s="28"/>
      <c r="WZZ836" s="28"/>
      <c r="XAA836" s="28"/>
      <c r="XAB836" s="28"/>
      <c r="XAC836" s="28"/>
      <c r="XAD836" s="28"/>
      <c r="XAE836" s="28"/>
      <c r="XAF836" s="28"/>
      <c r="XAG836" s="28"/>
      <c r="XAH836" s="28"/>
      <c r="XAI836" s="28"/>
      <c r="XAJ836" s="28"/>
      <c r="XAK836" s="28"/>
      <c r="XAL836" s="28"/>
      <c r="XAM836" s="28"/>
      <c r="XAN836" s="28"/>
      <c r="XAO836" s="28"/>
      <c r="XAP836" s="28"/>
      <c r="XAQ836" s="28"/>
      <c r="XAR836" s="28"/>
      <c r="XAS836" s="28"/>
      <c r="XAT836" s="28"/>
      <c r="XAU836" s="28"/>
      <c r="XAV836" s="28"/>
      <c r="XAW836" s="28"/>
      <c r="XAX836" s="28"/>
      <c r="XAY836" s="28"/>
      <c r="XAZ836" s="28"/>
      <c r="XBA836" s="28"/>
      <c r="XBB836" s="28"/>
      <c r="XBC836" s="28"/>
      <c r="XBD836" s="28"/>
      <c r="XBE836" s="28"/>
      <c r="XBF836" s="28"/>
      <c r="XBG836" s="28"/>
      <c r="XBH836" s="28"/>
      <c r="XBI836" s="28"/>
      <c r="XBJ836" s="28"/>
      <c r="XBK836" s="28"/>
      <c r="XBL836" s="28"/>
      <c r="XBM836" s="28"/>
      <c r="XBN836" s="28"/>
      <c r="XBO836" s="28"/>
      <c r="XBP836" s="28"/>
      <c r="XBQ836" s="28"/>
      <c r="XBR836" s="28"/>
      <c r="XBS836" s="28"/>
      <c r="XBT836" s="28"/>
      <c r="XBU836" s="28"/>
      <c r="XBV836" s="28"/>
      <c r="XBW836" s="28"/>
      <c r="XBX836" s="28"/>
      <c r="XBY836" s="28"/>
      <c r="XBZ836" s="28"/>
      <c r="XCA836" s="28"/>
      <c r="XCB836" s="28"/>
      <c r="XCC836" s="28"/>
      <c r="XCD836" s="28"/>
      <c r="XCE836" s="28"/>
      <c r="XCF836" s="28"/>
      <c r="XCG836" s="28"/>
      <c r="XCH836" s="28"/>
      <c r="XCI836" s="28"/>
      <c r="XCJ836" s="28"/>
      <c r="XCK836" s="28"/>
      <c r="XCL836" s="28"/>
      <c r="XCM836" s="28"/>
      <c r="XCN836" s="28"/>
      <c r="XCO836" s="28"/>
      <c r="XCP836" s="28"/>
      <c r="XCQ836" s="28"/>
      <c r="XCR836" s="28"/>
      <c r="XCS836" s="28"/>
      <c r="XCT836" s="28"/>
      <c r="XCU836" s="28"/>
      <c r="XCV836" s="28"/>
      <c r="XCW836" s="28"/>
      <c r="XCX836" s="28"/>
      <c r="XCY836" s="28"/>
      <c r="XCZ836" s="28"/>
      <c r="XDA836" s="28"/>
      <c r="XDB836" s="28"/>
      <c r="XDC836" s="28"/>
      <c r="XDD836" s="28"/>
      <c r="XDE836" s="28"/>
      <c r="XDF836" s="28"/>
      <c r="XDG836" s="28"/>
      <c r="XDH836" s="28"/>
      <c r="XDI836" s="28"/>
      <c r="XDJ836" s="28"/>
      <c r="XDK836" s="28"/>
      <c r="XDL836" s="28"/>
      <c r="XDM836" s="28"/>
      <c r="XDN836" s="28"/>
      <c r="XDO836" s="28"/>
      <c r="XDP836" s="28"/>
      <c r="XDQ836" s="28"/>
      <c r="XDR836" s="28"/>
      <c r="XDS836" s="28"/>
      <c r="XDT836" s="28"/>
      <c r="XDU836" s="28"/>
      <c r="XDV836" s="28"/>
      <c r="XDW836" s="28"/>
      <c r="XDX836" s="28"/>
      <c r="XDY836" s="28"/>
      <c r="XDZ836" s="28"/>
      <c r="XEA836" s="28"/>
      <c r="XEB836" s="28"/>
      <c r="XEC836" s="28"/>
      <c r="XED836" s="28"/>
      <c r="XEE836" s="28"/>
      <c r="XEF836" s="28"/>
      <c r="XEG836" s="28"/>
      <c r="XEH836" s="28"/>
      <c r="XEI836" s="28"/>
      <c r="XEJ836" s="28"/>
      <c r="XEK836" s="28"/>
      <c r="XEL836" s="28"/>
      <c r="XEM836" s="28"/>
      <c r="XEN836" s="28"/>
      <c r="XEO836" s="28"/>
      <c r="XEP836" s="28"/>
      <c r="XEQ836" s="28"/>
      <c r="XER836" s="28"/>
      <c r="XES836" s="28"/>
      <c r="XET836" s="28"/>
      <c r="XEU836" s="28"/>
      <c r="XEV836" s="28"/>
      <c r="XEW836" s="28"/>
    </row>
    <row r="837" spans="1:16377" ht="22.5" customHeight="1" x14ac:dyDescent="0.25">
      <c r="A837" s="143" t="str">
        <f t="shared" si="244"/>
        <v>784.</v>
      </c>
      <c r="B837" s="71" t="s">
        <v>1429</v>
      </c>
      <c r="C837" s="52">
        <v>1986</v>
      </c>
      <c r="D837" s="143" t="s">
        <v>3015</v>
      </c>
      <c r="E837" s="143" t="s">
        <v>3017</v>
      </c>
      <c r="F837" s="52">
        <v>3</v>
      </c>
      <c r="G837" s="52">
        <v>3</v>
      </c>
      <c r="H837" s="4">
        <v>1505.1</v>
      </c>
      <c r="I837" s="4">
        <v>1353.1</v>
      </c>
      <c r="J837" s="4">
        <v>1353.1</v>
      </c>
      <c r="K837" s="62">
        <v>57</v>
      </c>
      <c r="L837" s="9">
        <f t="shared" ref="L837:L845" si="250">Q837+S837+U837+W837+Y837+AA837+AD837+AE837</f>
        <v>2135294</v>
      </c>
      <c r="M837" s="9"/>
      <c r="N837" s="9"/>
      <c r="O837" s="9"/>
      <c r="P837" s="145">
        <f t="shared" ref="P837:P845" si="251">L837</f>
        <v>2135294</v>
      </c>
      <c r="Q837" s="4"/>
      <c r="R837" s="5"/>
      <c r="S837" s="4"/>
      <c r="T837" s="4">
        <v>602</v>
      </c>
      <c r="U837" s="4">
        <f>T837*3547</f>
        <v>2135294</v>
      </c>
      <c r="V837" s="4"/>
      <c r="W837" s="145"/>
      <c r="X837" s="4"/>
      <c r="Y837" s="4"/>
      <c r="Z837" s="4"/>
      <c r="AA837" s="4"/>
      <c r="AB837" s="4"/>
      <c r="AC837" s="4"/>
      <c r="AD837" s="4"/>
      <c r="AE837" s="4"/>
      <c r="AF837" s="35">
        <v>2025</v>
      </c>
      <c r="AG837" s="259"/>
      <c r="AH837" s="29">
        <v>784</v>
      </c>
      <c r="AI837" s="29" t="s">
        <v>155</v>
      </c>
      <c r="AJ837" s="29" t="str">
        <f t="shared" si="247"/>
        <v>784.</v>
      </c>
      <c r="AL837" s="29"/>
    </row>
    <row r="838" spans="1:16377" ht="22.5" customHeight="1" x14ac:dyDescent="0.25">
      <c r="A838" s="143" t="str">
        <f t="shared" si="244"/>
        <v>785.</v>
      </c>
      <c r="B838" s="71" t="s">
        <v>1431</v>
      </c>
      <c r="C838" s="52">
        <v>1960</v>
      </c>
      <c r="D838" s="143" t="s">
        <v>3015</v>
      </c>
      <c r="E838" s="143" t="s">
        <v>3017</v>
      </c>
      <c r="F838" s="52">
        <v>2</v>
      </c>
      <c r="G838" s="52">
        <v>2</v>
      </c>
      <c r="H838" s="4">
        <v>868.3</v>
      </c>
      <c r="I838" s="4">
        <v>786.7</v>
      </c>
      <c r="J838" s="4">
        <v>786.7</v>
      </c>
      <c r="K838" s="62">
        <v>34</v>
      </c>
      <c r="L838" s="9">
        <f t="shared" si="250"/>
        <v>3771682.8000000003</v>
      </c>
      <c r="M838" s="9"/>
      <c r="N838" s="9"/>
      <c r="O838" s="9"/>
      <c r="P838" s="145">
        <f t="shared" si="251"/>
        <v>3771682.8000000003</v>
      </c>
      <c r="Q838" s="9">
        <v>178698</v>
      </c>
      <c r="R838" s="62"/>
      <c r="S838" s="9"/>
      <c r="T838" s="9">
        <v>477.6</v>
      </c>
      <c r="U838" s="9">
        <f>T838*7523</f>
        <v>3592984.8000000003</v>
      </c>
      <c r="V838" s="9"/>
      <c r="W838" s="9"/>
      <c r="X838" s="9"/>
      <c r="Y838" s="9"/>
      <c r="Z838" s="9"/>
      <c r="AA838" s="9"/>
      <c r="AB838" s="4"/>
      <c r="AC838" s="4"/>
      <c r="AD838" s="145"/>
      <c r="AE838" s="9"/>
      <c r="AF838" s="35">
        <v>2025</v>
      </c>
      <c r="AG838" s="259"/>
      <c r="AH838" s="29">
        <v>785</v>
      </c>
      <c r="AI838" s="29" t="s">
        <v>155</v>
      </c>
      <c r="AJ838" s="29" t="str">
        <f t="shared" si="247"/>
        <v>785.</v>
      </c>
      <c r="AL838" s="29"/>
    </row>
    <row r="839" spans="1:16377" s="53" customFormat="1" ht="22.5" customHeight="1" x14ac:dyDescent="0.25">
      <c r="A839" s="143" t="str">
        <f t="shared" si="244"/>
        <v>786.</v>
      </c>
      <c r="B839" s="71" t="s">
        <v>1430</v>
      </c>
      <c r="C839" s="52">
        <v>1972</v>
      </c>
      <c r="D839" s="143" t="s">
        <v>3015</v>
      </c>
      <c r="E839" s="143" t="s">
        <v>3017</v>
      </c>
      <c r="F839" s="52">
        <v>2</v>
      </c>
      <c r="G839" s="52">
        <v>2</v>
      </c>
      <c r="H839" s="4">
        <v>561.08000000000004</v>
      </c>
      <c r="I839" s="4">
        <v>520.67999999999995</v>
      </c>
      <c r="J839" s="4">
        <v>520.67999999999995</v>
      </c>
      <c r="K839" s="62">
        <v>30</v>
      </c>
      <c r="L839" s="9">
        <f t="shared" si="250"/>
        <v>3468040.8000000003</v>
      </c>
      <c r="M839" s="9"/>
      <c r="N839" s="9"/>
      <c r="O839" s="9"/>
      <c r="P839" s="145">
        <f t="shared" si="251"/>
        <v>3468040.8000000003</v>
      </c>
      <c r="Q839" s="145">
        <v>191022</v>
      </c>
      <c r="R839" s="3"/>
      <c r="S839" s="145"/>
      <c r="T839" s="145">
        <v>435.6</v>
      </c>
      <c r="U839" s="145">
        <f>T839*7523</f>
        <v>3277018.8000000003</v>
      </c>
      <c r="V839" s="145"/>
      <c r="W839" s="145"/>
      <c r="X839" s="145"/>
      <c r="Y839" s="145"/>
      <c r="Z839" s="145"/>
      <c r="AA839" s="145"/>
      <c r="AB839" s="4"/>
      <c r="AC839" s="4"/>
      <c r="AD839" s="145"/>
      <c r="AE839" s="145"/>
      <c r="AF839" s="35">
        <v>2025</v>
      </c>
      <c r="AG839" s="259"/>
      <c r="AH839" s="29">
        <v>786</v>
      </c>
      <c r="AI839" s="29" t="s">
        <v>155</v>
      </c>
      <c r="AJ839" s="29" t="str">
        <f t="shared" si="247"/>
        <v>786.</v>
      </c>
      <c r="AK839" s="66"/>
      <c r="AL839" s="66"/>
      <c r="AM839" s="66"/>
      <c r="AN839" s="66"/>
      <c r="AO839" s="66"/>
      <c r="AP839" s="66"/>
      <c r="AQ839" s="66"/>
      <c r="AR839" s="66"/>
      <c r="AS839" s="66"/>
      <c r="AT839" s="66"/>
      <c r="AU839" s="66"/>
      <c r="AV839" s="66"/>
      <c r="AW839" s="66"/>
      <c r="AX839" s="66"/>
      <c r="AY839" s="66"/>
      <c r="AZ839" s="66"/>
      <c r="BA839" s="66"/>
      <c r="BB839" s="66"/>
      <c r="BC839" s="66"/>
      <c r="BD839" s="66"/>
      <c r="BE839" s="66"/>
      <c r="BF839" s="66"/>
      <c r="BG839" s="66"/>
      <c r="BH839" s="66"/>
      <c r="BI839" s="66"/>
      <c r="BJ839" s="66"/>
      <c r="BK839" s="66"/>
      <c r="BL839" s="66"/>
      <c r="BM839" s="66"/>
      <c r="BN839" s="66"/>
      <c r="BO839" s="66"/>
      <c r="BP839" s="66"/>
      <c r="BQ839" s="66"/>
      <c r="BR839" s="66"/>
    </row>
    <row r="840" spans="1:16377" ht="22.5" customHeight="1" x14ac:dyDescent="0.25">
      <c r="A840" s="143" t="str">
        <f t="shared" si="244"/>
        <v>787.</v>
      </c>
      <c r="B840" s="71" t="s">
        <v>1445</v>
      </c>
      <c r="C840" s="52">
        <v>1978</v>
      </c>
      <c r="D840" s="143" t="s">
        <v>3015</v>
      </c>
      <c r="E840" s="143" t="s">
        <v>3017</v>
      </c>
      <c r="F840" s="52">
        <v>2</v>
      </c>
      <c r="G840" s="52">
        <v>2</v>
      </c>
      <c r="H840" s="4">
        <v>794.4</v>
      </c>
      <c r="I840" s="4">
        <v>748.7</v>
      </c>
      <c r="J840" s="4">
        <v>748.7</v>
      </c>
      <c r="K840" s="62">
        <v>21</v>
      </c>
      <c r="L840" s="9">
        <f t="shared" si="250"/>
        <v>128610</v>
      </c>
      <c r="M840" s="9"/>
      <c r="N840" s="9"/>
      <c r="O840" s="9"/>
      <c r="P840" s="145">
        <f t="shared" si="251"/>
        <v>128610</v>
      </c>
      <c r="Q840" s="4">
        <v>128610</v>
      </c>
      <c r="R840" s="5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35">
        <v>2025</v>
      </c>
      <c r="AG840" s="259"/>
      <c r="AH840" s="29">
        <v>787</v>
      </c>
      <c r="AI840" s="29" t="s">
        <v>155</v>
      </c>
      <c r="AJ840" s="29" t="str">
        <f t="shared" si="247"/>
        <v>787.</v>
      </c>
      <c r="AL840" s="29"/>
    </row>
    <row r="841" spans="1:16377" ht="22.5" customHeight="1" x14ac:dyDescent="0.25">
      <c r="A841" s="143" t="str">
        <f t="shared" si="244"/>
        <v>788.</v>
      </c>
      <c r="B841" s="71" t="s">
        <v>1446</v>
      </c>
      <c r="C841" s="52">
        <v>1978</v>
      </c>
      <c r="D841" s="143" t="s">
        <v>3015</v>
      </c>
      <c r="E841" s="143" t="s">
        <v>3017</v>
      </c>
      <c r="F841" s="52">
        <v>2</v>
      </c>
      <c r="G841" s="52">
        <v>2</v>
      </c>
      <c r="H841" s="4">
        <v>794.4</v>
      </c>
      <c r="I841" s="4">
        <v>739.9</v>
      </c>
      <c r="J841" s="4">
        <v>739.9</v>
      </c>
      <c r="K841" s="62">
        <v>41</v>
      </c>
      <c r="L841" s="9">
        <f t="shared" si="250"/>
        <v>128610</v>
      </c>
      <c r="M841" s="9"/>
      <c r="N841" s="9"/>
      <c r="O841" s="9"/>
      <c r="P841" s="145">
        <f t="shared" si="251"/>
        <v>128610</v>
      </c>
      <c r="Q841" s="4">
        <v>128610</v>
      </c>
      <c r="R841" s="5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35">
        <v>2025</v>
      </c>
      <c r="AG841" s="259"/>
      <c r="AH841" s="29">
        <v>788</v>
      </c>
      <c r="AI841" s="29" t="s">
        <v>155</v>
      </c>
      <c r="AJ841" s="29" t="str">
        <f t="shared" si="247"/>
        <v>788.</v>
      </c>
      <c r="AL841" s="29"/>
    </row>
    <row r="842" spans="1:16377" ht="22.5" customHeight="1" x14ac:dyDescent="0.25">
      <c r="A842" s="143" t="str">
        <f t="shared" si="244"/>
        <v>789.</v>
      </c>
      <c r="B842" s="71" t="s">
        <v>1452</v>
      </c>
      <c r="C842" s="52">
        <v>1969</v>
      </c>
      <c r="D842" s="143" t="s">
        <v>3015</v>
      </c>
      <c r="E842" s="143" t="s">
        <v>3017</v>
      </c>
      <c r="F842" s="52">
        <v>2</v>
      </c>
      <c r="G842" s="52">
        <v>2</v>
      </c>
      <c r="H842" s="4">
        <v>532.1</v>
      </c>
      <c r="I842" s="4">
        <v>482.8</v>
      </c>
      <c r="J842" s="4">
        <v>482.8</v>
      </c>
      <c r="K842" s="62">
        <v>31</v>
      </c>
      <c r="L842" s="9">
        <f t="shared" si="250"/>
        <v>1315582.2999999998</v>
      </c>
      <c r="M842" s="9"/>
      <c r="N842" s="9"/>
      <c r="O842" s="9"/>
      <c r="P842" s="145">
        <f t="shared" si="251"/>
        <v>1315582.2999999998</v>
      </c>
      <c r="Q842" s="9"/>
      <c r="R842" s="62"/>
      <c r="S842" s="9"/>
      <c r="T842" s="9">
        <v>370.9</v>
      </c>
      <c r="U842" s="9">
        <f>T842*3547</f>
        <v>1315582.2999999998</v>
      </c>
      <c r="V842" s="9"/>
      <c r="W842" s="9"/>
      <c r="X842" s="9"/>
      <c r="Y842" s="9"/>
      <c r="Z842" s="9"/>
      <c r="AA842" s="9"/>
      <c r="AB842" s="4"/>
      <c r="AC842" s="4"/>
      <c r="AD842" s="9"/>
      <c r="AE842" s="9"/>
      <c r="AF842" s="35">
        <v>2025</v>
      </c>
      <c r="AG842" s="259"/>
      <c r="AH842" s="29">
        <v>789</v>
      </c>
      <c r="AI842" s="29" t="s">
        <v>155</v>
      </c>
      <c r="AJ842" s="29" t="str">
        <f t="shared" si="247"/>
        <v>789.</v>
      </c>
      <c r="AL842" s="29"/>
    </row>
    <row r="843" spans="1:16377" ht="22.5" customHeight="1" x14ac:dyDescent="0.25">
      <c r="A843" s="143" t="str">
        <f t="shared" si="244"/>
        <v>790.</v>
      </c>
      <c r="B843" s="71" t="s">
        <v>1453</v>
      </c>
      <c r="C843" s="52">
        <v>1977</v>
      </c>
      <c r="D843" s="143" t="s">
        <v>3015</v>
      </c>
      <c r="E843" s="143" t="s">
        <v>3017</v>
      </c>
      <c r="F843" s="52">
        <v>2</v>
      </c>
      <c r="G843" s="52">
        <v>2</v>
      </c>
      <c r="H843" s="4">
        <v>552.95000000000005</v>
      </c>
      <c r="I843" s="4">
        <v>481.75</v>
      </c>
      <c r="J843" s="4">
        <v>481.75</v>
      </c>
      <c r="K843" s="62">
        <v>24</v>
      </c>
      <c r="L843" s="9">
        <f t="shared" si="250"/>
        <v>3413937.4</v>
      </c>
      <c r="M843" s="9"/>
      <c r="N843" s="9"/>
      <c r="O843" s="9"/>
      <c r="P843" s="145">
        <f t="shared" si="251"/>
        <v>3413937.4</v>
      </c>
      <c r="Q843" s="9"/>
      <c r="R843" s="62"/>
      <c r="S843" s="9"/>
      <c r="T843" s="9">
        <v>453.8</v>
      </c>
      <c r="U843" s="9">
        <f>T843*7523</f>
        <v>3413937.4</v>
      </c>
      <c r="V843" s="9"/>
      <c r="W843" s="9"/>
      <c r="X843" s="9"/>
      <c r="Y843" s="9"/>
      <c r="Z843" s="9"/>
      <c r="AA843" s="9"/>
      <c r="AB843" s="4"/>
      <c r="AC843" s="4"/>
      <c r="AD843" s="9"/>
      <c r="AE843" s="9"/>
      <c r="AF843" s="35">
        <v>2025</v>
      </c>
      <c r="AG843" s="259"/>
      <c r="AH843" s="29">
        <v>790</v>
      </c>
      <c r="AI843" s="29" t="s">
        <v>155</v>
      </c>
      <c r="AJ843" s="29" t="str">
        <f t="shared" si="247"/>
        <v>790.</v>
      </c>
      <c r="AL843" s="29"/>
    </row>
    <row r="844" spans="1:16377" ht="22.5" customHeight="1" x14ac:dyDescent="0.25">
      <c r="A844" s="143" t="str">
        <f t="shared" si="244"/>
        <v>791.</v>
      </c>
      <c r="B844" s="71" t="s">
        <v>1457</v>
      </c>
      <c r="C844" s="52">
        <v>1965</v>
      </c>
      <c r="D844" s="143" t="s">
        <v>3015</v>
      </c>
      <c r="E844" s="143" t="s">
        <v>3017</v>
      </c>
      <c r="F844" s="52">
        <v>2</v>
      </c>
      <c r="G844" s="52">
        <v>2</v>
      </c>
      <c r="H844" s="4">
        <v>524.29999999999995</v>
      </c>
      <c r="I844" s="4">
        <v>462.3</v>
      </c>
      <c r="J844" s="4">
        <v>462.3</v>
      </c>
      <c r="K844" s="62">
        <v>22</v>
      </c>
      <c r="L844" s="9">
        <f t="shared" si="250"/>
        <v>3641884.3000000003</v>
      </c>
      <c r="M844" s="9"/>
      <c r="N844" s="9"/>
      <c r="O844" s="9"/>
      <c r="P844" s="145">
        <f t="shared" si="251"/>
        <v>3641884.3000000003</v>
      </c>
      <c r="Q844" s="4"/>
      <c r="R844" s="5"/>
      <c r="S844" s="4"/>
      <c r="T844" s="4">
        <v>484.1</v>
      </c>
      <c r="U844" s="4">
        <f>T844*7523</f>
        <v>3641884.3000000003</v>
      </c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35">
        <v>2025</v>
      </c>
      <c r="AG844" s="259"/>
      <c r="AH844" s="29">
        <v>791</v>
      </c>
      <c r="AI844" s="29" t="s">
        <v>155</v>
      </c>
      <c r="AJ844" s="29" t="str">
        <f t="shared" si="247"/>
        <v>791.</v>
      </c>
      <c r="AL844" s="29"/>
    </row>
    <row r="845" spans="1:16377" ht="22.5" customHeight="1" x14ac:dyDescent="0.25">
      <c r="A845" s="143" t="str">
        <f t="shared" si="244"/>
        <v>792.</v>
      </c>
      <c r="B845" s="71" t="s">
        <v>1461</v>
      </c>
      <c r="C845" s="52">
        <v>1964</v>
      </c>
      <c r="D845" s="143" t="s">
        <v>3015</v>
      </c>
      <c r="E845" s="143" t="s">
        <v>3017</v>
      </c>
      <c r="F845" s="52">
        <v>2</v>
      </c>
      <c r="G845" s="52">
        <v>2</v>
      </c>
      <c r="H845" s="4">
        <v>565.1</v>
      </c>
      <c r="I845" s="4">
        <v>496.6</v>
      </c>
      <c r="J845" s="4">
        <v>496.6</v>
      </c>
      <c r="K845" s="62">
        <v>24</v>
      </c>
      <c r="L845" s="9">
        <f t="shared" si="250"/>
        <v>3286798.6999999997</v>
      </c>
      <c r="M845" s="9"/>
      <c r="N845" s="9"/>
      <c r="O845" s="9"/>
      <c r="P845" s="145">
        <f t="shared" si="251"/>
        <v>3286798.6999999997</v>
      </c>
      <c r="Q845" s="4"/>
      <c r="R845" s="5"/>
      <c r="S845" s="4"/>
      <c r="T845" s="4">
        <v>436.9</v>
      </c>
      <c r="U845" s="4">
        <f>T845*7523</f>
        <v>3286798.6999999997</v>
      </c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35">
        <v>2025</v>
      </c>
      <c r="AG845" s="259"/>
      <c r="AH845" s="29">
        <v>792</v>
      </c>
      <c r="AI845" s="29" t="s">
        <v>155</v>
      </c>
      <c r="AJ845" s="29" t="str">
        <f t="shared" si="247"/>
        <v>792.</v>
      </c>
      <c r="AL845" s="29"/>
    </row>
    <row r="846" spans="1:16377" ht="22.5" customHeight="1" x14ac:dyDescent="0.25">
      <c r="A846" s="143" t="str">
        <f t="shared" si="244"/>
        <v>793.</v>
      </c>
      <c r="B846" s="247" t="s">
        <v>1876</v>
      </c>
      <c r="C846" s="52">
        <v>1960</v>
      </c>
      <c r="D846" s="143" t="s">
        <v>3015</v>
      </c>
      <c r="E846" s="143" t="s">
        <v>3017</v>
      </c>
      <c r="F846" s="52">
        <v>2</v>
      </c>
      <c r="G846" s="52">
        <v>1</v>
      </c>
      <c r="H846" s="4">
        <v>329</v>
      </c>
      <c r="I846" s="145">
        <v>298.10000000000002</v>
      </c>
      <c r="J846" s="4">
        <v>298.10000000000002</v>
      </c>
      <c r="K846" s="62">
        <v>18</v>
      </c>
      <c r="L846" s="9">
        <f t="shared" ref="L846:L863" si="252">Q846+S846+U846+W846+Y846+AA846+AD846+AE846</f>
        <v>35725</v>
      </c>
      <c r="M846" s="9"/>
      <c r="N846" s="9"/>
      <c r="O846" s="9"/>
      <c r="P846" s="145">
        <f t="shared" ref="P846:P863" si="253">L846</f>
        <v>35725</v>
      </c>
      <c r="Q846" s="9">
        <v>35725</v>
      </c>
      <c r="R846" s="62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35">
        <v>2025</v>
      </c>
      <c r="AG846" s="259"/>
      <c r="AH846" s="29">
        <v>793</v>
      </c>
      <c r="AI846" s="29" t="s">
        <v>155</v>
      </c>
      <c r="AJ846" s="29" t="str">
        <f t="shared" si="247"/>
        <v>793.</v>
      </c>
      <c r="AL846" s="29"/>
    </row>
    <row r="847" spans="1:16377" ht="18.75" customHeight="1" x14ac:dyDescent="0.25">
      <c r="A847" s="143" t="str">
        <f t="shared" si="244"/>
        <v>794.</v>
      </c>
      <c r="B847" s="71" t="s">
        <v>1424</v>
      </c>
      <c r="C847" s="52">
        <v>1964</v>
      </c>
      <c r="D847" s="143" t="s">
        <v>3015</v>
      </c>
      <c r="E847" s="143" t="s">
        <v>3017</v>
      </c>
      <c r="F847" s="52">
        <v>2</v>
      </c>
      <c r="G847" s="52">
        <v>2</v>
      </c>
      <c r="H847" s="4">
        <v>581.20000000000005</v>
      </c>
      <c r="I847" s="4">
        <v>525</v>
      </c>
      <c r="J847" s="4">
        <v>525</v>
      </c>
      <c r="K847" s="62">
        <v>33</v>
      </c>
      <c r="L847" s="9">
        <f t="shared" si="252"/>
        <v>227994</v>
      </c>
      <c r="M847" s="9"/>
      <c r="N847" s="9"/>
      <c r="O847" s="9"/>
      <c r="P847" s="145">
        <f t="shared" si="253"/>
        <v>227994</v>
      </c>
      <c r="Q847" s="9">
        <v>227994</v>
      </c>
      <c r="R847" s="62"/>
      <c r="S847" s="9"/>
      <c r="T847" s="9"/>
      <c r="U847" s="9"/>
      <c r="V847" s="9"/>
      <c r="W847" s="9"/>
      <c r="X847" s="9"/>
      <c r="Y847" s="9"/>
      <c r="Z847" s="9"/>
      <c r="AA847" s="9"/>
      <c r="AB847" s="4"/>
      <c r="AC847" s="4"/>
      <c r="AD847" s="9"/>
      <c r="AE847" s="9"/>
      <c r="AF847" s="35">
        <v>2025</v>
      </c>
      <c r="AG847" s="259"/>
      <c r="AH847" s="29">
        <v>794</v>
      </c>
      <c r="AI847" s="29" t="s">
        <v>155</v>
      </c>
      <c r="AJ847" s="29" t="str">
        <f t="shared" si="247"/>
        <v>794.</v>
      </c>
      <c r="AL847" s="29"/>
    </row>
    <row r="848" spans="1:16377" ht="22.5" customHeight="1" x14ac:dyDescent="0.25">
      <c r="A848" s="143" t="str">
        <f t="shared" si="244"/>
        <v>795.</v>
      </c>
      <c r="B848" s="71" t="s">
        <v>336</v>
      </c>
      <c r="C848" s="52">
        <v>1968</v>
      </c>
      <c r="D848" s="143" t="s">
        <v>3015</v>
      </c>
      <c r="E848" s="143" t="s">
        <v>3017</v>
      </c>
      <c r="F848" s="52">
        <v>2</v>
      </c>
      <c r="G848" s="52">
        <v>2</v>
      </c>
      <c r="H848" s="4">
        <v>408.6</v>
      </c>
      <c r="I848" s="145">
        <v>362</v>
      </c>
      <c r="J848" s="4">
        <v>362</v>
      </c>
      <c r="K848" s="62">
        <v>10</v>
      </c>
      <c r="L848" s="9">
        <f t="shared" si="252"/>
        <v>2747163.5</v>
      </c>
      <c r="M848" s="9"/>
      <c r="N848" s="9"/>
      <c r="O848" s="9"/>
      <c r="P848" s="145">
        <f t="shared" si="253"/>
        <v>2747163.5</v>
      </c>
      <c r="Q848" s="4">
        <v>290904</v>
      </c>
      <c r="R848" s="5"/>
      <c r="S848" s="4"/>
      <c r="T848" s="4">
        <v>326.5</v>
      </c>
      <c r="U848" s="4">
        <f>T848*7523</f>
        <v>2456259.5</v>
      </c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35">
        <v>2025</v>
      </c>
      <c r="AG848" s="259"/>
      <c r="AH848" s="29">
        <v>795</v>
      </c>
      <c r="AI848" s="29" t="s">
        <v>155</v>
      </c>
      <c r="AJ848" s="29" t="str">
        <f t="shared" si="247"/>
        <v>795.</v>
      </c>
      <c r="AL848" s="29"/>
    </row>
    <row r="849" spans="1:16377" ht="22.5" customHeight="1" x14ac:dyDescent="0.25">
      <c r="A849" s="143" t="str">
        <f t="shared" si="244"/>
        <v>796.</v>
      </c>
      <c r="B849" s="78" t="s">
        <v>360</v>
      </c>
      <c r="C849" s="52">
        <v>1963</v>
      </c>
      <c r="D849" s="143" t="s">
        <v>3015</v>
      </c>
      <c r="E849" s="143" t="s">
        <v>3017</v>
      </c>
      <c r="F849" s="52">
        <v>2</v>
      </c>
      <c r="G849" s="52">
        <v>1</v>
      </c>
      <c r="H849" s="4">
        <v>402</v>
      </c>
      <c r="I849" s="145">
        <v>355.9</v>
      </c>
      <c r="J849" s="4">
        <v>355.9</v>
      </c>
      <c r="K849" s="62">
        <v>17</v>
      </c>
      <c r="L849" s="9">
        <f t="shared" si="252"/>
        <v>471076</v>
      </c>
      <c r="M849" s="9"/>
      <c r="N849" s="9"/>
      <c r="O849" s="9"/>
      <c r="P849" s="145">
        <f t="shared" si="253"/>
        <v>471076</v>
      </c>
      <c r="Q849" s="9">
        <v>471076</v>
      </c>
      <c r="R849" s="62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35">
        <v>2025</v>
      </c>
      <c r="AG849" s="259"/>
      <c r="AH849" s="29">
        <v>796</v>
      </c>
      <c r="AI849" s="29" t="s">
        <v>155</v>
      </c>
      <c r="AJ849" s="29" t="str">
        <f t="shared" si="247"/>
        <v>796.</v>
      </c>
      <c r="AL849" s="29"/>
    </row>
    <row r="850" spans="1:16377" ht="22.5" customHeight="1" x14ac:dyDescent="0.25">
      <c r="A850" s="143" t="str">
        <f t="shared" si="244"/>
        <v>797.</v>
      </c>
      <c r="B850" s="78" t="s">
        <v>361</v>
      </c>
      <c r="C850" s="52">
        <v>1961</v>
      </c>
      <c r="D850" s="143" t="s">
        <v>3015</v>
      </c>
      <c r="E850" s="143" t="s">
        <v>3017</v>
      </c>
      <c r="F850" s="52">
        <v>2</v>
      </c>
      <c r="G850" s="52">
        <v>1</v>
      </c>
      <c r="H850" s="4">
        <v>344.1</v>
      </c>
      <c r="I850" s="145">
        <v>310.8</v>
      </c>
      <c r="J850" s="4">
        <v>310.8</v>
      </c>
      <c r="K850" s="62">
        <v>12</v>
      </c>
      <c r="L850" s="9">
        <f t="shared" si="252"/>
        <v>191022</v>
      </c>
      <c r="M850" s="9"/>
      <c r="N850" s="9"/>
      <c r="O850" s="9"/>
      <c r="P850" s="145">
        <f t="shared" si="253"/>
        <v>191022</v>
      </c>
      <c r="Q850" s="9">
        <v>191022</v>
      </c>
      <c r="R850" s="62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35">
        <v>2025</v>
      </c>
      <c r="AG850" s="259"/>
      <c r="AH850" s="29">
        <v>797</v>
      </c>
      <c r="AI850" s="29" t="s">
        <v>155</v>
      </c>
      <c r="AJ850" s="29" t="str">
        <f t="shared" si="247"/>
        <v>797.</v>
      </c>
      <c r="AL850" s="29"/>
    </row>
    <row r="851" spans="1:16377" ht="22.5" customHeight="1" x14ac:dyDescent="0.25">
      <c r="A851" s="143" t="str">
        <f t="shared" si="244"/>
        <v>798.</v>
      </c>
      <c r="B851" s="71" t="s">
        <v>51</v>
      </c>
      <c r="C851" s="52">
        <v>1971</v>
      </c>
      <c r="D851" s="143" t="s">
        <v>3015</v>
      </c>
      <c r="E851" s="143" t="s">
        <v>3017</v>
      </c>
      <c r="F851" s="52">
        <v>2</v>
      </c>
      <c r="G851" s="52">
        <v>2</v>
      </c>
      <c r="H851" s="4">
        <v>768.8</v>
      </c>
      <c r="I851" s="145">
        <v>716.7</v>
      </c>
      <c r="J851" s="4">
        <v>667.3</v>
      </c>
      <c r="K851" s="62">
        <v>32</v>
      </c>
      <c r="L851" s="9">
        <f t="shared" si="252"/>
        <v>966560</v>
      </c>
      <c r="M851" s="9"/>
      <c r="N851" s="9"/>
      <c r="O851" s="9"/>
      <c r="P851" s="145">
        <f t="shared" si="253"/>
        <v>966560</v>
      </c>
      <c r="Q851" s="4">
        <f>503564+462996</f>
        <v>966560</v>
      </c>
      <c r="R851" s="5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145"/>
      <c r="AE851" s="4"/>
      <c r="AF851" s="35">
        <v>2025</v>
      </c>
      <c r="AG851" s="259"/>
      <c r="AH851" s="29">
        <v>798</v>
      </c>
      <c r="AI851" s="29" t="s">
        <v>155</v>
      </c>
      <c r="AJ851" s="29" t="str">
        <f t="shared" si="247"/>
        <v>798.</v>
      </c>
      <c r="AL851" s="29"/>
    </row>
    <row r="852" spans="1:16377" ht="22.5" customHeight="1" x14ac:dyDescent="0.25">
      <c r="A852" s="143" t="str">
        <f t="shared" si="244"/>
        <v>799.</v>
      </c>
      <c r="B852" s="71" t="s">
        <v>337</v>
      </c>
      <c r="C852" s="52">
        <v>1959</v>
      </c>
      <c r="D852" s="143" t="s">
        <v>3015</v>
      </c>
      <c r="E852" s="143" t="s">
        <v>3017</v>
      </c>
      <c r="F852" s="52">
        <v>2</v>
      </c>
      <c r="G852" s="52">
        <v>1</v>
      </c>
      <c r="H852" s="4">
        <v>301.89999999999998</v>
      </c>
      <c r="I852" s="145">
        <v>280.10000000000002</v>
      </c>
      <c r="J852" s="4">
        <v>280.10000000000002</v>
      </c>
      <c r="K852" s="62">
        <v>10</v>
      </c>
      <c r="L852" s="9">
        <f t="shared" si="252"/>
        <v>1931269.8</v>
      </c>
      <c r="M852" s="9"/>
      <c r="N852" s="9"/>
      <c r="O852" s="9"/>
      <c r="P852" s="145">
        <f t="shared" si="253"/>
        <v>1931269.8</v>
      </c>
      <c r="Q852" s="4">
        <v>166374</v>
      </c>
      <c r="R852" s="5"/>
      <c r="S852" s="4"/>
      <c r="T852" s="4">
        <v>234.6</v>
      </c>
      <c r="U852" s="4">
        <f>T852*7523</f>
        <v>1764895.8</v>
      </c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35">
        <v>2025</v>
      </c>
      <c r="AG852" s="259"/>
      <c r="AH852" s="29">
        <v>799</v>
      </c>
      <c r="AI852" s="29" t="s">
        <v>155</v>
      </c>
      <c r="AJ852" s="29" t="str">
        <f t="shared" si="247"/>
        <v>799.</v>
      </c>
      <c r="AL852" s="29"/>
    </row>
    <row r="853" spans="1:16377" ht="22.5" customHeight="1" x14ac:dyDescent="0.25">
      <c r="A853" s="143" t="str">
        <f t="shared" si="244"/>
        <v>800.</v>
      </c>
      <c r="B853" s="71" t="s">
        <v>338</v>
      </c>
      <c r="C853" s="52">
        <v>1958</v>
      </c>
      <c r="D853" s="143" t="s">
        <v>3015</v>
      </c>
      <c r="E853" s="143" t="s">
        <v>3017</v>
      </c>
      <c r="F853" s="52">
        <v>2</v>
      </c>
      <c r="G853" s="52">
        <v>1</v>
      </c>
      <c r="H853" s="4">
        <v>460.6</v>
      </c>
      <c r="I853" s="145">
        <v>369.8</v>
      </c>
      <c r="J853" s="4">
        <v>369.8</v>
      </c>
      <c r="K853" s="62">
        <v>20</v>
      </c>
      <c r="L853" s="9">
        <f t="shared" si="252"/>
        <v>3550116.73</v>
      </c>
      <c r="M853" s="9"/>
      <c r="N853" s="9"/>
      <c r="O853" s="9"/>
      <c r="P853" s="145">
        <f t="shared" si="253"/>
        <v>3550116.73</v>
      </c>
      <c r="Q853" s="4">
        <v>191022</v>
      </c>
      <c r="R853" s="5"/>
      <c r="S853" s="4"/>
      <c r="T853" s="4">
        <v>446.51</v>
      </c>
      <c r="U853" s="4">
        <f>T853*7523</f>
        <v>3359094.73</v>
      </c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35">
        <v>2025</v>
      </c>
      <c r="AG853" s="259"/>
      <c r="AH853" s="29">
        <v>800</v>
      </c>
      <c r="AI853" s="29" t="s">
        <v>155</v>
      </c>
      <c r="AJ853" s="29" t="str">
        <f t="shared" si="247"/>
        <v>800.</v>
      </c>
      <c r="AL853" s="29"/>
    </row>
    <row r="854" spans="1:16377" ht="22.5" customHeight="1" x14ac:dyDescent="0.25">
      <c r="A854" s="143" t="str">
        <f t="shared" si="244"/>
        <v>801.</v>
      </c>
      <c r="B854" s="78" t="s">
        <v>362</v>
      </c>
      <c r="C854" s="52">
        <v>1976</v>
      </c>
      <c r="D854" s="143" t="s">
        <v>3015</v>
      </c>
      <c r="E854" s="143" t="s">
        <v>3017</v>
      </c>
      <c r="F854" s="52">
        <v>2</v>
      </c>
      <c r="G854" s="52">
        <v>2</v>
      </c>
      <c r="H854" s="4">
        <v>784.8</v>
      </c>
      <c r="I854" s="145">
        <v>715.6</v>
      </c>
      <c r="J854" s="4">
        <v>715.6</v>
      </c>
      <c r="K854" s="62">
        <v>32</v>
      </c>
      <c r="L854" s="9">
        <f t="shared" si="252"/>
        <v>275133.3</v>
      </c>
      <c r="M854" s="9"/>
      <c r="N854" s="9"/>
      <c r="O854" s="9"/>
      <c r="P854" s="145">
        <f t="shared" si="253"/>
        <v>275133.3</v>
      </c>
      <c r="Q854" s="9">
        <v>275133.3</v>
      </c>
      <c r="R854" s="62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35">
        <v>2025</v>
      </c>
      <c r="AG854" s="259"/>
      <c r="AH854" s="29">
        <v>801</v>
      </c>
      <c r="AI854" s="29" t="s">
        <v>155</v>
      </c>
      <c r="AJ854" s="29" t="str">
        <f t="shared" si="247"/>
        <v>801.</v>
      </c>
      <c r="AL854" s="29"/>
    </row>
    <row r="855" spans="1:16377" ht="22.5" customHeight="1" x14ac:dyDescent="0.25">
      <c r="A855" s="143" t="str">
        <f t="shared" si="244"/>
        <v>802.</v>
      </c>
      <c r="B855" s="154" t="s">
        <v>2998</v>
      </c>
      <c r="C855" s="52">
        <v>1922</v>
      </c>
      <c r="D855" s="143" t="s">
        <v>3015</v>
      </c>
      <c r="E855" s="143" t="s">
        <v>3018</v>
      </c>
      <c r="F855" s="52">
        <v>2</v>
      </c>
      <c r="G855" s="52">
        <v>1</v>
      </c>
      <c r="H855" s="4">
        <v>304.10000000000002</v>
      </c>
      <c r="I855" s="145">
        <v>287.89999999999998</v>
      </c>
      <c r="J855" s="4">
        <v>287.89999999999998</v>
      </c>
      <c r="K855" s="62">
        <v>9</v>
      </c>
      <c r="L855" s="9">
        <f>Q855+S855+U855+W855+Y855+AA855+AD855+AE855</f>
        <v>104403</v>
      </c>
      <c r="M855" s="9"/>
      <c r="N855" s="9"/>
      <c r="O855" s="9"/>
      <c r="P855" s="145">
        <f>L855</f>
        <v>104403</v>
      </c>
      <c r="Q855" s="4"/>
      <c r="R855" s="5"/>
      <c r="S855" s="4"/>
      <c r="T855" s="4"/>
      <c r="U855" s="4"/>
      <c r="V855" s="4"/>
      <c r="W855" s="4"/>
      <c r="X855" s="4"/>
      <c r="Y855" s="4"/>
      <c r="Z855" s="4">
        <v>39</v>
      </c>
      <c r="AA855" s="4">
        <f>Z855*2677</f>
        <v>104403</v>
      </c>
      <c r="AB855" s="4"/>
      <c r="AC855" s="4"/>
      <c r="AD855" s="4"/>
      <c r="AE855" s="4"/>
      <c r="AF855" s="35">
        <v>2025</v>
      </c>
      <c r="AG855" s="259"/>
      <c r="AH855" s="29">
        <v>802</v>
      </c>
      <c r="AI855" s="29" t="s">
        <v>155</v>
      </c>
      <c r="AJ855" s="29" t="str">
        <f t="shared" si="247"/>
        <v>802.</v>
      </c>
      <c r="AK855" s="28"/>
      <c r="AL855" s="44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  <c r="IW855" s="28"/>
      <c r="IX855" s="28"/>
      <c r="IY855" s="28"/>
      <c r="IZ855" s="28"/>
      <c r="JA855" s="28"/>
      <c r="JB855" s="28"/>
      <c r="JC855" s="28"/>
      <c r="JD855" s="28"/>
      <c r="JE855" s="28"/>
      <c r="JF855" s="28"/>
      <c r="JG855" s="28"/>
      <c r="JH855" s="28"/>
      <c r="JI855" s="28"/>
      <c r="JJ855" s="28"/>
      <c r="JK855" s="28"/>
      <c r="JL855" s="28"/>
      <c r="JM855" s="28"/>
      <c r="JN855" s="28"/>
      <c r="JO855" s="28"/>
      <c r="JP855" s="28"/>
      <c r="JQ855" s="28"/>
      <c r="JR855" s="28"/>
      <c r="JS855" s="28"/>
      <c r="JT855" s="28"/>
      <c r="JU855" s="28"/>
      <c r="JV855" s="28"/>
      <c r="JW855" s="28"/>
      <c r="JX855" s="28"/>
      <c r="JY855" s="28"/>
      <c r="JZ855" s="28"/>
      <c r="KA855" s="28"/>
      <c r="KB855" s="28"/>
      <c r="KC855" s="28"/>
      <c r="KD855" s="28"/>
      <c r="KE855" s="28"/>
      <c r="KF855" s="28"/>
      <c r="KG855" s="28"/>
      <c r="KH855" s="28"/>
      <c r="KI855" s="28"/>
      <c r="KJ855" s="28"/>
      <c r="KK855" s="28"/>
      <c r="KL855" s="28"/>
      <c r="KM855" s="28"/>
      <c r="KN855" s="28"/>
      <c r="KO855" s="28"/>
      <c r="KP855" s="28"/>
      <c r="KQ855" s="28"/>
      <c r="KR855" s="28"/>
      <c r="KS855" s="28"/>
      <c r="KT855" s="28"/>
      <c r="KU855" s="28"/>
      <c r="KV855" s="28"/>
      <c r="KW855" s="28"/>
      <c r="KX855" s="28"/>
      <c r="KY855" s="28"/>
      <c r="KZ855" s="28"/>
      <c r="LA855" s="28"/>
      <c r="LB855" s="28"/>
      <c r="LC855" s="28"/>
      <c r="LD855" s="28"/>
      <c r="LE855" s="28"/>
      <c r="LF855" s="28"/>
      <c r="LG855" s="28"/>
      <c r="LH855" s="28"/>
      <c r="LI855" s="28"/>
      <c r="LJ855" s="28"/>
      <c r="LK855" s="28"/>
      <c r="LL855" s="28"/>
      <c r="LM855" s="28"/>
      <c r="LN855" s="28"/>
      <c r="LO855" s="28"/>
      <c r="LP855" s="28"/>
      <c r="LQ855" s="28"/>
      <c r="LR855" s="28"/>
      <c r="LS855" s="28"/>
      <c r="LT855" s="28"/>
      <c r="LU855" s="28"/>
      <c r="LV855" s="28"/>
      <c r="LW855" s="28"/>
      <c r="LX855" s="28"/>
      <c r="LY855" s="28"/>
      <c r="LZ855" s="28"/>
      <c r="MA855" s="28"/>
      <c r="MB855" s="28"/>
      <c r="MC855" s="28"/>
      <c r="MD855" s="28"/>
      <c r="ME855" s="28"/>
      <c r="MF855" s="28"/>
      <c r="MG855" s="28"/>
      <c r="MH855" s="28"/>
      <c r="MI855" s="28"/>
      <c r="MJ855" s="28"/>
      <c r="MK855" s="28"/>
      <c r="ML855" s="28"/>
      <c r="MM855" s="28"/>
      <c r="MN855" s="28"/>
      <c r="MO855" s="28"/>
      <c r="MP855" s="28"/>
      <c r="MQ855" s="28"/>
      <c r="MR855" s="28"/>
      <c r="MS855" s="28"/>
      <c r="MT855" s="28"/>
      <c r="MU855" s="28"/>
      <c r="MV855" s="28"/>
      <c r="MW855" s="28"/>
      <c r="MX855" s="28"/>
      <c r="MY855" s="28"/>
      <c r="MZ855" s="28"/>
      <c r="NA855" s="28"/>
      <c r="NB855" s="28"/>
      <c r="NC855" s="28"/>
      <c r="ND855" s="28"/>
      <c r="NE855" s="28"/>
      <c r="NF855" s="28"/>
      <c r="NG855" s="28"/>
      <c r="NH855" s="28"/>
      <c r="NI855" s="28"/>
      <c r="NJ855" s="28"/>
      <c r="NK855" s="28"/>
      <c r="NL855" s="28"/>
      <c r="NM855" s="28"/>
      <c r="NN855" s="28"/>
      <c r="NO855" s="28"/>
      <c r="NP855" s="28"/>
      <c r="NQ855" s="28"/>
      <c r="NR855" s="28"/>
      <c r="NS855" s="28"/>
      <c r="NT855" s="28"/>
      <c r="NU855" s="28"/>
      <c r="NV855" s="28"/>
      <c r="NW855" s="28"/>
      <c r="NX855" s="28"/>
      <c r="NY855" s="28"/>
      <c r="NZ855" s="28"/>
      <c r="OA855" s="28"/>
      <c r="OB855" s="28"/>
      <c r="OC855" s="28"/>
      <c r="OD855" s="28"/>
      <c r="OE855" s="28"/>
      <c r="OF855" s="28"/>
      <c r="OG855" s="28"/>
      <c r="OH855" s="28"/>
      <c r="OI855" s="28"/>
      <c r="OJ855" s="28"/>
      <c r="OK855" s="28"/>
      <c r="OL855" s="28"/>
      <c r="OM855" s="28"/>
      <c r="ON855" s="28"/>
      <c r="OO855" s="28"/>
      <c r="OP855" s="28"/>
      <c r="OQ855" s="28"/>
      <c r="OR855" s="28"/>
      <c r="OS855" s="28"/>
      <c r="OT855" s="28"/>
      <c r="OU855" s="28"/>
      <c r="OV855" s="28"/>
      <c r="OW855" s="28"/>
      <c r="OX855" s="28"/>
      <c r="OY855" s="28"/>
      <c r="OZ855" s="28"/>
      <c r="PA855" s="28"/>
      <c r="PB855" s="28"/>
      <c r="PC855" s="28"/>
      <c r="PD855" s="28"/>
      <c r="PE855" s="28"/>
      <c r="PF855" s="28"/>
      <c r="PG855" s="28"/>
      <c r="PH855" s="28"/>
      <c r="PI855" s="28"/>
      <c r="PJ855" s="28"/>
      <c r="PK855" s="28"/>
      <c r="PL855" s="28"/>
      <c r="PM855" s="28"/>
      <c r="PN855" s="28"/>
      <c r="PO855" s="28"/>
      <c r="PP855" s="28"/>
      <c r="PQ855" s="28"/>
      <c r="PR855" s="28"/>
      <c r="PS855" s="28"/>
      <c r="PT855" s="28"/>
      <c r="PU855" s="28"/>
      <c r="PV855" s="28"/>
      <c r="PW855" s="28"/>
      <c r="PX855" s="28"/>
      <c r="PY855" s="28"/>
      <c r="PZ855" s="28"/>
      <c r="QA855" s="28"/>
      <c r="QB855" s="28"/>
      <c r="QC855" s="28"/>
      <c r="QD855" s="28"/>
      <c r="QE855" s="28"/>
      <c r="QF855" s="28"/>
      <c r="QG855" s="28"/>
      <c r="QH855" s="28"/>
      <c r="QI855" s="28"/>
      <c r="QJ855" s="28"/>
      <c r="QK855" s="28"/>
      <c r="QL855" s="28"/>
      <c r="QM855" s="28"/>
      <c r="QN855" s="28"/>
      <c r="QO855" s="28"/>
      <c r="QP855" s="28"/>
      <c r="QQ855" s="28"/>
      <c r="QR855" s="28"/>
      <c r="QS855" s="28"/>
      <c r="QT855" s="28"/>
      <c r="QU855" s="28"/>
      <c r="QV855" s="28"/>
      <c r="QW855" s="28"/>
      <c r="QX855" s="28"/>
      <c r="QY855" s="28"/>
      <c r="QZ855" s="28"/>
      <c r="RA855" s="28"/>
      <c r="RB855" s="28"/>
      <c r="RC855" s="28"/>
      <c r="RD855" s="28"/>
      <c r="RE855" s="28"/>
      <c r="RF855" s="28"/>
      <c r="RG855" s="28"/>
      <c r="RH855" s="28"/>
      <c r="RI855" s="28"/>
      <c r="RJ855" s="28"/>
      <c r="RK855" s="28"/>
      <c r="RL855" s="28"/>
      <c r="RM855" s="28"/>
      <c r="RN855" s="28"/>
      <c r="RO855" s="28"/>
      <c r="RP855" s="28"/>
      <c r="RQ855" s="28"/>
      <c r="RR855" s="28"/>
      <c r="RS855" s="28"/>
      <c r="RT855" s="28"/>
      <c r="RU855" s="28"/>
      <c r="RV855" s="28"/>
      <c r="RW855" s="28"/>
      <c r="RX855" s="28"/>
      <c r="RY855" s="28"/>
      <c r="RZ855" s="28"/>
      <c r="SA855" s="28"/>
      <c r="SB855" s="28"/>
      <c r="SC855" s="28"/>
      <c r="SD855" s="28"/>
      <c r="SE855" s="28"/>
      <c r="SF855" s="28"/>
      <c r="SG855" s="28"/>
      <c r="SH855" s="28"/>
      <c r="SI855" s="28"/>
      <c r="SJ855" s="28"/>
      <c r="SK855" s="28"/>
      <c r="SL855" s="28"/>
      <c r="SM855" s="28"/>
      <c r="SN855" s="28"/>
      <c r="SO855" s="28"/>
      <c r="SP855" s="28"/>
      <c r="SQ855" s="28"/>
      <c r="SR855" s="28"/>
      <c r="SS855" s="28"/>
      <c r="ST855" s="28"/>
      <c r="SU855" s="28"/>
      <c r="SV855" s="28"/>
      <c r="SW855" s="28"/>
      <c r="SX855" s="28"/>
      <c r="SY855" s="28"/>
      <c r="SZ855" s="28"/>
      <c r="TA855" s="28"/>
      <c r="TB855" s="28"/>
      <c r="TC855" s="28"/>
      <c r="TD855" s="28"/>
      <c r="TE855" s="28"/>
      <c r="TF855" s="28"/>
      <c r="TG855" s="28"/>
      <c r="TH855" s="28"/>
      <c r="TI855" s="28"/>
      <c r="TJ855" s="28"/>
      <c r="TK855" s="28"/>
      <c r="TL855" s="28"/>
      <c r="TM855" s="28"/>
      <c r="TN855" s="28"/>
      <c r="TO855" s="28"/>
      <c r="TP855" s="28"/>
      <c r="TQ855" s="28"/>
      <c r="TR855" s="28"/>
      <c r="TS855" s="28"/>
      <c r="TT855" s="28"/>
      <c r="TU855" s="28"/>
      <c r="TV855" s="28"/>
      <c r="TW855" s="28"/>
      <c r="TX855" s="28"/>
      <c r="TY855" s="28"/>
      <c r="TZ855" s="28"/>
      <c r="UA855" s="28"/>
      <c r="UB855" s="28"/>
      <c r="UC855" s="28"/>
      <c r="UD855" s="28"/>
      <c r="UE855" s="28"/>
      <c r="UF855" s="28"/>
      <c r="UG855" s="28"/>
      <c r="UH855" s="28"/>
      <c r="UI855" s="28"/>
      <c r="UJ855" s="28"/>
      <c r="UK855" s="28"/>
      <c r="UL855" s="28"/>
      <c r="UM855" s="28"/>
      <c r="UN855" s="28"/>
      <c r="UO855" s="28"/>
      <c r="UP855" s="28"/>
      <c r="UQ855" s="28"/>
      <c r="UR855" s="28"/>
      <c r="US855" s="28"/>
      <c r="UT855" s="28"/>
      <c r="UU855" s="28"/>
      <c r="UV855" s="28"/>
      <c r="UW855" s="28"/>
      <c r="UX855" s="28"/>
      <c r="UY855" s="28"/>
      <c r="UZ855" s="28"/>
      <c r="VA855" s="28"/>
      <c r="VB855" s="28"/>
      <c r="VC855" s="28"/>
      <c r="VD855" s="28"/>
      <c r="VE855" s="28"/>
      <c r="VF855" s="28"/>
      <c r="VG855" s="28"/>
      <c r="VH855" s="28"/>
      <c r="VI855" s="28"/>
      <c r="VJ855" s="28"/>
      <c r="VK855" s="28"/>
      <c r="VL855" s="28"/>
      <c r="VM855" s="28"/>
      <c r="VN855" s="28"/>
      <c r="VO855" s="28"/>
      <c r="VP855" s="28"/>
      <c r="VQ855" s="28"/>
      <c r="VR855" s="28"/>
      <c r="VS855" s="28"/>
      <c r="VT855" s="28"/>
      <c r="VU855" s="28"/>
      <c r="VV855" s="28"/>
      <c r="VW855" s="28"/>
      <c r="VX855" s="28"/>
      <c r="VY855" s="28"/>
      <c r="VZ855" s="28"/>
      <c r="WA855" s="28"/>
      <c r="WB855" s="28"/>
      <c r="WC855" s="28"/>
      <c r="WD855" s="28"/>
      <c r="WE855" s="28"/>
      <c r="WF855" s="28"/>
      <c r="WG855" s="28"/>
      <c r="WH855" s="28"/>
      <c r="WI855" s="28"/>
      <c r="WJ855" s="28"/>
      <c r="WK855" s="28"/>
      <c r="WL855" s="28"/>
      <c r="WM855" s="28"/>
      <c r="WN855" s="28"/>
      <c r="WO855" s="28"/>
      <c r="WP855" s="28"/>
      <c r="WQ855" s="28"/>
      <c r="WR855" s="28"/>
      <c r="WS855" s="28"/>
      <c r="WT855" s="28"/>
      <c r="WU855" s="28"/>
      <c r="WV855" s="28"/>
      <c r="WW855" s="28"/>
      <c r="WX855" s="28"/>
      <c r="WY855" s="28"/>
      <c r="WZ855" s="28"/>
      <c r="XA855" s="28"/>
      <c r="XB855" s="28"/>
      <c r="XC855" s="28"/>
      <c r="XD855" s="28"/>
      <c r="XE855" s="28"/>
      <c r="XF855" s="28"/>
      <c r="XG855" s="28"/>
      <c r="XH855" s="28"/>
      <c r="XI855" s="28"/>
      <c r="XJ855" s="28"/>
      <c r="XK855" s="28"/>
      <c r="XL855" s="28"/>
      <c r="XM855" s="28"/>
      <c r="XN855" s="28"/>
      <c r="XO855" s="28"/>
      <c r="XP855" s="28"/>
      <c r="XQ855" s="28"/>
      <c r="XR855" s="28"/>
      <c r="XS855" s="28"/>
      <c r="XT855" s="28"/>
      <c r="XU855" s="28"/>
      <c r="XV855" s="28"/>
      <c r="XW855" s="28"/>
      <c r="XX855" s="28"/>
      <c r="XY855" s="28"/>
      <c r="XZ855" s="28"/>
      <c r="YA855" s="28"/>
      <c r="YB855" s="28"/>
      <c r="YC855" s="28"/>
      <c r="YD855" s="28"/>
      <c r="YE855" s="28"/>
      <c r="YF855" s="28"/>
      <c r="YG855" s="28"/>
      <c r="YH855" s="28"/>
      <c r="YI855" s="28"/>
      <c r="YJ855" s="28"/>
      <c r="YK855" s="28"/>
      <c r="YL855" s="28"/>
      <c r="YM855" s="28"/>
      <c r="YN855" s="28"/>
      <c r="YO855" s="28"/>
      <c r="YP855" s="28"/>
      <c r="YQ855" s="28"/>
      <c r="YR855" s="28"/>
      <c r="YS855" s="28"/>
      <c r="YT855" s="28"/>
      <c r="YU855" s="28"/>
      <c r="YV855" s="28"/>
      <c r="YW855" s="28"/>
      <c r="YX855" s="28"/>
      <c r="YY855" s="28"/>
      <c r="YZ855" s="28"/>
      <c r="ZA855" s="28"/>
      <c r="ZB855" s="28"/>
      <c r="ZC855" s="28"/>
      <c r="ZD855" s="28"/>
      <c r="ZE855" s="28"/>
      <c r="ZF855" s="28"/>
      <c r="ZG855" s="28"/>
      <c r="ZH855" s="28"/>
      <c r="ZI855" s="28"/>
      <c r="ZJ855" s="28"/>
      <c r="ZK855" s="28"/>
      <c r="ZL855" s="28"/>
      <c r="ZM855" s="28"/>
      <c r="ZN855" s="28"/>
      <c r="ZO855" s="28"/>
      <c r="ZP855" s="28"/>
      <c r="ZQ855" s="28"/>
      <c r="ZR855" s="28"/>
      <c r="ZS855" s="28"/>
      <c r="ZT855" s="28"/>
      <c r="ZU855" s="28"/>
      <c r="ZV855" s="28"/>
      <c r="ZW855" s="28"/>
      <c r="ZX855" s="28"/>
      <c r="ZY855" s="28"/>
      <c r="ZZ855" s="28"/>
      <c r="AAA855" s="28"/>
      <c r="AAB855" s="28"/>
      <c r="AAC855" s="28"/>
      <c r="AAD855" s="28"/>
      <c r="AAE855" s="28"/>
      <c r="AAF855" s="28"/>
      <c r="AAG855" s="28"/>
      <c r="AAH855" s="28"/>
      <c r="AAI855" s="28"/>
      <c r="AAJ855" s="28"/>
      <c r="AAK855" s="28"/>
      <c r="AAL855" s="28"/>
      <c r="AAM855" s="28"/>
      <c r="AAN855" s="28"/>
      <c r="AAO855" s="28"/>
      <c r="AAP855" s="28"/>
      <c r="AAQ855" s="28"/>
      <c r="AAR855" s="28"/>
      <c r="AAS855" s="28"/>
      <c r="AAT855" s="28"/>
      <c r="AAU855" s="28"/>
      <c r="AAV855" s="28"/>
      <c r="AAW855" s="28"/>
      <c r="AAX855" s="28"/>
      <c r="AAY855" s="28"/>
      <c r="AAZ855" s="28"/>
      <c r="ABA855" s="28"/>
      <c r="ABB855" s="28"/>
      <c r="ABC855" s="28"/>
      <c r="ABD855" s="28"/>
      <c r="ABE855" s="28"/>
      <c r="ABF855" s="28"/>
      <c r="ABG855" s="28"/>
      <c r="ABH855" s="28"/>
      <c r="ABI855" s="28"/>
      <c r="ABJ855" s="28"/>
      <c r="ABK855" s="28"/>
      <c r="ABL855" s="28"/>
      <c r="ABM855" s="28"/>
      <c r="ABN855" s="28"/>
      <c r="ABO855" s="28"/>
      <c r="ABP855" s="28"/>
      <c r="ABQ855" s="28"/>
      <c r="ABR855" s="28"/>
      <c r="ABS855" s="28"/>
      <c r="ABT855" s="28"/>
      <c r="ABU855" s="28"/>
      <c r="ABV855" s="28"/>
      <c r="ABW855" s="28"/>
      <c r="ABX855" s="28"/>
      <c r="ABY855" s="28"/>
      <c r="ABZ855" s="28"/>
      <c r="ACA855" s="28"/>
      <c r="ACB855" s="28"/>
      <c r="ACC855" s="28"/>
      <c r="ACD855" s="28"/>
      <c r="ACE855" s="28"/>
      <c r="ACF855" s="28"/>
      <c r="ACG855" s="28"/>
      <c r="ACH855" s="28"/>
      <c r="ACI855" s="28"/>
      <c r="ACJ855" s="28"/>
      <c r="ACK855" s="28"/>
      <c r="ACL855" s="28"/>
      <c r="ACM855" s="28"/>
      <c r="ACN855" s="28"/>
      <c r="ACO855" s="28"/>
      <c r="ACP855" s="28"/>
      <c r="ACQ855" s="28"/>
      <c r="ACR855" s="28"/>
      <c r="ACS855" s="28"/>
      <c r="ACT855" s="28"/>
      <c r="ACU855" s="28"/>
      <c r="ACV855" s="28"/>
      <c r="ACW855" s="28"/>
      <c r="ACX855" s="28"/>
      <c r="ACY855" s="28"/>
      <c r="ACZ855" s="28"/>
      <c r="ADA855" s="28"/>
      <c r="ADB855" s="28"/>
      <c r="ADC855" s="28"/>
      <c r="ADD855" s="28"/>
      <c r="ADE855" s="28"/>
      <c r="ADF855" s="28"/>
      <c r="ADG855" s="28"/>
      <c r="ADH855" s="28"/>
      <c r="ADI855" s="28"/>
      <c r="ADJ855" s="28"/>
      <c r="ADK855" s="28"/>
      <c r="ADL855" s="28"/>
      <c r="ADM855" s="28"/>
      <c r="ADN855" s="28"/>
      <c r="ADO855" s="28"/>
      <c r="ADP855" s="28"/>
      <c r="ADQ855" s="28"/>
      <c r="ADR855" s="28"/>
      <c r="ADS855" s="28"/>
      <c r="ADT855" s="28"/>
      <c r="ADU855" s="28"/>
      <c r="ADV855" s="28"/>
      <c r="ADW855" s="28"/>
      <c r="ADX855" s="28"/>
      <c r="ADY855" s="28"/>
      <c r="ADZ855" s="28"/>
      <c r="AEA855" s="28"/>
      <c r="AEB855" s="28"/>
      <c r="AEC855" s="28"/>
      <c r="AED855" s="28"/>
      <c r="AEE855" s="28"/>
      <c r="AEF855" s="28"/>
      <c r="AEG855" s="28"/>
      <c r="AEH855" s="28"/>
      <c r="AEI855" s="28"/>
      <c r="AEJ855" s="28"/>
      <c r="AEK855" s="28"/>
      <c r="AEL855" s="28"/>
      <c r="AEM855" s="28"/>
      <c r="AEN855" s="28"/>
      <c r="AEO855" s="28"/>
      <c r="AEP855" s="28"/>
      <c r="AEQ855" s="28"/>
      <c r="AER855" s="28"/>
      <c r="AES855" s="28"/>
      <c r="AET855" s="28"/>
      <c r="AEU855" s="28"/>
      <c r="AEV855" s="28"/>
      <c r="AEW855" s="28"/>
      <c r="AEX855" s="28"/>
      <c r="AEY855" s="28"/>
      <c r="AEZ855" s="28"/>
      <c r="AFA855" s="28"/>
      <c r="AFB855" s="28"/>
      <c r="AFC855" s="28"/>
      <c r="AFD855" s="28"/>
      <c r="AFE855" s="28"/>
      <c r="AFF855" s="28"/>
      <c r="AFG855" s="28"/>
      <c r="AFH855" s="28"/>
      <c r="AFI855" s="28"/>
      <c r="AFJ855" s="28"/>
      <c r="AFK855" s="28"/>
      <c r="AFL855" s="28"/>
      <c r="AFM855" s="28"/>
      <c r="AFN855" s="28"/>
      <c r="AFO855" s="28"/>
      <c r="AFP855" s="28"/>
      <c r="AFQ855" s="28"/>
      <c r="AFR855" s="28"/>
      <c r="AFS855" s="28"/>
      <c r="AFT855" s="28"/>
      <c r="AFU855" s="28"/>
      <c r="AFV855" s="28"/>
      <c r="AFW855" s="28"/>
      <c r="AFX855" s="28"/>
      <c r="AFY855" s="28"/>
      <c r="AFZ855" s="28"/>
      <c r="AGA855" s="28"/>
      <c r="AGB855" s="28"/>
      <c r="AGC855" s="28"/>
      <c r="AGD855" s="28"/>
      <c r="AGE855" s="28"/>
      <c r="AGF855" s="28"/>
      <c r="AGG855" s="28"/>
      <c r="AGH855" s="28"/>
      <c r="AGI855" s="28"/>
      <c r="AGJ855" s="28"/>
      <c r="AGK855" s="28"/>
      <c r="AGL855" s="28"/>
      <c r="AGM855" s="28"/>
      <c r="AGN855" s="28"/>
      <c r="AGO855" s="28"/>
      <c r="AGP855" s="28"/>
      <c r="AGQ855" s="28"/>
      <c r="AGR855" s="28"/>
      <c r="AGS855" s="28"/>
      <c r="AGT855" s="28"/>
      <c r="AGU855" s="28"/>
      <c r="AGV855" s="28"/>
      <c r="AGW855" s="28"/>
      <c r="AGX855" s="28"/>
      <c r="AGY855" s="28"/>
      <c r="AGZ855" s="28"/>
      <c r="AHA855" s="28"/>
      <c r="AHB855" s="28"/>
      <c r="AHC855" s="28"/>
      <c r="AHD855" s="28"/>
      <c r="AHE855" s="28"/>
      <c r="AHF855" s="28"/>
      <c r="AHG855" s="28"/>
      <c r="AHH855" s="28"/>
      <c r="AHI855" s="28"/>
      <c r="AHJ855" s="28"/>
      <c r="AHK855" s="28"/>
      <c r="AHL855" s="28"/>
      <c r="AHM855" s="28"/>
      <c r="AHN855" s="28"/>
      <c r="AHO855" s="28"/>
      <c r="AHP855" s="28"/>
      <c r="AHQ855" s="28"/>
      <c r="AHR855" s="28"/>
      <c r="AHS855" s="28"/>
      <c r="AHT855" s="28"/>
      <c r="AHU855" s="28"/>
      <c r="AHV855" s="28"/>
      <c r="AHW855" s="28"/>
      <c r="AHX855" s="28"/>
      <c r="AHY855" s="28"/>
      <c r="AHZ855" s="28"/>
      <c r="AIA855" s="28"/>
      <c r="AIB855" s="28"/>
      <c r="AIC855" s="28"/>
      <c r="AID855" s="28"/>
      <c r="AIE855" s="28"/>
      <c r="AIF855" s="28"/>
      <c r="AIG855" s="28"/>
      <c r="AIH855" s="28"/>
      <c r="AII855" s="28"/>
      <c r="AIJ855" s="28"/>
      <c r="AIK855" s="28"/>
      <c r="AIL855" s="28"/>
      <c r="AIM855" s="28"/>
      <c r="AIN855" s="28"/>
      <c r="AIO855" s="28"/>
      <c r="AIP855" s="28"/>
      <c r="AIQ855" s="28"/>
      <c r="AIR855" s="28"/>
      <c r="AIS855" s="28"/>
      <c r="AIT855" s="28"/>
      <c r="AIU855" s="28"/>
      <c r="AIV855" s="28"/>
      <c r="AIW855" s="28"/>
      <c r="AIX855" s="28"/>
      <c r="AIY855" s="28"/>
      <c r="AIZ855" s="28"/>
      <c r="AJA855" s="28"/>
      <c r="AJB855" s="28"/>
      <c r="AJC855" s="28"/>
      <c r="AJD855" s="28"/>
      <c r="AJE855" s="28"/>
      <c r="AJF855" s="28"/>
      <c r="AJG855" s="28"/>
      <c r="AJH855" s="28"/>
      <c r="AJI855" s="28"/>
      <c r="AJJ855" s="28"/>
      <c r="AJK855" s="28"/>
      <c r="AJL855" s="28"/>
      <c r="AJM855" s="28"/>
      <c r="AJN855" s="28"/>
      <c r="AJO855" s="28"/>
      <c r="AJP855" s="28"/>
      <c r="AJQ855" s="28"/>
      <c r="AJR855" s="28"/>
      <c r="AJS855" s="28"/>
      <c r="AJT855" s="28"/>
      <c r="AJU855" s="28"/>
      <c r="AJV855" s="28"/>
      <c r="AJW855" s="28"/>
      <c r="AJX855" s="28"/>
      <c r="AJY855" s="28"/>
      <c r="AJZ855" s="28"/>
      <c r="AKA855" s="28"/>
      <c r="AKB855" s="28"/>
      <c r="AKC855" s="28"/>
      <c r="AKD855" s="28"/>
      <c r="AKE855" s="28"/>
      <c r="AKF855" s="28"/>
      <c r="AKG855" s="28"/>
      <c r="AKH855" s="28"/>
      <c r="AKI855" s="28"/>
      <c r="AKJ855" s="28"/>
      <c r="AKK855" s="28"/>
      <c r="AKL855" s="28"/>
      <c r="AKM855" s="28"/>
      <c r="AKN855" s="28"/>
      <c r="AKO855" s="28"/>
      <c r="AKP855" s="28"/>
      <c r="AKQ855" s="28"/>
      <c r="AKR855" s="28"/>
      <c r="AKS855" s="28"/>
      <c r="AKT855" s="28"/>
      <c r="AKU855" s="28"/>
      <c r="AKV855" s="28"/>
      <c r="AKW855" s="28"/>
      <c r="AKX855" s="28"/>
      <c r="AKY855" s="28"/>
      <c r="AKZ855" s="28"/>
      <c r="ALA855" s="28"/>
      <c r="ALB855" s="28"/>
      <c r="ALC855" s="28"/>
      <c r="ALD855" s="28"/>
      <c r="ALE855" s="28"/>
      <c r="ALF855" s="28"/>
      <c r="ALG855" s="28"/>
      <c r="ALH855" s="28"/>
      <c r="ALI855" s="28"/>
      <c r="ALJ855" s="28"/>
      <c r="ALK855" s="28"/>
      <c r="ALL855" s="28"/>
      <c r="ALM855" s="28"/>
      <c r="ALN855" s="28"/>
      <c r="ALO855" s="28"/>
      <c r="ALP855" s="28"/>
      <c r="ALQ855" s="28"/>
      <c r="ALR855" s="28"/>
      <c r="ALS855" s="28"/>
      <c r="ALT855" s="28"/>
      <c r="ALU855" s="28"/>
      <c r="ALV855" s="28"/>
      <c r="ALW855" s="28"/>
      <c r="ALX855" s="28"/>
      <c r="ALY855" s="28"/>
      <c r="ALZ855" s="28"/>
      <c r="AMA855" s="28"/>
      <c r="AMB855" s="28"/>
      <c r="AMC855" s="28"/>
      <c r="AMD855" s="28"/>
      <c r="AME855" s="28"/>
      <c r="AMF855" s="28"/>
      <c r="AMG855" s="28"/>
      <c r="AMH855" s="28"/>
      <c r="AMI855" s="28"/>
      <c r="AMJ855" s="28"/>
      <c r="AMK855" s="28"/>
      <c r="AML855" s="28"/>
      <c r="AMM855" s="28"/>
      <c r="AMN855" s="28"/>
      <c r="AMO855" s="28"/>
      <c r="AMP855" s="28"/>
      <c r="AMQ855" s="28"/>
      <c r="AMR855" s="28"/>
      <c r="AMS855" s="28"/>
      <c r="AMT855" s="28"/>
      <c r="AMU855" s="28"/>
      <c r="AMV855" s="28"/>
      <c r="AMW855" s="28"/>
      <c r="AMX855" s="28"/>
      <c r="AMY855" s="28"/>
      <c r="AMZ855" s="28"/>
      <c r="ANA855" s="28"/>
      <c r="ANB855" s="28"/>
      <c r="ANC855" s="28"/>
      <c r="AND855" s="28"/>
      <c r="ANE855" s="28"/>
      <c r="ANF855" s="28"/>
      <c r="ANG855" s="28"/>
      <c r="ANH855" s="28"/>
      <c r="ANI855" s="28"/>
      <c r="ANJ855" s="28"/>
      <c r="ANK855" s="28"/>
      <c r="ANL855" s="28"/>
      <c r="ANM855" s="28"/>
      <c r="ANN855" s="28"/>
      <c r="ANO855" s="28"/>
      <c r="ANP855" s="28"/>
      <c r="ANQ855" s="28"/>
      <c r="ANR855" s="28"/>
      <c r="ANS855" s="28"/>
      <c r="ANT855" s="28"/>
      <c r="ANU855" s="28"/>
      <c r="ANV855" s="28"/>
      <c r="ANW855" s="28"/>
      <c r="ANX855" s="28"/>
      <c r="ANY855" s="28"/>
      <c r="ANZ855" s="28"/>
      <c r="AOA855" s="28"/>
      <c r="AOB855" s="28"/>
      <c r="AOC855" s="28"/>
      <c r="AOD855" s="28"/>
      <c r="AOE855" s="28"/>
      <c r="AOF855" s="28"/>
      <c r="AOG855" s="28"/>
      <c r="AOH855" s="28"/>
      <c r="AOI855" s="28"/>
      <c r="AOJ855" s="28"/>
      <c r="AOK855" s="28"/>
      <c r="AOL855" s="28"/>
      <c r="AOM855" s="28"/>
      <c r="AON855" s="28"/>
      <c r="AOO855" s="28"/>
      <c r="AOP855" s="28"/>
      <c r="AOQ855" s="28"/>
      <c r="AOR855" s="28"/>
      <c r="AOS855" s="28"/>
      <c r="AOT855" s="28"/>
      <c r="AOU855" s="28"/>
      <c r="AOV855" s="28"/>
      <c r="AOW855" s="28"/>
      <c r="AOX855" s="28"/>
      <c r="AOY855" s="28"/>
      <c r="AOZ855" s="28"/>
      <c r="APA855" s="28"/>
      <c r="APB855" s="28"/>
      <c r="APC855" s="28"/>
      <c r="APD855" s="28"/>
      <c r="APE855" s="28"/>
      <c r="APF855" s="28"/>
      <c r="APG855" s="28"/>
      <c r="APH855" s="28"/>
      <c r="API855" s="28"/>
      <c r="APJ855" s="28"/>
      <c r="APK855" s="28"/>
      <c r="APL855" s="28"/>
      <c r="APM855" s="28"/>
      <c r="APN855" s="28"/>
      <c r="APO855" s="28"/>
      <c r="APP855" s="28"/>
      <c r="APQ855" s="28"/>
      <c r="APR855" s="28"/>
      <c r="APS855" s="28"/>
      <c r="APT855" s="28"/>
      <c r="APU855" s="28"/>
      <c r="APV855" s="28"/>
      <c r="APW855" s="28"/>
      <c r="APX855" s="28"/>
      <c r="APY855" s="28"/>
      <c r="APZ855" s="28"/>
      <c r="AQA855" s="28"/>
      <c r="AQB855" s="28"/>
      <c r="AQC855" s="28"/>
      <c r="AQD855" s="28"/>
      <c r="AQE855" s="28"/>
      <c r="AQF855" s="28"/>
      <c r="AQG855" s="28"/>
      <c r="AQH855" s="28"/>
      <c r="AQI855" s="28"/>
      <c r="AQJ855" s="28"/>
      <c r="AQK855" s="28"/>
      <c r="AQL855" s="28"/>
      <c r="AQM855" s="28"/>
      <c r="AQN855" s="28"/>
      <c r="AQO855" s="28"/>
      <c r="AQP855" s="28"/>
      <c r="AQQ855" s="28"/>
      <c r="AQR855" s="28"/>
      <c r="AQS855" s="28"/>
      <c r="AQT855" s="28"/>
      <c r="AQU855" s="28"/>
      <c r="AQV855" s="28"/>
      <c r="AQW855" s="28"/>
      <c r="AQX855" s="28"/>
      <c r="AQY855" s="28"/>
      <c r="AQZ855" s="28"/>
      <c r="ARA855" s="28"/>
      <c r="ARB855" s="28"/>
      <c r="ARC855" s="28"/>
      <c r="ARD855" s="28"/>
      <c r="ARE855" s="28"/>
      <c r="ARF855" s="28"/>
      <c r="ARG855" s="28"/>
      <c r="ARH855" s="28"/>
      <c r="ARI855" s="28"/>
      <c r="ARJ855" s="28"/>
      <c r="ARK855" s="28"/>
      <c r="ARL855" s="28"/>
      <c r="ARM855" s="28"/>
      <c r="ARN855" s="28"/>
      <c r="ARO855" s="28"/>
      <c r="ARP855" s="28"/>
      <c r="ARQ855" s="28"/>
      <c r="ARR855" s="28"/>
      <c r="ARS855" s="28"/>
      <c r="ART855" s="28"/>
      <c r="ARU855" s="28"/>
      <c r="ARV855" s="28"/>
      <c r="ARW855" s="28"/>
      <c r="ARX855" s="28"/>
      <c r="ARY855" s="28"/>
      <c r="ARZ855" s="28"/>
      <c r="ASA855" s="28"/>
      <c r="ASB855" s="28"/>
      <c r="ASC855" s="28"/>
      <c r="ASD855" s="28"/>
      <c r="ASE855" s="28"/>
      <c r="ASF855" s="28"/>
      <c r="ASG855" s="28"/>
      <c r="ASH855" s="28"/>
      <c r="ASI855" s="28"/>
      <c r="ASJ855" s="28"/>
      <c r="ASK855" s="28"/>
      <c r="ASL855" s="28"/>
      <c r="ASM855" s="28"/>
      <c r="ASN855" s="28"/>
      <c r="ASO855" s="28"/>
      <c r="ASP855" s="28"/>
      <c r="ASQ855" s="28"/>
      <c r="ASR855" s="28"/>
      <c r="ASS855" s="28"/>
      <c r="AST855" s="28"/>
      <c r="ASU855" s="28"/>
      <c r="ASV855" s="28"/>
      <c r="ASW855" s="28"/>
      <c r="ASX855" s="28"/>
      <c r="ASY855" s="28"/>
      <c r="ASZ855" s="28"/>
      <c r="ATA855" s="28"/>
      <c r="ATB855" s="28"/>
      <c r="ATC855" s="28"/>
      <c r="ATD855" s="28"/>
      <c r="ATE855" s="28"/>
      <c r="ATF855" s="28"/>
      <c r="ATG855" s="28"/>
      <c r="ATH855" s="28"/>
      <c r="ATI855" s="28"/>
      <c r="ATJ855" s="28"/>
      <c r="ATK855" s="28"/>
      <c r="ATL855" s="28"/>
      <c r="ATM855" s="28"/>
      <c r="ATN855" s="28"/>
      <c r="ATO855" s="28"/>
      <c r="ATP855" s="28"/>
      <c r="ATQ855" s="28"/>
      <c r="ATR855" s="28"/>
      <c r="ATS855" s="28"/>
      <c r="ATT855" s="28"/>
      <c r="ATU855" s="28"/>
      <c r="ATV855" s="28"/>
      <c r="ATW855" s="28"/>
      <c r="ATX855" s="28"/>
      <c r="ATY855" s="28"/>
      <c r="ATZ855" s="28"/>
      <c r="AUA855" s="28"/>
      <c r="AUB855" s="28"/>
      <c r="AUC855" s="28"/>
      <c r="AUD855" s="28"/>
      <c r="AUE855" s="28"/>
      <c r="AUF855" s="28"/>
      <c r="AUG855" s="28"/>
      <c r="AUH855" s="28"/>
      <c r="AUI855" s="28"/>
      <c r="AUJ855" s="28"/>
      <c r="AUK855" s="28"/>
      <c r="AUL855" s="28"/>
      <c r="AUM855" s="28"/>
      <c r="AUN855" s="28"/>
      <c r="AUO855" s="28"/>
      <c r="AUP855" s="28"/>
      <c r="AUQ855" s="28"/>
      <c r="AUR855" s="28"/>
      <c r="AUS855" s="28"/>
      <c r="AUT855" s="28"/>
      <c r="AUU855" s="28"/>
      <c r="AUV855" s="28"/>
      <c r="AUW855" s="28"/>
      <c r="AUX855" s="28"/>
      <c r="AUY855" s="28"/>
      <c r="AUZ855" s="28"/>
      <c r="AVA855" s="28"/>
      <c r="AVB855" s="28"/>
      <c r="AVC855" s="28"/>
      <c r="AVD855" s="28"/>
      <c r="AVE855" s="28"/>
      <c r="AVF855" s="28"/>
      <c r="AVG855" s="28"/>
      <c r="AVH855" s="28"/>
      <c r="AVI855" s="28"/>
      <c r="AVJ855" s="28"/>
      <c r="AVK855" s="28"/>
      <c r="AVL855" s="28"/>
      <c r="AVM855" s="28"/>
      <c r="AVN855" s="28"/>
      <c r="AVO855" s="28"/>
      <c r="AVP855" s="28"/>
      <c r="AVQ855" s="28"/>
      <c r="AVR855" s="28"/>
      <c r="AVS855" s="28"/>
      <c r="AVT855" s="28"/>
      <c r="AVU855" s="28"/>
      <c r="AVV855" s="28"/>
      <c r="AVW855" s="28"/>
      <c r="AVX855" s="28"/>
      <c r="AVY855" s="28"/>
      <c r="AVZ855" s="28"/>
      <c r="AWA855" s="28"/>
      <c r="AWB855" s="28"/>
      <c r="AWC855" s="28"/>
      <c r="AWD855" s="28"/>
      <c r="AWE855" s="28"/>
      <c r="AWF855" s="28"/>
      <c r="AWG855" s="28"/>
      <c r="AWH855" s="28"/>
      <c r="AWI855" s="28"/>
      <c r="AWJ855" s="28"/>
      <c r="AWK855" s="28"/>
      <c r="AWL855" s="28"/>
      <c r="AWM855" s="28"/>
      <c r="AWN855" s="28"/>
      <c r="AWO855" s="28"/>
      <c r="AWP855" s="28"/>
      <c r="AWQ855" s="28"/>
      <c r="AWR855" s="28"/>
      <c r="AWS855" s="28"/>
      <c r="AWT855" s="28"/>
      <c r="AWU855" s="28"/>
      <c r="AWV855" s="28"/>
      <c r="AWW855" s="28"/>
      <c r="AWX855" s="28"/>
      <c r="AWY855" s="28"/>
      <c r="AWZ855" s="28"/>
      <c r="AXA855" s="28"/>
      <c r="AXB855" s="28"/>
      <c r="AXC855" s="28"/>
      <c r="AXD855" s="28"/>
      <c r="AXE855" s="28"/>
      <c r="AXF855" s="28"/>
      <c r="AXG855" s="28"/>
      <c r="AXH855" s="28"/>
      <c r="AXI855" s="28"/>
      <c r="AXJ855" s="28"/>
      <c r="AXK855" s="28"/>
      <c r="AXL855" s="28"/>
      <c r="AXM855" s="28"/>
      <c r="AXN855" s="28"/>
      <c r="AXO855" s="28"/>
      <c r="AXP855" s="28"/>
      <c r="AXQ855" s="28"/>
      <c r="AXR855" s="28"/>
      <c r="AXS855" s="28"/>
      <c r="AXT855" s="28"/>
      <c r="AXU855" s="28"/>
      <c r="AXV855" s="28"/>
      <c r="AXW855" s="28"/>
      <c r="AXX855" s="28"/>
      <c r="AXY855" s="28"/>
      <c r="AXZ855" s="28"/>
      <c r="AYA855" s="28"/>
      <c r="AYB855" s="28"/>
      <c r="AYC855" s="28"/>
      <c r="AYD855" s="28"/>
      <c r="AYE855" s="28"/>
      <c r="AYF855" s="28"/>
      <c r="AYG855" s="28"/>
      <c r="AYH855" s="28"/>
      <c r="AYI855" s="28"/>
      <c r="AYJ855" s="28"/>
      <c r="AYK855" s="28"/>
      <c r="AYL855" s="28"/>
      <c r="AYM855" s="28"/>
      <c r="AYN855" s="28"/>
      <c r="AYO855" s="28"/>
      <c r="AYP855" s="28"/>
      <c r="AYQ855" s="28"/>
      <c r="AYR855" s="28"/>
      <c r="AYS855" s="28"/>
      <c r="AYT855" s="28"/>
      <c r="AYU855" s="28"/>
      <c r="AYV855" s="28"/>
      <c r="AYW855" s="28"/>
      <c r="AYX855" s="28"/>
      <c r="AYY855" s="28"/>
      <c r="AYZ855" s="28"/>
      <c r="AZA855" s="28"/>
      <c r="AZB855" s="28"/>
      <c r="AZC855" s="28"/>
      <c r="AZD855" s="28"/>
      <c r="AZE855" s="28"/>
      <c r="AZF855" s="28"/>
      <c r="AZG855" s="28"/>
      <c r="AZH855" s="28"/>
      <c r="AZI855" s="28"/>
      <c r="AZJ855" s="28"/>
      <c r="AZK855" s="28"/>
      <c r="AZL855" s="28"/>
      <c r="AZM855" s="28"/>
      <c r="AZN855" s="28"/>
      <c r="AZO855" s="28"/>
      <c r="AZP855" s="28"/>
      <c r="AZQ855" s="28"/>
      <c r="AZR855" s="28"/>
      <c r="AZS855" s="28"/>
      <c r="AZT855" s="28"/>
      <c r="AZU855" s="28"/>
      <c r="AZV855" s="28"/>
      <c r="AZW855" s="28"/>
      <c r="AZX855" s="28"/>
      <c r="AZY855" s="28"/>
      <c r="AZZ855" s="28"/>
      <c r="BAA855" s="28"/>
      <c r="BAB855" s="28"/>
      <c r="BAC855" s="28"/>
      <c r="BAD855" s="28"/>
      <c r="BAE855" s="28"/>
      <c r="BAF855" s="28"/>
      <c r="BAG855" s="28"/>
      <c r="BAH855" s="28"/>
      <c r="BAI855" s="28"/>
      <c r="BAJ855" s="28"/>
      <c r="BAK855" s="28"/>
      <c r="BAL855" s="28"/>
      <c r="BAM855" s="28"/>
      <c r="BAN855" s="28"/>
      <c r="BAO855" s="28"/>
      <c r="BAP855" s="28"/>
      <c r="BAQ855" s="28"/>
      <c r="BAR855" s="28"/>
      <c r="BAS855" s="28"/>
      <c r="BAT855" s="28"/>
      <c r="BAU855" s="28"/>
      <c r="BAV855" s="28"/>
      <c r="BAW855" s="28"/>
      <c r="BAX855" s="28"/>
      <c r="BAY855" s="28"/>
      <c r="BAZ855" s="28"/>
      <c r="BBA855" s="28"/>
      <c r="BBB855" s="28"/>
      <c r="BBC855" s="28"/>
      <c r="BBD855" s="28"/>
      <c r="BBE855" s="28"/>
      <c r="BBF855" s="28"/>
      <c r="BBG855" s="28"/>
      <c r="BBH855" s="28"/>
      <c r="BBI855" s="28"/>
      <c r="BBJ855" s="28"/>
      <c r="BBK855" s="28"/>
      <c r="BBL855" s="28"/>
      <c r="BBM855" s="28"/>
      <c r="BBN855" s="28"/>
      <c r="BBO855" s="28"/>
      <c r="BBP855" s="28"/>
      <c r="BBQ855" s="28"/>
      <c r="BBR855" s="28"/>
      <c r="BBS855" s="28"/>
      <c r="BBT855" s="28"/>
      <c r="BBU855" s="28"/>
      <c r="BBV855" s="28"/>
      <c r="BBW855" s="28"/>
      <c r="BBX855" s="28"/>
      <c r="BBY855" s="28"/>
      <c r="BBZ855" s="28"/>
      <c r="BCA855" s="28"/>
      <c r="BCB855" s="28"/>
      <c r="BCC855" s="28"/>
      <c r="BCD855" s="28"/>
      <c r="BCE855" s="28"/>
      <c r="BCF855" s="28"/>
      <c r="BCG855" s="28"/>
      <c r="BCH855" s="28"/>
      <c r="BCI855" s="28"/>
      <c r="BCJ855" s="28"/>
      <c r="BCK855" s="28"/>
      <c r="BCL855" s="28"/>
      <c r="BCM855" s="28"/>
      <c r="BCN855" s="28"/>
      <c r="BCO855" s="28"/>
      <c r="BCP855" s="28"/>
      <c r="BCQ855" s="28"/>
      <c r="BCR855" s="28"/>
      <c r="BCS855" s="28"/>
      <c r="BCT855" s="28"/>
      <c r="BCU855" s="28"/>
      <c r="BCV855" s="28"/>
      <c r="BCW855" s="28"/>
      <c r="BCX855" s="28"/>
      <c r="BCY855" s="28"/>
      <c r="BCZ855" s="28"/>
      <c r="BDA855" s="28"/>
      <c r="BDB855" s="28"/>
      <c r="BDC855" s="28"/>
      <c r="BDD855" s="28"/>
      <c r="BDE855" s="28"/>
      <c r="BDF855" s="28"/>
      <c r="BDG855" s="28"/>
      <c r="BDH855" s="28"/>
      <c r="BDI855" s="28"/>
      <c r="BDJ855" s="28"/>
      <c r="BDK855" s="28"/>
      <c r="BDL855" s="28"/>
      <c r="BDM855" s="28"/>
      <c r="BDN855" s="28"/>
      <c r="BDO855" s="28"/>
      <c r="BDP855" s="28"/>
      <c r="BDQ855" s="28"/>
      <c r="BDR855" s="28"/>
      <c r="BDS855" s="28"/>
      <c r="BDT855" s="28"/>
      <c r="BDU855" s="28"/>
      <c r="BDV855" s="28"/>
      <c r="BDW855" s="28"/>
      <c r="BDX855" s="28"/>
      <c r="BDY855" s="28"/>
      <c r="BDZ855" s="28"/>
      <c r="BEA855" s="28"/>
      <c r="BEB855" s="28"/>
      <c r="BEC855" s="28"/>
      <c r="BED855" s="28"/>
      <c r="BEE855" s="28"/>
      <c r="BEF855" s="28"/>
      <c r="BEG855" s="28"/>
      <c r="BEH855" s="28"/>
      <c r="BEI855" s="28"/>
      <c r="BEJ855" s="28"/>
      <c r="BEK855" s="28"/>
      <c r="BEL855" s="28"/>
      <c r="BEM855" s="28"/>
      <c r="BEN855" s="28"/>
      <c r="BEO855" s="28"/>
      <c r="BEP855" s="28"/>
      <c r="BEQ855" s="28"/>
      <c r="BER855" s="28"/>
      <c r="BES855" s="28"/>
      <c r="BET855" s="28"/>
      <c r="BEU855" s="28"/>
      <c r="BEV855" s="28"/>
      <c r="BEW855" s="28"/>
      <c r="BEX855" s="28"/>
      <c r="BEY855" s="28"/>
      <c r="BEZ855" s="28"/>
      <c r="BFA855" s="28"/>
      <c r="BFB855" s="28"/>
      <c r="BFC855" s="28"/>
      <c r="BFD855" s="28"/>
      <c r="BFE855" s="28"/>
      <c r="BFF855" s="28"/>
      <c r="BFG855" s="28"/>
      <c r="BFH855" s="28"/>
      <c r="BFI855" s="28"/>
      <c r="BFJ855" s="28"/>
      <c r="BFK855" s="28"/>
      <c r="BFL855" s="28"/>
      <c r="BFM855" s="28"/>
      <c r="BFN855" s="28"/>
      <c r="BFO855" s="28"/>
      <c r="BFP855" s="28"/>
      <c r="BFQ855" s="28"/>
      <c r="BFR855" s="28"/>
      <c r="BFS855" s="28"/>
      <c r="BFT855" s="28"/>
      <c r="BFU855" s="28"/>
      <c r="BFV855" s="28"/>
      <c r="BFW855" s="28"/>
      <c r="BFX855" s="28"/>
      <c r="BFY855" s="28"/>
      <c r="BFZ855" s="28"/>
      <c r="BGA855" s="28"/>
      <c r="BGB855" s="28"/>
      <c r="BGC855" s="28"/>
      <c r="BGD855" s="28"/>
      <c r="BGE855" s="28"/>
      <c r="BGF855" s="28"/>
      <c r="BGG855" s="28"/>
      <c r="BGH855" s="28"/>
      <c r="BGI855" s="28"/>
      <c r="BGJ855" s="28"/>
      <c r="BGK855" s="28"/>
      <c r="BGL855" s="28"/>
      <c r="BGM855" s="28"/>
      <c r="BGN855" s="28"/>
      <c r="BGO855" s="28"/>
      <c r="BGP855" s="28"/>
      <c r="BGQ855" s="28"/>
      <c r="BGR855" s="28"/>
      <c r="BGS855" s="28"/>
      <c r="BGT855" s="28"/>
      <c r="BGU855" s="28"/>
      <c r="BGV855" s="28"/>
      <c r="BGW855" s="28"/>
      <c r="BGX855" s="28"/>
      <c r="BGY855" s="28"/>
      <c r="BGZ855" s="28"/>
      <c r="BHA855" s="28"/>
      <c r="BHB855" s="28"/>
      <c r="BHC855" s="28"/>
      <c r="BHD855" s="28"/>
      <c r="BHE855" s="28"/>
      <c r="BHF855" s="28"/>
      <c r="BHG855" s="28"/>
      <c r="BHH855" s="28"/>
      <c r="BHI855" s="28"/>
      <c r="BHJ855" s="28"/>
      <c r="BHK855" s="28"/>
      <c r="BHL855" s="28"/>
      <c r="BHM855" s="28"/>
      <c r="BHN855" s="28"/>
      <c r="BHO855" s="28"/>
      <c r="BHP855" s="28"/>
      <c r="BHQ855" s="28"/>
      <c r="BHR855" s="28"/>
      <c r="BHS855" s="28"/>
      <c r="BHT855" s="28"/>
      <c r="BHU855" s="28"/>
      <c r="BHV855" s="28"/>
      <c r="BHW855" s="28"/>
      <c r="BHX855" s="28"/>
      <c r="BHY855" s="28"/>
      <c r="BHZ855" s="28"/>
      <c r="BIA855" s="28"/>
      <c r="BIB855" s="28"/>
      <c r="BIC855" s="28"/>
      <c r="BID855" s="28"/>
      <c r="BIE855" s="28"/>
      <c r="BIF855" s="28"/>
      <c r="BIG855" s="28"/>
      <c r="BIH855" s="28"/>
      <c r="BII855" s="28"/>
      <c r="BIJ855" s="28"/>
      <c r="BIK855" s="28"/>
      <c r="BIL855" s="28"/>
      <c r="BIM855" s="28"/>
      <c r="BIN855" s="28"/>
      <c r="BIO855" s="28"/>
      <c r="BIP855" s="28"/>
      <c r="BIQ855" s="28"/>
      <c r="BIR855" s="28"/>
      <c r="BIS855" s="28"/>
      <c r="BIT855" s="28"/>
      <c r="BIU855" s="28"/>
      <c r="BIV855" s="28"/>
      <c r="BIW855" s="28"/>
      <c r="BIX855" s="28"/>
      <c r="BIY855" s="28"/>
      <c r="BIZ855" s="28"/>
      <c r="BJA855" s="28"/>
      <c r="BJB855" s="28"/>
      <c r="BJC855" s="28"/>
      <c r="BJD855" s="28"/>
      <c r="BJE855" s="28"/>
      <c r="BJF855" s="28"/>
      <c r="BJG855" s="28"/>
      <c r="BJH855" s="28"/>
      <c r="BJI855" s="28"/>
      <c r="BJJ855" s="28"/>
      <c r="BJK855" s="28"/>
      <c r="BJL855" s="28"/>
      <c r="BJM855" s="28"/>
      <c r="BJN855" s="28"/>
      <c r="BJO855" s="28"/>
      <c r="BJP855" s="28"/>
      <c r="BJQ855" s="28"/>
      <c r="BJR855" s="28"/>
      <c r="BJS855" s="28"/>
      <c r="BJT855" s="28"/>
      <c r="BJU855" s="28"/>
      <c r="BJV855" s="28"/>
      <c r="BJW855" s="28"/>
      <c r="BJX855" s="28"/>
      <c r="BJY855" s="28"/>
      <c r="BJZ855" s="28"/>
      <c r="BKA855" s="28"/>
      <c r="BKB855" s="28"/>
      <c r="BKC855" s="28"/>
      <c r="BKD855" s="28"/>
      <c r="BKE855" s="28"/>
      <c r="BKF855" s="28"/>
      <c r="BKG855" s="28"/>
      <c r="BKH855" s="28"/>
      <c r="BKI855" s="28"/>
      <c r="BKJ855" s="28"/>
      <c r="BKK855" s="28"/>
      <c r="BKL855" s="28"/>
      <c r="BKM855" s="28"/>
      <c r="BKN855" s="28"/>
      <c r="BKO855" s="28"/>
      <c r="BKP855" s="28"/>
      <c r="BKQ855" s="28"/>
      <c r="BKR855" s="28"/>
      <c r="BKS855" s="28"/>
      <c r="BKT855" s="28"/>
      <c r="BKU855" s="28"/>
      <c r="BKV855" s="28"/>
      <c r="BKW855" s="28"/>
      <c r="BKX855" s="28"/>
      <c r="BKY855" s="28"/>
      <c r="BKZ855" s="28"/>
      <c r="BLA855" s="28"/>
      <c r="BLB855" s="28"/>
      <c r="BLC855" s="28"/>
      <c r="BLD855" s="28"/>
      <c r="BLE855" s="28"/>
      <c r="BLF855" s="28"/>
      <c r="BLG855" s="28"/>
      <c r="BLH855" s="28"/>
      <c r="BLI855" s="28"/>
      <c r="BLJ855" s="28"/>
      <c r="BLK855" s="28"/>
      <c r="BLL855" s="28"/>
      <c r="BLM855" s="28"/>
      <c r="BLN855" s="28"/>
      <c r="BLO855" s="28"/>
      <c r="BLP855" s="28"/>
      <c r="BLQ855" s="28"/>
      <c r="BLR855" s="28"/>
      <c r="BLS855" s="28"/>
      <c r="BLT855" s="28"/>
      <c r="BLU855" s="28"/>
      <c r="BLV855" s="28"/>
      <c r="BLW855" s="28"/>
      <c r="BLX855" s="28"/>
      <c r="BLY855" s="28"/>
      <c r="BLZ855" s="28"/>
      <c r="BMA855" s="28"/>
      <c r="BMB855" s="28"/>
      <c r="BMC855" s="28"/>
      <c r="BMD855" s="28"/>
      <c r="BME855" s="28"/>
      <c r="BMF855" s="28"/>
      <c r="BMG855" s="28"/>
      <c r="BMH855" s="28"/>
      <c r="BMI855" s="28"/>
      <c r="BMJ855" s="28"/>
      <c r="BMK855" s="28"/>
      <c r="BML855" s="28"/>
      <c r="BMM855" s="28"/>
      <c r="BMN855" s="28"/>
      <c r="BMO855" s="28"/>
      <c r="BMP855" s="28"/>
      <c r="BMQ855" s="28"/>
      <c r="BMR855" s="28"/>
      <c r="BMS855" s="28"/>
      <c r="BMT855" s="28"/>
      <c r="BMU855" s="28"/>
      <c r="BMV855" s="28"/>
      <c r="BMW855" s="28"/>
      <c r="BMX855" s="28"/>
      <c r="BMY855" s="28"/>
      <c r="BMZ855" s="28"/>
      <c r="BNA855" s="28"/>
      <c r="BNB855" s="28"/>
      <c r="BNC855" s="28"/>
      <c r="BND855" s="28"/>
      <c r="BNE855" s="28"/>
      <c r="BNF855" s="28"/>
      <c r="BNG855" s="28"/>
      <c r="BNH855" s="28"/>
      <c r="BNI855" s="28"/>
      <c r="BNJ855" s="28"/>
      <c r="BNK855" s="28"/>
      <c r="BNL855" s="28"/>
      <c r="BNM855" s="28"/>
      <c r="BNN855" s="28"/>
      <c r="BNO855" s="28"/>
      <c r="BNP855" s="28"/>
      <c r="BNQ855" s="28"/>
      <c r="BNR855" s="28"/>
      <c r="BNS855" s="28"/>
      <c r="BNT855" s="28"/>
      <c r="BNU855" s="28"/>
      <c r="BNV855" s="28"/>
      <c r="BNW855" s="28"/>
      <c r="BNX855" s="28"/>
      <c r="BNY855" s="28"/>
      <c r="BNZ855" s="28"/>
      <c r="BOA855" s="28"/>
      <c r="BOB855" s="28"/>
      <c r="BOC855" s="28"/>
      <c r="BOD855" s="28"/>
      <c r="BOE855" s="28"/>
      <c r="BOF855" s="28"/>
      <c r="BOG855" s="28"/>
      <c r="BOH855" s="28"/>
      <c r="BOI855" s="28"/>
      <c r="BOJ855" s="28"/>
      <c r="BOK855" s="28"/>
      <c r="BOL855" s="28"/>
      <c r="BOM855" s="28"/>
      <c r="BON855" s="28"/>
      <c r="BOO855" s="28"/>
      <c r="BOP855" s="28"/>
      <c r="BOQ855" s="28"/>
      <c r="BOR855" s="28"/>
      <c r="BOS855" s="28"/>
      <c r="BOT855" s="28"/>
      <c r="BOU855" s="28"/>
      <c r="BOV855" s="28"/>
      <c r="BOW855" s="28"/>
      <c r="BOX855" s="28"/>
      <c r="BOY855" s="28"/>
      <c r="BOZ855" s="28"/>
      <c r="BPA855" s="28"/>
      <c r="BPB855" s="28"/>
      <c r="BPC855" s="28"/>
      <c r="BPD855" s="28"/>
      <c r="BPE855" s="28"/>
      <c r="BPF855" s="28"/>
      <c r="BPG855" s="28"/>
      <c r="BPH855" s="28"/>
      <c r="BPI855" s="28"/>
      <c r="BPJ855" s="28"/>
      <c r="BPK855" s="28"/>
      <c r="BPL855" s="28"/>
      <c r="BPM855" s="28"/>
      <c r="BPN855" s="28"/>
      <c r="BPO855" s="28"/>
      <c r="BPP855" s="28"/>
      <c r="BPQ855" s="28"/>
      <c r="BPR855" s="28"/>
      <c r="BPS855" s="28"/>
      <c r="BPT855" s="28"/>
      <c r="BPU855" s="28"/>
      <c r="BPV855" s="28"/>
      <c r="BPW855" s="28"/>
      <c r="BPX855" s="28"/>
      <c r="BPY855" s="28"/>
      <c r="BPZ855" s="28"/>
      <c r="BQA855" s="28"/>
      <c r="BQB855" s="28"/>
      <c r="BQC855" s="28"/>
      <c r="BQD855" s="28"/>
      <c r="BQE855" s="28"/>
      <c r="BQF855" s="28"/>
      <c r="BQG855" s="28"/>
      <c r="BQH855" s="28"/>
      <c r="BQI855" s="28"/>
      <c r="BQJ855" s="28"/>
      <c r="BQK855" s="28"/>
      <c r="BQL855" s="28"/>
      <c r="BQM855" s="28"/>
      <c r="BQN855" s="28"/>
      <c r="BQO855" s="28"/>
      <c r="BQP855" s="28"/>
      <c r="BQQ855" s="28"/>
      <c r="BQR855" s="28"/>
      <c r="BQS855" s="28"/>
      <c r="BQT855" s="28"/>
      <c r="BQU855" s="28"/>
      <c r="BQV855" s="28"/>
      <c r="BQW855" s="28"/>
      <c r="BQX855" s="28"/>
      <c r="BQY855" s="28"/>
      <c r="BQZ855" s="28"/>
      <c r="BRA855" s="28"/>
      <c r="BRB855" s="28"/>
      <c r="BRC855" s="28"/>
      <c r="BRD855" s="28"/>
      <c r="BRE855" s="28"/>
      <c r="BRF855" s="28"/>
      <c r="BRG855" s="28"/>
      <c r="BRH855" s="28"/>
      <c r="BRI855" s="28"/>
      <c r="BRJ855" s="28"/>
      <c r="BRK855" s="28"/>
      <c r="BRL855" s="28"/>
      <c r="BRM855" s="28"/>
      <c r="BRN855" s="28"/>
      <c r="BRO855" s="28"/>
      <c r="BRP855" s="28"/>
      <c r="BRQ855" s="28"/>
      <c r="BRR855" s="28"/>
      <c r="BRS855" s="28"/>
      <c r="BRT855" s="28"/>
      <c r="BRU855" s="28"/>
      <c r="BRV855" s="28"/>
      <c r="BRW855" s="28"/>
      <c r="BRX855" s="28"/>
      <c r="BRY855" s="28"/>
      <c r="BRZ855" s="28"/>
      <c r="BSA855" s="28"/>
      <c r="BSB855" s="28"/>
      <c r="BSC855" s="28"/>
      <c r="BSD855" s="28"/>
      <c r="BSE855" s="28"/>
      <c r="BSF855" s="28"/>
      <c r="BSG855" s="28"/>
      <c r="BSH855" s="28"/>
      <c r="BSI855" s="28"/>
      <c r="BSJ855" s="28"/>
      <c r="BSK855" s="28"/>
      <c r="BSL855" s="28"/>
      <c r="BSM855" s="28"/>
      <c r="BSN855" s="28"/>
      <c r="BSO855" s="28"/>
      <c r="BSP855" s="28"/>
      <c r="BSQ855" s="28"/>
      <c r="BSR855" s="28"/>
      <c r="BSS855" s="28"/>
      <c r="BST855" s="28"/>
      <c r="BSU855" s="28"/>
      <c r="BSV855" s="28"/>
      <c r="BSW855" s="28"/>
      <c r="BSX855" s="28"/>
      <c r="BSY855" s="28"/>
      <c r="BSZ855" s="28"/>
      <c r="BTA855" s="28"/>
      <c r="BTB855" s="28"/>
      <c r="BTC855" s="28"/>
      <c r="BTD855" s="28"/>
      <c r="BTE855" s="28"/>
      <c r="BTF855" s="28"/>
      <c r="BTG855" s="28"/>
      <c r="BTH855" s="28"/>
      <c r="BTI855" s="28"/>
      <c r="BTJ855" s="28"/>
      <c r="BTK855" s="28"/>
      <c r="BTL855" s="28"/>
      <c r="BTM855" s="28"/>
      <c r="BTN855" s="28"/>
      <c r="BTO855" s="28"/>
      <c r="BTP855" s="28"/>
      <c r="BTQ855" s="28"/>
      <c r="BTR855" s="28"/>
      <c r="BTS855" s="28"/>
      <c r="BTT855" s="28"/>
      <c r="BTU855" s="28"/>
      <c r="BTV855" s="28"/>
      <c r="BTW855" s="28"/>
      <c r="BTX855" s="28"/>
      <c r="BTY855" s="28"/>
      <c r="BTZ855" s="28"/>
      <c r="BUA855" s="28"/>
      <c r="BUB855" s="28"/>
      <c r="BUC855" s="28"/>
      <c r="BUD855" s="28"/>
      <c r="BUE855" s="28"/>
      <c r="BUF855" s="28"/>
      <c r="BUG855" s="28"/>
      <c r="BUH855" s="28"/>
      <c r="BUI855" s="28"/>
      <c r="BUJ855" s="28"/>
      <c r="BUK855" s="28"/>
      <c r="BUL855" s="28"/>
      <c r="BUM855" s="28"/>
      <c r="BUN855" s="28"/>
      <c r="BUO855" s="28"/>
      <c r="BUP855" s="28"/>
      <c r="BUQ855" s="28"/>
      <c r="BUR855" s="28"/>
      <c r="BUS855" s="28"/>
      <c r="BUT855" s="28"/>
      <c r="BUU855" s="28"/>
      <c r="BUV855" s="28"/>
      <c r="BUW855" s="28"/>
      <c r="BUX855" s="28"/>
      <c r="BUY855" s="28"/>
      <c r="BUZ855" s="28"/>
      <c r="BVA855" s="28"/>
      <c r="BVB855" s="28"/>
      <c r="BVC855" s="28"/>
      <c r="BVD855" s="28"/>
      <c r="BVE855" s="28"/>
      <c r="BVF855" s="28"/>
      <c r="BVG855" s="28"/>
      <c r="BVH855" s="28"/>
      <c r="BVI855" s="28"/>
      <c r="BVJ855" s="28"/>
      <c r="BVK855" s="28"/>
      <c r="BVL855" s="28"/>
      <c r="BVM855" s="28"/>
      <c r="BVN855" s="28"/>
      <c r="BVO855" s="28"/>
      <c r="BVP855" s="28"/>
      <c r="BVQ855" s="28"/>
      <c r="BVR855" s="28"/>
      <c r="BVS855" s="28"/>
      <c r="BVT855" s="28"/>
      <c r="BVU855" s="28"/>
      <c r="BVV855" s="28"/>
      <c r="BVW855" s="28"/>
      <c r="BVX855" s="28"/>
      <c r="BVY855" s="28"/>
      <c r="BVZ855" s="28"/>
      <c r="BWA855" s="28"/>
      <c r="BWB855" s="28"/>
      <c r="BWC855" s="28"/>
      <c r="BWD855" s="28"/>
      <c r="BWE855" s="28"/>
      <c r="BWF855" s="28"/>
      <c r="BWG855" s="28"/>
      <c r="BWH855" s="28"/>
      <c r="BWI855" s="28"/>
      <c r="BWJ855" s="28"/>
      <c r="BWK855" s="28"/>
      <c r="BWL855" s="28"/>
      <c r="BWM855" s="28"/>
      <c r="BWN855" s="28"/>
      <c r="BWO855" s="28"/>
      <c r="BWP855" s="28"/>
      <c r="BWQ855" s="28"/>
      <c r="BWR855" s="28"/>
      <c r="BWS855" s="28"/>
      <c r="BWT855" s="28"/>
      <c r="BWU855" s="28"/>
      <c r="BWV855" s="28"/>
      <c r="BWW855" s="28"/>
      <c r="BWX855" s="28"/>
      <c r="BWY855" s="28"/>
      <c r="BWZ855" s="28"/>
      <c r="BXA855" s="28"/>
      <c r="BXB855" s="28"/>
      <c r="BXC855" s="28"/>
      <c r="BXD855" s="28"/>
      <c r="BXE855" s="28"/>
      <c r="BXF855" s="28"/>
      <c r="BXG855" s="28"/>
      <c r="BXH855" s="28"/>
      <c r="BXI855" s="28"/>
      <c r="BXJ855" s="28"/>
      <c r="BXK855" s="28"/>
      <c r="BXL855" s="28"/>
      <c r="BXM855" s="28"/>
      <c r="BXN855" s="28"/>
      <c r="BXO855" s="28"/>
      <c r="BXP855" s="28"/>
      <c r="BXQ855" s="28"/>
      <c r="BXR855" s="28"/>
      <c r="BXS855" s="28"/>
      <c r="BXT855" s="28"/>
      <c r="BXU855" s="28"/>
      <c r="BXV855" s="28"/>
      <c r="BXW855" s="28"/>
      <c r="BXX855" s="28"/>
      <c r="BXY855" s="28"/>
      <c r="BXZ855" s="28"/>
      <c r="BYA855" s="28"/>
      <c r="BYB855" s="28"/>
      <c r="BYC855" s="28"/>
      <c r="BYD855" s="28"/>
      <c r="BYE855" s="28"/>
      <c r="BYF855" s="28"/>
      <c r="BYG855" s="28"/>
      <c r="BYH855" s="28"/>
      <c r="BYI855" s="28"/>
      <c r="BYJ855" s="28"/>
      <c r="BYK855" s="28"/>
      <c r="BYL855" s="28"/>
      <c r="BYM855" s="28"/>
      <c r="BYN855" s="28"/>
      <c r="BYO855" s="28"/>
      <c r="BYP855" s="28"/>
      <c r="BYQ855" s="28"/>
      <c r="BYR855" s="28"/>
      <c r="BYS855" s="28"/>
      <c r="BYT855" s="28"/>
      <c r="BYU855" s="28"/>
      <c r="BYV855" s="28"/>
      <c r="BYW855" s="28"/>
      <c r="BYX855" s="28"/>
      <c r="BYY855" s="28"/>
      <c r="BYZ855" s="28"/>
      <c r="BZA855" s="28"/>
      <c r="BZB855" s="28"/>
      <c r="BZC855" s="28"/>
      <c r="BZD855" s="28"/>
      <c r="BZE855" s="28"/>
      <c r="BZF855" s="28"/>
      <c r="BZG855" s="28"/>
      <c r="BZH855" s="28"/>
      <c r="BZI855" s="28"/>
      <c r="BZJ855" s="28"/>
      <c r="BZK855" s="28"/>
      <c r="BZL855" s="28"/>
      <c r="BZM855" s="28"/>
      <c r="BZN855" s="28"/>
      <c r="BZO855" s="28"/>
      <c r="BZP855" s="28"/>
      <c r="BZQ855" s="28"/>
      <c r="BZR855" s="28"/>
      <c r="BZS855" s="28"/>
      <c r="BZT855" s="28"/>
      <c r="BZU855" s="28"/>
      <c r="BZV855" s="28"/>
      <c r="BZW855" s="28"/>
      <c r="BZX855" s="28"/>
      <c r="BZY855" s="28"/>
      <c r="BZZ855" s="28"/>
      <c r="CAA855" s="28"/>
      <c r="CAB855" s="28"/>
      <c r="CAC855" s="28"/>
      <c r="CAD855" s="28"/>
      <c r="CAE855" s="28"/>
      <c r="CAF855" s="28"/>
      <c r="CAG855" s="28"/>
      <c r="CAH855" s="28"/>
      <c r="CAI855" s="28"/>
      <c r="CAJ855" s="28"/>
      <c r="CAK855" s="28"/>
      <c r="CAL855" s="28"/>
      <c r="CAM855" s="28"/>
      <c r="CAN855" s="28"/>
      <c r="CAO855" s="28"/>
      <c r="CAP855" s="28"/>
      <c r="CAQ855" s="28"/>
      <c r="CAR855" s="28"/>
      <c r="CAS855" s="28"/>
      <c r="CAT855" s="28"/>
      <c r="CAU855" s="28"/>
      <c r="CAV855" s="28"/>
      <c r="CAW855" s="28"/>
      <c r="CAX855" s="28"/>
      <c r="CAY855" s="28"/>
      <c r="CAZ855" s="28"/>
      <c r="CBA855" s="28"/>
      <c r="CBB855" s="28"/>
      <c r="CBC855" s="28"/>
      <c r="CBD855" s="28"/>
      <c r="CBE855" s="28"/>
      <c r="CBF855" s="28"/>
      <c r="CBG855" s="28"/>
      <c r="CBH855" s="28"/>
      <c r="CBI855" s="28"/>
      <c r="CBJ855" s="28"/>
      <c r="CBK855" s="28"/>
      <c r="CBL855" s="28"/>
      <c r="CBM855" s="28"/>
      <c r="CBN855" s="28"/>
      <c r="CBO855" s="28"/>
      <c r="CBP855" s="28"/>
      <c r="CBQ855" s="28"/>
      <c r="CBR855" s="28"/>
      <c r="CBS855" s="28"/>
      <c r="CBT855" s="28"/>
      <c r="CBU855" s="28"/>
      <c r="CBV855" s="28"/>
      <c r="CBW855" s="28"/>
      <c r="CBX855" s="28"/>
      <c r="CBY855" s="28"/>
      <c r="CBZ855" s="28"/>
      <c r="CCA855" s="28"/>
      <c r="CCB855" s="28"/>
      <c r="CCC855" s="28"/>
      <c r="CCD855" s="28"/>
      <c r="CCE855" s="28"/>
      <c r="CCF855" s="28"/>
      <c r="CCG855" s="28"/>
      <c r="CCH855" s="28"/>
      <c r="CCI855" s="28"/>
      <c r="CCJ855" s="28"/>
      <c r="CCK855" s="28"/>
      <c r="CCL855" s="28"/>
      <c r="CCM855" s="28"/>
      <c r="CCN855" s="28"/>
      <c r="CCO855" s="28"/>
      <c r="CCP855" s="28"/>
      <c r="CCQ855" s="28"/>
      <c r="CCR855" s="28"/>
      <c r="CCS855" s="28"/>
      <c r="CCT855" s="28"/>
      <c r="CCU855" s="28"/>
      <c r="CCV855" s="28"/>
      <c r="CCW855" s="28"/>
      <c r="CCX855" s="28"/>
      <c r="CCY855" s="28"/>
      <c r="CCZ855" s="28"/>
      <c r="CDA855" s="28"/>
      <c r="CDB855" s="28"/>
      <c r="CDC855" s="28"/>
      <c r="CDD855" s="28"/>
      <c r="CDE855" s="28"/>
      <c r="CDF855" s="28"/>
      <c r="CDG855" s="28"/>
      <c r="CDH855" s="28"/>
      <c r="CDI855" s="28"/>
      <c r="CDJ855" s="28"/>
      <c r="CDK855" s="28"/>
      <c r="CDL855" s="28"/>
      <c r="CDM855" s="28"/>
      <c r="CDN855" s="28"/>
      <c r="CDO855" s="28"/>
      <c r="CDP855" s="28"/>
      <c r="CDQ855" s="28"/>
      <c r="CDR855" s="28"/>
      <c r="CDS855" s="28"/>
      <c r="CDT855" s="28"/>
      <c r="CDU855" s="28"/>
      <c r="CDV855" s="28"/>
      <c r="CDW855" s="28"/>
      <c r="CDX855" s="28"/>
      <c r="CDY855" s="28"/>
      <c r="CDZ855" s="28"/>
      <c r="CEA855" s="28"/>
      <c r="CEB855" s="28"/>
      <c r="CEC855" s="28"/>
      <c r="CED855" s="28"/>
      <c r="CEE855" s="28"/>
      <c r="CEF855" s="28"/>
      <c r="CEG855" s="28"/>
      <c r="CEH855" s="28"/>
      <c r="CEI855" s="28"/>
      <c r="CEJ855" s="28"/>
      <c r="CEK855" s="28"/>
      <c r="CEL855" s="28"/>
      <c r="CEM855" s="28"/>
      <c r="CEN855" s="28"/>
      <c r="CEO855" s="28"/>
      <c r="CEP855" s="28"/>
      <c r="CEQ855" s="28"/>
      <c r="CER855" s="28"/>
      <c r="CES855" s="28"/>
      <c r="CET855" s="28"/>
      <c r="CEU855" s="28"/>
      <c r="CEV855" s="28"/>
      <c r="CEW855" s="28"/>
      <c r="CEX855" s="28"/>
      <c r="CEY855" s="28"/>
      <c r="CEZ855" s="28"/>
      <c r="CFA855" s="28"/>
      <c r="CFB855" s="28"/>
      <c r="CFC855" s="28"/>
      <c r="CFD855" s="28"/>
      <c r="CFE855" s="28"/>
      <c r="CFF855" s="28"/>
      <c r="CFG855" s="28"/>
      <c r="CFH855" s="28"/>
      <c r="CFI855" s="28"/>
      <c r="CFJ855" s="28"/>
      <c r="CFK855" s="28"/>
      <c r="CFL855" s="28"/>
      <c r="CFM855" s="28"/>
      <c r="CFN855" s="28"/>
      <c r="CFO855" s="28"/>
      <c r="CFP855" s="28"/>
      <c r="CFQ855" s="28"/>
      <c r="CFR855" s="28"/>
      <c r="CFS855" s="28"/>
      <c r="CFT855" s="28"/>
      <c r="CFU855" s="28"/>
      <c r="CFV855" s="28"/>
      <c r="CFW855" s="28"/>
      <c r="CFX855" s="28"/>
      <c r="CFY855" s="28"/>
      <c r="CFZ855" s="28"/>
      <c r="CGA855" s="28"/>
      <c r="CGB855" s="28"/>
      <c r="CGC855" s="28"/>
      <c r="CGD855" s="28"/>
      <c r="CGE855" s="28"/>
      <c r="CGF855" s="28"/>
      <c r="CGG855" s="28"/>
      <c r="CGH855" s="28"/>
      <c r="CGI855" s="28"/>
      <c r="CGJ855" s="28"/>
      <c r="CGK855" s="28"/>
      <c r="CGL855" s="28"/>
      <c r="CGM855" s="28"/>
      <c r="CGN855" s="28"/>
      <c r="CGO855" s="28"/>
      <c r="CGP855" s="28"/>
      <c r="CGQ855" s="28"/>
      <c r="CGR855" s="28"/>
      <c r="CGS855" s="28"/>
      <c r="CGT855" s="28"/>
      <c r="CGU855" s="28"/>
      <c r="CGV855" s="28"/>
      <c r="CGW855" s="28"/>
      <c r="CGX855" s="28"/>
      <c r="CGY855" s="28"/>
      <c r="CGZ855" s="28"/>
      <c r="CHA855" s="28"/>
      <c r="CHB855" s="28"/>
      <c r="CHC855" s="28"/>
      <c r="CHD855" s="28"/>
      <c r="CHE855" s="28"/>
      <c r="CHF855" s="28"/>
      <c r="CHG855" s="28"/>
      <c r="CHH855" s="28"/>
      <c r="CHI855" s="28"/>
      <c r="CHJ855" s="28"/>
      <c r="CHK855" s="28"/>
      <c r="CHL855" s="28"/>
      <c r="CHM855" s="28"/>
      <c r="CHN855" s="28"/>
      <c r="CHO855" s="28"/>
      <c r="CHP855" s="28"/>
      <c r="CHQ855" s="28"/>
      <c r="CHR855" s="28"/>
      <c r="CHS855" s="28"/>
      <c r="CHT855" s="28"/>
      <c r="CHU855" s="28"/>
      <c r="CHV855" s="28"/>
      <c r="CHW855" s="28"/>
      <c r="CHX855" s="28"/>
      <c r="CHY855" s="28"/>
      <c r="CHZ855" s="28"/>
      <c r="CIA855" s="28"/>
      <c r="CIB855" s="28"/>
      <c r="CIC855" s="28"/>
      <c r="CID855" s="28"/>
      <c r="CIE855" s="28"/>
      <c r="CIF855" s="28"/>
      <c r="CIG855" s="28"/>
      <c r="CIH855" s="28"/>
      <c r="CII855" s="28"/>
      <c r="CIJ855" s="28"/>
      <c r="CIK855" s="28"/>
      <c r="CIL855" s="28"/>
      <c r="CIM855" s="28"/>
      <c r="CIN855" s="28"/>
      <c r="CIO855" s="28"/>
      <c r="CIP855" s="28"/>
      <c r="CIQ855" s="28"/>
      <c r="CIR855" s="28"/>
      <c r="CIS855" s="28"/>
      <c r="CIT855" s="28"/>
      <c r="CIU855" s="28"/>
      <c r="CIV855" s="28"/>
      <c r="CIW855" s="28"/>
      <c r="CIX855" s="28"/>
      <c r="CIY855" s="28"/>
      <c r="CIZ855" s="28"/>
      <c r="CJA855" s="28"/>
      <c r="CJB855" s="28"/>
      <c r="CJC855" s="28"/>
      <c r="CJD855" s="28"/>
      <c r="CJE855" s="28"/>
      <c r="CJF855" s="28"/>
      <c r="CJG855" s="28"/>
      <c r="CJH855" s="28"/>
      <c r="CJI855" s="28"/>
      <c r="CJJ855" s="28"/>
      <c r="CJK855" s="28"/>
      <c r="CJL855" s="28"/>
      <c r="CJM855" s="28"/>
      <c r="CJN855" s="28"/>
      <c r="CJO855" s="28"/>
      <c r="CJP855" s="28"/>
      <c r="CJQ855" s="28"/>
      <c r="CJR855" s="28"/>
      <c r="CJS855" s="28"/>
      <c r="CJT855" s="28"/>
      <c r="CJU855" s="28"/>
      <c r="CJV855" s="28"/>
      <c r="CJW855" s="28"/>
      <c r="CJX855" s="28"/>
      <c r="CJY855" s="28"/>
      <c r="CJZ855" s="28"/>
      <c r="CKA855" s="28"/>
      <c r="CKB855" s="28"/>
      <c r="CKC855" s="28"/>
      <c r="CKD855" s="28"/>
      <c r="CKE855" s="28"/>
      <c r="CKF855" s="28"/>
      <c r="CKG855" s="28"/>
      <c r="CKH855" s="28"/>
      <c r="CKI855" s="28"/>
      <c r="CKJ855" s="28"/>
      <c r="CKK855" s="28"/>
      <c r="CKL855" s="28"/>
      <c r="CKM855" s="28"/>
      <c r="CKN855" s="28"/>
      <c r="CKO855" s="28"/>
      <c r="CKP855" s="28"/>
      <c r="CKQ855" s="28"/>
      <c r="CKR855" s="28"/>
      <c r="CKS855" s="28"/>
      <c r="CKT855" s="28"/>
      <c r="CKU855" s="28"/>
      <c r="CKV855" s="28"/>
      <c r="CKW855" s="28"/>
      <c r="CKX855" s="28"/>
      <c r="CKY855" s="28"/>
      <c r="CKZ855" s="28"/>
      <c r="CLA855" s="28"/>
      <c r="CLB855" s="28"/>
      <c r="CLC855" s="28"/>
      <c r="CLD855" s="28"/>
      <c r="CLE855" s="28"/>
      <c r="CLF855" s="28"/>
      <c r="CLG855" s="28"/>
      <c r="CLH855" s="28"/>
      <c r="CLI855" s="28"/>
      <c r="CLJ855" s="28"/>
      <c r="CLK855" s="28"/>
      <c r="CLL855" s="28"/>
      <c r="CLM855" s="28"/>
      <c r="CLN855" s="28"/>
      <c r="CLO855" s="28"/>
      <c r="CLP855" s="28"/>
      <c r="CLQ855" s="28"/>
      <c r="CLR855" s="28"/>
      <c r="CLS855" s="28"/>
      <c r="CLT855" s="28"/>
      <c r="CLU855" s="28"/>
      <c r="CLV855" s="28"/>
      <c r="CLW855" s="28"/>
      <c r="CLX855" s="28"/>
      <c r="CLY855" s="28"/>
      <c r="CLZ855" s="28"/>
      <c r="CMA855" s="28"/>
      <c r="CMB855" s="28"/>
      <c r="CMC855" s="28"/>
      <c r="CMD855" s="28"/>
      <c r="CME855" s="28"/>
      <c r="CMF855" s="28"/>
      <c r="CMG855" s="28"/>
      <c r="CMH855" s="28"/>
      <c r="CMI855" s="28"/>
      <c r="CMJ855" s="28"/>
      <c r="CMK855" s="28"/>
      <c r="CML855" s="28"/>
      <c r="CMM855" s="28"/>
      <c r="CMN855" s="28"/>
      <c r="CMO855" s="28"/>
      <c r="CMP855" s="28"/>
      <c r="CMQ855" s="28"/>
      <c r="CMR855" s="28"/>
      <c r="CMS855" s="28"/>
      <c r="CMT855" s="28"/>
      <c r="CMU855" s="28"/>
      <c r="CMV855" s="28"/>
      <c r="CMW855" s="28"/>
      <c r="CMX855" s="28"/>
      <c r="CMY855" s="28"/>
      <c r="CMZ855" s="28"/>
      <c r="CNA855" s="28"/>
      <c r="CNB855" s="28"/>
      <c r="CNC855" s="28"/>
      <c r="CND855" s="28"/>
      <c r="CNE855" s="28"/>
      <c r="CNF855" s="28"/>
      <c r="CNG855" s="28"/>
      <c r="CNH855" s="28"/>
      <c r="CNI855" s="28"/>
      <c r="CNJ855" s="28"/>
      <c r="CNK855" s="28"/>
      <c r="CNL855" s="28"/>
      <c r="CNM855" s="28"/>
      <c r="CNN855" s="28"/>
      <c r="CNO855" s="28"/>
      <c r="CNP855" s="28"/>
      <c r="CNQ855" s="28"/>
      <c r="CNR855" s="28"/>
      <c r="CNS855" s="28"/>
      <c r="CNT855" s="28"/>
      <c r="CNU855" s="28"/>
      <c r="CNV855" s="28"/>
      <c r="CNW855" s="28"/>
      <c r="CNX855" s="28"/>
      <c r="CNY855" s="28"/>
      <c r="CNZ855" s="28"/>
      <c r="COA855" s="28"/>
      <c r="COB855" s="28"/>
      <c r="COC855" s="28"/>
      <c r="COD855" s="28"/>
      <c r="COE855" s="28"/>
      <c r="COF855" s="28"/>
      <c r="COG855" s="28"/>
      <c r="COH855" s="28"/>
      <c r="COI855" s="28"/>
      <c r="COJ855" s="28"/>
      <c r="COK855" s="28"/>
      <c r="COL855" s="28"/>
      <c r="COM855" s="28"/>
      <c r="CON855" s="28"/>
      <c r="COO855" s="28"/>
      <c r="COP855" s="28"/>
      <c r="COQ855" s="28"/>
      <c r="COR855" s="28"/>
      <c r="COS855" s="28"/>
      <c r="COT855" s="28"/>
      <c r="COU855" s="28"/>
      <c r="COV855" s="28"/>
      <c r="COW855" s="28"/>
      <c r="COX855" s="28"/>
      <c r="COY855" s="28"/>
      <c r="COZ855" s="28"/>
      <c r="CPA855" s="28"/>
      <c r="CPB855" s="28"/>
      <c r="CPC855" s="28"/>
      <c r="CPD855" s="28"/>
      <c r="CPE855" s="28"/>
      <c r="CPF855" s="28"/>
      <c r="CPG855" s="28"/>
      <c r="CPH855" s="28"/>
      <c r="CPI855" s="28"/>
      <c r="CPJ855" s="28"/>
      <c r="CPK855" s="28"/>
      <c r="CPL855" s="28"/>
      <c r="CPM855" s="28"/>
      <c r="CPN855" s="28"/>
      <c r="CPO855" s="28"/>
      <c r="CPP855" s="28"/>
      <c r="CPQ855" s="28"/>
      <c r="CPR855" s="28"/>
      <c r="CPS855" s="28"/>
      <c r="CPT855" s="28"/>
      <c r="CPU855" s="28"/>
      <c r="CPV855" s="28"/>
      <c r="CPW855" s="28"/>
      <c r="CPX855" s="28"/>
      <c r="CPY855" s="28"/>
      <c r="CPZ855" s="28"/>
      <c r="CQA855" s="28"/>
      <c r="CQB855" s="28"/>
      <c r="CQC855" s="28"/>
      <c r="CQD855" s="28"/>
      <c r="CQE855" s="28"/>
      <c r="CQF855" s="28"/>
      <c r="CQG855" s="28"/>
      <c r="CQH855" s="28"/>
      <c r="CQI855" s="28"/>
      <c r="CQJ855" s="28"/>
      <c r="CQK855" s="28"/>
      <c r="CQL855" s="28"/>
      <c r="CQM855" s="28"/>
      <c r="CQN855" s="28"/>
      <c r="CQO855" s="28"/>
      <c r="CQP855" s="28"/>
      <c r="CQQ855" s="28"/>
      <c r="CQR855" s="28"/>
      <c r="CQS855" s="28"/>
      <c r="CQT855" s="28"/>
      <c r="CQU855" s="28"/>
      <c r="CQV855" s="28"/>
      <c r="CQW855" s="28"/>
      <c r="CQX855" s="28"/>
      <c r="CQY855" s="28"/>
      <c r="CQZ855" s="28"/>
      <c r="CRA855" s="28"/>
      <c r="CRB855" s="28"/>
      <c r="CRC855" s="28"/>
      <c r="CRD855" s="28"/>
      <c r="CRE855" s="28"/>
      <c r="CRF855" s="28"/>
      <c r="CRG855" s="28"/>
      <c r="CRH855" s="28"/>
      <c r="CRI855" s="28"/>
      <c r="CRJ855" s="28"/>
      <c r="CRK855" s="28"/>
      <c r="CRL855" s="28"/>
      <c r="CRM855" s="28"/>
      <c r="CRN855" s="28"/>
      <c r="CRO855" s="28"/>
      <c r="CRP855" s="28"/>
      <c r="CRQ855" s="28"/>
      <c r="CRR855" s="28"/>
      <c r="CRS855" s="28"/>
      <c r="CRT855" s="28"/>
      <c r="CRU855" s="28"/>
      <c r="CRV855" s="28"/>
      <c r="CRW855" s="28"/>
      <c r="CRX855" s="28"/>
      <c r="CRY855" s="28"/>
      <c r="CRZ855" s="28"/>
      <c r="CSA855" s="28"/>
      <c r="CSB855" s="28"/>
      <c r="CSC855" s="28"/>
      <c r="CSD855" s="28"/>
      <c r="CSE855" s="28"/>
      <c r="CSF855" s="28"/>
      <c r="CSG855" s="28"/>
      <c r="CSH855" s="28"/>
      <c r="CSI855" s="28"/>
      <c r="CSJ855" s="28"/>
      <c r="CSK855" s="28"/>
      <c r="CSL855" s="28"/>
      <c r="CSM855" s="28"/>
      <c r="CSN855" s="28"/>
      <c r="CSO855" s="28"/>
      <c r="CSP855" s="28"/>
      <c r="CSQ855" s="28"/>
      <c r="CSR855" s="28"/>
      <c r="CSS855" s="28"/>
      <c r="CST855" s="28"/>
      <c r="CSU855" s="28"/>
      <c r="CSV855" s="28"/>
      <c r="CSW855" s="28"/>
      <c r="CSX855" s="28"/>
      <c r="CSY855" s="28"/>
      <c r="CSZ855" s="28"/>
      <c r="CTA855" s="28"/>
      <c r="CTB855" s="28"/>
      <c r="CTC855" s="28"/>
      <c r="CTD855" s="28"/>
      <c r="CTE855" s="28"/>
      <c r="CTF855" s="28"/>
      <c r="CTG855" s="28"/>
      <c r="CTH855" s="28"/>
      <c r="CTI855" s="28"/>
      <c r="CTJ855" s="28"/>
      <c r="CTK855" s="28"/>
      <c r="CTL855" s="28"/>
      <c r="CTM855" s="28"/>
      <c r="CTN855" s="28"/>
      <c r="CTO855" s="28"/>
      <c r="CTP855" s="28"/>
      <c r="CTQ855" s="28"/>
      <c r="CTR855" s="28"/>
      <c r="CTS855" s="28"/>
      <c r="CTT855" s="28"/>
      <c r="CTU855" s="28"/>
      <c r="CTV855" s="28"/>
      <c r="CTW855" s="28"/>
      <c r="CTX855" s="28"/>
      <c r="CTY855" s="28"/>
      <c r="CTZ855" s="28"/>
      <c r="CUA855" s="28"/>
      <c r="CUB855" s="28"/>
      <c r="CUC855" s="28"/>
      <c r="CUD855" s="28"/>
      <c r="CUE855" s="28"/>
      <c r="CUF855" s="28"/>
      <c r="CUG855" s="28"/>
      <c r="CUH855" s="28"/>
      <c r="CUI855" s="28"/>
      <c r="CUJ855" s="28"/>
      <c r="CUK855" s="28"/>
      <c r="CUL855" s="28"/>
      <c r="CUM855" s="28"/>
      <c r="CUN855" s="28"/>
      <c r="CUO855" s="28"/>
      <c r="CUP855" s="28"/>
      <c r="CUQ855" s="28"/>
      <c r="CUR855" s="28"/>
      <c r="CUS855" s="28"/>
      <c r="CUT855" s="28"/>
      <c r="CUU855" s="28"/>
      <c r="CUV855" s="28"/>
      <c r="CUW855" s="28"/>
      <c r="CUX855" s="28"/>
      <c r="CUY855" s="28"/>
      <c r="CUZ855" s="28"/>
      <c r="CVA855" s="28"/>
      <c r="CVB855" s="28"/>
      <c r="CVC855" s="28"/>
      <c r="CVD855" s="28"/>
      <c r="CVE855" s="28"/>
      <c r="CVF855" s="28"/>
      <c r="CVG855" s="28"/>
      <c r="CVH855" s="28"/>
      <c r="CVI855" s="28"/>
      <c r="CVJ855" s="28"/>
      <c r="CVK855" s="28"/>
      <c r="CVL855" s="28"/>
      <c r="CVM855" s="28"/>
      <c r="CVN855" s="28"/>
      <c r="CVO855" s="28"/>
      <c r="CVP855" s="28"/>
      <c r="CVQ855" s="28"/>
      <c r="CVR855" s="28"/>
      <c r="CVS855" s="28"/>
      <c r="CVT855" s="28"/>
      <c r="CVU855" s="28"/>
      <c r="CVV855" s="28"/>
      <c r="CVW855" s="28"/>
      <c r="CVX855" s="28"/>
      <c r="CVY855" s="28"/>
      <c r="CVZ855" s="28"/>
      <c r="CWA855" s="28"/>
      <c r="CWB855" s="28"/>
      <c r="CWC855" s="28"/>
      <c r="CWD855" s="28"/>
      <c r="CWE855" s="28"/>
      <c r="CWF855" s="28"/>
      <c r="CWG855" s="28"/>
      <c r="CWH855" s="28"/>
      <c r="CWI855" s="28"/>
      <c r="CWJ855" s="28"/>
      <c r="CWK855" s="28"/>
      <c r="CWL855" s="28"/>
      <c r="CWM855" s="28"/>
      <c r="CWN855" s="28"/>
      <c r="CWO855" s="28"/>
      <c r="CWP855" s="28"/>
      <c r="CWQ855" s="28"/>
      <c r="CWR855" s="28"/>
      <c r="CWS855" s="28"/>
      <c r="CWT855" s="28"/>
      <c r="CWU855" s="28"/>
      <c r="CWV855" s="28"/>
      <c r="CWW855" s="28"/>
      <c r="CWX855" s="28"/>
      <c r="CWY855" s="28"/>
      <c r="CWZ855" s="28"/>
      <c r="CXA855" s="28"/>
      <c r="CXB855" s="28"/>
      <c r="CXC855" s="28"/>
      <c r="CXD855" s="28"/>
      <c r="CXE855" s="28"/>
      <c r="CXF855" s="28"/>
      <c r="CXG855" s="28"/>
      <c r="CXH855" s="28"/>
      <c r="CXI855" s="28"/>
      <c r="CXJ855" s="28"/>
      <c r="CXK855" s="28"/>
      <c r="CXL855" s="28"/>
      <c r="CXM855" s="28"/>
      <c r="CXN855" s="28"/>
      <c r="CXO855" s="28"/>
      <c r="CXP855" s="28"/>
      <c r="CXQ855" s="28"/>
      <c r="CXR855" s="28"/>
      <c r="CXS855" s="28"/>
      <c r="CXT855" s="28"/>
      <c r="CXU855" s="28"/>
      <c r="CXV855" s="28"/>
      <c r="CXW855" s="28"/>
      <c r="CXX855" s="28"/>
      <c r="CXY855" s="28"/>
      <c r="CXZ855" s="28"/>
      <c r="CYA855" s="28"/>
      <c r="CYB855" s="28"/>
      <c r="CYC855" s="28"/>
      <c r="CYD855" s="28"/>
      <c r="CYE855" s="28"/>
      <c r="CYF855" s="28"/>
      <c r="CYG855" s="28"/>
      <c r="CYH855" s="28"/>
      <c r="CYI855" s="28"/>
      <c r="CYJ855" s="28"/>
      <c r="CYK855" s="28"/>
      <c r="CYL855" s="28"/>
      <c r="CYM855" s="28"/>
      <c r="CYN855" s="28"/>
      <c r="CYO855" s="28"/>
      <c r="CYP855" s="28"/>
      <c r="CYQ855" s="28"/>
      <c r="CYR855" s="28"/>
      <c r="CYS855" s="28"/>
      <c r="CYT855" s="28"/>
      <c r="CYU855" s="28"/>
      <c r="CYV855" s="28"/>
      <c r="CYW855" s="28"/>
      <c r="CYX855" s="28"/>
      <c r="CYY855" s="28"/>
      <c r="CYZ855" s="28"/>
      <c r="CZA855" s="28"/>
      <c r="CZB855" s="28"/>
      <c r="CZC855" s="28"/>
      <c r="CZD855" s="28"/>
      <c r="CZE855" s="28"/>
      <c r="CZF855" s="28"/>
      <c r="CZG855" s="28"/>
      <c r="CZH855" s="28"/>
      <c r="CZI855" s="28"/>
      <c r="CZJ855" s="28"/>
      <c r="CZK855" s="28"/>
      <c r="CZL855" s="28"/>
      <c r="CZM855" s="28"/>
      <c r="CZN855" s="28"/>
      <c r="CZO855" s="28"/>
      <c r="CZP855" s="28"/>
      <c r="CZQ855" s="28"/>
      <c r="CZR855" s="28"/>
      <c r="CZS855" s="28"/>
      <c r="CZT855" s="28"/>
      <c r="CZU855" s="28"/>
      <c r="CZV855" s="28"/>
      <c r="CZW855" s="28"/>
      <c r="CZX855" s="28"/>
      <c r="CZY855" s="28"/>
      <c r="CZZ855" s="28"/>
      <c r="DAA855" s="28"/>
      <c r="DAB855" s="28"/>
      <c r="DAC855" s="28"/>
      <c r="DAD855" s="28"/>
      <c r="DAE855" s="28"/>
      <c r="DAF855" s="28"/>
      <c r="DAG855" s="28"/>
      <c r="DAH855" s="28"/>
      <c r="DAI855" s="28"/>
      <c r="DAJ855" s="28"/>
      <c r="DAK855" s="28"/>
      <c r="DAL855" s="28"/>
      <c r="DAM855" s="28"/>
      <c r="DAN855" s="28"/>
      <c r="DAO855" s="28"/>
      <c r="DAP855" s="28"/>
      <c r="DAQ855" s="28"/>
      <c r="DAR855" s="28"/>
      <c r="DAS855" s="28"/>
      <c r="DAT855" s="28"/>
      <c r="DAU855" s="28"/>
      <c r="DAV855" s="28"/>
      <c r="DAW855" s="28"/>
      <c r="DAX855" s="28"/>
      <c r="DAY855" s="28"/>
      <c r="DAZ855" s="28"/>
      <c r="DBA855" s="28"/>
      <c r="DBB855" s="28"/>
      <c r="DBC855" s="28"/>
      <c r="DBD855" s="28"/>
      <c r="DBE855" s="28"/>
      <c r="DBF855" s="28"/>
      <c r="DBG855" s="28"/>
      <c r="DBH855" s="28"/>
      <c r="DBI855" s="28"/>
      <c r="DBJ855" s="28"/>
      <c r="DBK855" s="28"/>
      <c r="DBL855" s="28"/>
      <c r="DBM855" s="28"/>
      <c r="DBN855" s="28"/>
      <c r="DBO855" s="28"/>
      <c r="DBP855" s="28"/>
      <c r="DBQ855" s="28"/>
      <c r="DBR855" s="28"/>
      <c r="DBS855" s="28"/>
      <c r="DBT855" s="28"/>
      <c r="DBU855" s="28"/>
      <c r="DBV855" s="28"/>
      <c r="DBW855" s="28"/>
      <c r="DBX855" s="28"/>
      <c r="DBY855" s="28"/>
      <c r="DBZ855" s="28"/>
      <c r="DCA855" s="28"/>
      <c r="DCB855" s="28"/>
      <c r="DCC855" s="28"/>
      <c r="DCD855" s="28"/>
      <c r="DCE855" s="28"/>
      <c r="DCF855" s="28"/>
      <c r="DCG855" s="28"/>
      <c r="DCH855" s="28"/>
      <c r="DCI855" s="28"/>
      <c r="DCJ855" s="28"/>
      <c r="DCK855" s="28"/>
      <c r="DCL855" s="28"/>
      <c r="DCM855" s="28"/>
      <c r="DCN855" s="28"/>
      <c r="DCO855" s="28"/>
      <c r="DCP855" s="28"/>
      <c r="DCQ855" s="28"/>
      <c r="DCR855" s="28"/>
      <c r="DCS855" s="28"/>
      <c r="DCT855" s="28"/>
      <c r="DCU855" s="28"/>
      <c r="DCV855" s="28"/>
      <c r="DCW855" s="28"/>
      <c r="DCX855" s="28"/>
      <c r="DCY855" s="28"/>
      <c r="DCZ855" s="28"/>
      <c r="DDA855" s="28"/>
      <c r="DDB855" s="28"/>
      <c r="DDC855" s="28"/>
      <c r="DDD855" s="28"/>
      <c r="DDE855" s="28"/>
      <c r="DDF855" s="28"/>
      <c r="DDG855" s="28"/>
      <c r="DDH855" s="28"/>
      <c r="DDI855" s="28"/>
      <c r="DDJ855" s="28"/>
      <c r="DDK855" s="28"/>
      <c r="DDL855" s="28"/>
      <c r="DDM855" s="28"/>
      <c r="DDN855" s="28"/>
      <c r="DDO855" s="28"/>
      <c r="DDP855" s="28"/>
      <c r="DDQ855" s="28"/>
      <c r="DDR855" s="28"/>
      <c r="DDS855" s="28"/>
      <c r="DDT855" s="28"/>
      <c r="DDU855" s="28"/>
      <c r="DDV855" s="28"/>
      <c r="DDW855" s="28"/>
      <c r="DDX855" s="28"/>
      <c r="DDY855" s="28"/>
      <c r="DDZ855" s="28"/>
      <c r="DEA855" s="28"/>
      <c r="DEB855" s="28"/>
      <c r="DEC855" s="28"/>
      <c r="DED855" s="28"/>
      <c r="DEE855" s="28"/>
      <c r="DEF855" s="28"/>
      <c r="DEG855" s="28"/>
      <c r="DEH855" s="28"/>
      <c r="DEI855" s="28"/>
      <c r="DEJ855" s="28"/>
      <c r="DEK855" s="28"/>
      <c r="DEL855" s="28"/>
      <c r="DEM855" s="28"/>
      <c r="DEN855" s="28"/>
      <c r="DEO855" s="28"/>
      <c r="DEP855" s="28"/>
      <c r="DEQ855" s="28"/>
      <c r="DER855" s="28"/>
      <c r="DES855" s="28"/>
      <c r="DET855" s="28"/>
      <c r="DEU855" s="28"/>
      <c r="DEV855" s="28"/>
      <c r="DEW855" s="28"/>
      <c r="DEX855" s="28"/>
      <c r="DEY855" s="28"/>
      <c r="DEZ855" s="28"/>
      <c r="DFA855" s="28"/>
      <c r="DFB855" s="28"/>
      <c r="DFC855" s="28"/>
      <c r="DFD855" s="28"/>
      <c r="DFE855" s="28"/>
      <c r="DFF855" s="28"/>
      <c r="DFG855" s="28"/>
      <c r="DFH855" s="28"/>
      <c r="DFI855" s="28"/>
      <c r="DFJ855" s="28"/>
      <c r="DFK855" s="28"/>
      <c r="DFL855" s="28"/>
      <c r="DFM855" s="28"/>
      <c r="DFN855" s="28"/>
      <c r="DFO855" s="28"/>
      <c r="DFP855" s="28"/>
      <c r="DFQ855" s="28"/>
      <c r="DFR855" s="28"/>
      <c r="DFS855" s="28"/>
      <c r="DFT855" s="28"/>
      <c r="DFU855" s="28"/>
      <c r="DFV855" s="28"/>
      <c r="DFW855" s="28"/>
      <c r="DFX855" s="28"/>
      <c r="DFY855" s="28"/>
      <c r="DFZ855" s="28"/>
      <c r="DGA855" s="28"/>
      <c r="DGB855" s="28"/>
      <c r="DGC855" s="28"/>
      <c r="DGD855" s="28"/>
      <c r="DGE855" s="28"/>
      <c r="DGF855" s="28"/>
      <c r="DGG855" s="28"/>
      <c r="DGH855" s="28"/>
      <c r="DGI855" s="28"/>
      <c r="DGJ855" s="28"/>
      <c r="DGK855" s="28"/>
      <c r="DGL855" s="28"/>
      <c r="DGM855" s="28"/>
      <c r="DGN855" s="28"/>
      <c r="DGO855" s="28"/>
      <c r="DGP855" s="28"/>
      <c r="DGQ855" s="28"/>
      <c r="DGR855" s="28"/>
      <c r="DGS855" s="28"/>
      <c r="DGT855" s="28"/>
      <c r="DGU855" s="28"/>
      <c r="DGV855" s="28"/>
      <c r="DGW855" s="28"/>
      <c r="DGX855" s="28"/>
      <c r="DGY855" s="28"/>
      <c r="DGZ855" s="28"/>
      <c r="DHA855" s="28"/>
      <c r="DHB855" s="28"/>
      <c r="DHC855" s="28"/>
      <c r="DHD855" s="28"/>
      <c r="DHE855" s="28"/>
      <c r="DHF855" s="28"/>
      <c r="DHG855" s="28"/>
      <c r="DHH855" s="28"/>
      <c r="DHI855" s="28"/>
      <c r="DHJ855" s="28"/>
      <c r="DHK855" s="28"/>
      <c r="DHL855" s="28"/>
      <c r="DHM855" s="28"/>
      <c r="DHN855" s="28"/>
      <c r="DHO855" s="28"/>
      <c r="DHP855" s="28"/>
      <c r="DHQ855" s="28"/>
      <c r="DHR855" s="28"/>
      <c r="DHS855" s="28"/>
      <c r="DHT855" s="28"/>
      <c r="DHU855" s="28"/>
      <c r="DHV855" s="28"/>
      <c r="DHW855" s="28"/>
      <c r="DHX855" s="28"/>
      <c r="DHY855" s="28"/>
      <c r="DHZ855" s="28"/>
      <c r="DIA855" s="28"/>
      <c r="DIB855" s="28"/>
      <c r="DIC855" s="28"/>
      <c r="DID855" s="28"/>
      <c r="DIE855" s="28"/>
      <c r="DIF855" s="28"/>
      <c r="DIG855" s="28"/>
      <c r="DIH855" s="28"/>
      <c r="DII855" s="28"/>
      <c r="DIJ855" s="28"/>
      <c r="DIK855" s="28"/>
      <c r="DIL855" s="28"/>
      <c r="DIM855" s="28"/>
      <c r="DIN855" s="28"/>
      <c r="DIO855" s="28"/>
      <c r="DIP855" s="28"/>
      <c r="DIQ855" s="28"/>
      <c r="DIR855" s="28"/>
      <c r="DIS855" s="28"/>
      <c r="DIT855" s="28"/>
      <c r="DIU855" s="28"/>
      <c r="DIV855" s="28"/>
      <c r="DIW855" s="28"/>
      <c r="DIX855" s="28"/>
      <c r="DIY855" s="28"/>
      <c r="DIZ855" s="28"/>
      <c r="DJA855" s="28"/>
      <c r="DJB855" s="28"/>
      <c r="DJC855" s="28"/>
      <c r="DJD855" s="28"/>
      <c r="DJE855" s="28"/>
      <c r="DJF855" s="28"/>
      <c r="DJG855" s="28"/>
      <c r="DJH855" s="28"/>
      <c r="DJI855" s="28"/>
      <c r="DJJ855" s="28"/>
      <c r="DJK855" s="28"/>
      <c r="DJL855" s="28"/>
      <c r="DJM855" s="28"/>
      <c r="DJN855" s="28"/>
      <c r="DJO855" s="28"/>
      <c r="DJP855" s="28"/>
      <c r="DJQ855" s="28"/>
      <c r="DJR855" s="28"/>
      <c r="DJS855" s="28"/>
      <c r="DJT855" s="28"/>
      <c r="DJU855" s="28"/>
      <c r="DJV855" s="28"/>
      <c r="DJW855" s="28"/>
      <c r="DJX855" s="28"/>
      <c r="DJY855" s="28"/>
      <c r="DJZ855" s="28"/>
      <c r="DKA855" s="28"/>
      <c r="DKB855" s="28"/>
      <c r="DKC855" s="28"/>
      <c r="DKD855" s="28"/>
      <c r="DKE855" s="28"/>
      <c r="DKF855" s="28"/>
      <c r="DKG855" s="28"/>
      <c r="DKH855" s="28"/>
      <c r="DKI855" s="28"/>
      <c r="DKJ855" s="28"/>
      <c r="DKK855" s="28"/>
      <c r="DKL855" s="28"/>
      <c r="DKM855" s="28"/>
      <c r="DKN855" s="28"/>
      <c r="DKO855" s="28"/>
      <c r="DKP855" s="28"/>
      <c r="DKQ855" s="28"/>
      <c r="DKR855" s="28"/>
      <c r="DKS855" s="28"/>
      <c r="DKT855" s="28"/>
      <c r="DKU855" s="28"/>
      <c r="DKV855" s="28"/>
      <c r="DKW855" s="28"/>
      <c r="DKX855" s="28"/>
      <c r="DKY855" s="28"/>
      <c r="DKZ855" s="28"/>
      <c r="DLA855" s="28"/>
      <c r="DLB855" s="28"/>
      <c r="DLC855" s="28"/>
      <c r="DLD855" s="28"/>
      <c r="DLE855" s="28"/>
      <c r="DLF855" s="28"/>
      <c r="DLG855" s="28"/>
      <c r="DLH855" s="28"/>
      <c r="DLI855" s="28"/>
      <c r="DLJ855" s="28"/>
      <c r="DLK855" s="28"/>
      <c r="DLL855" s="28"/>
      <c r="DLM855" s="28"/>
      <c r="DLN855" s="28"/>
      <c r="DLO855" s="28"/>
      <c r="DLP855" s="28"/>
      <c r="DLQ855" s="28"/>
      <c r="DLR855" s="28"/>
      <c r="DLS855" s="28"/>
      <c r="DLT855" s="28"/>
      <c r="DLU855" s="28"/>
      <c r="DLV855" s="28"/>
      <c r="DLW855" s="28"/>
      <c r="DLX855" s="28"/>
      <c r="DLY855" s="28"/>
      <c r="DLZ855" s="28"/>
      <c r="DMA855" s="28"/>
      <c r="DMB855" s="28"/>
      <c r="DMC855" s="28"/>
      <c r="DMD855" s="28"/>
      <c r="DME855" s="28"/>
      <c r="DMF855" s="28"/>
      <c r="DMG855" s="28"/>
      <c r="DMH855" s="28"/>
      <c r="DMI855" s="28"/>
      <c r="DMJ855" s="28"/>
      <c r="DMK855" s="28"/>
      <c r="DML855" s="28"/>
      <c r="DMM855" s="28"/>
      <c r="DMN855" s="28"/>
      <c r="DMO855" s="28"/>
      <c r="DMP855" s="28"/>
      <c r="DMQ855" s="28"/>
      <c r="DMR855" s="28"/>
      <c r="DMS855" s="28"/>
      <c r="DMT855" s="28"/>
      <c r="DMU855" s="28"/>
      <c r="DMV855" s="28"/>
      <c r="DMW855" s="28"/>
      <c r="DMX855" s="28"/>
      <c r="DMY855" s="28"/>
      <c r="DMZ855" s="28"/>
      <c r="DNA855" s="28"/>
      <c r="DNB855" s="28"/>
      <c r="DNC855" s="28"/>
      <c r="DND855" s="28"/>
      <c r="DNE855" s="28"/>
      <c r="DNF855" s="28"/>
      <c r="DNG855" s="28"/>
      <c r="DNH855" s="28"/>
      <c r="DNI855" s="28"/>
      <c r="DNJ855" s="28"/>
      <c r="DNK855" s="28"/>
      <c r="DNL855" s="28"/>
      <c r="DNM855" s="28"/>
      <c r="DNN855" s="28"/>
      <c r="DNO855" s="28"/>
      <c r="DNP855" s="28"/>
      <c r="DNQ855" s="28"/>
      <c r="DNR855" s="28"/>
      <c r="DNS855" s="28"/>
      <c r="DNT855" s="28"/>
      <c r="DNU855" s="28"/>
      <c r="DNV855" s="28"/>
      <c r="DNW855" s="28"/>
      <c r="DNX855" s="28"/>
      <c r="DNY855" s="28"/>
      <c r="DNZ855" s="28"/>
      <c r="DOA855" s="28"/>
      <c r="DOB855" s="28"/>
      <c r="DOC855" s="28"/>
      <c r="DOD855" s="28"/>
      <c r="DOE855" s="28"/>
      <c r="DOF855" s="28"/>
      <c r="DOG855" s="28"/>
      <c r="DOH855" s="28"/>
      <c r="DOI855" s="28"/>
      <c r="DOJ855" s="28"/>
      <c r="DOK855" s="28"/>
      <c r="DOL855" s="28"/>
      <c r="DOM855" s="28"/>
      <c r="DON855" s="28"/>
      <c r="DOO855" s="28"/>
      <c r="DOP855" s="28"/>
      <c r="DOQ855" s="28"/>
      <c r="DOR855" s="28"/>
      <c r="DOS855" s="28"/>
      <c r="DOT855" s="28"/>
      <c r="DOU855" s="28"/>
      <c r="DOV855" s="28"/>
      <c r="DOW855" s="28"/>
      <c r="DOX855" s="28"/>
      <c r="DOY855" s="28"/>
      <c r="DOZ855" s="28"/>
      <c r="DPA855" s="28"/>
      <c r="DPB855" s="28"/>
      <c r="DPC855" s="28"/>
      <c r="DPD855" s="28"/>
      <c r="DPE855" s="28"/>
      <c r="DPF855" s="28"/>
      <c r="DPG855" s="28"/>
      <c r="DPH855" s="28"/>
      <c r="DPI855" s="28"/>
      <c r="DPJ855" s="28"/>
      <c r="DPK855" s="28"/>
      <c r="DPL855" s="28"/>
      <c r="DPM855" s="28"/>
      <c r="DPN855" s="28"/>
      <c r="DPO855" s="28"/>
      <c r="DPP855" s="28"/>
      <c r="DPQ855" s="28"/>
      <c r="DPR855" s="28"/>
      <c r="DPS855" s="28"/>
      <c r="DPT855" s="28"/>
      <c r="DPU855" s="28"/>
      <c r="DPV855" s="28"/>
      <c r="DPW855" s="28"/>
      <c r="DPX855" s="28"/>
      <c r="DPY855" s="28"/>
      <c r="DPZ855" s="28"/>
      <c r="DQA855" s="28"/>
      <c r="DQB855" s="28"/>
      <c r="DQC855" s="28"/>
      <c r="DQD855" s="28"/>
      <c r="DQE855" s="28"/>
      <c r="DQF855" s="28"/>
      <c r="DQG855" s="28"/>
      <c r="DQH855" s="28"/>
      <c r="DQI855" s="28"/>
      <c r="DQJ855" s="28"/>
      <c r="DQK855" s="28"/>
      <c r="DQL855" s="28"/>
      <c r="DQM855" s="28"/>
      <c r="DQN855" s="28"/>
      <c r="DQO855" s="28"/>
      <c r="DQP855" s="28"/>
      <c r="DQQ855" s="28"/>
      <c r="DQR855" s="28"/>
      <c r="DQS855" s="28"/>
      <c r="DQT855" s="28"/>
      <c r="DQU855" s="28"/>
      <c r="DQV855" s="28"/>
      <c r="DQW855" s="28"/>
      <c r="DQX855" s="28"/>
      <c r="DQY855" s="28"/>
      <c r="DQZ855" s="28"/>
      <c r="DRA855" s="28"/>
      <c r="DRB855" s="28"/>
      <c r="DRC855" s="28"/>
      <c r="DRD855" s="28"/>
      <c r="DRE855" s="28"/>
      <c r="DRF855" s="28"/>
      <c r="DRG855" s="28"/>
      <c r="DRH855" s="28"/>
      <c r="DRI855" s="28"/>
      <c r="DRJ855" s="28"/>
      <c r="DRK855" s="28"/>
      <c r="DRL855" s="28"/>
      <c r="DRM855" s="28"/>
      <c r="DRN855" s="28"/>
      <c r="DRO855" s="28"/>
      <c r="DRP855" s="28"/>
      <c r="DRQ855" s="28"/>
      <c r="DRR855" s="28"/>
      <c r="DRS855" s="28"/>
      <c r="DRT855" s="28"/>
      <c r="DRU855" s="28"/>
      <c r="DRV855" s="28"/>
      <c r="DRW855" s="28"/>
      <c r="DRX855" s="28"/>
      <c r="DRY855" s="28"/>
      <c r="DRZ855" s="28"/>
      <c r="DSA855" s="28"/>
      <c r="DSB855" s="28"/>
      <c r="DSC855" s="28"/>
      <c r="DSD855" s="28"/>
      <c r="DSE855" s="28"/>
      <c r="DSF855" s="28"/>
      <c r="DSG855" s="28"/>
      <c r="DSH855" s="28"/>
      <c r="DSI855" s="28"/>
      <c r="DSJ855" s="28"/>
      <c r="DSK855" s="28"/>
      <c r="DSL855" s="28"/>
      <c r="DSM855" s="28"/>
      <c r="DSN855" s="28"/>
      <c r="DSO855" s="28"/>
      <c r="DSP855" s="28"/>
      <c r="DSQ855" s="28"/>
      <c r="DSR855" s="28"/>
      <c r="DSS855" s="28"/>
      <c r="DST855" s="28"/>
      <c r="DSU855" s="28"/>
      <c r="DSV855" s="28"/>
      <c r="DSW855" s="28"/>
      <c r="DSX855" s="28"/>
      <c r="DSY855" s="28"/>
      <c r="DSZ855" s="28"/>
      <c r="DTA855" s="28"/>
      <c r="DTB855" s="28"/>
      <c r="DTC855" s="28"/>
      <c r="DTD855" s="28"/>
      <c r="DTE855" s="28"/>
      <c r="DTF855" s="28"/>
      <c r="DTG855" s="28"/>
      <c r="DTH855" s="28"/>
      <c r="DTI855" s="28"/>
      <c r="DTJ855" s="28"/>
      <c r="DTK855" s="28"/>
      <c r="DTL855" s="28"/>
      <c r="DTM855" s="28"/>
      <c r="DTN855" s="28"/>
      <c r="DTO855" s="28"/>
      <c r="DTP855" s="28"/>
      <c r="DTQ855" s="28"/>
      <c r="DTR855" s="28"/>
      <c r="DTS855" s="28"/>
      <c r="DTT855" s="28"/>
      <c r="DTU855" s="28"/>
      <c r="DTV855" s="28"/>
      <c r="DTW855" s="28"/>
      <c r="DTX855" s="28"/>
      <c r="DTY855" s="28"/>
      <c r="DTZ855" s="28"/>
      <c r="DUA855" s="28"/>
      <c r="DUB855" s="28"/>
      <c r="DUC855" s="28"/>
      <c r="DUD855" s="28"/>
      <c r="DUE855" s="28"/>
      <c r="DUF855" s="28"/>
      <c r="DUG855" s="28"/>
      <c r="DUH855" s="28"/>
      <c r="DUI855" s="28"/>
      <c r="DUJ855" s="28"/>
      <c r="DUK855" s="28"/>
      <c r="DUL855" s="28"/>
      <c r="DUM855" s="28"/>
      <c r="DUN855" s="28"/>
      <c r="DUO855" s="28"/>
      <c r="DUP855" s="28"/>
      <c r="DUQ855" s="28"/>
      <c r="DUR855" s="28"/>
      <c r="DUS855" s="28"/>
      <c r="DUT855" s="28"/>
      <c r="DUU855" s="28"/>
      <c r="DUV855" s="28"/>
      <c r="DUW855" s="28"/>
      <c r="DUX855" s="28"/>
      <c r="DUY855" s="28"/>
      <c r="DUZ855" s="28"/>
      <c r="DVA855" s="28"/>
      <c r="DVB855" s="28"/>
      <c r="DVC855" s="28"/>
      <c r="DVD855" s="28"/>
      <c r="DVE855" s="28"/>
      <c r="DVF855" s="28"/>
      <c r="DVG855" s="28"/>
      <c r="DVH855" s="28"/>
      <c r="DVI855" s="28"/>
      <c r="DVJ855" s="28"/>
      <c r="DVK855" s="28"/>
      <c r="DVL855" s="28"/>
      <c r="DVM855" s="28"/>
      <c r="DVN855" s="28"/>
      <c r="DVO855" s="28"/>
      <c r="DVP855" s="28"/>
      <c r="DVQ855" s="28"/>
      <c r="DVR855" s="28"/>
      <c r="DVS855" s="28"/>
      <c r="DVT855" s="28"/>
      <c r="DVU855" s="28"/>
      <c r="DVV855" s="28"/>
      <c r="DVW855" s="28"/>
      <c r="DVX855" s="28"/>
      <c r="DVY855" s="28"/>
      <c r="DVZ855" s="28"/>
      <c r="DWA855" s="28"/>
      <c r="DWB855" s="28"/>
      <c r="DWC855" s="28"/>
      <c r="DWD855" s="28"/>
      <c r="DWE855" s="28"/>
      <c r="DWF855" s="28"/>
      <c r="DWG855" s="28"/>
      <c r="DWH855" s="28"/>
      <c r="DWI855" s="28"/>
      <c r="DWJ855" s="28"/>
      <c r="DWK855" s="28"/>
      <c r="DWL855" s="28"/>
      <c r="DWM855" s="28"/>
      <c r="DWN855" s="28"/>
      <c r="DWO855" s="28"/>
      <c r="DWP855" s="28"/>
      <c r="DWQ855" s="28"/>
      <c r="DWR855" s="28"/>
      <c r="DWS855" s="28"/>
      <c r="DWT855" s="28"/>
      <c r="DWU855" s="28"/>
      <c r="DWV855" s="28"/>
      <c r="DWW855" s="28"/>
      <c r="DWX855" s="28"/>
      <c r="DWY855" s="28"/>
      <c r="DWZ855" s="28"/>
      <c r="DXA855" s="28"/>
      <c r="DXB855" s="28"/>
      <c r="DXC855" s="28"/>
      <c r="DXD855" s="28"/>
      <c r="DXE855" s="28"/>
      <c r="DXF855" s="28"/>
      <c r="DXG855" s="28"/>
      <c r="DXH855" s="28"/>
      <c r="DXI855" s="28"/>
      <c r="DXJ855" s="28"/>
      <c r="DXK855" s="28"/>
      <c r="DXL855" s="28"/>
      <c r="DXM855" s="28"/>
      <c r="DXN855" s="28"/>
      <c r="DXO855" s="28"/>
      <c r="DXP855" s="28"/>
      <c r="DXQ855" s="28"/>
      <c r="DXR855" s="28"/>
      <c r="DXS855" s="28"/>
      <c r="DXT855" s="28"/>
      <c r="DXU855" s="28"/>
      <c r="DXV855" s="28"/>
      <c r="DXW855" s="28"/>
      <c r="DXX855" s="28"/>
      <c r="DXY855" s="28"/>
      <c r="DXZ855" s="28"/>
      <c r="DYA855" s="28"/>
      <c r="DYB855" s="28"/>
      <c r="DYC855" s="28"/>
      <c r="DYD855" s="28"/>
      <c r="DYE855" s="28"/>
      <c r="DYF855" s="28"/>
      <c r="DYG855" s="28"/>
      <c r="DYH855" s="28"/>
      <c r="DYI855" s="28"/>
      <c r="DYJ855" s="28"/>
      <c r="DYK855" s="28"/>
      <c r="DYL855" s="28"/>
      <c r="DYM855" s="28"/>
      <c r="DYN855" s="28"/>
      <c r="DYO855" s="28"/>
      <c r="DYP855" s="28"/>
      <c r="DYQ855" s="28"/>
      <c r="DYR855" s="28"/>
      <c r="DYS855" s="28"/>
      <c r="DYT855" s="28"/>
      <c r="DYU855" s="28"/>
      <c r="DYV855" s="28"/>
      <c r="DYW855" s="28"/>
      <c r="DYX855" s="28"/>
      <c r="DYY855" s="28"/>
      <c r="DYZ855" s="28"/>
      <c r="DZA855" s="28"/>
      <c r="DZB855" s="28"/>
      <c r="DZC855" s="28"/>
      <c r="DZD855" s="28"/>
      <c r="DZE855" s="28"/>
      <c r="DZF855" s="28"/>
      <c r="DZG855" s="28"/>
      <c r="DZH855" s="28"/>
      <c r="DZI855" s="28"/>
      <c r="DZJ855" s="28"/>
      <c r="DZK855" s="28"/>
      <c r="DZL855" s="28"/>
      <c r="DZM855" s="28"/>
      <c r="DZN855" s="28"/>
      <c r="DZO855" s="28"/>
      <c r="DZP855" s="28"/>
      <c r="DZQ855" s="28"/>
      <c r="DZR855" s="28"/>
      <c r="DZS855" s="28"/>
      <c r="DZT855" s="28"/>
      <c r="DZU855" s="28"/>
      <c r="DZV855" s="28"/>
      <c r="DZW855" s="28"/>
      <c r="DZX855" s="28"/>
      <c r="DZY855" s="28"/>
      <c r="DZZ855" s="28"/>
      <c r="EAA855" s="28"/>
      <c r="EAB855" s="28"/>
      <c r="EAC855" s="28"/>
      <c r="EAD855" s="28"/>
      <c r="EAE855" s="28"/>
      <c r="EAF855" s="28"/>
      <c r="EAG855" s="28"/>
      <c r="EAH855" s="28"/>
      <c r="EAI855" s="28"/>
      <c r="EAJ855" s="28"/>
      <c r="EAK855" s="28"/>
      <c r="EAL855" s="28"/>
      <c r="EAM855" s="28"/>
      <c r="EAN855" s="28"/>
      <c r="EAO855" s="28"/>
      <c r="EAP855" s="28"/>
      <c r="EAQ855" s="28"/>
      <c r="EAR855" s="28"/>
      <c r="EAS855" s="28"/>
      <c r="EAT855" s="28"/>
      <c r="EAU855" s="28"/>
      <c r="EAV855" s="28"/>
      <c r="EAW855" s="28"/>
      <c r="EAX855" s="28"/>
      <c r="EAY855" s="28"/>
      <c r="EAZ855" s="28"/>
      <c r="EBA855" s="28"/>
      <c r="EBB855" s="28"/>
      <c r="EBC855" s="28"/>
      <c r="EBD855" s="28"/>
      <c r="EBE855" s="28"/>
      <c r="EBF855" s="28"/>
      <c r="EBG855" s="28"/>
      <c r="EBH855" s="28"/>
      <c r="EBI855" s="28"/>
      <c r="EBJ855" s="28"/>
      <c r="EBK855" s="28"/>
      <c r="EBL855" s="28"/>
      <c r="EBM855" s="28"/>
      <c r="EBN855" s="28"/>
      <c r="EBO855" s="28"/>
      <c r="EBP855" s="28"/>
      <c r="EBQ855" s="28"/>
      <c r="EBR855" s="28"/>
      <c r="EBS855" s="28"/>
      <c r="EBT855" s="28"/>
      <c r="EBU855" s="28"/>
      <c r="EBV855" s="28"/>
      <c r="EBW855" s="28"/>
      <c r="EBX855" s="28"/>
      <c r="EBY855" s="28"/>
      <c r="EBZ855" s="28"/>
      <c r="ECA855" s="28"/>
      <c r="ECB855" s="28"/>
      <c r="ECC855" s="28"/>
      <c r="ECD855" s="28"/>
      <c r="ECE855" s="28"/>
      <c r="ECF855" s="28"/>
      <c r="ECG855" s="28"/>
      <c r="ECH855" s="28"/>
      <c r="ECI855" s="28"/>
      <c r="ECJ855" s="28"/>
      <c r="ECK855" s="28"/>
      <c r="ECL855" s="28"/>
      <c r="ECM855" s="28"/>
      <c r="ECN855" s="28"/>
      <c r="ECO855" s="28"/>
      <c r="ECP855" s="28"/>
      <c r="ECQ855" s="28"/>
      <c r="ECR855" s="28"/>
      <c r="ECS855" s="28"/>
      <c r="ECT855" s="28"/>
      <c r="ECU855" s="28"/>
      <c r="ECV855" s="28"/>
      <c r="ECW855" s="28"/>
      <c r="ECX855" s="28"/>
      <c r="ECY855" s="28"/>
      <c r="ECZ855" s="28"/>
      <c r="EDA855" s="28"/>
      <c r="EDB855" s="28"/>
      <c r="EDC855" s="28"/>
      <c r="EDD855" s="28"/>
      <c r="EDE855" s="28"/>
      <c r="EDF855" s="28"/>
      <c r="EDG855" s="28"/>
      <c r="EDH855" s="28"/>
      <c r="EDI855" s="28"/>
      <c r="EDJ855" s="28"/>
      <c r="EDK855" s="28"/>
      <c r="EDL855" s="28"/>
      <c r="EDM855" s="28"/>
      <c r="EDN855" s="28"/>
      <c r="EDO855" s="28"/>
      <c r="EDP855" s="28"/>
      <c r="EDQ855" s="28"/>
      <c r="EDR855" s="28"/>
      <c r="EDS855" s="28"/>
      <c r="EDT855" s="28"/>
      <c r="EDU855" s="28"/>
      <c r="EDV855" s="28"/>
      <c r="EDW855" s="28"/>
      <c r="EDX855" s="28"/>
      <c r="EDY855" s="28"/>
      <c r="EDZ855" s="28"/>
      <c r="EEA855" s="28"/>
      <c r="EEB855" s="28"/>
      <c r="EEC855" s="28"/>
      <c r="EED855" s="28"/>
      <c r="EEE855" s="28"/>
      <c r="EEF855" s="28"/>
      <c r="EEG855" s="28"/>
      <c r="EEH855" s="28"/>
      <c r="EEI855" s="28"/>
      <c r="EEJ855" s="28"/>
      <c r="EEK855" s="28"/>
      <c r="EEL855" s="28"/>
      <c r="EEM855" s="28"/>
      <c r="EEN855" s="28"/>
      <c r="EEO855" s="28"/>
      <c r="EEP855" s="28"/>
      <c r="EEQ855" s="28"/>
      <c r="EER855" s="28"/>
      <c r="EES855" s="28"/>
      <c r="EET855" s="28"/>
      <c r="EEU855" s="28"/>
      <c r="EEV855" s="28"/>
      <c r="EEW855" s="28"/>
      <c r="EEX855" s="28"/>
      <c r="EEY855" s="28"/>
      <c r="EEZ855" s="28"/>
      <c r="EFA855" s="28"/>
      <c r="EFB855" s="28"/>
      <c r="EFC855" s="28"/>
      <c r="EFD855" s="28"/>
      <c r="EFE855" s="28"/>
      <c r="EFF855" s="28"/>
      <c r="EFG855" s="28"/>
      <c r="EFH855" s="28"/>
      <c r="EFI855" s="28"/>
      <c r="EFJ855" s="28"/>
      <c r="EFK855" s="28"/>
      <c r="EFL855" s="28"/>
      <c r="EFM855" s="28"/>
      <c r="EFN855" s="28"/>
      <c r="EFO855" s="28"/>
      <c r="EFP855" s="28"/>
      <c r="EFQ855" s="28"/>
      <c r="EFR855" s="28"/>
      <c r="EFS855" s="28"/>
      <c r="EFT855" s="28"/>
      <c r="EFU855" s="28"/>
      <c r="EFV855" s="28"/>
      <c r="EFW855" s="28"/>
      <c r="EFX855" s="28"/>
      <c r="EFY855" s="28"/>
      <c r="EFZ855" s="28"/>
      <c r="EGA855" s="28"/>
      <c r="EGB855" s="28"/>
      <c r="EGC855" s="28"/>
      <c r="EGD855" s="28"/>
      <c r="EGE855" s="28"/>
      <c r="EGF855" s="28"/>
      <c r="EGG855" s="28"/>
      <c r="EGH855" s="28"/>
      <c r="EGI855" s="28"/>
      <c r="EGJ855" s="28"/>
      <c r="EGK855" s="28"/>
      <c r="EGL855" s="28"/>
      <c r="EGM855" s="28"/>
      <c r="EGN855" s="28"/>
      <c r="EGO855" s="28"/>
      <c r="EGP855" s="28"/>
      <c r="EGQ855" s="28"/>
      <c r="EGR855" s="28"/>
      <c r="EGS855" s="28"/>
      <c r="EGT855" s="28"/>
      <c r="EGU855" s="28"/>
      <c r="EGV855" s="28"/>
      <c r="EGW855" s="28"/>
      <c r="EGX855" s="28"/>
      <c r="EGY855" s="28"/>
      <c r="EGZ855" s="28"/>
      <c r="EHA855" s="28"/>
      <c r="EHB855" s="28"/>
      <c r="EHC855" s="28"/>
      <c r="EHD855" s="28"/>
      <c r="EHE855" s="28"/>
      <c r="EHF855" s="28"/>
      <c r="EHG855" s="28"/>
      <c r="EHH855" s="28"/>
      <c r="EHI855" s="28"/>
      <c r="EHJ855" s="28"/>
      <c r="EHK855" s="28"/>
      <c r="EHL855" s="28"/>
      <c r="EHM855" s="28"/>
      <c r="EHN855" s="28"/>
      <c r="EHO855" s="28"/>
      <c r="EHP855" s="28"/>
      <c r="EHQ855" s="28"/>
      <c r="EHR855" s="28"/>
      <c r="EHS855" s="28"/>
      <c r="EHT855" s="28"/>
      <c r="EHU855" s="28"/>
      <c r="EHV855" s="28"/>
      <c r="EHW855" s="28"/>
      <c r="EHX855" s="28"/>
      <c r="EHY855" s="28"/>
      <c r="EHZ855" s="28"/>
      <c r="EIA855" s="28"/>
      <c r="EIB855" s="28"/>
      <c r="EIC855" s="28"/>
      <c r="EID855" s="28"/>
      <c r="EIE855" s="28"/>
      <c r="EIF855" s="28"/>
      <c r="EIG855" s="28"/>
      <c r="EIH855" s="28"/>
      <c r="EII855" s="28"/>
      <c r="EIJ855" s="28"/>
      <c r="EIK855" s="28"/>
      <c r="EIL855" s="28"/>
      <c r="EIM855" s="28"/>
      <c r="EIN855" s="28"/>
      <c r="EIO855" s="28"/>
      <c r="EIP855" s="28"/>
      <c r="EIQ855" s="28"/>
      <c r="EIR855" s="28"/>
      <c r="EIS855" s="28"/>
      <c r="EIT855" s="28"/>
      <c r="EIU855" s="28"/>
      <c r="EIV855" s="28"/>
      <c r="EIW855" s="28"/>
      <c r="EIX855" s="28"/>
      <c r="EIY855" s="28"/>
      <c r="EIZ855" s="28"/>
      <c r="EJA855" s="28"/>
      <c r="EJB855" s="28"/>
      <c r="EJC855" s="28"/>
      <c r="EJD855" s="28"/>
      <c r="EJE855" s="28"/>
      <c r="EJF855" s="28"/>
      <c r="EJG855" s="28"/>
      <c r="EJH855" s="28"/>
      <c r="EJI855" s="28"/>
      <c r="EJJ855" s="28"/>
      <c r="EJK855" s="28"/>
      <c r="EJL855" s="28"/>
      <c r="EJM855" s="28"/>
      <c r="EJN855" s="28"/>
      <c r="EJO855" s="28"/>
      <c r="EJP855" s="28"/>
      <c r="EJQ855" s="28"/>
      <c r="EJR855" s="28"/>
      <c r="EJS855" s="28"/>
      <c r="EJT855" s="28"/>
      <c r="EJU855" s="28"/>
      <c r="EJV855" s="28"/>
      <c r="EJW855" s="28"/>
      <c r="EJX855" s="28"/>
      <c r="EJY855" s="28"/>
      <c r="EJZ855" s="28"/>
      <c r="EKA855" s="28"/>
      <c r="EKB855" s="28"/>
      <c r="EKC855" s="28"/>
      <c r="EKD855" s="28"/>
      <c r="EKE855" s="28"/>
      <c r="EKF855" s="28"/>
      <c r="EKG855" s="28"/>
      <c r="EKH855" s="28"/>
      <c r="EKI855" s="28"/>
      <c r="EKJ855" s="28"/>
      <c r="EKK855" s="28"/>
      <c r="EKL855" s="28"/>
      <c r="EKM855" s="28"/>
      <c r="EKN855" s="28"/>
      <c r="EKO855" s="28"/>
      <c r="EKP855" s="28"/>
      <c r="EKQ855" s="28"/>
      <c r="EKR855" s="28"/>
      <c r="EKS855" s="28"/>
      <c r="EKT855" s="28"/>
      <c r="EKU855" s="28"/>
      <c r="EKV855" s="28"/>
      <c r="EKW855" s="28"/>
      <c r="EKX855" s="28"/>
      <c r="EKY855" s="28"/>
      <c r="EKZ855" s="28"/>
      <c r="ELA855" s="28"/>
      <c r="ELB855" s="28"/>
      <c r="ELC855" s="28"/>
      <c r="ELD855" s="28"/>
      <c r="ELE855" s="28"/>
      <c r="ELF855" s="28"/>
      <c r="ELG855" s="28"/>
      <c r="ELH855" s="28"/>
      <c r="ELI855" s="28"/>
      <c r="ELJ855" s="28"/>
      <c r="ELK855" s="28"/>
      <c r="ELL855" s="28"/>
      <c r="ELM855" s="28"/>
      <c r="ELN855" s="28"/>
      <c r="ELO855" s="28"/>
      <c r="ELP855" s="28"/>
      <c r="ELQ855" s="28"/>
      <c r="ELR855" s="28"/>
      <c r="ELS855" s="28"/>
      <c r="ELT855" s="28"/>
      <c r="ELU855" s="28"/>
      <c r="ELV855" s="28"/>
      <c r="ELW855" s="28"/>
      <c r="ELX855" s="28"/>
      <c r="ELY855" s="28"/>
      <c r="ELZ855" s="28"/>
      <c r="EMA855" s="28"/>
      <c r="EMB855" s="28"/>
      <c r="EMC855" s="28"/>
      <c r="EMD855" s="28"/>
      <c r="EME855" s="28"/>
      <c r="EMF855" s="28"/>
      <c r="EMG855" s="28"/>
      <c r="EMH855" s="28"/>
      <c r="EMI855" s="28"/>
      <c r="EMJ855" s="28"/>
      <c r="EMK855" s="28"/>
      <c r="EML855" s="28"/>
      <c r="EMM855" s="28"/>
      <c r="EMN855" s="28"/>
      <c r="EMO855" s="28"/>
      <c r="EMP855" s="28"/>
      <c r="EMQ855" s="28"/>
      <c r="EMR855" s="28"/>
      <c r="EMS855" s="28"/>
      <c r="EMT855" s="28"/>
      <c r="EMU855" s="28"/>
      <c r="EMV855" s="28"/>
      <c r="EMW855" s="28"/>
      <c r="EMX855" s="28"/>
      <c r="EMY855" s="28"/>
      <c r="EMZ855" s="28"/>
      <c r="ENA855" s="28"/>
      <c r="ENB855" s="28"/>
      <c r="ENC855" s="28"/>
      <c r="END855" s="28"/>
      <c r="ENE855" s="28"/>
      <c r="ENF855" s="28"/>
      <c r="ENG855" s="28"/>
      <c r="ENH855" s="28"/>
      <c r="ENI855" s="28"/>
      <c r="ENJ855" s="28"/>
      <c r="ENK855" s="28"/>
      <c r="ENL855" s="28"/>
      <c r="ENM855" s="28"/>
      <c r="ENN855" s="28"/>
      <c r="ENO855" s="28"/>
      <c r="ENP855" s="28"/>
      <c r="ENQ855" s="28"/>
      <c r="ENR855" s="28"/>
      <c r="ENS855" s="28"/>
      <c r="ENT855" s="28"/>
      <c r="ENU855" s="28"/>
      <c r="ENV855" s="28"/>
      <c r="ENW855" s="28"/>
      <c r="ENX855" s="28"/>
      <c r="ENY855" s="28"/>
      <c r="ENZ855" s="28"/>
      <c r="EOA855" s="28"/>
      <c r="EOB855" s="28"/>
      <c r="EOC855" s="28"/>
      <c r="EOD855" s="28"/>
      <c r="EOE855" s="28"/>
      <c r="EOF855" s="28"/>
      <c r="EOG855" s="28"/>
      <c r="EOH855" s="28"/>
      <c r="EOI855" s="28"/>
      <c r="EOJ855" s="28"/>
      <c r="EOK855" s="28"/>
      <c r="EOL855" s="28"/>
      <c r="EOM855" s="28"/>
      <c r="EON855" s="28"/>
      <c r="EOO855" s="28"/>
      <c r="EOP855" s="28"/>
      <c r="EOQ855" s="28"/>
      <c r="EOR855" s="28"/>
      <c r="EOS855" s="28"/>
      <c r="EOT855" s="28"/>
      <c r="EOU855" s="28"/>
      <c r="EOV855" s="28"/>
      <c r="EOW855" s="28"/>
      <c r="EOX855" s="28"/>
      <c r="EOY855" s="28"/>
      <c r="EOZ855" s="28"/>
      <c r="EPA855" s="28"/>
      <c r="EPB855" s="28"/>
      <c r="EPC855" s="28"/>
      <c r="EPD855" s="28"/>
      <c r="EPE855" s="28"/>
      <c r="EPF855" s="28"/>
      <c r="EPG855" s="28"/>
      <c r="EPH855" s="28"/>
      <c r="EPI855" s="28"/>
      <c r="EPJ855" s="28"/>
      <c r="EPK855" s="28"/>
      <c r="EPL855" s="28"/>
      <c r="EPM855" s="28"/>
      <c r="EPN855" s="28"/>
      <c r="EPO855" s="28"/>
      <c r="EPP855" s="28"/>
      <c r="EPQ855" s="28"/>
      <c r="EPR855" s="28"/>
      <c r="EPS855" s="28"/>
      <c r="EPT855" s="28"/>
      <c r="EPU855" s="28"/>
      <c r="EPV855" s="28"/>
      <c r="EPW855" s="28"/>
      <c r="EPX855" s="28"/>
      <c r="EPY855" s="28"/>
      <c r="EPZ855" s="28"/>
      <c r="EQA855" s="28"/>
      <c r="EQB855" s="28"/>
      <c r="EQC855" s="28"/>
      <c r="EQD855" s="28"/>
      <c r="EQE855" s="28"/>
      <c r="EQF855" s="28"/>
      <c r="EQG855" s="28"/>
      <c r="EQH855" s="28"/>
      <c r="EQI855" s="28"/>
      <c r="EQJ855" s="28"/>
      <c r="EQK855" s="28"/>
      <c r="EQL855" s="28"/>
      <c r="EQM855" s="28"/>
      <c r="EQN855" s="28"/>
      <c r="EQO855" s="28"/>
      <c r="EQP855" s="28"/>
      <c r="EQQ855" s="28"/>
      <c r="EQR855" s="28"/>
      <c r="EQS855" s="28"/>
      <c r="EQT855" s="28"/>
      <c r="EQU855" s="28"/>
      <c r="EQV855" s="28"/>
      <c r="EQW855" s="28"/>
      <c r="EQX855" s="28"/>
      <c r="EQY855" s="28"/>
      <c r="EQZ855" s="28"/>
      <c r="ERA855" s="28"/>
      <c r="ERB855" s="28"/>
      <c r="ERC855" s="28"/>
      <c r="ERD855" s="28"/>
      <c r="ERE855" s="28"/>
      <c r="ERF855" s="28"/>
      <c r="ERG855" s="28"/>
      <c r="ERH855" s="28"/>
      <c r="ERI855" s="28"/>
      <c r="ERJ855" s="28"/>
      <c r="ERK855" s="28"/>
      <c r="ERL855" s="28"/>
      <c r="ERM855" s="28"/>
      <c r="ERN855" s="28"/>
      <c r="ERO855" s="28"/>
      <c r="ERP855" s="28"/>
      <c r="ERQ855" s="28"/>
      <c r="ERR855" s="28"/>
      <c r="ERS855" s="28"/>
      <c r="ERT855" s="28"/>
      <c r="ERU855" s="28"/>
      <c r="ERV855" s="28"/>
      <c r="ERW855" s="28"/>
      <c r="ERX855" s="28"/>
      <c r="ERY855" s="28"/>
      <c r="ERZ855" s="28"/>
      <c r="ESA855" s="28"/>
      <c r="ESB855" s="28"/>
      <c r="ESC855" s="28"/>
      <c r="ESD855" s="28"/>
      <c r="ESE855" s="28"/>
      <c r="ESF855" s="28"/>
      <c r="ESG855" s="28"/>
      <c r="ESH855" s="28"/>
      <c r="ESI855" s="28"/>
      <c r="ESJ855" s="28"/>
      <c r="ESK855" s="28"/>
      <c r="ESL855" s="28"/>
      <c r="ESM855" s="28"/>
      <c r="ESN855" s="28"/>
      <c r="ESO855" s="28"/>
      <c r="ESP855" s="28"/>
      <c r="ESQ855" s="28"/>
      <c r="ESR855" s="28"/>
      <c r="ESS855" s="28"/>
      <c r="EST855" s="28"/>
      <c r="ESU855" s="28"/>
      <c r="ESV855" s="28"/>
      <c r="ESW855" s="28"/>
      <c r="ESX855" s="28"/>
      <c r="ESY855" s="28"/>
      <c r="ESZ855" s="28"/>
      <c r="ETA855" s="28"/>
      <c r="ETB855" s="28"/>
      <c r="ETC855" s="28"/>
      <c r="ETD855" s="28"/>
      <c r="ETE855" s="28"/>
      <c r="ETF855" s="28"/>
      <c r="ETG855" s="28"/>
      <c r="ETH855" s="28"/>
      <c r="ETI855" s="28"/>
      <c r="ETJ855" s="28"/>
      <c r="ETK855" s="28"/>
      <c r="ETL855" s="28"/>
      <c r="ETM855" s="28"/>
      <c r="ETN855" s="28"/>
      <c r="ETO855" s="28"/>
      <c r="ETP855" s="28"/>
      <c r="ETQ855" s="28"/>
      <c r="ETR855" s="28"/>
      <c r="ETS855" s="28"/>
      <c r="ETT855" s="28"/>
      <c r="ETU855" s="28"/>
      <c r="ETV855" s="28"/>
      <c r="ETW855" s="28"/>
      <c r="ETX855" s="28"/>
      <c r="ETY855" s="28"/>
      <c r="ETZ855" s="28"/>
      <c r="EUA855" s="28"/>
      <c r="EUB855" s="28"/>
      <c r="EUC855" s="28"/>
      <c r="EUD855" s="28"/>
      <c r="EUE855" s="28"/>
      <c r="EUF855" s="28"/>
      <c r="EUG855" s="28"/>
      <c r="EUH855" s="28"/>
      <c r="EUI855" s="28"/>
      <c r="EUJ855" s="28"/>
      <c r="EUK855" s="28"/>
      <c r="EUL855" s="28"/>
      <c r="EUM855" s="28"/>
      <c r="EUN855" s="28"/>
      <c r="EUO855" s="28"/>
      <c r="EUP855" s="28"/>
      <c r="EUQ855" s="28"/>
      <c r="EUR855" s="28"/>
      <c r="EUS855" s="28"/>
      <c r="EUT855" s="28"/>
      <c r="EUU855" s="28"/>
      <c r="EUV855" s="28"/>
      <c r="EUW855" s="28"/>
      <c r="EUX855" s="28"/>
      <c r="EUY855" s="28"/>
      <c r="EUZ855" s="28"/>
      <c r="EVA855" s="28"/>
      <c r="EVB855" s="28"/>
      <c r="EVC855" s="28"/>
      <c r="EVD855" s="28"/>
      <c r="EVE855" s="28"/>
      <c r="EVF855" s="28"/>
      <c r="EVG855" s="28"/>
      <c r="EVH855" s="28"/>
      <c r="EVI855" s="28"/>
      <c r="EVJ855" s="28"/>
      <c r="EVK855" s="28"/>
      <c r="EVL855" s="28"/>
      <c r="EVM855" s="28"/>
      <c r="EVN855" s="28"/>
      <c r="EVO855" s="28"/>
      <c r="EVP855" s="28"/>
      <c r="EVQ855" s="28"/>
      <c r="EVR855" s="28"/>
      <c r="EVS855" s="28"/>
      <c r="EVT855" s="28"/>
      <c r="EVU855" s="28"/>
      <c r="EVV855" s="28"/>
      <c r="EVW855" s="28"/>
      <c r="EVX855" s="28"/>
      <c r="EVY855" s="28"/>
      <c r="EVZ855" s="28"/>
      <c r="EWA855" s="28"/>
      <c r="EWB855" s="28"/>
      <c r="EWC855" s="28"/>
      <c r="EWD855" s="28"/>
      <c r="EWE855" s="28"/>
      <c r="EWF855" s="28"/>
      <c r="EWG855" s="28"/>
      <c r="EWH855" s="28"/>
      <c r="EWI855" s="28"/>
      <c r="EWJ855" s="28"/>
      <c r="EWK855" s="28"/>
      <c r="EWL855" s="28"/>
      <c r="EWM855" s="28"/>
      <c r="EWN855" s="28"/>
      <c r="EWO855" s="28"/>
      <c r="EWP855" s="28"/>
      <c r="EWQ855" s="28"/>
      <c r="EWR855" s="28"/>
      <c r="EWS855" s="28"/>
      <c r="EWT855" s="28"/>
      <c r="EWU855" s="28"/>
      <c r="EWV855" s="28"/>
      <c r="EWW855" s="28"/>
      <c r="EWX855" s="28"/>
      <c r="EWY855" s="28"/>
      <c r="EWZ855" s="28"/>
      <c r="EXA855" s="28"/>
      <c r="EXB855" s="28"/>
      <c r="EXC855" s="28"/>
      <c r="EXD855" s="28"/>
      <c r="EXE855" s="28"/>
      <c r="EXF855" s="28"/>
      <c r="EXG855" s="28"/>
      <c r="EXH855" s="28"/>
      <c r="EXI855" s="28"/>
      <c r="EXJ855" s="28"/>
      <c r="EXK855" s="28"/>
      <c r="EXL855" s="28"/>
      <c r="EXM855" s="28"/>
      <c r="EXN855" s="28"/>
      <c r="EXO855" s="28"/>
      <c r="EXP855" s="28"/>
      <c r="EXQ855" s="28"/>
      <c r="EXR855" s="28"/>
      <c r="EXS855" s="28"/>
      <c r="EXT855" s="28"/>
      <c r="EXU855" s="28"/>
      <c r="EXV855" s="28"/>
      <c r="EXW855" s="28"/>
      <c r="EXX855" s="28"/>
      <c r="EXY855" s="28"/>
      <c r="EXZ855" s="28"/>
      <c r="EYA855" s="28"/>
      <c r="EYB855" s="28"/>
      <c r="EYC855" s="28"/>
      <c r="EYD855" s="28"/>
      <c r="EYE855" s="28"/>
      <c r="EYF855" s="28"/>
      <c r="EYG855" s="28"/>
      <c r="EYH855" s="28"/>
      <c r="EYI855" s="28"/>
      <c r="EYJ855" s="28"/>
      <c r="EYK855" s="28"/>
      <c r="EYL855" s="28"/>
      <c r="EYM855" s="28"/>
      <c r="EYN855" s="28"/>
      <c r="EYO855" s="28"/>
      <c r="EYP855" s="28"/>
      <c r="EYQ855" s="28"/>
      <c r="EYR855" s="28"/>
      <c r="EYS855" s="28"/>
      <c r="EYT855" s="28"/>
      <c r="EYU855" s="28"/>
      <c r="EYV855" s="28"/>
      <c r="EYW855" s="28"/>
      <c r="EYX855" s="28"/>
      <c r="EYY855" s="28"/>
      <c r="EYZ855" s="28"/>
      <c r="EZA855" s="28"/>
      <c r="EZB855" s="28"/>
      <c r="EZC855" s="28"/>
      <c r="EZD855" s="28"/>
      <c r="EZE855" s="28"/>
      <c r="EZF855" s="28"/>
      <c r="EZG855" s="28"/>
      <c r="EZH855" s="28"/>
      <c r="EZI855" s="28"/>
      <c r="EZJ855" s="28"/>
      <c r="EZK855" s="28"/>
      <c r="EZL855" s="28"/>
      <c r="EZM855" s="28"/>
      <c r="EZN855" s="28"/>
      <c r="EZO855" s="28"/>
      <c r="EZP855" s="28"/>
      <c r="EZQ855" s="28"/>
      <c r="EZR855" s="28"/>
      <c r="EZS855" s="28"/>
      <c r="EZT855" s="28"/>
      <c r="EZU855" s="28"/>
      <c r="EZV855" s="28"/>
      <c r="EZW855" s="28"/>
      <c r="EZX855" s="28"/>
      <c r="EZY855" s="28"/>
      <c r="EZZ855" s="28"/>
      <c r="FAA855" s="28"/>
      <c r="FAB855" s="28"/>
      <c r="FAC855" s="28"/>
      <c r="FAD855" s="28"/>
      <c r="FAE855" s="28"/>
      <c r="FAF855" s="28"/>
      <c r="FAG855" s="28"/>
      <c r="FAH855" s="28"/>
      <c r="FAI855" s="28"/>
      <c r="FAJ855" s="28"/>
      <c r="FAK855" s="28"/>
      <c r="FAL855" s="28"/>
      <c r="FAM855" s="28"/>
      <c r="FAN855" s="28"/>
      <c r="FAO855" s="28"/>
      <c r="FAP855" s="28"/>
      <c r="FAQ855" s="28"/>
      <c r="FAR855" s="28"/>
      <c r="FAS855" s="28"/>
      <c r="FAT855" s="28"/>
      <c r="FAU855" s="28"/>
      <c r="FAV855" s="28"/>
      <c r="FAW855" s="28"/>
      <c r="FAX855" s="28"/>
      <c r="FAY855" s="28"/>
      <c r="FAZ855" s="28"/>
      <c r="FBA855" s="28"/>
      <c r="FBB855" s="28"/>
      <c r="FBC855" s="28"/>
      <c r="FBD855" s="28"/>
      <c r="FBE855" s="28"/>
      <c r="FBF855" s="28"/>
      <c r="FBG855" s="28"/>
      <c r="FBH855" s="28"/>
      <c r="FBI855" s="28"/>
      <c r="FBJ855" s="28"/>
      <c r="FBK855" s="28"/>
      <c r="FBL855" s="28"/>
      <c r="FBM855" s="28"/>
      <c r="FBN855" s="28"/>
      <c r="FBO855" s="28"/>
      <c r="FBP855" s="28"/>
      <c r="FBQ855" s="28"/>
      <c r="FBR855" s="28"/>
      <c r="FBS855" s="28"/>
      <c r="FBT855" s="28"/>
      <c r="FBU855" s="28"/>
      <c r="FBV855" s="28"/>
      <c r="FBW855" s="28"/>
      <c r="FBX855" s="28"/>
      <c r="FBY855" s="28"/>
      <c r="FBZ855" s="28"/>
      <c r="FCA855" s="28"/>
      <c r="FCB855" s="28"/>
      <c r="FCC855" s="28"/>
      <c r="FCD855" s="28"/>
      <c r="FCE855" s="28"/>
      <c r="FCF855" s="28"/>
      <c r="FCG855" s="28"/>
      <c r="FCH855" s="28"/>
      <c r="FCI855" s="28"/>
      <c r="FCJ855" s="28"/>
      <c r="FCK855" s="28"/>
      <c r="FCL855" s="28"/>
      <c r="FCM855" s="28"/>
      <c r="FCN855" s="28"/>
      <c r="FCO855" s="28"/>
      <c r="FCP855" s="28"/>
      <c r="FCQ855" s="28"/>
      <c r="FCR855" s="28"/>
      <c r="FCS855" s="28"/>
      <c r="FCT855" s="28"/>
      <c r="FCU855" s="28"/>
      <c r="FCV855" s="28"/>
      <c r="FCW855" s="28"/>
      <c r="FCX855" s="28"/>
      <c r="FCY855" s="28"/>
      <c r="FCZ855" s="28"/>
      <c r="FDA855" s="28"/>
      <c r="FDB855" s="28"/>
      <c r="FDC855" s="28"/>
      <c r="FDD855" s="28"/>
      <c r="FDE855" s="28"/>
      <c r="FDF855" s="28"/>
      <c r="FDG855" s="28"/>
      <c r="FDH855" s="28"/>
      <c r="FDI855" s="28"/>
      <c r="FDJ855" s="28"/>
      <c r="FDK855" s="28"/>
      <c r="FDL855" s="28"/>
      <c r="FDM855" s="28"/>
      <c r="FDN855" s="28"/>
      <c r="FDO855" s="28"/>
      <c r="FDP855" s="28"/>
      <c r="FDQ855" s="28"/>
      <c r="FDR855" s="28"/>
      <c r="FDS855" s="28"/>
      <c r="FDT855" s="28"/>
      <c r="FDU855" s="28"/>
      <c r="FDV855" s="28"/>
      <c r="FDW855" s="28"/>
      <c r="FDX855" s="28"/>
      <c r="FDY855" s="28"/>
      <c r="FDZ855" s="28"/>
      <c r="FEA855" s="28"/>
      <c r="FEB855" s="28"/>
      <c r="FEC855" s="28"/>
      <c r="FED855" s="28"/>
      <c r="FEE855" s="28"/>
      <c r="FEF855" s="28"/>
      <c r="FEG855" s="28"/>
      <c r="FEH855" s="28"/>
      <c r="FEI855" s="28"/>
      <c r="FEJ855" s="28"/>
      <c r="FEK855" s="28"/>
      <c r="FEL855" s="28"/>
      <c r="FEM855" s="28"/>
      <c r="FEN855" s="28"/>
      <c r="FEO855" s="28"/>
      <c r="FEP855" s="28"/>
      <c r="FEQ855" s="28"/>
      <c r="FER855" s="28"/>
      <c r="FES855" s="28"/>
      <c r="FET855" s="28"/>
      <c r="FEU855" s="28"/>
      <c r="FEV855" s="28"/>
      <c r="FEW855" s="28"/>
      <c r="FEX855" s="28"/>
      <c r="FEY855" s="28"/>
      <c r="FEZ855" s="28"/>
      <c r="FFA855" s="28"/>
      <c r="FFB855" s="28"/>
      <c r="FFC855" s="28"/>
      <c r="FFD855" s="28"/>
      <c r="FFE855" s="28"/>
      <c r="FFF855" s="28"/>
      <c r="FFG855" s="28"/>
      <c r="FFH855" s="28"/>
      <c r="FFI855" s="28"/>
      <c r="FFJ855" s="28"/>
      <c r="FFK855" s="28"/>
      <c r="FFL855" s="28"/>
      <c r="FFM855" s="28"/>
      <c r="FFN855" s="28"/>
      <c r="FFO855" s="28"/>
      <c r="FFP855" s="28"/>
      <c r="FFQ855" s="28"/>
      <c r="FFR855" s="28"/>
      <c r="FFS855" s="28"/>
      <c r="FFT855" s="28"/>
      <c r="FFU855" s="28"/>
      <c r="FFV855" s="28"/>
      <c r="FFW855" s="28"/>
      <c r="FFX855" s="28"/>
      <c r="FFY855" s="28"/>
      <c r="FFZ855" s="28"/>
      <c r="FGA855" s="28"/>
      <c r="FGB855" s="28"/>
      <c r="FGC855" s="28"/>
      <c r="FGD855" s="28"/>
      <c r="FGE855" s="28"/>
      <c r="FGF855" s="28"/>
      <c r="FGG855" s="28"/>
      <c r="FGH855" s="28"/>
      <c r="FGI855" s="28"/>
      <c r="FGJ855" s="28"/>
      <c r="FGK855" s="28"/>
      <c r="FGL855" s="28"/>
      <c r="FGM855" s="28"/>
      <c r="FGN855" s="28"/>
      <c r="FGO855" s="28"/>
      <c r="FGP855" s="28"/>
      <c r="FGQ855" s="28"/>
      <c r="FGR855" s="28"/>
      <c r="FGS855" s="28"/>
      <c r="FGT855" s="28"/>
      <c r="FGU855" s="28"/>
      <c r="FGV855" s="28"/>
      <c r="FGW855" s="28"/>
      <c r="FGX855" s="28"/>
      <c r="FGY855" s="28"/>
      <c r="FGZ855" s="28"/>
      <c r="FHA855" s="28"/>
      <c r="FHB855" s="28"/>
      <c r="FHC855" s="28"/>
      <c r="FHD855" s="28"/>
      <c r="FHE855" s="28"/>
      <c r="FHF855" s="28"/>
      <c r="FHG855" s="28"/>
      <c r="FHH855" s="28"/>
      <c r="FHI855" s="28"/>
      <c r="FHJ855" s="28"/>
      <c r="FHK855" s="28"/>
      <c r="FHL855" s="28"/>
      <c r="FHM855" s="28"/>
      <c r="FHN855" s="28"/>
      <c r="FHO855" s="28"/>
      <c r="FHP855" s="28"/>
      <c r="FHQ855" s="28"/>
      <c r="FHR855" s="28"/>
      <c r="FHS855" s="28"/>
      <c r="FHT855" s="28"/>
      <c r="FHU855" s="28"/>
      <c r="FHV855" s="28"/>
      <c r="FHW855" s="28"/>
      <c r="FHX855" s="28"/>
      <c r="FHY855" s="28"/>
      <c r="FHZ855" s="28"/>
      <c r="FIA855" s="28"/>
      <c r="FIB855" s="28"/>
      <c r="FIC855" s="28"/>
      <c r="FID855" s="28"/>
      <c r="FIE855" s="28"/>
      <c r="FIF855" s="28"/>
      <c r="FIG855" s="28"/>
      <c r="FIH855" s="28"/>
      <c r="FII855" s="28"/>
      <c r="FIJ855" s="28"/>
      <c r="FIK855" s="28"/>
      <c r="FIL855" s="28"/>
      <c r="FIM855" s="28"/>
      <c r="FIN855" s="28"/>
      <c r="FIO855" s="28"/>
      <c r="FIP855" s="28"/>
      <c r="FIQ855" s="28"/>
      <c r="FIR855" s="28"/>
      <c r="FIS855" s="28"/>
      <c r="FIT855" s="28"/>
      <c r="FIU855" s="28"/>
      <c r="FIV855" s="28"/>
      <c r="FIW855" s="28"/>
      <c r="FIX855" s="28"/>
      <c r="FIY855" s="28"/>
      <c r="FIZ855" s="28"/>
      <c r="FJA855" s="28"/>
      <c r="FJB855" s="28"/>
      <c r="FJC855" s="28"/>
      <c r="FJD855" s="28"/>
      <c r="FJE855" s="28"/>
      <c r="FJF855" s="28"/>
      <c r="FJG855" s="28"/>
      <c r="FJH855" s="28"/>
      <c r="FJI855" s="28"/>
      <c r="FJJ855" s="28"/>
      <c r="FJK855" s="28"/>
      <c r="FJL855" s="28"/>
      <c r="FJM855" s="28"/>
      <c r="FJN855" s="28"/>
      <c r="FJO855" s="28"/>
      <c r="FJP855" s="28"/>
      <c r="FJQ855" s="28"/>
      <c r="FJR855" s="28"/>
      <c r="FJS855" s="28"/>
      <c r="FJT855" s="28"/>
      <c r="FJU855" s="28"/>
      <c r="FJV855" s="28"/>
      <c r="FJW855" s="28"/>
      <c r="FJX855" s="28"/>
      <c r="FJY855" s="28"/>
      <c r="FJZ855" s="28"/>
      <c r="FKA855" s="28"/>
      <c r="FKB855" s="28"/>
      <c r="FKC855" s="28"/>
      <c r="FKD855" s="28"/>
      <c r="FKE855" s="28"/>
      <c r="FKF855" s="28"/>
      <c r="FKG855" s="28"/>
      <c r="FKH855" s="28"/>
      <c r="FKI855" s="28"/>
      <c r="FKJ855" s="28"/>
      <c r="FKK855" s="28"/>
      <c r="FKL855" s="28"/>
      <c r="FKM855" s="28"/>
      <c r="FKN855" s="28"/>
      <c r="FKO855" s="28"/>
      <c r="FKP855" s="28"/>
      <c r="FKQ855" s="28"/>
      <c r="FKR855" s="28"/>
      <c r="FKS855" s="28"/>
      <c r="FKT855" s="28"/>
      <c r="FKU855" s="28"/>
      <c r="FKV855" s="28"/>
      <c r="FKW855" s="28"/>
      <c r="FKX855" s="28"/>
      <c r="FKY855" s="28"/>
      <c r="FKZ855" s="28"/>
      <c r="FLA855" s="28"/>
      <c r="FLB855" s="28"/>
      <c r="FLC855" s="28"/>
      <c r="FLD855" s="28"/>
      <c r="FLE855" s="28"/>
      <c r="FLF855" s="28"/>
      <c r="FLG855" s="28"/>
      <c r="FLH855" s="28"/>
      <c r="FLI855" s="28"/>
      <c r="FLJ855" s="28"/>
      <c r="FLK855" s="28"/>
      <c r="FLL855" s="28"/>
      <c r="FLM855" s="28"/>
      <c r="FLN855" s="28"/>
      <c r="FLO855" s="28"/>
      <c r="FLP855" s="28"/>
      <c r="FLQ855" s="28"/>
      <c r="FLR855" s="28"/>
      <c r="FLS855" s="28"/>
      <c r="FLT855" s="28"/>
      <c r="FLU855" s="28"/>
      <c r="FLV855" s="28"/>
      <c r="FLW855" s="28"/>
      <c r="FLX855" s="28"/>
      <c r="FLY855" s="28"/>
      <c r="FLZ855" s="28"/>
      <c r="FMA855" s="28"/>
      <c r="FMB855" s="28"/>
      <c r="FMC855" s="28"/>
      <c r="FMD855" s="28"/>
      <c r="FME855" s="28"/>
      <c r="FMF855" s="28"/>
      <c r="FMG855" s="28"/>
      <c r="FMH855" s="28"/>
      <c r="FMI855" s="28"/>
      <c r="FMJ855" s="28"/>
      <c r="FMK855" s="28"/>
      <c r="FML855" s="28"/>
      <c r="FMM855" s="28"/>
      <c r="FMN855" s="28"/>
      <c r="FMO855" s="28"/>
      <c r="FMP855" s="28"/>
      <c r="FMQ855" s="28"/>
      <c r="FMR855" s="28"/>
      <c r="FMS855" s="28"/>
      <c r="FMT855" s="28"/>
      <c r="FMU855" s="28"/>
      <c r="FMV855" s="28"/>
      <c r="FMW855" s="28"/>
      <c r="FMX855" s="28"/>
      <c r="FMY855" s="28"/>
      <c r="FMZ855" s="28"/>
      <c r="FNA855" s="28"/>
      <c r="FNB855" s="28"/>
      <c r="FNC855" s="28"/>
      <c r="FND855" s="28"/>
      <c r="FNE855" s="28"/>
      <c r="FNF855" s="28"/>
      <c r="FNG855" s="28"/>
      <c r="FNH855" s="28"/>
      <c r="FNI855" s="28"/>
      <c r="FNJ855" s="28"/>
      <c r="FNK855" s="28"/>
      <c r="FNL855" s="28"/>
      <c r="FNM855" s="28"/>
      <c r="FNN855" s="28"/>
      <c r="FNO855" s="28"/>
      <c r="FNP855" s="28"/>
      <c r="FNQ855" s="28"/>
      <c r="FNR855" s="28"/>
      <c r="FNS855" s="28"/>
      <c r="FNT855" s="28"/>
      <c r="FNU855" s="28"/>
      <c r="FNV855" s="28"/>
      <c r="FNW855" s="28"/>
      <c r="FNX855" s="28"/>
      <c r="FNY855" s="28"/>
      <c r="FNZ855" s="28"/>
      <c r="FOA855" s="28"/>
      <c r="FOB855" s="28"/>
      <c r="FOC855" s="28"/>
      <c r="FOD855" s="28"/>
      <c r="FOE855" s="28"/>
      <c r="FOF855" s="28"/>
      <c r="FOG855" s="28"/>
      <c r="FOH855" s="28"/>
      <c r="FOI855" s="28"/>
      <c r="FOJ855" s="28"/>
      <c r="FOK855" s="28"/>
      <c r="FOL855" s="28"/>
      <c r="FOM855" s="28"/>
      <c r="FON855" s="28"/>
      <c r="FOO855" s="28"/>
      <c r="FOP855" s="28"/>
      <c r="FOQ855" s="28"/>
      <c r="FOR855" s="28"/>
      <c r="FOS855" s="28"/>
      <c r="FOT855" s="28"/>
      <c r="FOU855" s="28"/>
      <c r="FOV855" s="28"/>
      <c r="FOW855" s="28"/>
      <c r="FOX855" s="28"/>
      <c r="FOY855" s="28"/>
      <c r="FOZ855" s="28"/>
      <c r="FPA855" s="28"/>
      <c r="FPB855" s="28"/>
      <c r="FPC855" s="28"/>
      <c r="FPD855" s="28"/>
      <c r="FPE855" s="28"/>
      <c r="FPF855" s="28"/>
      <c r="FPG855" s="28"/>
      <c r="FPH855" s="28"/>
      <c r="FPI855" s="28"/>
      <c r="FPJ855" s="28"/>
      <c r="FPK855" s="28"/>
      <c r="FPL855" s="28"/>
      <c r="FPM855" s="28"/>
      <c r="FPN855" s="28"/>
      <c r="FPO855" s="28"/>
      <c r="FPP855" s="28"/>
      <c r="FPQ855" s="28"/>
      <c r="FPR855" s="28"/>
      <c r="FPS855" s="28"/>
      <c r="FPT855" s="28"/>
      <c r="FPU855" s="28"/>
      <c r="FPV855" s="28"/>
      <c r="FPW855" s="28"/>
      <c r="FPX855" s="28"/>
      <c r="FPY855" s="28"/>
      <c r="FPZ855" s="28"/>
      <c r="FQA855" s="28"/>
      <c r="FQB855" s="28"/>
      <c r="FQC855" s="28"/>
      <c r="FQD855" s="28"/>
      <c r="FQE855" s="28"/>
      <c r="FQF855" s="28"/>
      <c r="FQG855" s="28"/>
      <c r="FQH855" s="28"/>
      <c r="FQI855" s="28"/>
      <c r="FQJ855" s="28"/>
      <c r="FQK855" s="28"/>
      <c r="FQL855" s="28"/>
      <c r="FQM855" s="28"/>
      <c r="FQN855" s="28"/>
      <c r="FQO855" s="28"/>
      <c r="FQP855" s="28"/>
      <c r="FQQ855" s="28"/>
      <c r="FQR855" s="28"/>
      <c r="FQS855" s="28"/>
      <c r="FQT855" s="28"/>
      <c r="FQU855" s="28"/>
      <c r="FQV855" s="28"/>
      <c r="FQW855" s="28"/>
      <c r="FQX855" s="28"/>
      <c r="FQY855" s="28"/>
      <c r="FQZ855" s="28"/>
      <c r="FRA855" s="28"/>
      <c r="FRB855" s="28"/>
      <c r="FRC855" s="28"/>
      <c r="FRD855" s="28"/>
      <c r="FRE855" s="28"/>
      <c r="FRF855" s="28"/>
      <c r="FRG855" s="28"/>
      <c r="FRH855" s="28"/>
      <c r="FRI855" s="28"/>
      <c r="FRJ855" s="28"/>
      <c r="FRK855" s="28"/>
      <c r="FRL855" s="28"/>
      <c r="FRM855" s="28"/>
      <c r="FRN855" s="28"/>
      <c r="FRO855" s="28"/>
      <c r="FRP855" s="28"/>
      <c r="FRQ855" s="28"/>
      <c r="FRR855" s="28"/>
      <c r="FRS855" s="28"/>
      <c r="FRT855" s="28"/>
      <c r="FRU855" s="28"/>
      <c r="FRV855" s="28"/>
      <c r="FRW855" s="28"/>
      <c r="FRX855" s="28"/>
      <c r="FRY855" s="28"/>
      <c r="FRZ855" s="28"/>
      <c r="FSA855" s="28"/>
      <c r="FSB855" s="28"/>
      <c r="FSC855" s="28"/>
      <c r="FSD855" s="28"/>
      <c r="FSE855" s="28"/>
      <c r="FSF855" s="28"/>
      <c r="FSG855" s="28"/>
      <c r="FSH855" s="28"/>
      <c r="FSI855" s="28"/>
      <c r="FSJ855" s="28"/>
      <c r="FSK855" s="28"/>
      <c r="FSL855" s="28"/>
      <c r="FSM855" s="28"/>
      <c r="FSN855" s="28"/>
      <c r="FSO855" s="28"/>
      <c r="FSP855" s="28"/>
      <c r="FSQ855" s="28"/>
      <c r="FSR855" s="28"/>
      <c r="FSS855" s="28"/>
      <c r="FST855" s="28"/>
      <c r="FSU855" s="28"/>
      <c r="FSV855" s="28"/>
      <c r="FSW855" s="28"/>
      <c r="FSX855" s="28"/>
      <c r="FSY855" s="28"/>
      <c r="FSZ855" s="28"/>
      <c r="FTA855" s="28"/>
      <c r="FTB855" s="28"/>
      <c r="FTC855" s="28"/>
      <c r="FTD855" s="28"/>
      <c r="FTE855" s="28"/>
      <c r="FTF855" s="28"/>
      <c r="FTG855" s="28"/>
      <c r="FTH855" s="28"/>
      <c r="FTI855" s="28"/>
      <c r="FTJ855" s="28"/>
      <c r="FTK855" s="28"/>
      <c r="FTL855" s="28"/>
      <c r="FTM855" s="28"/>
      <c r="FTN855" s="28"/>
      <c r="FTO855" s="28"/>
      <c r="FTP855" s="28"/>
      <c r="FTQ855" s="28"/>
      <c r="FTR855" s="28"/>
      <c r="FTS855" s="28"/>
      <c r="FTT855" s="28"/>
      <c r="FTU855" s="28"/>
      <c r="FTV855" s="28"/>
      <c r="FTW855" s="28"/>
      <c r="FTX855" s="28"/>
      <c r="FTY855" s="28"/>
      <c r="FTZ855" s="28"/>
      <c r="FUA855" s="28"/>
      <c r="FUB855" s="28"/>
      <c r="FUC855" s="28"/>
      <c r="FUD855" s="28"/>
      <c r="FUE855" s="28"/>
      <c r="FUF855" s="28"/>
      <c r="FUG855" s="28"/>
      <c r="FUH855" s="28"/>
      <c r="FUI855" s="28"/>
      <c r="FUJ855" s="28"/>
      <c r="FUK855" s="28"/>
      <c r="FUL855" s="28"/>
      <c r="FUM855" s="28"/>
      <c r="FUN855" s="28"/>
      <c r="FUO855" s="28"/>
      <c r="FUP855" s="28"/>
      <c r="FUQ855" s="28"/>
      <c r="FUR855" s="28"/>
      <c r="FUS855" s="28"/>
      <c r="FUT855" s="28"/>
      <c r="FUU855" s="28"/>
      <c r="FUV855" s="28"/>
      <c r="FUW855" s="28"/>
      <c r="FUX855" s="28"/>
      <c r="FUY855" s="28"/>
      <c r="FUZ855" s="28"/>
      <c r="FVA855" s="28"/>
      <c r="FVB855" s="28"/>
      <c r="FVC855" s="28"/>
      <c r="FVD855" s="28"/>
      <c r="FVE855" s="28"/>
      <c r="FVF855" s="28"/>
      <c r="FVG855" s="28"/>
      <c r="FVH855" s="28"/>
      <c r="FVI855" s="28"/>
      <c r="FVJ855" s="28"/>
      <c r="FVK855" s="28"/>
      <c r="FVL855" s="28"/>
      <c r="FVM855" s="28"/>
      <c r="FVN855" s="28"/>
      <c r="FVO855" s="28"/>
      <c r="FVP855" s="28"/>
      <c r="FVQ855" s="28"/>
      <c r="FVR855" s="28"/>
      <c r="FVS855" s="28"/>
      <c r="FVT855" s="28"/>
      <c r="FVU855" s="28"/>
      <c r="FVV855" s="28"/>
      <c r="FVW855" s="28"/>
      <c r="FVX855" s="28"/>
      <c r="FVY855" s="28"/>
      <c r="FVZ855" s="28"/>
      <c r="FWA855" s="28"/>
      <c r="FWB855" s="28"/>
      <c r="FWC855" s="28"/>
      <c r="FWD855" s="28"/>
      <c r="FWE855" s="28"/>
      <c r="FWF855" s="28"/>
      <c r="FWG855" s="28"/>
      <c r="FWH855" s="28"/>
      <c r="FWI855" s="28"/>
      <c r="FWJ855" s="28"/>
      <c r="FWK855" s="28"/>
      <c r="FWL855" s="28"/>
      <c r="FWM855" s="28"/>
      <c r="FWN855" s="28"/>
      <c r="FWO855" s="28"/>
      <c r="FWP855" s="28"/>
      <c r="FWQ855" s="28"/>
      <c r="FWR855" s="28"/>
      <c r="FWS855" s="28"/>
      <c r="FWT855" s="28"/>
      <c r="FWU855" s="28"/>
      <c r="FWV855" s="28"/>
      <c r="FWW855" s="28"/>
      <c r="FWX855" s="28"/>
      <c r="FWY855" s="28"/>
      <c r="FWZ855" s="28"/>
      <c r="FXA855" s="28"/>
      <c r="FXB855" s="28"/>
      <c r="FXC855" s="28"/>
      <c r="FXD855" s="28"/>
      <c r="FXE855" s="28"/>
      <c r="FXF855" s="28"/>
      <c r="FXG855" s="28"/>
      <c r="FXH855" s="28"/>
      <c r="FXI855" s="28"/>
      <c r="FXJ855" s="28"/>
      <c r="FXK855" s="28"/>
      <c r="FXL855" s="28"/>
      <c r="FXM855" s="28"/>
      <c r="FXN855" s="28"/>
      <c r="FXO855" s="28"/>
      <c r="FXP855" s="28"/>
      <c r="FXQ855" s="28"/>
      <c r="FXR855" s="28"/>
      <c r="FXS855" s="28"/>
      <c r="FXT855" s="28"/>
      <c r="FXU855" s="28"/>
      <c r="FXV855" s="28"/>
      <c r="FXW855" s="28"/>
      <c r="FXX855" s="28"/>
      <c r="FXY855" s="28"/>
      <c r="FXZ855" s="28"/>
      <c r="FYA855" s="28"/>
      <c r="FYB855" s="28"/>
      <c r="FYC855" s="28"/>
      <c r="FYD855" s="28"/>
      <c r="FYE855" s="28"/>
      <c r="FYF855" s="28"/>
      <c r="FYG855" s="28"/>
      <c r="FYH855" s="28"/>
      <c r="FYI855" s="28"/>
      <c r="FYJ855" s="28"/>
      <c r="FYK855" s="28"/>
      <c r="FYL855" s="28"/>
      <c r="FYM855" s="28"/>
      <c r="FYN855" s="28"/>
      <c r="FYO855" s="28"/>
      <c r="FYP855" s="28"/>
      <c r="FYQ855" s="28"/>
      <c r="FYR855" s="28"/>
      <c r="FYS855" s="28"/>
      <c r="FYT855" s="28"/>
      <c r="FYU855" s="28"/>
      <c r="FYV855" s="28"/>
      <c r="FYW855" s="28"/>
      <c r="FYX855" s="28"/>
      <c r="FYY855" s="28"/>
      <c r="FYZ855" s="28"/>
      <c r="FZA855" s="28"/>
      <c r="FZB855" s="28"/>
      <c r="FZC855" s="28"/>
      <c r="FZD855" s="28"/>
      <c r="FZE855" s="28"/>
      <c r="FZF855" s="28"/>
      <c r="FZG855" s="28"/>
      <c r="FZH855" s="28"/>
      <c r="FZI855" s="28"/>
      <c r="FZJ855" s="28"/>
      <c r="FZK855" s="28"/>
      <c r="FZL855" s="28"/>
      <c r="FZM855" s="28"/>
      <c r="FZN855" s="28"/>
      <c r="FZO855" s="28"/>
      <c r="FZP855" s="28"/>
      <c r="FZQ855" s="28"/>
      <c r="FZR855" s="28"/>
      <c r="FZS855" s="28"/>
      <c r="FZT855" s="28"/>
      <c r="FZU855" s="28"/>
      <c r="FZV855" s="28"/>
      <c r="FZW855" s="28"/>
      <c r="FZX855" s="28"/>
      <c r="FZY855" s="28"/>
      <c r="FZZ855" s="28"/>
      <c r="GAA855" s="28"/>
      <c r="GAB855" s="28"/>
      <c r="GAC855" s="28"/>
      <c r="GAD855" s="28"/>
      <c r="GAE855" s="28"/>
      <c r="GAF855" s="28"/>
      <c r="GAG855" s="28"/>
      <c r="GAH855" s="28"/>
      <c r="GAI855" s="28"/>
      <c r="GAJ855" s="28"/>
      <c r="GAK855" s="28"/>
      <c r="GAL855" s="28"/>
      <c r="GAM855" s="28"/>
      <c r="GAN855" s="28"/>
      <c r="GAO855" s="28"/>
      <c r="GAP855" s="28"/>
      <c r="GAQ855" s="28"/>
      <c r="GAR855" s="28"/>
      <c r="GAS855" s="28"/>
      <c r="GAT855" s="28"/>
      <c r="GAU855" s="28"/>
      <c r="GAV855" s="28"/>
      <c r="GAW855" s="28"/>
      <c r="GAX855" s="28"/>
      <c r="GAY855" s="28"/>
      <c r="GAZ855" s="28"/>
      <c r="GBA855" s="28"/>
      <c r="GBB855" s="28"/>
      <c r="GBC855" s="28"/>
      <c r="GBD855" s="28"/>
      <c r="GBE855" s="28"/>
      <c r="GBF855" s="28"/>
      <c r="GBG855" s="28"/>
      <c r="GBH855" s="28"/>
      <c r="GBI855" s="28"/>
      <c r="GBJ855" s="28"/>
      <c r="GBK855" s="28"/>
      <c r="GBL855" s="28"/>
      <c r="GBM855" s="28"/>
      <c r="GBN855" s="28"/>
      <c r="GBO855" s="28"/>
      <c r="GBP855" s="28"/>
      <c r="GBQ855" s="28"/>
      <c r="GBR855" s="28"/>
      <c r="GBS855" s="28"/>
      <c r="GBT855" s="28"/>
      <c r="GBU855" s="28"/>
      <c r="GBV855" s="28"/>
      <c r="GBW855" s="28"/>
      <c r="GBX855" s="28"/>
      <c r="GBY855" s="28"/>
      <c r="GBZ855" s="28"/>
      <c r="GCA855" s="28"/>
      <c r="GCB855" s="28"/>
      <c r="GCC855" s="28"/>
      <c r="GCD855" s="28"/>
      <c r="GCE855" s="28"/>
      <c r="GCF855" s="28"/>
      <c r="GCG855" s="28"/>
      <c r="GCH855" s="28"/>
      <c r="GCI855" s="28"/>
      <c r="GCJ855" s="28"/>
      <c r="GCK855" s="28"/>
      <c r="GCL855" s="28"/>
      <c r="GCM855" s="28"/>
      <c r="GCN855" s="28"/>
      <c r="GCO855" s="28"/>
      <c r="GCP855" s="28"/>
      <c r="GCQ855" s="28"/>
      <c r="GCR855" s="28"/>
      <c r="GCS855" s="28"/>
      <c r="GCT855" s="28"/>
      <c r="GCU855" s="28"/>
      <c r="GCV855" s="28"/>
      <c r="GCW855" s="28"/>
      <c r="GCX855" s="28"/>
      <c r="GCY855" s="28"/>
      <c r="GCZ855" s="28"/>
      <c r="GDA855" s="28"/>
      <c r="GDB855" s="28"/>
      <c r="GDC855" s="28"/>
      <c r="GDD855" s="28"/>
      <c r="GDE855" s="28"/>
      <c r="GDF855" s="28"/>
      <c r="GDG855" s="28"/>
      <c r="GDH855" s="28"/>
      <c r="GDI855" s="28"/>
      <c r="GDJ855" s="28"/>
      <c r="GDK855" s="28"/>
      <c r="GDL855" s="28"/>
      <c r="GDM855" s="28"/>
      <c r="GDN855" s="28"/>
      <c r="GDO855" s="28"/>
      <c r="GDP855" s="28"/>
      <c r="GDQ855" s="28"/>
      <c r="GDR855" s="28"/>
      <c r="GDS855" s="28"/>
      <c r="GDT855" s="28"/>
      <c r="GDU855" s="28"/>
      <c r="GDV855" s="28"/>
      <c r="GDW855" s="28"/>
      <c r="GDX855" s="28"/>
      <c r="GDY855" s="28"/>
      <c r="GDZ855" s="28"/>
      <c r="GEA855" s="28"/>
      <c r="GEB855" s="28"/>
      <c r="GEC855" s="28"/>
      <c r="GED855" s="28"/>
      <c r="GEE855" s="28"/>
      <c r="GEF855" s="28"/>
      <c r="GEG855" s="28"/>
      <c r="GEH855" s="28"/>
      <c r="GEI855" s="28"/>
      <c r="GEJ855" s="28"/>
      <c r="GEK855" s="28"/>
      <c r="GEL855" s="28"/>
      <c r="GEM855" s="28"/>
      <c r="GEN855" s="28"/>
      <c r="GEO855" s="28"/>
      <c r="GEP855" s="28"/>
      <c r="GEQ855" s="28"/>
      <c r="GER855" s="28"/>
      <c r="GES855" s="28"/>
      <c r="GET855" s="28"/>
      <c r="GEU855" s="28"/>
      <c r="GEV855" s="28"/>
      <c r="GEW855" s="28"/>
      <c r="GEX855" s="28"/>
      <c r="GEY855" s="28"/>
      <c r="GEZ855" s="28"/>
      <c r="GFA855" s="28"/>
      <c r="GFB855" s="28"/>
      <c r="GFC855" s="28"/>
      <c r="GFD855" s="28"/>
      <c r="GFE855" s="28"/>
      <c r="GFF855" s="28"/>
      <c r="GFG855" s="28"/>
      <c r="GFH855" s="28"/>
      <c r="GFI855" s="28"/>
      <c r="GFJ855" s="28"/>
      <c r="GFK855" s="28"/>
      <c r="GFL855" s="28"/>
      <c r="GFM855" s="28"/>
      <c r="GFN855" s="28"/>
      <c r="GFO855" s="28"/>
      <c r="GFP855" s="28"/>
      <c r="GFQ855" s="28"/>
      <c r="GFR855" s="28"/>
      <c r="GFS855" s="28"/>
      <c r="GFT855" s="28"/>
      <c r="GFU855" s="28"/>
      <c r="GFV855" s="28"/>
      <c r="GFW855" s="28"/>
      <c r="GFX855" s="28"/>
      <c r="GFY855" s="28"/>
      <c r="GFZ855" s="28"/>
      <c r="GGA855" s="28"/>
      <c r="GGB855" s="28"/>
      <c r="GGC855" s="28"/>
      <c r="GGD855" s="28"/>
      <c r="GGE855" s="28"/>
      <c r="GGF855" s="28"/>
      <c r="GGG855" s="28"/>
      <c r="GGH855" s="28"/>
      <c r="GGI855" s="28"/>
      <c r="GGJ855" s="28"/>
      <c r="GGK855" s="28"/>
      <c r="GGL855" s="28"/>
      <c r="GGM855" s="28"/>
      <c r="GGN855" s="28"/>
      <c r="GGO855" s="28"/>
      <c r="GGP855" s="28"/>
      <c r="GGQ855" s="28"/>
      <c r="GGR855" s="28"/>
      <c r="GGS855" s="28"/>
      <c r="GGT855" s="28"/>
      <c r="GGU855" s="28"/>
      <c r="GGV855" s="28"/>
      <c r="GGW855" s="28"/>
      <c r="GGX855" s="28"/>
      <c r="GGY855" s="28"/>
      <c r="GGZ855" s="28"/>
      <c r="GHA855" s="28"/>
      <c r="GHB855" s="28"/>
      <c r="GHC855" s="28"/>
      <c r="GHD855" s="28"/>
      <c r="GHE855" s="28"/>
      <c r="GHF855" s="28"/>
      <c r="GHG855" s="28"/>
      <c r="GHH855" s="28"/>
      <c r="GHI855" s="28"/>
      <c r="GHJ855" s="28"/>
      <c r="GHK855" s="28"/>
      <c r="GHL855" s="28"/>
      <c r="GHM855" s="28"/>
      <c r="GHN855" s="28"/>
      <c r="GHO855" s="28"/>
      <c r="GHP855" s="28"/>
      <c r="GHQ855" s="28"/>
      <c r="GHR855" s="28"/>
      <c r="GHS855" s="28"/>
      <c r="GHT855" s="28"/>
      <c r="GHU855" s="28"/>
      <c r="GHV855" s="28"/>
      <c r="GHW855" s="28"/>
      <c r="GHX855" s="28"/>
      <c r="GHY855" s="28"/>
      <c r="GHZ855" s="28"/>
      <c r="GIA855" s="28"/>
      <c r="GIB855" s="28"/>
      <c r="GIC855" s="28"/>
      <c r="GID855" s="28"/>
      <c r="GIE855" s="28"/>
      <c r="GIF855" s="28"/>
      <c r="GIG855" s="28"/>
      <c r="GIH855" s="28"/>
      <c r="GII855" s="28"/>
      <c r="GIJ855" s="28"/>
      <c r="GIK855" s="28"/>
      <c r="GIL855" s="28"/>
      <c r="GIM855" s="28"/>
      <c r="GIN855" s="28"/>
      <c r="GIO855" s="28"/>
      <c r="GIP855" s="28"/>
      <c r="GIQ855" s="28"/>
      <c r="GIR855" s="28"/>
      <c r="GIS855" s="28"/>
      <c r="GIT855" s="28"/>
      <c r="GIU855" s="28"/>
      <c r="GIV855" s="28"/>
      <c r="GIW855" s="28"/>
      <c r="GIX855" s="28"/>
      <c r="GIY855" s="28"/>
      <c r="GIZ855" s="28"/>
      <c r="GJA855" s="28"/>
      <c r="GJB855" s="28"/>
      <c r="GJC855" s="28"/>
      <c r="GJD855" s="28"/>
      <c r="GJE855" s="28"/>
      <c r="GJF855" s="28"/>
      <c r="GJG855" s="28"/>
      <c r="GJH855" s="28"/>
      <c r="GJI855" s="28"/>
      <c r="GJJ855" s="28"/>
      <c r="GJK855" s="28"/>
      <c r="GJL855" s="28"/>
      <c r="GJM855" s="28"/>
      <c r="GJN855" s="28"/>
      <c r="GJO855" s="28"/>
      <c r="GJP855" s="28"/>
      <c r="GJQ855" s="28"/>
      <c r="GJR855" s="28"/>
      <c r="GJS855" s="28"/>
      <c r="GJT855" s="28"/>
      <c r="GJU855" s="28"/>
      <c r="GJV855" s="28"/>
      <c r="GJW855" s="28"/>
      <c r="GJX855" s="28"/>
      <c r="GJY855" s="28"/>
      <c r="GJZ855" s="28"/>
      <c r="GKA855" s="28"/>
      <c r="GKB855" s="28"/>
      <c r="GKC855" s="28"/>
      <c r="GKD855" s="28"/>
      <c r="GKE855" s="28"/>
      <c r="GKF855" s="28"/>
      <c r="GKG855" s="28"/>
      <c r="GKH855" s="28"/>
      <c r="GKI855" s="28"/>
      <c r="GKJ855" s="28"/>
      <c r="GKK855" s="28"/>
      <c r="GKL855" s="28"/>
      <c r="GKM855" s="28"/>
      <c r="GKN855" s="28"/>
      <c r="GKO855" s="28"/>
      <c r="GKP855" s="28"/>
      <c r="GKQ855" s="28"/>
      <c r="GKR855" s="28"/>
      <c r="GKS855" s="28"/>
      <c r="GKT855" s="28"/>
      <c r="GKU855" s="28"/>
      <c r="GKV855" s="28"/>
      <c r="GKW855" s="28"/>
      <c r="GKX855" s="28"/>
      <c r="GKY855" s="28"/>
      <c r="GKZ855" s="28"/>
      <c r="GLA855" s="28"/>
      <c r="GLB855" s="28"/>
      <c r="GLC855" s="28"/>
      <c r="GLD855" s="28"/>
      <c r="GLE855" s="28"/>
      <c r="GLF855" s="28"/>
      <c r="GLG855" s="28"/>
      <c r="GLH855" s="28"/>
      <c r="GLI855" s="28"/>
      <c r="GLJ855" s="28"/>
      <c r="GLK855" s="28"/>
      <c r="GLL855" s="28"/>
      <c r="GLM855" s="28"/>
      <c r="GLN855" s="28"/>
      <c r="GLO855" s="28"/>
      <c r="GLP855" s="28"/>
      <c r="GLQ855" s="28"/>
      <c r="GLR855" s="28"/>
      <c r="GLS855" s="28"/>
      <c r="GLT855" s="28"/>
      <c r="GLU855" s="28"/>
      <c r="GLV855" s="28"/>
      <c r="GLW855" s="28"/>
      <c r="GLX855" s="28"/>
      <c r="GLY855" s="28"/>
      <c r="GLZ855" s="28"/>
      <c r="GMA855" s="28"/>
      <c r="GMB855" s="28"/>
      <c r="GMC855" s="28"/>
      <c r="GMD855" s="28"/>
      <c r="GME855" s="28"/>
      <c r="GMF855" s="28"/>
      <c r="GMG855" s="28"/>
      <c r="GMH855" s="28"/>
      <c r="GMI855" s="28"/>
      <c r="GMJ855" s="28"/>
      <c r="GMK855" s="28"/>
      <c r="GML855" s="28"/>
      <c r="GMM855" s="28"/>
      <c r="GMN855" s="28"/>
      <c r="GMO855" s="28"/>
      <c r="GMP855" s="28"/>
      <c r="GMQ855" s="28"/>
      <c r="GMR855" s="28"/>
      <c r="GMS855" s="28"/>
      <c r="GMT855" s="28"/>
      <c r="GMU855" s="28"/>
      <c r="GMV855" s="28"/>
      <c r="GMW855" s="28"/>
      <c r="GMX855" s="28"/>
      <c r="GMY855" s="28"/>
      <c r="GMZ855" s="28"/>
      <c r="GNA855" s="28"/>
      <c r="GNB855" s="28"/>
      <c r="GNC855" s="28"/>
      <c r="GND855" s="28"/>
      <c r="GNE855" s="28"/>
      <c r="GNF855" s="28"/>
      <c r="GNG855" s="28"/>
      <c r="GNH855" s="28"/>
      <c r="GNI855" s="28"/>
      <c r="GNJ855" s="28"/>
      <c r="GNK855" s="28"/>
      <c r="GNL855" s="28"/>
      <c r="GNM855" s="28"/>
      <c r="GNN855" s="28"/>
      <c r="GNO855" s="28"/>
      <c r="GNP855" s="28"/>
      <c r="GNQ855" s="28"/>
      <c r="GNR855" s="28"/>
      <c r="GNS855" s="28"/>
      <c r="GNT855" s="28"/>
      <c r="GNU855" s="28"/>
      <c r="GNV855" s="28"/>
      <c r="GNW855" s="28"/>
      <c r="GNX855" s="28"/>
      <c r="GNY855" s="28"/>
      <c r="GNZ855" s="28"/>
      <c r="GOA855" s="28"/>
      <c r="GOB855" s="28"/>
      <c r="GOC855" s="28"/>
      <c r="GOD855" s="28"/>
      <c r="GOE855" s="28"/>
      <c r="GOF855" s="28"/>
      <c r="GOG855" s="28"/>
      <c r="GOH855" s="28"/>
      <c r="GOI855" s="28"/>
      <c r="GOJ855" s="28"/>
      <c r="GOK855" s="28"/>
      <c r="GOL855" s="28"/>
      <c r="GOM855" s="28"/>
      <c r="GON855" s="28"/>
      <c r="GOO855" s="28"/>
      <c r="GOP855" s="28"/>
      <c r="GOQ855" s="28"/>
      <c r="GOR855" s="28"/>
      <c r="GOS855" s="28"/>
      <c r="GOT855" s="28"/>
      <c r="GOU855" s="28"/>
      <c r="GOV855" s="28"/>
      <c r="GOW855" s="28"/>
      <c r="GOX855" s="28"/>
      <c r="GOY855" s="28"/>
      <c r="GOZ855" s="28"/>
      <c r="GPA855" s="28"/>
      <c r="GPB855" s="28"/>
      <c r="GPC855" s="28"/>
      <c r="GPD855" s="28"/>
      <c r="GPE855" s="28"/>
      <c r="GPF855" s="28"/>
      <c r="GPG855" s="28"/>
      <c r="GPH855" s="28"/>
      <c r="GPI855" s="28"/>
      <c r="GPJ855" s="28"/>
      <c r="GPK855" s="28"/>
      <c r="GPL855" s="28"/>
      <c r="GPM855" s="28"/>
      <c r="GPN855" s="28"/>
      <c r="GPO855" s="28"/>
      <c r="GPP855" s="28"/>
      <c r="GPQ855" s="28"/>
      <c r="GPR855" s="28"/>
      <c r="GPS855" s="28"/>
      <c r="GPT855" s="28"/>
      <c r="GPU855" s="28"/>
      <c r="GPV855" s="28"/>
      <c r="GPW855" s="28"/>
      <c r="GPX855" s="28"/>
      <c r="GPY855" s="28"/>
      <c r="GPZ855" s="28"/>
      <c r="GQA855" s="28"/>
      <c r="GQB855" s="28"/>
      <c r="GQC855" s="28"/>
      <c r="GQD855" s="28"/>
      <c r="GQE855" s="28"/>
      <c r="GQF855" s="28"/>
      <c r="GQG855" s="28"/>
      <c r="GQH855" s="28"/>
      <c r="GQI855" s="28"/>
      <c r="GQJ855" s="28"/>
      <c r="GQK855" s="28"/>
      <c r="GQL855" s="28"/>
      <c r="GQM855" s="28"/>
      <c r="GQN855" s="28"/>
      <c r="GQO855" s="28"/>
      <c r="GQP855" s="28"/>
      <c r="GQQ855" s="28"/>
      <c r="GQR855" s="28"/>
      <c r="GQS855" s="28"/>
      <c r="GQT855" s="28"/>
      <c r="GQU855" s="28"/>
      <c r="GQV855" s="28"/>
      <c r="GQW855" s="28"/>
      <c r="GQX855" s="28"/>
      <c r="GQY855" s="28"/>
      <c r="GQZ855" s="28"/>
      <c r="GRA855" s="28"/>
      <c r="GRB855" s="28"/>
      <c r="GRC855" s="28"/>
      <c r="GRD855" s="28"/>
      <c r="GRE855" s="28"/>
      <c r="GRF855" s="28"/>
      <c r="GRG855" s="28"/>
      <c r="GRH855" s="28"/>
      <c r="GRI855" s="28"/>
      <c r="GRJ855" s="28"/>
      <c r="GRK855" s="28"/>
      <c r="GRL855" s="28"/>
      <c r="GRM855" s="28"/>
      <c r="GRN855" s="28"/>
      <c r="GRO855" s="28"/>
      <c r="GRP855" s="28"/>
      <c r="GRQ855" s="28"/>
      <c r="GRR855" s="28"/>
      <c r="GRS855" s="28"/>
      <c r="GRT855" s="28"/>
      <c r="GRU855" s="28"/>
      <c r="GRV855" s="28"/>
      <c r="GRW855" s="28"/>
      <c r="GRX855" s="28"/>
      <c r="GRY855" s="28"/>
      <c r="GRZ855" s="28"/>
      <c r="GSA855" s="28"/>
      <c r="GSB855" s="28"/>
      <c r="GSC855" s="28"/>
      <c r="GSD855" s="28"/>
      <c r="GSE855" s="28"/>
      <c r="GSF855" s="28"/>
      <c r="GSG855" s="28"/>
      <c r="GSH855" s="28"/>
      <c r="GSI855" s="28"/>
      <c r="GSJ855" s="28"/>
      <c r="GSK855" s="28"/>
      <c r="GSL855" s="28"/>
      <c r="GSM855" s="28"/>
      <c r="GSN855" s="28"/>
      <c r="GSO855" s="28"/>
      <c r="GSP855" s="28"/>
      <c r="GSQ855" s="28"/>
      <c r="GSR855" s="28"/>
      <c r="GSS855" s="28"/>
      <c r="GST855" s="28"/>
      <c r="GSU855" s="28"/>
      <c r="GSV855" s="28"/>
      <c r="GSW855" s="28"/>
      <c r="GSX855" s="28"/>
      <c r="GSY855" s="28"/>
      <c r="GSZ855" s="28"/>
      <c r="GTA855" s="28"/>
      <c r="GTB855" s="28"/>
      <c r="GTC855" s="28"/>
      <c r="GTD855" s="28"/>
      <c r="GTE855" s="28"/>
      <c r="GTF855" s="28"/>
      <c r="GTG855" s="28"/>
      <c r="GTH855" s="28"/>
      <c r="GTI855" s="28"/>
      <c r="GTJ855" s="28"/>
      <c r="GTK855" s="28"/>
      <c r="GTL855" s="28"/>
      <c r="GTM855" s="28"/>
      <c r="GTN855" s="28"/>
      <c r="GTO855" s="28"/>
      <c r="GTP855" s="28"/>
      <c r="GTQ855" s="28"/>
      <c r="GTR855" s="28"/>
      <c r="GTS855" s="28"/>
      <c r="GTT855" s="28"/>
      <c r="GTU855" s="28"/>
      <c r="GTV855" s="28"/>
      <c r="GTW855" s="28"/>
      <c r="GTX855" s="28"/>
      <c r="GTY855" s="28"/>
      <c r="GTZ855" s="28"/>
      <c r="GUA855" s="28"/>
      <c r="GUB855" s="28"/>
      <c r="GUC855" s="28"/>
      <c r="GUD855" s="28"/>
      <c r="GUE855" s="28"/>
      <c r="GUF855" s="28"/>
      <c r="GUG855" s="28"/>
      <c r="GUH855" s="28"/>
      <c r="GUI855" s="28"/>
      <c r="GUJ855" s="28"/>
      <c r="GUK855" s="28"/>
      <c r="GUL855" s="28"/>
      <c r="GUM855" s="28"/>
      <c r="GUN855" s="28"/>
      <c r="GUO855" s="28"/>
      <c r="GUP855" s="28"/>
      <c r="GUQ855" s="28"/>
      <c r="GUR855" s="28"/>
      <c r="GUS855" s="28"/>
      <c r="GUT855" s="28"/>
      <c r="GUU855" s="28"/>
      <c r="GUV855" s="28"/>
      <c r="GUW855" s="28"/>
      <c r="GUX855" s="28"/>
      <c r="GUY855" s="28"/>
      <c r="GUZ855" s="28"/>
      <c r="GVA855" s="28"/>
      <c r="GVB855" s="28"/>
      <c r="GVC855" s="28"/>
      <c r="GVD855" s="28"/>
      <c r="GVE855" s="28"/>
      <c r="GVF855" s="28"/>
      <c r="GVG855" s="28"/>
      <c r="GVH855" s="28"/>
      <c r="GVI855" s="28"/>
      <c r="GVJ855" s="28"/>
      <c r="GVK855" s="28"/>
      <c r="GVL855" s="28"/>
      <c r="GVM855" s="28"/>
      <c r="GVN855" s="28"/>
      <c r="GVO855" s="28"/>
      <c r="GVP855" s="28"/>
      <c r="GVQ855" s="28"/>
      <c r="GVR855" s="28"/>
      <c r="GVS855" s="28"/>
      <c r="GVT855" s="28"/>
      <c r="GVU855" s="28"/>
      <c r="GVV855" s="28"/>
      <c r="GVW855" s="28"/>
      <c r="GVX855" s="28"/>
      <c r="GVY855" s="28"/>
      <c r="GVZ855" s="28"/>
      <c r="GWA855" s="28"/>
      <c r="GWB855" s="28"/>
      <c r="GWC855" s="28"/>
      <c r="GWD855" s="28"/>
      <c r="GWE855" s="28"/>
      <c r="GWF855" s="28"/>
      <c r="GWG855" s="28"/>
      <c r="GWH855" s="28"/>
      <c r="GWI855" s="28"/>
      <c r="GWJ855" s="28"/>
      <c r="GWK855" s="28"/>
      <c r="GWL855" s="28"/>
      <c r="GWM855" s="28"/>
      <c r="GWN855" s="28"/>
      <c r="GWO855" s="28"/>
      <c r="GWP855" s="28"/>
      <c r="GWQ855" s="28"/>
      <c r="GWR855" s="28"/>
      <c r="GWS855" s="28"/>
      <c r="GWT855" s="28"/>
      <c r="GWU855" s="28"/>
      <c r="GWV855" s="28"/>
      <c r="GWW855" s="28"/>
      <c r="GWX855" s="28"/>
      <c r="GWY855" s="28"/>
      <c r="GWZ855" s="28"/>
      <c r="GXA855" s="28"/>
      <c r="GXB855" s="28"/>
      <c r="GXC855" s="28"/>
      <c r="GXD855" s="28"/>
      <c r="GXE855" s="28"/>
      <c r="GXF855" s="28"/>
      <c r="GXG855" s="28"/>
      <c r="GXH855" s="28"/>
      <c r="GXI855" s="28"/>
      <c r="GXJ855" s="28"/>
      <c r="GXK855" s="28"/>
      <c r="GXL855" s="28"/>
      <c r="GXM855" s="28"/>
      <c r="GXN855" s="28"/>
      <c r="GXO855" s="28"/>
      <c r="GXP855" s="28"/>
      <c r="GXQ855" s="28"/>
      <c r="GXR855" s="28"/>
      <c r="GXS855" s="28"/>
      <c r="GXT855" s="28"/>
      <c r="GXU855" s="28"/>
      <c r="GXV855" s="28"/>
      <c r="GXW855" s="28"/>
      <c r="GXX855" s="28"/>
      <c r="GXY855" s="28"/>
      <c r="GXZ855" s="28"/>
      <c r="GYA855" s="28"/>
      <c r="GYB855" s="28"/>
      <c r="GYC855" s="28"/>
      <c r="GYD855" s="28"/>
      <c r="GYE855" s="28"/>
      <c r="GYF855" s="28"/>
      <c r="GYG855" s="28"/>
      <c r="GYH855" s="28"/>
      <c r="GYI855" s="28"/>
      <c r="GYJ855" s="28"/>
      <c r="GYK855" s="28"/>
      <c r="GYL855" s="28"/>
      <c r="GYM855" s="28"/>
      <c r="GYN855" s="28"/>
      <c r="GYO855" s="28"/>
      <c r="GYP855" s="28"/>
      <c r="GYQ855" s="28"/>
      <c r="GYR855" s="28"/>
      <c r="GYS855" s="28"/>
      <c r="GYT855" s="28"/>
      <c r="GYU855" s="28"/>
      <c r="GYV855" s="28"/>
      <c r="GYW855" s="28"/>
      <c r="GYX855" s="28"/>
      <c r="GYY855" s="28"/>
      <c r="GYZ855" s="28"/>
      <c r="GZA855" s="28"/>
      <c r="GZB855" s="28"/>
      <c r="GZC855" s="28"/>
      <c r="GZD855" s="28"/>
      <c r="GZE855" s="28"/>
      <c r="GZF855" s="28"/>
      <c r="GZG855" s="28"/>
      <c r="GZH855" s="28"/>
      <c r="GZI855" s="28"/>
      <c r="GZJ855" s="28"/>
      <c r="GZK855" s="28"/>
      <c r="GZL855" s="28"/>
      <c r="GZM855" s="28"/>
      <c r="GZN855" s="28"/>
      <c r="GZO855" s="28"/>
      <c r="GZP855" s="28"/>
      <c r="GZQ855" s="28"/>
      <c r="GZR855" s="28"/>
      <c r="GZS855" s="28"/>
      <c r="GZT855" s="28"/>
      <c r="GZU855" s="28"/>
      <c r="GZV855" s="28"/>
      <c r="GZW855" s="28"/>
      <c r="GZX855" s="28"/>
      <c r="GZY855" s="28"/>
      <c r="GZZ855" s="28"/>
      <c r="HAA855" s="28"/>
      <c r="HAB855" s="28"/>
      <c r="HAC855" s="28"/>
      <c r="HAD855" s="28"/>
      <c r="HAE855" s="28"/>
      <c r="HAF855" s="28"/>
      <c r="HAG855" s="28"/>
      <c r="HAH855" s="28"/>
      <c r="HAI855" s="28"/>
      <c r="HAJ855" s="28"/>
      <c r="HAK855" s="28"/>
      <c r="HAL855" s="28"/>
      <c r="HAM855" s="28"/>
      <c r="HAN855" s="28"/>
      <c r="HAO855" s="28"/>
      <c r="HAP855" s="28"/>
      <c r="HAQ855" s="28"/>
      <c r="HAR855" s="28"/>
      <c r="HAS855" s="28"/>
      <c r="HAT855" s="28"/>
      <c r="HAU855" s="28"/>
      <c r="HAV855" s="28"/>
      <c r="HAW855" s="28"/>
      <c r="HAX855" s="28"/>
      <c r="HAY855" s="28"/>
      <c r="HAZ855" s="28"/>
      <c r="HBA855" s="28"/>
      <c r="HBB855" s="28"/>
      <c r="HBC855" s="28"/>
      <c r="HBD855" s="28"/>
      <c r="HBE855" s="28"/>
      <c r="HBF855" s="28"/>
      <c r="HBG855" s="28"/>
      <c r="HBH855" s="28"/>
      <c r="HBI855" s="28"/>
      <c r="HBJ855" s="28"/>
      <c r="HBK855" s="28"/>
      <c r="HBL855" s="28"/>
      <c r="HBM855" s="28"/>
      <c r="HBN855" s="28"/>
      <c r="HBO855" s="28"/>
      <c r="HBP855" s="28"/>
      <c r="HBQ855" s="28"/>
      <c r="HBR855" s="28"/>
      <c r="HBS855" s="28"/>
      <c r="HBT855" s="28"/>
      <c r="HBU855" s="28"/>
      <c r="HBV855" s="28"/>
      <c r="HBW855" s="28"/>
      <c r="HBX855" s="28"/>
      <c r="HBY855" s="28"/>
      <c r="HBZ855" s="28"/>
      <c r="HCA855" s="28"/>
      <c r="HCB855" s="28"/>
      <c r="HCC855" s="28"/>
      <c r="HCD855" s="28"/>
      <c r="HCE855" s="28"/>
      <c r="HCF855" s="28"/>
      <c r="HCG855" s="28"/>
      <c r="HCH855" s="28"/>
      <c r="HCI855" s="28"/>
      <c r="HCJ855" s="28"/>
      <c r="HCK855" s="28"/>
      <c r="HCL855" s="28"/>
      <c r="HCM855" s="28"/>
      <c r="HCN855" s="28"/>
      <c r="HCO855" s="28"/>
      <c r="HCP855" s="28"/>
      <c r="HCQ855" s="28"/>
      <c r="HCR855" s="28"/>
      <c r="HCS855" s="28"/>
      <c r="HCT855" s="28"/>
      <c r="HCU855" s="28"/>
      <c r="HCV855" s="28"/>
      <c r="HCW855" s="28"/>
      <c r="HCX855" s="28"/>
      <c r="HCY855" s="28"/>
      <c r="HCZ855" s="28"/>
      <c r="HDA855" s="28"/>
      <c r="HDB855" s="28"/>
      <c r="HDC855" s="28"/>
      <c r="HDD855" s="28"/>
      <c r="HDE855" s="28"/>
      <c r="HDF855" s="28"/>
      <c r="HDG855" s="28"/>
      <c r="HDH855" s="28"/>
      <c r="HDI855" s="28"/>
      <c r="HDJ855" s="28"/>
      <c r="HDK855" s="28"/>
      <c r="HDL855" s="28"/>
      <c r="HDM855" s="28"/>
      <c r="HDN855" s="28"/>
      <c r="HDO855" s="28"/>
      <c r="HDP855" s="28"/>
      <c r="HDQ855" s="28"/>
      <c r="HDR855" s="28"/>
      <c r="HDS855" s="28"/>
      <c r="HDT855" s="28"/>
      <c r="HDU855" s="28"/>
      <c r="HDV855" s="28"/>
      <c r="HDW855" s="28"/>
      <c r="HDX855" s="28"/>
      <c r="HDY855" s="28"/>
      <c r="HDZ855" s="28"/>
      <c r="HEA855" s="28"/>
      <c r="HEB855" s="28"/>
      <c r="HEC855" s="28"/>
      <c r="HED855" s="28"/>
      <c r="HEE855" s="28"/>
      <c r="HEF855" s="28"/>
      <c r="HEG855" s="28"/>
      <c r="HEH855" s="28"/>
      <c r="HEI855" s="28"/>
      <c r="HEJ855" s="28"/>
      <c r="HEK855" s="28"/>
      <c r="HEL855" s="28"/>
      <c r="HEM855" s="28"/>
      <c r="HEN855" s="28"/>
      <c r="HEO855" s="28"/>
      <c r="HEP855" s="28"/>
      <c r="HEQ855" s="28"/>
      <c r="HER855" s="28"/>
      <c r="HES855" s="28"/>
      <c r="HET855" s="28"/>
      <c r="HEU855" s="28"/>
      <c r="HEV855" s="28"/>
      <c r="HEW855" s="28"/>
      <c r="HEX855" s="28"/>
      <c r="HEY855" s="28"/>
      <c r="HEZ855" s="28"/>
      <c r="HFA855" s="28"/>
      <c r="HFB855" s="28"/>
      <c r="HFC855" s="28"/>
      <c r="HFD855" s="28"/>
      <c r="HFE855" s="28"/>
      <c r="HFF855" s="28"/>
      <c r="HFG855" s="28"/>
      <c r="HFH855" s="28"/>
      <c r="HFI855" s="28"/>
      <c r="HFJ855" s="28"/>
      <c r="HFK855" s="28"/>
      <c r="HFL855" s="28"/>
      <c r="HFM855" s="28"/>
      <c r="HFN855" s="28"/>
      <c r="HFO855" s="28"/>
      <c r="HFP855" s="28"/>
      <c r="HFQ855" s="28"/>
      <c r="HFR855" s="28"/>
      <c r="HFS855" s="28"/>
      <c r="HFT855" s="28"/>
      <c r="HFU855" s="28"/>
      <c r="HFV855" s="28"/>
      <c r="HFW855" s="28"/>
      <c r="HFX855" s="28"/>
      <c r="HFY855" s="28"/>
      <c r="HFZ855" s="28"/>
      <c r="HGA855" s="28"/>
      <c r="HGB855" s="28"/>
      <c r="HGC855" s="28"/>
      <c r="HGD855" s="28"/>
      <c r="HGE855" s="28"/>
      <c r="HGF855" s="28"/>
      <c r="HGG855" s="28"/>
      <c r="HGH855" s="28"/>
      <c r="HGI855" s="28"/>
      <c r="HGJ855" s="28"/>
      <c r="HGK855" s="28"/>
      <c r="HGL855" s="28"/>
      <c r="HGM855" s="28"/>
      <c r="HGN855" s="28"/>
      <c r="HGO855" s="28"/>
      <c r="HGP855" s="28"/>
      <c r="HGQ855" s="28"/>
      <c r="HGR855" s="28"/>
      <c r="HGS855" s="28"/>
      <c r="HGT855" s="28"/>
      <c r="HGU855" s="28"/>
      <c r="HGV855" s="28"/>
      <c r="HGW855" s="28"/>
      <c r="HGX855" s="28"/>
      <c r="HGY855" s="28"/>
      <c r="HGZ855" s="28"/>
      <c r="HHA855" s="28"/>
      <c r="HHB855" s="28"/>
      <c r="HHC855" s="28"/>
      <c r="HHD855" s="28"/>
      <c r="HHE855" s="28"/>
      <c r="HHF855" s="28"/>
      <c r="HHG855" s="28"/>
      <c r="HHH855" s="28"/>
      <c r="HHI855" s="28"/>
      <c r="HHJ855" s="28"/>
      <c r="HHK855" s="28"/>
      <c r="HHL855" s="28"/>
      <c r="HHM855" s="28"/>
      <c r="HHN855" s="28"/>
      <c r="HHO855" s="28"/>
      <c r="HHP855" s="28"/>
      <c r="HHQ855" s="28"/>
      <c r="HHR855" s="28"/>
      <c r="HHS855" s="28"/>
      <c r="HHT855" s="28"/>
      <c r="HHU855" s="28"/>
      <c r="HHV855" s="28"/>
      <c r="HHW855" s="28"/>
      <c r="HHX855" s="28"/>
      <c r="HHY855" s="28"/>
      <c r="HHZ855" s="28"/>
      <c r="HIA855" s="28"/>
      <c r="HIB855" s="28"/>
      <c r="HIC855" s="28"/>
      <c r="HID855" s="28"/>
      <c r="HIE855" s="28"/>
      <c r="HIF855" s="28"/>
      <c r="HIG855" s="28"/>
      <c r="HIH855" s="28"/>
      <c r="HII855" s="28"/>
      <c r="HIJ855" s="28"/>
      <c r="HIK855" s="28"/>
      <c r="HIL855" s="28"/>
      <c r="HIM855" s="28"/>
      <c r="HIN855" s="28"/>
      <c r="HIO855" s="28"/>
      <c r="HIP855" s="28"/>
      <c r="HIQ855" s="28"/>
      <c r="HIR855" s="28"/>
      <c r="HIS855" s="28"/>
      <c r="HIT855" s="28"/>
      <c r="HIU855" s="28"/>
      <c r="HIV855" s="28"/>
      <c r="HIW855" s="28"/>
      <c r="HIX855" s="28"/>
      <c r="HIY855" s="28"/>
      <c r="HIZ855" s="28"/>
      <c r="HJA855" s="28"/>
      <c r="HJB855" s="28"/>
      <c r="HJC855" s="28"/>
      <c r="HJD855" s="28"/>
      <c r="HJE855" s="28"/>
      <c r="HJF855" s="28"/>
      <c r="HJG855" s="28"/>
      <c r="HJH855" s="28"/>
      <c r="HJI855" s="28"/>
      <c r="HJJ855" s="28"/>
      <c r="HJK855" s="28"/>
      <c r="HJL855" s="28"/>
      <c r="HJM855" s="28"/>
      <c r="HJN855" s="28"/>
      <c r="HJO855" s="28"/>
      <c r="HJP855" s="28"/>
      <c r="HJQ855" s="28"/>
      <c r="HJR855" s="28"/>
      <c r="HJS855" s="28"/>
      <c r="HJT855" s="28"/>
      <c r="HJU855" s="28"/>
      <c r="HJV855" s="28"/>
      <c r="HJW855" s="28"/>
      <c r="HJX855" s="28"/>
      <c r="HJY855" s="28"/>
      <c r="HJZ855" s="28"/>
      <c r="HKA855" s="28"/>
      <c r="HKB855" s="28"/>
      <c r="HKC855" s="28"/>
      <c r="HKD855" s="28"/>
      <c r="HKE855" s="28"/>
      <c r="HKF855" s="28"/>
      <c r="HKG855" s="28"/>
      <c r="HKH855" s="28"/>
      <c r="HKI855" s="28"/>
      <c r="HKJ855" s="28"/>
      <c r="HKK855" s="28"/>
      <c r="HKL855" s="28"/>
      <c r="HKM855" s="28"/>
      <c r="HKN855" s="28"/>
      <c r="HKO855" s="28"/>
      <c r="HKP855" s="28"/>
      <c r="HKQ855" s="28"/>
      <c r="HKR855" s="28"/>
      <c r="HKS855" s="28"/>
      <c r="HKT855" s="28"/>
      <c r="HKU855" s="28"/>
      <c r="HKV855" s="28"/>
      <c r="HKW855" s="28"/>
      <c r="HKX855" s="28"/>
      <c r="HKY855" s="28"/>
      <c r="HKZ855" s="28"/>
      <c r="HLA855" s="28"/>
      <c r="HLB855" s="28"/>
      <c r="HLC855" s="28"/>
      <c r="HLD855" s="28"/>
      <c r="HLE855" s="28"/>
      <c r="HLF855" s="28"/>
      <c r="HLG855" s="28"/>
      <c r="HLH855" s="28"/>
      <c r="HLI855" s="28"/>
      <c r="HLJ855" s="28"/>
      <c r="HLK855" s="28"/>
      <c r="HLL855" s="28"/>
      <c r="HLM855" s="28"/>
      <c r="HLN855" s="28"/>
      <c r="HLO855" s="28"/>
      <c r="HLP855" s="28"/>
      <c r="HLQ855" s="28"/>
      <c r="HLR855" s="28"/>
      <c r="HLS855" s="28"/>
      <c r="HLT855" s="28"/>
      <c r="HLU855" s="28"/>
      <c r="HLV855" s="28"/>
      <c r="HLW855" s="28"/>
      <c r="HLX855" s="28"/>
      <c r="HLY855" s="28"/>
      <c r="HLZ855" s="28"/>
      <c r="HMA855" s="28"/>
      <c r="HMB855" s="28"/>
      <c r="HMC855" s="28"/>
      <c r="HMD855" s="28"/>
      <c r="HME855" s="28"/>
      <c r="HMF855" s="28"/>
      <c r="HMG855" s="28"/>
      <c r="HMH855" s="28"/>
      <c r="HMI855" s="28"/>
      <c r="HMJ855" s="28"/>
      <c r="HMK855" s="28"/>
      <c r="HML855" s="28"/>
      <c r="HMM855" s="28"/>
      <c r="HMN855" s="28"/>
      <c r="HMO855" s="28"/>
      <c r="HMP855" s="28"/>
      <c r="HMQ855" s="28"/>
      <c r="HMR855" s="28"/>
      <c r="HMS855" s="28"/>
      <c r="HMT855" s="28"/>
      <c r="HMU855" s="28"/>
      <c r="HMV855" s="28"/>
      <c r="HMW855" s="28"/>
      <c r="HMX855" s="28"/>
      <c r="HMY855" s="28"/>
      <c r="HMZ855" s="28"/>
      <c r="HNA855" s="28"/>
      <c r="HNB855" s="28"/>
      <c r="HNC855" s="28"/>
      <c r="HND855" s="28"/>
      <c r="HNE855" s="28"/>
      <c r="HNF855" s="28"/>
      <c r="HNG855" s="28"/>
      <c r="HNH855" s="28"/>
      <c r="HNI855" s="28"/>
      <c r="HNJ855" s="28"/>
      <c r="HNK855" s="28"/>
      <c r="HNL855" s="28"/>
      <c r="HNM855" s="28"/>
      <c r="HNN855" s="28"/>
      <c r="HNO855" s="28"/>
      <c r="HNP855" s="28"/>
      <c r="HNQ855" s="28"/>
      <c r="HNR855" s="28"/>
      <c r="HNS855" s="28"/>
      <c r="HNT855" s="28"/>
      <c r="HNU855" s="28"/>
      <c r="HNV855" s="28"/>
      <c r="HNW855" s="28"/>
      <c r="HNX855" s="28"/>
      <c r="HNY855" s="28"/>
      <c r="HNZ855" s="28"/>
      <c r="HOA855" s="28"/>
      <c r="HOB855" s="28"/>
      <c r="HOC855" s="28"/>
      <c r="HOD855" s="28"/>
      <c r="HOE855" s="28"/>
      <c r="HOF855" s="28"/>
      <c r="HOG855" s="28"/>
      <c r="HOH855" s="28"/>
      <c r="HOI855" s="28"/>
      <c r="HOJ855" s="28"/>
      <c r="HOK855" s="28"/>
      <c r="HOL855" s="28"/>
      <c r="HOM855" s="28"/>
      <c r="HON855" s="28"/>
      <c r="HOO855" s="28"/>
      <c r="HOP855" s="28"/>
      <c r="HOQ855" s="28"/>
      <c r="HOR855" s="28"/>
      <c r="HOS855" s="28"/>
      <c r="HOT855" s="28"/>
      <c r="HOU855" s="28"/>
      <c r="HOV855" s="28"/>
      <c r="HOW855" s="28"/>
      <c r="HOX855" s="28"/>
      <c r="HOY855" s="28"/>
      <c r="HOZ855" s="28"/>
      <c r="HPA855" s="28"/>
      <c r="HPB855" s="28"/>
      <c r="HPC855" s="28"/>
      <c r="HPD855" s="28"/>
      <c r="HPE855" s="28"/>
      <c r="HPF855" s="28"/>
      <c r="HPG855" s="28"/>
      <c r="HPH855" s="28"/>
      <c r="HPI855" s="28"/>
      <c r="HPJ855" s="28"/>
      <c r="HPK855" s="28"/>
      <c r="HPL855" s="28"/>
      <c r="HPM855" s="28"/>
      <c r="HPN855" s="28"/>
      <c r="HPO855" s="28"/>
      <c r="HPP855" s="28"/>
      <c r="HPQ855" s="28"/>
      <c r="HPR855" s="28"/>
      <c r="HPS855" s="28"/>
      <c r="HPT855" s="28"/>
      <c r="HPU855" s="28"/>
      <c r="HPV855" s="28"/>
      <c r="HPW855" s="28"/>
      <c r="HPX855" s="28"/>
      <c r="HPY855" s="28"/>
      <c r="HPZ855" s="28"/>
      <c r="HQA855" s="28"/>
      <c r="HQB855" s="28"/>
      <c r="HQC855" s="28"/>
      <c r="HQD855" s="28"/>
      <c r="HQE855" s="28"/>
      <c r="HQF855" s="28"/>
      <c r="HQG855" s="28"/>
      <c r="HQH855" s="28"/>
      <c r="HQI855" s="28"/>
      <c r="HQJ855" s="28"/>
      <c r="HQK855" s="28"/>
      <c r="HQL855" s="28"/>
      <c r="HQM855" s="28"/>
      <c r="HQN855" s="28"/>
      <c r="HQO855" s="28"/>
      <c r="HQP855" s="28"/>
      <c r="HQQ855" s="28"/>
      <c r="HQR855" s="28"/>
      <c r="HQS855" s="28"/>
      <c r="HQT855" s="28"/>
      <c r="HQU855" s="28"/>
      <c r="HQV855" s="28"/>
      <c r="HQW855" s="28"/>
      <c r="HQX855" s="28"/>
      <c r="HQY855" s="28"/>
      <c r="HQZ855" s="28"/>
      <c r="HRA855" s="28"/>
      <c r="HRB855" s="28"/>
      <c r="HRC855" s="28"/>
      <c r="HRD855" s="28"/>
      <c r="HRE855" s="28"/>
      <c r="HRF855" s="28"/>
      <c r="HRG855" s="28"/>
      <c r="HRH855" s="28"/>
      <c r="HRI855" s="28"/>
      <c r="HRJ855" s="28"/>
      <c r="HRK855" s="28"/>
      <c r="HRL855" s="28"/>
      <c r="HRM855" s="28"/>
      <c r="HRN855" s="28"/>
      <c r="HRO855" s="28"/>
      <c r="HRP855" s="28"/>
      <c r="HRQ855" s="28"/>
      <c r="HRR855" s="28"/>
      <c r="HRS855" s="28"/>
      <c r="HRT855" s="28"/>
      <c r="HRU855" s="28"/>
      <c r="HRV855" s="28"/>
      <c r="HRW855" s="28"/>
      <c r="HRX855" s="28"/>
      <c r="HRY855" s="28"/>
      <c r="HRZ855" s="28"/>
      <c r="HSA855" s="28"/>
      <c r="HSB855" s="28"/>
      <c r="HSC855" s="28"/>
      <c r="HSD855" s="28"/>
      <c r="HSE855" s="28"/>
      <c r="HSF855" s="28"/>
      <c r="HSG855" s="28"/>
      <c r="HSH855" s="28"/>
      <c r="HSI855" s="28"/>
      <c r="HSJ855" s="28"/>
      <c r="HSK855" s="28"/>
      <c r="HSL855" s="28"/>
      <c r="HSM855" s="28"/>
      <c r="HSN855" s="28"/>
      <c r="HSO855" s="28"/>
      <c r="HSP855" s="28"/>
      <c r="HSQ855" s="28"/>
      <c r="HSR855" s="28"/>
      <c r="HSS855" s="28"/>
      <c r="HST855" s="28"/>
      <c r="HSU855" s="28"/>
      <c r="HSV855" s="28"/>
      <c r="HSW855" s="28"/>
      <c r="HSX855" s="28"/>
      <c r="HSY855" s="28"/>
      <c r="HSZ855" s="28"/>
      <c r="HTA855" s="28"/>
      <c r="HTB855" s="28"/>
      <c r="HTC855" s="28"/>
      <c r="HTD855" s="28"/>
      <c r="HTE855" s="28"/>
      <c r="HTF855" s="28"/>
      <c r="HTG855" s="28"/>
      <c r="HTH855" s="28"/>
      <c r="HTI855" s="28"/>
      <c r="HTJ855" s="28"/>
      <c r="HTK855" s="28"/>
      <c r="HTL855" s="28"/>
      <c r="HTM855" s="28"/>
      <c r="HTN855" s="28"/>
      <c r="HTO855" s="28"/>
      <c r="HTP855" s="28"/>
      <c r="HTQ855" s="28"/>
      <c r="HTR855" s="28"/>
      <c r="HTS855" s="28"/>
      <c r="HTT855" s="28"/>
      <c r="HTU855" s="28"/>
      <c r="HTV855" s="28"/>
      <c r="HTW855" s="28"/>
      <c r="HTX855" s="28"/>
      <c r="HTY855" s="28"/>
      <c r="HTZ855" s="28"/>
      <c r="HUA855" s="28"/>
      <c r="HUB855" s="28"/>
      <c r="HUC855" s="28"/>
      <c r="HUD855" s="28"/>
      <c r="HUE855" s="28"/>
      <c r="HUF855" s="28"/>
      <c r="HUG855" s="28"/>
      <c r="HUH855" s="28"/>
      <c r="HUI855" s="28"/>
      <c r="HUJ855" s="28"/>
      <c r="HUK855" s="28"/>
      <c r="HUL855" s="28"/>
      <c r="HUM855" s="28"/>
      <c r="HUN855" s="28"/>
      <c r="HUO855" s="28"/>
      <c r="HUP855" s="28"/>
      <c r="HUQ855" s="28"/>
      <c r="HUR855" s="28"/>
      <c r="HUS855" s="28"/>
      <c r="HUT855" s="28"/>
      <c r="HUU855" s="28"/>
      <c r="HUV855" s="28"/>
      <c r="HUW855" s="28"/>
      <c r="HUX855" s="28"/>
      <c r="HUY855" s="28"/>
      <c r="HUZ855" s="28"/>
      <c r="HVA855" s="28"/>
      <c r="HVB855" s="28"/>
      <c r="HVC855" s="28"/>
      <c r="HVD855" s="28"/>
      <c r="HVE855" s="28"/>
      <c r="HVF855" s="28"/>
      <c r="HVG855" s="28"/>
      <c r="HVH855" s="28"/>
      <c r="HVI855" s="28"/>
      <c r="HVJ855" s="28"/>
      <c r="HVK855" s="28"/>
      <c r="HVL855" s="28"/>
      <c r="HVM855" s="28"/>
      <c r="HVN855" s="28"/>
      <c r="HVO855" s="28"/>
      <c r="HVP855" s="28"/>
      <c r="HVQ855" s="28"/>
      <c r="HVR855" s="28"/>
      <c r="HVS855" s="28"/>
      <c r="HVT855" s="28"/>
      <c r="HVU855" s="28"/>
      <c r="HVV855" s="28"/>
      <c r="HVW855" s="28"/>
      <c r="HVX855" s="28"/>
      <c r="HVY855" s="28"/>
      <c r="HVZ855" s="28"/>
      <c r="HWA855" s="28"/>
      <c r="HWB855" s="28"/>
      <c r="HWC855" s="28"/>
      <c r="HWD855" s="28"/>
      <c r="HWE855" s="28"/>
      <c r="HWF855" s="28"/>
      <c r="HWG855" s="28"/>
      <c r="HWH855" s="28"/>
      <c r="HWI855" s="28"/>
      <c r="HWJ855" s="28"/>
      <c r="HWK855" s="28"/>
      <c r="HWL855" s="28"/>
      <c r="HWM855" s="28"/>
      <c r="HWN855" s="28"/>
      <c r="HWO855" s="28"/>
      <c r="HWP855" s="28"/>
      <c r="HWQ855" s="28"/>
      <c r="HWR855" s="28"/>
      <c r="HWS855" s="28"/>
      <c r="HWT855" s="28"/>
      <c r="HWU855" s="28"/>
      <c r="HWV855" s="28"/>
      <c r="HWW855" s="28"/>
      <c r="HWX855" s="28"/>
      <c r="HWY855" s="28"/>
      <c r="HWZ855" s="28"/>
      <c r="HXA855" s="28"/>
      <c r="HXB855" s="28"/>
      <c r="HXC855" s="28"/>
      <c r="HXD855" s="28"/>
      <c r="HXE855" s="28"/>
      <c r="HXF855" s="28"/>
      <c r="HXG855" s="28"/>
      <c r="HXH855" s="28"/>
      <c r="HXI855" s="28"/>
      <c r="HXJ855" s="28"/>
      <c r="HXK855" s="28"/>
      <c r="HXL855" s="28"/>
      <c r="HXM855" s="28"/>
      <c r="HXN855" s="28"/>
      <c r="HXO855" s="28"/>
      <c r="HXP855" s="28"/>
      <c r="HXQ855" s="28"/>
      <c r="HXR855" s="28"/>
      <c r="HXS855" s="28"/>
      <c r="HXT855" s="28"/>
      <c r="HXU855" s="28"/>
      <c r="HXV855" s="28"/>
      <c r="HXW855" s="28"/>
      <c r="HXX855" s="28"/>
      <c r="HXY855" s="28"/>
      <c r="HXZ855" s="28"/>
      <c r="HYA855" s="28"/>
      <c r="HYB855" s="28"/>
      <c r="HYC855" s="28"/>
      <c r="HYD855" s="28"/>
      <c r="HYE855" s="28"/>
      <c r="HYF855" s="28"/>
      <c r="HYG855" s="28"/>
      <c r="HYH855" s="28"/>
      <c r="HYI855" s="28"/>
      <c r="HYJ855" s="28"/>
      <c r="HYK855" s="28"/>
      <c r="HYL855" s="28"/>
      <c r="HYM855" s="28"/>
      <c r="HYN855" s="28"/>
      <c r="HYO855" s="28"/>
      <c r="HYP855" s="28"/>
      <c r="HYQ855" s="28"/>
      <c r="HYR855" s="28"/>
      <c r="HYS855" s="28"/>
      <c r="HYT855" s="28"/>
      <c r="HYU855" s="28"/>
      <c r="HYV855" s="28"/>
      <c r="HYW855" s="28"/>
      <c r="HYX855" s="28"/>
      <c r="HYY855" s="28"/>
      <c r="HYZ855" s="28"/>
      <c r="HZA855" s="28"/>
      <c r="HZB855" s="28"/>
      <c r="HZC855" s="28"/>
      <c r="HZD855" s="28"/>
      <c r="HZE855" s="28"/>
      <c r="HZF855" s="28"/>
      <c r="HZG855" s="28"/>
      <c r="HZH855" s="28"/>
      <c r="HZI855" s="28"/>
      <c r="HZJ855" s="28"/>
      <c r="HZK855" s="28"/>
      <c r="HZL855" s="28"/>
      <c r="HZM855" s="28"/>
      <c r="HZN855" s="28"/>
      <c r="HZO855" s="28"/>
      <c r="HZP855" s="28"/>
      <c r="HZQ855" s="28"/>
      <c r="HZR855" s="28"/>
      <c r="HZS855" s="28"/>
      <c r="HZT855" s="28"/>
      <c r="HZU855" s="28"/>
      <c r="HZV855" s="28"/>
      <c r="HZW855" s="28"/>
      <c r="HZX855" s="28"/>
      <c r="HZY855" s="28"/>
      <c r="HZZ855" s="28"/>
      <c r="IAA855" s="28"/>
      <c r="IAB855" s="28"/>
      <c r="IAC855" s="28"/>
      <c r="IAD855" s="28"/>
      <c r="IAE855" s="28"/>
      <c r="IAF855" s="28"/>
      <c r="IAG855" s="28"/>
      <c r="IAH855" s="28"/>
      <c r="IAI855" s="28"/>
      <c r="IAJ855" s="28"/>
      <c r="IAK855" s="28"/>
      <c r="IAL855" s="28"/>
      <c r="IAM855" s="28"/>
      <c r="IAN855" s="28"/>
      <c r="IAO855" s="28"/>
      <c r="IAP855" s="28"/>
      <c r="IAQ855" s="28"/>
      <c r="IAR855" s="28"/>
      <c r="IAS855" s="28"/>
      <c r="IAT855" s="28"/>
      <c r="IAU855" s="28"/>
      <c r="IAV855" s="28"/>
      <c r="IAW855" s="28"/>
      <c r="IAX855" s="28"/>
      <c r="IAY855" s="28"/>
      <c r="IAZ855" s="28"/>
      <c r="IBA855" s="28"/>
      <c r="IBB855" s="28"/>
      <c r="IBC855" s="28"/>
      <c r="IBD855" s="28"/>
      <c r="IBE855" s="28"/>
      <c r="IBF855" s="28"/>
      <c r="IBG855" s="28"/>
      <c r="IBH855" s="28"/>
      <c r="IBI855" s="28"/>
      <c r="IBJ855" s="28"/>
      <c r="IBK855" s="28"/>
      <c r="IBL855" s="28"/>
      <c r="IBM855" s="28"/>
      <c r="IBN855" s="28"/>
      <c r="IBO855" s="28"/>
      <c r="IBP855" s="28"/>
      <c r="IBQ855" s="28"/>
      <c r="IBR855" s="28"/>
      <c r="IBS855" s="28"/>
      <c r="IBT855" s="28"/>
      <c r="IBU855" s="28"/>
      <c r="IBV855" s="28"/>
      <c r="IBW855" s="28"/>
      <c r="IBX855" s="28"/>
      <c r="IBY855" s="28"/>
      <c r="IBZ855" s="28"/>
      <c r="ICA855" s="28"/>
      <c r="ICB855" s="28"/>
      <c r="ICC855" s="28"/>
      <c r="ICD855" s="28"/>
      <c r="ICE855" s="28"/>
      <c r="ICF855" s="28"/>
      <c r="ICG855" s="28"/>
      <c r="ICH855" s="28"/>
      <c r="ICI855" s="28"/>
      <c r="ICJ855" s="28"/>
      <c r="ICK855" s="28"/>
      <c r="ICL855" s="28"/>
      <c r="ICM855" s="28"/>
      <c r="ICN855" s="28"/>
      <c r="ICO855" s="28"/>
      <c r="ICP855" s="28"/>
      <c r="ICQ855" s="28"/>
      <c r="ICR855" s="28"/>
      <c r="ICS855" s="28"/>
      <c r="ICT855" s="28"/>
      <c r="ICU855" s="28"/>
      <c r="ICV855" s="28"/>
      <c r="ICW855" s="28"/>
      <c r="ICX855" s="28"/>
      <c r="ICY855" s="28"/>
      <c r="ICZ855" s="28"/>
      <c r="IDA855" s="28"/>
      <c r="IDB855" s="28"/>
      <c r="IDC855" s="28"/>
      <c r="IDD855" s="28"/>
      <c r="IDE855" s="28"/>
      <c r="IDF855" s="28"/>
      <c r="IDG855" s="28"/>
      <c r="IDH855" s="28"/>
      <c r="IDI855" s="28"/>
      <c r="IDJ855" s="28"/>
      <c r="IDK855" s="28"/>
      <c r="IDL855" s="28"/>
      <c r="IDM855" s="28"/>
      <c r="IDN855" s="28"/>
      <c r="IDO855" s="28"/>
      <c r="IDP855" s="28"/>
      <c r="IDQ855" s="28"/>
      <c r="IDR855" s="28"/>
      <c r="IDS855" s="28"/>
      <c r="IDT855" s="28"/>
      <c r="IDU855" s="28"/>
      <c r="IDV855" s="28"/>
      <c r="IDW855" s="28"/>
      <c r="IDX855" s="28"/>
      <c r="IDY855" s="28"/>
      <c r="IDZ855" s="28"/>
      <c r="IEA855" s="28"/>
      <c r="IEB855" s="28"/>
      <c r="IEC855" s="28"/>
      <c r="IED855" s="28"/>
      <c r="IEE855" s="28"/>
      <c r="IEF855" s="28"/>
      <c r="IEG855" s="28"/>
      <c r="IEH855" s="28"/>
      <c r="IEI855" s="28"/>
      <c r="IEJ855" s="28"/>
      <c r="IEK855" s="28"/>
      <c r="IEL855" s="28"/>
      <c r="IEM855" s="28"/>
      <c r="IEN855" s="28"/>
      <c r="IEO855" s="28"/>
      <c r="IEP855" s="28"/>
      <c r="IEQ855" s="28"/>
      <c r="IER855" s="28"/>
      <c r="IES855" s="28"/>
      <c r="IET855" s="28"/>
      <c r="IEU855" s="28"/>
      <c r="IEV855" s="28"/>
      <c r="IEW855" s="28"/>
      <c r="IEX855" s="28"/>
      <c r="IEY855" s="28"/>
      <c r="IEZ855" s="28"/>
      <c r="IFA855" s="28"/>
      <c r="IFB855" s="28"/>
      <c r="IFC855" s="28"/>
      <c r="IFD855" s="28"/>
      <c r="IFE855" s="28"/>
      <c r="IFF855" s="28"/>
      <c r="IFG855" s="28"/>
      <c r="IFH855" s="28"/>
      <c r="IFI855" s="28"/>
      <c r="IFJ855" s="28"/>
      <c r="IFK855" s="28"/>
      <c r="IFL855" s="28"/>
      <c r="IFM855" s="28"/>
      <c r="IFN855" s="28"/>
      <c r="IFO855" s="28"/>
      <c r="IFP855" s="28"/>
      <c r="IFQ855" s="28"/>
      <c r="IFR855" s="28"/>
      <c r="IFS855" s="28"/>
      <c r="IFT855" s="28"/>
      <c r="IFU855" s="28"/>
      <c r="IFV855" s="28"/>
      <c r="IFW855" s="28"/>
      <c r="IFX855" s="28"/>
      <c r="IFY855" s="28"/>
      <c r="IFZ855" s="28"/>
      <c r="IGA855" s="28"/>
      <c r="IGB855" s="28"/>
      <c r="IGC855" s="28"/>
      <c r="IGD855" s="28"/>
      <c r="IGE855" s="28"/>
      <c r="IGF855" s="28"/>
      <c r="IGG855" s="28"/>
      <c r="IGH855" s="28"/>
      <c r="IGI855" s="28"/>
      <c r="IGJ855" s="28"/>
      <c r="IGK855" s="28"/>
      <c r="IGL855" s="28"/>
      <c r="IGM855" s="28"/>
      <c r="IGN855" s="28"/>
      <c r="IGO855" s="28"/>
      <c r="IGP855" s="28"/>
      <c r="IGQ855" s="28"/>
      <c r="IGR855" s="28"/>
      <c r="IGS855" s="28"/>
      <c r="IGT855" s="28"/>
      <c r="IGU855" s="28"/>
      <c r="IGV855" s="28"/>
      <c r="IGW855" s="28"/>
      <c r="IGX855" s="28"/>
      <c r="IGY855" s="28"/>
      <c r="IGZ855" s="28"/>
      <c r="IHA855" s="28"/>
      <c r="IHB855" s="28"/>
      <c r="IHC855" s="28"/>
      <c r="IHD855" s="28"/>
      <c r="IHE855" s="28"/>
      <c r="IHF855" s="28"/>
      <c r="IHG855" s="28"/>
      <c r="IHH855" s="28"/>
      <c r="IHI855" s="28"/>
      <c r="IHJ855" s="28"/>
      <c r="IHK855" s="28"/>
      <c r="IHL855" s="28"/>
      <c r="IHM855" s="28"/>
      <c r="IHN855" s="28"/>
      <c r="IHO855" s="28"/>
      <c r="IHP855" s="28"/>
      <c r="IHQ855" s="28"/>
      <c r="IHR855" s="28"/>
      <c r="IHS855" s="28"/>
      <c r="IHT855" s="28"/>
      <c r="IHU855" s="28"/>
      <c r="IHV855" s="28"/>
      <c r="IHW855" s="28"/>
      <c r="IHX855" s="28"/>
      <c r="IHY855" s="28"/>
      <c r="IHZ855" s="28"/>
      <c r="IIA855" s="28"/>
      <c r="IIB855" s="28"/>
      <c r="IIC855" s="28"/>
      <c r="IID855" s="28"/>
      <c r="IIE855" s="28"/>
      <c r="IIF855" s="28"/>
      <c r="IIG855" s="28"/>
      <c r="IIH855" s="28"/>
      <c r="III855" s="28"/>
      <c r="IIJ855" s="28"/>
      <c r="IIK855" s="28"/>
      <c r="IIL855" s="28"/>
      <c r="IIM855" s="28"/>
      <c r="IIN855" s="28"/>
      <c r="IIO855" s="28"/>
      <c r="IIP855" s="28"/>
      <c r="IIQ855" s="28"/>
      <c r="IIR855" s="28"/>
      <c r="IIS855" s="28"/>
      <c r="IIT855" s="28"/>
      <c r="IIU855" s="28"/>
      <c r="IIV855" s="28"/>
      <c r="IIW855" s="28"/>
      <c r="IIX855" s="28"/>
      <c r="IIY855" s="28"/>
      <c r="IIZ855" s="28"/>
      <c r="IJA855" s="28"/>
      <c r="IJB855" s="28"/>
      <c r="IJC855" s="28"/>
      <c r="IJD855" s="28"/>
      <c r="IJE855" s="28"/>
      <c r="IJF855" s="28"/>
      <c r="IJG855" s="28"/>
      <c r="IJH855" s="28"/>
      <c r="IJI855" s="28"/>
      <c r="IJJ855" s="28"/>
      <c r="IJK855" s="28"/>
      <c r="IJL855" s="28"/>
      <c r="IJM855" s="28"/>
      <c r="IJN855" s="28"/>
      <c r="IJO855" s="28"/>
      <c r="IJP855" s="28"/>
      <c r="IJQ855" s="28"/>
      <c r="IJR855" s="28"/>
      <c r="IJS855" s="28"/>
      <c r="IJT855" s="28"/>
      <c r="IJU855" s="28"/>
      <c r="IJV855" s="28"/>
      <c r="IJW855" s="28"/>
      <c r="IJX855" s="28"/>
      <c r="IJY855" s="28"/>
      <c r="IJZ855" s="28"/>
      <c r="IKA855" s="28"/>
      <c r="IKB855" s="28"/>
      <c r="IKC855" s="28"/>
      <c r="IKD855" s="28"/>
      <c r="IKE855" s="28"/>
      <c r="IKF855" s="28"/>
      <c r="IKG855" s="28"/>
      <c r="IKH855" s="28"/>
      <c r="IKI855" s="28"/>
      <c r="IKJ855" s="28"/>
      <c r="IKK855" s="28"/>
      <c r="IKL855" s="28"/>
      <c r="IKM855" s="28"/>
      <c r="IKN855" s="28"/>
      <c r="IKO855" s="28"/>
      <c r="IKP855" s="28"/>
      <c r="IKQ855" s="28"/>
      <c r="IKR855" s="28"/>
      <c r="IKS855" s="28"/>
      <c r="IKT855" s="28"/>
      <c r="IKU855" s="28"/>
      <c r="IKV855" s="28"/>
      <c r="IKW855" s="28"/>
      <c r="IKX855" s="28"/>
      <c r="IKY855" s="28"/>
      <c r="IKZ855" s="28"/>
      <c r="ILA855" s="28"/>
      <c r="ILB855" s="28"/>
      <c r="ILC855" s="28"/>
      <c r="ILD855" s="28"/>
      <c r="ILE855" s="28"/>
      <c r="ILF855" s="28"/>
      <c r="ILG855" s="28"/>
      <c r="ILH855" s="28"/>
      <c r="ILI855" s="28"/>
      <c r="ILJ855" s="28"/>
      <c r="ILK855" s="28"/>
      <c r="ILL855" s="28"/>
      <c r="ILM855" s="28"/>
      <c r="ILN855" s="28"/>
      <c r="ILO855" s="28"/>
      <c r="ILP855" s="28"/>
      <c r="ILQ855" s="28"/>
      <c r="ILR855" s="28"/>
      <c r="ILS855" s="28"/>
      <c r="ILT855" s="28"/>
      <c r="ILU855" s="28"/>
      <c r="ILV855" s="28"/>
      <c r="ILW855" s="28"/>
      <c r="ILX855" s="28"/>
      <c r="ILY855" s="28"/>
      <c r="ILZ855" s="28"/>
      <c r="IMA855" s="28"/>
      <c r="IMB855" s="28"/>
      <c r="IMC855" s="28"/>
      <c r="IMD855" s="28"/>
      <c r="IME855" s="28"/>
      <c r="IMF855" s="28"/>
      <c r="IMG855" s="28"/>
      <c r="IMH855" s="28"/>
      <c r="IMI855" s="28"/>
      <c r="IMJ855" s="28"/>
      <c r="IMK855" s="28"/>
      <c r="IML855" s="28"/>
      <c r="IMM855" s="28"/>
      <c r="IMN855" s="28"/>
      <c r="IMO855" s="28"/>
      <c r="IMP855" s="28"/>
      <c r="IMQ855" s="28"/>
      <c r="IMR855" s="28"/>
      <c r="IMS855" s="28"/>
      <c r="IMT855" s="28"/>
      <c r="IMU855" s="28"/>
      <c r="IMV855" s="28"/>
      <c r="IMW855" s="28"/>
      <c r="IMX855" s="28"/>
      <c r="IMY855" s="28"/>
      <c r="IMZ855" s="28"/>
      <c r="INA855" s="28"/>
      <c r="INB855" s="28"/>
      <c r="INC855" s="28"/>
      <c r="IND855" s="28"/>
      <c r="INE855" s="28"/>
      <c r="INF855" s="28"/>
      <c r="ING855" s="28"/>
      <c r="INH855" s="28"/>
      <c r="INI855" s="28"/>
      <c r="INJ855" s="28"/>
      <c r="INK855" s="28"/>
      <c r="INL855" s="28"/>
      <c r="INM855" s="28"/>
      <c r="INN855" s="28"/>
      <c r="INO855" s="28"/>
      <c r="INP855" s="28"/>
      <c r="INQ855" s="28"/>
      <c r="INR855" s="28"/>
      <c r="INS855" s="28"/>
      <c r="INT855" s="28"/>
      <c r="INU855" s="28"/>
      <c r="INV855" s="28"/>
      <c r="INW855" s="28"/>
      <c r="INX855" s="28"/>
      <c r="INY855" s="28"/>
      <c r="INZ855" s="28"/>
      <c r="IOA855" s="28"/>
      <c r="IOB855" s="28"/>
      <c r="IOC855" s="28"/>
      <c r="IOD855" s="28"/>
      <c r="IOE855" s="28"/>
      <c r="IOF855" s="28"/>
      <c r="IOG855" s="28"/>
      <c r="IOH855" s="28"/>
      <c r="IOI855" s="28"/>
      <c r="IOJ855" s="28"/>
      <c r="IOK855" s="28"/>
      <c r="IOL855" s="28"/>
      <c r="IOM855" s="28"/>
      <c r="ION855" s="28"/>
      <c r="IOO855" s="28"/>
      <c r="IOP855" s="28"/>
      <c r="IOQ855" s="28"/>
      <c r="IOR855" s="28"/>
      <c r="IOS855" s="28"/>
      <c r="IOT855" s="28"/>
      <c r="IOU855" s="28"/>
      <c r="IOV855" s="28"/>
      <c r="IOW855" s="28"/>
      <c r="IOX855" s="28"/>
      <c r="IOY855" s="28"/>
      <c r="IOZ855" s="28"/>
      <c r="IPA855" s="28"/>
      <c r="IPB855" s="28"/>
      <c r="IPC855" s="28"/>
      <c r="IPD855" s="28"/>
      <c r="IPE855" s="28"/>
      <c r="IPF855" s="28"/>
      <c r="IPG855" s="28"/>
      <c r="IPH855" s="28"/>
      <c r="IPI855" s="28"/>
      <c r="IPJ855" s="28"/>
      <c r="IPK855" s="28"/>
      <c r="IPL855" s="28"/>
      <c r="IPM855" s="28"/>
      <c r="IPN855" s="28"/>
      <c r="IPO855" s="28"/>
      <c r="IPP855" s="28"/>
      <c r="IPQ855" s="28"/>
      <c r="IPR855" s="28"/>
      <c r="IPS855" s="28"/>
      <c r="IPT855" s="28"/>
      <c r="IPU855" s="28"/>
      <c r="IPV855" s="28"/>
      <c r="IPW855" s="28"/>
      <c r="IPX855" s="28"/>
      <c r="IPY855" s="28"/>
      <c r="IPZ855" s="28"/>
      <c r="IQA855" s="28"/>
      <c r="IQB855" s="28"/>
      <c r="IQC855" s="28"/>
      <c r="IQD855" s="28"/>
      <c r="IQE855" s="28"/>
      <c r="IQF855" s="28"/>
      <c r="IQG855" s="28"/>
      <c r="IQH855" s="28"/>
      <c r="IQI855" s="28"/>
      <c r="IQJ855" s="28"/>
      <c r="IQK855" s="28"/>
      <c r="IQL855" s="28"/>
      <c r="IQM855" s="28"/>
      <c r="IQN855" s="28"/>
      <c r="IQO855" s="28"/>
      <c r="IQP855" s="28"/>
      <c r="IQQ855" s="28"/>
      <c r="IQR855" s="28"/>
      <c r="IQS855" s="28"/>
      <c r="IQT855" s="28"/>
      <c r="IQU855" s="28"/>
      <c r="IQV855" s="28"/>
      <c r="IQW855" s="28"/>
      <c r="IQX855" s="28"/>
      <c r="IQY855" s="28"/>
      <c r="IQZ855" s="28"/>
      <c r="IRA855" s="28"/>
      <c r="IRB855" s="28"/>
      <c r="IRC855" s="28"/>
      <c r="IRD855" s="28"/>
      <c r="IRE855" s="28"/>
      <c r="IRF855" s="28"/>
      <c r="IRG855" s="28"/>
      <c r="IRH855" s="28"/>
      <c r="IRI855" s="28"/>
      <c r="IRJ855" s="28"/>
      <c r="IRK855" s="28"/>
      <c r="IRL855" s="28"/>
      <c r="IRM855" s="28"/>
      <c r="IRN855" s="28"/>
      <c r="IRO855" s="28"/>
      <c r="IRP855" s="28"/>
      <c r="IRQ855" s="28"/>
      <c r="IRR855" s="28"/>
      <c r="IRS855" s="28"/>
      <c r="IRT855" s="28"/>
      <c r="IRU855" s="28"/>
      <c r="IRV855" s="28"/>
      <c r="IRW855" s="28"/>
      <c r="IRX855" s="28"/>
      <c r="IRY855" s="28"/>
      <c r="IRZ855" s="28"/>
      <c r="ISA855" s="28"/>
      <c r="ISB855" s="28"/>
      <c r="ISC855" s="28"/>
      <c r="ISD855" s="28"/>
      <c r="ISE855" s="28"/>
      <c r="ISF855" s="28"/>
      <c r="ISG855" s="28"/>
      <c r="ISH855" s="28"/>
      <c r="ISI855" s="28"/>
      <c r="ISJ855" s="28"/>
      <c r="ISK855" s="28"/>
      <c r="ISL855" s="28"/>
      <c r="ISM855" s="28"/>
      <c r="ISN855" s="28"/>
      <c r="ISO855" s="28"/>
      <c r="ISP855" s="28"/>
      <c r="ISQ855" s="28"/>
      <c r="ISR855" s="28"/>
      <c r="ISS855" s="28"/>
      <c r="IST855" s="28"/>
      <c r="ISU855" s="28"/>
      <c r="ISV855" s="28"/>
      <c r="ISW855" s="28"/>
      <c r="ISX855" s="28"/>
      <c r="ISY855" s="28"/>
      <c r="ISZ855" s="28"/>
      <c r="ITA855" s="28"/>
      <c r="ITB855" s="28"/>
      <c r="ITC855" s="28"/>
      <c r="ITD855" s="28"/>
      <c r="ITE855" s="28"/>
      <c r="ITF855" s="28"/>
      <c r="ITG855" s="28"/>
      <c r="ITH855" s="28"/>
      <c r="ITI855" s="28"/>
      <c r="ITJ855" s="28"/>
      <c r="ITK855" s="28"/>
      <c r="ITL855" s="28"/>
      <c r="ITM855" s="28"/>
      <c r="ITN855" s="28"/>
      <c r="ITO855" s="28"/>
      <c r="ITP855" s="28"/>
      <c r="ITQ855" s="28"/>
      <c r="ITR855" s="28"/>
      <c r="ITS855" s="28"/>
      <c r="ITT855" s="28"/>
      <c r="ITU855" s="28"/>
      <c r="ITV855" s="28"/>
      <c r="ITW855" s="28"/>
      <c r="ITX855" s="28"/>
      <c r="ITY855" s="28"/>
      <c r="ITZ855" s="28"/>
      <c r="IUA855" s="28"/>
      <c r="IUB855" s="28"/>
      <c r="IUC855" s="28"/>
      <c r="IUD855" s="28"/>
      <c r="IUE855" s="28"/>
      <c r="IUF855" s="28"/>
      <c r="IUG855" s="28"/>
      <c r="IUH855" s="28"/>
      <c r="IUI855" s="28"/>
      <c r="IUJ855" s="28"/>
      <c r="IUK855" s="28"/>
      <c r="IUL855" s="28"/>
      <c r="IUM855" s="28"/>
      <c r="IUN855" s="28"/>
      <c r="IUO855" s="28"/>
      <c r="IUP855" s="28"/>
      <c r="IUQ855" s="28"/>
      <c r="IUR855" s="28"/>
      <c r="IUS855" s="28"/>
      <c r="IUT855" s="28"/>
      <c r="IUU855" s="28"/>
      <c r="IUV855" s="28"/>
      <c r="IUW855" s="28"/>
      <c r="IUX855" s="28"/>
      <c r="IUY855" s="28"/>
      <c r="IUZ855" s="28"/>
      <c r="IVA855" s="28"/>
      <c r="IVB855" s="28"/>
      <c r="IVC855" s="28"/>
      <c r="IVD855" s="28"/>
      <c r="IVE855" s="28"/>
      <c r="IVF855" s="28"/>
      <c r="IVG855" s="28"/>
      <c r="IVH855" s="28"/>
      <c r="IVI855" s="28"/>
      <c r="IVJ855" s="28"/>
      <c r="IVK855" s="28"/>
      <c r="IVL855" s="28"/>
      <c r="IVM855" s="28"/>
      <c r="IVN855" s="28"/>
      <c r="IVO855" s="28"/>
      <c r="IVP855" s="28"/>
      <c r="IVQ855" s="28"/>
      <c r="IVR855" s="28"/>
      <c r="IVS855" s="28"/>
      <c r="IVT855" s="28"/>
      <c r="IVU855" s="28"/>
      <c r="IVV855" s="28"/>
      <c r="IVW855" s="28"/>
      <c r="IVX855" s="28"/>
      <c r="IVY855" s="28"/>
      <c r="IVZ855" s="28"/>
      <c r="IWA855" s="28"/>
      <c r="IWB855" s="28"/>
      <c r="IWC855" s="28"/>
      <c r="IWD855" s="28"/>
      <c r="IWE855" s="28"/>
      <c r="IWF855" s="28"/>
      <c r="IWG855" s="28"/>
      <c r="IWH855" s="28"/>
      <c r="IWI855" s="28"/>
      <c r="IWJ855" s="28"/>
      <c r="IWK855" s="28"/>
      <c r="IWL855" s="28"/>
      <c r="IWM855" s="28"/>
      <c r="IWN855" s="28"/>
      <c r="IWO855" s="28"/>
      <c r="IWP855" s="28"/>
      <c r="IWQ855" s="28"/>
      <c r="IWR855" s="28"/>
      <c r="IWS855" s="28"/>
      <c r="IWT855" s="28"/>
      <c r="IWU855" s="28"/>
      <c r="IWV855" s="28"/>
      <c r="IWW855" s="28"/>
      <c r="IWX855" s="28"/>
      <c r="IWY855" s="28"/>
      <c r="IWZ855" s="28"/>
      <c r="IXA855" s="28"/>
      <c r="IXB855" s="28"/>
      <c r="IXC855" s="28"/>
      <c r="IXD855" s="28"/>
      <c r="IXE855" s="28"/>
      <c r="IXF855" s="28"/>
      <c r="IXG855" s="28"/>
      <c r="IXH855" s="28"/>
      <c r="IXI855" s="28"/>
      <c r="IXJ855" s="28"/>
      <c r="IXK855" s="28"/>
      <c r="IXL855" s="28"/>
      <c r="IXM855" s="28"/>
      <c r="IXN855" s="28"/>
      <c r="IXO855" s="28"/>
      <c r="IXP855" s="28"/>
      <c r="IXQ855" s="28"/>
      <c r="IXR855" s="28"/>
      <c r="IXS855" s="28"/>
      <c r="IXT855" s="28"/>
      <c r="IXU855" s="28"/>
      <c r="IXV855" s="28"/>
      <c r="IXW855" s="28"/>
      <c r="IXX855" s="28"/>
      <c r="IXY855" s="28"/>
      <c r="IXZ855" s="28"/>
      <c r="IYA855" s="28"/>
      <c r="IYB855" s="28"/>
      <c r="IYC855" s="28"/>
      <c r="IYD855" s="28"/>
      <c r="IYE855" s="28"/>
      <c r="IYF855" s="28"/>
      <c r="IYG855" s="28"/>
      <c r="IYH855" s="28"/>
      <c r="IYI855" s="28"/>
      <c r="IYJ855" s="28"/>
      <c r="IYK855" s="28"/>
      <c r="IYL855" s="28"/>
      <c r="IYM855" s="28"/>
      <c r="IYN855" s="28"/>
      <c r="IYO855" s="28"/>
      <c r="IYP855" s="28"/>
      <c r="IYQ855" s="28"/>
      <c r="IYR855" s="28"/>
      <c r="IYS855" s="28"/>
      <c r="IYT855" s="28"/>
      <c r="IYU855" s="28"/>
      <c r="IYV855" s="28"/>
      <c r="IYW855" s="28"/>
      <c r="IYX855" s="28"/>
      <c r="IYY855" s="28"/>
      <c r="IYZ855" s="28"/>
      <c r="IZA855" s="28"/>
      <c r="IZB855" s="28"/>
      <c r="IZC855" s="28"/>
      <c r="IZD855" s="28"/>
      <c r="IZE855" s="28"/>
      <c r="IZF855" s="28"/>
      <c r="IZG855" s="28"/>
      <c r="IZH855" s="28"/>
      <c r="IZI855" s="28"/>
      <c r="IZJ855" s="28"/>
      <c r="IZK855" s="28"/>
      <c r="IZL855" s="28"/>
      <c r="IZM855" s="28"/>
      <c r="IZN855" s="28"/>
      <c r="IZO855" s="28"/>
      <c r="IZP855" s="28"/>
      <c r="IZQ855" s="28"/>
      <c r="IZR855" s="28"/>
      <c r="IZS855" s="28"/>
      <c r="IZT855" s="28"/>
      <c r="IZU855" s="28"/>
      <c r="IZV855" s="28"/>
      <c r="IZW855" s="28"/>
      <c r="IZX855" s="28"/>
      <c r="IZY855" s="28"/>
      <c r="IZZ855" s="28"/>
      <c r="JAA855" s="28"/>
      <c r="JAB855" s="28"/>
      <c r="JAC855" s="28"/>
      <c r="JAD855" s="28"/>
      <c r="JAE855" s="28"/>
      <c r="JAF855" s="28"/>
      <c r="JAG855" s="28"/>
      <c r="JAH855" s="28"/>
      <c r="JAI855" s="28"/>
      <c r="JAJ855" s="28"/>
      <c r="JAK855" s="28"/>
      <c r="JAL855" s="28"/>
      <c r="JAM855" s="28"/>
      <c r="JAN855" s="28"/>
      <c r="JAO855" s="28"/>
      <c r="JAP855" s="28"/>
      <c r="JAQ855" s="28"/>
      <c r="JAR855" s="28"/>
      <c r="JAS855" s="28"/>
      <c r="JAT855" s="28"/>
      <c r="JAU855" s="28"/>
      <c r="JAV855" s="28"/>
      <c r="JAW855" s="28"/>
      <c r="JAX855" s="28"/>
      <c r="JAY855" s="28"/>
      <c r="JAZ855" s="28"/>
      <c r="JBA855" s="28"/>
      <c r="JBB855" s="28"/>
      <c r="JBC855" s="28"/>
      <c r="JBD855" s="28"/>
      <c r="JBE855" s="28"/>
      <c r="JBF855" s="28"/>
      <c r="JBG855" s="28"/>
      <c r="JBH855" s="28"/>
      <c r="JBI855" s="28"/>
      <c r="JBJ855" s="28"/>
      <c r="JBK855" s="28"/>
      <c r="JBL855" s="28"/>
      <c r="JBM855" s="28"/>
      <c r="JBN855" s="28"/>
      <c r="JBO855" s="28"/>
      <c r="JBP855" s="28"/>
      <c r="JBQ855" s="28"/>
      <c r="JBR855" s="28"/>
      <c r="JBS855" s="28"/>
      <c r="JBT855" s="28"/>
      <c r="JBU855" s="28"/>
      <c r="JBV855" s="28"/>
      <c r="JBW855" s="28"/>
      <c r="JBX855" s="28"/>
      <c r="JBY855" s="28"/>
      <c r="JBZ855" s="28"/>
      <c r="JCA855" s="28"/>
      <c r="JCB855" s="28"/>
      <c r="JCC855" s="28"/>
      <c r="JCD855" s="28"/>
      <c r="JCE855" s="28"/>
      <c r="JCF855" s="28"/>
      <c r="JCG855" s="28"/>
      <c r="JCH855" s="28"/>
      <c r="JCI855" s="28"/>
      <c r="JCJ855" s="28"/>
      <c r="JCK855" s="28"/>
      <c r="JCL855" s="28"/>
      <c r="JCM855" s="28"/>
      <c r="JCN855" s="28"/>
      <c r="JCO855" s="28"/>
      <c r="JCP855" s="28"/>
      <c r="JCQ855" s="28"/>
      <c r="JCR855" s="28"/>
      <c r="JCS855" s="28"/>
      <c r="JCT855" s="28"/>
      <c r="JCU855" s="28"/>
      <c r="JCV855" s="28"/>
      <c r="JCW855" s="28"/>
      <c r="JCX855" s="28"/>
      <c r="JCY855" s="28"/>
      <c r="JCZ855" s="28"/>
      <c r="JDA855" s="28"/>
      <c r="JDB855" s="28"/>
      <c r="JDC855" s="28"/>
      <c r="JDD855" s="28"/>
      <c r="JDE855" s="28"/>
      <c r="JDF855" s="28"/>
      <c r="JDG855" s="28"/>
      <c r="JDH855" s="28"/>
      <c r="JDI855" s="28"/>
      <c r="JDJ855" s="28"/>
      <c r="JDK855" s="28"/>
      <c r="JDL855" s="28"/>
      <c r="JDM855" s="28"/>
      <c r="JDN855" s="28"/>
      <c r="JDO855" s="28"/>
      <c r="JDP855" s="28"/>
      <c r="JDQ855" s="28"/>
      <c r="JDR855" s="28"/>
      <c r="JDS855" s="28"/>
      <c r="JDT855" s="28"/>
      <c r="JDU855" s="28"/>
      <c r="JDV855" s="28"/>
      <c r="JDW855" s="28"/>
      <c r="JDX855" s="28"/>
      <c r="JDY855" s="28"/>
      <c r="JDZ855" s="28"/>
      <c r="JEA855" s="28"/>
      <c r="JEB855" s="28"/>
      <c r="JEC855" s="28"/>
      <c r="JED855" s="28"/>
      <c r="JEE855" s="28"/>
      <c r="JEF855" s="28"/>
      <c r="JEG855" s="28"/>
      <c r="JEH855" s="28"/>
      <c r="JEI855" s="28"/>
      <c r="JEJ855" s="28"/>
      <c r="JEK855" s="28"/>
      <c r="JEL855" s="28"/>
      <c r="JEM855" s="28"/>
      <c r="JEN855" s="28"/>
      <c r="JEO855" s="28"/>
      <c r="JEP855" s="28"/>
      <c r="JEQ855" s="28"/>
      <c r="JER855" s="28"/>
      <c r="JES855" s="28"/>
      <c r="JET855" s="28"/>
      <c r="JEU855" s="28"/>
      <c r="JEV855" s="28"/>
      <c r="JEW855" s="28"/>
      <c r="JEX855" s="28"/>
      <c r="JEY855" s="28"/>
      <c r="JEZ855" s="28"/>
      <c r="JFA855" s="28"/>
      <c r="JFB855" s="28"/>
      <c r="JFC855" s="28"/>
      <c r="JFD855" s="28"/>
      <c r="JFE855" s="28"/>
      <c r="JFF855" s="28"/>
      <c r="JFG855" s="28"/>
      <c r="JFH855" s="28"/>
      <c r="JFI855" s="28"/>
      <c r="JFJ855" s="28"/>
      <c r="JFK855" s="28"/>
      <c r="JFL855" s="28"/>
      <c r="JFM855" s="28"/>
      <c r="JFN855" s="28"/>
      <c r="JFO855" s="28"/>
      <c r="JFP855" s="28"/>
      <c r="JFQ855" s="28"/>
      <c r="JFR855" s="28"/>
      <c r="JFS855" s="28"/>
      <c r="JFT855" s="28"/>
      <c r="JFU855" s="28"/>
      <c r="JFV855" s="28"/>
      <c r="JFW855" s="28"/>
      <c r="JFX855" s="28"/>
      <c r="JFY855" s="28"/>
      <c r="JFZ855" s="28"/>
      <c r="JGA855" s="28"/>
      <c r="JGB855" s="28"/>
      <c r="JGC855" s="28"/>
      <c r="JGD855" s="28"/>
      <c r="JGE855" s="28"/>
      <c r="JGF855" s="28"/>
      <c r="JGG855" s="28"/>
      <c r="JGH855" s="28"/>
      <c r="JGI855" s="28"/>
      <c r="JGJ855" s="28"/>
      <c r="JGK855" s="28"/>
      <c r="JGL855" s="28"/>
      <c r="JGM855" s="28"/>
      <c r="JGN855" s="28"/>
      <c r="JGO855" s="28"/>
      <c r="JGP855" s="28"/>
      <c r="JGQ855" s="28"/>
      <c r="JGR855" s="28"/>
      <c r="JGS855" s="28"/>
      <c r="JGT855" s="28"/>
      <c r="JGU855" s="28"/>
      <c r="JGV855" s="28"/>
      <c r="JGW855" s="28"/>
      <c r="JGX855" s="28"/>
      <c r="JGY855" s="28"/>
      <c r="JGZ855" s="28"/>
      <c r="JHA855" s="28"/>
      <c r="JHB855" s="28"/>
      <c r="JHC855" s="28"/>
      <c r="JHD855" s="28"/>
      <c r="JHE855" s="28"/>
      <c r="JHF855" s="28"/>
      <c r="JHG855" s="28"/>
      <c r="JHH855" s="28"/>
      <c r="JHI855" s="28"/>
      <c r="JHJ855" s="28"/>
      <c r="JHK855" s="28"/>
      <c r="JHL855" s="28"/>
      <c r="JHM855" s="28"/>
      <c r="JHN855" s="28"/>
      <c r="JHO855" s="28"/>
      <c r="JHP855" s="28"/>
      <c r="JHQ855" s="28"/>
      <c r="JHR855" s="28"/>
      <c r="JHS855" s="28"/>
      <c r="JHT855" s="28"/>
      <c r="JHU855" s="28"/>
      <c r="JHV855" s="28"/>
      <c r="JHW855" s="28"/>
      <c r="JHX855" s="28"/>
      <c r="JHY855" s="28"/>
      <c r="JHZ855" s="28"/>
      <c r="JIA855" s="28"/>
      <c r="JIB855" s="28"/>
      <c r="JIC855" s="28"/>
      <c r="JID855" s="28"/>
      <c r="JIE855" s="28"/>
      <c r="JIF855" s="28"/>
      <c r="JIG855" s="28"/>
      <c r="JIH855" s="28"/>
      <c r="JII855" s="28"/>
      <c r="JIJ855" s="28"/>
      <c r="JIK855" s="28"/>
      <c r="JIL855" s="28"/>
      <c r="JIM855" s="28"/>
      <c r="JIN855" s="28"/>
      <c r="JIO855" s="28"/>
      <c r="JIP855" s="28"/>
      <c r="JIQ855" s="28"/>
      <c r="JIR855" s="28"/>
      <c r="JIS855" s="28"/>
      <c r="JIT855" s="28"/>
      <c r="JIU855" s="28"/>
      <c r="JIV855" s="28"/>
      <c r="JIW855" s="28"/>
      <c r="JIX855" s="28"/>
      <c r="JIY855" s="28"/>
      <c r="JIZ855" s="28"/>
      <c r="JJA855" s="28"/>
      <c r="JJB855" s="28"/>
      <c r="JJC855" s="28"/>
      <c r="JJD855" s="28"/>
      <c r="JJE855" s="28"/>
      <c r="JJF855" s="28"/>
      <c r="JJG855" s="28"/>
      <c r="JJH855" s="28"/>
      <c r="JJI855" s="28"/>
      <c r="JJJ855" s="28"/>
      <c r="JJK855" s="28"/>
      <c r="JJL855" s="28"/>
      <c r="JJM855" s="28"/>
      <c r="JJN855" s="28"/>
      <c r="JJO855" s="28"/>
      <c r="JJP855" s="28"/>
      <c r="JJQ855" s="28"/>
      <c r="JJR855" s="28"/>
      <c r="JJS855" s="28"/>
      <c r="JJT855" s="28"/>
      <c r="JJU855" s="28"/>
      <c r="JJV855" s="28"/>
      <c r="JJW855" s="28"/>
      <c r="JJX855" s="28"/>
      <c r="JJY855" s="28"/>
      <c r="JJZ855" s="28"/>
      <c r="JKA855" s="28"/>
      <c r="JKB855" s="28"/>
      <c r="JKC855" s="28"/>
      <c r="JKD855" s="28"/>
      <c r="JKE855" s="28"/>
      <c r="JKF855" s="28"/>
      <c r="JKG855" s="28"/>
      <c r="JKH855" s="28"/>
      <c r="JKI855" s="28"/>
      <c r="JKJ855" s="28"/>
      <c r="JKK855" s="28"/>
      <c r="JKL855" s="28"/>
      <c r="JKM855" s="28"/>
      <c r="JKN855" s="28"/>
      <c r="JKO855" s="28"/>
      <c r="JKP855" s="28"/>
      <c r="JKQ855" s="28"/>
      <c r="JKR855" s="28"/>
      <c r="JKS855" s="28"/>
      <c r="JKT855" s="28"/>
      <c r="JKU855" s="28"/>
      <c r="JKV855" s="28"/>
      <c r="JKW855" s="28"/>
      <c r="JKX855" s="28"/>
      <c r="JKY855" s="28"/>
      <c r="JKZ855" s="28"/>
      <c r="JLA855" s="28"/>
      <c r="JLB855" s="28"/>
      <c r="JLC855" s="28"/>
      <c r="JLD855" s="28"/>
      <c r="JLE855" s="28"/>
      <c r="JLF855" s="28"/>
      <c r="JLG855" s="28"/>
      <c r="JLH855" s="28"/>
      <c r="JLI855" s="28"/>
      <c r="JLJ855" s="28"/>
      <c r="JLK855" s="28"/>
      <c r="JLL855" s="28"/>
      <c r="JLM855" s="28"/>
      <c r="JLN855" s="28"/>
      <c r="JLO855" s="28"/>
      <c r="JLP855" s="28"/>
      <c r="JLQ855" s="28"/>
      <c r="JLR855" s="28"/>
      <c r="JLS855" s="28"/>
      <c r="JLT855" s="28"/>
      <c r="JLU855" s="28"/>
      <c r="JLV855" s="28"/>
      <c r="JLW855" s="28"/>
      <c r="JLX855" s="28"/>
      <c r="JLY855" s="28"/>
      <c r="JLZ855" s="28"/>
      <c r="JMA855" s="28"/>
      <c r="JMB855" s="28"/>
      <c r="JMC855" s="28"/>
      <c r="JMD855" s="28"/>
      <c r="JME855" s="28"/>
      <c r="JMF855" s="28"/>
      <c r="JMG855" s="28"/>
      <c r="JMH855" s="28"/>
      <c r="JMI855" s="28"/>
      <c r="JMJ855" s="28"/>
      <c r="JMK855" s="28"/>
      <c r="JML855" s="28"/>
      <c r="JMM855" s="28"/>
      <c r="JMN855" s="28"/>
      <c r="JMO855" s="28"/>
      <c r="JMP855" s="28"/>
      <c r="JMQ855" s="28"/>
      <c r="JMR855" s="28"/>
      <c r="JMS855" s="28"/>
      <c r="JMT855" s="28"/>
      <c r="JMU855" s="28"/>
      <c r="JMV855" s="28"/>
      <c r="JMW855" s="28"/>
      <c r="JMX855" s="28"/>
      <c r="JMY855" s="28"/>
      <c r="JMZ855" s="28"/>
      <c r="JNA855" s="28"/>
      <c r="JNB855" s="28"/>
      <c r="JNC855" s="28"/>
      <c r="JND855" s="28"/>
      <c r="JNE855" s="28"/>
      <c r="JNF855" s="28"/>
      <c r="JNG855" s="28"/>
      <c r="JNH855" s="28"/>
      <c r="JNI855" s="28"/>
      <c r="JNJ855" s="28"/>
      <c r="JNK855" s="28"/>
      <c r="JNL855" s="28"/>
      <c r="JNM855" s="28"/>
      <c r="JNN855" s="28"/>
      <c r="JNO855" s="28"/>
      <c r="JNP855" s="28"/>
      <c r="JNQ855" s="28"/>
      <c r="JNR855" s="28"/>
      <c r="JNS855" s="28"/>
      <c r="JNT855" s="28"/>
      <c r="JNU855" s="28"/>
      <c r="JNV855" s="28"/>
      <c r="JNW855" s="28"/>
      <c r="JNX855" s="28"/>
      <c r="JNY855" s="28"/>
      <c r="JNZ855" s="28"/>
      <c r="JOA855" s="28"/>
      <c r="JOB855" s="28"/>
      <c r="JOC855" s="28"/>
      <c r="JOD855" s="28"/>
      <c r="JOE855" s="28"/>
      <c r="JOF855" s="28"/>
      <c r="JOG855" s="28"/>
      <c r="JOH855" s="28"/>
      <c r="JOI855" s="28"/>
      <c r="JOJ855" s="28"/>
      <c r="JOK855" s="28"/>
      <c r="JOL855" s="28"/>
      <c r="JOM855" s="28"/>
      <c r="JON855" s="28"/>
      <c r="JOO855" s="28"/>
      <c r="JOP855" s="28"/>
      <c r="JOQ855" s="28"/>
      <c r="JOR855" s="28"/>
      <c r="JOS855" s="28"/>
      <c r="JOT855" s="28"/>
      <c r="JOU855" s="28"/>
      <c r="JOV855" s="28"/>
      <c r="JOW855" s="28"/>
      <c r="JOX855" s="28"/>
      <c r="JOY855" s="28"/>
      <c r="JOZ855" s="28"/>
      <c r="JPA855" s="28"/>
      <c r="JPB855" s="28"/>
      <c r="JPC855" s="28"/>
      <c r="JPD855" s="28"/>
      <c r="JPE855" s="28"/>
      <c r="JPF855" s="28"/>
      <c r="JPG855" s="28"/>
      <c r="JPH855" s="28"/>
      <c r="JPI855" s="28"/>
      <c r="JPJ855" s="28"/>
      <c r="JPK855" s="28"/>
      <c r="JPL855" s="28"/>
      <c r="JPM855" s="28"/>
      <c r="JPN855" s="28"/>
      <c r="JPO855" s="28"/>
      <c r="JPP855" s="28"/>
      <c r="JPQ855" s="28"/>
      <c r="JPR855" s="28"/>
      <c r="JPS855" s="28"/>
      <c r="JPT855" s="28"/>
      <c r="JPU855" s="28"/>
      <c r="JPV855" s="28"/>
      <c r="JPW855" s="28"/>
      <c r="JPX855" s="28"/>
      <c r="JPY855" s="28"/>
      <c r="JPZ855" s="28"/>
      <c r="JQA855" s="28"/>
      <c r="JQB855" s="28"/>
      <c r="JQC855" s="28"/>
      <c r="JQD855" s="28"/>
      <c r="JQE855" s="28"/>
      <c r="JQF855" s="28"/>
      <c r="JQG855" s="28"/>
      <c r="JQH855" s="28"/>
      <c r="JQI855" s="28"/>
      <c r="JQJ855" s="28"/>
      <c r="JQK855" s="28"/>
      <c r="JQL855" s="28"/>
      <c r="JQM855" s="28"/>
      <c r="JQN855" s="28"/>
      <c r="JQO855" s="28"/>
      <c r="JQP855" s="28"/>
      <c r="JQQ855" s="28"/>
      <c r="JQR855" s="28"/>
      <c r="JQS855" s="28"/>
      <c r="JQT855" s="28"/>
      <c r="JQU855" s="28"/>
      <c r="JQV855" s="28"/>
      <c r="JQW855" s="28"/>
      <c r="JQX855" s="28"/>
      <c r="JQY855" s="28"/>
      <c r="JQZ855" s="28"/>
      <c r="JRA855" s="28"/>
      <c r="JRB855" s="28"/>
      <c r="JRC855" s="28"/>
      <c r="JRD855" s="28"/>
      <c r="JRE855" s="28"/>
      <c r="JRF855" s="28"/>
      <c r="JRG855" s="28"/>
      <c r="JRH855" s="28"/>
      <c r="JRI855" s="28"/>
      <c r="JRJ855" s="28"/>
      <c r="JRK855" s="28"/>
      <c r="JRL855" s="28"/>
      <c r="JRM855" s="28"/>
      <c r="JRN855" s="28"/>
      <c r="JRO855" s="28"/>
      <c r="JRP855" s="28"/>
      <c r="JRQ855" s="28"/>
      <c r="JRR855" s="28"/>
      <c r="JRS855" s="28"/>
      <c r="JRT855" s="28"/>
      <c r="JRU855" s="28"/>
      <c r="JRV855" s="28"/>
      <c r="JRW855" s="28"/>
      <c r="JRX855" s="28"/>
      <c r="JRY855" s="28"/>
      <c r="JRZ855" s="28"/>
      <c r="JSA855" s="28"/>
      <c r="JSB855" s="28"/>
      <c r="JSC855" s="28"/>
      <c r="JSD855" s="28"/>
      <c r="JSE855" s="28"/>
      <c r="JSF855" s="28"/>
      <c r="JSG855" s="28"/>
      <c r="JSH855" s="28"/>
      <c r="JSI855" s="28"/>
      <c r="JSJ855" s="28"/>
      <c r="JSK855" s="28"/>
      <c r="JSL855" s="28"/>
      <c r="JSM855" s="28"/>
      <c r="JSN855" s="28"/>
      <c r="JSO855" s="28"/>
      <c r="JSP855" s="28"/>
      <c r="JSQ855" s="28"/>
      <c r="JSR855" s="28"/>
      <c r="JSS855" s="28"/>
      <c r="JST855" s="28"/>
      <c r="JSU855" s="28"/>
      <c r="JSV855" s="28"/>
      <c r="JSW855" s="28"/>
      <c r="JSX855" s="28"/>
      <c r="JSY855" s="28"/>
      <c r="JSZ855" s="28"/>
      <c r="JTA855" s="28"/>
      <c r="JTB855" s="28"/>
      <c r="JTC855" s="28"/>
      <c r="JTD855" s="28"/>
      <c r="JTE855" s="28"/>
      <c r="JTF855" s="28"/>
      <c r="JTG855" s="28"/>
      <c r="JTH855" s="28"/>
      <c r="JTI855" s="28"/>
      <c r="JTJ855" s="28"/>
      <c r="JTK855" s="28"/>
      <c r="JTL855" s="28"/>
      <c r="JTM855" s="28"/>
      <c r="JTN855" s="28"/>
      <c r="JTO855" s="28"/>
      <c r="JTP855" s="28"/>
      <c r="JTQ855" s="28"/>
      <c r="JTR855" s="28"/>
      <c r="JTS855" s="28"/>
      <c r="JTT855" s="28"/>
      <c r="JTU855" s="28"/>
      <c r="JTV855" s="28"/>
      <c r="JTW855" s="28"/>
      <c r="JTX855" s="28"/>
      <c r="JTY855" s="28"/>
      <c r="JTZ855" s="28"/>
      <c r="JUA855" s="28"/>
      <c r="JUB855" s="28"/>
      <c r="JUC855" s="28"/>
      <c r="JUD855" s="28"/>
      <c r="JUE855" s="28"/>
      <c r="JUF855" s="28"/>
      <c r="JUG855" s="28"/>
      <c r="JUH855" s="28"/>
      <c r="JUI855" s="28"/>
      <c r="JUJ855" s="28"/>
      <c r="JUK855" s="28"/>
      <c r="JUL855" s="28"/>
      <c r="JUM855" s="28"/>
      <c r="JUN855" s="28"/>
      <c r="JUO855" s="28"/>
      <c r="JUP855" s="28"/>
      <c r="JUQ855" s="28"/>
      <c r="JUR855" s="28"/>
      <c r="JUS855" s="28"/>
      <c r="JUT855" s="28"/>
      <c r="JUU855" s="28"/>
      <c r="JUV855" s="28"/>
      <c r="JUW855" s="28"/>
      <c r="JUX855" s="28"/>
      <c r="JUY855" s="28"/>
      <c r="JUZ855" s="28"/>
      <c r="JVA855" s="28"/>
      <c r="JVB855" s="28"/>
      <c r="JVC855" s="28"/>
      <c r="JVD855" s="28"/>
      <c r="JVE855" s="28"/>
      <c r="JVF855" s="28"/>
      <c r="JVG855" s="28"/>
      <c r="JVH855" s="28"/>
      <c r="JVI855" s="28"/>
      <c r="JVJ855" s="28"/>
      <c r="JVK855" s="28"/>
      <c r="JVL855" s="28"/>
      <c r="JVM855" s="28"/>
      <c r="JVN855" s="28"/>
      <c r="JVO855" s="28"/>
      <c r="JVP855" s="28"/>
      <c r="JVQ855" s="28"/>
      <c r="JVR855" s="28"/>
      <c r="JVS855" s="28"/>
      <c r="JVT855" s="28"/>
      <c r="JVU855" s="28"/>
      <c r="JVV855" s="28"/>
      <c r="JVW855" s="28"/>
      <c r="JVX855" s="28"/>
      <c r="JVY855" s="28"/>
      <c r="JVZ855" s="28"/>
      <c r="JWA855" s="28"/>
      <c r="JWB855" s="28"/>
      <c r="JWC855" s="28"/>
      <c r="JWD855" s="28"/>
      <c r="JWE855" s="28"/>
      <c r="JWF855" s="28"/>
      <c r="JWG855" s="28"/>
      <c r="JWH855" s="28"/>
      <c r="JWI855" s="28"/>
      <c r="JWJ855" s="28"/>
      <c r="JWK855" s="28"/>
      <c r="JWL855" s="28"/>
      <c r="JWM855" s="28"/>
      <c r="JWN855" s="28"/>
      <c r="JWO855" s="28"/>
      <c r="JWP855" s="28"/>
      <c r="JWQ855" s="28"/>
      <c r="JWR855" s="28"/>
      <c r="JWS855" s="28"/>
      <c r="JWT855" s="28"/>
      <c r="JWU855" s="28"/>
      <c r="JWV855" s="28"/>
      <c r="JWW855" s="28"/>
      <c r="JWX855" s="28"/>
      <c r="JWY855" s="28"/>
      <c r="JWZ855" s="28"/>
      <c r="JXA855" s="28"/>
      <c r="JXB855" s="28"/>
      <c r="JXC855" s="28"/>
      <c r="JXD855" s="28"/>
      <c r="JXE855" s="28"/>
      <c r="JXF855" s="28"/>
      <c r="JXG855" s="28"/>
      <c r="JXH855" s="28"/>
      <c r="JXI855" s="28"/>
      <c r="JXJ855" s="28"/>
      <c r="JXK855" s="28"/>
      <c r="JXL855" s="28"/>
      <c r="JXM855" s="28"/>
      <c r="JXN855" s="28"/>
      <c r="JXO855" s="28"/>
      <c r="JXP855" s="28"/>
      <c r="JXQ855" s="28"/>
      <c r="JXR855" s="28"/>
      <c r="JXS855" s="28"/>
      <c r="JXT855" s="28"/>
      <c r="JXU855" s="28"/>
      <c r="JXV855" s="28"/>
      <c r="JXW855" s="28"/>
      <c r="JXX855" s="28"/>
      <c r="JXY855" s="28"/>
      <c r="JXZ855" s="28"/>
      <c r="JYA855" s="28"/>
      <c r="JYB855" s="28"/>
      <c r="JYC855" s="28"/>
      <c r="JYD855" s="28"/>
      <c r="JYE855" s="28"/>
      <c r="JYF855" s="28"/>
      <c r="JYG855" s="28"/>
      <c r="JYH855" s="28"/>
      <c r="JYI855" s="28"/>
      <c r="JYJ855" s="28"/>
      <c r="JYK855" s="28"/>
      <c r="JYL855" s="28"/>
      <c r="JYM855" s="28"/>
      <c r="JYN855" s="28"/>
      <c r="JYO855" s="28"/>
      <c r="JYP855" s="28"/>
      <c r="JYQ855" s="28"/>
      <c r="JYR855" s="28"/>
      <c r="JYS855" s="28"/>
      <c r="JYT855" s="28"/>
      <c r="JYU855" s="28"/>
      <c r="JYV855" s="28"/>
      <c r="JYW855" s="28"/>
      <c r="JYX855" s="28"/>
      <c r="JYY855" s="28"/>
      <c r="JYZ855" s="28"/>
      <c r="JZA855" s="28"/>
      <c r="JZB855" s="28"/>
      <c r="JZC855" s="28"/>
      <c r="JZD855" s="28"/>
      <c r="JZE855" s="28"/>
      <c r="JZF855" s="28"/>
      <c r="JZG855" s="28"/>
      <c r="JZH855" s="28"/>
      <c r="JZI855" s="28"/>
      <c r="JZJ855" s="28"/>
      <c r="JZK855" s="28"/>
      <c r="JZL855" s="28"/>
      <c r="JZM855" s="28"/>
      <c r="JZN855" s="28"/>
      <c r="JZO855" s="28"/>
      <c r="JZP855" s="28"/>
      <c r="JZQ855" s="28"/>
      <c r="JZR855" s="28"/>
      <c r="JZS855" s="28"/>
      <c r="JZT855" s="28"/>
      <c r="JZU855" s="28"/>
      <c r="JZV855" s="28"/>
      <c r="JZW855" s="28"/>
      <c r="JZX855" s="28"/>
      <c r="JZY855" s="28"/>
      <c r="JZZ855" s="28"/>
      <c r="KAA855" s="28"/>
      <c r="KAB855" s="28"/>
      <c r="KAC855" s="28"/>
      <c r="KAD855" s="28"/>
      <c r="KAE855" s="28"/>
      <c r="KAF855" s="28"/>
      <c r="KAG855" s="28"/>
      <c r="KAH855" s="28"/>
      <c r="KAI855" s="28"/>
      <c r="KAJ855" s="28"/>
      <c r="KAK855" s="28"/>
      <c r="KAL855" s="28"/>
      <c r="KAM855" s="28"/>
      <c r="KAN855" s="28"/>
      <c r="KAO855" s="28"/>
      <c r="KAP855" s="28"/>
      <c r="KAQ855" s="28"/>
      <c r="KAR855" s="28"/>
      <c r="KAS855" s="28"/>
      <c r="KAT855" s="28"/>
      <c r="KAU855" s="28"/>
      <c r="KAV855" s="28"/>
      <c r="KAW855" s="28"/>
      <c r="KAX855" s="28"/>
      <c r="KAY855" s="28"/>
      <c r="KAZ855" s="28"/>
      <c r="KBA855" s="28"/>
      <c r="KBB855" s="28"/>
      <c r="KBC855" s="28"/>
      <c r="KBD855" s="28"/>
      <c r="KBE855" s="28"/>
      <c r="KBF855" s="28"/>
      <c r="KBG855" s="28"/>
      <c r="KBH855" s="28"/>
      <c r="KBI855" s="28"/>
      <c r="KBJ855" s="28"/>
      <c r="KBK855" s="28"/>
      <c r="KBL855" s="28"/>
      <c r="KBM855" s="28"/>
      <c r="KBN855" s="28"/>
      <c r="KBO855" s="28"/>
      <c r="KBP855" s="28"/>
      <c r="KBQ855" s="28"/>
      <c r="KBR855" s="28"/>
      <c r="KBS855" s="28"/>
      <c r="KBT855" s="28"/>
      <c r="KBU855" s="28"/>
      <c r="KBV855" s="28"/>
      <c r="KBW855" s="28"/>
      <c r="KBX855" s="28"/>
      <c r="KBY855" s="28"/>
      <c r="KBZ855" s="28"/>
      <c r="KCA855" s="28"/>
      <c r="KCB855" s="28"/>
      <c r="KCC855" s="28"/>
      <c r="KCD855" s="28"/>
      <c r="KCE855" s="28"/>
      <c r="KCF855" s="28"/>
      <c r="KCG855" s="28"/>
      <c r="KCH855" s="28"/>
      <c r="KCI855" s="28"/>
      <c r="KCJ855" s="28"/>
      <c r="KCK855" s="28"/>
      <c r="KCL855" s="28"/>
      <c r="KCM855" s="28"/>
      <c r="KCN855" s="28"/>
      <c r="KCO855" s="28"/>
      <c r="KCP855" s="28"/>
      <c r="KCQ855" s="28"/>
      <c r="KCR855" s="28"/>
      <c r="KCS855" s="28"/>
      <c r="KCT855" s="28"/>
      <c r="KCU855" s="28"/>
      <c r="KCV855" s="28"/>
      <c r="KCW855" s="28"/>
      <c r="KCX855" s="28"/>
      <c r="KCY855" s="28"/>
      <c r="KCZ855" s="28"/>
      <c r="KDA855" s="28"/>
      <c r="KDB855" s="28"/>
      <c r="KDC855" s="28"/>
      <c r="KDD855" s="28"/>
      <c r="KDE855" s="28"/>
      <c r="KDF855" s="28"/>
      <c r="KDG855" s="28"/>
      <c r="KDH855" s="28"/>
      <c r="KDI855" s="28"/>
      <c r="KDJ855" s="28"/>
      <c r="KDK855" s="28"/>
      <c r="KDL855" s="28"/>
      <c r="KDM855" s="28"/>
      <c r="KDN855" s="28"/>
      <c r="KDO855" s="28"/>
      <c r="KDP855" s="28"/>
      <c r="KDQ855" s="28"/>
      <c r="KDR855" s="28"/>
      <c r="KDS855" s="28"/>
      <c r="KDT855" s="28"/>
      <c r="KDU855" s="28"/>
      <c r="KDV855" s="28"/>
      <c r="KDW855" s="28"/>
      <c r="KDX855" s="28"/>
      <c r="KDY855" s="28"/>
      <c r="KDZ855" s="28"/>
      <c r="KEA855" s="28"/>
      <c r="KEB855" s="28"/>
      <c r="KEC855" s="28"/>
      <c r="KED855" s="28"/>
      <c r="KEE855" s="28"/>
      <c r="KEF855" s="28"/>
      <c r="KEG855" s="28"/>
      <c r="KEH855" s="28"/>
      <c r="KEI855" s="28"/>
      <c r="KEJ855" s="28"/>
      <c r="KEK855" s="28"/>
      <c r="KEL855" s="28"/>
      <c r="KEM855" s="28"/>
      <c r="KEN855" s="28"/>
      <c r="KEO855" s="28"/>
      <c r="KEP855" s="28"/>
      <c r="KEQ855" s="28"/>
      <c r="KER855" s="28"/>
      <c r="KES855" s="28"/>
      <c r="KET855" s="28"/>
      <c r="KEU855" s="28"/>
      <c r="KEV855" s="28"/>
      <c r="KEW855" s="28"/>
      <c r="KEX855" s="28"/>
      <c r="KEY855" s="28"/>
      <c r="KEZ855" s="28"/>
      <c r="KFA855" s="28"/>
      <c r="KFB855" s="28"/>
      <c r="KFC855" s="28"/>
      <c r="KFD855" s="28"/>
      <c r="KFE855" s="28"/>
      <c r="KFF855" s="28"/>
      <c r="KFG855" s="28"/>
      <c r="KFH855" s="28"/>
      <c r="KFI855" s="28"/>
      <c r="KFJ855" s="28"/>
      <c r="KFK855" s="28"/>
      <c r="KFL855" s="28"/>
      <c r="KFM855" s="28"/>
      <c r="KFN855" s="28"/>
      <c r="KFO855" s="28"/>
      <c r="KFP855" s="28"/>
      <c r="KFQ855" s="28"/>
      <c r="KFR855" s="28"/>
      <c r="KFS855" s="28"/>
      <c r="KFT855" s="28"/>
      <c r="KFU855" s="28"/>
      <c r="KFV855" s="28"/>
      <c r="KFW855" s="28"/>
      <c r="KFX855" s="28"/>
      <c r="KFY855" s="28"/>
      <c r="KFZ855" s="28"/>
      <c r="KGA855" s="28"/>
      <c r="KGB855" s="28"/>
      <c r="KGC855" s="28"/>
      <c r="KGD855" s="28"/>
      <c r="KGE855" s="28"/>
      <c r="KGF855" s="28"/>
      <c r="KGG855" s="28"/>
      <c r="KGH855" s="28"/>
      <c r="KGI855" s="28"/>
      <c r="KGJ855" s="28"/>
      <c r="KGK855" s="28"/>
      <c r="KGL855" s="28"/>
      <c r="KGM855" s="28"/>
      <c r="KGN855" s="28"/>
      <c r="KGO855" s="28"/>
      <c r="KGP855" s="28"/>
      <c r="KGQ855" s="28"/>
      <c r="KGR855" s="28"/>
      <c r="KGS855" s="28"/>
      <c r="KGT855" s="28"/>
      <c r="KGU855" s="28"/>
      <c r="KGV855" s="28"/>
      <c r="KGW855" s="28"/>
      <c r="KGX855" s="28"/>
      <c r="KGY855" s="28"/>
      <c r="KGZ855" s="28"/>
      <c r="KHA855" s="28"/>
      <c r="KHB855" s="28"/>
      <c r="KHC855" s="28"/>
      <c r="KHD855" s="28"/>
      <c r="KHE855" s="28"/>
      <c r="KHF855" s="28"/>
      <c r="KHG855" s="28"/>
      <c r="KHH855" s="28"/>
      <c r="KHI855" s="28"/>
      <c r="KHJ855" s="28"/>
      <c r="KHK855" s="28"/>
      <c r="KHL855" s="28"/>
      <c r="KHM855" s="28"/>
      <c r="KHN855" s="28"/>
      <c r="KHO855" s="28"/>
      <c r="KHP855" s="28"/>
      <c r="KHQ855" s="28"/>
      <c r="KHR855" s="28"/>
      <c r="KHS855" s="28"/>
      <c r="KHT855" s="28"/>
      <c r="KHU855" s="28"/>
      <c r="KHV855" s="28"/>
      <c r="KHW855" s="28"/>
      <c r="KHX855" s="28"/>
      <c r="KHY855" s="28"/>
      <c r="KHZ855" s="28"/>
      <c r="KIA855" s="28"/>
      <c r="KIB855" s="28"/>
      <c r="KIC855" s="28"/>
      <c r="KID855" s="28"/>
      <c r="KIE855" s="28"/>
      <c r="KIF855" s="28"/>
      <c r="KIG855" s="28"/>
      <c r="KIH855" s="28"/>
      <c r="KII855" s="28"/>
      <c r="KIJ855" s="28"/>
      <c r="KIK855" s="28"/>
      <c r="KIL855" s="28"/>
      <c r="KIM855" s="28"/>
      <c r="KIN855" s="28"/>
      <c r="KIO855" s="28"/>
      <c r="KIP855" s="28"/>
      <c r="KIQ855" s="28"/>
      <c r="KIR855" s="28"/>
      <c r="KIS855" s="28"/>
      <c r="KIT855" s="28"/>
      <c r="KIU855" s="28"/>
      <c r="KIV855" s="28"/>
      <c r="KIW855" s="28"/>
      <c r="KIX855" s="28"/>
      <c r="KIY855" s="28"/>
      <c r="KIZ855" s="28"/>
      <c r="KJA855" s="28"/>
      <c r="KJB855" s="28"/>
      <c r="KJC855" s="28"/>
      <c r="KJD855" s="28"/>
      <c r="KJE855" s="28"/>
      <c r="KJF855" s="28"/>
      <c r="KJG855" s="28"/>
      <c r="KJH855" s="28"/>
      <c r="KJI855" s="28"/>
      <c r="KJJ855" s="28"/>
      <c r="KJK855" s="28"/>
      <c r="KJL855" s="28"/>
      <c r="KJM855" s="28"/>
      <c r="KJN855" s="28"/>
      <c r="KJO855" s="28"/>
      <c r="KJP855" s="28"/>
      <c r="KJQ855" s="28"/>
      <c r="KJR855" s="28"/>
      <c r="KJS855" s="28"/>
      <c r="KJT855" s="28"/>
      <c r="KJU855" s="28"/>
      <c r="KJV855" s="28"/>
      <c r="KJW855" s="28"/>
      <c r="KJX855" s="28"/>
      <c r="KJY855" s="28"/>
      <c r="KJZ855" s="28"/>
      <c r="KKA855" s="28"/>
      <c r="KKB855" s="28"/>
      <c r="KKC855" s="28"/>
      <c r="KKD855" s="28"/>
      <c r="KKE855" s="28"/>
      <c r="KKF855" s="28"/>
      <c r="KKG855" s="28"/>
      <c r="KKH855" s="28"/>
      <c r="KKI855" s="28"/>
      <c r="KKJ855" s="28"/>
      <c r="KKK855" s="28"/>
      <c r="KKL855" s="28"/>
      <c r="KKM855" s="28"/>
      <c r="KKN855" s="28"/>
      <c r="KKO855" s="28"/>
      <c r="KKP855" s="28"/>
      <c r="KKQ855" s="28"/>
      <c r="KKR855" s="28"/>
      <c r="KKS855" s="28"/>
      <c r="KKT855" s="28"/>
      <c r="KKU855" s="28"/>
      <c r="KKV855" s="28"/>
      <c r="KKW855" s="28"/>
      <c r="KKX855" s="28"/>
      <c r="KKY855" s="28"/>
      <c r="KKZ855" s="28"/>
      <c r="KLA855" s="28"/>
      <c r="KLB855" s="28"/>
      <c r="KLC855" s="28"/>
      <c r="KLD855" s="28"/>
      <c r="KLE855" s="28"/>
      <c r="KLF855" s="28"/>
      <c r="KLG855" s="28"/>
      <c r="KLH855" s="28"/>
      <c r="KLI855" s="28"/>
      <c r="KLJ855" s="28"/>
      <c r="KLK855" s="28"/>
      <c r="KLL855" s="28"/>
      <c r="KLM855" s="28"/>
      <c r="KLN855" s="28"/>
      <c r="KLO855" s="28"/>
      <c r="KLP855" s="28"/>
      <c r="KLQ855" s="28"/>
      <c r="KLR855" s="28"/>
      <c r="KLS855" s="28"/>
      <c r="KLT855" s="28"/>
      <c r="KLU855" s="28"/>
      <c r="KLV855" s="28"/>
      <c r="KLW855" s="28"/>
      <c r="KLX855" s="28"/>
      <c r="KLY855" s="28"/>
      <c r="KLZ855" s="28"/>
      <c r="KMA855" s="28"/>
      <c r="KMB855" s="28"/>
      <c r="KMC855" s="28"/>
      <c r="KMD855" s="28"/>
      <c r="KME855" s="28"/>
      <c r="KMF855" s="28"/>
      <c r="KMG855" s="28"/>
      <c r="KMH855" s="28"/>
      <c r="KMI855" s="28"/>
      <c r="KMJ855" s="28"/>
      <c r="KMK855" s="28"/>
      <c r="KML855" s="28"/>
      <c r="KMM855" s="28"/>
      <c r="KMN855" s="28"/>
      <c r="KMO855" s="28"/>
      <c r="KMP855" s="28"/>
      <c r="KMQ855" s="28"/>
      <c r="KMR855" s="28"/>
      <c r="KMS855" s="28"/>
      <c r="KMT855" s="28"/>
      <c r="KMU855" s="28"/>
      <c r="KMV855" s="28"/>
      <c r="KMW855" s="28"/>
      <c r="KMX855" s="28"/>
      <c r="KMY855" s="28"/>
      <c r="KMZ855" s="28"/>
      <c r="KNA855" s="28"/>
      <c r="KNB855" s="28"/>
      <c r="KNC855" s="28"/>
      <c r="KND855" s="28"/>
      <c r="KNE855" s="28"/>
      <c r="KNF855" s="28"/>
      <c r="KNG855" s="28"/>
      <c r="KNH855" s="28"/>
      <c r="KNI855" s="28"/>
      <c r="KNJ855" s="28"/>
      <c r="KNK855" s="28"/>
      <c r="KNL855" s="28"/>
      <c r="KNM855" s="28"/>
      <c r="KNN855" s="28"/>
      <c r="KNO855" s="28"/>
      <c r="KNP855" s="28"/>
      <c r="KNQ855" s="28"/>
      <c r="KNR855" s="28"/>
      <c r="KNS855" s="28"/>
      <c r="KNT855" s="28"/>
      <c r="KNU855" s="28"/>
      <c r="KNV855" s="28"/>
      <c r="KNW855" s="28"/>
      <c r="KNX855" s="28"/>
      <c r="KNY855" s="28"/>
      <c r="KNZ855" s="28"/>
      <c r="KOA855" s="28"/>
      <c r="KOB855" s="28"/>
      <c r="KOC855" s="28"/>
      <c r="KOD855" s="28"/>
      <c r="KOE855" s="28"/>
      <c r="KOF855" s="28"/>
      <c r="KOG855" s="28"/>
      <c r="KOH855" s="28"/>
      <c r="KOI855" s="28"/>
      <c r="KOJ855" s="28"/>
      <c r="KOK855" s="28"/>
      <c r="KOL855" s="28"/>
      <c r="KOM855" s="28"/>
      <c r="KON855" s="28"/>
      <c r="KOO855" s="28"/>
      <c r="KOP855" s="28"/>
      <c r="KOQ855" s="28"/>
      <c r="KOR855" s="28"/>
      <c r="KOS855" s="28"/>
      <c r="KOT855" s="28"/>
      <c r="KOU855" s="28"/>
      <c r="KOV855" s="28"/>
      <c r="KOW855" s="28"/>
      <c r="KOX855" s="28"/>
      <c r="KOY855" s="28"/>
      <c r="KOZ855" s="28"/>
      <c r="KPA855" s="28"/>
      <c r="KPB855" s="28"/>
      <c r="KPC855" s="28"/>
      <c r="KPD855" s="28"/>
      <c r="KPE855" s="28"/>
      <c r="KPF855" s="28"/>
      <c r="KPG855" s="28"/>
      <c r="KPH855" s="28"/>
      <c r="KPI855" s="28"/>
      <c r="KPJ855" s="28"/>
      <c r="KPK855" s="28"/>
      <c r="KPL855" s="28"/>
      <c r="KPM855" s="28"/>
      <c r="KPN855" s="28"/>
      <c r="KPO855" s="28"/>
      <c r="KPP855" s="28"/>
      <c r="KPQ855" s="28"/>
      <c r="KPR855" s="28"/>
      <c r="KPS855" s="28"/>
      <c r="KPT855" s="28"/>
      <c r="KPU855" s="28"/>
      <c r="KPV855" s="28"/>
      <c r="KPW855" s="28"/>
      <c r="KPX855" s="28"/>
      <c r="KPY855" s="28"/>
      <c r="KPZ855" s="28"/>
      <c r="KQA855" s="28"/>
      <c r="KQB855" s="28"/>
      <c r="KQC855" s="28"/>
      <c r="KQD855" s="28"/>
      <c r="KQE855" s="28"/>
      <c r="KQF855" s="28"/>
      <c r="KQG855" s="28"/>
      <c r="KQH855" s="28"/>
      <c r="KQI855" s="28"/>
      <c r="KQJ855" s="28"/>
      <c r="KQK855" s="28"/>
      <c r="KQL855" s="28"/>
      <c r="KQM855" s="28"/>
      <c r="KQN855" s="28"/>
      <c r="KQO855" s="28"/>
      <c r="KQP855" s="28"/>
      <c r="KQQ855" s="28"/>
      <c r="KQR855" s="28"/>
      <c r="KQS855" s="28"/>
      <c r="KQT855" s="28"/>
      <c r="KQU855" s="28"/>
      <c r="KQV855" s="28"/>
      <c r="KQW855" s="28"/>
      <c r="KQX855" s="28"/>
      <c r="KQY855" s="28"/>
      <c r="KQZ855" s="28"/>
      <c r="KRA855" s="28"/>
      <c r="KRB855" s="28"/>
      <c r="KRC855" s="28"/>
      <c r="KRD855" s="28"/>
      <c r="KRE855" s="28"/>
      <c r="KRF855" s="28"/>
      <c r="KRG855" s="28"/>
      <c r="KRH855" s="28"/>
      <c r="KRI855" s="28"/>
      <c r="KRJ855" s="28"/>
      <c r="KRK855" s="28"/>
      <c r="KRL855" s="28"/>
      <c r="KRM855" s="28"/>
      <c r="KRN855" s="28"/>
      <c r="KRO855" s="28"/>
      <c r="KRP855" s="28"/>
      <c r="KRQ855" s="28"/>
      <c r="KRR855" s="28"/>
      <c r="KRS855" s="28"/>
      <c r="KRT855" s="28"/>
      <c r="KRU855" s="28"/>
      <c r="KRV855" s="28"/>
      <c r="KRW855" s="28"/>
      <c r="KRX855" s="28"/>
      <c r="KRY855" s="28"/>
      <c r="KRZ855" s="28"/>
      <c r="KSA855" s="28"/>
      <c r="KSB855" s="28"/>
      <c r="KSC855" s="28"/>
      <c r="KSD855" s="28"/>
      <c r="KSE855" s="28"/>
      <c r="KSF855" s="28"/>
      <c r="KSG855" s="28"/>
      <c r="KSH855" s="28"/>
      <c r="KSI855" s="28"/>
      <c r="KSJ855" s="28"/>
      <c r="KSK855" s="28"/>
      <c r="KSL855" s="28"/>
      <c r="KSM855" s="28"/>
      <c r="KSN855" s="28"/>
      <c r="KSO855" s="28"/>
      <c r="KSP855" s="28"/>
      <c r="KSQ855" s="28"/>
      <c r="KSR855" s="28"/>
      <c r="KSS855" s="28"/>
      <c r="KST855" s="28"/>
      <c r="KSU855" s="28"/>
      <c r="KSV855" s="28"/>
      <c r="KSW855" s="28"/>
      <c r="KSX855" s="28"/>
      <c r="KSY855" s="28"/>
      <c r="KSZ855" s="28"/>
      <c r="KTA855" s="28"/>
      <c r="KTB855" s="28"/>
      <c r="KTC855" s="28"/>
      <c r="KTD855" s="28"/>
      <c r="KTE855" s="28"/>
      <c r="KTF855" s="28"/>
      <c r="KTG855" s="28"/>
      <c r="KTH855" s="28"/>
      <c r="KTI855" s="28"/>
      <c r="KTJ855" s="28"/>
      <c r="KTK855" s="28"/>
      <c r="KTL855" s="28"/>
      <c r="KTM855" s="28"/>
      <c r="KTN855" s="28"/>
      <c r="KTO855" s="28"/>
      <c r="KTP855" s="28"/>
      <c r="KTQ855" s="28"/>
      <c r="KTR855" s="28"/>
      <c r="KTS855" s="28"/>
      <c r="KTT855" s="28"/>
      <c r="KTU855" s="28"/>
      <c r="KTV855" s="28"/>
      <c r="KTW855" s="28"/>
      <c r="KTX855" s="28"/>
      <c r="KTY855" s="28"/>
      <c r="KTZ855" s="28"/>
      <c r="KUA855" s="28"/>
      <c r="KUB855" s="28"/>
      <c r="KUC855" s="28"/>
      <c r="KUD855" s="28"/>
      <c r="KUE855" s="28"/>
      <c r="KUF855" s="28"/>
      <c r="KUG855" s="28"/>
      <c r="KUH855" s="28"/>
      <c r="KUI855" s="28"/>
      <c r="KUJ855" s="28"/>
      <c r="KUK855" s="28"/>
      <c r="KUL855" s="28"/>
      <c r="KUM855" s="28"/>
      <c r="KUN855" s="28"/>
      <c r="KUO855" s="28"/>
      <c r="KUP855" s="28"/>
      <c r="KUQ855" s="28"/>
      <c r="KUR855" s="28"/>
      <c r="KUS855" s="28"/>
      <c r="KUT855" s="28"/>
      <c r="KUU855" s="28"/>
      <c r="KUV855" s="28"/>
      <c r="KUW855" s="28"/>
      <c r="KUX855" s="28"/>
      <c r="KUY855" s="28"/>
      <c r="KUZ855" s="28"/>
      <c r="KVA855" s="28"/>
      <c r="KVB855" s="28"/>
      <c r="KVC855" s="28"/>
      <c r="KVD855" s="28"/>
      <c r="KVE855" s="28"/>
      <c r="KVF855" s="28"/>
      <c r="KVG855" s="28"/>
      <c r="KVH855" s="28"/>
      <c r="KVI855" s="28"/>
      <c r="KVJ855" s="28"/>
      <c r="KVK855" s="28"/>
      <c r="KVL855" s="28"/>
      <c r="KVM855" s="28"/>
      <c r="KVN855" s="28"/>
      <c r="KVO855" s="28"/>
      <c r="KVP855" s="28"/>
      <c r="KVQ855" s="28"/>
      <c r="KVR855" s="28"/>
      <c r="KVS855" s="28"/>
      <c r="KVT855" s="28"/>
      <c r="KVU855" s="28"/>
      <c r="KVV855" s="28"/>
      <c r="KVW855" s="28"/>
      <c r="KVX855" s="28"/>
      <c r="KVY855" s="28"/>
      <c r="KVZ855" s="28"/>
      <c r="KWA855" s="28"/>
      <c r="KWB855" s="28"/>
      <c r="KWC855" s="28"/>
      <c r="KWD855" s="28"/>
      <c r="KWE855" s="28"/>
      <c r="KWF855" s="28"/>
      <c r="KWG855" s="28"/>
      <c r="KWH855" s="28"/>
      <c r="KWI855" s="28"/>
      <c r="KWJ855" s="28"/>
      <c r="KWK855" s="28"/>
      <c r="KWL855" s="28"/>
      <c r="KWM855" s="28"/>
      <c r="KWN855" s="28"/>
      <c r="KWO855" s="28"/>
      <c r="KWP855" s="28"/>
      <c r="KWQ855" s="28"/>
      <c r="KWR855" s="28"/>
      <c r="KWS855" s="28"/>
      <c r="KWT855" s="28"/>
      <c r="KWU855" s="28"/>
      <c r="KWV855" s="28"/>
      <c r="KWW855" s="28"/>
      <c r="KWX855" s="28"/>
      <c r="KWY855" s="28"/>
      <c r="KWZ855" s="28"/>
      <c r="KXA855" s="28"/>
      <c r="KXB855" s="28"/>
      <c r="KXC855" s="28"/>
      <c r="KXD855" s="28"/>
      <c r="KXE855" s="28"/>
      <c r="KXF855" s="28"/>
      <c r="KXG855" s="28"/>
      <c r="KXH855" s="28"/>
      <c r="KXI855" s="28"/>
      <c r="KXJ855" s="28"/>
      <c r="KXK855" s="28"/>
      <c r="KXL855" s="28"/>
      <c r="KXM855" s="28"/>
      <c r="KXN855" s="28"/>
      <c r="KXO855" s="28"/>
      <c r="KXP855" s="28"/>
      <c r="KXQ855" s="28"/>
      <c r="KXR855" s="28"/>
      <c r="KXS855" s="28"/>
      <c r="KXT855" s="28"/>
      <c r="KXU855" s="28"/>
      <c r="KXV855" s="28"/>
      <c r="KXW855" s="28"/>
      <c r="KXX855" s="28"/>
      <c r="KXY855" s="28"/>
      <c r="KXZ855" s="28"/>
      <c r="KYA855" s="28"/>
      <c r="KYB855" s="28"/>
      <c r="KYC855" s="28"/>
      <c r="KYD855" s="28"/>
      <c r="KYE855" s="28"/>
      <c r="KYF855" s="28"/>
      <c r="KYG855" s="28"/>
      <c r="KYH855" s="28"/>
      <c r="KYI855" s="28"/>
      <c r="KYJ855" s="28"/>
      <c r="KYK855" s="28"/>
      <c r="KYL855" s="28"/>
      <c r="KYM855" s="28"/>
      <c r="KYN855" s="28"/>
      <c r="KYO855" s="28"/>
      <c r="KYP855" s="28"/>
      <c r="KYQ855" s="28"/>
      <c r="KYR855" s="28"/>
      <c r="KYS855" s="28"/>
      <c r="KYT855" s="28"/>
      <c r="KYU855" s="28"/>
      <c r="KYV855" s="28"/>
      <c r="KYW855" s="28"/>
      <c r="KYX855" s="28"/>
      <c r="KYY855" s="28"/>
      <c r="KYZ855" s="28"/>
      <c r="KZA855" s="28"/>
      <c r="KZB855" s="28"/>
      <c r="KZC855" s="28"/>
      <c r="KZD855" s="28"/>
      <c r="KZE855" s="28"/>
      <c r="KZF855" s="28"/>
      <c r="KZG855" s="28"/>
      <c r="KZH855" s="28"/>
      <c r="KZI855" s="28"/>
      <c r="KZJ855" s="28"/>
      <c r="KZK855" s="28"/>
      <c r="KZL855" s="28"/>
      <c r="KZM855" s="28"/>
      <c r="KZN855" s="28"/>
      <c r="KZO855" s="28"/>
      <c r="KZP855" s="28"/>
      <c r="KZQ855" s="28"/>
      <c r="KZR855" s="28"/>
      <c r="KZS855" s="28"/>
      <c r="KZT855" s="28"/>
      <c r="KZU855" s="28"/>
      <c r="KZV855" s="28"/>
      <c r="KZW855" s="28"/>
      <c r="KZX855" s="28"/>
      <c r="KZY855" s="28"/>
      <c r="KZZ855" s="28"/>
      <c r="LAA855" s="28"/>
      <c r="LAB855" s="28"/>
      <c r="LAC855" s="28"/>
      <c r="LAD855" s="28"/>
      <c r="LAE855" s="28"/>
      <c r="LAF855" s="28"/>
      <c r="LAG855" s="28"/>
      <c r="LAH855" s="28"/>
      <c r="LAI855" s="28"/>
      <c r="LAJ855" s="28"/>
      <c r="LAK855" s="28"/>
      <c r="LAL855" s="28"/>
      <c r="LAM855" s="28"/>
      <c r="LAN855" s="28"/>
      <c r="LAO855" s="28"/>
      <c r="LAP855" s="28"/>
      <c r="LAQ855" s="28"/>
      <c r="LAR855" s="28"/>
      <c r="LAS855" s="28"/>
      <c r="LAT855" s="28"/>
      <c r="LAU855" s="28"/>
      <c r="LAV855" s="28"/>
      <c r="LAW855" s="28"/>
      <c r="LAX855" s="28"/>
      <c r="LAY855" s="28"/>
      <c r="LAZ855" s="28"/>
      <c r="LBA855" s="28"/>
      <c r="LBB855" s="28"/>
      <c r="LBC855" s="28"/>
      <c r="LBD855" s="28"/>
      <c r="LBE855" s="28"/>
      <c r="LBF855" s="28"/>
      <c r="LBG855" s="28"/>
      <c r="LBH855" s="28"/>
      <c r="LBI855" s="28"/>
      <c r="LBJ855" s="28"/>
      <c r="LBK855" s="28"/>
      <c r="LBL855" s="28"/>
      <c r="LBM855" s="28"/>
      <c r="LBN855" s="28"/>
      <c r="LBO855" s="28"/>
      <c r="LBP855" s="28"/>
      <c r="LBQ855" s="28"/>
      <c r="LBR855" s="28"/>
      <c r="LBS855" s="28"/>
      <c r="LBT855" s="28"/>
      <c r="LBU855" s="28"/>
      <c r="LBV855" s="28"/>
      <c r="LBW855" s="28"/>
      <c r="LBX855" s="28"/>
      <c r="LBY855" s="28"/>
      <c r="LBZ855" s="28"/>
      <c r="LCA855" s="28"/>
      <c r="LCB855" s="28"/>
      <c r="LCC855" s="28"/>
      <c r="LCD855" s="28"/>
      <c r="LCE855" s="28"/>
      <c r="LCF855" s="28"/>
      <c r="LCG855" s="28"/>
      <c r="LCH855" s="28"/>
      <c r="LCI855" s="28"/>
      <c r="LCJ855" s="28"/>
      <c r="LCK855" s="28"/>
      <c r="LCL855" s="28"/>
      <c r="LCM855" s="28"/>
      <c r="LCN855" s="28"/>
      <c r="LCO855" s="28"/>
      <c r="LCP855" s="28"/>
      <c r="LCQ855" s="28"/>
      <c r="LCR855" s="28"/>
      <c r="LCS855" s="28"/>
      <c r="LCT855" s="28"/>
      <c r="LCU855" s="28"/>
      <c r="LCV855" s="28"/>
      <c r="LCW855" s="28"/>
      <c r="LCX855" s="28"/>
      <c r="LCY855" s="28"/>
      <c r="LCZ855" s="28"/>
      <c r="LDA855" s="28"/>
      <c r="LDB855" s="28"/>
      <c r="LDC855" s="28"/>
      <c r="LDD855" s="28"/>
      <c r="LDE855" s="28"/>
      <c r="LDF855" s="28"/>
      <c r="LDG855" s="28"/>
      <c r="LDH855" s="28"/>
      <c r="LDI855" s="28"/>
      <c r="LDJ855" s="28"/>
      <c r="LDK855" s="28"/>
      <c r="LDL855" s="28"/>
      <c r="LDM855" s="28"/>
      <c r="LDN855" s="28"/>
      <c r="LDO855" s="28"/>
      <c r="LDP855" s="28"/>
      <c r="LDQ855" s="28"/>
      <c r="LDR855" s="28"/>
      <c r="LDS855" s="28"/>
      <c r="LDT855" s="28"/>
      <c r="LDU855" s="28"/>
      <c r="LDV855" s="28"/>
      <c r="LDW855" s="28"/>
      <c r="LDX855" s="28"/>
      <c r="LDY855" s="28"/>
      <c r="LDZ855" s="28"/>
      <c r="LEA855" s="28"/>
      <c r="LEB855" s="28"/>
      <c r="LEC855" s="28"/>
      <c r="LED855" s="28"/>
      <c r="LEE855" s="28"/>
      <c r="LEF855" s="28"/>
      <c r="LEG855" s="28"/>
      <c r="LEH855" s="28"/>
      <c r="LEI855" s="28"/>
      <c r="LEJ855" s="28"/>
      <c r="LEK855" s="28"/>
      <c r="LEL855" s="28"/>
      <c r="LEM855" s="28"/>
      <c r="LEN855" s="28"/>
      <c r="LEO855" s="28"/>
      <c r="LEP855" s="28"/>
      <c r="LEQ855" s="28"/>
      <c r="LER855" s="28"/>
      <c r="LES855" s="28"/>
      <c r="LET855" s="28"/>
      <c r="LEU855" s="28"/>
      <c r="LEV855" s="28"/>
      <c r="LEW855" s="28"/>
      <c r="LEX855" s="28"/>
      <c r="LEY855" s="28"/>
      <c r="LEZ855" s="28"/>
      <c r="LFA855" s="28"/>
      <c r="LFB855" s="28"/>
      <c r="LFC855" s="28"/>
      <c r="LFD855" s="28"/>
      <c r="LFE855" s="28"/>
      <c r="LFF855" s="28"/>
      <c r="LFG855" s="28"/>
      <c r="LFH855" s="28"/>
      <c r="LFI855" s="28"/>
      <c r="LFJ855" s="28"/>
      <c r="LFK855" s="28"/>
      <c r="LFL855" s="28"/>
      <c r="LFM855" s="28"/>
      <c r="LFN855" s="28"/>
      <c r="LFO855" s="28"/>
      <c r="LFP855" s="28"/>
      <c r="LFQ855" s="28"/>
      <c r="LFR855" s="28"/>
      <c r="LFS855" s="28"/>
      <c r="LFT855" s="28"/>
      <c r="LFU855" s="28"/>
      <c r="LFV855" s="28"/>
      <c r="LFW855" s="28"/>
      <c r="LFX855" s="28"/>
      <c r="LFY855" s="28"/>
      <c r="LFZ855" s="28"/>
      <c r="LGA855" s="28"/>
      <c r="LGB855" s="28"/>
      <c r="LGC855" s="28"/>
      <c r="LGD855" s="28"/>
      <c r="LGE855" s="28"/>
      <c r="LGF855" s="28"/>
      <c r="LGG855" s="28"/>
      <c r="LGH855" s="28"/>
      <c r="LGI855" s="28"/>
      <c r="LGJ855" s="28"/>
      <c r="LGK855" s="28"/>
      <c r="LGL855" s="28"/>
      <c r="LGM855" s="28"/>
      <c r="LGN855" s="28"/>
      <c r="LGO855" s="28"/>
      <c r="LGP855" s="28"/>
      <c r="LGQ855" s="28"/>
      <c r="LGR855" s="28"/>
      <c r="LGS855" s="28"/>
      <c r="LGT855" s="28"/>
      <c r="LGU855" s="28"/>
      <c r="LGV855" s="28"/>
      <c r="LGW855" s="28"/>
      <c r="LGX855" s="28"/>
      <c r="LGY855" s="28"/>
      <c r="LGZ855" s="28"/>
      <c r="LHA855" s="28"/>
      <c r="LHB855" s="28"/>
      <c r="LHC855" s="28"/>
      <c r="LHD855" s="28"/>
      <c r="LHE855" s="28"/>
      <c r="LHF855" s="28"/>
      <c r="LHG855" s="28"/>
      <c r="LHH855" s="28"/>
      <c r="LHI855" s="28"/>
      <c r="LHJ855" s="28"/>
      <c r="LHK855" s="28"/>
      <c r="LHL855" s="28"/>
      <c r="LHM855" s="28"/>
      <c r="LHN855" s="28"/>
      <c r="LHO855" s="28"/>
      <c r="LHP855" s="28"/>
      <c r="LHQ855" s="28"/>
      <c r="LHR855" s="28"/>
      <c r="LHS855" s="28"/>
      <c r="LHT855" s="28"/>
      <c r="LHU855" s="28"/>
      <c r="LHV855" s="28"/>
      <c r="LHW855" s="28"/>
      <c r="LHX855" s="28"/>
      <c r="LHY855" s="28"/>
      <c r="LHZ855" s="28"/>
      <c r="LIA855" s="28"/>
      <c r="LIB855" s="28"/>
      <c r="LIC855" s="28"/>
      <c r="LID855" s="28"/>
      <c r="LIE855" s="28"/>
      <c r="LIF855" s="28"/>
      <c r="LIG855" s="28"/>
      <c r="LIH855" s="28"/>
      <c r="LII855" s="28"/>
      <c r="LIJ855" s="28"/>
      <c r="LIK855" s="28"/>
      <c r="LIL855" s="28"/>
      <c r="LIM855" s="28"/>
      <c r="LIN855" s="28"/>
      <c r="LIO855" s="28"/>
      <c r="LIP855" s="28"/>
      <c r="LIQ855" s="28"/>
      <c r="LIR855" s="28"/>
      <c r="LIS855" s="28"/>
      <c r="LIT855" s="28"/>
      <c r="LIU855" s="28"/>
      <c r="LIV855" s="28"/>
      <c r="LIW855" s="28"/>
      <c r="LIX855" s="28"/>
      <c r="LIY855" s="28"/>
      <c r="LIZ855" s="28"/>
      <c r="LJA855" s="28"/>
      <c r="LJB855" s="28"/>
      <c r="LJC855" s="28"/>
      <c r="LJD855" s="28"/>
      <c r="LJE855" s="28"/>
      <c r="LJF855" s="28"/>
      <c r="LJG855" s="28"/>
      <c r="LJH855" s="28"/>
      <c r="LJI855" s="28"/>
      <c r="LJJ855" s="28"/>
      <c r="LJK855" s="28"/>
      <c r="LJL855" s="28"/>
      <c r="LJM855" s="28"/>
      <c r="LJN855" s="28"/>
      <c r="LJO855" s="28"/>
      <c r="LJP855" s="28"/>
      <c r="LJQ855" s="28"/>
      <c r="LJR855" s="28"/>
      <c r="LJS855" s="28"/>
      <c r="LJT855" s="28"/>
      <c r="LJU855" s="28"/>
      <c r="LJV855" s="28"/>
      <c r="LJW855" s="28"/>
      <c r="LJX855" s="28"/>
      <c r="LJY855" s="28"/>
      <c r="LJZ855" s="28"/>
      <c r="LKA855" s="28"/>
      <c r="LKB855" s="28"/>
      <c r="LKC855" s="28"/>
      <c r="LKD855" s="28"/>
      <c r="LKE855" s="28"/>
      <c r="LKF855" s="28"/>
      <c r="LKG855" s="28"/>
      <c r="LKH855" s="28"/>
      <c r="LKI855" s="28"/>
      <c r="LKJ855" s="28"/>
      <c r="LKK855" s="28"/>
      <c r="LKL855" s="28"/>
      <c r="LKM855" s="28"/>
      <c r="LKN855" s="28"/>
      <c r="LKO855" s="28"/>
      <c r="LKP855" s="28"/>
      <c r="LKQ855" s="28"/>
      <c r="LKR855" s="28"/>
      <c r="LKS855" s="28"/>
      <c r="LKT855" s="28"/>
      <c r="LKU855" s="28"/>
      <c r="LKV855" s="28"/>
      <c r="LKW855" s="28"/>
      <c r="LKX855" s="28"/>
      <c r="LKY855" s="28"/>
      <c r="LKZ855" s="28"/>
      <c r="LLA855" s="28"/>
      <c r="LLB855" s="28"/>
      <c r="LLC855" s="28"/>
      <c r="LLD855" s="28"/>
      <c r="LLE855" s="28"/>
      <c r="LLF855" s="28"/>
      <c r="LLG855" s="28"/>
      <c r="LLH855" s="28"/>
      <c r="LLI855" s="28"/>
      <c r="LLJ855" s="28"/>
      <c r="LLK855" s="28"/>
      <c r="LLL855" s="28"/>
      <c r="LLM855" s="28"/>
      <c r="LLN855" s="28"/>
      <c r="LLO855" s="28"/>
      <c r="LLP855" s="28"/>
      <c r="LLQ855" s="28"/>
      <c r="LLR855" s="28"/>
      <c r="LLS855" s="28"/>
      <c r="LLT855" s="28"/>
      <c r="LLU855" s="28"/>
      <c r="LLV855" s="28"/>
      <c r="LLW855" s="28"/>
      <c r="LLX855" s="28"/>
      <c r="LLY855" s="28"/>
      <c r="LLZ855" s="28"/>
      <c r="LMA855" s="28"/>
      <c r="LMB855" s="28"/>
      <c r="LMC855" s="28"/>
      <c r="LMD855" s="28"/>
      <c r="LME855" s="28"/>
      <c r="LMF855" s="28"/>
      <c r="LMG855" s="28"/>
      <c r="LMH855" s="28"/>
      <c r="LMI855" s="28"/>
      <c r="LMJ855" s="28"/>
      <c r="LMK855" s="28"/>
      <c r="LML855" s="28"/>
      <c r="LMM855" s="28"/>
      <c r="LMN855" s="28"/>
      <c r="LMO855" s="28"/>
      <c r="LMP855" s="28"/>
      <c r="LMQ855" s="28"/>
      <c r="LMR855" s="28"/>
      <c r="LMS855" s="28"/>
      <c r="LMT855" s="28"/>
      <c r="LMU855" s="28"/>
      <c r="LMV855" s="28"/>
      <c r="LMW855" s="28"/>
      <c r="LMX855" s="28"/>
      <c r="LMY855" s="28"/>
      <c r="LMZ855" s="28"/>
      <c r="LNA855" s="28"/>
      <c r="LNB855" s="28"/>
      <c r="LNC855" s="28"/>
      <c r="LND855" s="28"/>
      <c r="LNE855" s="28"/>
      <c r="LNF855" s="28"/>
      <c r="LNG855" s="28"/>
      <c r="LNH855" s="28"/>
      <c r="LNI855" s="28"/>
      <c r="LNJ855" s="28"/>
      <c r="LNK855" s="28"/>
      <c r="LNL855" s="28"/>
      <c r="LNM855" s="28"/>
      <c r="LNN855" s="28"/>
      <c r="LNO855" s="28"/>
      <c r="LNP855" s="28"/>
      <c r="LNQ855" s="28"/>
      <c r="LNR855" s="28"/>
      <c r="LNS855" s="28"/>
      <c r="LNT855" s="28"/>
      <c r="LNU855" s="28"/>
      <c r="LNV855" s="28"/>
      <c r="LNW855" s="28"/>
      <c r="LNX855" s="28"/>
      <c r="LNY855" s="28"/>
      <c r="LNZ855" s="28"/>
      <c r="LOA855" s="28"/>
      <c r="LOB855" s="28"/>
      <c r="LOC855" s="28"/>
      <c r="LOD855" s="28"/>
      <c r="LOE855" s="28"/>
      <c r="LOF855" s="28"/>
      <c r="LOG855" s="28"/>
      <c r="LOH855" s="28"/>
      <c r="LOI855" s="28"/>
      <c r="LOJ855" s="28"/>
      <c r="LOK855" s="28"/>
      <c r="LOL855" s="28"/>
      <c r="LOM855" s="28"/>
      <c r="LON855" s="28"/>
      <c r="LOO855" s="28"/>
      <c r="LOP855" s="28"/>
      <c r="LOQ855" s="28"/>
      <c r="LOR855" s="28"/>
      <c r="LOS855" s="28"/>
      <c r="LOT855" s="28"/>
      <c r="LOU855" s="28"/>
      <c r="LOV855" s="28"/>
      <c r="LOW855" s="28"/>
      <c r="LOX855" s="28"/>
      <c r="LOY855" s="28"/>
      <c r="LOZ855" s="28"/>
      <c r="LPA855" s="28"/>
      <c r="LPB855" s="28"/>
      <c r="LPC855" s="28"/>
      <c r="LPD855" s="28"/>
      <c r="LPE855" s="28"/>
      <c r="LPF855" s="28"/>
      <c r="LPG855" s="28"/>
      <c r="LPH855" s="28"/>
      <c r="LPI855" s="28"/>
      <c r="LPJ855" s="28"/>
      <c r="LPK855" s="28"/>
      <c r="LPL855" s="28"/>
      <c r="LPM855" s="28"/>
      <c r="LPN855" s="28"/>
      <c r="LPO855" s="28"/>
      <c r="LPP855" s="28"/>
      <c r="LPQ855" s="28"/>
      <c r="LPR855" s="28"/>
      <c r="LPS855" s="28"/>
      <c r="LPT855" s="28"/>
      <c r="LPU855" s="28"/>
      <c r="LPV855" s="28"/>
      <c r="LPW855" s="28"/>
      <c r="LPX855" s="28"/>
      <c r="LPY855" s="28"/>
      <c r="LPZ855" s="28"/>
      <c r="LQA855" s="28"/>
      <c r="LQB855" s="28"/>
      <c r="LQC855" s="28"/>
      <c r="LQD855" s="28"/>
      <c r="LQE855" s="28"/>
      <c r="LQF855" s="28"/>
      <c r="LQG855" s="28"/>
      <c r="LQH855" s="28"/>
      <c r="LQI855" s="28"/>
      <c r="LQJ855" s="28"/>
      <c r="LQK855" s="28"/>
      <c r="LQL855" s="28"/>
      <c r="LQM855" s="28"/>
      <c r="LQN855" s="28"/>
      <c r="LQO855" s="28"/>
      <c r="LQP855" s="28"/>
      <c r="LQQ855" s="28"/>
      <c r="LQR855" s="28"/>
      <c r="LQS855" s="28"/>
      <c r="LQT855" s="28"/>
      <c r="LQU855" s="28"/>
      <c r="LQV855" s="28"/>
      <c r="LQW855" s="28"/>
      <c r="LQX855" s="28"/>
      <c r="LQY855" s="28"/>
      <c r="LQZ855" s="28"/>
      <c r="LRA855" s="28"/>
      <c r="LRB855" s="28"/>
      <c r="LRC855" s="28"/>
      <c r="LRD855" s="28"/>
      <c r="LRE855" s="28"/>
      <c r="LRF855" s="28"/>
      <c r="LRG855" s="28"/>
      <c r="LRH855" s="28"/>
      <c r="LRI855" s="28"/>
      <c r="LRJ855" s="28"/>
      <c r="LRK855" s="28"/>
      <c r="LRL855" s="28"/>
      <c r="LRM855" s="28"/>
      <c r="LRN855" s="28"/>
      <c r="LRO855" s="28"/>
      <c r="LRP855" s="28"/>
      <c r="LRQ855" s="28"/>
      <c r="LRR855" s="28"/>
      <c r="LRS855" s="28"/>
      <c r="LRT855" s="28"/>
      <c r="LRU855" s="28"/>
      <c r="LRV855" s="28"/>
      <c r="LRW855" s="28"/>
      <c r="LRX855" s="28"/>
      <c r="LRY855" s="28"/>
      <c r="LRZ855" s="28"/>
      <c r="LSA855" s="28"/>
      <c r="LSB855" s="28"/>
      <c r="LSC855" s="28"/>
      <c r="LSD855" s="28"/>
      <c r="LSE855" s="28"/>
      <c r="LSF855" s="28"/>
      <c r="LSG855" s="28"/>
      <c r="LSH855" s="28"/>
      <c r="LSI855" s="28"/>
      <c r="LSJ855" s="28"/>
      <c r="LSK855" s="28"/>
      <c r="LSL855" s="28"/>
      <c r="LSM855" s="28"/>
      <c r="LSN855" s="28"/>
      <c r="LSO855" s="28"/>
      <c r="LSP855" s="28"/>
      <c r="LSQ855" s="28"/>
      <c r="LSR855" s="28"/>
      <c r="LSS855" s="28"/>
      <c r="LST855" s="28"/>
      <c r="LSU855" s="28"/>
      <c r="LSV855" s="28"/>
      <c r="LSW855" s="28"/>
      <c r="LSX855" s="28"/>
      <c r="LSY855" s="28"/>
      <c r="LSZ855" s="28"/>
      <c r="LTA855" s="28"/>
      <c r="LTB855" s="28"/>
      <c r="LTC855" s="28"/>
      <c r="LTD855" s="28"/>
      <c r="LTE855" s="28"/>
      <c r="LTF855" s="28"/>
      <c r="LTG855" s="28"/>
      <c r="LTH855" s="28"/>
      <c r="LTI855" s="28"/>
      <c r="LTJ855" s="28"/>
      <c r="LTK855" s="28"/>
      <c r="LTL855" s="28"/>
      <c r="LTM855" s="28"/>
      <c r="LTN855" s="28"/>
      <c r="LTO855" s="28"/>
      <c r="LTP855" s="28"/>
      <c r="LTQ855" s="28"/>
      <c r="LTR855" s="28"/>
      <c r="LTS855" s="28"/>
      <c r="LTT855" s="28"/>
      <c r="LTU855" s="28"/>
      <c r="LTV855" s="28"/>
      <c r="LTW855" s="28"/>
      <c r="LTX855" s="28"/>
      <c r="LTY855" s="28"/>
      <c r="LTZ855" s="28"/>
      <c r="LUA855" s="28"/>
      <c r="LUB855" s="28"/>
      <c r="LUC855" s="28"/>
      <c r="LUD855" s="28"/>
      <c r="LUE855" s="28"/>
      <c r="LUF855" s="28"/>
      <c r="LUG855" s="28"/>
      <c r="LUH855" s="28"/>
      <c r="LUI855" s="28"/>
      <c r="LUJ855" s="28"/>
      <c r="LUK855" s="28"/>
      <c r="LUL855" s="28"/>
      <c r="LUM855" s="28"/>
      <c r="LUN855" s="28"/>
      <c r="LUO855" s="28"/>
      <c r="LUP855" s="28"/>
      <c r="LUQ855" s="28"/>
      <c r="LUR855" s="28"/>
      <c r="LUS855" s="28"/>
      <c r="LUT855" s="28"/>
      <c r="LUU855" s="28"/>
      <c r="LUV855" s="28"/>
      <c r="LUW855" s="28"/>
      <c r="LUX855" s="28"/>
      <c r="LUY855" s="28"/>
      <c r="LUZ855" s="28"/>
      <c r="LVA855" s="28"/>
      <c r="LVB855" s="28"/>
      <c r="LVC855" s="28"/>
      <c r="LVD855" s="28"/>
      <c r="LVE855" s="28"/>
      <c r="LVF855" s="28"/>
      <c r="LVG855" s="28"/>
      <c r="LVH855" s="28"/>
      <c r="LVI855" s="28"/>
      <c r="LVJ855" s="28"/>
      <c r="LVK855" s="28"/>
      <c r="LVL855" s="28"/>
      <c r="LVM855" s="28"/>
      <c r="LVN855" s="28"/>
      <c r="LVO855" s="28"/>
      <c r="LVP855" s="28"/>
      <c r="LVQ855" s="28"/>
      <c r="LVR855" s="28"/>
      <c r="LVS855" s="28"/>
      <c r="LVT855" s="28"/>
      <c r="LVU855" s="28"/>
      <c r="LVV855" s="28"/>
      <c r="LVW855" s="28"/>
      <c r="LVX855" s="28"/>
      <c r="LVY855" s="28"/>
      <c r="LVZ855" s="28"/>
      <c r="LWA855" s="28"/>
      <c r="LWB855" s="28"/>
      <c r="LWC855" s="28"/>
      <c r="LWD855" s="28"/>
      <c r="LWE855" s="28"/>
      <c r="LWF855" s="28"/>
      <c r="LWG855" s="28"/>
      <c r="LWH855" s="28"/>
      <c r="LWI855" s="28"/>
      <c r="LWJ855" s="28"/>
      <c r="LWK855" s="28"/>
      <c r="LWL855" s="28"/>
      <c r="LWM855" s="28"/>
      <c r="LWN855" s="28"/>
      <c r="LWO855" s="28"/>
      <c r="LWP855" s="28"/>
      <c r="LWQ855" s="28"/>
      <c r="LWR855" s="28"/>
      <c r="LWS855" s="28"/>
      <c r="LWT855" s="28"/>
      <c r="LWU855" s="28"/>
      <c r="LWV855" s="28"/>
      <c r="LWW855" s="28"/>
      <c r="LWX855" s="28"/>
      <c r="LWY855" s="28"/>
      <c r="LWZ855" s="28"/>
      <c r="LXA855" s="28"/>
      <c r="LXB855" s="28"/>
      <c r="LXC855" s="28"/>
      <c r="LXD855" s="28"/>
      <c r="LXE855" s="28"/>
      <c r="LXF855" s="28"/>
      <c r="LXG855" s="28"/>
      <c r="LXH855" s="28"/>
      <c r="LXI855" s="28"/>
      <c r="LXJ855" s="28"/>
      <c r="LXK855" s="28"/>
      <c r="LXL855" s="28"/>
      <c r="LXM855" s="28"/>
      <c r="LXN855" s="28"/>
      <c r="LXO855" s="28"/>
      <c r="LXP855" s="28"/>
      <c r="LXQ855" s="28"/>
      <c r="LXR855" s="28"/>
      <c r="LXS855" s="28"/>
      <c r="LXT855" s="28"/>
      <c r="LXU855" s="28"/>
      <c r="LXV855" s="28"/>
      <c r="LXW855" s="28"/>
      <c r="LXX855" s="28"/>
      <c r="LXY855" s="28"/>
      <c r="LXZ855" s="28"/>
      <c r="LYA855" s="28"/>
      <c r="LYB855" s="28"/>
      <c r="LYC855" s="28"/>
      <c r="LYD855" s="28"/>
      <c r="LYE855" s="28"/>
      <c r="LYF855" s="28"/>
      <c r="LYG855" s="28"/>
      <c r="LYH855" s="28"/>
      <c r="LYI855" s="28"/>
      <c r="LYJ855" s="28"/>
      <c r="LYK855" s="28"/>
      <c r="LYL855" s="28"/>
      <c r="LYM855" s="28"/>
      <c r="LYN855" s="28"/>
      <c r="LYO855" s="28"/>
      <c r="LYP855" s="28"/>
      <c r="LYQ855" s="28"/>
      <c r="LYR855" s="28"/>
      <c r="LYS855" s="28"/>
      <c r="LYT855" s="28"/>
      <c r="LYU855" s="28"/>
      <c r="LYV855" s="28"/>
      <c r="LYW855" s="28"/>
      <c r="LYX855" s="28"/>
      <c r="LYY855" s="28"/>
      <c r="LYZ855" s="28"/>
      <c r="LZA855" s="28"/>
      <c r="LZB855" s="28"/>
      <c r="LZC855" s="28"/>
      <c r="LZD855" s="28"/>
      <c r="LZE855" s="28"/>
      <c r="LZF855" s="28"/>
      <c r="LZG855" s="28"/>
      <c r="LZH855" s="28"/>
      <c r="LZI855" s="28"/>
      <c r="LZJ855" s="28"/>
      <c r="LZK855" s="28"/>
      <c r="LZL855" s="28"/>
      <c r="LZM855" s="28"/>
      <c r="LZN855" s="28"/>
      <c r="LZO855" s="28"/>
      <c r="LZP855" s="28"/>
      <c r="LZQ855" s="28"/>
      <c r="LZR855" s="28"/>
      <c r="LZS855" s="28"/>
      <c r="LZT855" s="28"/>
      <c r="LZU855" s="28"/>
      <c r="LZV855" s="28"/>
      <c r="LZW855" s="28"/>
      <c r="LZX855" s="28"/>
      <c r="LZY855" s="28"/>
      <c r="LZZ855" s="28"/>
      <c r="MAA855" s="28"/>
      <c r="MAB855" s="28"/>
      <c r="MAC855" s="28"/>
      <c r="MAD855" s="28"/>
      <c r="MAE855" s="28"/>
      <c r="MAF855" s="28"/>
      <c r="MAG855" s="28"/>
      <c r="MAH855" s="28"/>
      <c r="MAI855" s="28"/>
      <c r="MAJ855" s="28"/>
      <c r="MAK855" s="28"/>
      <c r="MAL855" s="28"/>
      <c r="MAM855" s="28"/>
      <c r="MAN855" s="28"/>
      <c r="MAO855" s="28"/>
      <c r="MAP855" s="28"/>
      <c r="MAQ855" s="28"/>
      <c r="MAR855" s="28"/>
      <c r="MAS855" s="28"/>
      <c r="MAT855" s="28"/>
      <c r="MAU855" s="28"/>
      <c r="MAV855" s="28"/>
      <c r="MAW855" s="28"/>
      <c r="MAX855" s="28"/>
      <c r="MAY855" s="28"/>
      <c r="MAZ855" s="28"/>
      <c r="MBA855" s="28"/>
      <c r="MBB855" s="28"/>
      <c r="MBC855" s="28"/>
      <c r="MBD855" s="28"/>
      <c r="MBE855" s="28"/>
      <c r="MBF855" s="28"/>
      <c r="MBG855" s="28"/>
      <c r="MBH855" s="28"/>
      <c r="MBI855" s="28"/>
      <c r="MBJ855" s="28"/>
      <c r="MBK855" s="28"/>
      <c r="MBL855" s="28"/>
      <c r="MBM855" s="28"/>
      <c r="MBN855" s="28"/>
      <c r="MBO855" s="28"/>
      <c r="MBP855" s="28"/>
      <c r="MBQ855" s="28"/>
      <c r="MBR855" s="28"/>
      <c r="MBS855" s="28"/>
      <c r="MBT855" s="28"/>
      <c r="MBU855" s="28"/>
      <c r="MBV855" s="28"/>
      <c r="MBW855" s="28"/>
      <c r="MBX855" s="28"/>
      <c r="MBY855" s="28"/>
      <c r="MBZ855" s="28"/>
      <c r="MCA855" s="28"/>
      <c r="MCB855" s="28"/>
      <c r="MCC855" s="28"/>
      <c r="MCD855" s="28"/>
      <c r="MCE855" s="28"/>
      <c r="MCF855" s="28"/>
      <c r="MCG855" s="28"/>
      <c r="MCH855" s="28"/>
      <c r="MCI855" s="28"/>
      <c r="MCJ855" s="28"/>
      <c r="MCK855" s="28"/>
      <c r="MCL855" s="28"/>
      <c r="MCM855" s="28"/>
      <c r="MCN855" s="28"/>
      <c r="MCO855" s="28"/>
      <c r="MCP855" s="28"/>
      <c r="MCQ855" s="28"/>
      <c r="MCR855" s="28"/>
      <c r="MCS855" s="28"/>
      <c r="MCT855" s="28"/>
      <c r="MCU855" s="28"/>
      <c r="MCV855" s="28"/>
      <c r="MCW855" s="28"/>
      <c r="MCX855" s="28"/>
      <c r="MCY855" s="28"/>
      <c r="MCZ855" s="28"/>
      <c r="MDA855" s="28"/>
      <c r="MDB855" s="28"/>
      <c r="MDC855" s="28"/>
      <c r="MDD855" s="28"/>
      <c r="MDE855" s="28"/>
      <c r="MDF855" s="28"/>
      <c r="MDG855" s="28"/>
      <c r="MDH855" s="28"/>
      <c r="MDI855" s="28"/>
      <c r="MDJ855" s="28"/>
      <c r="MDK855" s="28"/>
      <c r="MDL855" s="28"/>
      <c r="MDM855" s="28"/>
      <c r="MDN855" s="28"/>
      <c r="MDO855" s="28"/>
      <c r="MDP855" s="28"/>
      <c r="MDQ855" s="28"/>
      <c r="MDR855" s="28"/>
      <c r="MDS855" s="28"/>
      <c r="MDT855" s="28"/>
      <c r="MDU855" s="28"/>
      <c r="MDV855" s="28"/>
      <c r="MDW855" s="28"/>
      <c r="MDX855" s="28"/>
      <c r="MDY855" s="28"/>
      <c r="MDZ855" s="28"/>
      <c r="MEA855" s="28"/>
      <c r="MEB855" s="28"/>
      <c r="MEC855" s="28"/>
      <c r="MED855" s="28"/>
      <c r="MEE855" s="28"/>
      <c r="MEF855" s="28"/>
      <c r="MEG855" s="28"/>
      <c r="MEH855" s="28"/>
      <c r="MEI855" s="28"/>
      <c r="MEJ855" s="28"/>
      <c r="MEK855" s="28"/>
      <c r="MEL855" s="28"/>
      <c r="MEM855" s="28"/>
      <c r="MEN855" s="28"/>
      <c r="MEO855" s="28"/>
      <c r="MEP855" s="28"/>
      <c r="MEQ855" s="28"/>
      <c r="MER855" s="28"/>
      <c r="MES855" s="28"/>
      <c r="MET855" s="28"/>
      <c r="MEU855" s="28"/>
      <c r="MEV855" s="28"/>
      <c r="MEW855" s="28"/>
      <c r="MEX855" s="28"/>
      <c r="MEY855" s="28"/>
      <c r="MEZ855" s="28"/>
      <c r="MFA855" s="28"/>
      <c r="MFB855" s="28"/>
      <c r="MFC855" s="28"/>
      <c r="MFD855" s="28"/>
      <c r="MFE855" s="28"/>
      <c r="MFF855" s="28"/>
      <c r="MFG855" s="28"/>
      <c r="MFH855" s="28"/>
      <c r="MFI855" s="28"/>
      <c r="MFJ855" s="28"/>
      <c r="MFK855" s="28"/>
      <c r="MFL855" s="28"/>
      <c r="MFM855" s="28"/>
      <c r="MFN855" s="28"/>
      <c r="MFO855" s="28"/>
      <c r="MFP855" s="28"/>
      <c r="MFQ855" s="28"/>
      <c r="MFR855" s="28"/>
      <c r="MFS855" s="28"/>
      <c r="MFT855" s="28"/>
      <c r="MFU855" s="28"/>
      <c r="MFV855" s="28"/>
      <c r="MFW855" s="28"/>
      <c r="MFX855" s="28"/>
      <c r="MFY855" s="28"/>
      <c r="MFZ855" s="28"/>
      <c r="MGA855" s="28"/>
      <c r="MGB855" s="28"/>
      <c r="MGC855" s="28"/>
      <c r="MGD855" s="28"/>
      <c r="MGE855" s="28"/>
      <c r="MGF855" s="28"/>
      <c r="MGG855" s="28"/>
      <c r="MGH855" s="28"/>
      <c r="MGI855" s="28"/>
      <c r="MGJ855" s="28"/>
      <c r="MGK855" s="28"/>
      <c r="MGL855" s="28"/>
      <c r="MGM855" s="28"/>
      <c r="MGN855" s="28"/>
      <c r="MGO855" s="28"/>
      <c r="MGP855" s="28"/>
      <c r="MGQ855" s="28"/>
      <c r="MGR855" s="28"/>
      <c r="MGS855" s="28"/>
      <c r="MGT855" s="28"/>
      <c r="MGU855" s="28"/>
      <c r="MGV855" s="28"/>
      <c r="MGW855" s="28"/>
      <c r="MGX855" s="28"/>
      <c r="MGY855" s="28"/>
      <c r="MGZ855" s="28"/>
      <c r="MHA855" s="28"/>
      <c r="MHB855" s="28"/>
      <c r="MHC855" s="28"/>
      <c r="MHD855" s="28"/>
      <c r="MHE855" s="28"/>
      <c r="MHF855" s="28"/>
      <c r="MHG855" s="28"/>
      <c r="MHH855" s="28"/>
      <c r="MHI855" s="28"/>
      <c r="MHJ855" s="28"/>
      <c r="MHK855" s="28"/>
      <c r="MHL855" s="28"/>
      <c r="MHM855" s="28"/>
      <c r="MHN855" s="28"/>
      <c r="MHO855" s="28"/>
      <c r="MHP855" s="28"/>
      <c r="MHQ855" s="28"/>
      <c r="MHR855" s="28"/>
      <c r="MHS855" s="28"/>
      <c r="MHT855" s="28"/>
      <c r="MHU855" s="28"/>
      <c r="MHV855" s="28"/>
      <c r="MHW855" s="28"/>
      <c r="MHX855" s="28"/>
      <c r="MHY855" s="28"/>
      <c r="MHZ855" s="28"/>
      <c r="MIA855" s="28"/>
      <c r="MIB855" s="28"/>
      <c r="MIC855" s="28"/>
      <c r="MID855" s="28"/>
      <c r="MIE855" s="28"/>
      <c r="MIF855" s="28"/>
      <c r="MIG855" s="28"/>
      <c r="MIH855" s="28"/>
      <c r="MII855" s="28"/>
      <c r="MIJ855" s="28"/>
      <c r="MIK855" s="28"/>
      <c r="MIL855" s="28"/>
      <c r="MIM855" s="28"/>
      <c r="MIN855" s="28"/>
      <c r="MIO855" s="28"/>
      <c r="MIP855" s="28"/>
      <c r="MIQ855" s="28"/>
      <c r="MIR855" s="28"/>
      <c r="MIS855" s="28"/>
      <c r="MIT855" s="28"/>
      <c r="MIU855" s="28"/>
      <c r="MIV855" s="28"/>
      <c r="MIW855" s="28"/>
      <c r="MIX855" s="28"/>
      <c r="MIY855" s="28"/>
      <c r="MIZ855" s="28"/>
      <c r="MJA855" s="28"/>
      <c r="MJB855" s="28"/>
      <c r="MJC855" s="28"/>
      <c r="MJD855" s="28"/>
      <c r="MJE855" s="28"/>
      <c r="MJF855" s="28"/>
      <c r="MJG855" s="28"/>
      <c r="MJH855" s="28"/>
      <c r="MJI855" s="28"/>
      <c r="MJJ855" s="28"/>
      <c r="MJK855" s="28"/>
      <c r="MJL855" s="28"/>
      <c r="MJM855" s="28"/>
      <c r="MJN855" s="28"/>
      <c r="MJO855" s="28"/>
      <c r="MJP855" s="28"/>
      <c r="MJQ855" s="28"/>
      <c r="MJR855" s="28"/>
      <c r="MJS855" s="28"/>
      <c r="MJT855" s="28"/>
      <c r="MJU855" s="28"/>
      <c r="MJV855" s="28"/>
      <c r="MJW855" s="28"/>
      <c r="MJX855" s="28"/>
      <c r="MJY855" s="28"/>
      <c r="MJZ855" s="28"/>
      <c r="MKA855" s="28"/>
      <c r="MKB855" s="28"/>
      <c r="MKC855" s="28"/>
      <c r="MKD855" s="28"/>
      <c r="MKE855" s="28"/>
      <c r="MKF855" s="28"/>
      <c r="MKG855" s="28"/>
      <c r="MKH855" s="28"/>
      <c r="MKI855" s="28"/>
      <c r="MKJ855" s="28"/>
      <c r="MKK855" s="28"/>
      <c r="MKL855" s="28"/>
      <c r="MKM855" s="28"/>
      <c r="MKN855" s="28"/>
      <c r="MKO855" s="28"/>
      <c r="MKP855" s="28"/>
      <c r="MKQ855" s="28"/>
      <c r="MKR855" s="28"/>
      <c r="MKS855" s="28"/>
      <c r="MKT855" s="28"/>
      <c r="MKU855" s="28"/>
      <c r="MKV855" s="28"/>
      <c r="MKW855" s="28"/>
      <c r="MKX855" s="28"/>
      <c r="MKY855" s="28"/>
      <c r="MKZ855" s="28"/>
      <c r="MLA855" s="28"/>
      <c r="MLB855" s="28"/>
      <c r="MLC855" s="28"/>
      <c r="MLD855" s="28"/>
      <c r="MLE855" s="28"/>
      <c r="MLF855" s="28"/>
      <c r="MLG855" s="28"/>
      <c r="MLH855" s="28"/>
      <c r="MLI855" s="28"/>
      <c r="MLJ855" s="28"/>
      <c r="MLK855" s="28"/>
      <c r="MLL855" s="28"/>
      <c r="MLM855" s="28"/>
      <c r="MLN855" s="28"/>
      <c r="MLO855" s="28"/>
      <c r="MLP855" s="28"/>
      <c r="MLQ855" s="28"/>
      <c r="MLR855" s="28"/>
      <c r="MLS855" s="28"/>
      <c r="MLT855" s="28"/>
      <c r="MLU855" s="28"/>
      <c r="MLV855" s="28"/>
      <c r="MLW855" s="28"/>
      <c r="MLX855" s="28"/>
      <c r="MLY855" s="28"/>
      <c r="MLZ855" s="28"/>
      <c r="MMA855" s="28"/>
      <c r="MMB855" s="28"/>
      <c r="MMC855" s="28"/>
      <c r="MMD855" s="28"/>
      <c r="MME855" s="28"/>
      <c r="MMF855" s="28"/>
      <c r="MMG855" s="28"/>
      <c r="MMH855" s="28"/>
      <c r="MMI855" s="28"/>
      <c r="MMJ855" s="28"/>
      <c r="MMK855" s="28"/>
      <c r="MML855" s="28"/>
      <c r="MMM855" s="28"/>
      <c r="MMN855" s="28"/>
      <c r="MMO855" s="28"/>
      <c r="MMP855" s="28"/>
      <c r="MMQ855" s="28"/>
      <c r="MMR855" s="28"/>
      <c r="MMS855" s="28"/>
      <c r="MMT855" s="28"/>
      <c r="MMU855" s="28"/>
      <c r="MMV855" s="28"/>
      <c r="MMW855" s="28"/>
      <c r="MMX855" s="28"/>
      <c r="MMY855" s="28"/>
      <c r="MMZ855" s="28"/>
      <c r="MNA855" s="28"/>
      <c r="MNB855" s="28"/>
      <c r="MNC855" s="28"/>
      <c r="MND855" s="28"/>
      <c r="MNE855" s="28"/>
      <c r="MNF855" s="28"/>
      <c r="MNG855" s="28"/>
      <c r="MNH855" s="28"/>
      <c r="MNI855" s="28"/>
      <c r="MNJ855" s="28"/>
      <c r="MNK855" s="28"/>
      <c r="MNL855" s="28"/>
      <c r="MNM855" s="28"/>
      <c r="MNN855" s="28"/>
      <c r="MNO855" s="28"/>
      <c r="MNP855" s="28"/>
      <c r="MNQ855" s="28"/>
      <c r="MNR855" s="28"/>
      <c r="MNS855" s="28"/>
      <c r="MNT855" s="28"/>
      <c r="MNU855" s="28"/>
      <c r="MNV855" s="28"/>
      <c r="MNW855" s="28"/>
      <c r="MNX855" s="28"/>
      <c r="MNY855" s="28"/>
      <c r="MNZ855" s="28"/>
      <c r="MOA855" s="28"/>
      <c r="MOB855" s="28"/>
      <c r="MOC855" s="28"/>
      <c r="MOD855" s="28"/>
      <c r="MOE855" s="28"/>
      <c r="MOF855" s="28"/>
      <c r="MOG855" s="28"/>
      <c r="MOH855" s="28"/>
      <c r="MOI855" s="28"/>
      <c r="MOJ855" s="28"/>
      <c r="MOK855" s="28"/>
      <c r="MOL855" s="28"/>
      <c r="MOM855" s="28"/>
      <c r="MON855" s="28"/>
      <c r="MOO855" s="28"/>
      <c r="MOP855" s="28"/>
      <c r="MOQ855" s="28"/>
      <c r="MOR855" s="28"/>
      <c r="MOS855" s="28"/>
      <c r="MOT855" s="28"/>
      <c r="MOU855" s="28"/>
      <c r="MOV855" s="28"/>
      <c r="MOW855" s="28"/>
      <c r="MOX855" s="28"/>
      <c r="MOY855" s="28"/>
      <c r="MOZ855" s="28"/>
      <c r="MPA855" s="28"/>
      <c r="MPB855" s="28"/>
      <c r="MPC855" s="28"/>
      <c r="MPD855" s="28"/>
      <c r="MPE855" s="28"/>
      <c r="MPF855" s="28"/>
      <c r="MPG855" s="28"/>
      <c r="MPH855" s="28"/>
      <c r="MPI855" s="28"/>
      <c r="MPJ855" s="28"/>
      <c r="MPK855" s="28"/>
      <c r="MPL855" s="28"/>
      <c r="MPM855" s="28"/>
      <c r="MPN855" s="28"/>
      <c r="MPO855" s="28"/>
      <c r="MPP855" s="28"/>
      <c r="MPQ855" s="28"/>
      <c r="MPR855" s="28"/>
      <c r="MPS855" s="28"/>
      <c r="MPT855" s="28"/>
      <c r="MPU855" s="28"/>
      <c r="MPV855" s="28"/>
      <c r="MPW855" s="28"/>
      <c r="MPX855" s="28"/>
      <c r="MPY855" s="28"/>
      <c r="MPZ855" s="28"/>
      <c r="MQA855" s="28"/>
      <c r="MQB855" s="28"/>
      <c r="MQC855" s="28"/>
      <c r="MQD855" s="28"/>
      <c r="MQE855" s="28"/>
      <c r="MQF855" s="28"/>
      <c r="MQG855" s="28"/>
      <c r="MQH855" s="28"/>
      <c r="MQI855" s="28"/>
      <c r="MQJ855" s="28"/>
      <c r="MQK855" s="28"/>
      <c r="MQL855" s="28"/>
      <c r="MQM855" s="28"/>
      <c r="MQN855" s="28"/>
      <c r="MQO855" s="28"/>
      <c r="MQP855" s="28"/>
      <c r="MQQ855" s="28"/>
      <c r="MQR855" s="28"/>
      <c r="MQS855" s="28"/>
      <c r="MQT855" s="28"/>
      <c r="MQU855" s="28"/>
      <c r="MQV855" s="28"/>
      <c r="MQW855" s="28"/>
      <c r="MQX855" s="28"/>
      <c r="MQY855" s="28"/>
      <c r="MQZ855" s="28"/>
      <c r="MRA855" s="28"/>
      <c r="MRB855" s="28"/>
      <c r="MRC855" s="28"/>
      <c r="MRD855" s="28"/>
      <c r="MRE855" s="28"/>
      <c r="MRF855" s="28"/>
      <c r="MRG855" s="28"/>
      <c r="MRH855" s="28"/>
      <c r="MRI855" s="28"/>
      <c r="MRJ855" s="28"/>
      <c r="MRK855" s="28"/>
      <c r="MRL855" s="28"/>
      <c r="MRM855" s="28"/>
      <c r="MRN855" s="28"/>
      <c r="MRO855" s="28"/>
      <c r="MRP855" s="28"/>
      <c r="MRQ855" s="28"/>
      <c r="MRR855" s="28"/>
      <c r="MRS855" s="28"/>
      <c r="MRT855" s="28"/>
      <c r="MRU855" s="28"/>
      <c r="MRV855" s="28"/>
      <c r="MRW855" s="28"/>
      <c r="MRX855" s="28"/>
      <c r="MRY855" s="28"/>
      <c r="MRZ855" s="28"/>
      <c r="MSA855" s="28"/>
      <c r="MSB855" s="28"/>
      <c r="MSC855" s="28"/>
      <c r="MSD855" s="28"/>
      <c r="MSE855" s="28"/>
      <c r="MSF855" s="28"/>
      <c r="MSG855" s="28"/>
      <c r="MSH855" s="28"/>
      <c r="MSI855" s="28"/>
      <c r="MSJ855" s="28"/>
      <c r="MSK855" s="28"/>
      <c r="MSL855" s="28"/>
      <c r="MSM855" s="28"/>
      <c r="MSN855" s="28"/>
      <c r="MSO855" s="28"/>
      <c r="MSP855" s="28"/>
      <c r="MSQ855" s="28"/>
      <c r="MSR855" s="28"/>
      <c r="MSS855" s="28"/>
      <c r="MST855" s="28"/>
      <c r="MSU855" s="28"/>
      <c r="MSV855" s="28"/>
      <c r="MSW855" s="28"/>
      <c r="MSX855" s="28"/>
      <c r="MSY855" s="28"/>
      <c r="MSZ855" s="28"/>
      <c r="MTA855" s="28"/>
      <c r="MTB855" s="28"/>
      <c r="MTC855" s="28"/>
      <c r="MTD855" s="28"/>
      <c r="MTE855" s="28"/>
      <c r="MTF855" s="28"/>
      <c r="MTG855" s="28"/>
      <c r="MTH855" s="28"/>
      <c r="MTI855" s="28"/>
      <c r="MTJ855" s="28"/>
      <c r="MTK855" s="28"/>
      <c r="MTL855" s="28"/>
      <c r="MTM855" s="28"/>
      <c r="MTN855" s="28"/>
      <c r="MTO855" s="28"/>
      <c r="MTP855" s="28"/>
      <c r="MTQ855" s="28"/>
      <c r="MTR855" s="28"/>
      <c r="MTS855" s="28"/>
      <c r="MTT855" s="28"/>
      <c r="MTU855" s="28"/>
      <c r="MTV855" s="28"/>
      <c r="MTW855" s="28"/>
      <c r="MTX855" s="28"/>
      <c r="MTY855" s="28"/>
      <c r="MTZ855" s="28"/>
      <c r="MUA855" s="28"/>
      <c r="MUB855" s="28"/>
      <c r="MUC855" s="28"/>
      <c r="MUD855" s="28"/>
      <c r="MUE855" s="28"/>
      <c r="MUF855" s="28"/>
      <c r="MUG855" s="28"/>
      <c r="MUH855" s="28"/>
      <c r="MUI855" s="28"/>
      <c r="MUJ855" s="28"/>
      <c r="MUK855" s="28"/>
      <c r="MUL855" s="28"/>
      <c r="MUM855" s="28"/>
      <c r="MUN855" s="28"/>
      <c r="MUO855" s="28"/>
      <c r="MUP855" s="28"/>
      <c r="MUQ855" s="28"/>
      <c r="MUR855" s="28"/>
      <c r="MUS855" s="28"/>
      <c r="MUT855" s="28"/>
      <c r="MUU855" s="28"/>
      <c r="MUV855" s="28"/>
      <c r="MUW855" s="28"/>
      <c r="MUX855" s="28"/>
      <c r="MUY855" s="28"/>
      <c r="MUZ855" s="28"/>
      <c r="MVA855" s="28"/>
      <c r="MVB855" s="28"/>
      <c r="MVC855" s="28"/>
      <c r="MVD855" s="28"/>
      <c r="MVE855" s="28"/>
      <c r="MVF855" s="28"/>
      <c r="MVG855" s="28"/>
      <c r="MVH855" s="28"/>
      <c r="MVI855" s="28"/>
      <c r="MVJ855" s="28"/>
      <c r="MVK855" s="28"/>
      <c r="MVL855" s="28"/>
      <c r="MVM855" s="28"/>
      <c r="MVN855" s="28"/>
      <c r="MVO855" s="28"/>
      <c r="MVP855" s="28"/>
      <c r="MVQ855" s="28"/>
      <c r="MVR855" s="28"/>
      <c r="MVS855" s="28"/>
      <c r="MVT855" s="28"/>
      <c r="MVU855" s="28"/>
      <c r="MVV855" s="28"/>
      <c r="MVW855" s="28"/>
      <c r="MVX855" s="28"/>
      <c r="MVY855" s="28"/>
      <c r="MVZ855" s="28"/>
      <c r="MWA855" s="28"/>
      <c r="MWB855" s="28"/>
      <c r="MWC855" s="28"/>
      <c r="MWD855" s="28"/>
      <c r="MWE855" s="28"/>
      <c r="MWF855" s="28"/>
      <c r="MWG855" s="28"/>
      <c r="MWH855" s="28"/>
      <c r="MWI855" s="28"/>
      <c r="MWJ855" s="28"/>
      <c r="MWK855" s="28"/>
      <c r="MWL855" s="28"/>
      <c r="MWM855" s="28"/>
      <c r="MWN855" s="28"/>
      <c r="MWO855" s="28"/>
      <c r="MWP855" s="28"/>
      <c r="MWQ855" s="28"/>
      <c r="MWR855" s="28"/>
      <c r="MWS855" s="28"/>
      <c r="MWT855" s="28"/>
      <c r="MWU855" s="28"/>
      <c r="MWV855" s="28"/>
      <c r="MWW855" s="28"/>
      <c r="MWX855" s="28"/>
      <c r="MWY855" s="28"/>
      <c r="MWZ855" s="28"/>
      <c r="MXA855" s="28"/>
      <c r="MXB855" s="28"/>
      <c r="MXC855" s="28"/>
      <c r="MXD855" s="28"/>
      <c r="MXE855" s="28"/>
      <c r="MXF855" s="28"/>
      <c r="MXG855" s="28"/>
      <c r="MXH855" s="28"/>
      <c r="MXI855" s="28"/>
      <c r="MXJ855" s="28"/>
      <c r="MXK855" s="28"/>
      <c r="MXL855" s="28"/>
      <c r="MXM855" s="28"/>
      <c r="MXN855" s="28"/>
      <c r="MXO855" s="28"/>
      <c r="MXP855" s="28"/>
      <c r="MXQ855" s="28"/>
      <c r="MXR855" s="28"/>
      <c r="MXS855" s="28"/>
      <c r="MXT855" s="28"/>
      <c r="MXU855" s="28"/>
      <c r="MXV855" s="28"/>
      <c r="MXW855" s="28"/>
      <c r="MXX855" s="28"/>
      <c r="MXY855" s="28"/>
      <c r="MXZ855" s="28"/>
      <c r="MYA855" s="28"/>
      <c r="MYB855" s="28"/>
      <c r="MYC855" s="28"/>
      <c r="MYD855" s="28"/>
      <c r="MYE855" s="28"/>
      <c r="MYF855" s="28"/>
      <c r="MYG855" s="28"/>
      <c r="MYH855" s="28"/>
      <c r="MYI855" s="28"/>
      <c r="MYJ855" s="28"/>
      <c r="MYK855" s="28"/>
      <c r="MYL855" s="28"/>
      <c r="MYM855" s="28"/>
      <c r="MYN855" s="28"/>
      <c r="MYO855" s="28"/>
      <c r="MYP855" s="28"/>
      <c r="MYQ855" s="28"/>
      <c r="MYR855" s="28"/>
      <c r="MYS855" s="28"/>
      <c r="MYT855" s="28"/>
      <c r="MYU855" s="28"/>
      <c r="MYV855" s="28"/>
      <c r="MYW855" s="28"/>
      <c r="MYX855" s="28"/>
      <c r="MYY855" s="28"/>
      <c r="MYZ855" s="28"/>
      <c r="MZA855" s="28"/>
      <c r="MZB855" s="28"/>
      <c r="MZC855" s="28"/>
      <c r="MZD855" s="28"/>
      <c r="MZE855" s="28"/>
      <c r="MZF855" s="28"/>
      <c r="MZG855" s="28"/>
      <c r="MZH855" s="28"/>
      <c r="MZI855" s="28"/>
      <c r="MZJ855" s="28"/>
      <c r="MZK855" s="28"/>
      <c r="MZL855" s="28"/>
      <c r="MZM855" s="28"/>
      <c r="MZN855" s="28"/>
      <c r="MZO855" s="28"/>
      <c r="MZP855" s="28"/>
      <c r="MZQ855" s="28"/>
      <c r="MZR855" s="28"/>
      <c r="MZS855" s="28"/>
      <c r="MZT855" s="28"/>
      <c r="MZU855" s="28"/>
      <c r="MZV855" s="28"/>
      <c r="MZW855" s="28"/>
      <c r="MZX855" s="28"/>
      <c r="MZY855" s="28"/>
      <c r="MZZ855" s="28"/>
      <c r="NAA855" s="28"/>
      <c r="NAB855" s="28"/>
      <c r="NAC855" s="28"/>
      <c r="NAD855" s="28"/>
      <c r="NAE855" s="28"/>
      <c r="NAF855" s="28"/>
      <c r="NAG855" s="28"/>
      <c r="NAH855" s="28"/>
      <c r="NAI855" s="28"/>
      <c r="NAJ855" s="28"/>
      <c r="NAK855" s="28"/>
      <c r="NAL855" s="28"/>
      <c r="NAM855" s="28"/>
      <c r="NAN855" s="28"/>
      <c r="NAO855" s="28"/>
      <c r="NAP855" s="28"/>
      <c r="NAQ855" s="28"/>
      <c r="NAR855" s="28"/>
      <c r="NAS855" s="28"/>
      <c r="NAT855" s="28"/>
      <c r="NAU855" s="28"/>
      <c r="NAV855" s="28"/>
      <c r="NAW855" s="28"/>
      <c r="NAX855" s="28"/>
      <c r="NAY855" s="28"/>
      <c r="NAZ855" s="28"/>
      <c r="NBA855" s="28"/>
      <c r="NBB855" s="28"/>
      <c r="NBC855" s="28"/>
      <c r="NBD855" s="28"/>
      <c r="NBE855" s="28"/>
      <c r="NBF855" s="28"/>
      <c r="NBG855" s="28"/>
      <c r="NBH855" s="28"/>
      <c r="NBI855" s="28"/>
      <c r="NBJ855" s="28"/>
      <c r="NBK855" s="28"/>
      <c r="NBL855" s="28"/>
      <c r="NBM855" s="28"/>
      <c r="NBN855" s="28"/>
      <c r="NBO855" s="28"/>
      <c r="NBP855" s="28"/>
      <c r="NBQ855" s="28"/>
      <c r="NBR855" s="28"/>
      <c r="NBS855" s="28"/>
      <c r="NBT855" s="28"/>
      <c r="NBU855" s="28"/>
      <c r="NBV855" s="28"/>
      <c r="NBW855" s="28"/>
      <c r="NBX855" s="28"/>
      <c r="NBY855" s="28"/>
      <c r="NBZ855" s="28"/>
      <c r="NCA855" s="28"/>
      <c r="NCB855" s="28"/>
      <c r="NCC855" s="28"/>
      <c r="NCD855" s="28"/>
      <c r="NCE855" s="28"/>
      <c r="NCF855" s="28"/>
      <c r="NCG855" s="28"/>
      <c r="NCH855" s="28"/>
      <c r="NCI855" s="28"/>
      <c r="NCJ855" s="28"/>
      <c r="NCK855" s="28"/>
      <c r="NCL855" s="28"/>
      <c r="NCM855" s="28"/>
      <c r="NCN855" s="28"/>
      <c r="NCO855" s="28"/>
      <c r="NCP855" s="28"/>
      <c r="NCQ855" s="28"/>
      <c r="NCR855" s="28"/>
      <c r="NCS855" s="28"/>
      <c r="NCT855" s="28"/>
      <c r="NCU855" s="28"/>
      <c r="NCV855" s="28"/>
      <c r="NCW855" s="28"/>
      <c r="NCX855" s="28"/>
      <c r="NCY855" s="28"/>
      <c r="NCZ855" s="28"/>
      <c r="NDA855" s="28"/>
      <c r="NDB855" s="28"/>
      <c r="NDC855" s="28"/>
      <c r="NDD855" s="28"/>
      <c r="NDE855" s="28"/>
      <c r="NDF855" s="28"/>
      <c r="NDG855" s="28"/>
      <c r="NDH855" s="28"/>
      <c r="NDI855" s="28"/>
      <c r="NDJ855" s="28"/>
      <c r="NDK855" s="28"/>
      <c r="NDL855" s="28"/>
      <c r="NDM855" s="28"/>
      <c r="NDN855" s="28"/>
      <c r="NDO855" s="28"/>
      <c r="NDP855" s="28"/>
      <c r="NDQ855" s="28"/>
      <c r="NDR855" s="28"/>
      <c r="NDS855" s="28"/>
      <c r="NDT855" s="28"/>
      <c r="NDU855" s="28"/>
      <c r="NDV855" s="28"/>
      <c r="NDW855" s="28"/>
      <c r="NDX855" s="28"/>
      <c r="NDY855" s="28"/>
      <c r="NDZ855" s="28"/>
      <c r="NEA855" s="28"/>
      <c r="NEB855" s="28"/>
      <c r="NEC855" s="28"/>
      <c r="NED855" s="28"/>
      <c r="NEE855" s="28"/>
      <c r="NEF855" s="28"/>
      <c r="NEG855" s="28"/>
      <c r="NEH855" s="28"/>
      <c r="NEI855" s="28"/>
      <c r="NEJ855" s="28"/>
      <c r="NEK855" s="28"/>
      <c r="NEL855" s="28"/>
      <c r="NEM855" s="28"/>
      <c r="NEN855" s="28"/>
      <c r="NEO855" s="28"/>
      <c r="NEP855" s="28"/>
      <c r="NEQ855" s="28"/>
      <c r="NER855" s="28"/>
      <c r="NES855" s="28"/>
      <c r="NET855" s="28"/>
      <c r="NEU855" s="28"/>
      <c r="NEV855" s="28"/>
      <c r="NEW855" s="28"/>
      <c r="NEX855" s="28"/>
      <c r="NEY855" s="28"/>
      <c r="NEZ855" s="28"/>
      <c r="NFA855" s="28"/>
      <c r="NFB855" s="28"/>
      <c r="NFC855" s="28"/>
      <c r="NFD855" s="28"/>
      <c r="NFE855" s="28"/>
      <c r="NFF855" s="28"/>
      <c r="NFG855" s="28"/>
      <c r="NFH855" s="28"/>
      <c r="NFI855" s="28"/>
      <c r="NFJ855" s="28"/>
      <c r="NFK855" s="28"/>
      <c r="NFL855" s="28"/>
      <c r="NFM855" s="28"/>
      <c r="NFN855" s="28"/>
      <c r="NFO855" s="28"/>
      <c r="NFP855" s="28"/>
      <c r="NFQ855" s="28"/>
      <c r="NFR855" s="28"/>
      <c r="NFS855" s="28"/>
      <c r="NFT855" s="28"/>
      <c r="NFU855" s="28"/>
      <c r="NFV855" s="28"/>
      <c r="NFW855" s="28"/>
      <c r="NFX855" s="28"/>
      <c r="NFY855" s="28"/>
      <c r="NFZ855" s="28"/>
      <c r="NGA855" s="28"/>
      <c r="NGB855" s="28"/>
      <c r="NGC855" s="28"/>
      <c r="NGD855" s="28"/>
      <c r="NGE855" s="28"/>
      <c r="NGF855" s="28"/>
      <c r="NGG855" s="28"/>
      <c r="NGH855" s="28"/>
      <c r="NGI855" s="28"/>
      <c r="NGJ855" s="28"/>
      <c r="NGK855" s="28"/>
      <c r="NGL855" s="28"/>
      <c r="NGM855" s="28"/>
      <c r="NGN855" s="28"/>
      <c r="NGO855" s="28"/>
      <c r="NGP855" s="28"/>
      <c r="NGQ855" s="28"/>
      <c r="NGR855" s="28"/>
      <c r="NGS855" s="28"/>
      <c r="NGT855" s="28"/>
      <c r="NGU855" s="28"/>
      <c r="NGV855" s="28"/>
      <c r="NGW855" s="28"/>
      <c r="NGX855" s="28"/>
      <c r="NGY855" s="28"/>
      <c r="NGZ855" s="28"/>
      <c r="NHA855" s="28"/>
      <c r="NHB855" s="28"/>
      <c r="NHC855" s="28"/>
      <c r="NHD855" s="28"/>
      <c r="NHE855" s="28"/>
      <c r="NHF855" s="28"/>
      <c r="NHG855" s="28"/>
      <c r="NHH855" s="28"/>
      <c r="NHI855" s="28"/>
      <c r="NHJ855" s="28"/>
      <c r="NHK855" s="28"/>
      <c r="NHL855" s="28"/>
      <c r="NHM855" s="28"/>
      <c r="NHN855" s="28"/>
      <c r="NHO855" s="28"/>
      <c r="NHP855" s="28"/>
      <c r="NHQ855" s="28"/>
      <c r="NHR855" s="28"/>
      <c r="NHS855" s="28"/>
      <c r="NHT855" s="28"/>
      <c r="NHU855" s="28"/>
      <c r="NHV855" s="28"/>
      <c r="NHW855" s="28"/>
      <c r="NHX855" s="28"/>
      <c r="NHY855" s="28"/>
      <c r="NHZ855" s="28"/>
      <c r="NIA855" s="28"/>
      <c r="NIB855" s="28"/>
      <c r="NIC855" s="28"/>
      <c r="NID855" s="28"/>
      <c r="NIE855" s="28"/>
      <c r="NIF855" s="28"/>
      <c r="NIG855" s="28"/>
      <c r="NIH855" s="28"/>
      <c r="NII855" s="28"/>
      <c r="NIJ855" s="28"/>
      <c r="NIK855" s="28"/>
      <c r="NIL855" s="28"/>
      <c r="NIM855" s="28"/>
      <c r="NIN855" s="28"/>
      <c r="NIO855" s="28"/>
      <c r="NIP855" s="28"/>
      <c r="NIQ855" s="28"/>
      <c r="NIR855" s="28"/>
      <c r="NIS855" s="28"/>
      <c r="NIT855" s="28"/>
      <c r="NIU855" s="28"/>
      <c r="NIV855" s="28"/>
      <c r="NIW855" s="28"/>
      <c r="NIX855" s="28"/>
      <c r="NIY855" s="28"/>
      <c r="NIZ855" s="28"/>
      <c r="NJA855" s="28"/>
      <c r="NJB855" s="28"/>
      <c r="NJC855" s="28"/>
      <c r="NJD855" s="28"/>
      <c r="NJE855" s="28"/>
      <c r="NJF855" s="28"/>
      <c r="NJG855" s="28"/>
      <c r="NJH855" s="28"/>
      <c r="NJI855" s="28"/>
      <c r="NJJ855" s="28"/>
      <c r="NJK855" s="28"/>
      <c r="NJL855" s="28"/>
      <c r="NJM855" s="28"/>
      <c r="NJN855" s="28"/>
      <c r="NJO855" s="28"/>
      <c r="NJP855" s="28"/>
      <c r="NJQ855" s="28"/>
      <c r="NJR855" s="28"/>
      <c r="NJS855" s="28"/>
      <c r="NJT855" s="28"/>
      <c r="NJU855" s="28"/>
      <c r="NJV855" s="28"/>
      <c r="NJW855" s="28"/>
      <c r="NJX855" s="28"/>
      <c r="NJY855" s="28"/>
      <c r="NJZ855" s="28"/>
      <c r="NKA855" s="28"/>
      <c r="NKB855" s="28"/>
      <c r="NKC855" s="28"/>
      <c r="NKD855" s="28"/>
      <c r="NKE855" s="28"/>
      <c r="NKF855" s="28"/>
      <c r="NKG855" s="28"/>
      <c r="NKH855" s="28"/>
      <c r="NKI855" s="28"/>
      <c r="NKJ855" s="28"/>
      <c r="NKK855" s="28"/>
      <c r="NKL855" s="28"/>
      <c r="NKM855" s="28"/>
      <c r="NKN855" s="28"/>
      <c r="NKO855" s="28"/>
      <c r="NKP855" s="28"/>
      <c r="NKQ855" s="28"/>
      <c r="NKR855" s="28"/>
      <c r="NKS855" s="28"/>
      <c r="NKT855" s="28"/>
      <c r="NKU855" s="28"/>
      <c r="NKV855" s="28"/>
      <c r="NKW855" s="28"/>
      <c r="NKX855" s="28"/>
      <c r="NKY855" s="28"/>
      <c r="NKZ855" s="28"/>
      <c r="NLA855" s="28"/>
      <c r="NLB855" s="28"/>
      <c r="NLC855" s="28"/>
      <c r="NLD855" s="28"/>
      <c r="NLE855" s="28"/>
      <c r="NLF855" s="28"/>
      <c r="NLG855" s="28"/>
      <c r="NLH855" s="28"/>
      <c r="NLI855" s="28"/>
      <c r="NLJ855" s="28"/>
      <c r="NLK855" s="28"/>
      <c r="NLL855" s="28"/>
      <c r="NLM855" s="28"/>
      <c r="NLN855" s="28"/>
      <c r="NLO855" s="28"/>
      <c r="NLP855" s="28"/>
      <c r="NLQ855" s="28"/>
      <c r="NLR855" s="28"/>
      <c r="NLS855" s="28"/>
      <c r="NLT855" s="28"/>
      <c r="NLU855" s="28"/>
      <c r="NLV855" s="28"/>
      <c r="NLW855" s="28"/>
      <c r="NLX855" s="28"/>
      <c r="NLY855" s="28"/>
      <c r="NLZ855" s="28"/>
      <c r="NMA855" s="28"/>
      <c r="NMB855" s="28"/>
      <c r="NMC855" s="28"/>
      <c r="NMD855" s="28"/>
      <c r="NME855" s="28"/>
      <c r="NMF855" s="28"/>
      <c r="NMG855" s="28"/>
      <c r="NMH855" s="28"/>
      <c r="NMI855" s="28"/>
      <c r="NMJ855" s="28"/>
      <c r="NMK855" s="28"/>
      <c r="NML855" s="28"/>
      <c r="NMM855" s="28"/>
      <c r="NMN855" s="28"/>
      <c r="NMO855" s="28"/>
      <c r="NMP855" s="28"/>
      <c r="NMQ855" s="28"/>
      <c r="NMR855" s="28"/>
      <c r="NMS855" s="28"/>
      <c r="NMT855" s="28"/>
      <c r="NMU855" s="28"/>
      <c r="NMV855" s="28"/>
      <c r="NMW855" s="28"/>
      <c r="NMX855" s="28"/>
      <c r="NMY855" s="28"/>
      <c r="NMZ855" s="28"/>
      <c r="NNA855" s="28"/>
      <c r="NNB855" s="28"/>
      <c r="NNC855" s="28"/>
      <c r="NND855" s="28"/>
      <c r="NNE855" s="28"/>
      <c r="NNF855" s="28"/>
      <c r="NNG855" s="28"/>
      <c r="NNH855" s="28"/>
      <c r="NNI855" s="28"/>
      <c r="NNJ855" s="28"/>
      <c r="NNK855" s="28"/>
      <c r="NNL855" s="28"/>
      <c r="NNM855" s="28"/>
      <c r="NNN855" s="28"/>
      <c r="NNO855" s="28"/>
      <c r="NNP855" s="28"/>
      <c r="NNQ855" s="28"/>
      <c r="NNR855" s="28"/>
      <c r="NNS855" s="28"/>
      <c r="NNT855" s="28"/>
      <c r="NNU855" s="28"/>
      <c r="NNV855" s="28"/>
      <c r="NNW855" s="28"/>
      <c r="NNX855" s="28"/>
      <c r="NNY855" s="28"/>
      <c r="NNZ855" s="28"/>
      <c r="NOA855" s="28"/>
      <c r="NOB855" s="28"/>
      <c r="NOC855" s="28"/>
      <c r="NOD855" s="28"/>
      <c r="NOE855" s="28"/>
      <c r="NOF855" s="28"/>
      <c r="NOG855" s="28"/>
      <c r="NOH855" s="28"/>
      <c r="NOI855" s="28"/>
      <c r="NOJ855" s="28"/>
      <c r="NOK855" s="28"/>
      <c r="NOL855" s="28"/>
      <c r="NOM855" s="28"/>
      <c r="NON855" s="28"/>
      <c r="NOO855" s="28"/>
      <c r="NOP855" s="28"/>
      <c r="NOQ855" s="28"/>
      <c r="NOR855" s="28"/>
      <c r="NOS855" s="28"/>
      <c r="NOT855" s="28"/>
      <c r="NOU855" s="28"/>
      <c r="NOV855" s="28"/>
      <c r="NOW855" s="28"/>
      <c r="NOX855" s="28"/>
      <c r="NOY855" s="28"/>
      <c r="NOZ855" s="28"/>
      <c r="NPA855" s="28"/>
      <c r="NPB855" s="28"/>
      <c r="NPC855" s="28"/>
      <c r="NPD855" s="28"/>
      <c r="NPE855" s="28"/>
      <c r="NPF855" s="28"/>
      <c r="NPG855" s="28"/>
      <c r="NPH855" s="28"/>
      <c r="NPI855" s="28"/>
      <c r="NPJ855" s="28"/>
      <c r="NPK855" s="28"/>
      <c r="NPL855" s="28"/>
      <c r="NPM855" s="28"/>
      <c r="NPN855" s="28"/>
      <c r="NPO855" s="28"/>
      <c r="NPP855" s="28"/>
      <c r="NPQ855" s="28"/>
      <c r="NPR855" s="28"/>
      <c r="NPS855" s="28"/>
      <c r="NPT855" s="28"/>
      <c r="NPU855" s="28"/>
      <c r="NPV855" s="28"/>
      <c r="NPW855" s="28"/>
      <c r="NPX855" s="28"/>
      <c r="NPY855" s="28"/>
      <c r="NPZ855" s="28"/>
      <c r="NQA855" s="28"/>
      <c r="NQB855" s="28"/>
      <c r="NQC855" s="28"/>
      <c r="NQD855" s="28"/>
      <c r="NQE855" s="28"/>
      <c r="NQF855" s="28"/>
      <c r="NQG855" s="28"/>
      <c r="NQH855" s="28"/>
      <c r="NQI855" s="28"/>
      <c r="NQJ855" s="28"/>
      <c r="NQK855" s="28"/>
      <c r="NQL855" s="28"/>
      <c r="NQM855" s="28"/>
      <c r="NQN855" s="28"/>
      <c r="NQO855" s="28"/>
      <c r="NQP855" s="28"/>
      <c r="NQQ855" s="28"/>
      <c r="NQR855" s="28"/>
      <c r="NQS855" s="28"/>
      <c r="NQT855" s="28"/>
      <c r="NQU855" s="28"/>
      <c r="NQV855" s="28"/>
      <c r="NQW855" s="28"/>
      <c r="NQX855" s="28"/>
      <c r="NQY855" s="28"/>
      <c r="NQZ855" s="28"/>
      <c r="NRA855" s="28"/>
      <c r="NRB855" s="28"/>
      <c r="NRC855" s="28"/>
      <c r="NRD855" s="28"/>
      <c r="NRE855" s="28"/>
      <c r="NRF855" s="28"/>
      <c r="NRG855" s="28"/>
      <c r="NRH855" s="28"/>
      <c r="NRI855" s="28"/>
      <c r="NRJ855" s="28"/>
      <c r="NRK855" s="28"/>
      <c r="NRL855" s="28"/>
      <c r="NRM855" s="28"/>
      <c r="NRN855" s="28"/>
      <c r="NRO855" s="28"/>
      <c r="NRP855" s="28"/>
      <c r="NRQ855" s="28"/>
      <c r="NRR855" s="28"/>
      <c r="NRS855" s="28"/>
      <c r="NRT855" s="28"/>
      <c r="NRU855" s="28"/>
      <c r="NRV855" s="28"/>
      <c r="NRW855" s="28"/>
      <c r="NRX855" s="28"/>
      <c r="NRY855" s="28"/>
      <c r="NRZ855" s="28"/>
      <c r="NSA855" s="28"/>
      <c r="NSB855" s="28"/>
      <c r="NSC855" s="28"/>
      <c r="NSD855" s="28"/>
      <c r="NSE855" s="28"/>
      <c r="NSF855" s="28"/>
      <c r="NSG855" s="28"/>
      <c r="NSH855" s="28"/>
      <c r="NSI855" s="28"/>
      <c r="NSJ855" s="28"/>
      <c r="NSK855" s="28"/>
      <c r="NSL855" s="28"/>
      <c r="NSM855" s="28"/>
      <c r="NSN855" s="28"/>
      <c r="NSO855" s="28"/>
      <c r="NSP855" s="28"/>
      <c r="NSQ855" s="28"/>
      <c r="NSR855" s="28"/>
      <c r="NSS855" s="28"/>
      <c r="NST855" s="28"/>
      <c r="NSU855" s="28"/>
      <c r="NSV855" s="28"/>
      <c r="NSW855" s="28"/>
      <c r="NSX855" s="28"/>
      <c r="NSY855" s="28"/>
      <c r="NSZ855" s="28"/>
      <c r="NTA855" s="28"/>
      <c r="NTB855" s="28"/>
      <c r="NTC855" s="28"/>
      <c r="NTD855" s="28"/>
      <c r="NTE855" s="28"/>
      <c r="NTF855" s="28"/>
      <c r="NTG855" s="28"/>
      <c r="NTH855" s="28"/>
      <c r="NTI855" s="28"/>
      <c r="NTJ855" s="28"/>
      <c r="NTK855" s="28"/>
      <c r="NTL855" s="28"/>
      <c r="NTM855" s="28"/>
      <c r="NTN855" s="28"/>
      <c r="NTO855" s="28"/>
      <c r="NTP855" s="28"/>
      <c r="NTQ855" s="28"/>
      <c r="NTR855" s="28"/>
      <c r="NTS855" s="28"/>
      <c r="NTT855" s="28"/>
      <c r="NTU855" s="28"/>
      <c r="NTV855" s="28"/>
      <c r="NTW855" s="28"/>
      <c r="NTX855" s="28"/>
      <c r="NTY855" s="28"/>
      <c r="NTZ855" s="28"/>
      <c r="NUA855" s="28"/>
      <c r="NUB855" s="28"/>
      <c r="NUC855" s="28"/>
      <c r="NUD855" s="28"/>
      <c r="NUE855" s="28"/>
      <c r="NUF855" s="28"/>
      <c r="NUG855" s="28"/>
      <c r="NUH855" s="28"/>
      <c r="NUI855" s="28"/>
      <c r="NUJ855" s="28"/>
      <c r="NUK855" s="28"/>
      <c r="NUL855" s="28"/>
      <c r="NUM855" s="28"/>
      <c r="NUN855" s="28"/>
      <c r="NUO855" s="28"/>
      <c r="NUP855" s="28"/>
      <c r="NUQ855" s="28"/>
      <c r="NUR855" s="28"/>
      <c r="NUS855" s="28"/>
      <c r="NUT855" s="28"/>
      <c r="NUU855" s="28"/>
      <c r="NUV855" s="28"/>
      <c r="NUW855" s="28"/>
      <c r="NUX855" s="28"/>
      <c r="NUY855" s="28"/>
      <c r="NUZ855" s="28"/>
      <c r="NVA855" s="28"/>
      <c r="NVB855" s="28"/>
      <c r="NVC855" s="28"/>
      <c r="NVD855" s="28"/>
      <c r="NVE855" s="28"/>
      <c r="NVF855" s="28"/>
      <c r="NVG855" s="28"/>
      <c r="NVH855" s="28"/>
      <c r="NVI855" s="28"/>
      <c r="NVJ855" s="28"/>
      <c r="NVK855" s="28"/>
      <c r="NVL855" s="28"/>
      <c r="NVM855" s="28"/>
      <c r="NVN855" s="28"/>
      <c r="NVO855" s="28"/>
      <c r="NVP855" s="28"/>
      <c r="NVQ855" s="28"/>
      <c r="NVR855" s="28"/>
      <c r="NVS855" s="28"/>
      <c r="NVT855" s="28"/>
      <c r="NVU855" s="28"/>
      <c r="NVV855" s="28"/>
      <c r="NVW855" s="28"/>
      <c r="NVX855" s="28"/>
      <c r="NVY855" s="28"/>
      <c r="NVZ855" s="28"/>
      <c r="NWA855" s="28"/>
      <c r="NWB855" s="28"/>
      <c r="NWC855" s="28"/>
      <c r="NWD855" s="28"/>
      <c r="NWE855" s="28"/>
      <c r="NWF855" s="28"/>
      <c r="NWG855" s="28"/>
      <c r="NWH855" s="28"/>
      <c r="NWI855" s="28"/>
      <c r="NWJ855" s="28"/>
      <c r="NWK855" s="28"/>
      <c r="NWL855" s="28"/>
      <c r="NWM855" s="28"/>
      <c r="NWN855" s="28"/>
      <c r="NWO855" s="28"/>
      <c r="NWP855" s="28"/>
      <c r="NWQ855" s="28"/>
      <c r="NWR855" s="28"/>
      <c r="NWS855" s="28"/>
      <c r="NWT855" s="28"/>
      <c r="NWU855" s="28"/>
      <c r="NWV855" s="28"/>
      <c r="NWW855" s="28"/>
      <c r="NWX855" s="28"/>
      <c r="NWY855" s="28"/>
      <c r="NWZ855" s="28"/>
      <c r="NXA855" s="28"/>
      <c r="NXB855" s="28"/>
      <c r="NXC855" s="28"/>
      <c r="NXD855" s="28"/>
      <c r="NXE855" s="28"/>
      <c r="NXF855" s="28"/>
      <c r="NXG855" s="28"/>
      <c r="NXH855" s="28"/>
      <c r="NXI855" s="28"/>
      <c r="NXJ855" s="28"/>
      <c r="NXK855" s="28"/>
      <c r="NXL855" s="28"/>
      <c r="NXM855" s="28"/>
      <c r="NXN855" s="28"/>
      <c r="NXO855" s="28"/>
      <c r="NXP855" s="28"/>
      <c r="NXQ855" s="28"/>
      <c r="NXR855" s="28"/>
      <c r="NXS855" s="28"/>
      <c r="NXT855" s="28"/>
      <c r="NXU855" s="28"/>
      <c r="NXV855" s="28"/>
      <c r="NXW855" s="28"/>
      <c r="NXX855" s="28"/>
      <c r="NXY855" s="28"/>
      <c r="NXZ855" s="28"/>
      <c r="NYA855" s="28"/>
      <c r="NYB855" s="28"/>
      <c r="NYC855" s="28"/>
      <c r="NYD855" s="28"/>
      <c r="NYE855" s="28"/>
      <c r="NYF855" s="28"/>
      <c r="NYG855" s="28"/>
      <c r="NYH855" s="28"/>
      <c r="NYI855" s="28"/>
      <c r="NYJ855" s="28"/>
      <c r="NYK855" s="28"/>
      <c r="NYL855" s="28"/>
      <c r="NYM855" s="28"/>
      <c r="NYN855" s="28"/>
      <c r="NYO855" s="28"/>
      <c r="NYP855" s="28"/>
      <c r="NYQ855" s="28"/>
      <c r="NYR855" s="28"/>
      <c r="NYS855" s="28"/>
      <c r="NYT855" s="28"/>
      <c r="NYU855" s="28"/>
      <c r="NYV855" s="28"/>
      <c r="NYW855" s="28"/>
      <c r="NYX855" s="28"/>
      <c r="NYY855" s="28"/>
      <c r="NYZ855" s="28"/>
      <c r="NZA855" s="28"/>
      <c r="NZB855" s="28"/>
      <c r="NZC855" s="28"/>
      <c r="NZD855" s="28"/>
      <c r="NZE855" s="28"/>
      <c r="NZF855" s="28"/>
      <c r="NZG855" s="28"/>
      <c r="NZH855" s="28"/>
      <c r="NZI855" s="28"/>
      <c r="NZJ855" s="28"/>
      <c r="NZK855" s="28"/>
      <c r="NZL855" s="28"/>
      <c r="NZM855" s="28"/>
      <c r="NZN855" s="28"/>
      <c r="NZO855" s="28"/>
      <c r="NZP855" s="28"/>
      <c r="NZQ855" s="28"/>
      <c r="NZR855" s="28"/>
      <c r="NZS855" s="28"/>
      <c r="NZT855" s="28"/>
      <c r="NZU855" s="28"/>
      <c r="NZV855" s="28"/>
      <c r="NZW855" s="28"/>
      <c r="NZX855" s="28"/>
      <c r="NZY855" s="28"/>
      <c r="NZZ855" s="28"/>
      <c r="OAA855" s="28"/>
      <c r="OAB855" s="28"/>
      <c r="OAC855" s="28"/>
      <c r="OAD855" s="28"/>
      <c r="OAE855" s="28"/>
      <c r="OAF855" s="28"/>
      <c r="OAG855" s="28"/>
      <c r="OAH855" s="28"/>
      <c r="OAI855" s="28"/>
      <c r="OAJ855" s="28"/>
      <c r="OAK855" s="28"/>
      <c r="OAL855" s="28"/>
      <c r="OAM855" s="28"/>
      <c r="OAN855" s="28"/>
      <c r="OAO855" s="28"/>
      <c r="OAP855" s="28"/>
      <c r="OAQ855" s="28"/>
      <c r="OAR855" s="28"/>
      <c r="OAS855" s="28"/>
      <c r="OAT855" s="28"/>
      <c r="OAU855" s="28"/>
      <c r="OAV855" s="28"/>
      <c r="OAW855" s="28"/>
      <c r="OAX855" s="28"/>
      <c r="OAY855" s="28"/>
      <c r="OAZ855" s="28"/>
      <c r="OBA855" s="28"/>
      <c r="OBB855" s="28"/>
      <c r="OBC855" s="28"/>
      <c r="OBD855" s="28"/>
      <c r="OBE855" s="28"/>
      <c r="OBF855" s="28"/>
      <c r="OBG855" s="28"/>
      <c r="OBH855" s="28"/>
      <c r="OBI855" s="28"/>
      <c r="OBJ855" s="28"/>
      <c r="OBK855" s="28"/>
      <c r="OBL855" s="28"/>
      <c r="OBM855" s="28"/>
      <c r="OBN855" s="28"/>
      <c r="OBO855" s="28"/>
      <c r="OBP855" s="28"/>
      <c r="OBQ855" s="28"/>
      <c r="OBR855" s="28"/>
      <c r="OBS855" s="28"/>
      <c r="OBT855" s="28"/>
      <c r="OBU855" s="28"/>
      <c r="OBV855" s="28"/>
      <c r="OBW855" s="28"/>
      <c r="OBX855" s="28"/>
      <c r="OBY855" s="28"/>
      <c r="OBZ855" s="28"/>
      <c r="OCA855" s="28"/>
      <c r="OCB855" s="28"/>
      <c r="OCC855" s="28"/>
      <c r="OCD855" s="28"/>
      <c r="OCE855" s="28"/>
      <c r="OCF855" s="28"/>
      <c r="OCG855" s="28"/>
      <c r="OCH855" s="28"/>
      <c r="OCI855" s="28"/>
      <c r="OCJ855" s="28"/>
      <c r="OCK855" s="28"/>
      <c r="OCL855" s="28"/>
      <c r="OCM855" s="28"/>
      <c r="OCN855" s="28"/>
      <c r="OCO855" s="28"/>
      <c r="OCP855" s="28"/>
      <c r="OCQ855" s="28"/>
      <c r="OCR855" s="28"/>
      <c r="OCS855" s="28"/>
      <c r="OCT855" s="28"/>
      <c r="OCU855" s="28"/>
      <c r="OCV855" s="28"/>
      <c r="OCW855" s="28"/>
      <c r="OCX855" s="28"/>
      <c r="OCY855" s="28"/>
      <c r="OCZ855" s="28"/>
      <c r="ODA855" s="28"/>
      <c r="ODB855" s="28"/>
      <c r="ODC855" s="28"/>
      <c r="ODD855" s="28"/>
      <c r="ODE855" s="28"/>
      <c r="ODF855" s="28"/>
      <c r="ODG855" s="28"/>
      <c r="ODH855" s="28"/>
      <c r="ODI855" s="28"/>
      <c r="ODJ855" s="28"/>
      <c r="ODK855" s="28"/>
      <c r="ODL855" s="28"/>
      <c r="ODM855" s="28"/>
      <c r="ODN855" s="28"/>
      <c r="ODO855" s="28"/>
      <c r="ODP855" s="28"/>
      <c r="ODQ855" s="28"/>
      <c r="ODR855" s="28"/>
      <c r="ODS855" s="28"/>
      <c r="ODT855" s="28"/>
      <c r="ODU855" s="28"/>
      <c r="ODV855" s="28"/>
      <c r="ODW855" s="28"/>
      <c r="ODX855" s="28"/>
      <c r="ODY855" s="28"/>
      <c r="ODZ855" s="28"/>
      <c r="OEA855" s="28"/>
      <c r="OEB855" s="28"/>
      <c r="OEC855" s="28"/>
      <c r="OED855" s="28"/>
      <c r="OEE855" s="28"/>
      <c r="OEF855" s="28"/>
      <c r="OEG855" s="28"/>
      <c r="OEH855" s="28"/>
      <c r="OEI855" s="28"/>
      <c r="OEJ855" s="28"/>
      <c r="OEK855" s="28"/>
      <c r="OEL855" s="28"/>
      <c r="OEM855" s="28"/>
      <c r="OEN855" s="28"/>
      <c r="OEO855" s="28"/>
      <c r="OEP855" s="28"/>
      <c r="OEQ855" s="28"/>
      <c r="OER855" s="28"/>
      <c r="OES855" s="28"/>
      <c r="OET855" s="28"/>
      <c r="OEU855" s="28"/>
      <c r="OEV855" s="28"/>
      <c r="OEW855" s="28"/>
      <c r="OEX855" s="28"/>
      <c r="OEY855" s="28"/>
      <c r="OEZ855" s="28"/>
      <c r="OFA855" s="28"/>
      <c r="OFB855" s="28"/>
      <c r="OFC855" s="28"/>
      <c r="OFD855" s="28"/>
      <c r="OFE855" s="28"/>
      <c r="OFF855" s="28"/>
      <c r="OFG855" s="28"/>
      <c r="OFH855" s="28"/>
      <c r="OFI855" s="28"/>
      <c r="OFJ855" s="28"/>
      <c r="OFK855" s="28"/>
      <c r="OFL855" s="28"/>
      <c r="OFM855" s="28"/>
      <c r="OFN855" s="28"/>
      <c r="OFO855" s="28"/>
      <c r="OFP855" s="28"/>
      <c r="OFQ855" s="28"/>
      <c r="OFR855" s="28"/>
      <c r="OFS855" s="28"/>
      <c r="OFT855" s="28"/>
      <c r="OFU855" s="28"/>
      <c r="OFV855" s="28"/>
      <c r="OFW855" s="28"/>
      <c r="OFX855" s="28"/>
      <c r="OFY855" s="28"/>
      <c r="OFZ855" s="28"/>
      <c r="OGA855" s="28"/>
      <c r="OGB855" s="28"/>
      <c r="OGC855" s="28"/>
      <c r="OGD855" s="28"/>
      <c r="OGE855" s="28"/>
      <c r="OGF855" s="28"/>
      <c r="OGG855" s="28"/>
      <c r="OGH855" s="28"/>
      <c r="OGI855" s="28"/>
      <c r="OGJ855" s="28"/>
      <c r="OGK855" s="28"/>
      <c r="OGL855" s="28"/>
      <c r="OGM855" s="28"/>
      <c r="OGN855" s="28"/>
      <c r="OGO855" s="28"/>
      <c r="OGP855" s="28"/>
      <c r="OGQ855" s="28"/>
      <c r="OGR855" s="28"/>
      <c r="OGS855" s="28"/>
      <c r="OGT855" s="28"/>
      <c r="OGU855" s="28"/>
      <c r="OGV855" s="28"/>
      <c r="OGW855" s="28"/>
      <c r="OGX855" s="28"/>
      <c r="OGY855" s="28"/>
      <c r="OGZ855" s="28"/>
      <c r="OHA855" s="28"/>
      <c r="OHB855" s="28"/>
      <c r="OHC855" s="28"/>
      <c r="OHD855" s="28"/>
      <c r="OHE855" s="28"/>
      <c r="OHF855" s="28"/>
      <c r="OHG855" s="28"/>
      <c r="OHH855" s="28"/>
      <c r="OHI855" s="28"/>
      <c r="OHJ855" s="28"/>
      <c r="OHK855" s="28"/>
      <c r="OHL855" s="28"/>
      <c r="OHM855" s="28"/>
      <c r="OHN855" s="28"/>
      <c r="OHO855" s="28"/>
      <c r="OHP855" s="28"/>
      <c r="OHQ855" s="28"/>
      <c r="OHR855" s="28"/>
      <c r="OHS855" s="28"/>
      <c r="OHT855" s="28"/>
      <c r="OHU855" s="28"/>
      <c r="OHV855" s="28"/>
      <c r="OHW855" s="28"/>
      <c r="OHX855" s="28"/>
      <c r="OHY855" s="28"/>
      <c r="OHZ855" s="28"/>
      <c r="OIA855" s="28"/>
      <c r="OIB855" s="28"/>
      <c r="OIC855" s="28"/>
      <c r="OID855" s="28"/>
      <c r="OIE855" s="28"/>
      <c r="OIF855" s="28"/>
      <c r="OIG855" s="28"/>
      <c r="OIH855" s="28"/>
      <c r="OII855" s="28"/>
      <c r="OIJ855" s="28"/>
      <c r="OIK855" s="28"/>
      <c r="OIL855" s="28"/>
      <c r="OIM855" s="28"/>
      <c r="OIN855" s="28"/>
      <c r="OIO855" s="28"/>
      <c r="OIP855" s="28"/>
      <c r="OIQ855" s="28"/>
      <c r="OIR855" s="28"/>
      <c r="OIS855" s="28"/>
      <c r="OIT855" s="28"/>
      <c r="OIU855" s="28"/>
      <c r="OIV855" s="28"/>
      <c r="OIW855" s="28"/>
      <c r="OIX855" s="28"/>
      <c r="OIY855" s="28"/>
      <c r="OIZ855" s="28"/>
      <c r="OJA855" s="28"/>
      <c r="OJB855" s="28"/>
      <c r="OJC855" s="28"/>
      <c r="OJD855" s="28"/>
      <c r="OJE855" s="28"/>
      <c r="OJF855" s="28"/>
      <c r="OJG855" s="28"/>
      <c r="OJH855" s="28"/>
      <c r="OJI855" s="28"/>
      <c r="OJJ855" s="28"/>
      <c r="OJK855" s="28"/>
      <c r="OJL855" s="28"/>
      <c r="OJM855" s="28"/>
      <c r="OJN855" s="28"/>
      <c r="OJO855" s="28"/>
      <c r="OJP855" s="28"/>
      <c r="OJQ855" s="28"/>
      <c r="OJR855" s="28"/>
      <c r="OJS855" s="28"/>
      <c r="OJT855" s="28"/>
      <c r="OJU855" s="28"/>
      <c r="OJV855" s="28"/>
      <c r="OJW855" s="28"/>
      <c r="OJX855" s="28"/>
      <c r="OJY855" s="28"/>
      <c r="OJZ855" s="28"/>
      <c r="OKA855" s="28"/>
      <c r="OKB855" s="28"/>
      <c r="OKC855" s="28"/>
      <c r="OKD855" s="28"/>
      <c r="OKE855" s="28"/>
      <c r="OKF855" s="28"/>
      <c r="OKG855" s="28"/>
      <c r="OKH855" s="28"/>
      <c r="OKI855" s="28"/>
      <c r="OKJ855" s="28"/>
      <c r="OKK855" s="28"/>
      <c r="OKL855" s="28"/>
      <c r="OKM855" s="28"/>
      <c r="OKN855" s="28"/>
      <c r="OKO855" s="28"/>
      <c r="OKP855" s="28"/>
      <c r="OKQ855" s="28"/>
      <c r="OKR855" s="28"/>
      <c r="OKS855" s="28"/>
      <c r="OKT855" s="28"/>
      <c r="OKU855" s="28"/>
      <c r="OKV855" s="28"/>
      <c r="OKW855" s="28"/>
      <c r="OKX855" s="28"/>
      <c r="OKY855" s="28"/>
      <c r="OKZ855" s="28"/>
      <c r="OLA855" s="28"/>
      <c r="OLB855" s="28"/>
      <c r="OLC855" s="28"/>
      <c r="OLD855" s="28"/>
      <c r="OLE855" s="28"/>
      <c r="OLF855" s="28"/>
      <c r="OLG855" s="28"/>
      <c r="OLH855" s="28"/>
      <c r="OLI855" s="28"/>
      <c r="OLJ855" s="28"/>
      <c r="OLK855" s="28"/>
      <c r="OLL855" s="28"/>
      <c r="OLM855" s="28"/>
      <c r="OLN855" s="28"/>
      <c r="OLO855" s="28"/>
      <c r="OLP855" s="28"/>
      <c r="OLQ855" s="28"/>
      <c r="OLR855" s="28"/>
      <c r="OLS855" s="28"/>
      <c r="OLT855" s="28"/>
      <c r="OLU855" s="28"/>
      <c r="OLV855" s="28"/>
      <c r="OLW855" s="28"/>
      <c r="OLX855" s="28"/>
      <c r="OLY855" s="28"/>
      <c r="OLZ855" s="28"/>
      <c r="OMA855" s="28"/>
      <c r="OMB855" s="28"/>
      <c r="OMC855" s="28"/>
      <c r="OMD855" s="28"/>
      <c r="OME855" s="28"/>
      <c r="OMF855" s="28"/>
      <c r="OMG855" s="28"/>
      <c r="OMH855" s="28"/>
      <c r="OMI855" s="28"/>
      <c r="OMJ855" s="28"/>
      <c r="OMK855" s="28"/>
      <c r="OML855" s="28"/>
      <c r="OMM855" s="28"/>
      <c r="OMN855" s="28"/>
      <c r="OMO855" s="28"/>
      <c r="OMP855" s="28"/>
      <c r="OMQ855" s="28"/>
      <c r="OMR855" s="28"/>
      <c r="OMS855" s="28"/>
      <c r="OMT855" s="28"/>
      <c r="OMU855" s="28"/>
      <c r="OMV855" s="28"/>
      <c r="OMW855" s="28"/>
      <c r="OMX855" s="28"/>
      <c r="OMY855" s="28"/>
      <c r="OMZ855" s="28"/>
      <c r="ONA855" s="28"/>
      <c r="ONB855" s="28"/>
      <c r="ONC855" s="28"/>
      <c r="OND855" s="28"/>
      <c r="ONE855" s="28"/>
      <c r="ONF855" s="28"/>
      <c r="ONG855" s="28"/>
      <c r="ONH855" s="28"/>
      <c r="ONI855" s="28"/>
      <c r="ONJ855" s="28"/>
      <c r="ONK855" s="28"/>
      <c r="ONL855" s="28"/>
      <c r="ONM855" s="28"/>
      <c r="ONN855" s="28"/>
      <c r="ONO855" s="28"/>
      <c r="ONP855" s="28"/>
      <c r="ONQ855" s="28"/>
      <c r="ONR855" s="28"/>
      <c r="ONS855" s="28"/>
      <c r="ONT855" s="28"/>
      <c r="ONU855" s="28"/>
      <c r="ONV855" s="28"/>
      <c r="ONW855" s="28"/>
      <c r="ONX855" s="28"/>
      <c r="ONY855" s="28"/>
      <c r="ONZ855" s="28"/>
      <c r="OOA855" s="28"/>
      <c r="OOB855" s="28"/>
      <c r="OOC855" s="28"/>
      <c r="OOD855" s="28"/>
      <c r="OOE855" s="28"/>
      <c r="OOF855" s="28"/>
      <c r="OOG855" s="28"/>
      <c r="OOH855" s="28"/>
      <c r="OOI855" s="28"/>
      <c r="OOJ855" s="28"/>
      <c r="OOK855" s="28"/>
      <c r="OOL855" s="28"/>
      <c r="OOM855" s="28"/>
      <c r="OON855" s="28"/>
      <c r="OOO855" s="28"/>
      <c r="OOP855" s="28"/>
      <c r="OOQ855" s="28"/>
      <c r="OOR855" s="28"/>
      <c r="OOS855" s="28"/>
      <c r="OOT855" s="28"/>
      <c r="OOU855" s="28"/>
      <c r="OOV855" s="28"/>
      <c r="OOW855" s="28"/>
      <c r="OOX855" s="28"/>
      <c r="OOY855" s="28"/>
      <c r="OOZ855" s="28"/>
      <c r="OPA855" s="28"/>
      <c r="OPB855" s="28"/>
      <c r="OPC855" s="28"/>
      <c r="OPD855" s="28"/>
      <c r="OPE855" s="28"/>
      <c r="OPF855" s="28"/>
      <c r="OPG855" s="28"/>
      <c r="OPH855" s="28"/>
      <c r="OPI855" s="28"/>
      <c r="OPJ855" s="28"/>
      <c r="OPK855" s="28"/>
      <c r="OPL855" s="28"/>
      <c r="OPM855" s="28"/>
      <c r="OPN855" s="28"/>
      <c r="OPO855" s="28"/>
      <c r="OPP855" s="28"/>
      <c r="OPQ855" s="28"/>
      <c r="OPR855" s="28"/>
      <c r="OPS855" s="28"/>
      <c r="OPT855" s="28"/>
      <c r="OPU855" s="28"/>
      <c r="OPV855" s="28"/>
      <c r="OPW855" s="28"/>
      <c r="OPX855" s="28"/>
      <c r="OPY855" s="28"/>
      <c r="OPZ855" s="28"/>
      <c r="OQA855" s="28"/>
      <c r="OQB855" s="28"/>
      <c r="OQC855" s="28"/>
      <c r="OQD855" s="28"/>
      <c r="OQE855" s="28"/>
      <c r="OQF855" s="28"/>
      <c r="OQG855" s="28"/>
      <c r="OQH855" s="28"/>
      <c r="OQI855" s="28"/>
      <c r="OQJ855" s="28"/>
      <c r="OQK855" s="28"/>
      <c r="OQL855" s="28"/>
      <c r="OQM855" s="28"/>
      <c r="OQN855" s="28"/>
      <c r="OQO855" s="28"/>
      <c r="OQP855" s="28"/>
      <c r="OQQ855" s="28"/>
      <c r="OQR855" s="28"/>
      <c r="OQS855" s="28"/>
      <c r="OQT855" s="28"/>
      <c r="OQU855" s="28"/>
      <c r="OQV855" s="28"/>
      <c r="OQW855" s="28"/>
      <c r="OQX855" s="28"/>
      <c r="OQY855" s="28"/>
      <c r="OQZ855" s="28"/>
      <c r="ORA855" s="28"/>
      <c r="ORB855" s="28"/>
      <c r="ORC855" s="28"/>
      <c r="ORD855" s="28"/>
      <c r="ORE855" s="28"/>
      <c r="ORF855" s="28"/>
      <c r="ORG855" s="28"/>
      <c r="ORH855" s="28"/>
      <c r="ORI855" s="28"/>
      <c r="ORJ855" s="28"/>
      <c r="ORK855" s="28"/>
      <c r="ORL855" s="28"/>
      <c r="ORM855" s="28"/>
      <c r="ORN855" s="28"/>
      <c r="ORO855" s="28"/>
      <c r="ORP855" s="28"/>
      <c r="ORQ855" s="28"/>
      <c r="ORR855" s="28"/>
      <c r="ORS855" s="28"/>
      <c r="ORT855" s="28"/>
      <c r="ORU855" s="28"/>
      <c r="ORV855" s="28"/>
      <c r="ORW855" s="28"/>
      <c r="ORX855" s="28"/>
      <c r="ORY855" s="28"/>
      <c r="ORZ855" s="28"/>
      <c r="OSA855" s="28"/>
      <c r="OSB855" s="28"/>
      <c r="OSC855" s="28"/>
      <c r="OSD855" s="28"/>
      <c r="OSE855" s="28"/>
      <c r="OSF855" s="28"/>
      <c r="OSG855" s="28"/>
      <c r="OSH855" s="28"/>
      <c r="OSI855" s="28"/>
      <c r="OSJ855" s="28"/>
      <c r="OSK855" s="28"/>
      <c r="OSL855" s="28"/>
      <c r="OSM855" s="28"/>
      <c r="OSN855" s="28"/>
      <c r="OSO855" s="28"/>
      <c r="OSP855" s="28"/>
      <c r="OSQ855" s="28"/>
      <c r="OSR855" s="28"/>
      <c r="OSS855" s="28"/>
      <c r="OST855" s="28"/>
      <c r="OSU855" s="28"/>
      <c r="OSV855" s="28"/>
      <c r="OSW855" s="28"/>
      <c r="OSX855" s="28"/>
      <c r="OSY855" s="28"/>
      <c r="OSZ855" s="28"/>
      <c r="OTA855" s="28"/>
      <c r="OTB855" s="28"/>
      <c r="OTC855" s="28"/>
      <c r="OTD855" s="28"/>
      <c r="OTE855" s="28"/>
      <c r="OTF855" s="28"/>
      <c r="OTG855" s="28"/>
      <c r="OTH855" s="28"/>
      <c r="OTI855" s="28"/>
      <c r="OTJ855" s="28"/>
      <c r="OTK855" s="28"/>
      <c r="OTL855" s="28"/>
      <c r="OTM855" s="28"/>
      <c r="OTN855" s="28"/>
      <c r="OTO855" s="28"/>
      <c r="OTP855" s="28"/>
      <c r="OTQ855" s="28"/>
      <c r="OTR855" s="28"/>
      <c r="OTS855" s="28"/>
      <c r="OTT855" s="28"/>
      <c r="OTU855" s="28"/>
      <c r="OTV855" s="28"/>
      <c r="OTW855" s="28"/>
      <c r="OTX855" s="28"/>
      <c r="OTY855" s="28"/>
      <c r="OTZ855" s="28"/>
      <c r="OUA855" s="28"/>
      <c r="OUB855" s="28"/>
      <c r="OUC855" s="28"/>
      <c r="OUD855" s="28"/>
      <c r="OUE855" s="28"/>
      <c r="OUF855" s="28"/>
      <c r="OUG855" s="28"/>
      <c r="OUH855" s="28"/>
      <c r="OUI855" s="28"/>
      <c r="OUJ855" s="28"/>
      <c r="OUK855" s="28"/>
      <c r="OUL855" s="28"/>
      <c r="OUM855" s="28"/>
      <c r="OUN855" s="28"/>
      <c r="OUO855" s="28"/>
      <c r="OUP855" s="28"/>
      <c r="OUQ855" s="28"/>
      <c r="OUR855" s="28"/>
      <c r="OUS855" s="28"/>
      <c r="OUT855" s="28"/>
      <c r="OUU855" s="28"/>
      <c r="OUV855" s="28"/>
      <c r="OUW855" s="28"/>
      <c r="OUX855" s="28"/>
      <c r="OUY855" s="28"/>
      <c r="OUZ855" s="28"/>
      <c r="OVA855" s="28"/>
      <c r="OVB855" s="28"/>
      <c r="OVC855" s="28"/>
      <c r="OVD855" s="28"/>
      <c r="OVE855" s="28"/>
      <c r="OVF855" s="28"/>
      <c r="OVG855" s="28"/>
      <c r="OVH855" s="28"/>
      <c r="OVI855" s="28"/>
      <c r="OVJ855" s="28"/>
      <c r="OVK855" s="28"/>
      <c r="OVL855" s="28"/>
      <c r="OVM855" s="28"/>
      <c r="OVN855" s="28"/>
      <c r="OVO855" s="28"/>
      <c r="OVP855" s="28"/>
      <c r="OVQ855" s="28"/>
      <c r="OVR855" s="28"/>
      <c r="OVS855" s="28"/>
      <c r="OVT855" s="28"/>
      <c r="OVU855" s="28"/>
      <c r="OVV855" s="28"/>
      <c r="OVW855" s="28"/>
      <c r="OVX855" s="28"/>
      <c r="OVY855" s="28"/>
      <c r="OVZ855" s="28"/>
      <c r="OWA855" s="28"/>
      <c r="OWB855" s="28"/>
      <c r="OWC855" s="28"/>
      <c r="OWD855" s="28"/>
      <c r="OWE855" s="28"/>
      <c r="OWF855" s="28"/>
      <c r="OWG855" s="28"/>
      <c r="OWH855" s="28"/>
      <c r="OWI855" s="28"/>
      <c r="OWJ855" s="28"/>
      <c r="OWK855" s="28"/>
      <c r="OWL855" s="28"/>
      <c r="OWM855" s="28"/>
      <c r="OWN855" s="28"/>
      <c r="OWO855" s="28"/>
      <c r="OWP855" s="28"/>
      <c r="OWQ855" s="28"/>
      <c r="OWR855" s="28"/>
      <c r="OWS855" s="28"/>
      <c r="OWT855" s="28"/>
      <c r="OWU855" s="28"/>
      <c r="OWV855" s="28"/>
      <c r="OWW855" s="28"/>
      <c r="OWX855" s="28"/>
      <c r="OWY855" s="28"/>
      <c r="OWZ855" s="28"/>
      <c r="OXA855" s="28"/>
      <c r="OXB855" s="28"/>
      <c r="OXC855" s="28"/>
      <c r="OXD855" s="28"/>
      <c r="OXE855" s="28"/>
      <c r="OXF855" s="28"/>
      <c r="OXG855" s="28"/>
      <c r="OXH855" s="28"/>
      <c r="OXI855" s="28"/>
      <c r="OXJ855" s="28"/>
      <c r="OXK855" s="28"/>
      <c r="OXL855" s="28"/>
      <c r="OXM855" s="28"/>
      <c r="OXN855" s="28"/>
      <c r="OXO855" s="28"/>
      <c r="OXP855" s="28"/>
      <c r="OXQ855" s="28"/>
      <c r="OXR855" s="28"/>
      <c r="OXS855" s="28"/>
      <c r="OXT855" s="28"/>
      <c r="OXU855" s="28"/>
      <c r="OXV855" s="28"/>
      <c r="OXW855" s="28"/>
      <c r="OXX855" s="28"/>
      <c r="OXY855" s="28"/>
      <c r="OXZ855" s="28"/>
      <c r="OYA855" s="28"/>
      <c r="OYB855" s="28"/>
      <c r="OYC855" s="28"/>
      <c r="OYD855" s="28"/>
      <c r="OYE855" s="28"/>
      <c r="OYF855" s="28"/>
      <c r="OYG855" s="28"/>
      <c r="OYH855" s="28"/>
      <c r="OYI855" s="28"/>
      <c r="OYJ855" s="28"/>
      <c r="OYK855" s="28"/>
      <c r="OYL855" s="28"/>
      <c r="OYM855" s="28"/>
      <c r="OYN855" s="28"/>
      <c r="OYO855" s="28"/>
      <c r="OYP855" s="28"/>
      <c r="OYQ855" s="28"/>
      <c r="OYR855" s="28"/>
      <c r="OYS855" s="28"/>
      <c r="OYT855" s="28"/>
      <c r="OYU855" s="28"/>
      <c r="OYV855" s="28"/>
      <c r="OYW855" s="28"/>
      <c r="OYX855" s="28"/>
      <c r="OYY855" s="28"/>
      <c r="OYZ855" s="28"/>
      <c r="OZA855" s="28"/>
      <c r="OZB855" s="28"/>
      <c r="OZC855" s="28"/>
      <c r="OZD855" s="28"/>
      <c r="OZE855" s="28"/>
      <c r="OZF855" s="28"/>
      <c r="OZG855" s="28"/>
      <c r="OZH855" s="28"/>
      <c r="OZI855" s="28"/>
      <c r="OZJ855" s="28"/>
      <c r="OZK855" s="28"/>
      <c r="OZL855" s="28"/>
      <c r="OZM855" s="28"/>
      <c r="OZN855" s="28"/>
      <c r="OZO855" s="28"/>
      <c r="OZP855" s="28"/>
      <c r="OZQ855" s="28"/>
      <c r="OZR855" s="28"/>
      <c r="OZS855" s="28"/>
      <c r="OZT855" s="28"/>
      <c r="OZU855" s="28"/>
      <c r="OZV855" s="28"/>
      <c r="OZW855" s="28"/>
      <c r="OZX855" s="28"/>
      <c r="OZY855" s="28"/>
      <c r="OZZ855" s="28"/>
      <c r="PAA855" s="28"/>
      <c r="PAB855" s="28"/>
      <c r="PAC855" s="28"/>
      <c r="PAD855" s="28"/>
      <c r="PAE855" s="28"/>
      <c r="PAF855" s="28"/>
      <c r="PAG855" s="28"/>
      <c r="PAH855" s="28"/>
      <c r="PAI855" s="28"/>
      <c r="PAJ855" s="28"/>
      <c r="PAK855" s="28"/>
      <c r="PAL855" s="28"/>
      <c r="PAM855" s="28"/>
      <c r="PAN855" s="28"/>
      <c r="PAO855" s="28"/>
      <c r="PAP855" s="28"/>
      <c r="PAQ855" s="28"/>
      <c r="PAR855" s="28"/>
      <c r="PAS855" s="28"/>
      <c r="PAT855" s="28"/>
      <c r="PAU855" s="28"/>
      <c r="PAV855" s="28"/>
      <c r="PAW855" s="28"/>
      <c r="PAX855" s="28"/>
      <c r="PAY855" s="28"/>
      <c r="PAZ855" s="28"/>
      <c r="PBA855" s="28"/>
      <c r="PBB855" s="28"/>
      <c r="PBC855" s="28"/>
      <c r="PBD855" s="28"/>
      <c r="PBE855" s="28"/>
      <c r="PBF855" s="28"/>
      <c r="PBG855" s="28"/>
      <c r="PBH855" s="28"/>
      <c r="PBI855" s="28"/>
      <c r="PBJ855" s="28"/>
      <c r="PBK855" s="28"/>
      <c r="PBL855" s="28"/>
      <c r="PBM855" s="28"/>
      <c r="PBN855" s="28"/>
      <c r="PBO855" s="28"/>
      <c r="PBP855" s="28"/>
      <c r="PBQ855" s="28"/>
      <c r="PBR855" s="28"/>
      <c r="PBS855" s="28"/>
      <c r="PBT855" s="28"/>
      <c r="PBU855" s="28"/>
      <c r="PBV855" s="28"/>
      <c r="PBW855" s="28"/>
      <c r="PBX855" s="28"/>
      <c r="PBY855" s="28"/>
      <c r="PBZ855" s="28"/>
      <c r="PCA855" s="28"/>
      <c r="PCB855" s="28"/>
      <c r="PCC855" s="28"/>
      <c r="PCD855" s="28"/>
      <c r="PCE855" s="28"/>
      <c r="PCF855" s="28"/>
      <c r="PCG855" s="28"/>
      <c r="PCH855" s="28"/>
      <c r="PCI855" s="28"/>
      <c r="PCJ855" s="28"/>
      <c r="PCK855" s="28"/>
      <c r="PCL855" s="28"/>
      <c r="PCM855" s="28"/>
      <c r="PCN855" s="28"/>
      <c r="PCO855" s="28"/>
      <c r="PCP855" s="28"/>
      <c r="PCQ855" s="28"/>
      <c r="PCR855" s="28"/>
      <c r="PCS855" s="28"/>
      <c r="PCT855" s="28"/>
      <c r="PCU855" s="28"/>
      <c r="PCV855" s="28"/>
      <c r="PCW855" s="28"/>
      <c r="PCX855" s="28"/>
      <c r="PCY855" s="28"/>
      <c r="PCZ855" s="28"/>
      <c r="PDA855" s="28"/>
      <c r="PDB855" s="28"/>
      <c r="PDC855" s="28"/>
      <c r="PDD855" s="28"/>
      <c r="PDE855" s="28"/>
      <c r="PDF855" s="28"/>
      <c r="PDG855" s="28"/>
      <c r="PDH855" s="28"/>
      <c r="PDI855" s="28"/>
      <c r="PDJ855" s="28"/>
      <c r="PDK855" s="28"/>
      <c r="PDL855" s="28"/>
      <c r="PDM855" s="28"/>
      <c r="PDN855" s="28"/>
      <c r="PDO855" s="28"/>
      <c r="PDP855" s="28"/>
      <c r="PDQ855" s="28"/>
      <c r="PDR855" s="28"/>
      <c r="PDS855" s="28"/>
      <c r="PDT855" s="28"/>
      <c r="PDU855" s="28"/>
      <c r="PDV855" s="28"/>
      <c r="PDW855" s="28"/>
      <c r="PDX855" s="28"/>
      <c r="PDY855" s="28"/>
      <c r="PDZ855" s="28"/>
      <c r="PEA855" s="28"/>
      <c r="PEB855" s="28"/>
      <c r="PEC855" s="28"/>
      <c r="PED855" s="28"/>
      <c r="PEE855" s="28"/>
      <c r="PEF855" s="28"/>
      <c r="PEG855" s="28"/>
      <c r="PEH855" s="28"/>
      <c r="PEI855" s="28"/>
      <c r="PEJ855" s="28"/>
      <c r="PEK855" s="28"/>
      <c r="PEL855" s="28"/>
      <c r="PEM855" s="28"/>
      <c r="PEN855" s="28"/>
      <c r="PEO855" s="28"/>
      <c r="PEP855" s="28"/>
      <c r="PEQ855" s="28"/>
      <c r="PER855" s="28"/>
      <c r="PES855" s="28"/>
      <c r="PET855" s="28"/>
      <c r="PEU855" s="28"/>
      <c r="PEV855" s="28"/>
      <c r="PEW855" s="28"/>
      <c r="PEX855" s="28"/>
      <c r="PEY855" s="28"/>
      <c r="PEZ855" s="28"/>
      <c r="PFA855" s="28"/>
      <c r="PFB855" s="28"/>
      <c r="PFC855" s="28"/>
      <c r="PFD855" s="28"/>
      <c r="PFE855" s="28"/>
      <c r="PFF855" s="28"/>
      <c r="PFG855" s="28"/>
      <c r="PFH855" s="28"/>
      <c r="PFI855" s="28"/>
      <c r="PFJ855" s="28"/>
      <c r="PFK855" s="28"/>
      <c r="PFL855" s="28"/>
      <c r="PFM855" s="28"/>
      <c r="PFN855" s="28"/>
      <c r="PFO855" s="28"/>
      <c r="PFP855" s="28"/>
      <c r="PFQ855" s="28"/>
      <c r="PFR855" s="28"/>
      <c r="PFS855" s="28"/>
      <c r="PFT855" s="28"/>
      <c r="PFU855" s="28"/>
      <c r="PFV855" s="28"/>
      <c r="PFW855" s="28"/>
      <c r="PFX855" s="28"/>
      <c r="PFY855" s="28"/>
      <c r="PFZ855" s="28"/>
      <c r="PGA855" s="28"/>
      <c r="PGB855" s="28"/>
      <c r="PGC855" s="28"/>
      <c r="PGD855" s="28"/>
      <c r="PGE855" s="28"/>
      <c r="PGF855" s="28"/>
      <c r="PGG855" s="28"/>
      <c r="PGH855" s="28"/>
      <c r="PGI855" s="28"/>
      <c r="PGJ855" s="28"/>
      <c r="PGK855" s="28"/>
      <c r="PGL855" s="28"/>
      <c r="PGM855" s="28"/>
      <c r="PGN855" s="28"/>
      <c r="PGO855" s="28"/>
      <c r="PGP855" s="28"/>
      <c r="PGQ855" s="28"/>
      <c r="PGR855" s="28"/>
      <c r="PGS855" s="28"/>
      <c r="PGT855" s="28"/>
      <c r="PGU855" s="28"/>
      <c r="PGV855" s="28"/>
      <c r="PGW855" s="28"/>
      <c r="PGX855" s="28"/>
      <c r="PGY855" s="28"/>
      <c r="PGZ855" s="28"/>
      <c r="PHA855" s="28"/>
      <c r="PHB855" s="28"/>
      <c r="PHC855" s="28"/>
      <c r="PHD855" s="28"/>
      <c r="PHE855" s="28"/>
      <c r="PHF855" s="28"/>
      <c r="PHG855" s="28"/>
      <c r="PHH855" s="28"/>
      <c r="PHI855" s="28"/>
      <c r="PHJ855" s="28"/>
      <c r="PHK855" s="28"/>
      <c r="PHL855" s="28"/>
      <c r="PHM855" s="28"/>
      <c r="PHN855" s="28"/>
      <c r="PHO855" s="28"/>
      <c r="PHP855" s="28"/>
      <c r="PHQ855" s="28"/>
      <c r="PHR855" s="28"/>
      <c r="PHS855" s="28"/>
      <c r="PHT855" s="28"/>
      <c r="PHU855" s="28"/>
      <c r="PHV855" s="28"/>
      <c r="PHW855" s="28"/>
      <c r="PHX855" s="28"/>
      <c r="PHY855" s="28"/>
      <c r="PHZ855" s="28"/>
      <c r="PIA855" s="28"/>
      <c r="PIB855" s="28"/>
      <c r="PIC855" s="28"/>
      <c r="PID855" s="28"/>
      <c r="PIE855" s="28"/>
      <c r="PIF855" s="28"/>
      <c r="PIG855" s="28"/>
      <c r="PIH855" s="28"/>
      <c r="PII855" s="28"/>
      <c r="PIJ855" s="28"/>
      <c r="PIK855" s="28"/>
      <c r="PIL855" s="28"/>
      <c r="PIM855" s="28"/>
      <c r="PIN855" s="28"/>
      <c r="PIO855" s="28"/>
      <c r="PIP855" s="28"/>
      <c r="PIQ855" s="28"/>
      <c r="PIR855" s="28"/>
      <c r="PIS855" s="28"/>
      <c r="PIT855" s="28"/>
      <c r="PIU855" s="28"/>
      <c r="PIV855" s="28"/>
      <c r="PIW855" s="28"/>
      <c r="PIX855" s="28"/>
      <c r="PIY855" s="28"/>
      <c r="PIZ855" s="28"/>
      <c r="PJA855" s="28"/>
      <c r="PJB855" s="28"/>
      <c r="PJC855" s="28"/>
      <c r="PJD855" s="28"/>
      <c r="PJE855" s="28"/>
      <c r="PJF855" s="28"/>
      <c r="PJG855" s="28"/>
      <c r="PJH855" s="28"/>
      <c r="PJI855" s="28"/>
      <c r="PJJ855" s="28"/>
      <c r="PJK855" s="28"/>
      <c r="PJL855" s="28"/>
      <c r="PJM855" s="28"/>
      <c r="PJN855" s="28"/>
      <c r="PJO855" s="28"/>
      <c r="PJP855" s="28"/>
      <c r="PJQ855" s="28"/>
      <c r="PJR855" s="28"/>
      <c r="PJS855" s="28"/>
      <c r="PJT855" s="28"/>
      <c r="PJU855" s="28"/>
      <c r="PJV855" s="28"/>
      <c r="PJW855" s="28"/>
      <c r="PJX855" s="28"/>
      <c r="PJY855" s="28"/>
      <c r="PJZ855" s="28"/>
      <c r="PKA855" s="28"/>
      <c r="PKB855" s="28"/>
      <c r="PKC855" s="28"/>
      <c r="PKD855" s="28"/>
      <c r="PKE855" s="28"/>
      <c r="PKF855" s="28"/>
      <c r="PKG855" s="28"/>
      <c r="PKH855" s="28"/>
      <c r="PKI855" s="28"/>
      <c r="PKJ855" s="28"/>
      <c r="PKK855" s="28"/>
      <c r="PKL855" s="28"/>
      <c r="PKM855" s="28"/>
      <c r="PKN855" s="28"/>
      <c r="PKO855" s="28"/>
      <c r="PKP855" s="28"/>
      <c r="PKQ855" s="28"/>
      <c r="PKR855" s="28"/>
      <c r="PKS855" s="28"/>
      <c r="PKT855" s="28"/>
      <c r="PKU855" s="28"/>
      <c r="PKV855" s="28"/>
      <c r="PKW855" s="28"/>
      <c r="PKX855" s="28"/>
      <c r="PKY855" s="28"/>
      <c r="PKZ855" s="28"/>
      <c r="PLA855" s="28"/>
      <c r="PLB855" s="28"/>
      <c r="PLC855" s="28"/>
      <c r="PLD855" s="28"/>
      <c r="PLE855" s="28"/>
      <c r="PLF855" s="28"/>
      <c r="PLG855" s="28"/>
      <c r="PLH855" s="28"/>
      <c r="PLI855" s="28"/>
      <c r="PLJ855" s="28"/>
      <c r="PLK855" s="28"/>
      <c r="PLL855" s="28"/>
      <c r="PLM855" s="28"/>
      <c r="PLN855" s="28"/>
      <c r="PLO855" s="28"/>
      <c r="PLP855" s="28"/>
      <c r="PLQ855" s="28"/>
      <c r="PLR855" s="28"/>
      <c r="PLS855" s="28"/>
      <c r="PLT855" s="28"/>
      <c r="PLU855" s="28"/>
      <c r="PLV855" s="28"/>
      <c r="PLW855" s="28"/>
      <c r="PLX855" s="28"/>
      <c r="PLY855" s="28"/>
      <c r="PLZ855" s="28"/>
      <c r="PMA855" s="28"/>
      <c r="PMB855" s="28"/>
      <c r="PMC855" s="28"/>
      <c r="PMD855" s="28"/>
      <c r="PME855" s="28"/>
      <c r="PMF855" s="28"/>
      <c r="PMG855" s="28"/>
      <c r="PMH855" s="28"/>
      <c r="PMI855" s="28"/>
      <c r="PMJ855" s="28"/>
      <c r="PMK855" s="28"/>
      <c r="PML855" s="28"/>
      <c r="PMM855" s="28"/>
      <c r="PMN855" s="28"/>
      <c r="PMO855" s="28"/>
      <c r="PMP855" s="28"/>
      <c r="PMQ855" s="28"/>
      <c r="PMR855" s="28"/>
      <c r="PMS855" s="28"/>
      <c r="PMT855" s="28"/>
      <c r="PMU855" s="28"/>
      <c r="PMV855" s="28"/>
      <c r="PMW855" s="28"/>
      <c r="PMX855" s="28"/>
      <c r="PMY855" s="28"/>
      <c r="PMZ855" s="28"/>
      <c r="PNA855" s="28"/>
      <c r="PNB855" s="28"/>
      <c r="PNC855" s="28"/>
      <c r="PND855" s="28"/>
      <c r="PNE855" s="28"/>
      <c r="PNF855" s="28"/>
      <c r="PNG855" s="28"/>
      <c r="PNH855" s="28"/>
      <c r="PNI855" s="28"/>
      <c r="PNJ855" s="28"/>
      <c r="PNK855" s="28"/>
      <c r="PNL855" s="28"/>
      <c r="PNM855" s="28"/>
      <c r="PNN855" s="28"/>
      <c r="PNO855" s="28"/>
      <c r="PNP855" s="28"/>
      <c r="PNQ855" s="28"/>
      <c r="PNR855" s="28"/>
      <c r="PNS855" s="28"/>
      <c r="PNT855" s="28"/>
      <c r="PNU855" s="28"/>
      <c r="PNV855" s="28"/>
      <c r="PNW855" s="28"/>
      <c r="PNX855" s="28"/>
      <c r="PNY855" s="28"/>
      <c r="PNZ855" s="28"/>
      <c r="POA855" s="28"/>
      <c r="POB855" s="28"/>
      <c r="POC855" s="28"/>
      <c r="POD855" s="28"/>
      <c r="POE855" s="28"/>
      <c r="POF855" s="28"/>
      <c r="POG855" s="28"/>
      <c r="POH855" s="28"/>
      <c r="POI855" s="28"/>
      <c r="POJ855" s="28"/>
      <c r="POK855" s="28"/>
      <c r="POL855" s="28"/>
      <c r="POM855" s="28"/>
      <c r="PON855" s="28"/>
      <c r="POO855" s="28"/>
      <c r="POP855" s="28"/>
      <c r="POQ855" s="28"/>
      <c r="POR855" s="28"/>
      <c r="POS855" s="28"/>
      <c r="POT855" s="28"/>
      <c r="POU855" s="28"/>
      <c r="POV855" s="28"/>
      <c r="POW855" s="28"/>
      <c r="POX855" s="28"/>
      <c r="POY855" s="28"/>
      <c r="POZ855" s="28"/>
      <c r="PPA855" s="28"/>
      <c r="PPB855" s="28"/>
      <c r="PPC855" s="28"/>
      <c r="PPD855" s="28"/>
      <c r="PPE855" s="28"/>
      <c r="PPF855" s="28"/>
      <c r="PPG855" s="28"/>
      <c r="PPH855" s="28"/>
      <c r="PPI855" s="28"/>
      <c r="PPJ855" s="28"/>
      <c r="PPK855" s="28"/>
      <c r="PPL855" s="28"/>
      <c r="PPM855" s="28"/>
      <c r="PPN855" s="28"/>
      <c r="PPO855" s="28"/>
      <c r="PPP855" s="28"/>
      <c r="PPQ855" s="28"/>
      <c r="PPR855" s="28"/>
      <c r="PPS855" s="28"/>
      <c r="PPT855" s="28"/>
      <c r="PPU855" s="28"/>
      <c r="PPV855" s="28"/>
      <c r="PPW855" s="28"/>
      <c r="PPX855" s="28"/>
      <c r="PPY855" s="28"/>
      <c r="PPZ855" s="28"/>
      <c r="PQA855" s="28"/>
      <c r="PQB855" s="28"/>
      <c r="PQC855" s="28"/>
      <c r="PQD855" s="28"/>
      <c r="PQE855" s="28"/>
      <c r="PQF855" s="28"/>
      <c r="PQG855" s="28"/>
      <c r="PQH855" s="28"/>
      <c r="PQI855" s="28"/>
      <c r="PQJ855" s="28"/>
      <c r="PQK855" s="28"/>
      <c r="PQL855" s="28"/>
      <c r="PQM855" s="28"/>
      <c r="PQN855" s="28"/>
      <c r="PQO855" s="28"/>
      <c r="PQP855" s="28"/>
      <c r="PQQ855" s="28"/>
      <c r="PQR855" s="28"/>
      <c r="PQS855" s="28"/>
      <c r="PQT855" s="28"/>
      <c r="PQU855" s="28"/>
      <c r="PQV855" s="28"/>
      <c r="PQW855" s="28"/>
      <c r="PQX855" s="28"/>
      <c r="PQY855" s="28"/>
      <c r="PQZ855" s="28"/>
      <c r="PRA855" s="28"/>
      <c r="PRB855" s="28"/>
      <c r="PRC855" s="28"/>
      <c r="PRD855" s="28"/>
      <c r="PRE855" s="28"/>
      <c r="PRF855" s="28"/>
      <c r="PRG855" s="28"/>
      <c r="PRH855" s="28"/>
      <c r="PRI855" s="28"/>
      <c r="PRJ855" s="28"/>
      <c r="PRK855" s="28"/>
      <c r="PRL855" s="28"/>
      <c r="PRM855" s="28"/>
      <c r="PRN855" s="28"/>
      <c r="PRO855" s="28"/>
      <c r="PRP855" s="28"/>
      <c r="PRQ855" s="28"/>
      <c r="PRR855" s="28"/>
      <c r="PRS855" s="28"/>
      <c r="PRT855" s="28"/>
      <c r="PRU855" s="28"/>
      <c r="PRV855" s="28"/>
      <c r="PRW855" s="28"/>
      <c r="PRX855" s="28"/>
      <c r="PRY855" s="28"/>
      <c r="PRZ855" s="28"/>
      <c r="PSA855" s="28"/>
      <c r="PSB855" s="28"/>
      <c r="PSC855" s="28"/>
      <c r="PSD855" s="28"/>
      <c r="PSE855" s="28"/>
      <c r="PSF855" s="28"/>
      <c r="PSG855" s="28"/>
      <c r="PSH855" s="28"/>
      <c r="PSI855" s="28"/>
      <c r="PSJ855" s="28"/>
      <c r="PSK855" s="28"/>
      <c r="PSL855" s="28"/>
      <c r="PSM855" s="28"/>
      <c r="PSN855" s="28"/>
      <c r="PSO855" s="28"/>
      <c r="PSP855" s="28"/>
      <c r="PSQ855" s="28"/>
      <c r="PSR855" s="28"/>
      <c r="PSS855" s="28"/>
      <c r="PST855" s="28"/>
      <c r="PSU855" s="28"/>
      <c r="PSV855" s="28"/>
      <c r="PSW855" s="28"/>
      <c r="PSX855" s="28"/>
      <c r="PSY855" s="28"/>
      <c r="PSZ855" s="28"/>
      <c r="PTA855" s="28"/>
      <c r="PTB855" s="28"/>
      <c r="PTC855" s="28"/>
      <c r="PTD855" s="28"/>
      <c r="PTE855" s="28"/>
      <c r="PTF855" s="28"/>
      <c r="PTG855" s="28"/>
      <c r="PTH855" s="28"/>
      <c r="PTI855" s="28"/>
      <c r="PTJ855" s="28"/>
      <c r="PTK855" s="28"/>
      <c r="PTL855" s="28"/>
      <c r="PTM855" s="28"/>
      <c r="PTN855" s="28"/>
      <c r="PTO855" s="28"/>
      <c r="PTP855" s="28"/>
      <c r="PTQ855" s="28"/>
      <c r="PTR855" s="28"/>
      <c r="PTS855" s="28"/>
      <c r="PTT855" s="28"/>
      <c r="PTU855" s="28"/>
      <c r="PTV855" s="28"/>
      <c r="PTW855" s="28"/>
      <c r="PTX855" s="28"/>
      <c r="PTY855" s="28"/>
      <c r="PTZ855" s="28"/>
      <c r="PUA855" s="28"/>
      <c r="PUB855" s="28"/>
      <c r="PUC855" s="28"/>
      <c r="PUD855" s="28"/>
      <c r="PUE855" s="28"/>
      <c r="PUF855" s="28"/>
      <c r="PUG855" s="28"/>
      <c r="PUH855" s="28"/>
      <c r="PUI855" s="28"/>
      <c r="PUJ855" s="28"/>
      <c r="PUK855" s="28"/>
      <c r="PUL855" s="28"/>
      <c r="PUM855" s="28"/>
      <c r="PUN855" s="28"/>
      <c r="PUO855" s="28"/>
      <c r="PUP855" s="28"/>
      <c r="PUQ855" s="28"/>
      <c r="PUR855" s="28"/>
      <c r="PUS855" s="28"/>
      <c r="PUT855" s="28"/>
      <c r="PUU855" s="28"/>
      <c r="PUV855" s="28"/>
      <c r="PUW855" s="28"/>
      <c r="PUX855" s="28"/>
      <c r="PUY855" s="28"/>
      <c r="PUZ855" s="28"/>
      <c r="PVA855" s="28"/>
      <c r="PVB855" s="28"/>
      <c r="PVC855" s="28"/>
      <c r="PVD855" s="28"/>
      <c r="PVE855" s="28"/>
      <c r="PVF855" s="28"/>
      <c r="PVG855" s="28"/>
      <c r="PVH855" s="28"/>
      <c r="PVI855" s="28"/>
      <c r="PVJ855" s="28"/>
      <c r="PVK855" s="28"/>
      <c r="PVL855" s="28"/>
      <c r="PVM855" s="28"/>
      <c r="PVN855" s="28"/>
      <c r="PVO855" s="28"/>
      <c r="PVP855" s="28"/>
      <c r="PVQ855" s="28"/>
      <c r="PVR855" s="28"/>
      <c r="PVS855" s="28"/>
      <c r="PVT855" s="28"/>
      <c r="PVU855" s="28"/>
      <c r="PVV855" s="28"/>
      <c r="PVW855" s="28"/>
      <c r="PVX855" s="28"/>
      <c r="PVY855" s="28"/>
      <c r="PVZ855" s="28"/>
      <c r="PWA855" s="28"/>
      <c r="PWB855" s="28"/>
      <c r="PWC855" s="28"/>
      <c r="PWD855" s="28"/>
      <c r="PWE855" s="28"/>
      <c r="PWF855" s="28"/>
      <c r="PWG855" s="28"/>
      <c r="PWH855" s="28"/>
      <c r="PWI855" s="28"/>
      <c r="PWJ855" s="28"/>
      <c r="PWK855" s="28"/>
      <c r="PWL855" s="28"/>
      <c r="PWM855" s="28"/>
      <c r="PWN855" s="28"/>
      <c r="PWO855" s="28"/>
      <c r="PWP855" s="28"/>
      <c r="PWQ855" s="28"/>
      <c r="PWR855" s="28"/>
      <c r="PWS855" s="28"/>
      <c r="PWT855" s="28"/>
      <c r="PWU855" s="28"/>
      <c r="PWV855" s="28"/>
      <c r="PWW855" s="28"/>
      <c r="PWX855" s="28"/>
      <c r="PWY855" s="28"/>
      <c r="PWZ855" s="28"/>
      <c r="PXA855" s="28"/>
      <c r="PXB855" s="28"/>
      <c r="PXC855" s="28"/>
      <c r="PXD855" s="28"/>
      <c r="PXE855" s="28"/>
      <c r="PXF855" s="28"/>
      <c r="PXG855" s="28"/>
      <c r="PXH855" s="28"/>
      <c r="PXI855" s="28"/>
      <c r="PXJ855" s="28"/>
      <c r="PXK855" s="28"/>
      <c r="PXL855" s="28"/>
      <c r="PXM855" s="28"/>
      <c r="PXN855" s="28"/>
      <c r="PXO855" s="28"/>
      <c r="PXP855" s="28"/>
      <c r="PXQ855" s="28"/>
      <c r="PXR855" s="28"/>
      <c r="PXS855" s="28"/>
      <c r="PXT855" s="28"/>
      <c r="PXU855" s="28"/>
      <c r="PXV855" s="28"/>
      <c r="PXW855" s="28"/>
      <c r="PXX855" s="28"/>
      <c r="PXY855" s="28"/>
      <c r="PXZ855" s="28"/>
      <c r="PYA855" s="28"/>
      <c r="PYB855" s="28"/>
      <c r="PYC855" s="28"/>
      <c r="PYD855" s="28"/>
      <c r="PYE855" s="28"/>
      <c r="PYF855" s="28"/>
      <c r="PYG855" s="28"/>
      <c r="PYH855" s="28"/>
      <c r="PYI855" s="28"/>
      <c r="PYJ855" s="28"/>
      <c r="PYK855" s="28"/>
      <c r="PYL855" s="28"/>
      <c r="PYM855" s="28"/>
      <c r="PYN855" s="28"/>
      <c r="PYO855" s="28"/>
      <c r="PYP855" s="28"/>
      <c r="PYQ855" s="28"/>
      <c r="PYR855" s="28"/>
      <c r="PYS855" s="28"/>
      <c r="PYT855" s="28"/>
      <c r="PYU855" s="28"/>
      <c r="PYV855" s="28"/>
      <c r="PYW855" s="28"/>
      <c r="PYX855" s="28"/>
      <c r="PYY855" s="28"/>
      <c r="PYZ855" s="28"/>
      <c r="PZA855" s="28"/>
      <c r="PZB855" s="28"/>
      <c r="PZC855" s="28"/>
      <c r="PZD855" s="28"/>
      <c r="PZE855" s="28"/>
      <c r="PZF855" s="28"/>
      <c r="PZG855" s="28"/>
      <c r="PZH855" s="28"/>
      <c r="PZI855" s="28"/>
      <c r="PZJ855" s="28"/>
      <c r="PZK855" s="28"/>
      <c r="PZL855" s="28"/>
      <c r="PZM855" s="28"/>
      <c r="PZN855" s="28"/>
      <c r="PZO855" s="28"/>
      <c r="PZP855" s="28"/>
      <c r="PZQ855" s="28"/>
      <c r="PZR855" s="28"/>
      <c r="PZS855" s="28"/>
      <c r="PZT855" s="28"/>
      <c r="PZU855" s="28"/>
      <c r="PZV855" s="28"/>
      <c r="PZW855" s="28"/>
      <c r="PZX855" s="28"/>
      <c r="PZY855" s="28"/>
      <c r="PZZ855" s="28"/>
      <c r="QAA855" s="28"/>
      <c r="QAB855" s="28"/>
      <c r="QAC855" s="28"/>
      <c r="QAD855" s="28"/>
      <c r="QAE855" s="28"/>
      <c r="QAF855" s="28"/>
      <c r="QAG855" s="28"/>
      <c r="QAH855" s="28"/>
      <c r="QAI855" s="28"/>
      <c r="QAJ855" s="28"/>
      <c r="QAK855" s="28"/>
      <c r="QAL855" s="28"/>
      <c r="QAM855" s="28"/>
      <c r="QAN855" s="28"/>
      <c r="QAO855" s="28"/>
      <c r="QAP855" s="28"/>
      <c r="QAQ855" s="28"/>
      <c r="QAR855" s="28"/>
      <c r="QAS855" s="28"/>
      <c r="QAT855" s="28"/>
      <c r="QAU855" s="28"/>
      <c r="QAV855" s="28"/>
      <c r="QAW855" s="28"/>
      <c r="QAX855" s="28"/>
      <c r="QAY855" s="28"/>
      <c r="QAZ855" s="28"/>
      <c r="QBA855" s="28"/>
      <c r="QBB855" s="28"/>
      <c r="QBC855" s="28"/>
      <c r="QBD855" s="28"/>
      <c r="QBE855" s="28"/>
      <c r="QBF855" s="28"/>
      <c r="QBG855" s="28"/>
      <c r="QBH855" s="28"/>
      <c r="QBI855" s="28"/>
      <c r="QBJ855" s="28"/>
      <c r="QBK855" s="28"/>
      <c r="QBL855" s="28"/>
      <c r="QBM855" s="28"/>
      <c r="QBN855" s="28"/>
      <c r="QBO855" s="28"/>
      <c r="QBP855" s="28"/>
      <c r="QBQ855" s="28"/>
      <c r="QBR855" s="28"/>
      <c r="QBS855" s="28"/>
      <c r="QBT855" s="28"/>
      <c r="QBU855" s="28"/>
      <c r="QBV855" s="28"/>
      <c r="QBW855" s="28"/>
      <c r="QBX855" s="28"/>
      <c r="QBY855" s="28"/>
      <c r="QBZ855" s="28"/>
      <c r="QCA855" s="28"/>
      <c r="QCB855" s="28"/>
      <c r="QCC855" s="28"/>
      <c r="QCD855" s="28"/>
      <c r="QCE855" s="28"/>
      <c r="QCF855" s="28"/>
      <c r="QCG855" s="28"/>
      <c r="QCH855" s="28"/>
      <c r="QCI855" s="28"/>
      <c r="QCJ855" s="28"/>
      <c r="QCK855" s="28"/>
      <c r="QCL855" s="28"/>
      <c r="QCM855" s="28"/>
      <c r="QCN855" s="28"/>
      <c r="QCO855" s="28"/>
      <c r="QCP855" s="28"/>
      <c r="QCQ855" s="28"/>
      <c r="QCR855" s="28"/>
      <c r="QCS855" s="28"/>
      <c r="QCT855" s="28"/>
      <c r="QCU855" s="28"/>
      <c r="QCV855" s="28"/>
      <c r="QCW855" s="28"/>
      <c r="QCX855" s="28"/>
      <c r="QCY855" s="28"/>
      <c r="QCZ855" s="28"/>
      <c r="QDA855" s="28"/>
      <c r="QDB855" s="28"/>
      <c r="QDC855" s="28"/>
      <c r="QDD855" s="28"/>
      <c r="QDE855" s="28"/>
      <c r="QDF855" s="28"/>
      <c r="QDG855" s="28"/>
      <c r="QDH855" s="28"/>
      <c r="QDI855" s="28"/>
      <c r="QDJ855" s="28"/>
      <c r="QDK855" s="28"/>
      <c r="QDL855" s="28"/>
      <c r="QDM855" s="28"/>
      <c r="QDN855" s="28"/>
      <c r="QDO855" s="28"/>
      <c r="QDP855" s="28"/>
      <c r="QDQ855" s="28"/>
      <c r="QDR855" s="28"/>
      <c r="QDS855" s="28"/>
      <c r="QDT855" s="28"/>
      <c r="QDU855" s="28"/>
      <c r="QDV855" s="28"/>
      <c r="QDW855" s="28"/>
      <c r="QDX855" s="28"/>
      <c r="QDY855" s="28"/>
      <c r="QDZ855" s="28"/>
      <c r="QEA855" s="28"/>
      <c r="QEB855" s="28"/>
      <c r="QEC855" s="28"/>
      <c r="QED855" s="28"/>
      <c r="QEE855" s="28"/>
      <c r="QEF855" s="28"/>
      <c r="QEG855" s="28"/>
      <c r="QEH855" s="28"/>
      <c r="QEI855" s="28"/>
      <c r="QEJ855" s="28"/>
      <c r="QEK855" s="28"/>
      <c r="QEL855" s="28"/>
      <c r="QEM855" s="28"/>
      <c r="QEN855" s="28"/>
      <c r="QEO855" s="28"/>
      <c r="QEP855" s="28"/>
      <c r="QEQ855" s="28"/>
      <c r="QER855" s="28"/>
      <c r="QES855" s="28"/>
      <c r="QET855" s="28"/>
      <c r="QEU855" s="28"/>
      <c r="QEV855" s="28"/>
      <c r="QEW855" s="28"/>
      <c r="QEX855" s="28"/>
      <c r="QEY855" s="28"/>
      <c r="QEZ855" s="28"/>
      <c r="QFA855" s="28"/>
      <c r="QFB855" s="28"/>
      <c r="QFC855" s="28"/>
      <c r="QFD855" s="28"/>
      <c r="QFE855" s="28"/>
      <c r="QFF855" s="28"/>
      <c r="QFG855" s="28"/>
      <c r="QFH855" s="28"/>
      <c r="QFI855" s="28"/>
      <c r="QFJ855" s="28"/>
      <c r="QFK855" s="28"/>
      <c r="QFL855" s="28"/>
      <c r="QFM855" s="28"/>
      <c r="QFN855" s="28"/>
      <c r="QFO855" s="28"/>
      <c r="QFP855" s="28"/>
      <c r="QFQ855" s="28"/>
      <c r="QFR855" s="28"/>
      <c r="QFS855" s="28"/>
      <c r="QFT855" s="28"/>
      <c r="QFU855" s="28"/>
      <c r="QFV855" s="28"/>
      <c r="QFW855" s="28"/>
      <c r="QFX855" s="28"/>
      <c r="QFY855" s="28"/>
      <c r="QFZ855" s="28"/>
      <c r="QGA855" s="28"/>
      <c r="QGB855" s="28"/>
      <c r="QGC855" s="28"/>
      <c r="QGD855" s="28"/>
      <c r="QGE855" s="28"/>
      <c r="QGF855" s="28"/>
      <c r="QGG855" s="28"/>
      <c r="QGH855" s="28"/>
      <c r="QGI855" s="28"/>
      <c r="QGJ855" s="28"/>
      <c r="QGK855" s="28"/>
      <c r="QGL855" s="28"/>
      <c r="QGM855" s="28"/>
      <c r="QGN855" s="28"/>
      <c r="QGO855" s="28"/>
      <c r="QGP855" s="28"/>
      <c r="QGQ855" s="28"/>
      <c r="QGR855" s="28"/>
      <c r="QGS855" s="28"/>
      <c r="QGT855" s="28"/>
      <c r="QGU855" s="28"/>
      <c r="QGV855" s="28"/>
      <c r="QGW855" s="28"/>
      <c r="QGX855" s="28"/>
      <c r="QGY855" s="28"/>
      <c r="QGZ855" s="28"/>
      <c r="QHA855" s="28"/>
      <c r="QHB855" s="28"/>
      <c r="QHC855" s="28"/>
      <c r="QHD855" s="28"/>
      <c r="QHE855" s="28"/>
      <c r="QHF855" s="28"/>
      <c r="QHG855" s="28"/>
      <c r="QHH855" s="28"/>
      <c r="QHI855" s="28"/>
      <c r="QHJ855" s="28"/>
      <c r="QHK855" s="28"/>
      <c r="QHL855" s="28"/>
      <c r="QHM855" s="28"/>
      <c r="QHN855" s="28"/>
      <c r="QHO855" s="28"/>
      <c r="QHP855" s="28"/>
      <c r="QHQ855" s="28"/>
      <c r="QHR855" s="28"/>
      <c r="QHS855" s="28"/>
      <c r="QHT855" s="28"/>
      <c r="QHU855" s="28"/>
      <c r="QHV855" s="28"/>
      <c r="QHW855" s="28"/>
      <c r="QHX855" s="28"/>
      <c r="QHY855" s="28"/>
      <c r="QHZ855" s="28"/>
      <c r="QIA855" s="28"/>
      <c r="QIB855" s="28"/>
      <c r="QIC855" s="28"/>
      <c r="QID855" s="28"/>
      <c r="QIE855" s="28"/>
      <c r="QIF855" s="28"/>
      <c r="QIG855" s="28"/>
      <c r="QIH855" s="28"/>
      <c r="QII855" s="28"/>
      <c r="QIJ855" s="28"/>
      <c r="QIK855" s="28"/>
      <c r="QIL855" s="28"/>
      <c r="QIM855" s="28"/>
      <c r="QIN855" s="28"/>
      <c r="QIO855" s="28"/>
      <c r="QIP855" s="28"/>
      <c r="QIQ855" s="28"/>
      <c r="QIR855" s="28"/>
      <c r="QIS855" s="28"/>
      <c r="QIT855" s="28"/>
      <c r="QIU855" s="28"/>
      <c r="QIV855" s="28"/>
      <c r="QIW855" s="28"/>
      <c r="QIX855" s="28"/>
      <c r="QIY855" s="28"/>
      <c r="QIZ855" s="28"/>
      <c r="QJA855" s="28"/>
      <c r="QJB855" s="28"/>
      <c r="QJC855" s="28"/>
      <c r="QJD855" s="28"/>
      <c r="QJE855" s="28"/>
      <c r="QJF855" s="28"/>
      <c r="QJG855" s="28"/>
      <c r="QJH855" s="28"/>
      <c r="QJI855" s="28"/>
      <c r="QJJ855" s="28"/>
      <c r="QJK855" s="28"/>
      <c r="QJL855" s="28"/>
      <c r="QJM855" s="28"/>
      <c r="QJN855" s="28"/>
      <c r="QJO855" s="28"/>
      <c r="QJP855" s="28"/>
      <c r="QJQ855" s="28"/>
      <c r="QJR855" s="28"/>
      <c r="QJS855" s="28"/>
      <c r="QJT855" s="28"/>
      <c r="QJU855" s="28"/>
      <c r="QJV855" s="28"/>
      <c r="QJW855" s="28"/>
      <c r="QJX855" s="28"/>
      <c r="QJY855" s="28"/>
      <c r="QJZ855" s="28"/>
      <c r="QKA855" s="28"/>
      <c r="QKB855" s="28"/>
      <c r="QKC855" s="28"/>
      <c r="QKD855" s="28"/>
      <c r="QKE855" s="28"/>
      <c r="QKF855" s="28"/>
      <c r="QKG855" s="28"/>
      <c r="QKH855" s="28"/>
      <c r="QKI855" s="28"/>
      <c r="QKJ855" s="28"/>
      <c r="QKK855" s="28"/>
      <c r="QKL855" s="28"/>
      <c r="QKM855" s="28"/>
      <c r="QKN855" s="28"/>
      <c r="QKO855" s="28"/>
      <c r="QKP855" s="28"/>
      <c r="QKQ855" s="28"/>
      <c r="QKR855" s="28"/>
      <c r="QKS855" s="28"/>
      <c r="QKT855" s="28"/>
      <c r="QKU855" s="28"/>
      <c r="QKV855" s="28"/>
      <c r="QKW855" s="28"/>
      <c r="QKX855" s="28"/>
      <c r="QKY855" s="28"/>
      <c r="QKZ855" s="28"/>
      <c r="QLA855" s="28"/>
      <c r="QLB855" s="28"/>
      <c r="QLC855" s="28"/>
      <c r="QLD855" s="28"/>
      <c r="QLE855" s="28"/>
      <c r="QLF855" s="28"/>
      <c r="QLG855" s="28"/>
      <c r="QLH855" s="28"/>
      <c r="QLI855" s="28"/>
      <c r="QLJ855" s="28"/>
      <c r="QLK855" s="28"/>
      <c r="QLL855" s="28"/>
      <c r="QLM855" s="28"/>
      <c r="QLN855" s="28"/>
      <c r="QLO855" s="28"/>
      <c r="QLP855" s="28"/>
      <c r="QLQ855" s="28"/>
      <c r="QLR855" s="28"/>
      <c r="QLS855" s="28"/>
      <c r="QLT855" s="28"/>
      <c r="QLU855" s="28"/>
      <c r="QLV855" s="28"/>
      <c r="QLW855" s="28"/>
      <c r="QLX855" s="28"/>
      <c r="QLY855" s="28"/>
      <c r="QLZ855" s="28"/>
      <c r="QMA855" s="28"/>
      <c r="QMB855" s="28"/>
      <c r="QMC855" s="28"/>
      <c r="QMD855" s="28"/>
      <c r="QME855" s="28"/>
      <c r="QMF855" s="28"/>
      <c r="QMG855" s="28"/>
      <c r="QMH855" s="28"/>
      <c r="QMI855" s="28"/>
      <c r="QMJ855" s="28"/>
      <c r="QMK855" s="28"/>
      <c r="QML855" s="28"/>
      <c r="QMM855" s="28"/>
      <c r="QMN855" s="28"/>
      <c r="QMO855" s="28"/>
      <c r="QMP855" s="28"/>
      <c r="QMQ855" s="28"/>
      <c r="QMR855" s="28"/>
      <c r="QMS855" s="28"/>
      <c r="QMT855" s="28"/>
      <c r="QMU855" s="28"/>
      <c r="QMV855" s="28"/>
      <c r="QMW855" s="28"/>
      <c r="QMX855" s="28"/>
      <c r="QMY855" s="28"/>
      <c r="QMZ855" s="28"/>
      <c r="QNA855" s="28"/>
      <c r="QNB855" s="28"/>
      <c r="QNC855" s="28"/>
      <c r="QND855" s="28"/>
      <c r="QNE855" s="28"/>
      <c r="QNF855" s="28"/>
      <c r="QNG855" s="28"/>
      <c r="QNH855" s="28"/>
      <c r="QNI855" s="28"/>
      <c r="QNJ855" s="28"/>
      <c r="QNK855" s="28"/>
      <c r="QNL855" s="28"/>
      <c r="QNM855" s="28"/>
      <c r="QNN855" s="28"/>
      <c r="QNO855" s="28"/>
      <c r="QNP855" s="28"/>
      <c r="QNQ855" s="28"/>
      <c r="QNR855" s="28"/>
      <c r="QNS855" s="28"/>
      <c r="QNT855" s="28"/>
      <c r="QNU855" s="28"/>
      <c r="QNV855" s="28"/>
      <c r="QNW855" s="28"/>
      <c r="QNX855" s="28"/>
      <c r="QNY855" s="28"/>
      <c r="QNZ855" s="28"/>
      <c r="QOA855" s="28"/>
      <c r="QOB855" s="28"/>
      <c r="QOC855" s="28"/>
      <c r="QOD855" s="28"/>
      <c r="QOE855" s="28"/>
      <c r="QOF855" s="28"/>
      <c r="QOG855" s="28"/>
      <c r="QOH855" s="28"/>
      <c r="QOI855" s="28"/>
      <c r="QOJ855" s="28"/>
      <c r="QOK855" s="28"/>
      <c r="QOL855" s="28"/>
      <c r="QOM855" s="28"/>
      <c r="QON855" s="28"/>
      <c r="QOO855" s="28"/>
      <c r="QOP855" s="28"/>
      <c r="QOQ855" s="28"/>
      <c r="QOR855" s="28"/>
      <c r="QOS855" s="28"/>
      <c r="QOT855" s="28"/>
      <c r="QOU855" s="28"/>
      <c r="QOV855" s="28"/>
      <c r="QOW855" s="28"/>
      <c r="QOX855" s="28"/>
      <c r="QOY855" s="28"/>
      <c r="QOZ855" s="28"/>
      <c r="QPA855" s="28"/>
      <c r="QPB855" s="28"/>
      <c r="QPC855" s="28"/>
      <c r="QPD855" s="28"/>
      <c r="QPE855" s="28"/>
      <c r="QPF855" s="28"/>
      <c r="QPG855" s="28"/>
      <c r="QPH855" s="28"/>
      <c r="QPI855" s="28"/>
      <c r="QPJ855" s="28"/>
      <c r="QPK855" s="28"/>
      <c r="QPL855" s="28"/>
      <c r="QPM855" s="28"/>
      <c r="QPN855" s="28"/>
      <c r="QPO855" s="28"/>
      <c r="QPP855" s="28"/>
      <c r="QPQ855" s="28"/>
      <c r="QPR855" s="28"/>
      <c r="QPS855" s="28"/>
      <c r="QPT855" s="28"/>
      <c r="QPU855" s="28"/>
      <c r="QPV855" s="28"/>
      <c r="QPW855" s="28"/>
      <c r="QPX855" s="28"/>
      <c r="QPY855" s="28"/>
      <c r="QPZ855" s="28"/>
      <c r="QQA855" s="28"/>
      <c r="QQB855" s="28"/>
      <c r="QQC855" s="28"/>
      <c r="QQD855" s="28"/>
      <c r="QQE855" s="28"/>
      <c r="QQF855" s="28"/>
      <c r="QQG855" s="28"/>
      <c r="QQH855" s="28"/>
      <c r="QQI855" s="28"/>
      <c r="QQJ855" s="28"/>
      <c r="QQK855" s="28"/>
      <c r="QQL855" s="28"/>
      <c r="QQM855" s="28"/>
      <c r="QQN855" s="28"/>
      <c r="QQO855" s="28"/>
      <c r="QQP855" s="28"/>
      <c r="QQQ855" s="28"/>
      <c r="QQR855" s="28"/>
      <c r="QQS855" s="28"/>
      <c r="QQT855" s="28"/>
      <c r="QQU855" s="28"/>
      <c r="QQV855" s="28"/>
      <c r="QQW855" s="28"/>
      <c r="QQX855" s="28"/>
      <c r="QQY855" s="28"/>
      <c r="QQZ855" s="28"/>
      <c r="QRA855" s="28"/>
      <c r="QRB855" s="28"/>
      <c r="QRC855" s="28"/>
      <c r="QRD855" s="28"/>
      <c r="QRE855" s="28"/>
      <c r="QRF855" s="28"/>
      <c r="QRG855" s="28"/>
      <c r="QRH855" s="28"/>
      <c r="QRI855" s="28"/>
      <c r="QRJ855" s="28"/>
      <c r="QRK855" s="28"/>
      <c r="QRL855" s="28"/>
      <c r="QRM855" s="28"/>
      <c r="QRN855" s="28"/>
      <c r="QRO855" s="28"/>
      <c r="QRP855" s="28"/>
      <c r="QRQ855" s="28"/>
      <c r="QRR855" s="28"/>
      <c r="QRS855" s="28"/>
      <c r="QRT855" s="28"/>
      <c r="QRU855" s="28"/>
      <c r="QRV855" s="28"/>
      <c r="QRW855" s="28"/>
      <c r="QRX855" s="28"/>
      <c r="QRY855" s="28"/>
      <c r="QRZ855" s="28"/>
      <c r="QSA855" s="28"/>
      <c r="QSB855" s="28"/>
      <c r="QSC855" s="28"/>
      <c r="QSD855" s="28"/>
      <c r="QSE855" s="28"/>
      <c r="QSF855" s="28"/>
      <c r="QSG855" s="28"/>
      <c r="QSH855" s="28"/>
      <c r="QSI855" s="28"/>
      <c r="QSJ855" s="28"/>
      <c r="QSK855" s="28"/>
      <c r="QSL855" s="28"/>
      <c r="QSM855" s="28"/>
      <c r="QSN855" s="28"/>
      <c r="QSO855" s="28"/>
      <c r="QSP855" s="28"/>
      <c r="QSQ855" s="28"/>
      <c r="QSR855" s="28"/>
      <c r="QSS855" s="28"/>
      <c r="QST855" s="28"/>
      <c r="QSU855" s="28"/>
      <c r="QSV855" s="28"/>
      <c r="QSW855" s="28"/>
      <c r="QSX855" s="28"/>
      <c r="QSY855" s="28"/>
      <c r="QSZ855" s="28"/>
      <c r="QTA855" s="28"/>
      <c r="QTB855" s="28"/>
      <c r="QTC855" s="28"/>
      <c r="QTD855" s="28"/>
      <c r="QTE855" s="28"/>
      <c r="QTF855" s="28"/>
      <c r="QTG855" s="28"/>
      <c r="QTH855" s="28"/>
      <c r="QTI855" s="28"/>
      <c r="QTJ855" s="28"/>
      <c r="QTK855" s="28"/>
      <c r="QTL855" s="28"/>
      <c r="QTM855" s="28"/>
      <c r="QTN855" s="28"/>
      <c r="QTO855" s="28"/>
      <c r="QTP855" s="28"/>
      <c r="QTQ855" s="28"/>
      <c r="QTR855" s="28"/>
      <c r="QTS855" s="28"/>
      <c r="QTT855" s="28"/>
      <c r="QTU855" s="28"/>
      <c r="QTV855" s="28"/>
      <c r="QTW855" s="28"/>
      <c r="QTX855" s="28"/>
      <c r="QTY855" s="28"/>
      <c r="QTZ855" s="28"/>
      <c r="QUA855" s="28"/>
      <c r="QUB855" s="28"/>
      <c r="QUC855" s="28"/>
      <c r="QUD855" s="28"/>
      <c r="QUE855" s="28"/>
      <c r="QUF855" s="28"/>
      <c r="QUG855" s="28"/>
      <c r="QUH855" s="28"/>
      <c r="QUI855" s="28"/>
      <c r="QUJ855" s="28"/>
      <c r="QUK855" s="28"/>
      <c r="QUL855" s="28"/>
      <c r="QUM855" s="28"/>
      <c r="QUN855" s="28"/>
      <c r="QUO855" s="28"/>
      <c r="QUP855" s="28"/>
      <c r="QUQ855" s="28"/>
      <c r="QUR855" s="28"/>
      <c r="QUS855" s="28"/>
      <c r="QUT855" s="28"/>
      <c r="QUU855" s="28"/>
      <c r="QUV855" s="28"/>
      <c r="QUW855" s="28"/>
      <c r="QUX855" s="28"/>
      <c r="QUY855" s="28"/>
      <c r="QUZ855" s="28"/>
      <c r="QVA855" s="28"/>
      <c r="QVB855" s="28"/>
      <c r="QVC855" s="28"/>
      <c r="QVD855" s="28"/>
      <c r="QVE855" s="28"/>
      <c r="QVF855" s="28"/>
      <c r="QVG855" s="28"/>
      <c r="QVH855" s="28"/>
      <c r="QVI855" s="28"/>
      <c r="QVJ855" s="28"/>
      <c r="QVK855" s="28"/>
      <c r="QVL855" s="28"/>
      <c r="QVM855" s="28"/>
      <c r="QVN855" s="28"/>
      <c r="QVO855" s="28"/>
      <c r="QVP855" s="28"/>
      <c r="QVQ855" s="28"/>
      <c r="QVR855" s="28"/>
      <c r="QVS855" s="28"/>
      <c r="QVT855" s="28"/>
      <c r="QVU855" s="28"/>
      <c r="QVV855" s="28"/>
      <c r="QVW855" s="28"/>
      <c r="QVX855" s="28"/>
      <c r="QVY855" s="28"/>
      <c r="QVZ855" s="28"/>
      <c r="QWA855" s="28"/>
      <c r="QWB855" s="28"/>
      <c r="QWC855" s="28"/>
      <c r="QWD855" s="28"/>
      <c r="QWE855" s="28"/>
      <c r="QWF855" s="28"/>
      <c r="QWG855" s="28"/>
      <c r="QWH855" s="28"/>
      <c r="QWI855" s="28"/>
      <c r="QWJ855" s="28"/>
      <c r="QWK855" s="28"/>
      <c r="QWL855" s="28"/>
      <c r="QWM855" s="28"/>
      <c r="QWN855" s="28"/>
      <c r="QWO855" s="28"/>
      <c r="QWP855" s="28"/>
      <c r="QWQ855" s="28"/>
      <c r="QWR855" s="28"/>
      <c r="QWS855" s="28"/>
      <c r="QWT855" s="28"/>
      <c r="QWU855" s="28"/>
      <c r="QWV855" s="28"/>
      <c r="QWW855" s="28"/>
      <c r="QWX855" s="28"/>
      <c r="QWY855" s="28"/>
      <c r="QWZ855" s="28"/>
      <c r="QXA855" s="28"/>
      <c r="QXB855" s="28"/>
      <c r="QXC855" s="28"/>
      <c r="QXD855" s="28"/>
      <c r="QXE855" s="28"/>
      <c r="QXF855" s="28"/>
      <c r="QXG855" s="28"/>
      <c r="QXH855" s="28"/>
      <c r="QXI855" s="28"/>
      <c r="QXJ855" s="28"/>
      <c r="QXK855" s="28"/>
      <c r="QXL855" s="28"/>
      <c r="QXM855" s="28"/>
      <c r="QXN855" s="28"/>
      <c r="QXO855" s="28"/>
      <c r="QXP855" s="28"/>
      <c r="QXQ855" s="28"/>
      <c r="QXR855" s="28"/>
      <c r="QXS855" s="28"/>
      <c r="QXT855" s="28"/>
      <c r="QXU855" s="28"/>
      <c r="QXV855" s="28"/>
      <c r="QXW855" s="28"/>
      <c r="QXX855" s="28"/>
      <c r="QXY855" s="28"/>
      <c r="QXZ855" s="28"/>
      <c r="QYA855" s="28"/>
      <c r="QYB855" s="28"/>
      <c r="QYC855" s="28"/>
      <c r="QYD855" s="28"/>
      <c r="QYE855" s="28"/>
      <c r="QYF855" s="28"/>
      <c r="QYG855" s="28"/>
      <c r="QYH855" s="28"/>
      <c r="QYI855" s="28"/>
      <c r="QYJ855" s="28"/>
      <c r="QYK855" s="28"/>
      <c r="QYL855" s="28"/>
      <c r="QYM855" s="28"/>
      <c r="QYN855" s="28"/>
      <c r="QYO855" s="28"/>
      <c r="QYP855" s="28"/>
      <c r="QYQ855" s="28"/>
      <c r="QYR855" s="28"/>
      <c r="QYS855" s="28"/>
      <c r="QYT855" s="28"/>
      <c r="QYU855" s="28"/>
      <c r="QYV855" s="28"/>
      <c r="QYW855" s="28"/>
      <c r="QYX855" s="28"/>
      <c r="QYY855" s="28"/>
      <c r="QYZ855" s="28"/>
      <c r="QZA855" s="28"/>
      <c r="QZB855" s="28"/>
      <c r="QZC855" s="28"/>
      <c r="QZD855" s="28"/>
      <c r="QZE855" s="28"/>
      <c r="QZF855" s="28"/>
      <c r="QZG855" s="28"/>
      <c r="QZH855" s="28"/>
      <c r="QZI855" s="28"/>
      <c r="QZJ855" s="28"/>
      <c r="QZK855" s="28"/>
      <c r="QZL855" s="28"/>
      <c r="QZM855" s="28"/>
      <c r="QZN855" s="28"/>
      <c r="QZO855" s="28"/>
      <c r="QZP855" s="28"/>
      <c r="QZQ855" s="28"/>
      <c r="QZR855" s="28"/>
      <c r="QZS855" s="28"/>
      <c r="QZT855" s="28"/>
      <c r="QZU855" s="28"/>
      <c r="QZV855" s="28"/>
      <c r="QZW855" s="28"/>
      <c r="QZX855" s="28"/>
      <c r="QZY855" s="28"/>
      <c r="QZZ855" s="28"/>
      <c r="RAA855" s="28"/>
      <c r="RAB855" s="28"/>
      <c r="RAC855" s="28"/>
      <c r="RAD855" s="28"/>
      <c r="RAE855" s="28"/>
      <c r="RAF855" s="28"/>
      <c r="RAG855" s="28"/>
      <c r="RAH855" s="28"/>
      <c r="RAI855" s="28"/>
      <c r="RAJ855" s="28"/>
      <c r="RAK855" s="28"/>
      <c r="RAL855" s="28"/>
      <c r="RAM855" s="28"/>
      <c r="RAN855" s="28"/>
      <c r="RAO855" s="28"/>
      <c r="RAP855" s="28"/>
      <c r="RAQ855" s="28"/>
      <c r="RAR855" s="28"/>
      <c r="RAS855" s="28"/>
      <c r="RAT855" s="28"/>
      <c r="RAU855" s="28"/>
      <c r="RAV855" s="28"/>
      <c r="RAW855" s="28"/>
      <c r="RAX855" s="28"/>
      <c r="RAY855" s="28"/>
      <c r="RAZ855" s="28"/>
      <c r="RBA855" s="28"/>
      <c r="RBB855" s="28"/>
      <c r="RBC855" s="28"/>
      <c r="RBD855" s="28"/>
      <c r="RBE855" s="28"/>
      <c r="RBF855" s="28"/>
      <c r="RBG855" s="28"/>
      <c r="RBH855" s="28"/>
      <c r="RBI855" s="28"/>
      <c r="RBJ855" s="28"/>
      <c r="RBK855" s="28"/>
      <c r="RBL855" s="28"/>
      <c r="RBM855" s="28"/>
      <c r="RBN855" s="28"/>
      <c r="RBO855" s="28"/>
      <c r="RBP855" s="28"/>
      <c r="RBQ855" s="28"/>
      <c r="RBR855" s="28"/>
      <c r="RBS855" s="28"/>
      <c r="RBT855" s="28"/>
      <c r="RBU855" s="28"/>
      <c r="RBV855" s="28"/>
      <c r="RBW855" s="28"/>
      <c r="RBX855" s="28"/>
      <c r="RBY855" s="28"/>
      <c r="RBZ855" s="28"/>
      <c r="RCA855" s="28"/>
      <c r="RCB855" s="28"/>
      <c r="RCC855" s="28"/>
      <c r="RCD855" s="28"/>
      <c r="RCE855" s="28"/>
      <c r="RCF855" s="28"/>
      <c r="RCG855" s="28"/>
      <c r="RCH855" s="28"/>
      <c r="RCI855" s="28"/>
      <c r="RCJ855" s="28"/>
      <c r="RCK855" s="28"/>
      <c r="RCL855" s="28"/>
      <c r="RCM855" s="28"/>
      <c r="RCN855" s="28"/>
      <c r="RCO855" s="28"/>
      <c r="RCP855" s="28"/>
      <c r="RCQ855" s="28"/>
      <c r="RCR855" s="28"/>
      <c r="RCS855" s="28"/>
      <c r="RCT855" s="28"/>
      <c r="RCU855" s="28"/>
      <c r="RCV855" s="28"/>
      <c r="RCW855" s="28"/>
      <c r="RCX855" s="28"/>
      <c r="RCY855" s="28"/>
      <c r="RCZ855" s="28"/>
      <c r="RDA855" s="28"/>
      <c r="RDB855" s="28"/>
      <c r="RDC855" s="28"/>
      <c r="RDD855" s="28"/>
      <c r="RDE855" s="28"/>
      <c r="RDF855" s="28"/>
      <c r="RDG855" s="28"/>
      <c r="RDH855" s="28"/>
      <c r="RDI855" s="28"/>
      <c r="RDJ855" s="28"/>
      <c r="RDK855" s="28"/>
      <c r="RDL855" s="28"/>
      <c r="RDM855" s="28"/>
      <c r="RDN855" s="28"/>
      <c r="RDO855" s="28"/>
      <c r="RDP855" s="28"/>
      <c r="RDQ855" s="28"/>
      <c r="RDR855" s="28"/>
      <c r="RDS855" s="28"/>
      <c r="RDT855" s="28"/>
      <c r="RDU855" s="28"/>
      <c r="RDV855" s="28"/>
      <c r="RDW855" s="28"/>
      <c r="RDX855" s="28"/>
      <c r="RDY855" s="28"/>
      <c r="RDZ855" s="28"/>
      <c r="REA855" s="28"/>
      <c r="REB855" s="28"/>
      <c r="REC855" s="28"/>
      <c r="RED855" s="28"/>
      <c r="REE855" s="28"/>
      <c r="REF855" s="28"/>
      <c r="REG855" s="28"/>
      <c r="REH855" s="28"/>
      <c r="REI855" s="28"/>
      <c r="REJ855" s="28"/>
      <c r="REK855" s="28"/>
      <c r="REL855" s="28"/>
      <c r="REM855" s="28"/>
      <c r="REN855" s="28"/>
      <c r="REO855" s="28"/>
      <c r="REP855" s="28"/>
      <c r="REQ855" s="28"/>
      <c r="RER855" s="28"/>
      <c r="RES855" s="28"/>
      <c r="RET855" s="28"/>
      <c r="REU855" s="28"/>
      <c r="REV855" s="28"/>
      <c r="REW855" s="28"/>
      <c r="REX855" s="28"/>
      <c r="REY855" s="28"/>
      <c r="REZ855" s="28"/>
      <c r="RFA855" s="28"/>
      <c r="RFB855" s="28"/>
      <c r="RFC855" s="28"/>
      <c r="RFD855" s="28"/>
      <c r="RFE855" s="28"/>
      <c r="RFF855" s="28"/>
      <c r="RFG855" s="28"/>
      <c r="RFH855" s="28"/>
      <c r="RFI855" s="28"/>
      <c r="RFJ855" s="28"/>
      <c r="RFK855" s="28"/>
      <c r="RFL855" s="28"/>
      <c r="RFM855" s="28"/>
      <c r="RFN855" s="28"/>
      <c r="RFO855" s="28"/>
      <c r="RFP855" s="28"/>
      <c r="RFQ855" s="28"/>
      <c r="RFR855" s="28"/>
      <c r="RFS855" s="28"/>
      <c r="RFT855" s="28"/>
      <c r="RFU855" s="28"/>
      <c r="RFV855" s="28"/>
      <c r="RFW855" s="28"/>
      <c r="RFX855" s="28"/>
      <c r="RFY855" s="28"/>
      <c r="RFZ855" s="28"/>
      <c r="RGA855" s="28"/>
      <c r="RGB855" s="28"/>
      <c r="RGC855" s="28"/>
      <c r="RGD855" s="28"/>
      <c r="RGE855" s="28"/>
      <c r="RGF855" s="28"/>
      <c r="RGG855" s="28"/>
      <c r="RGH855" s="28"/>
      <c r="RGI855" s="28"/>
      <c r="RGJ855" s="28"/>
      <c r="RGK855" s="28"/>
      <c r="RGL855" s="28"/>
      <c r="RGM855" s="28"/>
      <c r="RGN855" s="28"/>
      <c r="RGO855" s="28"/>
      <c r="RGP855" s="28"/>
      <c r="RGQ855" s="28"/>
      <c r="RGR855" s="28"/>
      <c r="RGS855" s="28"/>
      <c r="RGT855" s="28"/>
      <c r="RGU855" s="28"/>
      <c r="RGV855" s="28"/>
      <c r="RGW855" s="28"/>
      <c r="RGX855" s="28"/>
      <c r="RGY855" s="28"/>
      <c r="RGZ855" s="28"/>
      <c r="RHA855" s="28"/>
      <c r="RHB855" s="28"/>
      <c r="RHC855" s="28"/>
      <c r="RHD855" s="28"/>
      <c r="RHE855" s="28"/>
      <c r="RHF855" s="28"/>
      <c r="RHG855" s="28"/>
      <c r="RHH855" s="28"/>
      <c r="RHI855" s="28"/>
      <c r="RHJ855" s="28"/>
      <c r="RHK855" s="28"/>
      <c r="RHL855" s="28"/>
      <c r="RHM855" s="28"/>
      <c r="RHN855" s="28"/>
      <c r="RHO855" s="28"/>
      <c r="RHP855" s="28"/>
      <c r="RHQ855" s="28"/>
      <c r="RHR855" s="28"/>
      <c r="RHS855" s="28"/>
      <c r="RHT855" s="28"/>
      <c r="RHU855" s="28"/>
      <c r="RHV855" s="28"/>
      <c r="RHW855" s="28"/>
      <c r="RHX855" s="28"/>
      <c r="RHY855" s="28"/>
      <c r="RHZ855" s="28"/>
      <c r="RIA855" s="28"/>
      <c r="RIB855" s="28"/>
      <c r="RIC855" s="28"/>
      <c r="RID855" s="28"/>
      <c r="RIE855" s="28"/>
      <c r="RIF855" s="28"/>
      <c r="RIG855" s="28"/>
      <c r="RIH855" s="28"/>
      <c r="RII855" s="28"/>
      <c r="RIJ855" s="28"/>
      <c r="RIK855" s="28"/>
      <c r="RIL855" s="28"/>
      <c r="RIM855" s="28"/>
      <c r="RIN855" s="28"/>
      <c r="RIO855" s="28"/>
      <c r="RIP855" s="28"/>
      <c r="RIQ855" s="28"/>
      <c r="RIR855" s="28"/>
      <c r="RIS855" s="28"/>
      <c r="RIT855" s="28"/>
      <c r="RIU855" s="28"/>
      <c r="RIV855" s="28"/>
      <c r="RIW855" s="28"/>
      <c r="RIX855" s="28"/>
      <c r="RIY855" s="28"/>
      <c r="RIZ855" s="28"/>
      <c r="RJA855" s="28"/>
      <c r="RJB855" s="28"/>
      <c r="RJC855" s="28"/>
      <c r="RJD855" s="28"/>
      <c r="RJE855" s="28"/>
      <c r="RJF855" s="28"/>
      <c r="RJG855" s="28"/>
      <c r="RJH855" s="28"/>
      <c r="RJI855" s="28"/>
      <c r="RJJ855" s="28"/>
      <c r="RJK855" s="28"/>
      <c r="RJL855" s="28"/>
      <c r="RJM855" s="28"/>
      <c r="RJN855" s="28"/>
      <c r="RJO855" s="28"/>
      <c r="RJP855" s="28"/>
      <c r="RJQ855" s="28"/>
      <c r="RJR855" s="28"/>
      <c r="RJS855" s="28"/>
      <c r="RJT855" s="28"/>
      <c r="RJU855" s="28"/>
      <c r="RJV855" s="28"/>
      <c r="RJW855" s="28"/>
      <c r="RJX855" s="28"/>
      <c r="RJY855" s="28"/>
      <c r="RJZ855" s="28"/>
      <c r="RKA855" s="28"/>
      <c r="RKB855" s="28"/>
      <c r="RKC855" s="28"/>
      <c r="RKD855" s="28"/>
      <c r="RKE855" s="28"/>
      <c r="RKF855" s="28"/>
      <c r="RKG855" s="28"/>
      <c r="RKH855" s="28"/>
      <c r="RKI855" s="28"/>
      <c r="RKJ855" s="28"/>
      <c r="RKK855" s="28"/>
      <c r="RKL855" s="28"/>
      <c r="RKM855" s="28"/>
      <c r="RKN855" s="28"/>
      <c r="RKO855" s="28"/>
      <c r="RKP855" s="28"/>
      <c r="RKQ855" s="28"/>
      <c r="RKR855" s="28"/>
      <c r="RKS855" s="28"/>
      <c r="RKT855" s="28"/>
      <c r="RKU855" s="28"/>
      <c r="RKV855" s="28"/>
      <c r="RKW855" s="28"/>
      <c r="RKX855" s="28"/>
      <c r="RKY855" s="28"/>
      <c r="RKZ855" s="28"/>
      <c r="RLA855" s="28"/>
      <c r="RLB855" s="28"/>
      <c r="RLC855" s="28"/>
      <c r="RLD855" s="28"/>
      <c r="RLE855" s="28"/>
      <c r="RLF855" s="28"/>
      <c r="RLG855" s="28"/>
      <c r="RLH855" s="28"/>
      <c r="RLI855" s="28"/>
      <c r="RLJ855" s="28"/>
      <c r="RLK855" s="28"/>
      <c r="RLL855" s="28"/>
      <c r="RLM855" s="28"/>
      <c r="RLN855" s="28"/>
      <c r="RLO855" s="28"/>
      <c r="RLP855" s="28"/>
      <c r="RLQ855" s="28"/>
      <c r="RLR855" s="28"/>
      <c r="RLS855" s="28"/>
      <c r="RLT855" s="28"/>
      <c r="RLU855" s="28"/>
      <c r="RLV855" s="28"/>
      <c r="RLW855" s="28"/>
      <c r="RLX855" s="28"/>
      <c r="RLY855" s="28"/>
      <c r="RLZ855" s="28"/>
      <c r="RMA855" s="28"/>
      <c r="RMB855" s="28"/>
      <c r="RMC855" s="28"/>
      <c r="RMD855" s="28"/>
      <c r="RME855" s="28"/>
      <c r="RMF855" s="28"/>
      <c r="RMG855" s="28"/>
      <c r="RMH855" s="28"/>
      <c r="RMI855" s="28"/>
      <c r="RMJ855" s="28"/>
      <c r="RMK855" s="28"/>
      <c r="RML855" s="28"/>
      <c r="RMM855" s="28"/>
      <c r="RMN855" s="28"/>
      <c r="RMO855" s="28"/>
      <c r="RMP855" s="28"/>
      <c r="RMQ855" s="28"/>
      <c r="RMR855" s="28"/>
      <c r="RMS855" s="28"/>
      <c r="RMT855" s="28"/>
      <c r="RMU855" s="28"/>
      <c r="RMV855" s="28"/>
      <c r="RMW855" s="28"/>
      <c r="RMX855" s="28"/>
      <c r="RMY855" s="28"/>
      <c r="RMZ855" s="28"/>
      <c r="RNA855" s="28"/>
      <c r="RNB855" s="28"/>
      <c r="RNC855" s="28"/>
      <c r="RND855" s="28"/>
      <c r="RNE855" s="28"/>
      <c r="RNF855" s="28"/>
      <c r="RNG855" s="28"/>
      <c r="RNH855" s="28"/>
      <c r="RNI855" s="28"/>
      <c r="RNJ855" s="28"/>
      <c r="RNK855" s="28"/>
      <c r="RNL855" s="28"/>
      <c r="RNM855" s="28"/>
      <c r="RNN855" s="28"/>
      <c r="RNO855" s="28"/>
      <c r="RNP855" s="28"/>
      <c r="RNQ855" s="28"/>
      <c r="RNR855" s="28"/>
      <c r="RNS855" s="28"/>
      <c r="RNT855" s="28"/>
      <c r="RNU855" s="28"/>
      <c r="RNV855" s="28"/>
      <c r="RNW855" s="28"/>
      <c r="RNX855" s="28"/>
      <c r="RNY855" s="28"/>
      <c r="RNZ855" s="28"/>
      <c r="ROA855" s="28"/>
      <c r="ROB855" s="28"/>
      <c r="ROC855" s="28"/>
      <c r="ROD855" s="28"/>
      <c r="ROE855" s="28"/>
      <c r="ROF855" s="28"/>
      <c r="ROG855" s="28"/>
      <c r="ROH855" s="28"/>
      <c r="ROI855" s="28"/>
      <c r="ROJ855" s="28"/>
      <c r="ROK855" s="28"/>
      <c r="ROL855" s="28"/>
      <c r="ROM855" s="28"/>
      <c r="RON855" s="28"/>
      <c r="ROO855" s="28"/>
      <c r="ROP855" s="28"/>
      <c r="ROQ855" s="28"/>
      <c r="ROR855" s="28"/>
      <c r="ROS855" s="28"/>
      <c r="ROT855" s="28"/>
      <c r="ROU855" s="28"/>
      <c r="ROV855" s="28"/>
      <c r="ROW855" s="28"/>
      <c r="ROX855" s="28"/>
      <c r="ROY855" s="28"/>
      <c r="ROZ855" s="28"/>
      <c r="RPA855" s="28"/>
      <c r="RPB855" s="28"/>
      <c r="RPC855" s="28"/>
      <c r="RPD855" s="28"/>
      <c r="RPE855" s="28"/>
      <c r="RPF855" s="28"/>
      <c r="RPG855" s="28"/>
      <c r="RPH855" s="28"/>
      <c r="RPI855" s="28"/>
      <c r="RPJ855" s="28"/>
      <c r="RPK855" s="28"/>
      <c r="RPL855" s="28"/>
      <c r="RPM855" s="28"/>
      <c r="RPN855" s="28"/>
      <c r="RPO855" s="28"/>
      <c r="RPP855" s="28"/>
      <c r="RPQ855" s="28"/>
      <c r="RPR855" s="28"/>
      <c r="RPS855" s="28"/>
      <c r="RPT855" s="28"/>
      <c r="RPU855" s="28"/>
      <c r="RPV855" s="28"/>
      <c r="RPW855" s="28"/>
      <c r="RPX855" s="28"/>
      <c r="RPY855" s="28"/>
      <c r="RPZ855" s="28"/>
      <c r="RQA855" s="28"/>
      <c r="RQB855" s="28"/>
      <c r="RQC855" s="28"/>
      <c r="RQD855" s="28"/>
      <c r="RQE855" s="28"/>
      <c r="RQF855" s="28"/>
      <c r="RQG855" s="28"/>
      <c r="RQH855" s="28"/>
      <c r="RQI855" s="28"/>
      <c r="RQJ855" s="28"/>
      <c r="RQK855" s="28"/>
      <c r="RQL855" s="28"/>
      <c r="RQM855" s="28"/>
      <c r="RQN855" s="28"/>
      <c r="RQO855" s="28"/>
      <c r="RQP855" s="28"/>
      <c r="RQQ855" s="28"/>
      <c r="RQR855" s="28"/>
      <c r="RQS855" s="28"/>
      <c r="RQT855" s="28"/>
      <c r="RQU855" s="28"/>
      <c r="RQV855" s="28"/>
      <c r="RQW855" s="28"/>
      <c r="RQX855" s="28"/>
      <c r="RQY855" s="28"/>
      <c r="RQZ855" s="28"/>
      <c r="RRA855" s="28"/>
      <c r="RRB855" s="28"/>
      <c r="RRC855" s="28"/>
      <c r="RRD855" s="28"/>
      <c r="RRE855" s="28"/>
      <c r="RRF855" s="28"/>
      <c r="RRG855" s="28"/>
      <c r="RRH855" s="28"/>
      <c r="RRI855" s="28"/>
      <c r="RRJ855" s="28"/>
      <c r="RRK855" s="28"/>
      <c r="RRL855" s="28"/>
      <c r="RRM855" s="28"/>
      <c r="RRN855" s="28"/>
      <c r="RRO855" s="28"/>
      <c r="RRP855" s="28"/>
      <c r="RRQ855" s="28"/>
      <c r="RRR855" s="28"/>
      <c r="RRS855" s="28"/>
      <c r="RRT855" s="28"/>
      <c r="RRU855" s="28"/>
      <c r="RRV855" s="28"/>
      <c r="RRW855" s="28"/>
      <c r="RRX855" s="28"/>
      <c r="RRY855" s="28"/>
      <c r="RRZ855" s="28"/>
      <c r="RSA855" s="28"/>
      <c r="RSB855" s="28"/>
      <c r="RSC855" s="28"/>
      <c r="RSD855" s="28"/>
      <c r="RSE855" s="28"/>
      <c r="RSF855" s="28"/>
      <c r="RSG855" s="28"/>
      <c r="RSH855" s="28"/>
      <c r="RSI855" s="28"/>
      <c r="RSJ855" s="28"/>
      <c r="RSK855" s="28"/>
      <c r="RSL855" s="28"/>
      <c r="RSM855" s="28"/>
      <c r="RSN855" s="28"/>
      <c r="RSO855" s="28"/>
      <c r="RSP855" s="28"/>
      <c r="RSQ855" s="28"/>
      <c r="RSR855" s="28"/>
      <c r="RSS855" s="28"/>
      <c r="RST855" s="28"/>
      <c r="RSU855" s="28"/>
      <c r="RSV855" s="28"/>
      <c r="RSW855" s="28"/>
      <c r="RSX855" s="28"/>
      <c r="RSY855" s="28"/>
      <c r="RSZ855" s="28"/>
      <c r="RTA855" s="28"/>
      <c r="RTB855" s="28"/>
      <c r="RTC855" s="28"/>
      <c r="RTD855" s="28"/>
      <c r="RTE855" s="28"/>
      <c r="RTF855" s="28"/>
      <c r="RTG855" s="28"/>
      <c r="RTH855" s="28"/>
      <c r="RTI855" s="28"/>
      <c r="RTJ855" s="28"/>
      <c r="RTK855" s="28"/>
      <c r="RTL855" s="28"/>
      <c r="RTM855" s="28"/>
      <c r="RTN855" s="28"/>
      <c r="RTO855" s="28"/>
      <c r="RTP855" s="28"/>
      <c r="RTQ855" s="28"/>
      <c r="RTR855" s="28"/>
      <c r="RTS855" s="28"/>
      <c r="RTT855" s="28"/>
      <c r="RTU855" s="28"/>
      <c r="RTV855" s="28"/>
      <c r="RTW855" s="28"/>
      <c r="RTX855" s="28"/>
      <c r="RTY855" s="28"/>
      <c r="RTZ855" s="28"/>
      <c r="RUA855" s="28"/>
      <c r="RUB855" s="28"/>
      <c r="RUC855" s="28"/>
      <c r="RUD855" s="28"/>
      <c r="RUE855" s="28"/>
      <c r="RUF855" s="28"/>
      <c r="RUG855" s="28"/>
      <c r="RUH855" s="28"/>
      <c r="RUI855" s="28"/>
      <c r="RUJ855" s="28"/>
      <c r="RUK855" s="28"/>
      <c r="RUL855" s="28"/>
      <c r="RUM855" s="28"/>
      <c r="RUN855" s="28"/>
      <c r="RUO855" s="28"/>
      <c r="RUP855" s="28"/>
      <c r="RUQ855" s="28"/>
      <c r="RUR855" s="28"/>
      <c r="RUS855" s="28"/>
      <c r="RUT855" s="28"/>
      <c r="RUU855" s="28"/>
      <c r="RUV855" s="28"/>
      <c r="RUW855" s="28"/>
      <c r="RUX855" s="28"/>
      <c r="RUY855" s="28"/>
      <c r="RUZ855" s="28"/>
      <c r="RVA855" s="28"/>
      <c r="RVB855" s="28"/>
      <c r="RVC855" s="28"/>
      <c r="RVD855" s="28"/>
      <c r="RVE855" s="28"/>
      <c r="RVF855" s="28"/>
      <c r="RVG855" s="28"/>
      <c r="RVH855" s="28"/>
      <c r="RVI855" s="28"/>
      <c r="RVJ855" s="28"/>
      <c r="RVK855" s="28"/>
      <c r="RVL855" s="28"/>
      <c r="RVM855" s="28"/>
      <c r="RVN855" s="28"/>
      <c r="RVO855" s="28"/>
      <c r="RVP855" s="28"/>
      <c r="RVQ855" s="28"/>
      <c r="RVR855" s="28"/>
      <c r="RVS855" s="28"/>
      <c r="RVT855" s="28"/>
      <c r="RVU855" s="28"/>
      <c r="RVV855" s="28"/>
      <c r="RVW855" s="28"/>
      <c r="RVX855" s="28"/>
      <c r="RVY855" s="28"/>
      <c r="RVZ855" s="28"/>
      <c r="RWA855" s="28"/>
      <c r="RWB855" s="28"/>
      <c r="RWC855" s="28"/>
      <c r="RWD855" s="28"/>
      <c r="RWE855" s="28"/>
      <c r="RWF855" s="28"/>
      <c r="RWG855" s="28"/>
      <c r="RWH855" s="28"/>
      <c r="RWI855" s="28"/>
      <c r="RWJ855" s="28"/>
      <c r="RWK855" s="28"/>
      <c r="RWL855" s="28"/>
      <c r="RWM855" s="28"/>
      <c r="RWN855" s="28"/>
      <c r="RWO855" s="28"/>
      <c r="RWP855" s="28"/>
      <c r="RWQ855" s="28"/>
      <c r="RWR855" s="28"/>
      <c r="RWS855" s="28"/>
      <c r="RWT855" s="28"/>
      <c r="RWU855" s="28"/>
      <c r="RWV855" s="28"/>
      <c r="RWW855" s="28"/>
      <c r="RWX855" s="28"/>
      <c r="RWY855" s="28"/>
      <c r="RWZ855" s="28"/>
      <c r="RXA855" s="28"/>
      <c r="RXB855" s="28"/>
      <c r="RXC855" s="28"/>
      <c r="RXD855" s="28"/>
      <c r="RXE855" s="28"/>
      <c r="RXF855" s="28"/>
      <c r="RXG855" s="28"/>
      <c r="RXH855" s="28"/>
      <c r="RXI855" s="28"/>
      <c r="RXJ855" s="28"/>
      <c r="RXK855" s="28"/>
      <c r="RXL855" s="28"/>
      <c r="RXM855" s="28"/>
      <c r="RXN855" s="28"/>
      <c r="RXO855" s="28"/>
      <c r="RXP855" s="28"/>
      <c r="RXQ855" s="28"/>
      <c r="RXR855" s="28"/>
      <c r="RXS855" s="28"/>
      <c r="RXT855" s="28"/>
      <c r="RXU855" s="28"/>
      <c r="RXV855" s="28"/>
      <c r="RXW855" s="28"/>
      <c r="RXX855" s="28"/>
      <c r="RXY855" s="28"/>
      <c r="RXZ855" s="28"/>
      <c r="RYA855" s="28"/>
      <c r="RYB855" s="28"/>
      <c r="RYC855" s="28"/>
      <c r="RYD855" s="28"/>
      <c r="RYE855" s="28"/>
      <c r="RYF855" s="28"/>
      <c r="RYG855" s="28"/>
      <c r="RYH855" s="28"/>
      <c r="RYI855" s="28"/>
      <c r="RYJ855" s="28"/>
      <c r="RYK855" s="28"/>
      <c r="RYL855" s="28"/>
      <c r="RYM855" s="28"/>
      <c r="RYN855" s="28"/>
      <c r="RYO855" s="28"/>
      <c r="RYP855" s="28"/>
      <c r="RYQ855" s="28"/>
      <c r="RYR855" s="28"/>
      <c r="RYS855" s="28"/>
      <c r="RYT855" s="28"/>
      <c r="RYU855" s="28"/>
      <c r="RYV855" s="28"/>
      <c r="RYW855" s="28"/>
      <c r="RYX855" s="28"/>
      <c r="RYY855" s="28"/>
      <c r="RYZ855" s="28"/>
      <c r="RZA855" s="28"/>
      <c r="RZB855" s="28"/>
      <c r="RZC855" s="28"/>
      <c r="RZD855" s="28"/>
      <c r="RZE855" s="28"/>
      <c r="RZF855" s="28"/>
      <c r="RZG855" s="28"/>
      <c r="RZH855" s="28"/>
      <c r="RZI855" s="28"/>
      <c r="RZJ855" s="28"/>
      <c r="RZK855" s="28"/>
      <c r="RZL855" s="28"/>
      <c r="RZM855" s="28"/>
      <c r="RZN855" s="28"/>
      <c r="RZO855" s="28"/>
      <c r="RZP855" s="28"/>
      <c r="RZQ855" s="28"/>
      <c r="RZR855" s="28"/>
      <c r="RZS855" s="28"/>
      <c r="RZT855" s="28"/>
      <c r="RZU855" s="28"/>
      <c r="RZV855" s="28"/>
      <c r="RZW855" s="28"/>
      <c r="RZX855" s="28"/>
      <c r="RZY855" s="28"/>
      <c r="RZZ855" s="28"/>
      <c r="SAA855" s="28"/>
      <c r="SAB855" s="28"/>
      <c r="SAC855" s="28"/>
      <c r="SAD855" s="28"/>
      <c r="SAE855" s="28"/>
      <c r="SAF855" s="28"/>
      <c r="SAG855" s="28"/>
      <c r="SAH855" s="28"/>
      <c r="SAI855" s="28"/>
      <c r="SAJ855" s="28"/>
      <c r="SAK855" s="28"/>
      <c r="SAL855" s="28"/>
      <c r="SAM855" s="28"/>
      <c r="SAN855" s="28"/>
      <c r="SAO855" s="28"/>
      <c r="SAP855" s="28"/>
      <c r="SAQ855" s="28"/>
      <c r="SAR855" s="28"/>
      <c r="SAS855" s="28"/>
      <c r="SAT855" s="28"/>
      <c r="SAU855" s="28"/>
      <c r="SAV855" s="28"/>
      <c r="SAW855" s="28"/>
      <c r="SAX855" s="28"/>
      <c r="SAY855" s="28"/>
      <c r="SAZ855" s="28"/>
      <c r="SBA855" s="28"/>
      <c r="SBB855" s="28"/>
      <c r="SBC855" s="28"/>
      <c r="SBD855" s="28"/>
      <c r="SBE855" s="28"/>
      <c r="SBF855" s="28"/>
      <c r="SBG855" s="28"/>
      <c r="SBH855" s="28"/>
      <c r="SBI855" s="28"/>
      <c r="SBJ855" s="28"/>
      <c r="SBK855" s="28"/>
      <c r="SBL855" s="28"/>
      <c r="SBM855" s="28"/>
      <c r="SBN855" s="28"/>
      <c r="SBO855" s="28"/>
      <c r="SBP855" s="28"/>
      <c r="SBQ855" s="28"/>
      <c r="SBR855" s="28"/>
      <c r="SBS855" s="28"/>
      <c r="SBT855" s="28"/>
      <c r="SBU855" s="28"/>
      <c r="SBV855" s="28"/>
      <c r="SBW855" s="28"/>
      <c r="SBX855" s="28"/>
      <c r="SBY855" s="28"/>
      <c r="SBZ855" s="28"/>
      <c r="SCA855" s="28"/>
      <c r="SCB855" s="28"/>
      <c r="SCC855" s="28"/>
      <c r="SCD855" s="28"/>
      <c r="SCE855" s="28"/>
      <c r="SCF855" s="28"/>
      <c r="SCG855" s="28"/>
      <c r="SCH855" s="28"/>
      <c r="SCI855" s="28"/>
      <c r="SCJ855" s="28"/>
      <c r="SCK855" s="28"/>
      <c r="SCL855" s="28"/>
      <c r="SCM855" s="28"/>
      <c r="SCN855" s="28"/>
      <c r="SCO855" s="28"/>
      <c r="SCP855" s="28"/>
      <c r="SCQ855" s="28"/>
      <c r="SCR855" s="28"/>
      <c r="SCS855" s="28"/>
      <c r="SCT855" s="28"/>
      <c r="SCU855" s="28"/>
      <c r="SCV855" s="28"/>
      <c r="SCW855" s="28"/>
      <c r="SCX855" s="28"/>
      <c r="SCY855" s="28"/>
      <c r="SCZ855" s="28"/>
      <c r="SDA855" s="28"/>
      <c r="SDB855" s="28"/>
      <c r="SDC855" s="28"/>
      <c r="SDD855" s="28"/>
      <c r="SDE855" s="28"/>
      <c r="SDF855" s="28"/>
      <c r="SDG855" s="28"/>
      <c r="SDH855" s="28"/>
      <c r="SDI855" s="28"/>
      <c r="SDJ855" s="28"/>
      <c r="SDK855" s="28"/>
      <c r="SDL855" s="28"/>
      <c r="SDM855" s="28"/>
      <c r="SDN855" s="28"/>
      <c r="SDO855" s="28"/>
      <c r="SDP855" s="28"/>
      <c r="SDQ855" s="28"/>
      <c r="SDR855" s="28"/>
      <c r="SDS855" s="28"/>
      <c r="SDT855" s="28"/>
      <c r="SDU855" s="28"/>
      <c r="SDV855" s="28"/>
      <c r="SDW855" s="28"/>
      <c r="SDX855" s="28"/>
      <c r="SDY855" s="28"/>
      <c r="SDZ855" s="28"/>
      <c r="SEA855" s="28"/>
      <c r="SEB855" s="28"/>
      <c r="SEC855" s="28"/>
      <c r="SED855" s="28"/>
      <c r="SEE855" s="28"/>
      <c r="SEF855" s="28"/>
      <c r="SEG855" s="28"/>
      <c r="SEH855" s="28"/>
      <c r="SEI855" s="28"/>
      <c r="SEJ855" s="28"/>
      <c r="SEK855" s="28"/>
      <c r="SEL855" s="28"/>
      <c r="SEM855" s="28"/>
      <c r="SEN855" s="28"/>
      <c r="SEO855" s="28"/>
      <c r="SEP855" s="28"/>
      <c r="SEQ855" s="28"/>
      <c r="SER855" s="28"/>
      <c r="SES855" s="28"/>
      <c r="SET855" s="28"/>
      <c r="SEU855" s="28"/>
      <c r="SEV855" s="28"/>
      <c r="SEW855" s="28"/>
      <c r="SEX855" s="28"/>
      <c r="SEY855" s="28"/>
      <c r="SEZ855" s="28"/>
      <c r="SFA855" s="28"/>
      <c r="SFB855" s="28"/>
      <c r="SFC855" s="28"/>
      <c r="SFD855" s="28"/>
      <c r="SFE855" s="28"/>
      <c r="SFF855" s="28"/>
      <c r="SFG855" s="28"/>
      <c r="SFH855" s="28"/>
      <c r="SFI855" s="28"/>
      <c r="SFJ855" s="28"/>
      <c r="SFK855" s="28"/>
      <c r="SFL855" s="28"/>
      <c r="SFM855" s="28"/>
      <c r="SFN855" s="28"/>
      <c r="SFO855" s="28"/>
      <c r="SFP855" s="28"/>
      <c r="SFQ855" s="28"/>
      <c r="SFR855" s="28"/>
      <c r="SFS855" s="28"/>
      <c r="SFT855" s="28"/>
      <c r="SFU855" s="28"/>
      <c r="SFV855" s="28"/>
      <c r="SFW855" s="28"/>
      <c r="SFX855" s="28"/>
      <c r="SFY855" s="28"/>
      <c r="SFZ855" s="28"/>
      <c r="SGA855" s="28"/>
      <c r="SGB855" s="28"/>
      <c r="SGC855" s="28"/>
      <c r="SGD855" s="28"/>
      <c r="SGE855" s="28"/>
      <c r="SGF855" s="28"/>
      <c r="SGG855" s="28"/>
      <c r="SGH855" s="28"/>
      <c r="SGI855" s="28"/>
      <c r="SGJ855" s="28"/>
      <c r="SGK855" s="28"/>
      <c r="SGL855" s="28"/>
      <c r="SGM855" s="28"/>
      <c r="SGN855" s="28"/>
      <c r="SGO855" s="28"/>
      <c r="SGP855" s="28"/>
      <c r="SGQ855" s="28"/>
      <c r="SGR855" s="28"/>
      <c r="SGS855" s="28"/>
      <c r="SGT855" s="28"/>
      <c r="SGU855" s="28"/>
      <c r="SGV855" s="28"/>
      <c r="SGW855" s="28"/>
      <c r="SGX855" s="28"/>
      <c r="SGY855" s="28"/>
      <c r="SGZ855" s="28"/>
      <c r="SHA855" s="28"/>
      <c r="SHB855" s="28"/>
      <c r="SHC855" s="28"/>
      <c r="SHD855" s="28"/>
      <c r="SHE855" s="28"/>
      <c r="SHF855" s="28"/>
      <c r="SHG855" s="28"/>
      <c r="SHH855" s="28"/>
      <c r="SHI855" s="28"/>
      <c r="SHJ855" s="28"/>
      <c r="SHK855" s="28"/>
      <c r="SHL855" s="28"/>
      <c r="SHM855" s="28"/>
      <c r="SHN855" s="28"/>
      <c r="SHO855" s="28"/>
      <c r="SHP855" s="28"/>
      <c r="SHQ855" s="28"/>
      <c r="SHR855" s="28"/>
      <c r="SHS855" s="28"/>
      <c r="SHT855" s="28"/>
      <c r="SHU855" s="28"/>
      <c r="SHV855" s="28"/>
      <c r="SHW855" s="28"/>
      <c r="SHX855" s="28"/>
      <c r="SHY855" s="28"/>
      <c r="SHZ855" s="28"/>
      <c r="SIA855" s="28"/>
      <c r="SIB855" s="28"/>
      <c r="SIC855" s="28"/>
      <c r="SID855" s="28"/>
      <c r="SIE855" s="28"/>
      <c r="SIF855" s="28"/>
      <c r="SIG855" s="28"/>
      <c r="SIH855" s="28"/>
      <c r="SII855" s="28"/>
      <c r="SIJ855" s="28"/>
      <c r="SIK855" s="28"/>
      <c r="SIL855" s="28"/>
      <c r="SIM855" s="28"/>
      <c r="SIN855" s="28"/>
      <c r="SIO855" s="28"/>
      <c r="SIP855" s="28"/>
      <c r="SIQ855" s="28"/>
      <c r="SIR855" s="28"/>
      <c r="SIS855" s="28"/>
      <c r="SIT855" s="28"/>
      <c r="SIU855" s="28"/>
      <c r="SIV855" s="28"/>
      <c r="SIW855" s="28"/>
      <c r="SIX855" s="28"/>
      <c r="SIY855" s="28"/>
      <c r="SIZ855" s="28"/>
      <c r="SJA855" s="28"/>
      <c r="SJB855" s="28"/>
      <c r="SJC855" s="28"/>
      <c r="SJD855" s="28"/>
      <c r="SJE855" s="28"/>
      <c r="SJF855" s="28"/>
      <c r="SJG855" s="28"/>
      <c r="SJH855" s="28"/>
      <c r="SJI855" s="28"/>
      <c r="SJJ855" s="28"/>
      <c r="SJK855" s="28"/>
      <c r="SJL855" s="28"/>
      <c r="SJM855" s="28"/>
      <c r="SJN855" s="28"/>
      <c r="SJO855" s="28"/>
      <c r="SJP855" s="28"/>
      <c r="SJQ855" s="28"/>
      <c r="SJR855" s="28"/>
      <c r="SJS855" s="28"/>
      <c r="SJT855" s="28"/>
      <c r="SJU855" s="28"/>
      <c r="SJV855" s="28"/>
      <c r="SJW855" s="28"/>
      <c r="SJX855" s="28"/>
      <c r="SJY855" s="28"/>
      <c r="SJZ855" s="28"/>
      <c r="SKA855" s="28"/>
      <c r="SKB855" s="28"/>
      <c r="SKC855" s="28"/>
      <c r="SKD855" s="28"/>
      <c r="SKE855" s="28"/>
      <c r="SKF855" s="28"/>
      <c r="SKG855" s="28"/>
      <c r="SKH855" s="28"/>
      <c r="SKI855" s="28"/>
      <c r="SKJ855" s="28"/>
      <c r="SKK855" s="28"/>
      <c r="SKL855" s="28"/>
      <c r="SKM855" s="28"/>
      <c r="SKN855" s="28"/>
      <c r="SKO855" s="28"/>
      <c r="SKP855" s="28"/>
      <c r="SKQ855" s="28"/>
      <c r="SKR855" s="28"/>
      <c r="SKS855" s="28"/>
      <c r="SKT855" s="28"/>
      <c r="SKU855" s="28"/>
      <c r="SKV855" s="28"/>
      <c r="SKW855" s="28"/>
      <c r="SKX855" s="28"/>
      <c r="SKY855" s="28"/>
      <c r="SKZ855" s="28"/>
      <c r="SLA855" s="28"/>
      <c r="SLB855" s="28"/>
      <c r="SLC855" s="28"/>
      <c r="SLD855" s="28"/>
      <c r="SLE855" s="28"/>
      <c r="SLF855" s="28"/>
      <c r="SLG855" s="28"/>
      <c r="SLH855" s="28"/>
      <c r="SLI855" s="28"/>
      <c r="SLJ855" s="28"/>
      <c r="SLK855" s="28"/>
      <c r="SLL855" s="28"/>
      <c r="SLM855" s="28"/>
      <c r="SLN855" s="28"/>
      <c r="SLO855" s="28"/>
      <c r="SLP855" s="28"/>
      <c r="SLQ855" s="28"/>
      <c r="SLR855" s="28"/>
      <c r="SLS855" s="28"/>
      <c r="SLT855" s="28"/>
      <c r="SLU855" s="28"/>
      <c r="SLV855" s="28"/>
      <c r="SLW855" s="28"/>
      <c r="SLX855" s="28"/>
      <c r="SLY855" s="28"/>
      <c r="SLZ855" s="28"/>
      <c r="SMA855" s="28"/>
      <c r="SMB855" s="28"/>
      <c r="SMC855" s="28"/>
      <c r="SMD855" s="28"/>
      <c r="SME855" s="28"/>
      <c r="SMF855" s="28"/>
      <c r="SMG855" s="28"/>
      <c r="SMH855" s="28"/>
      <c r="SMI855" s="28"/>
      <c r="SMJ855" s="28"/>
      <c r="SMK855" s="28"/>
      <c r="SML855" s="28"/>
      <c r="SMM855" s="28"/>
      <c r="SMN855" s="28"/>
      <c r="SMO855" s="28"/>
      <c r="SMP855" s="28"/>
      <c r="SMQ855" s="28"/>
      <c r="SMR855" s="28"/>
      <c r="SMS855" s="28"/>
      <c r="SMT855" s="28"/>
      <c r="SMU855" s="28"/>
      <c r="SMV855" s="28"/>
      <c r="SMW855" s="28"/>
      <c r="SMX855" s="28"/>
      <c r="SMY855" s="28"/>
      <c r="SMZ855" s="28"/>
      <c r="SNA855" s="28"/>
      <c r="SNB855" s="28"/>
      <c r="SNC855" s="28"/>
      <c r="SND855" s="28"/>
      <c r="SNE855" s="28"/>
      <c r="SNF855" s="28"/>
      <c r="SNG855" s="28"/>
      <c r="SNH855" s="28"/>
      <c r="SNI855" s="28"/>
      <c r="SNJ855" s="28"/>
      <c r="SNK855" s="28"/>
      <c r="SNL855" s="28"/>
      <c r="SNM855" s="28"/>
      <c r="SNN855" s="28"/>
      <c r="SNO855" s="28"/>
      <c r="SNP855" s="28"/>
      <c r="SNQ855" s="28"/>
      <c r="SNR855" s="28"/>
      <c r="SNS855" s="28"/>
      <c r="SNT855" s="28"/>
      <c r="SNU855" s="28"/>
      <c r="SNV855" s="28"/>
      <c r="SNW855" s="28"/>
      <c r="SNX855" s="28"/>
      <c r="SNY855" s="28"/>
      <c r="SNZ855" s="28"/>
      <c r="SOA855" s="28"/>
      <c r="SOB855" s="28"/>
      <c r="SOC855" s="28"/>
      <c r="SOD855" s="28"/>
      <c r="SOE855" s="28"/>
      <c r="SOF855" s="28"/>
      <c r="SOG855" s="28"/>
      <c r="SOH855" s="28"/>
      <c r="SOI855" s="28"/>
      <c r="SOJ855" s="28"/>
      <c r="SOK855" s="28"/>
      <c r="SOL855" s="28"/>
      <c r="SOM855" s="28"/>
      <c r="SON855" s="28"/>
      <c r="SOO855" s="28"/>
      <c r="SOP855" s="28"/>
      <c r="SOQ855" s="28"/>
      <c r="SOR855" s="28"/>
      <c r="SOS855" s="28"/>
      <c r="SOT855" s="28"/>
      <c r="SOU855" s="28"/>
      <c r="SOV855" s="28"/>
      <c r="SOW855" s="28"/>
      <c r="SOX855" s="28"/>
      <c r="SOY855" s="28"/>
      <c r="SOZ855" s="28"/>
      <c r="SPA855" s="28"/>
      <c r="SPB855" s="28"/>
      <c r="SPC855" s="28"/>
      <c r="SPD855" s="28"/>
      <c r="SPE855" s="28"/>
      <c r="SPF855" s="28"/>
      <c r="SPG855" s="28"/>
      <c r="SPH855" s="28"/>
      <c r="SPI855" s="28"/>
      <c r="SPJ855" s="28"/>
      <c r="SPK855" s="28"/>
      <c r="SPL855" s="28"/>
      <c r="SPM855" s="28"/>
      <c r="SPN855" s="28"/>
      <c r="SPO855" s="28"/>
      <c r="SPP855" s="28"/>
      <c r="SPQ855" s="28"/>
      <c r="SPR855" s="28"/>
      <c r="SPS855" s="28"/>
      <c r="SPT855" s="28"/>
      <c r="SPU855" s="28"/>
      <c r="SPV855" s="28"/>
      <c r="SPW855" s="28"/>
      <c r="SPX855" s="28"/>
      <c r="SPY855" s="28"/>
      <c r="SPZ855" s="28"/>
      <c r="SQA855" s="28"/>
      <c r="SQB855" s="28"/>
      <c r="SQC855" s="28"/>
      <c r="SQD855" s="28"/>
      <c r="SQE855" s="28"/>
      <c r="SQF855" s="28"/>
      <c r="SQG855" s="28"/>
      <c r="SQH855" s="28"/>
      <c r="SQI855" s="28"/>
      <c r="SQJ855" s="28"/>
      <c r="SQK855" s="28"/>
      <c r="SQL855" s="28"/>
      <c r="SQM855" s="28"/>
      <c r="SQN855" s="28"/>
      <c r="SQO855" s="28"/>
      <c r="SQP855" s="28"/>
      <c r="SQQ855" s="28"/>
      <c r="SQR855" s="28"/>
      <c r="SQS855" s="28"/>
      <c r="SQT855" s="28"/>
      <c r="SQU855" s="28"/>
      <c r="SQV855" s="28"/>
      <c r="SQW855" s="28"/>
      <c r="SQX855" s="28"/>
      <c r="SQY855" s="28"/>
      <c r="SQZ855" s="28"/>
      <c r="SRA855" s="28"/>
      <c r="SRB855" s="28"/>
      <c r="SRC855" s="28"/>
      <c r="SRD855" s="28"/>
      <c r="SRE855" s="28"/>
      <c r="SRF855" s="28"/>
      <c r="SRG855" s="28"/>
      <c r="SRH855" s="28"/>
      <c r="SRI855" s="28"/>
      <c r="SRJ855" s="28"/>
      <c r="SRK855" s="28"/>
      <c r="SRL855" s="28"/>
      <c r="SRM855" s="28"/>
      <c r="SRN855" s="28"/>
      <c r="SRO855" s="28"/>
      <c r="SRP855" s="28"/>
      <c r="SRQ855" s="28"/>
      <c r="SRR855" s="28"/>
      <c r="SRS855" s="28"/>
      <c r="SRT855" s="28"/>
      <c r="SRU855" s="28"/>
      <c r="SRV855" s="28"/>
      <c r="SRW855" s="28"/>
      <c r="SRX855" s="28"/>
      <c r="SRY855" s="28"/>
      <c r="SRZ855" s="28"/>
      <c r="SSA855" s="28"/>
      <c r="SSB855" s="28"/>
      <c r="SSC855" s="28"/>
      <c r="SSD855" s="28"/>
      <c r="SSE855" s="28"/>
      <c r="SSF855" s="28"/>
      <c r="SSG855" s="28"/>
      <c r="SSH855" s="28"/>
      <c r="SSI855" s="28"/>
      <c r="SSJ855" s="28"/>
      <c r="SSK855" s="28"/>
      <c r="SSL855" s="28"/>
      <c r="SSM855" s="28"/>
      <c r="SSN855" s="28"/>
      <c r="SSO855" s="28"/>
      <c r="SSP855" s="28"/>
      <c r="SSQ855" s="28"/>
      <c r="SSR855" s="28"/>
      <c r="SSS855" s="28"/>
      <c r="SST855" s="28"/>
      <c r="SSU855" s="28"/>
      <c r="SSV855" s="28"/>
      <c r="SSW855" s="28"/>
      <c r="SSX855" s="28"/>
      <c r="SSY855" s="28"/>
      <c r="SSZ855" s="28"/>
      <c r="STA855" s="28"/>
      <c r="STB855" s="28"/>
      <c r="STC855" s="28"/>
      <c r="STD855" s="28"/>
      <c r="STE855" s="28"/>
      <c r="STF855" s="28"/>
      <c r="STG855" s="28"/>
      <c r="STH855" s="28"/>
      <c r="STI855" s="28"/>
      <c r="STJ855" s="28"/>
      <c r="STK855" s="28"/>
      <c r="STL855" s="28"/>
      <c r="STM855" s="28"/>
      <c r="STN855" s="28"/>
      <c r="STO855" s="28"/>
      <c r="STP855" s="28"/>
      <c r="STQ855" s="28"/>
      <c r="STR855" s="28"/>
      <c r="STS855" s="28"/>
      <c r="STT855" s="28"/>
      <c r="STU855" s="28"/>
      <c r="STV855" s="28"/>
      <c r="STW855" s="28"/>
      <c r="STX855" s="28"/>
      <c r="STY855" s="28"/>
      <c r="STZ855" s="28"/>
      <c r="SUA855" s="28"/>
      <c r="SUB855" s="28"/>
      <c r="SUC855" s="28"/>
      <c r="SUD855" s="28"/>
      <c r="SUE855" s="28"/>
      <c r="SUF855" s="28"/>
      <c r="SUG855" s="28"/>
      <c r="SUH855" s="28"/>
      <c r="SUI855" s="28"/>
      <c r="SUJ855" s="28"/>
      <c r="SUK855" s="28"/>
      <c r="SUL855" s="28"/>
      <c r="SUM855" s="28"/>
      <c r="SUN855" s="28"/>
      <c r="SUO855" s="28"/>
      <c r="SUP855" s="28"/>
      <c r="SUQ855" s="28"/>
      <c r="SUR855" s="28"/>
      <c r="SUS855" s="28"/>
      <c r="SUT855" s="28"/>
      <c r="SUU855" s="28"/>
      <c r="SUV855" s="28"/>
      <c r="SUW855" s="28"/>
      <c r="SUX855" s="28"/>
      <c r="SUY855" s="28"/>
      <c r="SUZ855" s="28"/>
      <c r="SVA855" s="28"/>
      <c r="SVB855" s="28"/>
      <c r="SVC855" s="28"/>
      <c r="SVD855" s="28"/>
      <c r="SVE855" s="28"/>
      <c r="SVF855" s="28"/>
      <c r="SVG855" s="28"/>
      <c r="SVH855" s="28"/>
      <c r="SVI855" s="28"/>
      <c r="SVJ855" s="28"/>
      <c r="SVK855" s="28"/>
      <c r="SVL855" s="28"/>
      <c r="SVM855" s="28"/>
      <c r="SVN855" s="28"/>
      <c r="SVO855" s="28"/>
      <c r="SVP855" s="28"/>
      <c r="SVQ855" s="28"/>
      <c r="SVR855" s="28"/>
      <c r="SVS855" s="28"/>
      <c r="SVT855" s="28"/>
      <c r="SVU855" s="28"/>
      <c r="SVV855" s="28"/>
      <c r="SVW855" s="28"/>
      <c r="SVX855" s="28"/>
      <c r="SVY855" s="28"/>
      <c r="SVZ855" s="28"/>
      <c r="SWA855" s="28"/>
      <c r="SWB855" s="28"/>
      <c r="SWC855" s="28"/>
      <c r="SWD855" s="28"/>
      <c r="SWE855" s="28"/>
      <c r="SWF855" s="28"/>
      <c r="SWG855" s="28"/>
      <c r="SWH855" s="28"/>
      <c r="SWI855" s="28"/>
      <c r="SWJ855" s="28"/>
      <c r="SWK855" s="28"/>
      <c r="SWL855" s="28"/>
      <c r="SWM855" s="28"/>
      <c r="SWN855" s="28"/>
      <c r="SWO855" s="28"/>
      <c r="SWP855" s="28"/>
      <c r="SWQ855" s="28"/>
      <c r="SWR855" s="28"/>
      <c r="SWS855" s="28"/>
      <c r="SWT855" s="28"/>
      <c r="SWU855" s="28"/>
      <c r="SWV855" s="28"/>
      <c r="SWW855" s="28"/>
      <c r="SWX855" s="28"/>
      <c r="SWY855" s="28"/>
      <c r="SWZ855" s="28"/>
      <c r="SXA855" s="28"/>
      <c r="SXB855" s="28"/>
      <c r="SXC855" s="28"/>
      <c r="SXD855" s="28"/>
      <c r="SXE855" s="28"/>
      <c r="SXF855" s="28"/>
      <c r="SXG855" s="28"/>
      <c r="SXH855" s="28"/>
      <c r="SXI855" s="28"/>
      <c r="SXJ855" s="28"/>
      <c r="SXK855" s="28"/>
      <c r="SXL855" s="28"/>
      <c r="SXM855" s="28"/>
      <c r="SXN855" s="28"/>
      <c r="SXO855" s="28"/>
      <c r="SXP855" s="28"/>
      <c r="SXQ855" s="28"/>
      <c r="SXR855" s="28"/>
      <c r="SXS855" s="28"/>
      <c r="SXT855" s="28"/>
      <c r="SXU855" s="28"/>
      <c r="SXV855" s="28"/>
      <c r="SXW855" s="28"/>
      <c r="SXX855" s="28"/>
      <c r="SXY855" s="28"/>
      <c r="SXZ855" s="28"/>
      <c r="SYA855" s="28"/>
      <c r="SYB855" s="28"/>
      <c r="SYC855" s="28"/>
      <c r="SYD855" s="28"/>
      <c r="SYE855" s="28"/>
      <c r="SYF855" s="28"/>
      <c r="SYG855" s="28"/>
      <c r="SYH855" s="28"/>
      <c r="SYI855" s="28"/>
      <c r="SYJ855" s="28"/>
      <c r="SYK855" s="28"/>
      <c r="SYL855" s="28"/>
      <c r="SYM855" s="28"/>
      <c r="SYN855" s="28"/>
      <c r="SYO855" s="28"/>
      <c r="SYP855" s="28"/>
      <c r="SYQ855" s="28"/>
      <c r="SYR855" s="28"/>
      <c r="SYS855" s="28"/>
      <c r="SYT855" s="28"/>
      <c r="SYU855" s="28"/>
      <c r="SYV855" s="28"/>
      <c r="SYW855" s="28"/>
      <c r="SYX855" s="28"/>
      <c r="SYY855" s="28"/>
      <c r="SYZ855" s="28"/>
      <c r="SZA855" s="28"/>
      <c r="SZB855" s="28"/>
      <c r="SZC855" s="28"/>
      <c r="SZD855" s="28"/>
      <c r="SZE855" s="28"/>
      <c r="SZF855" s="28"/>
      <c r="SZG855" s="28"/>
      <c r="SZH855" s="28"/>
      <c r="SZI855" s="28"/>
      <c r="SZJ855" s="28"/>
      <c r="SZK855" s="28"/>
      <c r="SZL855" s="28"/>
      <c r="SZM855" s="28"/>
      <c r="SZN855" s="28"/>
      <c r="SZO855" s="28"/>
      <c r="SZP855" s="28"/>
      <c r="SZQ855" s="28"/>
      <c r="SZR855" s="28"/>
      <c r="SZS855" s="28"/>
      <c r="SZT855" s="28"/>
      <c r="SZU855" s="28"/>
      <c r="SZV855" s="28"/>
      <c r="SZW855" s="28"/>
      <c r="SZX855" s="28"/>
      <c r="SZY855" s="28"/>
      <c r="SZZ855" s="28"/>
      <c r="TAA855" s="28"/>
      <c r="TAB855" s="28"/>
      <c r="TAC855" s="28"/>
      <c r="TAD855" s="28"/>
      <c r="TAE855" s="28"/>
      <c r="TAF855" s="28"/>
      <c r="TAG855" s="28"/>
      <c r="TAH855" s="28"/>
      <c r="TAI855" s="28"/>
      <c r="TAJ855" s="28"/>
      <c r="TAK855" s="28"/>
      <c r="TAL855" s="28"/>
      <c r="TAM855" s="28"/>
      <c r="TAN855" s="28"/>
      <c r="TAO855" s="28"/>
      <c r="TAP855" s="28"/>
      <c r="TAQ855" s="28"/>
      <c r="TAR855" s="28"/>
      <c r="TAS855" s="28"/>
      <c r="TAT855" s="28"/>
      <c r="TAU855" s="28"/>
      <c r="TAV855" s="28"/>
      <c r="TAW855" s="28"/>
      <c r="TAX855" s="28"/>
      <c r="TAY855" s="28"/>
      <c r="TAZ855" s="28"/>
      <c r="TBA855" s="28"/>
      <c r="TBB855" s="28"/>
      <c r="TBC855" s="28"/>
      <c r="TBD855" s="28"/>
      <c r="TBE855" s="28"/>
      <c r="TBF855" s="28"/>
      <c r="TBG855" s="28"/>
      <c r="TBH855" s="28"/>
      <c r="TBI855" s="28"/>
      <c r="TBJ855" s="28"/>
      <c r="TBK855" s="28"/>
      <c r="TBL855" s="28"/>
      <c r="TBM855" s="28"/>
      <c r="TBN855" s="28"/>
      <c r="TBO855" s="28"/>
      <c r="TBP855" s="28"/>
      <c r="TBQ855" s="28"/>
      <c r="TBR855" s="28"/>
      <c r="TBS855" s="28"/>
      <c r="TBT855" s="28"/>
      <c r="TBU855" s="28"/>
      <c r="TBV855" s="28"/>
      <c r="TBW855" s="28"/>
      <c r="TBX855" s="28"/>
      <c r="TBY855" s="28"/>
      <c r="TBZ855" s="28"/>
      <c r="TCA855" s="28"/>
      <c r="TCB855" s="28"/>
      <c r="TCC855" s="28"/>
      <c r="TCD855" s="28"/>
      <c r="TCE855" s="28"/>
      <c r="TCF855" s="28"/>
      <c r="TCG855" s="28"/>
      <c r="TCH855" s="28"/>
      <c r="TCI855" s="28"/>
      <c r="TCJ855" s="28"/>
      <c r="TCK855" s="28"/>
      <c r="TCL855" s="28"/>
      <c r="TCM855" s="28"/>
      <c r="TCN855" s="28"/>
      <c r="TCO855" s="28"/>
      <c r="TCP855" s="28"/>
      <c r="TCQ855" s="28"/>
      <c r="TCR855" s="28"/>
      <c r="TCS855" s="28"/>
      <c r="TCT855" s="28"/>
      <c r="TCU855" s="28"/>
      <c r="TCV855" s="28"/>
      <c r="TCW855" s="28"/>
      <c r="TCX855" s="28"/>
      <c r="TCY855" s="28"/>
      <c r="TCZ855" s="28"/>
      <c r="TDA855" s="28"/>
      <c r="TDB855" s="28"/>
      <c r="TDC855" s="28"/>
      <c r="TDD855" s="28"/>
      <c r="TDE855" s="28"/>
      <c r="TDF855" s="28"/>
      <c r="TDG855" s="28"/>
      <c r="TDH855" s="28"/>
      <c r="TDI855" s="28"/>
      <c r="TDJ855" s="28"/>
      <c r="TDK855" s="28"/>
      <c r="TDL855" s="28"/>
      <c r="TDM855" s="28"/>
      <c r="TDN855" s="28"/>
      <c r="TDO855" s="28"/>
      <c r="TDP855" s="28"/>
      <c r="TDQ855" s="28"/>
      <c r="TDR855" s="28"/>
      <c r="TDS855" s="28"/>
      <c r="TDT855" s="28"/>
      <c r="TDU855" s="28"/>
      <c r="TDV855" s="28"/>
      <c r="TDW855" s="28"/>
      <c r="TDX855" s="28"/>
      <c r="TDY855" s="28"/>
      <c r="TDZ855" s="28"/>
      <c r="TEA855" s="28"/>
      <c r="TEB855" s="28"/>
      <c r="TEC855" s="28"/>
      <c r="TED855" s="28"/>
      <c r="TEE855" s="28"/>
      <c r="TEF855" s="28"/>
      <c r="TEG855" s="28"/>
      <c r="TEH855" s="28"/>
      <c r="TEI855" s="28"/>
      <c r="TEJ855" s="28"/>
      <c r="TEK855" s="28"/>
      <c r="TEL855" s="28"/>
      <c r="TEM855" s="28"/>
      <c r="TEN855" s="28"/>
      <c r="TEO855" s="28"/>
      <c r="TEP855" s="28"/>
      <c r="TEQ855" s="28"/>
      <c r="TER855" s="28"/>
      <c r="TES855" s="28"/>
      <c r="TET855" s="28"/>
      <c r="TEU855" s="28"/>
      <c r="TEV855" s="28"/>
      <c r="TEW855" s="28"/>
      <c r="TEX855" s="28"/>
      <c r="TEY855" s="28"/>
      <c r="TEZ855" s="28"/>
      <c r="TFA855" s="28"/>
      <c r="TFB855" s="28"/>
      <c r="TFC855" s="28"/>
      <c r="TFD855" s="28"/>
      <c r="TFE855" s="28"/>
      <c r="TFF855" s="28"/>
      <c r="TFG855" s="28"/>
      <c r="TFH855" s="28"/>
      <c r="TFI855" s="28"/>
      <c r="TFJ855" s="28"/>
      <c r="TFK855" s="28"/>
      <c r="TFL855" s="28"/>
      <c r="TFM855" s="28"/>
      <c r="TFN855" s="28"/>
      <c r="TFO855" s="28"/>
      <c r="TFP855" s="28"/>
      <c r="TFQ855" s="28"/>
      <c r="TFR855" s="28"/>
      <c r="TFS855" s="28"/>
      <c r="TFT855" s="28"/>
      <c r="TFU855" s="28"/>
      <c r="TFV855" s="28"/>
      <c r="TFW855" s="28"/>
      <c r="TFX855" s="28"/>
      <c r="TFY855" s="28"/>
      <c r="TFZ855" s="28"/>
      <c r="TGA855" s="28"/>
      <c r="TGB855" s="28"/>
      <c r="TGC855" s="28"/>
      <c r="TGD855" s="28"/>
      <c r="TGE855" s="28"/>
      <c r="TGF855" s="28"/>
      <c r="TGG855" s="28"/>
      <c r="TGH855" s="28"/>
      <c r="TGI855" s="28"/>
      <c r="TGJ855" s="28"/>
      <c r="TGK855" s="28"/>
      <c r="TGL855" s="28"/>
      <c r="TGM855" s="28"/>
      <c r="TGN855" s="28"/>
      <c r="TGO855" s="28"/>
      <c r="TGP855" s="28"/>
      <c r="TGQ855" s="28"/>
      <c r="TGR855" s="28"/>
      <c r="TGS855" s="28"/>
      <c r="TGT855" s="28"/>
      <c r="TGU855" s="28"/>
      <c r="TGV855" s="28"/>
      <c r="TGW855" s="28"/>
      <c r="TGX855" s="28"/>
      <c r="TGY855" s="28"/>
      <c r="TGZ855" s="28"/>
      <c r="THA855" s="28"/>
      <c r="THB855" s="28"/>
      <c r="THC855" s="28"/>
      <c r="THD855" s="28"/>
      <c r="THE855" s="28"/>
      <c r="THF855" s="28"/>
      <c r="THG855" s="28"/>
      <c r="THH855" s="28"/>
      <c r="THI855" s="28"/>
      <c r="THJ855" s="28"/>
      <c r="THK855" s="28"/>
      <c r="THL855" s="28"/>
      <c r="THM855" s="28"/>
      <c r="THN855" s="28"/>
      <c r="THO855" s="28"/>
      <c r="THP855" s="28"/>
      <c r="THQ855" s="28"/>
      <c r="THR855" s="28"/>
      <c r="THS855" s="28"/>
      <c r="THT855" s="28"/>
      <c r="THU855" s="28"/>
      <c r="THV855" s="28"/>
      <c r="THW855" s="28"/>
      <c r="THX855" s="28"/>
      <c r="THY855" s="28"/>
      <c r="THZ855" s="28"/>
      <c r="TIA855" s="28"/>
      <c r="TIB855" s="28"/>
      <c r="TIC855" s="28"/>
      <c r="TID855" s="28"/>
      <c r="TIE855" s="28"/>
      <c r="TIF855" s="28"/>
      <c r="TIG855" s="28"/>
      <c r="TIH855" s="28"/>
      <c r="TII855" s="28"/>
      <c r="TIJ855" s="28"/>
      <c r="TIK855" s="28"/>
      <c r="TIL855" s="28"/>
      <c r="TIM855" s="28"/>
      <c r="TIN855" s="28"/>
      <c r="TIO855" s="28"/>
      <c r="TIP855" s="28"/>
      <c r="TIQ855" s="28"/>
      <c r="TIR855" s="28"/>
      <c r="TIS855" s="28"/>
      <c r="TIT855" s="28"/>
      <c r="TIU855" s="28"/>
      <c r="TIV855" s="28"/>
      <c r="TIW855" s="28"/>
      <c r="TIX855" s="28"/>
      <c r="TIY855" s="28"/>
      <c r="TIZ855" s="28"/>
      <c r="TJA855" s="28"/>
      <c r="TJB855" s="28"/>
      <c r="TJC855" s="28"/>
      <c r="TJD855" s="28"/>
      <c r="TJE855" s="28"/>
      <c r="TJF855" s="28"/>
      <c r="TJG855" s="28"/>
      <c r="TJH855" s="28"/>
      <c r="TJI855" s="28"/>
      <c r="TJJ855" s="28"/>
      <c r="TJK855" s="28"/>
      <c r="TJL855" s="28"/>
      <c r="TJM855" s="28"/>
      <c r="TJN855" s="28"/>
      <c r="TJO855" s="28"/>
      <c r="TJP855" s="28"/>
      <c r="TJQ855" s="28"/>
      <c r="TJR855" s="28"/>
      <c r="TJS855" s="28"/>
      <c r="TJT855" s="28"/>
      <c r="TJU855" s="28"/>
      <c r="TJV855" s="28"/>
      <c r="TJW855" s="28"/>
      <c r="TJX855" s="28"/>
      <c r="TJY855" s="28"/>
      <c r="TJZ855" s="28"/>
      <c r="TKA855" s="28"/>
      <c r="TKB855" s="28"/>
      <c r="TKC855" s="28"/>
      <c r="TKD855" s="28"/>
      <c r="TKE855" s="28"/>
      <c r="TKF855" s="28"/>
      <c r="TKG855" s="28"/>
      <c r="TKH855" s="28"/>
      <c r="TKI855" s="28"/>
      <c r="TKJ855" s="28"/>
      <c r="TKK855" s="28"/>
      <c r="TKL855" s="28"/>
      <c r="TKM855" s="28"/>
      <c r="TKN855" s="28"/>
      <c r="TKO855" s="28"/>
      <c r="TKP855" s="28"/>
      <c r="TKQ855" s="28"/>
      <c r="TKR855" s="28"/>
      <c r="TKS855" s="28"/>
      <c r="TKT855" s="28"/>
      <c r="TKU855" s="28"/>
      <c r="TKV855" s="28"/>
      <c r="TKW855" s="28"/>
      <c r="TKX855" s="28"/>
      <c r="TKY855" s="28"/>
      <c r="TKZ855" s="28"/>
      <c r="TLA855" s="28"/>
      <c r="TLB855" s="28"/>
      <c r="TLC855" s="28"/>
      <c r="TLD855" s="28"/>
      <c r="TLE855" s="28"/>
      <c r="TLF855" s="28"/>
      <c r="TLG855" s="28"/>
      <c r="TLH855" s="28"/>
      <c r="TLI855" s="28"/>
      <c r="TLJ855" s="28"/>
      <c r="TLK855" s="28"/>
      <c r="TLL855" s="28"/>
      <c r="TLM855" s="28"/>
      <c r="TLN855" s="28"/>
      <c r="TLO855" s="28"/>
      <c r="TLP855" s="28"/>
      <c r="TLQ855" s="28"/>
      <c r="TLR855" s="28"/>
      <c r="TLS855" s="28"/>
      <c r="TLT855" s="28"/>
      <c r="TLU855" s="28"/>
      <c r="TLV855" s="28"/>
      <c r="TLW855" s="28"/>
      <c r="TLX855" s="28"/>
      <c r="TLY855" s="28"/>
      <c r="TLZ855" s="28"/>
      <c r="TMA855" s="28"/>
      <c r="TMB855" s="28"/>
      <c r="TMC855" s="28"/>
      <c r="TMD855" s="28"/>
      <c r="TME855" s="28"/>
      <c r="TMF855" s="28"/>
      <c r="TMG855" s="28"/>
      <c r="TMH855" s="28"/>
      <c r="TMI855" s="28"/>
      <c r="TMJ855" s="28"/>
      <c r="TMK855" s="28"/>
      <c r="TML855" s="28"/>
      <c r="TMM855" s="28"/>
      <c r="TMN855" s="28"/>
      <c r="TMO855" s="28"/>
      <c r="TMP855" s="28"/>
      <c r="TMQ855" s="28"/>
      <c r="TMR855" s="28"/>
      <c r="TMS855" s="28"/>
      <c r="TMT855" s="28"/>
      <c r="TMU855" s="28"/>
      <c r="TMV855" s="28"/>
      <c r="TMW855" s="28"/>
      <c r="TMX855" s="28"/>
      <c r="TMY855" s="28"/>
      <c r="TMZ855" s="28"/>
      <c r="TNA855" s="28"/>
      <c r="TNB855" s="28"/>
      <c r="TNC855" s="28"/>
      <c r="TND855" s="28"/>
      <c r="TNE855" s="28"/>
      <c r="TNF855" s="28"/>
      <c r="TNG855" s="28"/>
      <c r="TNH855" s="28"/>
      <c r="TNI855" s="28"/>
      <c r="TNJ855" s="28"/>
      <c r="TNK855" s="28"/>
      <c r="TNL855" s="28"/>
      <c r="TNM855" s="28"/>
      <c r="TNN855" s="28"/>
      <c r="TNO855" s="28"/>
      <c r="TNP855" s="28"/>
      <c r="TNQ855" s="28"/>
      <c r="TNR855" s="28"/>
      <c r="TNS855" s="28"/>
      <c r="TNT855" s="28"/>
      <c r="TNU855" s="28"/>
      <c r="TNV855" s="28"/>
      <c r="TNW855" s="28"/>
      <c r="TNX855" s="28"/>
      <c r="TNY855" s="28"/>
      <c r="TNZ855" s="28"/>
      <c r="TOA855" s="28"/>
      <c r="TOB855" s="28"/>
      <c r="TOC855" s="28"/>
      <c r="TOD855" s="28"/>
      <c r="TOE855" s="28"/>
      <c r="TOF855" s="28"/>
      <c r="TOG855" s="28"/>
      <c r="TOH855" s="28"/>
      <c r="TOI855" s="28"/>
      <c r="TOJ855" s="28"/>
      <c r="TOK855" s="28"/>
      <c r="TOL855" s="28"/>
      <c r="TOM855" s="28"/>
      <c r="TON855" s="28"/>
      <c r="TOO855" s="28"/>
      <c r="TOP855" s="28"/>
      <c r="TOQ855" s="28"/>
      <c r="TOR855" s="28"/>
      <c r="TOS855" s="28"/>
      <c r="TOT855" s="28"/>
      <c r="TOU855" s="28"/>
      <c r="TOV855" s="28"/>
      <c r="TOW855" s="28"/>
      <c r="TOX855" s="28"/>
      <c r="TOY855" s="28"/>
      <c r="TOZ855" s="28"/>
      <c r="TPA855" s="28"/>
      <c r="TPB855" s="28"/>
      <c r="TPC855" s="28"/>
      <c r="TPD855" s="28"/>
      <c r="TPE855" s="28"/>
      <c r="TPF855" s="28"/>
      <c r="TPG855" s="28"/>
      <c r="TPH855" s="28"/>
      <c r="TPI855" s="28"/>
      <c r="TPJ855" s="28"/>
      <c r="TPK855" s="28"/>
      <c r="TPL855" s="28"/>
      <c r="TPM855" s="28"/>
      <c r="TPN855" s="28"/>
      <c r="TPO855" s="28"/>
      <c r="TPP855" s="28"/>
      <c r="TPQ855" s="28"/>
      <c r="TPR855" s="28"/>
      <c r="TPS855" s="28"/>
      <c r="TPT855" s="28"/>
      <c r="TPU855" s="28"/>
      <c r="TPV855" s="28"/>
      <c r="TPW855" s="28"/>
      <c r="TPX855" s="28"/>
      <c r="TPY855" s="28"/>
      <c r="TPZ855" s="28"/>
      <c r="TQA855" s="28"/>
      <c r="TQB855" s="28"/>
      <c r="TQC855" s="28"/>
      <c r="TQD855" s="28"/>
      <c r="TQE855" s="28"/>
      <c r="TQF855" s="28"/>
      <c r="TQG855" s="28"/>
      <c r="TQH855" s="28"/>
      <c r="TQI855" s="28"/>
      <c r="TQJ855" s="28"/>
      <c r="TQK855" s="28"/>
      <c r="TQL855" s="28"/>
      <c r="TQM855" s="28"/>
      <c r="TQN855" s="28"/>
      <c r="TQO855" s="28"/>
      <c r="TQP855" s="28"/>
      <c r="TQQ855" s="28"/>
      <c r="TQR855" s="28"/>
      <c r="TQS855" s="28"/>
      <c r="TQT855" s="28"/>
      <c r="TQU855" s="28"/>
      <c r="TQV855" s="28"/>
      <c r="TQW855" s="28"/>
      <c r="TQX855" s="28"/>
      <c r="TQY855" s="28"/>
      <c r="TQZ855" s="28"/>
      <c r="TRA855" s="28"/>
      <c r="TRB855" s="28"/>
      <c r="TRC855" s="28"/>
      <c r="TRD855" s="28"/>
      <c r="TRE855" s="28"/>
      <c r="TRF855" s="28"/>
      <c r="TRG855" s="28"/>
      <c r="TRH855" s="28"/>
      <c r="TRI855" s="28"/>
      <c r="TRJ855" s="28"/>
      <c r="TRK855" s="28"/>
      <c r="TRL855" s="28"/>
      <c r="TRM855" s="28"/>
      <c r="TRN855" s="28"/>
      <c r="TRO855" s="28"/>
      <c r="TRP855" s="28"/>
      <c r="TRQ855" s="28"/>
      <c r="TRR855" s="28"/>
      <c r="TRS855" s="28"/>
      <c r="TRT855" s="28"/>
      <c r="TRU855" s="28"/>
      <c r="TRV855" s="28"/>
      <c r="TRW855" s="28"/>
      <c r="TRX855" s="28"/>
      <c r="TRY855" s="28"/>
      <c r="TRZ855" s="28"/>
      <c r="TSA855" s="28"/>
      <c r="TSB855" s="28"/>
      <c r="TSC855" s="28"/>
      <c r="TSD855" s="28"/>
      <c r="TSE855" s="28"/>
      <c r="TSF855" s="28"/>
      <c r="TSG855" s="28"/>
      <c r="TSH855" s="28"/>
      <c r="TSI855" s="28"/>
      <c r="TSJ855" s="28"/>
      <c r="TSK855" s="28"/>
      <c r="TSL855" s="28"/>
      <c r="TSM855" s="28"/>
      <c r="TSN855" s="28"/>
      <c r="TSO855" s="28"/>
      <c r="TSP855" s="28"/>
      <c r="TSQ855" s="28"/>
      <c r="TSR855" s="28"/>
      <c r="TSS855" s="28"/>
      <c r="TST855" s="28"/>
      <c r="TSU855" s="28"/>
      <c r="TSV855" s="28"/>
      <c r="TSW855" s="28"/>
      <c r="TSX855" s="28"/>
      <c r="TSY855" s="28"/>
      <c r="TSZ855" s="28"/>
      <c r="TTA855" s="28"/>
      <c r="TTB855" s="28"/>
      <c r="TTC855" s="28"/>
      <c r="TTD855" s="28"/>
      <c r="TTE855" s="28"/>
      <c r="TTF855" s="28"/>
      <c r="TTG855" s="28"/>
      <c r="TTH855" s="28"/>
      <c r="TTI855" s="28"/>
      <c r="TTJ855" s="28"/>
      <c r="TTK855" s="28"/>
      <c r="TTL855" s="28"/>
      <c r="TTM855" s="28"/>
      <c r="TTN855" s="28"/>
      <c r="TTO855" s="28"/>
      <c r="TTP855" s="28"/>
      <c r="TTQ855" s="28"/>
      <c r="TTR855" s="28"/>
      <c r="TTS855" s="28"/>
      <c r="TTT855" s="28"/>
      <c r="TTU855" s="28"/>
      <c r="TTV855" s="28"/>
      <c r="TTW855" s="28"/>
      <c r="TTX855" s="28"/>
      <c r="TTY855" s="28"/>
      <c r="TTZ855" s="28"/>
      <c r="TUA855" s="28"/>
      <c r="TUB855" s="28"/>
      <c r="TUC855" s="28"/>
      <c r="TUD855" s="28"/>
      <c r="TUE855" s="28"/>
      <c r="TUF855" s="28"/>
      <c r="TUG855" s="28"/>
      <c r="TUH855" s="28"/>
      <c r="TUI855" s="28"/>
      <c r="TUJ855" s="28"/>
      <c r="TUK855" s="28"/>
      <c r="TUL855" s="28"/>
      <c r="TUM855" s="28"/>
      <c r="TUN855" s="28"/>
      <c r="TUO855" s="28"/>
      <c r="TUP855" s="28"/>
      <c r="TUQ855" s="28"/>
      <c r="TUR855" s="28"/>
      <c r="TUS855" s="28"/>
      <c r="TUT855" s="28"/>
      <c r="TUU855" s="28"/>
      <c r="TUV855" s="28"/>
      <c r="TUW855" s="28"/>
      <c r="TUX855" s="28"/>
      <c r="TUY855" s="28"/>
      <c r="TUZ855" s="28"/>
      <c r="TVA855" s="28"/>
      <c r="TVB855" s="28"/>
      <c r="TVC855" s="28"/>
      <c r="TVD855" s="28"/>
      <c r="TVE855" s="28"/>
      <c r="TVF855" s="28"/>
      <c r="TVG855" s="28"/>
      <c r="TVH855" s="28"/>
      <c r="TVI855" s="28"/>
      <c r="TVJ855" s="28"/>
      <c r="TVK855" s="28"/>
      <c r="TVL855" s="28"/>
      <c r="TVM855" s="28"/>
      <c r="TVN855" s="28"/>
      <c r="TVO855" s="28"/>
      <c r="TVP855" s="28"/>
      <c r="TVQ855" s="28"/>
      <c r="TVR855" s="28"/>
      <c r="TVS855" s="28"/>
      <c r="TVT855" s="28"/>
      <c r="TVU855" s="28"/>
      <c r="TVV855" s="28"/>
      <c r="TVW855" s="28"/>
      <c r="TVX855" s="28"/>
      <c r="TVY855" s="28"/>
      <c r="TVZ855" s="28"/>
      <c r="TWA855" s="28"/>
      <c r="TWB855" s="28"/>
      <c r="TWC855" s="28"/>
      <c r="TWD855" s="28"/>
      <c r="TWE855" s="28"/>
      <c r="TWF855" s="28"/>
      <c r="TWG855" s="28"/>
      <c r="TWH855" s="28"/>
      <c r="TWI855" s="28"/>
      <c r="TWJ855" s="28"/>
      <c r="TWK855" s="28"/>
      <c r="TWL855" s="28"/>
      <c r="TWM855" s="28"/>
      <c r="TWN855" s="28"/>
      <c r="TWO855" s="28"/>
      <c r="TWP855" s="28"/>
      <c r="TWQ855" s="28"/>
      <c r="TWR855" s="28"/>
      <c r="TWS855" s="28"/>
      <c r="TWT855" s="28"/>
      <c r="TWU855" s="28"/>
      <c r="TWV855" s="28"/>
      <c r="TWW855" s="28"/>
      <c r="TWX855" s="28"/>
      <c r="TWY855" s="28"/>
      <c r="TWZ855" s="28"/>
      <c r="TXA855" s="28"/>
      <c r="TXB855" s="28"/>
      <c r="TXC855" s="28"/>
      <c r="TXD855" s="28"/>
      <c r="TXE855" s="28"/>
      <c r="TXF855" s="28"/>
      <c r="TXG855" s="28"/>
      <c r="TXH855" s="28"/>
      <c r="TXI855" s="28"/>
      <c r="TXJ855" s="28"/>
      <c r="TXK855" s="28"/>
      <c r="TXL855" s="28"/>
      <c r="TXM855" s="28"/>
      <c r="TXN855" s="28"/>
      <c r="TXO855" s="28"/>
      <c r="TXP855" s="28"/>
      <c r="TXQ855" s="28"/>
      <c r="TXR855" s="28"/>
      <c r="TXS855" s="28"/>
      <c r="TXT855" s="28"/>
      <c r="TXU855" s="28"/>
      <c r="TXV855" s="28"/>
      <c r="TXW855" s="28"/>
      <c r="TXX855" s="28"/>
      <c r="TXY855" s="28"/>
      <c r="TXZ855" s="28"/>
      <c r="TYA855" s="28"/>
      <c r="TYB855" s="28"/>
      <c r="TYC855" s="28"/>
      <c r="TYD855" s="28"/>
      <c r="TYE855" s="28"/>
      <c r="TYF855" s="28"/>
      <c r="TYG855" s="28"/>
      <c r="TYH855" s="28"/>
      <c r="TYI855" s="28"/>
      <c r="TYJ855" s="28"/>
      <c r="TYK855" s="28"/>
      <c r="TYL855" s="28"/>
      <c r="TYM855" s="28"/>
      <c r="TYN855" s="28"/>
      <c r="TYO855" s="28"/>
      <c r="TYP855" s="28"/>
      <c r="TYQ855" s="28"/>
      <c r="TYR855" s="28"/>
      <c r="TYS855" s="28"/>
      <c r="TYT855" s="28"/>
      <c r="TYU855" s="28"/>
      <c r="TYV855" s="28"/>
      <c r="TYW855" s="28"/>
      <c r="TYX855" s="28"/>
      <c r="TYY855" s="28"/>
      <c r="TYZ855" s="28"/>
      <c r="TZA855" s="28"/>
      <c r="TZB855" s="28"/>
      <c r="TZC855" s="28"/>
      <c r="TZD855" s="28"/>
      <c r="TZE855" s="28"/>
      <c r="TZF855" s="28"/>
      <c r="TZG855" s="28"/>
      <c r="TZH855" s="28"/>
      <c r="TZI855" s="28"/>
      <c r="TZJ855" s="28"/>
      <c r="TZK855" s="28"/>
      <c r="TZL855" s="28"/>
      <c r="TZM855" s="28"/>
      <c r="TZN855" s="28"/>
      <c r="TZO855" s="28"/>
      <c r="TZP855" s="28"/>
      <c r="TZQ855" s="28"/>
      <c r="TZR855" s="28"/>
      <c r="TZS855" s="28"/>
      <c r="TZT855" s="28"/>
      <c r="TZU855" s="28"/>
      <c r="TZV855" s="28"/>
      <c r="TZW855" s="28"/>
      <c r="TZX855" s="28"/>
      <c r="TZY855" s="28"/>
      <c r="TZZ855" s="28"/>
      <c r="UAA855" s="28"/>
      <c r="UAB855" s="28"/>
      <c r="UAC855" s="28"/>
      <c r="UAD855" s="28"/>
      <c r="UAE855" s="28"/>
      <c r="UAF855" s="28"/>
      <c r="UAG855" s="28"/>
      <c r="UAH855" s="28"/>
      <c r="UAI855" s="28"/>
      <c r="UAJ855" s="28"/>
      <c r="UAK855" s="28"/>
      <c r="UAL855" s="28"/>
      <c r="UAM855" s="28"/>
      <c r="UAN855" s="28"/>
      <c r="UAO855" s="28"/>
      <c r="UAP855" s="28"/>
      <c r="UAQ855" s="28"/>
      <c r="UAR855" s="28"/>
      <c r="UAS855" s="28"/>
      <c r="UAT855" s="28"/>
      <c r="UAU855" s="28"/>
      <c r="UAV855" s="28"/>
      <c r="UAW855" s="28"/>
      <c r="UAX855" s="28"/>
      <c r="UAY855" s="28"/>
      <c r="UAZ855" s="28"/>
      <c r="UBA855" s="28"/>
      <c r="UBB855" s="28"/>
      <c r="UBC855" s="28"/>
      <c r="UBD855" s="28"/>
      <c r="UBE855" s="28"/>
      <c r="UBF855" s="28"/>
      <c r="UBG855" s="28"/>
      <c r="UBH855" s="28"/>
      <c r="UBI855" s="28"/>
      <c r="UBJ855" s="28"/>
      <c r="UBK855" s="28"/>
      <c r="UBL855" s="28"/>
      <c r="UBM855" s="28"/>
      <c r="UBN855" s="28"/>
      <c r="UBO855" s="28"/>
      <c r="UBP855" s="28"/>
      <c r="UBQ855" s="28"/>
      <c r="UBR855" s="28"/>
      <c r="UBS855" s="28"/>
      <c r="UBT855" s="28"/>
      <c r="UBU855" s="28"/>
      <c r="UBV855" s="28"/>
      <c r="UBW855" s="28"/>
      <c r="UBX855" s="28"/>
      <c r="UBY855" s="28"/>
      <c r="UBZ855" s="28"/>
      <c r="UCA855" s="28"/>
      <c r="UCB855" s="28"/>
      <c r="UCC855" s="28"/>
      <c r="UCD855" s="28"/>
      <c r="UCE855" s="28"/>
      <c r="UCF855" s="28"/>
      <c r="UCG855" s="28"/>
      <c r="UCH855" s="28"/>
      <c r="UCI855" s="28"/>
      <c r="UCJ855" s="28"/>
      <c r="UCK855" s="28"/>
      <c r="UCL855" s="28"/>
      <c r="UCM855" s="28"/>
      <c r="UCN855" s="28"/>
      <c r="UCO855" s="28"/>
      <c r="UCP855" s="28"/>
      <c r="UCQ855" s="28"/>
      <c r="UCR855" s="28"/>
      <c r="UCS855" s="28"/>
      <c r="UCT855" s="28"/>
      <c r="UCU855" s="28"/>
      <c r="UCV855" s="28"/>
      <c r="UCW855" s="28"/>
      <c r="UCX855" s="28"/>
      <c r="UCY855" s="28"/>
      <c r="UCZ855" s="28"/>
      <c r="UDA855" s="28"/>
      <c r="UDB855" s="28"/>
      <c r="UDC855" s="28"/>
      <c r="UDD855" s="28"/>
      <c r="UDE855" s="28"/>
      <c r="UDF855" s="28"/>
      <c r="UDG855" s="28"/>
      <c r="UDH855" s="28"/>
      <c r="UDI855" s="28"/>
      <c r="UDJ855" s="28"/>
      <c r="UDK855" s="28"/>
      <c r="UDL855" s="28"/>
      <c r="UDM855" s="28"/>
      <c r="UDN855" s="28"/>
      <c r="UDO855" s="28"/>
      <c r="UDP855" s="28"/>
      <c r="UDQ855" s="28"/>
      <c r="UDR855" s="28"/>
      <c r="UDS855" s="28"/>
      <c r="UDT855" s="28"/>
      <c r="UDU855" s="28"/>
      <c r="UDV855" s="28"/>
      <c r="UDW855" s="28"/>
      <c r="UDX855" s="28"/>
      <c r="UDY855" s="28"/>
      <c r="UDZ855" s="28"/>
      <c r="UEA855" s="28"/>
      <c r="UEB855" s="28"/>
      <c r="UEC855" s="28"/>
      <c r="UED855" s="28"/>
      <c r="UEE855" s="28"/>
      <c r="UEF855" s="28"/>
      <c r="UEG855" s="28"/>
      <c r="UEH855" s="28"/>
      <c r="UEI855" s="28"/>
      <c r="UEJ855" s="28"/>
      <c r="UEK855" s="28"/>
      <c r="UEL855" s="28"/>
      <c r="UEM855" s="28"/>
      <c r="UEN855" s="28"/>
      <c r="UEO855" s="28"/>
      <c r="UEP855" s="28"/>
      <c r="UEQ855" s="28"/>
      <c r="UER855" s="28"/>
      <c r="UES855" s="28"/>
      <c r="UET855" s="28"/>
      <c r="UEU855" s="28"/>
      <c r="UEV855" s="28"/>
      <c r="UEW855" s="28"/>
      <c r="UEX855" s="28"/>
      <c r="UEY855" s="28"/>
      <c r="UEZ855" s="28"/>
      <c r="UFA855" s="28"/>
      <c r="UFB855" s="28"/>
      <c r="UFC855" s="28"/>
      <c r="UFD855" s="28"/>
      <c r="UFE855" s="28"/>
      <c r="UFF855" s="28"/>
      <c r="UFG855" s="28"/>
      <c r="UFH855" s="28"/>
      <c r="UFI855" s="28"/>
      <c r="UFJ855" s="28"/>
      <c r="UFK855" s="28"/>
      <c r="UFL855" s="28"/>
      <c r="UFM855" s="28"/>
      <c r="UFN855" s="28"/>
      <c r="UFO855" s="28"/>
      <c r="UFP855" s="28"/>
      <c r="UFQ855" s="28"/>
      <c r="UFR855" s="28"/>
      <c r="UFS855" s="28"/>
      <c r="UFT855" s="28"/>
      <c r="UFU855" s="28"/>
      <c r="UFV855" s="28"/>
      <c r="UFW855" s="28"/>
      <c r="UFX855" s="28"/>
      <c r="UFY855" s="28"/>
      <c r="UFZ855" s="28"/>
      <c r="UGA855" s="28"/>
      <c r="UGB855" s="28"/>
      <c r="UGC855" s="28"/>
      <c r="UGD855" s="28"/>
      <c r="UGE855" s="28"/>
      <c r="UGF855" s="28"/>
      <c r="UGG855" s="28"/>
      <c r="UGH855" s="28"/>
      <c r="UGI855" s="28"/>
      <c r="UGJ855" s="28"/>
      <c r="UGK855" s="28"/>
      <c r="UGL855" s="28"/>
      <c r="UGM855" s="28"/>
      <c r="UGN855" s="28"/>
      <c r="UGO855" s="28"/>
      <c r="UGP855" s="28"/>
      <c r="UGQ855" s="28"/>
      <c r="UGR855" s="28"/>
      <c r="UGS855" s="28"/>
      <c r="UGT855" s="28"/>
      <c r="UGU855" s="28"/>
      <c r="UGV855" s="28"/>
      <c r="UGW855" s="28"/>
      <c r="UGX855" s="28"/>
      <c r="UGY855" s="28"/>
      <c r="UGZ855" s="28"/>
      <c r="UHA855" s="28"/>
      <c r="UHB855" s="28"/>
      <c r="UHC855" s="28"/>
      <c r="UHD855" s="28"/>
      <c r="UHE855" s="28"/>
      <c r="UHF855" s="28"/>
      <c r="UHG855" s="28"/>
      <c r="UHH855" s="28"/>
      <c r="UHI855" s="28"/>
      <c r="UHJ855" s="28"/>
      <c r="UHK855" s="28"/>
      <c r="UHL855" s="28"/>
      <c r="UHM855" s="28"/>
      <c r="UHN855" s="28"/>
      <c r="UHO855" s="28"/>
      <c r="UHP855" s="28"/>
      <c r="UHQ855" s="28"/>
      <c r="UHR855" s="28"/>
      <c r="UHS855" s="28"/>
      <c r="UHT855" s="28"/>
      <c r="UHU855" s="28"/>
      <c r="UHV855" s="28"/>
      <c r="UHW855" s="28"/>
      <c r="UHX855" s="28"/>
      <c r="UHY855" s="28"/>
      <c r="UHZ855" s="28"/>
      <c r="UIA855" s="28"/>
      <c r="UIB855" s="28"/>
      <c r="UIC855" s="28"/>
      <c r="UID855" s="28"/>
      <c r="UIE855" s="28"/>
      <c r="UIF855" s="28"/>
      <c r="UIG855" s="28"/>
      <c r="UIH855" s="28"/>
      <c r="UII855" s="28"/>
      <c r="UIJ855" s="28"/>
      <c r="UIK855" s="28"/>
      <c r="UIL855" s="28"/>
      <c r="UIM855" s="28"/>
      <c r="UIN855" s="28"/>
      <c r="UIO855" s="28"/>
      <c r="UIP855" s="28"/>
      <c r="UIQ855" s="28"/>
      <c r="UIR855" s="28"/>
      <c r="UIS855" s="28"/>
      <c r="UIT855" s="28"/>
      <c r="UIU855" s="28"/>
      <c r="UIV855" s="28"/>
      <c r="UIW855" s="28"/>
      <c r="UIX855" s="28"/>
      <c r="UIY855" s="28"/>
      <c r="UIZ855" s="28"/>
      <c r="UJA855" s="28"/>
      <c r="UJB855" s="28"/>
      <c r="UJC855" s="28"/>
      <c r="UJD855" s="28"/>
      <c r="UJE855" s="28"/>
      <c r="UJF855" s="28"/>
      <c r="UJG855" s="28"/>
      <c r="UJH855" s="28"/>
      <c r="UJI855" s="28"/>
      <c r="UJJ855" s="28"/>
      <c r="UJK855" s="28"/>
      <c r="UJL855" s="28"/>
      <c r="UJM855" s="28"/>
      <c r="UJN855" s="28"/>
      <c r="UJO855" s="28"/>
      <c r="UJP855" s="28"/>
      <c r="UJQ855" s="28"/>
      <c r="UJR855" s="28"/>
      <c r="UJS855" s="28"/>
      <c r="UJT855" s="28"/>
      <c r="UJU855" s="28"/>
      <c r="UJV855" s="28"/>
      <c r="UJW855" s="28"/>
      <c r="UJX855" s="28"/>
      <c r="UJY855" s="28"/>
      <c r="UJZ855" s="28"/>
      <c r="UKA855" s="28"/>
      <c r="UKB855" s="28"/>
      <c r="UKC855" s="28"/>
      <c r="UKD855" s="28"/>
      <c r="UKE855" s="28"/>
      <c r="UKF855" s="28"/>
      <c r="UKG855" s="28"/>
      <c r="UKH855" s="28"/>
      <c r="UKI855" s="28"/>
      <c r="UKJ855" s="28"/>
      <c r="UKK855" s="28"/>
      <c r="UKL855" s="28"/>
      <c r="UKM855" s="28"/>
      <c r="UKN855" s="28"/>
      <c r="UKO855" s="28"/>
      <c r="UKP855" s="28"/>
      <c r="UKQ855" s="28"/>
      <c r="UKR855" s="28"/>
      <c r="UKS855" s="28"/>
      <c r="UKT855" s="28"/>
      <c r="UKU855" s="28"/>
      <c r="UKV855" s="28"/>
      <c r="UKW855" s="28"/>
      <c r="UKX855" s="28"/>
      <c r="UKY855" s="28"/>
      <c r="UKZ855" s="28"/>
      <c r="ULA855" s="28"/>
      <c r="ULB855" s="28"/>
      <c r="ULC855" s="28"/>
      <c r="ULD855" s="28"/>
      <c r="ULE855" s="28"/>
      <c r="ULF855" s="28"/>
      <c r="ULG855" s="28"/>
      <c r="ULH855" s="28"/>
      <c r="ULI855" s="28"/>
      <c r="ULJ855" s="28"/>
      <c r="ULK855" s="28"/>
      <c r="ULL855" s="28"/>
      <c r="ULM855" s="28"/>
      <c r="ULN855" s="28"/>
      <c r="ULO855" s="28"/>
      <c r="ULP855" s="28"/>
      <c r="ULQ855" s="28"/>
      <c r="ULR855" s="28"/>
      <c r="ULS855" s="28"/>
      <c r="ULT855" s="28"/>
      <c r="ULU855" s="28"/>
      <c r="ULV855" s="28"/>
      <c r="ULW855" s="28"/>
      <c r="ULX855" s="28"/>
      <c r="ULY855" s="28"/>
      <c r="ULZ855" s="28"/>
      <c r="UMA855" s="28"/>
      <c r="UMB855" s="28"/>
      <c r="UMC855" s="28"/>
      <c r="UMD855" s="28"/>
      <c r="UME855" s="28"/>
      <c r="UMF855" s="28"/>
      <c r="UMG855" s="28"/>
      <c r="UMH855" s="28"/>
      <c r="UMI855" s="28"/>
      <c r="UMJ855" s="28"/>
      <c r="UMK855" s="28"/>
      <c r="UML855" s="28"/>
      <c r="UMM855" s="28"/>
      <c r="UMN855" s="28"/>
      <c r="UMO855" s="28"/>
      <c r="UMP855" s="28"/>
      <c r="UMQ855" s="28"/>
      <c r="UMR855" s="28"/>
      <c r="UMS855" s="28"/>
      <c r="UMT855" s="28"/>
      <c r="UMU855" s="28"/>
      <c r="UMV855" s="28"/>
      <c r="UMW855" s="28"/>
      <c r="UMX855" s="28"/>
      <c r="UMY855" s="28"/>
      <c r="UMZ855" s="28"/>
      <c r="UNA855" s="28"/>
      <c r="UNB855" s="28"/>
      <c r="UNC855" s="28"/>
      <c r="UND855" s="28"/>
      <c r="UNE855" s="28"/>
      <c r="UNF855" s="28"/>
      <c r="UNG855" s="28"/>
      <c r="UNH855" s="28"/>
      <c r="UNI855" s="28"/>
      <c r="UNJ855" s="28"/>
      <c r="UNK855" s="28"/>
      <c r="UNL855" s="28"/>
      <c r="UNM855" s="28"/>
      <c r="UNN855" s="28"/>
      <c r="UNO855" s="28"/>
      <c r="UNP855" s="28"/>
      <c r="UNQ855" s="28"/>
      <c r="UNR855" s="28"/>
      <c r="UNS855" s="28"/>
      <c r="UNT855" s="28"/>
      <c r="UNU855" s="28"/>
      <c r="UNV855" s="28"/>
      <c r="UNW855" s="28"/>
      <c r="UNX855" s="28"/>
      <c r="UNY855" s="28"/>
      <c r="UNZ855" s="28"/>
      <c r="UOA855" s="28"/>
      <c r="UOB855" s="28"/>
      <c r="UOC855" s="28"/>
      <c r="UOD855" s="28"/>
      <c r="UOE855" s="28"/>
      <c r="UOF855" s="28"/>
      <c r="UOG855" s="28"/>
      <c r="UOH855" s="28"/>
      <c r="UOI855" s="28"/>
      <c r="UOJ855" s="28"/>
      <c r="UOK855" s="28"/>
      <c r="UOL855" s="28"/>
      <c r="UOM855" s="28"/>
      <c r="UON855" s="28"/>
      <c r="UOO855" s="28"/>
      <c r="UOP855" s="28"/>
      <c r="UOQ855" s="28"/>
      <c r="UOR855" s="28"/>
      <c r="UOS855" s="28"/>
      <c r="UOT855" s="28"/>
      <c r="UOU855" s="28"/>
      <c r="UOV855" s="28"/>
      <c r="UOW855" s="28"/>
      <c r="UOX855" s="28"/>
      <c r="UOY855" s="28"/>
      <c r="UOZ855" s="28"/>
      <c r="UPA855" s="28"/>
      <c r="UPB855" s="28"/>
      <c r="UPC855" s="28"/>
      <c r="UPD855" s="28"/>
      <c r="UPE855" s="28"/>
      <c r="UPF855" s="28"/>
      <c r="UPG855" s="28"/>
      <c r="UPH855" s="28"/>
      <c r="UPI855" s="28"/>
      <c r="UPJ855" s="28"/>
      <c r="UPK855" s="28"/>
      <c r="UPL855" s="28"/>
      <c r="UPM855" s="28"/>
      <c r="UPN855" s="28"/>
      <c r="UPO855" s="28"/>
      <c r="UPP855" s="28"/>
      <c r="UPQ855" s="28"/>
      <c r="UPR855" s="28"/>
      <c r="UPS855" s="28"/>
      <c r="UPT855" s="28"/>
      <c r="UPU855" s="28"/>
      <c r="UPV855" s="28"/>
      <c r="UPW855" s="28"/>
      <c r="UPX855" s="28"/>
      <c r="UPY855" s="28"/>
      <c r="UPZ855" s="28"/>
      <c r="UQA855" s="28"/>
      <c r="UQB855" s="28"/>
      <c r="UQC855" s="28"/>
      <c r="UQD855" s="28"/>
      <c r="UQE855" s="28"/>
      <c r="UQF855" s="28"/>
      <c r="UQG855" s="28"/>
      <c r="UQH855" s="28"/>
      <c r="UQI855" s="28"/>
      <c r="UQJ855" s="28"/>
      <c r="UQK855" s="28"/>
      <c r="UQL855" s="28"/>
      <c r="UQM855" s="28"/>
      <c r="UQN855" s="28"/>
      <c r="UQO855" s="28"/>
      <c r="UQP855" s="28"/>
      <c r="UQQ855" s="28"/>
      <c r="UQR855" s="28"/>
      <c r="UQS855" s="28"/>
      <c r="UQT855" s="28"/>
      <c r="UQU855" s="28"/>
      <c r="UQV855" s="28"/>
      <c r="UQW855" s="28"/>
      <c r="UQX855" s="28"/>
      <c r="UQY855" s="28"/>
      <c r="UQZ855" s="28"/>
      <c r="URA855" s="28"/>
      <c r="URB855" s="28"/>
      <c r="URC855" s="28"/>
      <c r="URD855" s="28"/>
      <c r="URE855" s="28"/>
      <c r="URF855" s="28"/>
      <c r="URG855" s="28"/>
      <c r="URH855" s="28"/>
      <c r="URI855" s="28"/>
      <c r="URJ855" s="28"/>
      <c r="URK855" s="28"/>
      <c r="URL855" s="28"/>
      <c r="URM855" s="28"/>
      <c r="URN855" s="28"/>
      <c r="URO855" s="28"/>
      <c r="URP855" s="28"/>
      <c r="URQ855" s="28"/>
      <c r="URR855" s="28"/>
      <c r="URS855" s="28"/>
      <c r="URT855" s="28"/>
      <c r="URU855" s="28"/>
      <c r="URV855" s="28"/>
      <c r="URW855" s="28"/>
      <c r="URX855" s="28"/>
      <c r="URY855" s="28"/>
      <c r="URZ855" s="28"/>
      <c r="USA855" s="28"/>
      <c r="USB855" s="28"/>
      <c r="USC855" s="28"/>
      <c r="USD855" s="28"/>
      <c r="USE855" s="28"/>
      <c r="USF855" s="28"/>
      <c r="USG855" s="28"/>
      <c r="USH855" s="28"/>
      <c r="USI855" s="28"/>
      <c r="USJ855" s="28"/>
      <c r="USK855" s="28"/>
      <c r="USL855" s="28"/>
      <c r="USM855" s="28"/>
      <c r="USN855" s="28"/>
      <c r="USO855" s="28"/>
      <c r="USP855" s="28"/>
      <c r="USQ855" s="28"/>
      <c r="USR855" s="28"/>
      <c r="USS855" s="28"/>
      <c r="UST855" s="28"/>
      <c r="USU855" s="28"/>
      <c r="USV855" s="28"/>
      <c r="USW855" s="28"/>
      <c r="USX855" s="28"/>
      <c r="USY855" s="28"/>
      <c r="USZ855" s="28"/>
      <c r="UTA855" s="28"/>
      <c r="UTB855" s="28"/>
      <c r="UTC855" s="28"/>
      <c r="UTD855" s="28"/>
      <c r="UTE855" s="28"/>
      <c r="UTF855" s="28"/>
      <c r="UTG855" s="28"/>
      <c r="UTH855" s="28"/>
      <c r="UTI855" s="28"/>
      <c r="UTJ855" s="28"/>
      <c r="UTK855" s="28"/>
      <c r="UTL855" s="28"/>
      <c r="UTM855" s="28"/>
      <c r="UTN855" s="28"/>
      <c r="UTO855" s="28"/>
      <c r="UTP855" s="28"/>
      <c r="UTQ855" s="28"/>
      <c r="UTR855" s="28"/>
      <c r="UTS855" s="28"/>
      <c r="UTT855" s="28"/>
      <c r="UTU855" s="28"/>
      <c r="UTV855" s="28"/>
      <c r="UTW855" s="28"/>
      <c r="UTX855" s="28"/>
      <c r="UTY855" s="28"/>
      <c r="UTZ855" s="28"/>
      <c r="UUA855" s="28"/>
      <c r="UUB855" s="28"/>
      <c r="UUC855" s="28"/>
      <c r="UUD855" s="28"/>
      <c r="UUE855" s="28"/>
      <c r="UUF855" s="28"/>
      <c r="UUG855" s="28"/>
      <c r="UUH855" s="28"/>
      <c r="UUI855" s="28"/>
      <c r="UUJ855" s="28"/>
      <c r="UUK855" s="28"/>
      <c r="UUL855" s="28"/>
      <c r="UUM855" s="28"/>
      <c r="UUN855" s="28"/>
      <c r="UUO855" s="28"/>
      <c r="UUP855" s="28"/>
      <c r="UUQ855" s="28"/>
      <c r="UUR855" s="28"/>
      <c r="UUS855" s="28"/>
      <c r="UUT855" s="28"/>
      <c r="UUU855" s="28"/>
      <c r="UUV855" s="28"/>
      <c r="UUW855" s="28"/>
      <c r="UUX855" s="28"/>
      <c r="UUY855" s="28"/>
      <c r="UUZ855" s="28"/>
      <c r="UVA855" s="28"/>
      <c r="UVB855" s="28"/>
      <c r="UVC855" s="28"/>
      <c r="UVD855" s="28"/>
      <c r="UVE855" s="28"/>
      <c r="UVF855" s="28"/>
      <c r="UVG855" s="28"/>
      <c r="UVH855" s="28"/>
      <c r="UVI855" s="28"/>
      <c r="UVJ855" s="28"/>
      <c r="UVK855" s="28"/>
      <c r="UVL855" s="28"/>
      <c r="UVM855" s="28"/>
      <c r="UVN855" s="28"/>
      <c r="UVO855" s="28"/>
      <c r="UVP855" s="28"/>
      <c r="UVQ855" s="28"/>
      <c r="UVR855" s="28"/>
      <c r="UVS855" s="28"/>
      <c r="UVT855" s="28"/>
      <c r="UVU855" s="28"/>
      <c r="UVV855" s="28"/>
      <c r="UVW855" s="28"/>
      <c r="UVX855" s="28"/>
      <c r="UVY855" s="28"/>
      <c r="UVZ855" s="28"/>
      <c r="UWA855" s="28"/>
      <c r="UWB855" s="28"/>
      <c r="UWC855" s="28"/>
      <c r="UWD855" s="28"/>
      <c r="UWE855" s="28"/>
      <c r="UWF855" s="28"/>
      <c r="UWG855" s="28"/>
      <c r="UWH855" s="28"/>
      <c r="UWI855" s="28"/>
      <c r="UWJ855" s="28"/>
      <c r="UWK855" s="28"/>
      <c r="UWL855" s="28"/>
      <c r="UWM855" s="28"/>
      <c r="UWN855" s="28"/>
      <c r="UWO855" s="28"/>
      <c r="UWP855" s="28"/>
      <c r="UWQ855" s="28"/>
      <c r="UWR855" s="28"/>
      <c r="UWS855" s="28"/>
      <c r="UWT855" s="28"/>
      <c r="UWU855" s="28"/>
      <c r="UWV855" s="28"/>
      <c r="UWW855" s="28"/>
      <c r="UWX855" s="28"/>
      <c r="UWY855" s="28"/>
      <c r="UWZ855" s="28"/>
      <c r="UXA855" s="28"/>
      <c r="UXB855" s="28"/>
      <c r="UXC855" s="28"/>
      <c r="UXD855" s="28"/>
      <c r="UXE855" s="28"/>
      <c r="UXF855" s="28"/>
      <c r="UXG855" s="28"/>
      <c r="UXH855" s="28"/>
      <c r="UXI855" s="28"/>
      <c r="UXJ855" s="28"/>
      <c r="UXK855" s="28"/>
      <c r="UXL855" s="28"/>
      <c r="UXM855" s="28"/>
      <c r="UXN855" s="28"/>
      <c r="UXO855" s="28"/>
      <c r="UXP855" s="28"/>
      <c r="UXQ855" s="28"/>
      <c r="UXR855" s="28"/>
      <c r="UXS855" s="28"/>
      <c r="UXT855" s="28"/>
      <c r="UXU855" s="28"/>
      <c r="UXV855" s="28"/>
      <c r="UXW855" s="28"/>
      <c r="UXX855" s="28"/>
      <c r="UXY855" s="28"/>
      <c r="UXZ855" s="28"/>
      <c r="UYA855" s="28"/>
      <c r="UYB855" s="28"/>
      <c r="UYC855" s="28"/>
      <c r="UYD855" s="28"/>
      <c r="UYE855" s="28"/>
      <c r="UYF855" s="28"/>
      <c r="UYG855" s="28"/>
      <c r="UYH855" s="28"/>
      <c r="UYI855" s="28"/>
      <c r="UYJ855" s="28"/>
      <c r="UYK855" s="28"/>
      <c r="UYL855" s="28"/>
      <c r="UYM855" s="28"/>
      <c r="UYN855" s="28"/>
      <c r="UYO855" s="28"/>
      <c r="UYP855" s="28"/>
      <c r="UYQ855" s="28"/>
      <c r="UYR855" s="28"/>
      <c r="UYS855" s="28"/>
      <c r="UYT855" s="28"/>
      <c r="UYU855" s="28"/>
      <c r="UYV855" s="28"/>
      <c r="UYW855" s="28"/>
      <c r="UYX855" s="28"/>
      <c r="UYY855" s="28"/>
      <c r="UYZ855" s="28"/>
      <c r="UZA855" s="28"/>
      <c r="UZB855" s="28"/>
      <c r="UZC855" s="28"/>
      <c r="UZD855" s="28"/>
      <c r="UZE855" s="28"/>
      <c r="UZF855" s="28"/>
      <c r="UZG855" s="28"/>
      <c r="UZH855" s="28"/>
      <c r="UZI855" s="28"/>
      <c r="UZJ855" s="28"/>
      <c r="UZK855" s="28"/>
      <c r="UZL855" s="28"/>
      <c r="UZM855" s="28"/>
      <c r="UZN855" s="28"/>
      <c r="UZO855" s="28"/>
      <c r="UZP855" s="28"/>
      <c r="UZQ855" s="28"/>
      <c r="UZR855" s="28"/>
      <c r="UZS855" s="28"/>
      <c r="UZT855" s="28"/>
      <c r="UZU855" s="28"/>
      <c r="UZV855" s="28"/>
      <c r="UZW855" s="28"/>
      <c r="UZX855" s="28"/>
      <c r="UZY855" s="28"/>
      <c r="UZZ855" s="28"/>
      <c r="VAA855" s="28"/>
      <c r="VAB855" s="28"/>
      <c r="VAC855" s="28"/>
      <c r="VAD855" s="28"/>
      <c r="VAE855" s="28"/>
      <c r="VAF855" s="28"/>
      <c r="VAG855" s="28"/>
      <c r="VAH855" s="28"/>
      <c r="VAI855" s="28"/>
      <c r="VAJ855" s="28"/>
      <c r="VAK855" s="28"/>
      <c r="VAL855" s="28"/>
      <c r="VAM855" s="28"/>
      <c r="VAN855" s="28"/>
      <c r="VAO855" s="28"/>
      <c r="VAP855" s="28"/>
      <c r="VAQ855" s="28"/>
      <c r="VAR855" s="28"/>
      <c r="VAS855" s="28"/>
      <c r="VAT855" s="28"/>
      <c r="VAU855" s="28"/>
      <c r="VAV855" s="28"/>
      <c r="VAW855" s="28"/>
      <c r="VAX855" s="28"/>
      <c r="VAY855" s="28"/>
      <c r="VAZ855" s="28"/>
      <c r="VBA855" s="28"/>
      <c r="VBB855" s="28"/>
      <c r="VBC855" s="28"/>
      <c r="VBD855" s="28"/>
      <c r="VBE855" s="28"/>
      <c r="VBF855" s="28"/>
      <c r="VBG855" s="28"/>
      <c r="VBH855" s="28"/>
      <c r="VBI855" s="28"/>
      <c r="VBJ855" s="28"/>
      <c r="VBK855" s="28"/>
      <c r="VBL855" s="28"/>
      <c r="VBM855" s="28"/>
      <c r="VBN855" s="28"/>
      <c r="VBO855" s="28"/>
      <c r="VBP855" s="28"/>
      <c r="VBQ855" s="28"/>
      <c r="VBR855" s="28"/>
      <c r="VBS855" s="28"/>
      <c r="VBT855" s="28"/>
      <c r="VBU855" s="28"/>
      <c r="VBV855" s="28"/>
      <c r="VBW855" s="28"/>
      <c r="VBX855" s="28"/>
      <c r="VBY855" s="28"/>
      <c r="VBZ855" s="28"/>
      <c r="VCA855" s="28"/>
      <c r="VCB855" s="28"/>
      <c r="VCC855" s="28"/>
      <c r="VCD855" s="28"/>
      <c r="VCE855" s="28"/>
      <c r="VCF855" s="28"/>
      <c r="VCG855" s="28"/>
      <c r="VCH855" s="28"/>
      <c r="VCI855" s="28"/>
      <c r="VCJ855" s="28"/>
      <c r="VCK855" s="28"/>
      <c r="VCL855" s="28"/>
      <c r="VCM855" s="28"/>
      <c r="VCN855" s="28"/>
      <c r="VCO855" s="28"/>
      <c r="VCP855" s="28"/>
      <c r="VCQ855" s="28"/>
      <c r="VCR855" s="28"/>
      <c r="VCS855" s="28"/>
      <c r="VCT855" s="28"/>
      <c r="VCU855" s="28"/>
      <c r="VCV855" s="28"/>
      <c r="VCW855" s="28"/>
      <c r="VCX855" s="28"/>
      <c r="VCY855" s="28"/>
      <c r="VCZ855" s="28"/>
      <c r="VDA855" s="28"/>
      <c r="VDB855" s="28"/>
      <c r="VDC855" s="28"/>
      <c r="VDD855" s="28"/>
      <c r="VDE855" s="28"/>
      <c r="VDF855" s="28"/>
      <c r="VDG855" s="28"/>
      <c r="VDH855" s="28"/>
      <c r="VDI855" s="28"/>
      <c r="VDJ855" s="28"/>
      <c r="VDK855" s="28"/>
      <c r="VDL855" s="28"/>
      <c r="VDM855" s="28"/>
      <c r="VDN855" s="28"/>
      <c r="VDO855" s="28"/>
      <c r="VDP855" s="28"/>
      <c r="VDQ855" s="28"/>
      <c r="VDR855" s="28"/>
      <c r="VDS855" s="28"/>
      <c r="VDT855" s="28"/>
      <c r="VDU855" s="28"/>
      <c r="VDV855" s="28"/>
      <c r="VDW855" s="28"/>
      <c r="VDX855" s="28"/>
      <c r="VDY855" s="28"/>
      <c r="VDZ855" s="28"/>
      <c r="VEA855" s="28"/>
      <c r="VEB855" s="28"/>
      <c r="VEC855" s="28"/>
      <c r="VED855" s="28"/>
      <c r="VEE855" s="28"/>
      <c r="VEF855" s="28"/>
      <c r="VEG855" s="28"/>
      <c r="VEH855" s="28"/>
      <c r="VEI855" s="28"/>
      <c r="VEJ855" s="28"/>
      <c r="VEK855" s="28"/>
      <c r="VEL855" s="28"/>
      <c r="VEM855" s="28"/>
      <c r="VEN855" s="28"/>
      <c r="VEO855" s="28"/>
      <c r="VEP855" s="28"/>
      <c r="VEQ855" s="28"/>
      <c r="VER855" s="28"/>
      <c r="VES855" s="28"/>
      <c r="VET855" s="28"/>
      <c r="VEU855" s="28"/>
      <c r="VEV855" s="28"/>
      <c r="VEW855" s="28"/>
      <c r="VEX855" s="28"/>
      <c r="VEY855" s="28"/>
      <c r="VEZ855" s="28"/>
      <c r="VFA855" s="28"/>
      <c r="VFB855" s="28"/>
      <c r="VFC855" s="28"/>
      <c r="VFD855" s="28"/>
      <c r="VFE855" s="28"/>
      <c r="VFF855" s="28"/>
      <c r="VFG855" s="28"/>
      <c r="VFH855" s="28"/>
      <c r="VFI855" s="28"/>
      <c r="VFJ855" s="28"/>
      <c r="VFK855" s="28"/>
      <c r="VFL855" s="28"/>
      <c r="VFM855" s="28"/>
      <c r="VFN855" s="28"/>
      <c r="VFO855" s="28"/>
      <c r="VFP855" s="28"/>
      <c r="VFQ855" s="28"/>
      <c r="VFR855" s="28"/>
      <c r="VFS855" s="28"/>
      <c r="VFT855" s="28"/>
      <c r="VFU855" s="28"/>
      <c r="VFV855" s="28"/>
      <c r="VFW855" s="28"/>
      <c r="VFX855" s="28"/>
      <c r="VFY855" s="28"/>
      <c r="VFZ855" s="28"/>
      <c r="VGA855" s="28"/>
      <c r="VGB855" s="28"/>
      <c r="VGC855" s="28"/>
      <c r="VGD855" s="28"/>
      <c r="VGE855" s="28"/>
      <c r="VGF855" s="28"/>
      <c r="VGG855" s="28"/>
      <c r="VGH855" s="28"/>
      <c r="VGI855" s="28"/>
      <c r="VGJ855" s="28"/>
      <c r="VGK855" s="28"/>
      <c r="VGL855" s="28"/>
      <c r="VGM855" s="28"/>
      <c r="VGN855" s="28"/>
      <c r="VGO855" s="28"/>
      <c r="VGP855" s="28"/>
      <c r="VGQ855" s="28"/>
      <c r="VGR855" s="28"/>
      <c r="VGS855" s="28"/>
      <c r="VGT855" s="28"/>
      <c r="VGU855" s="28"/>
      <c r="VGV855" s="28"/>
      <c r="VGW855" s="28"/>
      <c r="VGX855" s="28"/>
      <c r="VGY855" s="28"/>
      <c r="VGZ855" s="28"/>
      <c r="VHA855" s="28"/>
      <c r="VHB855" s="28"/>
      <c r="VHC855" s="28"/>
      <c r="VHD855" s="28"/>
      <c r="VHE855" s="28"/>
      <c r="VHF855" s="28"/>
      <c r="VHG855" s="28"/>
      <c r="VHH855" s="28"/>
      <c r="VHI855" s="28"/>
      <c r="VHJ855" s="28"/>
      <c r="VHK855" s="28"/>
      <c r="VHL855" s="28"/>
      <c r="VHM855" s="28"/>
      <c r="VHN855" s="28"/>
      <c r="VHO855" s="28"/>
      <c r="VHP855" s="28"/>
      <c r="VHQ855" s="28"/>
      <c r="VHR855" s="28"/>
      <c r="VHS855" s="28"/>
      <c r="VHT855" s="28"/>
      <c r="VHU855" s="28"/>
      <c r="VHV855" s="28"/>
      <c r="VHW855" s="28"/>
      <c r="VHX855" s="28"/>
      <c r="VHY855" s="28"/>
      <c r="VHZ855" s="28"/>
      <c r="VIA855" s="28"/>
      <c r="VIB855" s="28"/>
      <c r="VIC855" s="28"/>
      <c r="VID855" s="28"/>
      <c r="VIE855" s="28"/>
      <c r="VIF855" s="28"/>
      <c r="VIG855" s="28"/>
      <c r="VIH855" s="28"/>
      <c r="VII855" s="28"/>
      <c r="VIJ855" s="28"/>
      <c r="VIK855" s="28"/>
      <c r="VIL855" s="28"/>
      <c r="VIM855" s="28"/>
      <c r="VIN855" s="28"/>
      <c r="VIO855" s="28"/>
      <c r="VIP855" s="28"/>
      <c r="VIQ855" s="28"/>
      <c r="VIR855" s="28"/>
      <c r="VIS855" s="28"/>
      <c r="VIT855" s="28"/>
      <c r="VIU855" s="28"/>
      <c r="VIV855" s="28"/>
      <c r="VIW855" s="28"/>
      <c r="VIX855" s="28"/>
      <c r="VIY855" s="28"/>
      <c r="VIZ855" s="28"/>
      <c r="VJA855" s="28"/>
      <c r="VJB855" s="28"/>
      <c r="VJC855" s="28"/>
      <c r="VJD855" s="28"/>
      <c r="VJE855" s="28"/>
      <c r="VJF855" s="28"/>
      <c r="VJG855" s="28"/>
      <c r="VJH855" s="28"/>
      <c r="VJI855" s="28"/>
      <c r="VJJ855" s="28"/>
      <c r="VJK855" s="28"/>
      <c r="VJL855" s="28"/>
      <c r="VJM855" s="28"/>
      <c r="VJN855" s="28"/>
      <c r="VJO855" s="28"/>
      <c r="VJP855" s="28"/>
      <c r="VJQ855" s="28"/>
      <c r="VJR855" s="28"/>
      <c r="VJS855" s="28"/>
      <c r="VJT855" s="28"/>
      <c r="VJU855" s="28"/>
      <c r="VJV855" s="28"/>
      <c r="VJW855" s="28"/>
      <c r="VJX855" s="28"/>
      <c r="VJY855" s="28"/>
      <c r="VJZ855" s="28"/>
      <c r="VKA855" s="28"/>
      <c r="VKB855" s="28"/>
      <c r="VKC855" s="28"/>
      <c r="VKD855" s="28"/>
      <c r="VKE855" s="28"/>
      <c r="VKF855" s="28"/>
      <c r="VKG855" s="28"/>
      <c r="VKH855" s="28"/>
      <c r="VKI855" s="28"/>
      <c r="VKJ855" s="28"/>
      <c r="VKK855" s="28"/>
      <c r="VKL855" s="28"/>
      <c r="VKM855" s="28"/>
      <c r="VKN855" s="28"/>
      <c r="VKO855" s="28"/>
      <c r="VKP855" s="28"/>
      <c r="VKQ855" s="28"/>
      <c r="VKR855" s="28"/>
      <c r="VKS855" s="28"/>
      <c r="VKT855" s="28"/>
      <c r="VKU855" s="28"/>
      <c r="VKV855" s="28"/>
      <c r="VKW855" s="28"/>
      <c r="VKX855" s="28"/>
      <c r="VKY855" s="28"/>
      <c r="VKZ855" s="28"/>
      <c r="VLA855" s="28"/>
      <c r="VLB855" s="28"/>
      <c r="VLC855" s="28"/>
      <c r="VLD855" s="28"/>
      <c r="VLE855" s="28"/>
      <c r="VLF855" s="28"/>
      <c r="VLG855" s="28"/>
      <c r="VLH855" s="28"/>
      <c r="VLI855" s="28"/>
      <c r="VLJ855" s="28"/>
      <c r="VLK855" s="28"/>
      <c r="VLL855" s="28"/>
      <c r="VLM855" s="28"/>
      <c r="VLN855" s="28"/>
      <c r="VLO855" s="28"/>
      <c r="VLP855" s="28"/>
      <c r="VLQ855" s="28"/>
      <c r="VLR855" s="28"/>
      <c r="VLS855" s="28"/>
      <c r="VLT855" s="28"/>
      <c r="VLU855" s="28"/>
      <c r="VLV855" s="28"/>
      <c r="VLW855" s="28"/>
      <c r="VLX855" s="28"/>
      <c r="VLY855" s="28"/>
      <c r="VLZ855" s="28"/>
      <c r="VMA855" s="28"/>
      <c r="VMB855" s="28"/>
      <c r="VMC855" s="28"/>
      <c r="VMD855" s="28"/>
      <c r="VME855" s="28"/>
      <c r="VMF855" s="28"/>
      <c r="VMG855" s="28"/>
      <c r="VMH855" s="28"/>
      <c r="VMI855" s="28"/>
      <c r="VMJ855" s="28"/>
      <c r="VMK855" s="28"/>
      <c r="VML855" s="28"/>
      <c r="VMM855" s="28"/>
      <c r="VMN855" s="28"/>
      <c r="VMO855" s="28"/>
      <c r="VMP855" s="28"/>
      <c r="VMQ855" s="28"/>
      <c r="VMR855" s="28"/>
      <c r="VMS855" s="28"/>
      <c r="VMT855" s="28"/>
      <c r="VMU855" s="28"/>
      <c r="VMV855" s="28"/>
      <c r="VMW855" s="28"/>
      <c r="VMX855" s="28"/>
      <c r="VMY855" s="28"/>
      <c r="VMZ855" s="28"/>
      <c r="VNA855" s="28"/>
      <c r="VNB855" s="28"/>
      <c r="VNC855" s="28"/>
      <c r="VND855" s="28"/>
      <c r="VNE855" s="28"/>
      <c r="VNF855" s="28"/>
      <c r="VNG855" s="28"/>
      <c r="VNH855" s="28"/>
      <c r="VNI855" s="28"/>
      <c r="VNJ855" s="28"/>
      <c r="VNK855" s="28"/>
      <c r="VNL855" s="28"/>
      <c r="VNM855" s="28"/>
      <c r="VNN855" s="28"/>
      <c r="VNO855" s="28"/>
      <c r="VNP855" s="28"/>
      <c r="VNQ855" s="28"/>
      <c r="VNR855" s="28"/>
      <c r="VNS855" s="28"/>
      <c r="VNT855" s="28"/>
      <c r="VNU855" s="28"/>
      <c r="VNV855" s="28"/>
      <c r="VNW855" s="28"/>
      <c r="VNX855" s="28"/>
      <c r="VNY855" s="28"/>
      <c r="VNZ855" s="28"/>
      <c r="VOA855" s="28"/>
      <c r="VOB855" s="28"/>
      <c r="VOC855" s="28"/>
      <c r="VOD855" s="28"/>
      <c r="VOE855" s="28"/>
      <c r="VOF855" s="28"/>
      <c r="VOG855" s="28"/>
      <c r="VOH855" s="28"/>
      <c r="VOI855" s="28"/>
      <c r="VOJ855" s="28"/>
      <c r="VOK855" s="28"/>
      <c r="VOL855" s="28"/>
      <c r="VOM855" s="28"/>
      <c r="VON855" s="28"/>
      <c r="VOO855" s="28"/>
      <c r="VOP855" s="28"/>
      <c r="VOQ855" s="28"/>
      <c r="VOR855" s="28"/>
      <c r="VOS855" s="28"/>
      <c r="VOT855" s="28"/>
      <c r="VOU855" s="28"/>
      <c r="VOV855" s="28"/>
      <c r="VOW855" s="28"/>
      <c r="VOX855" s="28"/>
      <c r="VOY855" s="28"/>
      <c r="VOZ855" s="28"/>
      <c r="VPA855" s="28"/>
      <c r="VPB855" s="28"/>
      <c r="VPC855" s="28"/>
      <c r="VPD855" s="28"/>
      <c r="VPE855" s="28"/>
      <c r="VPF855" s="28"/>
      <c r="VPG855" s="28"/>
      <c r="VPH855" s="28"/>
      <c r="VPI855" s="28"/>
      <c r="VPJ855" s="28"/>
      <c r="VPK855" s="28"/>
      <c r="VPL855" s="28"/>
      <c r="VPM855" s="28"/>
      <c r="VPN855" s="28"/>
      <c r="VPO855" s="28"/>
      <c r="VPP855" s="28"/>
      <c r="VPQ855" s="28"/>
      <c r="VPR855" s="28"/>
      <c r="VPS855" s="28"/>
      <c r="VPT855" s="28"/>
      <c r="VPU855" s="28"/>
      <c r="VPV855" s="28"/>
      <c r="VPW855" s="28"/>
      <c r="VPX855" s="28"/>
      <c r="VPY855" s="28"/>
      <c r="VPZ855" s="28"/>
      <c r="VQA855" s="28"/>
      <c r="VQB855" s="28"/>
      <c r="VQC855" s="28"/>
      <c r="VQD855" s="28"/>
      <c r="VQE855" s="28"/>
      <c r="VQF855" s="28"/>
      <c r="VQG855" s="28"/>
      <c r="VQH855" s="28"/>
      <c r="VQI855" s="28"/>
      <c r="VQJ855" s="28"/>
      <c r="VQK855" s="28"/>
      <c r="VQL855" s="28"/>
      <c r="VQM855" s="28"/>
      <c r="VQN855" s="28"/>
      <c r="VQO855" s="28"/>
      <c r="VQP855" s="28"/>
      <c r="VQQ855" s="28"/>
      <c r="VQR855" s="28"/>
      <c r="VQS855" s="28"/>
      <c r="VQT855" s="28"/>
      <c r="VQU855" s="28"/>
      <c r="VQV855" s="28"/>
      <c r="VQW855" s="28"/>
      <c r="VQX855" s="28"/>
      <c r="VQY855" s="28"/>
      <c r="VQZ855" s="28"/>
      <c r="VRA855" s="28"/>
      <c r="VRB855" s="28"/>
      <c r="VRC855" s="28"/>
      <c r="VRD855" s="28"/>
      <c r="VRE855" s="28"/>
      <c r="VRF855" s="28"/>
      <c r="VRG855" s="28"/>
      <c r="VRH855" s="28"/>
      <c r="VRI855" s="28"/>
      <c r="VRJ855" s="28"/>
      <c r="VRK855" s="28"/>
      <c r="VRL855" s="28"/>
      <c r="VRM855" s="28"/>
      <c r="VRN855" s="28"/>
      <c r="VRO855" s="28"/>
      <c r="VRP855" s="28"/>
      <c r="VRQ855" s="28"/>
      <c r="VRR855" s="28"/>
      <c r="VRS855" s="28"/>
      <c r="VRT855" s="28"/>
      <c r="VRU855" s="28"/>
      <c r="VRV855" s="28"/>
      <c r="VRW855" s="28"/>
      <c r="VRX855" s="28"/>
      <c r="VRY855" s="28"/>
      <c r="VRZ855" s="28"/>
      <c r="VSA855" s="28"/>
      <c r="VSB855" s="28"/>
      <c r="VSC855" s="28"/>
      <c r="VSD855" s="28"/>
      <c r="VSE855" s="28"/>
      <c r="VSF855" s="28"/>
      <c r="VSG855" s="28"/>
      <c r="VSH855" s="28"/>
      <c r="VSI855" s="28"/>
      <c r="VSJ855" s="28"/>
      <c r="VSK855" s="28"/>
      <c r="VSL855" s="28"/>
      <c r="VSM855" s="28"/>
      <c r="VSN855" s="28"/>
      <c r="VSO855" s="28"/>
      <c r="VSP855" s="28"/>
      <c r="VSQ855" s="28"/>
      <c r="VSR855" s="28"/>
      <c r="VSS855" s="28"/>
      <c r="VST855" s="28"/>
      <c r="VSU855" s="28"/>
      <c r="VSV855" s="28"/>
      <c r="VSW855" s="28"/>
      <c r="VSX855" s="28"/>
      <c r="VSY855" s="28"/>
      <c r="VSZ855" s="28"/>
      <c r="VTA855" s="28"/>
      <c r="VTB855" s="28"/>
      <c r="VTC855" s="28"/>
      <c r="VTD855" s="28"/>
      <c r="VTE855" s="28"/>
      <c r="VTF855" s="28"/>
      <c r="VTG855" s="28"/>
      <c r="VTH855" s="28"/>
      <c r="VTI855" s="28"/>
      <c r="VTJ855" s="28"/>
      <c r="VTK855" s="28"/>
      <c r="VTL855" s="28"/>
      <c r="VTM855" s="28"/>
      <c r="VTN855" s="28"/>
      <c r="VTO855" s="28"/>
      <c r="VTP855" s="28"/>
      <c r="VTQ855" s="28"/>
      <c r="VTR855" s="28"/>
      <c r="VTS855" s="28"/>
      <c r="VTT855" s="28"/>
      <c r="VTU855" s="28"/>
      <c r="VTV855" s="28"/>
      <c r="VTW855" s="28"/>
      <c r="VTX855" s="28"/>
      <c r="VTY855" s="28"/>
      <c r="VTZ855" s="28"/>
      <c r="VUA855" s="28"/>
      <c r="VUB855" s="28"/>
      <c r="VUC855" s="28"/>
      <c r="VUD855" s="28"/>
      <c r="VUE855" s="28"/>
      <c r="VUF855" s="28"/>
      <c r="VUG855" s="28"/>
      <c r="VUH855" s="28"/>
      <c r="VUI855" s="28"/>
      <c r="VUJ855" s="28"/>
      <c r="VUK855" s="28"/>
      <c r="VUL855" s="28"/>
      <c r="VUM855" s="28"/>
      <c r="VUN855" s="28"/>
      <c r="VUO855" s="28"/>
      <c r="VUP855" s="28"/>
      <c r="VUQ855" s="28"/>
      <c r="VUR855" s="28"/>
      <c r="VUS855" s="28"/>
      <c r="VUT855" s="28"/>
      <c r="VUU855" s="28"/>
      <c r="VUV855" s="28"/>
      <c r="VUW855" s="28"/>
      <c r="VUX855" s="28"/>
      <c r="VUY855" s="28"/>
      <c r="VUZ855" s="28"/>
      <c r="VVA855" s="28"/>
      <c r="VVB855" s="28"/>
      <c r="VVC855" s="28"/>
      <c r="VVD855" s="28"/>
      <c r="VVE855" s="28"/>
      <c r="VVF855" s="28"/>
      <c r="VVG855" s="28"/>
      <c r="VVH855" s="28"/>
      <c r="VVI855" s="28"/>
      <c r="VVJ855" s="28"/>
      <c r="VVK855" s="28"/>
      <c r="VVL855" s="28"/>
      <c r="VVM855" s="28"/>
      <c r="VVN855" s="28"/>
      <c r="VVO855" s="28"/>
      <c r="VVP855" s="28"/>
      <c r="VVQ855" s="28"/>
      <c r="VVR855" s="28"/>
      <c r="VVS855" s="28"/>
      <c r="VVT855" s="28"/>
      <c r="VVU855" s="28"/>
      <c r="VVV855" s="28"/>
      <c r="VVW855" s="28"/>
      <c r="VVX855" s="28"/>
      <c r="VVY855" s="28"/>
      <c r="VVZ855" s="28"/>
      <c r="VWA855" s="28"/>
      <c r="VWB855" s="28"/>
      <c r="VWC855" s="28"/>
      <c r="VWD855" s="28"/>
      <c r="VWE855" s="28"/>
      <c r="VWF855" s="28"/>
      <c r="VWG855" s="28"/>
      <c r="VWH855" s="28"/>
      <c r="VWI855" s="28"/>
      <c r="VWJ855" s="28"/>
      <c r="VWK855" s="28"/>
      <c r="VWL855" s="28"/>
      <c r="VWM855" s="28"/>
      <c r="VWN855" s="28"/>
      <c r="VWO855" s="28"/>
      <c r="VWP855" s="28"/>
      <c r="VWQ855" s="28"/>
      <c r="VWR855" s="28"/>
      <c r="VWS855" s="28"/>
      <c r="VWT855" s="28"/>
      <c r="VWU855" s="28"/>
      <c r="VWV855" s="28"/>
      <c r="VWW855" s="28"/>
      <c r="VWX855" s="28"/>
      <c r="VWY855" s="28"/>
      <c r="VWZ855" s="28"/>
      <c r="VXA855" s="28"/>
      <c r="VXB855" s="28"/>
      <c r="VXC855" s="28"/>
      <c r="VXD855" s="28"/>
      <c r="VXE855" s="28"/>
      <c r="VXF855" s="28"/>
      <c r="VXG855" s="28"/>
      <c r="VXH855" s="28"/>
      <c r="VXI855" s="28"/>
      <c r="VXJ855" s="28"/>
      <c r="VXK855" s="28"/>
      <c r="VXL855" s="28"/>
      <c r="VXM855" s="28"/>
      <c r="VXN855" s="28"/>
      <c r="VXO855" s="28"/>
      <c r="VXP855" s="28"/>
      <c r="VXQ855" s="28"/>
      <c r="VXR855" s="28"/>
      <c r="VXS855" s="28"/>
      <c r="VXT855" s="28"/>
      <c r="VXU855" s="28"/>
      <c r="VXV855" s="28"/>
      <c r="VXW855" s="28"/>
      <c r="VXX855" s="28"/>
      <c r="VXY855" s="28"/>
      <c r="VXZ855" s="28"/>
      <c r="VYA855" s="28"/>
      <c r="VYB855" s="28"/>
      <c r="VYC855" s="28"/>
      <c r="VYD855" s="28"/>
      <c r="VYE855" s="28"/>
      <c r="VYF855" s="28"/>
      <c r="VYG855" s="28"/>
      <c r="VYH855" s="28"/>
      <c r="VYI855" s="28"/>
      <c r="VYJ855" s="28"/>
      <c r="VYK855" s="28"/>
      <c r="VYL855" s="28"/>
      <c r="VYM855" s="28"/>
      <c r="VYN855" s="28"/>
      <c r="VYO855" s="28"/>
      <c r="VYP855" s="28"/>
      <c r="VYQ855" s="28"/>
      <c r="VYR855" s="28"/>
      <c r="VYS855" s="28"/>
      <c r="VYT855" s="28"/>
      <c r="VYU855" s="28"/>
      <c r="VYV855" s="28"/>
      <c r="VYW855" s="28"/>
      <c r="VYX855" s="28"/>
      <c r="VYY855" s="28"/>
      <c r="VYZ855" s="28"/>
      <c r="VZA855" s="28"/>
      <c r="VZB855" s="28"/>
      <c r="VZC855" s="28"/>
      <c r="VZD855" s="28"/>
      <c r="VZE855" s="28"/>
      <c r="VZF855" s="28"/>
      <c r="VZG855" s="28"/>
      <c r="VZH855" s="28"/>
      <c r="VZI855" s="28"/>
      <c r="VZJ855" s="28"/>
      <c r="VZK855" s="28"/>
      <c r="VZL855" s="28"/>
      <c r="VZM855" s="28"/>
      <c r="VZN855" s="28"/>
      <c r="VZO855" s="28"/>
      <c r="VZP855" s="28"/>
      <c r="VZQ855" s="28"/>
      <c r="VZR855" s="28"/>
      <c r="VZS855" s="28"/>
      <c r="VZT855" s="28"/>
      <c r="VZU855" s="28"/>
      <c r="VZV855" s="28"/>
      <c r="VZW855" s="28"/>
      <c r="VZX855" s="28"/>
      <c r="VZY855" s="28"/>
      <c r="VZZ855" s="28"/>
      <c r="WAA855" s="28"/>
      <c r="WAB855" s="28"/>
      <c r="WAC855" s="28"/>
      <c r="WAD855" s="28"/>
      <c r="WAE855" s="28"/>
      <c r="WAF855" s="28"/>
      <c r="WAG855" s="28"/>
      <c r="WAH855" s="28"/>
      <c r="WAI855" s="28"/>
      <c r="WAJ855" s="28"/>
      <c r="WAK855" s="28"/>
      <c r="WAL855" s="28"/>
      <c r="WAM855" s="28"/>
      <c r="WAN855" s="28"/>
      <c r="WAO855" s="28"/>
      <c r="WAP855" s="28"/>
      <c r="WAQ855" s="28"/>
      <c r="WAR855" s="28"/>
      <c r="WAS855" s="28"/>
      <c r="WAT855" s="28"/>
      <c r="WAU855" s="28"/>
      <c r="WAV855" s="28"/>
      <c r="WAW855" s="28"/>
      <c r="WAX855" s="28"/>
      <c r="WAY855" s="28"/>
      <c r="WAZ855" s="28"/>
      <c r="WBA855" s="28"/>
      <c r="WBB855" s="28"/>
      <c r="WBC855" s="28"/>
      <c r="WBD855" s="28"/>
      <c r="WBE855" s="28"/>
      <c r="WBF855" s="28"/>
      <c r="WBG855" s="28"/>
      <c r="WBH855" s="28"/>
      <c r="WBI855" s="28"/>
      <c r="WBJ855" s="28"/>
      <c r="WBK855" s="28"/>
      <c r="WBL855" s="28"/>
      <c r="WBM855" s="28"/>
      <c r="WBN855" s="28"/>
      <c r="WBO855" s="28"/>
      <c r="WBP855" s="28"/>
      <c r="WBQ855" s="28"/>
      <c r="WBR855" s="28"/>
      <c r="WBS855" s="28"/>
      <c r="WBT855" s="28"/>
      <c r="WBU855" s="28"/>
      <c r="WBV855" s="28"/>
      <c r="WBW855" s="28"/>
      <c r="WBX855" s="28"/>
      <c r="WBY855" s="28"/>
      <c r="WBZ855" s="28"/>
      <c r="WCA855" s="28"/>
      <c r="WCB855" s="28"/>
      <c r="WCC855" s="28"/>
      <c r="WCD855" s="28"/>
      <c r="WCE855" s="28"/>
      <c r="WCF855" s="28"/>
      <c r="WCG855" s="28"/>
      <c r="WCH855" s="28"/>
      <c r="WCI855" s="28"/>
      <c r="WCJ855" s="28"/>
      <c r="WCK855" s="28"/>
      <c r="WCL855" s="28"/>
      <c r="WCM855" s="28"/>
      <c r="WCN855" s="28"/>
      <c r="WCO855" s="28"/>
      <c r="WCP855" s="28"/>
      <c r="WCQ855" s="28"/>
      <c r="WCR855" s="28"/>
      <c r="WCS855" s="28"/>
      <c r="WCT855" s="28"/>
      <c r="WCU855" s="28"/>
      <c r="WCV855" s="28"/>
      <c r="WCW855" s="28"/>
      <c r="WCX855" s="28"/>
      <c r="WCY855" s="28"/>
      <c r="WCZ855" s="28"/>
      <c r="WDA855" s="28"/>
      <c r="WDB855" s="28"/>
      <c r="WDC855" s="28"/>
      <c r="WDD855" s="28"/>
      <c r="WDE855" s="28"/>
      <c r="WDF855" s="28"/>
      <c r="WDG855" s="28"/>
      <c r="WDH855" s="28"/>
      <c r="WDI855" s="28"/>
      <c r="WDJ855" s="28"/>
      <c r="WDK855" s="28"/>
      <c r="WDL855" s="28"/>
      <c r="WDM855" s="28"/>
      <c r="WDN855" s="28"/>
      <c r="WDO855" s="28"/>
      <c r="WDP855" s="28"/>
      <c r="WDQ855" s="28"/>
      <c r="WDR855" s="28"/>
      <c r="WDS855" s="28"/>
      <c r="WDT855" s="28"/>
      <c r="WDU855" s="28"/>
      <c r="WDV855" s="28"/>
      <c r="WDW855" s="28"/>
      <c r="WDX855" s="28"/>
      <c r="WDY855" s="28"/>
      <c r="WDZ855" s="28"/>
      <c r="WEA855" s="28"/>
      <c r="WEB855" s="28"/>
      <c r="WEC855" s="28"/>
      <c r="WED855" s="28"/>
      <c r="WEE855" s="28"/>
      <c r="WEF855" s="28"/>
      <c r="WEG855" s="28"/>
      <c r="WEH855" s="28"/>
      <c r="WEI855" s="28"/>
      <c r="WEJ855" s="28"/>
      <c r="WEK855" s="28"/>
      <c r="WEL855" s="28"/>
      <c r="WEM855" s="28"/>
      <c r="WEN855" s="28"/>
      <c r="WEO855" s="28"/>
      <c r="WEP855" s="28"/>
      <c r="WEQ855" s="28"/>
      <c r="WER855" s="28"/>
      <c r="WES855" s="28"/>
      <c r="WET855" s="28"/>
      <c r="WEU855" s="28"/>
      <c r="WEV855" s="28"/>
      <c r="WEW855" s="28"/>
      <c r="WEX855" s="28"/>
      <c r="WEY855" s="28"/>
      <c r="WEZ855" s="28"/>
      <c r="WFA855" s="28"/>
      <c r="WFB855" s="28"/>
      <c r="WFC855" s="28"/>
      <c r="WFD855" s="28"/>
      <c r="WFE855" s="28"/>
      <c r="WFF855" s="28"/>
      <c r="WFG855" s="28"/>
      <c r="WFH855" s="28"/>
      <c r="WFI855" s="28"/>
      <c r="WFJ855" s="28"/>
      <c r="WFK855" s="28"/>
      <c r="WFL855" s="28"/>
      <c r="WFM855" s="28"/>
      <c r="WFN855" s="28"/>
      <c r="WFO855" s="28"/>
      <c r="WFP855" s="28"/>
      <c r="WFQ855" s="28"/>
      <c r="WFR855" s="28"/>
      <c r="WFS855" s="28"/>
      <c r="WFT855" s="28"/>
      <c r="WFU855" s="28"/>
      <c r="WFV855" s="28"/>
      <c r="WFW855" s="28"/>
      <c r="WFX855" s="28"/>
      <c r="WFY855" s="28"/>
      <c r="WFZ855" s="28"/>
      <c r="WGA855" s="28"/>
      <c r="WGB855" s="28"/>
      <c r="WGC855" s="28"/>
      <c r="WGD855" s="28"/>
      <c r="WGE855" s="28"/>
      <c r="WGF855" s="28"/>
      <c r="WGG855" s="28"/>
      <c r="WGH855" s="28"/>
      <c r="WGI855" s="28"/>
      <c r="WGJ855" s="28"/>
      <c r="WGK855" s="28"/>
      <c r="WGL855" s="28"/>
      <c r="WGM855" s="28"/>
      <c r="WGN855" s="28"/>
      <c r="WGO855" s="28"/>
      <c r="WGP855" s="28"/>
      <c r="WGQ855" s="28"/>
      <c r="WGR855" s="28"/>
      <c r="WGS855" s="28"/>
      <c r="WGT855" s="28"/>
      <c r="WGU855" s="28"/>
      <c r="WGV855" s="28"/>
      <c r="WGW855" s="28"/>
      <c r="WGX855" s="28"/>
      <c r="WGY855" s="28"/>
      <c r="WGZ855" s="28"/>
      <c r="WHA855" s="28"/>
      <c r="WHB855" s="28"/>
      <c r="WHC855" s="28"/>
      <c r="WHD855" s="28"/>
      <c r="WHE855" s="28"/>
      <c r="WHF855" s="28"/>
      <c r="WHG855" s="28"/>
      <c r="WHH855" s="28"/>
      <c r="WHI855" s="28"/>
      <c r="WHJ855" s="28"/>
      <c r="WHK855" s="28"/>
      <c r="WHL855" s="28"/>
      <c r="WHM855" s="28"/>
      <c r="WHN855" s="28"/>
      <c r="WHO855" s="28"/>
      <c r="WHP855" s="28"/>
      <c r="WHQ855" s="28"/>
      <c r="WHR855" s="28"/>
      <c r="WHS855" s="28"/>
      <c r="WHT855" s="28"/>
      <c r="WHU855" s="28"/>
      <c r="WHV855" s="28"/>
      <c r="WHW855" s="28"/>
      <c r="WHX855" s="28"/>
      <c r="WHY855" s="28"/>
      <c r="WHZ855" s="28"/>
      <c r="WIA855" s="28"/>
      <c r="WIB855" s="28"/>
      <c r="WIC855" s="28"/>
      <c r="WID855" s="28"/>
      <c r="WIE855" s="28"/>
      <c r="WIF855" s="28"/>
      <c r="WIG855" s="28"/>
      <c r="WIH855" s="28"/>
      <c r="WII855" s="28"/>
      <c r="WIJ855" s="28"/>
      <c r="WIK855" s="28"/>
      <c r="WIL855" s="28"/>
      <c r="WIM855" s="28"/>
      <c r="WIN855" s="28"/>
      <c r="WIO855" s="28"/>
      <c r="WIP855" s="28"/>
      <c r="WIQ855" s="28"/>
      <c r="WIR855" s="28"/>
      <c r="WIS855" s="28"/>
      <c r="WIT855" s="28"/>
      <c r="WIU855" s="28"/>
      <c r="WIV855" s="28"/>
      <c r="WIW855" s="28"/>
      <c r="WIX855" s="28"/>
      <c r="WIY855" s="28"/>
      <c r="WIZ855" s="28"/>
      <c r="WJA855" s="28"/>
      <c r="WJB855" s="28"/>
      <c r="WJC855" s="28"/>
      <c r="WJD855" s="28"/>
      <c r="WJE855" s="28"/>
      <c r="WJF855" s="28"/>
      <c r="WJG855" s="28"/>
      <c r="WJH855" s="28"/>
      <c r="WJI855" s="28"/>
      <c r="WJJ855" s="28"/>
      <c r="WJK855" s="28"/>
      <c r="WJL855" s="28"/>
      <c r="WJM855" s="28"/>
      <c r="WJN855" s="28"/>
      <c r="WJO855" s="28"/>
      <c r="WJP855" s="28"/>
      <c r="WJQ855" s="28"/>
      <c r="WJR855" s="28"/>
      <c r="WJS855" s="28"/>
      <c r="WJT855" s="28"/>
      <c r="WJU855" s="28"/>
      <c r="WJV855" s="28"/>
      <c r="WJW855" s="28"/>
      <c r="WJX855" s="28"/>
      <c r="WJY855" s="28"/>
      <c r="WJZ855" s="28"/>
      <c r="WKA855" s="28"/>
      <c r="WKB855" s="28"/>
      <c r="WKC855" s="28"/>
      <c r="WKD855" s="28"/>
      <c r="WKE855" s="28"/>
      <c r="WKF855" s="28"/>
      <c r="WKG855" s="28"/>
      <c r="WKH855" s="28"/>
      <c r="WKI855" s="28"/>
      <c r="WKJ855" s="28"/>
      <c r="WKK855" s="28"/>
      <c r="WKL855" s="28"/>
      <c r="WKM855" s="28"/>
      <c r="WKN855" s="28"/>
      <c r="WKO855" s="28"/>
      <c r="WKP855" s="28"/>
      <c r="WKQ855" s="28"/>
      <c r="WKR855" s="28"/>
      <c r="WKS855" s="28"/>
      <c r="WKT855" s="28"/>
      <c r="WKU855" s="28"/>
      <c r="WKV855" s="28"/>
      <c r="WKW855" s="28"/>
      <c r="WKX855" s="28"/>
      <c r="WKY855" s="28"/>
      <c r="WKZ855" s="28"/>
      <c r="WLA855" s="28"/>
      <c r="WLB855" s="28"/>
      <c r="WLC855" s="28"/>
      <c r="WLD855" s="28"/>
      <c r="WLE855" s="28"/>
      <c r="WLF855" s="28"/>
      <c r="WLG855" s="28"/>
      <c r="WLH855" s="28"/>
      <c r="WLI855" s="28"/>
      <c r="WLJ855" s="28"/>
      <c r="WLK855" s="28"/>
      <c r="WLL855" s="28"/>
      <c r="WLM855" s="28"/>
      <c r="WLN855" s="28"/>
      <c r="WLO855" s="28"/>
      <c r="WLP855" s="28"/>
      <c r="WLQ855" s="28"/>
      <c r="WLR855" s="28"/>
      <c r="WLS855" s="28"/>
      <c r="WLT855" s="28"/>
      <c r="WLU855" s="28"/>
      <c r="WLV855" s="28"/>
      <c r="WLW855" s="28"/>
      <c r="WLX855" s="28"/>
      <c r="WLY855" s="28"/>
      <c r="WLZ855" s="28"/>
      <c r="WMA855" s="28"/>
      <c r="WMB855" s="28"/>
      <c r="WMC855" s="28"/>
      <c r="WMD855" s="28"/>
      <c r="WME855" s="28"/>
      <c r="WMF855" s="28"/>
      <c r="WMG855" s="28"/>
      <c r="WMH855" s="28"/>
      <c r="WMI855" s="28"/>
      <c r="WMJ855" s="28"/>
      <c r="WMK855" s="28"/>
      <c r="WML855" s="28"/>
      <c r="WMM855" s="28"/>
      <c r="WMN855" s="28"/>
      <c r="WMO855" s="28"/>
      <c r="WMP855" s="28"/>
      <c r="WMQ855" s="28"/>
      <c r="WMR855" s="28"/>
      <c r="WMS855" s="28"/>
      <c r="WMT855" s="28"/>
      <c r="WMU855" s="28"/>
      <c r="WMV855" s="28"/>
      <c r="WMW855" s="28"/>
      <c r="WMX855" s="28"/>
      <c r="WMY855" s="28"/>
      <c r="WMZ855" s="28"/>
      <c r="WNA855" s="28"/>
      <c r="WNB855" s="28"/>
      <c r="WNC855" s="28"/>
      <c r="WND855" s="28"/>
      <c r="WNE855" s="28"/>
      <c r="WNF855" s="28"/>
      <c r="WNG855" s="28"/>
      <c r="WNH855" s="28"/>
      <c r="WNI855" s="28"/>
      <c r="WNJ855" s="28"/>
      <c r="WNK855" s="28"/>
      <c r="WNL855" s="28"/>
      <c r="WNM855" s="28"/>
      <c r="WNN855" s="28"/>
      <c r="WNO855" s="28"/>
      <c r="WNP855" s="28"/>
      <c r="WNQ855" s="28"/>
      <c r="WNR855" s="28"/>
      <c r="WNS855" s="28"/>
      <c r="WNT855" s="28"/>
      <c r="WNU855" s="28"/>
      <c r="WNV855" s="28"/>
      <c r="WNW855" s="28"/>
      <c r="WNX855" s="28"/>
      <c r="WNY855" s="28"/>
      <c r="WNZ855" s="28"/>
      <c r="WOA855" s="28"/>
      <c r="WOB855" s="28"/>
      <c r="WOC855" s="28"/>
      <c r="WOD855" s="28"/>
      <c r="WOE855" s="28"/>
      <c r="WOF855" s="28"/>
      <c r="WOG855" s="28"/>
      <c r="WOH855" s="28"/>
      <c r="WOI855" s="28"/>
      <c r="WOJ855" s="28"/>
      <c r="WOK855" s="28"/>
      <c r="WOL855" s="28"/>
      <c r="WOM855" s="28"/>
      <c r="WON855" s="28"/>
      <c r="WOO855" s="28"/>
      <c r="WOP855" s="28"/>
      <c r="WOQ855" s="28"/>
      <c r="WOR855" s="28"/>
      <c r="WOS855" s="28"/>
      <c r="WOT855" s="28"/>
      <c r="WOU855" s="28"/>
      <c r="WOV855" s="28"/>
      <c r="WOW855" s="28"/>
      <c r="WOX855" s="28"/>
      <c r="WOY855" s="28"/>
      <c r="WOZ855" s="28"/>
      <c r="WPA855" s="28"/>
      <c r="WPB855" s="28"/>
      <c r="WPC855" s="28"/>
      <c r="WPD855" s="28"/>
      <c r="WPE855" s="28"/>
      <c r="WPF855" s="28"/>
      <c r="WPG855" s="28"/>
      <c r="WPH855" s="28"/>
      <c r="WPI855" s="28"/>
      <c r="WPJ855" s="28"/>
      <c r="WPK855" s="28"/>
      <c r="WPL855" s="28"/>
      <c r="WPM855" s="28"/>
      <c r="WPN855" s="28"/>
      <c r="WPO855" s="28"/>
      <c r="WPP855" s="28"/>
      <c r="WPQ855" s="28"/>
      <c r="WPR855" s="28"/>
      <c r="WPS855" s="28"/>
      <c r="WPT855" s="28"/>
      <c r="WPU855" s="28"/>
      <c r="WPV855" s="28"/>
      <c r="WPW855" s="28"/>
      <c r="WPX855" s="28"/>
      <c r="WPY855" s="28"/>
      <c r="WPZ855" s="28"/>
      <c r="WQA855" s="28"/>
      <c r="WQB855" s="28"/>
      <c r="WQC855" s="28"/>
      <c r="WQD855" s="28"/>
      <c r="WQE855" s="28"/>
      <c r="WQF855" s="28"/>
      <c r="WQG855" s="28"/>
      <c r="WQH855" s="28"/>
      <c r="WQI855" s="28"/>
      <c r="WQJ855" s="28"/>
      <c r="WQK855" s="28"/>
      <c r="WQL855" s="28"/>
      <c r="WQM855" s="28"/>
      <c r="WQN855" s="28"/>
      <c r="WQO855" s="28"/>
      <c r="WQP855" s="28"/>
      <c r="WQQ855" s="28"/>
      <c r="WQR855" s="28"/>
      <c r="WQS855" s="28"/>
      <c r="WQT855" s="28"/>
      <c r="WQU855" s="28"/>
      <c r="WQV855" s="28"/>
      <c r="WQW855" s="28"/>
      <c r="WQX855" s="28"/>
      <c r="WQY855" s="28"/>
      <c r="WQZ855" s="28"/>
      <c r="WRA855" s="28"/>
      <c r="WRB855" s="28"/>
      <c r="WRC855" s="28"/>
      <c r="WRD855" s="28"/>
      <c r="WRE855" s="28"/>
      <c r="WRF855" s="28"/>
      <c r="WRG855" s="28"/>
      <c r="WRH855" s="28"/>
      <c r="WRI855" s="28"/>
      <c r="WRJ855" s="28"/>
      <c r="WRK855" s="28"/>
      <c r="WRL855" s="28"/>
      <c r="WRM855" s="28"/>
      <c r="WRN855" s="28"/>
      <c r="WRO855" s="28"/>
      <c r="WRP855" s="28"/>
      <c r="WRQ855" s="28"/>
      <c r="WRR855" s="28"/>
      <c r="WRS855" s="28"/>
      <c r="WRT855" s="28"/>
      <c r="WRU855" s="28"/>
      <c r="WRV855" s="28"/>
      <c r="WRW855" s="28"/>
      <c r="WRX855" s="28"/>
      <c r="WRY855" s="28"/>
      <c r="WRZ855" s="28"/>
      <c r="WSA855" s="28"/>
      <c r="WSB855" s="28"/>
      <c r="WSC855" s="28"/>
      <c r="WSD855" s="28"/>
      <c r="WSE855" s="28"/>
      <c r="WSF855" s="28"/>
      <c r="WSG855" s="28"/>
      <c r="WSH855" s="28"/>
      <c r="WSI855" s="28"/>
      <c r="WSJ855" s="28"/>
      <c r="WSK855" s="28"/>
      <c r="WSL855" s="28"/>
      <c r="WSM855" s="28"/>
      <c r="WSN855" s="28"/>
      <c r="WSO855" s="28"/>
      <c r="WSP855" s="28"/>
      <c r="WSQ855" s="28"/>
      <c r="WSR855" s="28"/>
      <c r="WSS855" s="28"/>
      <c r="WST855" s="28"/>
      <c r="WSU855" s="28"/>
      <c r="WSV855" s="28"/>
      <c r="WSW855" s="28"/>
      <c r="WSX855" s="28"/>
      <c r="WSY855" s="28"/>
      <c r="WSZ855" s="28"/>
      <c r="WTA855" s="28"/>
      <c r="WTB855" s="28"/>
      <c r="WTC855" s="28"/>
      <c r="WTD855" s="28"/>
      <c r="WTE855" s="28"/>
      <c r="WTF855" s="28"/>
      <c r="WTG855" s="28"/>
      <c r="WTH855" s="28"/>
      <c r="WTI855" s="28"/>
      <c r="WTJ855" s="28"/>
      <c r="WTK855" s="28"/>
      <c r="WTL855" s="28"/>
      <c r="WTM855" s="28"/>
      <c r="WTN855" s="28"/>
      <c r="WTO855" s="28"/>
      <c r="WTP855" s="28"/>
      <c r="WTQ855" s="28"/>
      <c r="WTR855" s="28"/>
      <c r="WTS855" s="28"/>
      <c r="WTT855" s="28"/>
      <c r="WTU855" s="28"/>
      <c r="WTV855" s="28"/>
      <c r="WTW855" s="28"/>
      <c r="WTX855" s="28"/>
      <c r="WTY855" s="28"/>
      <c r="WTZ855" s="28"/>
      <c r="WUA855" s="28"/>
      <c r="WUB855" s="28"/>
      <c r="WUC855" s="28"/>
      <c r="WUD855" s="28"/>
      <c r="WUE855" s="28"/>
      <c r="WUF855" s="28"/>
      <c r="WUG855" s="28"/>
      <c r="WUH855" s="28"/>
      <c r="WUI855" s="28"/>
      <c r="WUJ855" s="28"/>
      <c r="WUK855" s="28"/>
      <c r="WUL855" s="28"/>
      <c r="WUM855" s="28"/>
      <c r="WUN855" s="28"/>
      <c r="WUO855" s="28"/>
      <c r="WUP855" s="28"/>
      <c r="WUQ855" s="28"/>
      <c r="WUR855" s="28"/>
      <c r="WUS855" s="28"/>
      <c r="WUT855" s="28"/>
      <c r="WUU855" s="28"/>
      <c r="WUV855" s="28"/>
      <c r="WUW855" s="28"/>
      <c r="WUX855" s="28"/>
      <c r="WUY855" s="28"/>
      <c r="WUZ855" s="28"/>
      <c r="WVA855" s="28"/>
      <c r="WVB855" s="28"/>
      <c r="WVC855" s="28"/>
      <c r="WVD855" s="28"/>
      <c r="WVE855" s="28"/>
      <c r="WVF855" s="28"/>
      <c r="WVG855" s="28"/>
      <c r="WVH855" s="28"/>
      <c r="WVI855" s="28"/>
      <c r="WVJ855" s="28"/>
      <c r="WVK855" s="28"/>
      <c r="WVL855" s="28"/>
      <c r="WVM855" s="28"/>
      <c r="WVN855" s="28"/>
      <c r="WVO855" s="28"/>
      <c r="WVP855" s="28"/>
      <c r="WVQ855" s="28"/>
      <c r="WVR855" s="28"/>
      <c r="WVS855" s="28"/>
      <c r="WVT855" s="28"/>
      <c r="WVU855" s="28"/>
      <c r="WVV855" s="28"/>
      <c r="WVW855" s="28"/>
      <c r="WVX855" s="28"/>
      <c r="WVY855" s="28"/>
      <c r="WVZ855" s="28"/>
      <c r="WWA855" s="28"/>
      <c r="WWB855" s="28"/>
      <c r="WWC855" s="28"/>
      <c r="WWD855" s="28"/>
      <c r="WWE855" s="28"/>
      <c r="WWF855" s="28"/>
      <c r="WWG855" s="28"/>
      <c r="WWH855" s="28"/>
      <c r="WWI855" s="28"/>
      <c r="WWJ855" s="28"/>
      <c r="WWK855" s="28"/>
      <c r="WWL855" s="28"/>
      <c r="WWM855" s="28"/>
      <c r="WWN855" s="28"/>
      <c r="WWO855" s="28"/>
      <c r="WWP855" s="28"/>
      <c r="WWQ855" s="28"/>
      <c r="WWR855" s="28"/>
      <c r="WWS855" s="28"/>
      <c r="WWT855" s="28"/>
      <c r="WWU855" s="28"/>
      <c r="WWV855" s="28"/>
      <c r="WWW855" s="28"/>
      <c r="WWX855" s="28"/>
      <c r="WWY855" s="28"/>
      <c r="WWZ855" s="28"/>
      <c r="WXA855" s="28"/>
      <c r="WXB855" s="28"/>
      <c r="WXC855" s="28"/>
      <c r="WXD855" s="28"/>
      <c r="WXE855" s="28"/>
      <c r="WXF855" s="28"/>
      <c r="WXG855" s="28"/>
      <c r="WXH855" s="28"/>
      <c r="WXI855" s="28"/>
      <c r="WXJ855" s="28"/>
      <c r="WXK855" s="28"/>
      <c r="WXL855" s="28"/>
      <c r="WXM855" s="28"/>
      <c r="WXN855" s="28"/>
      <c r="WXO855" s="28"/>
      <c r="WXP855" s="28"/>
      <c r="WXQ855" s="28"/>
      <c r="WXR855" s="28"/>
      <c r="WXS855" s="28"/>
      <c r="WXT855" s="28"/>
      <c r="WXU855" s="28"/>
      <c r="WXV855" s="28"/>
      <c r="WXW855" s="28"/>
      <c r="WXX855" s="28"/>
      <c r="WXY855" s="28"/>
      <c r="WXZ855" s="28"/>
      <c r="WYA855" s="28"/>
      <c r="WYB855" s="28"/>
      <c r="WYC855" s="28"/>
      <c r="WYD855" s="28"/>
      <c r="WYE855" s="28"/>
      <c r="WYF855" s="28"/>
      <c r="WYG855" s="28"/>
      <c r="WYH855" s="28"/>
      <c r="WYI855" s="28"/>
      <c r="WYJ855" s="28"/>
      <c r="WYK855" s="28"/>
      <c r="WYL855" s="28"/>
      <c r="WYM855" s="28"/>
      <c r="WYN855" s="28"/>
      <c r="WYO855" s="28"/>
      <c r="WYP855" s="28"/>
      <c r="WYQ855" s="28"/>
      <c r="WYR855" s="28"/>
      <c r="WYS855" s="28"/>
      <c r="WYT855" s="28"/>
      <c r="WYU855" s="28"/>
      <c r="WYV855" s="28"/>
      <c r="WYW855" s="28"/>
      <c r="WYX855" s="28"/>
      <c r="WYY855" s="28"/>
      <c r="WYZ855" s="28"/>
      <c r="WZA855" s="28"/>
      <c r="WZB855" s="28"/>
      <c r="WZC855" s="28"/>
      <c r="WZD855" s="28"/>
      <c r="WZE855" s="28"/>
      <c r="WZF855" s="28"/>
      <c r="WZG855" s="28"/>
      <c r="WZH855" s="28"/>
      <c r="WZI855" s="28"/>
      <c r="WZJ855" s="28"/>
      <c r="WZK855" s="28"/>
      <c r="WZL855" s="28"/>
      <c r="WZM855" s="28"/>
      <c r="WZN855" s="28"/>
      <c r="WZO855" s="28"/>
      <c r="WZP855" s="28"/>
      <c r="WZQ855" s="28"/>
      <c r="WZR855" s="28"/>
      <c r="WZS855" s="28"/>
      <c r="WZT855" s="28"/>
      <c r="WZU855" s="28"/>
      <c r="WZV855" s="28"/>
      <c r="WZW855" s="28"/>
      <c r="WZX855" s="28"/>
      <c r="WZY855" s="28"/>
      <c r="WZZ855" s="28"/>
      <c r="XAA855" s="28"/>
      <c r="XAB855" s="28"/>
      <c r="XAC855" s="28"/>
      <c r="XAD855" s="28"/>
      <c r="XAE855" s="28"/>
      <c r="XAF855" s="28"/>
      <c r="XAG855" s="28"/>
      <c r="XAH855" s="28"/>
      <c r="XAI855" s="28"/>
      <c r="XAJ855" s="28"/>
      <c r="XAK855" s="28"/>
      <c r="XAL855" s="28"/>
      <c r="XAM855" s="28"/>
      <c r="XAN855" s="28"/>
      <c r="XAO855" s="28"/>
      <c r="XAP855" s="28"/>
      <c r="XAQ855" s="28"/>
      <c r="XAR855" s="28"/>
      <c r="XAS855" s="28"/>
      <c r="XAT855" s="28"/>
      <c r="XAU855" s="28"/>
      <c r="XAV855" s="28"/>
      <c r="XAW855" s="28"/>
      <c r="XAX855" s="28"/>
      <c r="XAY855" s="28"/>
      <c r="XAZ855" s="28"/>
      <c r="XBA855" s="28"/>
      <c r="XBB855" s="28"/>
      <c r="XBC855" s="28"/>
      <c r="XBD855" s="28"/>
      <c r="XBE855" s="28"/>
      <c r="XBF855" s="28"/>
      <c r="XBG855" s="28"/>
      <c r="XBH855" s="28"/>
      <c r="XBI855" s="28"/>
      <c r="XBJ855" s="28"/>
      <c r="XBK855" s="28"/>
      <c r="XBL855" s="28"/>
      <c r="XBM855" s="28"/>
      <c r="XBN855" s="28"/>
      <c r="XBO855" s="28"/>
      <c r="XBP855" s="28"/>
      <c r="XBQ855" s="28"/>
      <c r="XBR855" s="28"/>
      <c r="XBS855" s="28"/>
      <c r="XBT855" s="28"/>
      <c r="XBU855" s="28"/>
      <c r="XBV855" s="28"/>
      <c r="XBW855" s="28"/>
      <c r="XBX855" s="28"/>
      <c r="XBY855" s="28"/>
      <c r="XBZ855" s="28"/>
      <c r="XCA855" s="28"/>
      <c r="XCB855" s="28"/>
      <c r="XCC855" s="28"/>
      <c r="XCD855" s="28"/>
      <c r="XCE855" s="28"/>
      <c r="XCF855" s="28"/>
      <c r="XCG855" s="28"/>
      <c r="XCH855" s="28"/>
      <c r="XCI855" s="28"/>
      <c r="XCJ855" s="28"/>
      <c r="XCK855" s="28"/>
      <c r="XCL855" s="28"/>
      <c r="XCM855" s="28"/>
      <c r="XCN855" s="28"/>
      <c r="XCO855" s="28"/>
      <c r="XCP855" s="28"/>
      <c r="XCQ855" s="28"/>
      <c r="XCR855" s="28"/>
      <c r="XCS855" s="28"/>
      <c r="XCT855" s="28"/>
      <c r="XCU855" s="28"/>
      <c r="XCV855" s="28"/>
      <c r="XCW855" s="28"/>
      <c r="XCX855" s="28"/>
      <c r="XCY855" s="28"/>
      <c r="XCZ855" s="28"/>
      <c r="XDA855" s="28"/>
      <c r="XDB855" s="28"/>
      <c r="XDC855" s="28"/>
      <c r="XDD855" s="28"/>
      <c r="XDE855" s="28"/>
      <c r="XDF855" s="28"/>
      <c r="XDG855" s="28"/>
      <c r="XDH855" s="28"/>
      <c r="XDI855" s="28"/>
      <c r="XDJ855" s="28"/>
      <c r="XDK855" s="28"/>
      <c r="XDL855" s="28"/>
      <c r="XDM855" s="28"/>
      <c r="XDN855" s="28"/>
      <c r="XDO855" s="28"/>
      <c r="XDP855" s="28"/>
      <c r="XDQ855" s="28"/>
      <c r="XDR855" s="28"/>
      <c r="XDS855" s="28"/>
      <c r="XDT855" s="28"/>
      <c r="XDU855" s="28"/>
      <c r="XDV855" s="28"/>
      <c r="XDW855" s="28"/>
      <c r="XDX855" s="28"/>
      <c r="XDY855" s="28"/>
      <c r="XDZ855" s="28"/>
      <c r="XEA855" s="28"/>
      <c r="XEB855" s="28"/>
      <c r="XEC855" s="28"/>
      <c r="XED855" s="28"/>
      <c r="XEE855" s="28"/>
      <c r="XEF855" s="28"/>
      <c r="XEG855" s="28"/>
      <c r="XEH855" s="28"/>
      <c r="XEI855" s="28"/>
      <c r="XEJ855" s="28"/>
      <c r="XEK855" s="28"/>
      <c r="XEL855" s="28"/>
      <c r="XEM855" s="28"/>
      <c r="XEN855" s="28"/>
      <c r="XEO855" s="28"/>
      <c r="XEP855" s="28"/>
      <c r="XEQ855" s="28"/>
      <c r="XER855" s="28"/>
      <c r="XES855" s="28"/>
      <c r="XET855" s="28"/>
      <c r="XEU855" s="28"/>
      <c r="XEV855" s="28"/>
      <c r="XEW855" s="28"/>
    </row>
    <row r="856" spans="1:16377" ht="22.5" customHeight="1" x14ac:dyDescent="0.25">
      <c r="A856" s="143" t="str">
        <f t="shared" si="244"/>
        <v>803.</v>
      </c>
      <c r="B856" s="71" t="s">
        <v>1427</v>
      </c>
      <c r="C856" s="52">
        <v>1922</v>
      </c>
      <c r="D856" s="143" t="s">
        <v>3015</v>
      </c>
      <c r="E856" s="143" t="s">
        <v>3018</v>
      </c>
      <c r="F856" s="52">
        <v>2</v>
      </c>
      <c r="G856" s="52">
        <v>1</v>
      </c>
      <c r="H856" s="4">
        <v>280.7</v>
      </c>
      <c r="I856" s="4">
        <v>263.2</v>
      </c>
      <c r="J856" s="4">
        <v>263.2</v>
      </c>
      <c r="K856" s="62">
        <v>14</v>
      </c>
      <c r="L856" s="9">
        <f t="shared" si="252"/>
        <v>107080</v>
      </c>
      <c r="M856" s="9"/>
      <c r="N856" s="9"/>
      <c r="O856" s="9"/>
      <c r="P856" s="145">
        <f t="shared" si="253"/>
        <v>107080</v>
      </c>
      <c r="Q856" s="4"/>
      <c r="R856" s="5"/>
      <c r="S856" s="4"/>
      <c r="T856" s="4"/>
      <c r="U856" s="4"/>
      <c r="V856" s="4"/>
      <c r="W856" s="145"/>
      <c r="X856" s="4"/>
      <c r="Y856" s="4"/>
      <c r="Z856" s="4">
        <v>40</v>
      </c>
      <c r="AA856" s="4">
        <f>Z856*2677</f>
        <v>107080</v>
      </c>
      <c r="AB856" s="4"/>
      <c r="AC856" s="4"/>
      <c r="AD856" s="4"/>
      <c r="AE856" s="4"/>
      <c r="AF856" s="35">
        <v>2025</v>
      </c>
      <c r="AG856" s="259"/>
      <c r="AH856" s="29">
        <v>803</v>
      </c>
      <c r="AI856" s="29" t="s">
        <v>155</v>
      </c>
      <c r="AJ856" s="29" t="str">
        <f t="shared" si="247"/>
        <v>803.</v>
      </c>
      <c r="AL856" s="29"/>
    </row>
    <row r="857" spans="1:16377" ht="21.75" customHeight="1" x14ac:dyDescent="0.25">
      <c r="A857" s="143" t="str">
        <f t="shared" si="244"/>
        <v>804.</v>
      </c>
      <c r="B857" s="71" t="s">
        <v>2938</v>
      </c>
      <c r="C857" s="52">
        <v>2009</v>
      </c>
      <c r="D857" s="143" t="s">
        <v>3015</v>
      </c>
      <c r="E857" s="143" t="s">
        <v>3018</v>
      </c>
      <c r="F857" s="52">
        <v>2</v>
      </c>
      <c r="G857" s="52">
        <v>1</v>
      </c>
      <c r="H857" s="4">
        <v>243.1</v>
      </c>
      <c r="I857" s="4">
        <v>216.7</v>
      </c>
      <c r="J857" s="4">
        <v>216.7</v>
      </c>
      <c r="K857" s="62">
        <v>9</v>
      </c>
      <c r="L857" s="9">
        <f t="shared" si="252"/>
        <v>86199.400000000009</v>
      </c>
      <c r="M857" s="9"/>
      <c r="N857" s="9"/>
      <c r="O857" s="9"/>
      <c r="P857" s="145">
        <f t="shared" si="253"/>
        <v>86199.400000000009</v>
      </c>
      <c r="Q857" s="9"/>
      <c r="R857" s="62"/>
      <c r="S857" s="9"/>
      <c r="T857" s="9"/>
      <c r="U857" s="9"/>
      <c r="V857" s="9"/>
      <c r="W857" s="9"/>
      <c r="X857" s="9"/>
      <c r="Y857" s="9"/>
      <c r="Z857" s="9">
        <v>32.200000000000003</v>
      </c>
      <c r="AA857" s="9">
        <f>Z857*2677</f>
        <v>86199.400000000009</v>
      </c>
      <c r="AB857" s="4"/>
      <c r="AC857" s="4"/>
      <c r="AD857" s="9"/>
      <c r="AE857" s="9"/>
      <c r="AF857" s="35">
        <v>2025</v>
      </c>
      <c r="AG857" s="259"/>
      <c r="AH857" s="29">
        <v>804</v>
      </c>
      <c r="AI857" s="29" t="s">
        <v>155</v>
      </c>
      <c r="AJ857" s="29" t="str">
        <f t="shared" si="247"/>
        <v>804.</v>
      </c>
      <c r="AL857" s="29"/>
    </row>
    <row r="858" spans="1:16377" ht="22.5" customHeight="1" x14ac:dyDescent="0.25">
      <c r="A858" s="143" t="str">
        <f t="shared" si="244"/>
        <v>805.</v>
      </c>
      <c r="B858" s="71" t="s">
        <v>2939</v>
      </c>
      <c r="C858" s="52">
        <v>2009</v>
      </c>
      <c r="D858" s="143" t="s">
        <v>3015</v>
      </c>
      <c r="E858" s="143" t="s">
        <v>3018</v>
      </c>
      <c r="F858" s="52">
        <v>2</v>
      </c>
      <c r="G858" s="52">
        <v>1</v>
      </c>
      <c r="H858" s="4">
        <v>237.8</v>
      </c>
      <c r="I858" s="4">
        <v>211.3</v>
      </c>
      <c r="J858" s="4">
        <v>211.3</v>
      </c>
      <c r="K858" s="62">
        <v>8</v>
      </c>
      <c r="L858" s="9">
        <f t="shared" si="252"/>
        <v>79506.899999999994</v>
      </c>
      <c r="M858" s="9"/>
      <c r="N858" s="9"/>
      <c r="O858" s="9"/>
      <c r="P858" s="145">
        <f t="shared" si="253"/>
        <v>79506.899999999994</v>
      </c>
      <c r="Q858" s="9"/>
      <c r="R858" s="62"/>
      <c r="S858" s="9"/>
      <c r="T858" s="9"/>
      <c r="U858" s="9"/>
      <c r="V858" s="9"/>
      <c r="W858" s="9"/>
      <c r="X858" s="9"/>
      <c r="Y858" s="9"/>
      <c r="Z858" s="9">
        <v>29.7</v>
      </c>
      <c r="AA858" s="9">
        <f>Z858*2677</f>
        <v>79506.899999999994</v>
      </c>
      <c r="AB858" s="4"/>
      <c r="AC858" s="4"/>
      <c r="AD858" s="145"/>
      <c r="AE858" s="9"/>
      <c r="AF858" s="35">
        <v>2025</v>
      </c>
      <c r="AG858" s="259"/>
      <c r="AH858" s="29">
        <v>805</v>
      </c>
      <c r="AI858" s="29" t="s">
        <v>155</v>
      </c>
      <c r="AJ858" s="29" t="str">
        <f t="shared" si="247"/>
        <v>805.</v>
      </c>
      <c r="AL858" s="29"/>
    </row>
    <row r="859" spans="1:16377" ht="22.5" customHeight="1" x14ac:dyDescent="0.25">
      <c r="A859" s="143" t="str">
        <f t="shared" si="244"/>
        <v>806.</v>
      </c>
      <c r="B859" s="71" t="s">
        <v>1877</v>
      </c>
      <c r="C859" s="52">
        <v>1961</v>
      </c>
      <c r="D859" s="143" t="s">
        <v>3015</v>
      </c>
      <c r="E859" s="143" t="s">
        <v>3017</v>
      </c>
      <c r="F859" s="52">
        <v>2</v>
      </c>
      <c r="G859" s="52">
        <v>1</v>
      </c>
      <c r="H859" s="4">
        <v>337.3</v>
      </c>
      <c r="I859" s="145">
        <v>308.89999999999998</v>
      </c>
      <c r="J859" s="4">
        <v>308.89999999999998</v>
      </c>
      <c r="K859" s="62">
        <v>27</v>
      </c>
      <c r="L859" s="9">
        <f t="shared" si="252"/>
        <v>394248</v>
      </c>
      <c r="M859" s="9"/>
      <c r="N859" s="9"/>
      <c r="O859" s="9"/>
      <c r="P859" s="145">
        <f t="shared" si="253"/>
        <v>394248</v>
      </c>
      <c r="Q859" s="4">
        <f>197184+197064</f>
        <v>394248</v>
      </c>
      <c r="R859" s="5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35">
        <v>2025</v>
      </c>
      <c r="AG859" s="259"/>
      <c r="AH859" s="29">
        <v>806</v>
      </c>
      <c r="AI859" s="29" t="s">
        <v>155</v>
      </c>
      <c r="AJ859" s="29" t="str">
        <f t="shared" si="247"/>
        <v>806.</v>
      </c>
      <c r="AL859" s="29"/>
    </row>
    <row r="860" spans="1:16377" ht="22.5" customHeight="1" x14ac:dyDescent="0.25">
      <c r="A860" s="143" t="str">
        <f t="shared" si="244"/>
        <v>807.</v>
      </c>
      <c r="B860" s="71" t="s">
        <v>1878</v>
      </c>
      <c r="C860" s="52">
        <v>2010</v>
      </c>
      <c r="D860" s="143" t="s">
        <v>3015</v>
      </c>
      <c r="E860" s="143" t="s">
        <v>3018</v>
      </c>
      <c r="F860" s="52">
        <v>2</v>
      </c>
      <c r="G860" s="52">
        <v>2</v>
      </c>
      <c r="H860" s="4">
        <v>501.9</v>
      </c>
      <c r="I860" s="4">
        <v>447.9</v>
      </c>
      <c r="J860" s="4">
        <v>447.9</v>
      </c>
      <c r="K860" s="62">
        <v>16</v>
      </c>
      <c r="L860" s="9">
        <f t="shared" si="252"/>
        <v>88073.3</v>
      </c>
      <c r="M860" s="9"/>
      <c r="N860" s="9"/>
      <c r="O860" s="9"/>
      <c r="P860" s="145">
        <f t="shared" si="253"/>
        <v>88073.3</v>
      </c>
      <c r="Q860" s="9"/>
      <c r="R860" s="62"/>
      <c r="S860" s="9"/>
      <c r="T860" s="9"/>
      <c r="U860" s="9"/>
      <c r="V860" s="9"/>
      <c r="W860" s="9"/>
      <c r="X860" s="9"/>
      <c r="Y860" s="9"/>
      <c r="Z860" s="9">
        <v>32.9</v>
      </c>
      <c r="AA860" s="9">
        <f>Z860*2677</f>
        <v>88073.3</v>
      </c>
      <c r="AB860" s="4"/>
      <c r="AC860" s="4"/>
      <c r="AD860" s="145"/>
      <c r="AE860" s="9"/>
      <c r="AF860" s="35">
        <v>2025</v>
      </c>
      <c r="AG860" s="259"/>
      <c r="AH860" s="29">
        <v>807</v>
      </c>
      <c r="AI860" s="29" t="s">
        <v>155</v>
      </c>
      <c r="AJ860" s="29" t="str">
        <f t="shared" si="247"/>
        <v>807.</v>
      </c>
      <c r="AL860" s="29"/>
    </row>
    <row r="861" spans="1:16377" ht="22.5" customHeight="1" x14ac:dyDescent="0.25">
      <c r="A861" s="143" t="str">
        <f t="shared" si="244"/>
        <v>808.</v>
      </c>
      <c r="B861" s="71" t="s">
        <v>1879</v>
      </c>
      <c r="C861" s="52">
        <v>2009</v>
      </c>
      <c r="D861" s="143" t="s">
        <v>3015</v>
      </c>
      <c r="E861" s="143" t="s">
        <v>3018</v>
      </c>
      <c r="F861" s="52">
        <v>2</v>
      </c>
      <c r="G861" s="52">
        <v>1</v>
      </c>
      <c r="H861" s="4">
        <v>185</v>
      </c>
      <c r="I861" s="4">
        <v>163.69999999999999</v>
      </c>
      <c r="J861" s="4">
        <v>163.69999999999999</v>
      </c>
      <c r="K861" s="62">
        <v>4</v>
      </c>
      <c r="L861" s="9">
        <f t="shared" si="252"/>
        <v>57368.11</v>
      </c>
      <c r="M861" s="9"/>
      <c r="N861" s="9"/>
      <c r="O861" s="9"/>
      <c r="P861" s="145">
        <f t="shared" si="253"/>
        <v>57368.11</v>
      </c>
      <c r="Q861" s="9"/>
      <c r="R861" s="62"/>
      <c r="S861" s="9"/>
      <c r="T861" s="9"/>
      <c r="U861" s="9"/>
      <c r="V861" s="9"/>
      <c r="W861" s="9"/>
      <c r="X861" s="9"/>
      <c r="Y861" s="9"/>
      <c r="Z861" s="9">
        <v>21.43</v>
      </c>
      <c r="AA861" s="9">
        <f>Z861*2677</f>
        <v>57368.11</v>
      </c>
      <c r="AB861" s="4"/>
      <c r="AC861" s="4"/>
      <c r="AD861" s="145"/>
      <c r="AE861" s="9"/>
      <c r="AF861" s="35">
        <v>2025</v>
      </c>
      <c r="AG861" s="259"/>
      <c r="AH861" s="29">
        <v>808</v>
      </c>
      <c r="AI861" s="29" t="s">
        <v>155</v>
      </c>
      <c r="AJ861" s="29" t="str">
        <f t="shared" si="247"/>
        <v>808.</v>
      </c>
      <c r="AL861" s="29"/>
    </row>
    <row r="862" spans="1:16377" ht="22.5" customHeight="1" x14ac:dyDescent="0.25">
      <c r="A862" s="143" t="str">
        <f t="shared" si="244"/>
        <v>809.</v>
      </c>
      <c r="B862" s="71" t="s">
        <v>1428</v>
      </c>
      <c r="C862" s="52">
        <v>1935</v>
      </c>
      <c r="D862" s="143" t="s">
        <v>3015</v>
      </c>
      <c r="E862" s="143" t="s">
        <v>3018</v>
      </c>
      <c r="F862" s="52">
        <v>2</v>
      </c>
      <c r="G862" s="52">
        <v>1</v>
      </c>
      <c r="H862" s="4">
        <v>242.5</v>
      </c>
      <c r="I862" s="4">
        <v>220.2</v>
      </c>
      <c r="J862" s="4">
        <v>220.2</v>
      </c>
      <c r="K862" s="62">
        <v>6</v>
      </c>
      <c r="L862" s="9">
        <f t="shared" si="252"/>
        <v>30009</v>
      </c>
      <c r="M862" s="9"/>
      <c r="N862" s="9"/>
      <c r="O862" s="9"/>
      <c r="P862" s="145">
        <f t="shared" si="253"/>
        <v>30009</v>
      </c>
      <c r="Q862" s="9">
        <v>30009</v>
      </c>
      <c r="R862" s="62"/>
      <c r="S862" s="9"/>
      <c r="T862" s="9"/>
      <c r="U862" s="9"/>
      <c r="V862" s="9"/>
      <c r="W862" s="9"/>
      <c r="X862" s="9"/>
      <c r="Y862" s="9"/>
      <c r="Z862" s="9"/>
      <c r="AA862" s="9"/>
      <c r="AB862" s="4"/>
      <c r="AC862" s="4"/>
      <c r="AD862" s="145"/>
      <c r="AE862" s="9"/>
      <c r="AF862" s="35">
        <v>2025</v>
      </c>
      <c r="AG862" s="259"/>
      <c r="AH862" s="29">
        <v>809</v>
      </c>
      <c r="AI862" s="29" t="s">
        <v>155</v>
      </c>
      <c r="AJ862" s="29" t="str">
        <f t="shared" si="247"/>
        <v>809.</v>
      </c>
      <c r="AL862" s="29"/>
    </row>
    <row r="863" spans="1:16377" ht="22.5" customHeight="1" x14ac:dyDescent="0.25">
      <c r="A863" s="143" t="str">
        <f t="shared" si="244"/>
        <v>810.</v>
      </c>
      <c r="B863" s="247" t="s">
        <v>351</v>
      </c>
      <c r="C863" s="52">
        <v>1968</v>
      </c>
      <c r="D863" s="143" t="s">
        <v>3015</v>
      </c>
      <c r="E863" s="143" t="s">
        <v>3017</v>
      </c>
      <c r="F863" s="52">
        <v>2</v>
      </c>
      <c r="G863" s="52">
        <v>1</v>
      </c>
      <c r="H863" s="4">
        <v>282.2</v>
      </c>
      <c r="I863" s="145">
        <v>252.7</v>
      </c>
      <c r="J863" s="4">
        <v>252.7</v>
      </c>
      <c r="K863" s="62">
        <v>14</v>
      </c>
      <c r="L863" s="9">
        <f t="shared" si="252"/>
        <v>40012</v>
      </c>
      <c r="M863" s="9"/>
      <c r="N863" s="9"/>
      <c r="O863" s="9"/>
      <c r="P863" s="145">
        <f t="shared" si="253"/>
        <v>40012</v>
      </c>
      <c r="Q863" s="9">
        <v>40012</v>
      </c>
      <c r="R863" s="62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35">
        <v>2025</v>
      </c>
      <c r="AG863" s="259"/>
      <c r="AH863" s="29">
        <v>810</v>
      </c>
      <c r="AI863" s="29" t="s">
        <v>155</v>
      </c>
      <c r="AJ863" s="29" t="str">
        <f t="shared" si="247"/>
        <v>810.</v>
      </c>
      <c r="AL863" s="29"/>
    </row>
    <row r="864" spans="1:16377" ht="22.5" customHeight="1" x14ac:dyDescent="0.25">
      <c r="A864" s="143" t="str">
        <f t="shared" si="244"/>
        <v>811.</v>
      </c>
      <c r="B864" s="247" t="s">
        <v>353</v>
      </c>
      <c r="C864" s="52">
        <v>1959</v>
      </c>
      <c r="D864" s="143" t="s">
        <v>3015</v>
      </c>
      <c r="E864" s="143" t="s">
        <v>3017</v>
      </c>
      <c r="F864" s="52">
        <v>2</v>
      </c>
      <c r="G864" s="52">
        <v>1</v>
      </c>
      <c r="H864" s="4">
        <v>359.8</v>
      </c>
      <c r="I864" s="145">
        <v>326.39999999999998</v>
      </c>
      <c r="J864" s="4">
        <v>326.39999999999998</v>
      </c>
      <c r="K864" s="62">
        <v>24</v>
      </c>
      <c r="L864" s="9">
        <f t="shared" ref="L864:L914" si="254">Q864+S864+U864+W864+Y864+AA864+AD864+AE864</f>
        <v>276148</v>
      </c>
      <c r="M864" s="9"/>
      <c r="N864" s="9"/>
      <c r="O864" s="9"/>
      <c r="P864" s="145">
        <f t="shared" ref="P864:P914" si="255">L864</f>
        <v>276148</v>
      </c>
      <c r="Q864" s="9">
        <v>276148</v>
      </c>
      <c r="R864" s="62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35">
        <v>2025</v>
      </c>
      <c r="AG864" s="259"/>
      <c r="AH864" s="29">
        <v>811</v>
      </c>
      <c r="AI864" s="29" t="s">
        <v>155</v>
      </c>
      <c r="AJ864" s="29" t="str">
        <f t="shared" si="247"/>
        <v>811.</v>
      </c>
      <c r="AL864" s="29"/>
    </row>
    <row r="865" spans="1:16377" ht="22.5" customHeight="1" x14ac:dyDescent="0.25">
      <c r="A865" s="143" t="str">
        <f t="shared" si="244"/>
        <v>812.</v>
      </c>
      <c r="B865" s="154" t="s">
        <v>2999</v>
      </c>
      <c r="C865" s="52">
        <v>1932</v>
      </c>
      <c r="D865" s="143" t="s">
        <v>3015</v>
      </c>
      <c r="E865" s="143" t="s">
        <v>3018</v>
      </c>
      <c r="F865" s="52">
        <v>2</v>
      </c>
      <c r="G865" s="52">
        <v>1</v>
      </c>
      <c r="H865" s="4">
        <v>385.7</v>
      </c>
      <c r="I865" s="145">
        <v>342.7</v>
      </c>
      <c r="J865" s="4">
        <v>342.7</v>
      </c>
      <c r="K865" s="62">
        <v>16</v>
      </c>
      <c r="L865" s="9">
        <f>Q865+S865+U865+W865+Y865+AA865+AD865+AE865</f>
        <v>102261.40000000001</v>
      </c>
      <c r="M865" s="9"/>
      <c r="N865" s="9"/>
      <c r="O865" s="9"/>
      <c r="P865" s="145">
        <f>L865</f>
        <v>102261.40000000001</v>
      </c>
      <c r="Q865" s="4"/>
      <c r="R865" s="5"/>
      <c r="S865" s="4"/>
      <c r="T865" s="4"/>
      <c r="U865" s="4"/>
      <c r="V865" s="4"/>
      <c r="W865" s="4"/>
      <c r="X865" s="4"/>
      <c r="Y865" s="4"/>
      <c r="Z865" s="4">
        <v>38.200000000000003</v>
      </c>
      <c r="AA865" s="4">
        <f>Z865*2677</f>
        <v>102261.40000000001</v>
      </c>
      <c r="AB865" s="4"/>
      <c r="AC865" s="4"/>
      <c r="AD865" s="4"/>
      <c r="AE865" s="4"/>
      <c r="AF865" s="35">
        <v>2025</v>
      </c>
      <c r="AG865" s="259"/>
      <c r="AH865" s="29">
        <v>812</v>
      </c>
      <c r="AI865" s="29" t="s">
        <v>155</v>
      </c>
      <c r="AJ865" s="29" t="str">
        <f t="shared" si="247"/>
        <v>812.</v>
      </c>
      <c r="AK865" s="28"/>
      <c r="AL865" s="44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  <c r="IW865" s="28"/>
      <c r="IX865" s="28"/>
      <c r="IY865" s="28"/>
      <c r="IZ865" s="28"/>
      <c r="JA865" s="28"/>
      <c r="JB865" s="28"/>
      <c r="JC865" s="28"/>
      <c r="JD865" s="28"/>
      <c r="JE865" s="28"/>
      <c r="JF865" s="28"/>
      <c r="JG865" s="28"/>
      <c r="JH865" s="28"/>
      <c r="JI865" s="28"/>
      <c r="JJ865" s="28"/>
      <c r="JK865" s="28"/>
      <c r="JL865" s="28"/>
      <c r="JM865" s="28"/>
      <c r="JN865" s="28"/>
      <c r="JO865" s="28"/>
      <c r="JP865" s="28"/>
      <c r="JQ865" s="28"/>
      <c r="JR865" s="28"/>
      <c r="JS865" s="28"/>
      <c r="JT865" s="28"/>
      <c r="JU865" s="28"/>
      <c r="JV865" s="28"/>
      <c r="JW865" s="28"/>
      <c r="JX865" s="28"/>
      <c r="JY865" s="28"/>
      <c r="JZ865" s="28"/>
      <c r="KA865" s="28"/>
      <c r="KB865" s="28"/>
      <c r="KC865" s="28"/>
      <c r="KD865" s="28"/>
      <c r="KE865" s="28"/>
      <c r="KF865" s="28"/>
      <c r="KG865" s="28"/>
      <c r="KH865" s="28"/>
      <c r="KI865" s="28"/>
      <c r="KJ865" s="28"/>
      <c r="KK865" s="28"/>
      <c r="KL865" s="28"/>
      <c r="KM865" s="28"/>
      <c r="KN865" s="28"/>
      <c r="KO865" s="28"/>
      <c r="KP865" s="28"/>
      <c r="KQ865" s="28"/>
      <c r="KR865" s="28"/>
      <c r="KS865" s="28"/>
      <c r="KT865" s="28"/>
      <c r="KU865" s="28"/>
      <c r="KV865" s="28"/>
      <c r="KW865" s="28"/>
      <c r="KX865" s="28"/>
      <c r="KY865" s="28"/>
      <c r="KZ865" s="28"/>
      <c r="LA865" s="28"/>
      <c r="LB865" s="28"/>
      <c r="LC865" s="28"/>
      <c r="LD865" s="28"/>
      <c r="LE865" s="28"/>
      <c r="LF865" s="28"/>
      <c r="LG865" s="28"/>
      <c r="LH865" s="28"/>
      <c r="LI865" s="28"/>
      <c r="LJ865" s="28"/>
      <c r="LK865" s="28"/>
      <c r="LL865" s="28"/>
      <c r="LM865" s="28"/>
      <c r="LN865" s="28"/>
      <c r="LO865" s="28"/>
      <c r="LP865" s="28"/>
      <c r="LQ865" s="28"/>
      <c r="LR865" s="28"/>
      <c r="LS865" s="28"/>
      <c r="LT865" s="28"/>
      <c r="LU865" s="28"/>
      <c r="LV865" s="28"/>
      <c r="LW865" s="28"/>
      <c r="LX865" s="28"/>
      <c r="LY865" s="28"/>
      <c r="LZ865" s="28"/>
      <c r="MA865" s="28"/>
      <c r="MB865" s="28"/>
      <c r="MC865" s="28"/>
      <c r="MD865" s="28"/>
      <c r="ME865" s="28"/>
      <c r="MF865" s="28"/>
      <c r="MG865" s="28"/>
      <c r="MH865" s="28"/>
      <c r="MI865" s="28"/>
      <c r="MJ865" s="28"/>
      <c r="MK865" s="28"/>
      <c r="ML865" s="28"/>
      <c r="MM865" s="28"/>
      <c r="MN865" s="28"/>
      <c r="MO865" s="28"/>
      <c r="MP865" s="28"/>
      <c r="MQ865" s="28"/>
      <c r="MR865" s="28"/>
      <c r="MS865" s="28"/>
      <c r="MT865" s="28"/>
      <c r="MU865" s="28"/>
      <c r="MV865" s="28"/>
      <c r="MW865" s="28"/>
      <c r="MX865" s="28"/>
      <c r="MY865" s="28"/>
      <c r="MZ865" s="28"/>
      <c r="NA865" s="28"/>
      <c r="NB865" s="28"/>
      <c r="NC865" s="28"/>
      <c r="ND865" s="28"/>
      <c r="NE865" s="28"/>
      <c r="NF865" s="28"/>
      <c r="NG865" s="28"/>
      <c r="NH865" s="28"/>
      <c r="NI865" s="28"/>
      <c r="NJ865" s="28"/>
      <c r="NK865" s="28"/>
      <c r="NL865" s="28"/>
      <c r="NM865" s="28"/>
      <c r="NN865" s="28"/>
      <c r="NO865" s="28"/>
      <c r="NP865" s="28"/>
      <c r="NQ865" s="28"/>
      <c r="NR865" s="28"/>
      <c r="NS865" s="28"/>
      <c r="NT865" s="28"/>
      <c r="NU865" s="28"/>
      <c r="NV865" s="28"/>
      <c r="NW865" s="28"/>
      <c r="NX865" s="28"/>
      <c r="NY865" s="28"/>
      <c r="NZ865" s="28"/>
      <c r="OA865" s="28"/>
      <c r="OB865" s="28"/>
      <c r="OC865" s="28"/>
      <c r="OD865" s="28"/>
      <c r="OE865" s="28"/>
      <c r="OF865" s="28"/>
      <c r="OG865" s="28"/>
      <c r="OH865" s="28"/>
      <c r="OI865" s="28"/>
      <c r="OJ865" s="28"/>
      <c r="OK865" s="28"/>
      <c r="OL865" s="28"/>
      <c r="OM865" s="28"/>
      <c r="ON865" s="28"/>
      <c r="OO865" s="28"/>
      <c r="OP865" s="28"/>
      <c r="OQ865" s="28"/>
      <c r="OR865" s="28"/>
      <c r="OS865" s="28"/>
      <c r="OT865" s="28"/>
      <c r="OU865" s="28"/>
      <c r="OV865" s="28"/>
      <c r="OW865" s="28"/>
      <c r="OX865" s="28"/>
      <c r="OY865" s="28"/>
      <c r="OZ865" s="28"/>
      <c r="PA865" s="28"/>
      <c r="PB865" s="28"/>
      <c r="PC865" s="28"/>
      <c r="PD865" s="28"/>
      <c r="PE865" s="28"/>
      <c r="PF865" s="28"/>
      <c r="PG865" s="28"/>
      <c r="PH865" s="28"/>
      <c r="PI865" s="28"/>
      <c r="PJ865" s="28"/>
      <c r="PK865" s="28"/>
      <c r="PL865" s="28"/>
      <c r="PM865" s="28"/>
      <c r="PN865" s="28"/>
      <c r="PO865" s="28"/>
      <c r="PP865" s="28"/>
      <c r="PQ865" s="28"/>
      <c r="PR865" s="28"/>
      <c r="PS865" s="28"/>
      <c r="PT865" s="28"/>
      <c r="PU865" s="28"/>
      <c r="PV865" s="28"/>
      <c r="PW865" s="28"/>
      <c r="PX865" s="28"/>
      <c r="PY865" s="28"/>
      <c r="PZ865" s="28"/>
      <c r="QA865" s="28"/>
      <c r="QB865" s="28"/>
      <c r="QC865" s="28"/>
      <c r="QD865" s="28"/>
      <c r="QE865" s="28"/>
      <c r="QF865" s="28"/>
      <c r="QG865" s="28"/>
      <c r="QH865" s="28"/>
      <c r="QI865" s="28"/>
      <c r="QJ865" s="28"/>
      <c r="QK865" s="28"/>
      <c r="QL865" s="28"/>
      <c r="QM865" s="28"/>
      <c r="QN865" s="28"/>
      <c r="QO865" s="28"/>
      <c r="QP865" s="28"/>
      <c r="QQ865" s="28"/>
      <c r="QR865" s="28"/>
      <c r="QS865" s="28"/>
      <c r="QT865" s="28"/>
      <c r="QU865" s="28"/>
      <c r="QV865" s="28"/>
      <c r="QW865" s="28"/>
      <c r="QX865" s="28"/>
      <c r="QY865" s="28"/>
      <c r="QZ865" s="28"/>
      <c r="RA865" s="28"/>
      <c r="RB865" s="28"/>
      <c r="RC865" s="28"/>
      <c r="RD865" s="28"/>
      <c r="RE865" s="28"/>
      <c r="RF865" s="28"/>
      <c r="RG865" s="28"/>
      <c r="RH865" s="28"/>
      <c r="RI865" s="28"/>
      <c r="RJ865" s="28"/>
      <c r="RK865" s="28"/>
      <c r="RL865" s="28"/>
      <c r="RM865" s="28"/>
      <c r="RN865" s="28"/>
      <c r="RO865" s="28"/>
      <c r="RP865" s="28"/>
      <c r="RQ865" s="28"/>
      <c r="RR865" s="28"/>
      <c r="RS865" s="28"/>
      <c r="RT865" s="28"/>
      <c r="RU865" s="28"/>
      <c r="RV865" s="28"/>
      <c r="RW865" s="28"/>
      <c r="RX865" s="28"/>
      <c r="RY865" s="28"/>
      <c r="RZ865" s="28"/>
      <c r="SA865" s="28"/>
      <c r="SB865" s="28"/>
      <c r="SC865" s="28"/>
      <c r="SD865" s="28"/>
      <c r="SE865" s="28"/>
      <c r="SF865" s="28"/>
      <c r="SG865" s="28"/>
      <c r="SH865" s="28"/>
      <c r="SI865" s="28"/>
      <c r="SJ865" s="28"/>
      <c r="SK865" s="28"/>
      <c r="SL865" s="28"/>
      <c r="SM865" s="28"/>
      <c r="SN865" s="28"/>
      <c r="SO865" s="28"/>
      <c r="SP865" s="28"/>
      <c r="SQ865" s="28"/>
      <c r="SR865" s="28"/>
      <c r="SS865" s="28"/>
      <c r="ST865" s="28"/>
      <c r="SU865" s="28"/>
      <c r="SV865" s="28"/>
      <c r="SW865" s="28"/>
      <c r="SX865" s="28"/>
      <c r="SY865" s="28"/>
      <c r="SZ865" s="28"/>
      <c r="TA865" s="28"/>
      <c r="TB865" s="28"/>
      <c r="TC865" s="28"/>
      <c r="TD865" s="28"/>
      <c r="TE865" s="28"/>
      <c r="TF865" s="28"/>
      <c r="TG865" s="28"/>
      <c r="TH865" s="28"/>
      <c r="TI865" s="28"/>
      <c r="TJ865" s="28"/>
      <c r="TK865" s="28"/>
      <c r="TL865" s="28"/>
      <c r="TM865" s="28"/>
      <c r="TN865" s="28"/>
      <c r="TO865" s="28"/>
      <c r="TP865" s="28"/>
      <c r="TQ865" s="28"/>
      <c r="TR865" s="28"/>
      <c r="TS865" s="28"/>
      <c r="TT865" s="28"/>
      <c r="TU865" s="28"/>
      <c r="TV865" s="28"/>
      <c r="TW865" s="28"/>
      <c r="TX865" s="28"/>
      <c r="TY865" s="28"/>
      <c r="TZ865" s="28"/>
      <c r="UA865" s="28"/>
      <c r="UB865" s="28"/>
      <c r="UC865" s="28"/>
      <c r="UD865" s="28"/>
      <c r="UE865" s="28"/>
      <c r="UF865" s="28"/>
      <c r="UG865" s="28"/>
      <c r="UH865" s="28"/>
      <c r="UI865" s="28"/>
      <c r="UJ865" s="28"/>
      <c r="UK865" s="28"/>
      <c r="UL865" s="28"/>
      <c r="UM865" s="28"/>
      <c r="UN865" s="28"/>
      <c r="UO865" s="28"/>
      <c r="UP865" s="28"/>
      <c r="UQ865" s="28"/>
      <c r="UR865" s="28"/>
      <c r="US865" s="28"/>
      <c r="UT865" s="28"/>
      <c r="UU865" s="28"/>
      <c r="UV865" s="28"/>
      <c r="UW865" s="28"/>
      <c r="UX865" s="28"/>
      <c r="UY865" s="28"/>
      <c r="UZ865" s="28"/>
      <c r="VA865" s="28"/>
      <c r="VB865" s="28"/>
      <c r="VC865" s="28"/>
      <c r="VD865" s="28"/>
      <c r="VE865" s="28"/>
      <c r="VF865" s="28"/>
      <c r="VG865" s="28"/>
      <c r="VH865" s="28"/>
      <c r="VI865" s="28"/>
      <c r="VJ865" s="28"/>
      <c r="VK865" s="28"/>
      <c r="VL865" s="28"/>
      <c r="VM865" s="28"/>
      <c r="VN865" s="28"/>
      <c r="VO865" s="28"/>
      <c r="VP865" s="28"/>
      <c r="VQ865" s="28"/>
      <c r="VR865" s="28"/>
      <c r="VS865" s="28"/>
      <c r="VT865" s="28"/>
      <c r="VU865" s="28"/>
      <c r="VV865" s="28"/>
      <c r="VW865" s="28"/>
      <c r="VX865" s="28"/>
      <c r="VY865" s="28"/>
      <c r="VZ865" s="28"/>
      <c r="WA865" s="28"/>
      <c r="WB865" s="28"/>
      <c r="WC865" s="28"/>
      <c r="WD865" s="28"/>
      <c r="WE865" s="28"/>
      <c r="WF865" s="28"/>
      <c r="WG865" s="28"/>
      <c r="WH865" s="28"/>
      <c r="WI865" s="28"/>
      <c r="WJ865" s="28"/>
      <c r="WK865" s="28"/>
      <c r="WL865" s="28"/>
      <c r="WM865" s="28"/>
      <c r="WN865" s="28"/>
      <c r="WO865" s="28"/>
      <c r="WP865" s="28"/>
      <c r="WQ865" s="28"/>
      <c r="WR865" s="28"/>
      <c r="WS865" s="28"/>
      <c r="WT865" s="28"/>
      <c r="WU865" s="28"/>
      <c r="WV865" s="28"/>
      <c r="WW865" s="28"/>
      <c r="WX865" s="28"/>
      <c r="WY865" s="28"/>
      <c r="WZ865" s="28"/>
      <c r="XA865" s="28"/>
      <c r="XB865" s="28"/>
      <c r="XC865" s="28"/>
      <c r="XD865" s="28"/>
      <c r="XE865" s="28"/>
      <c r="XF865" s="28"/>
      <c r="XG865" s="28"/>
      <c r="XH865" s="28"/>
      <c r="XI865" s="28"/>
      <c r="XJ865" s="28"/>
      <c r="XK865" s="28"/>
      <c r="XL865" s="28"/>
      <c r="XM865" s="28"/>
      <c r="XN865" s="28"/>
      <c r="XO865" s="28"/>
      <c r="XP865" s="28"/>
      <c r="XQ865" s="28"/>
      <c r="XR865" s="28"/>
      <c r="XS865" s="28"/>
      <c r="XT865" s="28"/>
      <c r="XU865" s="28"/>
      <c r="XV865" s="28"/>
      <c r="XW865" s="28"/>
      <c r="XX865" s="28"/>
      <c r="XY865" s="28"/>
      <c r="XZ865" s="28"/>
      <c r="YA865" s="28"/>
      <c r="YB865" s="28"/>
      <c r="YC865" s="28"/>
      <c r="YD865" s="28"/>
      <c r="YE865" s="28"/>
      <c r="YF865" s="28"/>
      <c r="YG865" s="28"/>
      <c r="YH865" s="28"/>
      <c r="YI865" s="28"/>
      <c r="YJ865" s="28"/>
      <c r="YK865" s="28"/>
      <c r="YL865" s="28"/>
      <c r="YM865" s="28"/>
      <c r="YN865" s="28"/>
      <c r="YO865" s="28"/>
      <c r="YP865" s="28"/>
      <c r="YQ865" s="28"/>
      <c r="YR865" s="28"/>
      <c r="YS865" s="28"/>
      <c r="YT865" s="28"/>
      <c r="YU865" s="28"/>
      <c r="YV865" s="28"/>
      <c r="YW865" s="28"/>
      <c r="YX865" s="28"/>
      <c r="YY865" s="28"/>
      <c r="YZ865" s="28"/>
      <c r="ZA865" s="28"/>
      <c r="ZB865" s="28"/>
      <c r="ZC865" s="28"/>
      <c r="ZD865" s="28"/>
      <c r="ZE865" s="28"/>
      <c r="ZF865" s="28"/>
      <c r="ZG865" s="28"/>
      <c r="ZH865" s="28"/>
      <c r="ZI865" s="28"/>
      <c r="ZJ865" s="28"/>
      <c r="ZK865" s="28"/>
      <c r="ZL865" s="28"/>
      <c r="ZM865" s="28"/>
      <c r="ZN865" s="28"/>
      <c r="ZO865" s="28"/>
      <c r="ZP865" s="28"/>
      <c r="ZQ865" s="28"/>
      <c r="ZR865" s="28"/>
      <c r="ZS865" s="28"/>
      <c r="ZT865" s="28"/>
      <c r="ZU865" s="28"/>
      <c r="ZV865" s="28"/>
      <c r="ZW865" s="28"/>
      <c r="ZX865" s="28"/>
      <c r="ZY865" s="28"/>
      <c r="ZZ865" s="28"/>
      <c r="AAA865" s="28"/>
      <c r="AAB865" s="28"/>
      <c r="AAC865" s="28"/>
      <c r="AAD865" s="28"/>
      <c r="AAE865" s="28"/>
      <c r="AAF865" s="28"/>
      <c r="AAG865" s="28"/>
      <c r="AAH865" s="28"/>
      <c r="AAI865" s="28"/>
      <c r="AAJ865" s="28"/>
      <c r="AAK865" s="28"/>
      <c r="AAL865" s="28"/>
      <c r="AAM865" s="28"/>
      <c r="AAN865" s="28"/>
      <c r="AAO865" s="28"/>
      <c r="AAP865" s="28"/>
      <c r="AAQ865" s="28"/>
      <c r="AAR865" s="28"/>
      <c r="AAS865" s="28"/>
      <c r="AAT865" s="28"/>
      <c r="AAU865" s="28"/>
      <c r="AAV865" s="28"/>
      <c r="AAW865" s="28"/>
      <c r="AAX865" s="28"/>
      <c r="AAY865" s="28"/>
      <c r="AAZ865" s="28"/>
      <c r="ABA865" s="28"/>
      <c r="ABB865" s="28"/>
      <c r="ABC865" s="28"/>
      <c r="ABD865" s="28"/>
      <c r="ABE865" s="28"/>
      <c r="ABF865" s="28"/>
      <c r="ABG865" s="28"/>
      <c r="ABH865" s="28"/>
      <c r="ABI865" s="28"/>
      <c r="ABJ865" s="28"/>
      <c r="ABK865" s="28"/>
      <c r="ABL865" s="28"/>
      <c r="ABM865" s="28"/>
      <c r="ABN865" s="28"/>
      <c r="ABO865" s="28"/>
      <c r="ABP865" s="28"/>
      <c r="ABQ865" s="28"/>
      <c r="ABR865" s="28"/>
      <c r="ABS865" s="28"/>
      <c r="ABT865" s="28"/>
      <c r="ABU865" s="28"/>
      <c r="ABV865" s="28"/>
      <c r="ABW865" s="28"/>
      <c r="ABX865" s="28"/>
      <c r="ABY865" s="28"/>
      <c r="ABZ865" s="28"/>
      <c r="ACA865" s="28"/>
      <c r="ACB865" s="28"/>
      <c r="ACC865" s="28"/>
      <c r="ACD865" s="28"/>
      <c r="ACE865" s="28"/>
      <c r="ACF865" s="28"/>
      <c r="ACG865" s="28"/>
      <c r="ACH865" s="28"/>
      <c r="ACI865" s="28"/>
      <c r="ACJ865" s="28"/>
      <c r="ACK865" s="28"/>
      <c r="ACL865" s="28"/>
      <c r="ACM865" s="28"/>
      <c r="ACN865" s="28"/>
      <c r="ACO865" s="28"/>
      <c r="ACP865" s="28"/>
      <c r="ACQ865" s="28"/>
      <c r="ACR865" s="28"/>
      <c r="ACS865" s="28"/>
      <c r="ACT865" s="28"/>
      <c r="ACU865" s="28"/>
      <c r="ACV865" s="28"/>
      <c r="ACW865" s="28"/>
      <c r="ACX865" s="28"/>
      <c r="ACY865" s="28"/>
      <c r="ACZ865" s="28"/>
      <c r="ADA865" s="28"/>
      <c r="ADB865" s="28"/>
      <c r="ADC865" s="28"/>
      <c r="ADD865" s="28"/>
      <c r="ADE865" s="28"/>
      <c r="ADF865" s="28"/>
      <c r="ADG865" s="28"/>
      <c r="ADH865" s="28"/>
      <c r="ADI865" s="28"/>
      <c r="ADJ865" s="28"/>
      <c r="ADK865" s="28"/>
      <c r="ADL865" s="28"/>
      <c r="ADM865" s="28"/>
      <c r="ADN865" s="28"/>
      <c r="ADO865" s="28"/>
      <c r="ADP865" s="28"/>
      <c r="ADQ865" s="28"/>
      <c r="ADR865" s="28"/>
      <c r="ADS865" s="28"/>
      <c r="ADT865" s="28"/>
      <c r="ADU865" s="28"/>
      <c r="ADV865" s="28"/>
      <c r="ADW865" s="28"/>
      <c r="ADX865" s="28"/>
      <c r="ADY865" s="28"/>
      <c r="ADZ865" s="28"/>
      <c r="AEA865" s="28"/>
      <c r="AEB865" s="28"/>
      <c r="AEC865" s="28"/>
      <c r="AED865" s="28"/>
      <c r="AEE865" s="28"/>
      <c r="AEF865" s="28"/>
      <c r="AEG865" s="28"/>
      <c r="AEH865" s="28"/>
      <c r="AEI865" s="28"/>
      <c r="AEJ865" s="28"/>
      <c r="AEK865" s="28"/>
      <c r="AEL865" s="28"/>
      <c r="AEM865" s="28"/>
      <c r="AEN865" s="28"/>
      <c r="AEO865" s="28"/>
      <c r="AEP865" s="28"/>
      <c r="AEQ865" s="28"/>
      <c r="AER865" s="28"/>
      <c r="AES865" s="28"/>
      <c r="AET865" s="28"/>
      <c r="AEU865" s="28"/>
      <c r="AEV865" s="28"/>
      <c r="AEW865" s="28"/>
      <c r="AEX865" s="28"/>
      <c r="AEY865" s="28"/>
      <c r="AEZ865" s="28"/>
      <c r="AFA865" s="28"/>
      <c r="AFB865" s="28"/>
      <c r="AFC865" s="28"/>
      <c r="AFD865" s="28"/>
      <c r="AFE865" s="28"/>
      <c r="AFF865" s="28"/>
      <c r="AFG865" s="28"/>
      <c r="AFH865" s="28"/>
      <c r="AFI865" s="28"/>
      <c r="AFJ865" s="28"/>
      <c r="AFK865" s="28"/>
      <c r="AFL865" s="28"/>
      <c r="AFM865" s="28"/>
      <c r="AFN865" s="28"/>
      <c r="AFO865" s="28"/>
      <c r="AFP865" s="28"/>
      <c r="AFQ865" s="28"/>
      <c r="AFR865" s="28"/>
      <c r="AFS865" s="28"/>
      <c r="AFT865" s="28"/>
      <c r="AFU865" s="28"/>
      <c r="AFV865" s="28"/>
      <c r="AFW865" s="28"/>
      <c r="AFX865" s="28"/>
      <c r="AFY865" s="28"/>
      <c r="AFZ865" s="28"/>
      <c r="AGA865" s="28"/>
      <c r="AGB865" s="28"/>
      <c r="AGC865" s="28"/>
      <c r="AGD865" s="28"/>
      <c r="AGE865" s="28"/>
      <c r="AGF865" s="28"/>
      <c r="AGG865" s="28"/>
      <c r="AGH865" s="28"/>
      <c r="AGI865" s="28"/>
      <c r="AGJ865" s="28"/>
      <c r="AGK865" s="28"/>
      <c r="AGL865" s="28"/>
      <c r="AGM865" s="28"/>
      <c r="AGN865" s="28"/>
      <c r="AGO865" s="28"/>
      <c r="AGP865" s="28"/>
      <c r="AGQ865" s="28"/>
      <c r="AGR865" s="28"/>
      <c r="AGS865" s="28"/>
      <c r="AGT865" s="28"/>
      <c r="AGU865" s="28"/>
      <c r="AGV865" s="28"/>
      <c r="AGW865" s="28"/>
      <c r="AGX865" s="28"/>
      <c r="AGY865" s="28"/>
      <c r="AGZ865" s="28"/>
      <c r="AHA865" s="28"/>
      <c r="AHB865" s="28"/>
      <c r="AHC865" s="28"/>
      <c r="AHD865" s="28"/>
      <c r="AHE865" s="28"/>
      <c r="AHF865" s="28"/>
      <c r="AHG865" s="28"/>
      <c r="AHH865" s="28"/>
      <c r="AHI865" s="28"/>
      <c r="AHJ865" s="28"/>
      <c r="AHK865" s="28"/>
      <c r="AHL865" s="28"/>
      <c r="AHM865" s="28"/>
      <c r="AHN865" s="28"/>
      <c r="AHO865" s="28"/>
      <c r="AHP865" s="28"/>
      <c r="AHQ865" s="28"/>
      <c r="AHR865" s="28"/>
      <c r="AHS865" s="28"/>
      <c r="AHT865" s="28"/>
      <c r="AHU865" s="28"/>
      <c r="AHV865" s="28"/>
      <c r="AHW865" s="28"/>
      <c r="AHX865" s="28"/>
      <c r="AHY865" s="28"/>
      <c r="AHZ865" s="28"/>
      <c r="AIA865" s="28"/>
      <c r="AIB865" s="28"/>
      <c r="AIC865" s="28"/>
      <c r="AID865" s="28"/>
      <c r="AIE865" s="28"/>
      <c r="AIF865" s="28"/>
      <c r="AIG865" s="28"/>
      <c r="AIH865" s="28"/>
      <c r="AII865" s="28"/>
      <c r="AIJ865" s="28"/>
      <c r="AIK865" s="28"/>
      <c r="AIL865" s="28"/>
      <c r="AIM865" s="28"/>
      <c r="AIN865" s="28"/>
      <c r="AIO865" s="28"/>
      <c r="AIP865" s="28"/>
      <c r="AIQ865" s="28"/>
      <c r="AIR865" s="28"/>
      <c r="AIS865" s="28"/>
      <c r="AIT865" s="28"/>
      <c r="AIU865" s="28"/>
      <c r="AIV865" s="28"/>
      <c r="AIW865" s="28"/>
      <c r="AIX865" s="28"/>
      <c r="AIY865" s="28"/>
      <c r="AIZ865" s="28"/>
      <c r="AJA865" s="28"/>
      <c r="AJB865" s="28"/>
      <c r="AJC865" s="28"/>
      <c r="AJD865" s="28"/>
      <c r="AJE865" s="28"/>
      <c r="AJF865" s="28"/>
      <c r="AJG865" s="28"/>
      <c r="AJH865" s="28"/>
      <c r="AJI865" s="28"/>
      <c r="AJJ865" s="28"/>
      <c r="AJK865" s="28"/>
      <c r="AJL865" s="28"/>
      <c r="AJM865" s="28"/>
      <c r="AJN865" s="28"/>
      <c r="AJO865" s="28"/>
      <c r="AJP865" s="28"/>
      <c r="AJQ865" s="28"/>
      <c r="AJR865" s="28"/>
      <c r="AJS865" s="28"/>
      <c r="AJT865" s="28"/>
      <c r="AJU865" s="28"/>
      <c r="AJV865" s="28"/>
      <c r="AJW865" s="28"/>
      <c r="AJX865" s="28"/>
      <c r="AJY865" s="28"/>
      <c r="AJZ865" s="28"/>
      <c r="AKA865" s="28"/>
      <c r="AKB865" s="28"/>
      <c r="AKC865" s="28"/>
      <c r="AKD865" s="28"/>
      <c r="AKE865" s="28"/>
      <c r="AKF865" s="28"/>
      <c r="AKG865" s="28"/>
      <c r="AKH865" s="28"/>
      <c r="AKI865" s="28"/>
      <c r="AKJ865" s="28"/>
      <c r="AKK865" s="28"/>
      <c r="AKL865" s="28"/>
      <c r="AKM865" s="28"/>
      <c r="AKN865" s="28"/>
      <c r="AKO865" s="28"/>
      <c r="AKP865" s="28"/>
      <c r="AKQ865" s="28"/>
      <c r="AKR865" s="28"/>
      <c r="AKS865" s="28"/>
      <c r="AKT865" s="28"/>
      <c r="AKU865" s="28"/>
      <c r="AKV865" s="28"/>
      <c r="AKW865" s="28"/>
      <c r="AKX865" s="28"/>
      <c r="AKY865" s="28"/>
      <c r="AKZ865" s="28"/>
      <c r="ALA865" s="28"/>
      <c r="ALB865" s="28"/>
      <c r="ALC865" s="28"/>
      <c r="ALD865" s="28"/>
      <c r="ALE865" s="28"/>
      <c r="ALF865" s="28"/>
      <c r="ALG865" s="28"/>
      <c r="ALH865" s="28"/>
      <c r="ALI865" s="28"/>
      <c r="ALJ865" s="28"/>
      <c r="ALK865" s="28"/>
      <c r="ALL865" s="28"/>
      <c r="ALM865" s="28"/>
      <c r="ALN865" s="28"/>
      <c r="ALO865" s="28"/>
      <c r="ALP865" s="28"/>
      <c r="ALQ865" s="28"/>
      <c r="ALR865" s="28"/>
      <c r="ALS865" s="28"/>
      <c r="ALT865" s="28"/>
      <c r="ALU865" s="28"/>
      <c r="ALV865" s="28"/>
      <c r="ALW865" s="28"/>
      <c r="ALX865" s="28"/>
      <c r="ALY865" s="28"/>
      <c r="ALZ865" s="28"/>
      <c r="AMA865" s="28"/>
      <c r="AMB865" s="28"/>
      <c r="AMC865" s="28"/>
      <c r="AMD865" s="28"/>
      <c r="AME865" s="28"/>
      <c r="AMF865" s="28"/>
      <c r="AMG865" s="28"/>
      <c r="AMH865" s="28"/>
      <c r="AMI865" s="28"/>
      <c r="AMJ865" s="28"/>
      <c r="AMK865" s="28"/>
      <c r="AML865" s="28"/>
      <c r="AMM865" s="28"/>
      <c r="AMN865" s="28"/>
      <c r="AMO865" s="28"/>
      <c r="AMP865" s="28"/>
      <c r="AMQ865" s="28"/>
      <c r="AMR865" s="28"/>
      <c r="AMS865" s="28"/>
      <c r="AMT865" s="28"/>
      <c r="AMU865" s="28"/>
      <c r="AMV865" s="28"/>
      <c r="AMW865" s="28"/>
      <c r="AMX865" s="28"/>
      <c r="AMY865" s="28"/>
      <c r="AMZ865" s="28"/>
      <c r="ANA865" s="28"/>
      <c r="ANB865" s="28"/>
      <c r="ANC865" s="28"/>
      <c r="AND865" s="28"/>
      <c r="ANE865" s="28"/>
      <c r="ANF865" s="28"/>
      <c r="ANG865" s="28"/>
      <c r="ANH865" s="28"/>
      <c r="ANI865" s="28"/>
      <c r="ANJ865" s="28"/>
      <c r="ANK865" s="28"/>
      <c r="ANL865" s="28"/>
      <c r="ANM865" s="28"/>
      <c r="ANN865" s="28"/>
      <c r="ANO865" s="28"/>
      <c r="ANP865" s="28"/>
      <c r="ANQ865" s="28"/>
      <c r="ANR865" s="28"/>
      <c r="ANS865" s="28"/>
      <c r="ANT865" s="28"/>
      <c r="ANU865" s="28"/>
      <c r="ANV865" s="28"/>
      <c r="ANW865" s="28"/>
      <c r="ANX865" s="28"/>
      <c r="ANY865" s="28"/>
      <c r="ANZ865" s="28"/>
      <c r="AOA865" s="28"/>
      <c r="AOB865" s="28"/>
      <c r="AOC865" s="28"/>
      <c r="AOD865" s="28"/>
      <c r="AOE865" s="28"/>
      <c r="AOF865" s="28"/>
      <c r="AOG865" s="28"/>
      <c r="AOH865" s="28"/>
      <c r="AOI865" s="28"/>
      <c r="AOJ865" s="28"/>
      <c r="AOK865" s="28"/>
      <c r="AOL865" s="28"/>
      <c r="AOM865" s="28"/>
      <c r="AON865" s="28"/>
      <c r="AOO865" s="28"/>
      <c r="AOP865" s="28"/>
      <c r="AOQ865" s="28"/>
      <c r="AOR865" s="28"/>
      <c r="AOS865" s="28"/>
      <c r="AOT865" s="28"/>
      <c r="AOU865" s="28"/>
      <c r="AOV865" s="28"/>
      <c r="AOW865" s="28"/>
      <c r="AOX865" s="28"/>
      <c r="AOY865" s="28"/>
      <c r="AOZ865" s="28"/>
      <c r="APA865" s="28"/>
      <c r="APB865" s="28"/>
      <c r="APC865" s="28"/>
      <c r="APD865" s="28"/>
      <c r="APE865" s="28"/>
      <c r="APF865" s="28"/>
      <c r="APG865" s="28"/>
      <c r="APH865" s="28"/>
      <c r="API865" s="28"/>
      <c r="APJ865" s="28"/>
      <c r="APK865" s="28"/>
      <c r="APL865" s="28"/>
      <c r="APM865" s="28"/>
      <c r="APN865" s="28"/>
      <c r="APO865" s="28"/>
      <c r="APP865" s="28"/>
      <c r="APQ865" s="28"/>
      <c r="APR865" s="28"/>
      <c r="APS865" s="28"/>
      <c r="APT865" s="28"/>
      <c r="APU865" s="28"/>
      <c r="APV865" s="28"/>
      <c r="APW865" s="28"/>
      <c r="APX865" s="28"/>
      <c r="APY865" s="28"/>
      <c r="APZ865" s="28"/>
      <c r="AQA865" s="28"/>
      <c r="AQB865" s="28"/>
      <c r="AQC865" s="28"/>
      <c r="AQD865" s="28"/>
      <c r="AQE865" s="28"/>
      <c r="AQF865" s="28"/>
      <c r="AQG865" s="28"/>
      <c r="AQH865" s="28"/>
      <c r="AQI865" s="28"/>
      <c r="AQJ865" s="28"/>
      <c r="AQK865" s="28"/>
      <c r="AQL865" s="28"/>
      <c r="AQM865" s="28"/>
      <c r="AQN865" s="28"/>
      <c r="AQO865" s="28"/>
      <c r="AQP865" s="28"/>
      <c r="AQQ865" s="28"/>
      <c r="AQR865" s="28"/>
      <c r="AQS865" s="28"/>
      <c r="AQT865" s="28"/>
      <c r="AQU865" s="28"/>
      <c r="AQV865" s="28"/>
      <c r="AQW865" s="28"/>
      <c r="AQX865" s="28"/>
      <c r="AQY865" s="28"/>
      <c r="AQZ865" s="28"/>
      <c r="ARA865" s="28"/>
      <c r="ARB865" s="28"/>
      <c r="ARC865" s="28"/>
      <c r="ARD865" s="28"/>
      <c r="ARE865" s="28"/>
      <c r="ARF865" s="28"/>
      <c r="ARG865" s="28"/>
      <c r="ARH865" s="28"/>
      <c r="ARI865" s="28"/>
      <c r="ARJ865" s="28"/>
      <c r="ARK865" s="28"/>
      <c r="ARL865" s="28"/>
      <c r="ARM865" s="28"/>
      <c r="ARN865" s="28"/>
      <c r="ARO865" s="28"/>
      <c r="ARP865" s="28"/>
      <c r="ARQ865" s="28"/>
      <c r="ARR865" s="28"/>
      <c r="ARS865" s="28"/>
      <c r="ART865" s="28"/>
      <c r="ARU865" s="28"/>
      <c r="ARV865" s="28"/>
      <c r="ARW865" s="28"/>
      <c r="ARX865" s="28"/>
      <c r="ARY865" s="28"/>
      <c r="ARZ865" s="28"/>
      <c r="ASA865" s="28"/>
      <c r="ASB865" s="28"/>
      <c r="ASC865" s="28"/>
      <c r="ASD865" s="28"/>
      <c r="ASE865" s="28"/>
      <c r="ASF865" s="28"/>
      <c r="ASG865" s="28"/>
      <c r="ASH865" s="28"/>
      <c r="ASI865" s="28"/>
      <c r="ASJ865" s="28"/>
      <c r="ASK865" s="28"/>
      <c r="ASL865" s="28"/>
      <c r="ASM865" s="28"/>
      <c r="ASN865" s="28"/>
      <c r="ASO865" s="28"/>
      <c r="ASP865" s="28"/>
      <c r="ASQ865" s="28"/>
      <c r="ASR865" s="28"/>
      <c r="ASS865" s="28"/>
      <c r="AST865" s="28"/>
      <c r="ASU865" s="28"/>
      <c r="ASV865" s="28"/>
      <c r="ASW865" s="28"/>
      <c r="ASX865" s="28"/>
      <c r="ASY865" s="28"/>
      <c r="ASZ865" s="28"/>
      <c r="ATA865" s="28"/>
      <c r="ATB865" s="28"/>
      <c r="ATC865" s="28"/>
      <c r="ATD865" s="28"/>
      <c r="ATE865" s="28"/>
      <c r="ATF865" s="28"/>
      <c r="ATG865" s="28"/>
      <c r="ATH865" s="28"/>
      <c r="ATI865" s="28"/>
      <c r="ATJ865" s="28"/>
      <c r="ATK865" s="28"/>
      <c r="ATL865" s="28"/>
      <c r="ATM865" s="28"/>
      <c r="ATN865" s="28"/>
      <c r="ATO865" s="28"/>
      <c r="ATP865" s="28"/>
      <c r="ATQ865" s="28"/>
      <c r="ATR865" s="28"/>
      <c r="ATS865" s="28"/>
      <c r="ATT865" s="28"/>
      <c r="ATU865" s="28"/>
      <c r="ATV865" s="28"/>
      <c r="ATW865" s="28"/>
      <c r="ATX865" s="28"/>
      <c r="ATY865" s="28"/>
      <c r="ATZ865" s="28"/>
      <c r="AUA865" s="28"/>
      <c r="AUB865" s="28"/>
      <c r="AUC865" s="28"/>
      <c r="AUD865" s="28"/>
      <c r="AUE865" s="28"/>
      <c r="AUF865" s="28"/>
      <c r="AUG865" s="28"/>
      <c r="AUH865" s="28"/>
      <c r="AUI865" s="28"/>
      <c r="AUJ865" s="28"/>
      <c r="AUK865" s="28"/>
      <c r="AUL865" s="28"/>
      <c r="AUM865" s="28"/>
      <c r="AUN865" s="28"/>
      <c r="AUO865" s="28"/>
      <c r="AUP865" s="28"/>
      <c r="AUQ865" s="28"/>
      <c r="AUR865" s="28"/>
      <c r="AUS865" s="28"/>
      <c r="AUT865" s="28"/>
      <c r="AUU865" s="28"/>
      <c r="AUV865" s="28"/>
      <c r="AUW865" s="28"/>
      <c r="AUX865" s="28"/>
      <c r="AUY865" s="28"/>
      <c r="AUZ865" s="28"/>
      <c r="AVA865" s="28"/>
      <c r="AVB865" s="28"/>
      <c r="AVC865" s="28"/>
      <c r="AVD865" s="28"/>
      <c r="AVE865" s="28"/>
      <c r="AVF865" s="28"/>
      <c r="AVG865" s="28"/>
      <c r="AVH865" s="28"/>
      <c r="AVI865" s="28"/>
      <c r="AVJ865" s="28"/>
      <c r="AVK865" s="28"/>
      <c r="AVL865" s="28"/>
      <c r="AVM865" s="28"/>
      <c r="AVN865" s="28"/>
      <c r="AVO865" s="28"/>
      <c r="AVP865" s="28"/>
      <c r="AVQ865" s="28"/>
      <c r="AVR865" s="28"/>
      <c r="AVS865" s="28"/>
      <c r="AVT865" s="28"/>
      <c r="AVU865" s="28"/>
      <c r="AVV865" s="28"/>
      <c r="AVW865" s="28"/>
      <c r="AVX865" s="28"/>
      <c r="AVY865" s="28"/>
      <c r="AVZ865" s="28"/>
      <c r="AWA865" s="28"/>
      <c r="AWB865" s="28"/>
      <c r="AWC865" s="28"/>
      <c r="AWD865" s="28"/>
      <c r="AWE865" s="28"/>
      <c r="AWF865" s="28"/>
      <c r="AWG865" s="28"/>
      <c r="AWH865" s="28"/>
      <c r="AWI865" s="28"/>
      <c r="AWJ865" s="28"/>
      <c r="AWK865" s="28"/>
      <c r="AWL865" s="28"/>
      <c r="AWM865" s="28"/>
      <c r="AWN865" s="28"/>
      <c r="AWO865" s="28"/>
      <c r="AWP865" s="28"/>
      <c r="AWQ865" s="28"/>
      <c r="AWR865" s="28"/>
      <c r="AWS865" s="28"/>
      <c r="AWT865" s="28"/>
      <c r="AWU865" s="28"/>
      <c r="AWV865" s="28"/>
      <c r="AWW865" s="28"/>
      <c r="AWX865" s="28"/>
      <c r="AWY865" s="28"/>
      <c r="AWZ865" s="28"/>
      <c r="AXA865" s="28"/>
      <c r="AXB865" s="28"/>
      <c r="AXC865" s="28"/>
      <c r="AXD865" s="28"/>
      <c r="AXE865" s="28"/>
      <c r="AXF865" s="28"/>
      <c r="AXG865" s="28"/>
      <c r="AXH865" s="28"/>
      <c r="AXI865" s="28"/>
      <c r="AXJ865" s="28"/>
      <c r="AXK865" s="28"/>
      <c r="AXL865" s="28"/>
      <c r="AXM865" s="28"/>
      <c r="AXN865" s="28"/>
      <c r="AXO865" s="28"/>
      <c r="AXP865" s="28"/>
      <c r="AXQ865" s="28"/>
      <c r="AXR865" s="28"/>
      <c r="AXS865" s="28"/>
      <c r="AXT865" s="28"/>
      <c r="AXU865" s="28"/>
      <c r="AXV865" s="28"/>
      <c r="AXW865" s="28"/>
      <c r="AXX865" s="28"/>
      <c r="AXY865" s="28"/>
      <c r="AXZ865" s="28"/>
      <c r="AYA865" s="28"/>
      <c r="AYB865" s="28"/>
      <c r="AYC865" s="28"/>
      <c r="AYD865" s="28"/>
      <c r="AYE865" s="28"/>
      <c r="AYF865" s="28"/>
      <c r="AYG865" s="28"/>
      <c r="AYH865" s="28"/>
      <c r="AYI865" s="28"/>
      <c r="AYJ865" s="28"/>
      <c r="AYK865" s="28"/>
      <c r="AYL865" s="28"/>
      <c r="AYM865" s="28"/>
      <c r="AYN865" s="28"/>
      <c r="AYO865" s="28"/>
      <c r="AYP865" s="28"/>
      <c r="AYQ865" s="28"/>
      <c r="AYR865" s="28"/>
      <c r="AYS865" s="28"/>
      <c r="AYT865" s="28"/>
      <c r="AYU865" s="28"/>
      <c r="AYV865" s="28"/>
      <c r="AYW865" s="28"/>
      <c r="AYX865" s="28"/>
      <c r="AYY865" s="28"/>
      <c r="AYZ865" s="28"/>
      <c r="AZA865" s="28"/>
      <c r="AZB865" s="28"/>
      <c r="AZC865" s="28"/>
      <c r="AZD865" s="28"/>
      <c r="AZE865" s="28"/>
      <c r="AZF865" s="28"/>
      <c r="AZG865" s="28"/>
      <c r="AZH865" s="28"/>
      <c r="AZI865" s="28"/>
      <c r="AZJ865" s="28"/>
      <c r="AZK865" s="28"/>
      <c r="AZL865" s="28"/>
      <c r="AZM865" s="28"/>
      <c r="AZN865" s="28"/>
      <c r="AZO865" s="28"/>
      <c r="AZP865" s="28"/>
      <c r="AZQ865" s="28"/>
      <c r="AZR865" s="28"/>
      <c r="AZS865" s="28"/>
      <c r="AZT865" s="28"/>
      <c r="AZU865" s="28"/>
      <c r="AZV865" s="28"/>
      <c r="AZW865" s="28"/>
      <c r="AZX865" s="28"/>
      <c r="AZY865" s="28"/>
      <c r="AZZ865" s="28"/>
      <c r="BAA865" s="28"/>
      <c r="BAB865" s="28"/>
      <c r="BAC865" s="28"/>
      <c r="BAD865" s="28"/>
      <c r="BAE865" s="28"/>
      <c r="BAF865" s="28"/>
      <c r="BAG865" s="28"/>
      <c r="BAH865" s="28"/>
      <c r="BAI865" s="28"/>
      <c r="BAJ865" s="28"/>
      <c r="BAK865" s="28"/>
      <c r="BAL865" s="28"/>
      <c r="BAM865" s="28"/>
      <c r="BAN865" s="28"/>
      <c r="BAO865" s="28"/>
      <c r="BAP865" s="28"/>
      <c r="BAQ865" s="28"/>
      <c r="BAR865" s="28"/>
      <c r="BAS865" s="28"/>
      <c r="BAT865" s="28"/>
      <c r="BAU865" s="28"/>
      <c r="BAV865" s="28"/>
      <c r="BAW865" s="28"/>
      <c r="BAX865" s="28"/>
      <c r="BAY865" s="28"/>
      <c r="BAZ865" s="28"/>
      <c r="BBA865" s="28"/>
      <c r="BBB865" s="28"/>
      <c r="BBC865" s="28"/>
      <c r="BBD865" s="28"/>
      <c r="BBE865" s="28"/>
      <c r="BBF865" s="28"/>
      <c r="BBG865" s="28"/>
      <c r="BBH865" s="28"/>
      <c r="BBI865" s="28"/>
      <c r="BBJ865" s="28"/>
      <c r="BBK865" s="28"/>
      <c r="BBL865" s="28"/>
      <c r="BBM865" s="28"/>
      <c r="BBN865" s="28"/>
      <c r="BBO865" s="28"/>
      <c r="BBP865" s="28"/>
      <c r="BBQ865" s="28"/>
      <c r="BBR865" s="28"/>
      <c r="BBS865" s="28"/>
      <c r="BBT865" s="28"/>
      <c r="BBU865" s="28"/>
      <c r="BBV865" s="28"/>
      <c r="BBW865" s="28"/>
      <c r="BBX865" s="28"/>
      <c r="BBY865" s="28"/>
      <c r="BBZ865" s="28"/>
      <c r="BCA865" s="28"/>
      <c r="BCB865" s="28"/>
      <c r="BCC865" s="28"/>
      <c r="BCD865" s="28"/>
      <c r="BCE865" s="28"/>
      <c r="BCF865" s="28"/>
      <c r="BCG865" s="28"/>
      <c r="BCH865" s="28"/>
      <c r="BCI865" s="28"/>
      <c r="BCJ865" s="28"/>
      <c r="BCK865" s="28"/>
      <c r="BCL865" s="28"/>
      <c r="BCM865" s="28"/>
      <c r="BCN865" s="28"/>
      <c r="BCO865" s="28"/>
      <c r="BCP865" s="28"/>
      <c r="BCQ865" s="28"/>
      <c r="BCR865" s="28"/>
      <c r="BCS865" s="28"/>
      <c r="BCT865" s="28"/>
      <c r="BCU865" s="28"/>
      <c r="BCV865" s="28"/>
      <c r="BCW865" s="28"/>
      <c r="BCX865" s="28"/>
      <c r="BCY865" s="28"/>
      <c r="BCZ865" s="28"/>
      <c r="BDA865" s="28"/>
      <c r="BDB865" s="28"/>
      <c r="BDC865" s="28"/>
      <c r="BDD865" s="28"/>
      <c r="BDE865" s="28"/>
      <c r="BDF865" s="28"/>
      <c r="BDG865" s="28"/>
      <c r="BDH865" s="28"/>
      <c r="BDI865" s="28"/>
      <c r="BDJ865" s="28"/>
      <c r="BDK865" s="28"/>
      <c r="BDL865" s="28"/>
      <c r="BDM865" s="28"/>
      <c r="BDN865" s="28"/>
      <c r="BDO865" s="28"/>
      <c r="BDP865" s="28"/>
      <c r="BDQ865" s="28"/>
      <c r="BDR865" s="28"/>
      <c r="BDS865" s="28"/>
      <c r="BDT865" s="28"/>
      <c r="BDU865" s="28"/>
      <c r="BDV865" s="28"/>
      <c r="BDW865" s="28"/>
      <c r="BDX865" s="28"/>
      <c r="BDY865" s="28"/>
      <c r="BDZ865" s="28"/>
      <c r="BEA865" s="28"/>
      <c r="BEB865" s="28"/>
      <c r="BEC865" s="28"/>
      <c r="BED865" s="28"/>
      <c r="BEE865" s="28"/>
      <c r="BEF865" s="28"/>
      <c r="BEG865" s="28"/>
      <c r="BEH865" s="28"/>
      <c r="BEI865" s="28"/>
      <c r="BEJ865" s="28"/>
      <c r="BEK865" s="28"/>
      <c r="BEL865" s="28"/>
      <c r="BEM865" s="28"/>
      <c r="BEN865" s="28"/>
      <c r="BEO865" s="28"/>
      <c r="BEP865" s="28"/>
      <c r="BEQ865" s="28"/>
      <c r="BER865" s="28"/>
      <c r="BES865" s="28"/>
      <c r="BET865" s="28"/>
      <c r="BEU865" s="28"/>
      <c r="BEV865" s="28"/>
      <c r="BEW865" s="28"/>
      <c r="BEX865" s="28"/>
      <c r="BEY865" s="28"/>
      <c r="BEZ865" s="28"/>
      <c r="BFA865" s="28"/>
      <c r="BFB865" s="28"/>
      <c r="BFC865" s="28"/>
      <c r="BFD865" s="28"/>
      <c r="BFE865" s="28"/>
      <c r="BFF865" s="28"/>
      <c r="BFG865" s="28"/>
      <c r="BFH865" s="28"/>
      <c r="BFI865" s="28"/>
      <c r="BFJ865" s="28"/>
      <c r="BFK865" s="28"/>
      <c r="BFL865" s="28"/>
      <c r="BFM865" s="28"/>
      <c r="BFN865" s="28"/>
      <c r="BFO865" s="28"/>
      <c r="BFP865" s="28"/>
      <c r="BFQ865" s="28"/>
      <c r="BFR865" s="28"/>
      <c r="BFS865" s="28"/>
      <c r="BFT865" s="28"/>
      <c r="BFU865" s="28"/>
      <c r="BFV865" s="28"/>
      <c r="BFW865" s="28"/>
      <c r="BFX865" s="28"/>
      <c r="BFY865" s="28"/>
      <c r="BFZ865" s="28"/>
      <c r="BGA865" s="28"/>
      <c r="BGB865" s="28"/>
      <c r="BGC865" s="28"/>
      <c r="BGD865" s="28"/>
      <c r="BGE865" s="28"/>
      <c r="BGF865" s="28"/>
      <c r="BGG865" s="28"/>
      <c r="BGH865" s="28"/>
      <c r="BGI865" s="28"/>
      <c r="BGJ865" s="28"/>
      <c r="BGK865" s="28"/>
      <c r="BGL865" s="28"/>
      <c r="BGM865" s="28"/>
      <c r="BGN865" s="28"/>
      <c r="BGO865" s="28"/>
      <c r="BGP865" s="28"/>
      <c r="BGQ865" s="28"/>
      <c r="BGR865" s="28"/>
      <c r="BGS865" s="28"/>
      <c r="BGT865" s="28"/>
      <c r="BGU865" s="28"/>
      <c r="BGV865" s="28"/>
      <c r="BGW865" s="28"/>
      <c r="BGX865" s="28"/>
      <c r="BGY865" s="28"/>
      <c r="BGZ865" s="28"/>
      <c r="BHA865" s="28"/>
      <c r="BHB865" s="28"/>
      <c r="BHC865" s="28"/>
      <c r="BHD865" s="28"/>
      <c r="BHE865" s="28"/>
      <c r="BHF865" s="28"/>
      <c r="BHG865" s="28"/>
      <c r="BHH865" s="28"/>
      <c r="BHI865" s="28"/>
      <c r="BHJ865" s="28"/>
      <c r="BHK865" s="28"/>
      <c r="BHL865" s="28"/>
      <c r="BHM865" s="28"/>
      <c r="BHN865" s="28"/>
      <c r="BHO865" s="28"/>
      <c r="BHP865" s="28"/>
      <c r="BHQ865" s="28"/>
      <c r="BHR865" s="28"/>
      <c r="BHS865" s="28"/>
      <c r="BHT865" s="28"/>
      <c r="BHU865" s="28"/>
      <c r="BHV865" s="28"/>
      <c r="BHW865" s="28"/>
      <c r="BHX865" s="28"/>
      <c r="BHY865" s="28"/>
      <c r="BHZ865" s="28"/>
      <c r="BIA865" s="28"/>
      <c r="BIB865" s="28"/>
      <c r="BIC865" s="28"/>
      <c r="BID865" s="28"/>
      <c r="BIE865" s="28"/>
      <c r="BIF865" s="28"/>
      <c r="BIG865" s="28"/>
      <c r="BIH865" s="28"/>
      <c r="BII865" s="28"/>
      <c r="BIJ865" s="28"/>
      <c r="BIK865" s="28"/>
      <c r="BIL865" s="28"/>
      <c r="BIM865" s="28"/>
      <c r="BIN865" s="28"/>
      <c r="BIO865" s="28"/>
      <c r="BIP865" s="28"/>
      <c r="BIQ865" s="28"/>
      <c r="BIR865" s="28"/>
      <c r="BIS865" s="28"/>
      <c r="BIT865" s="28"/>
      <c r="BIU865" s="28"/>
      <c r="BIV865" s="28"/>
      <c r="BIW865" s="28"/>
      <c r="BIX865" s="28"/>
      <c r="BIY865" s="28"/>
      <c r="BIZ865" s="28"/>
      <c r="BJA865" s="28"/>
      <c r="BJB865" s="28"/>
      <c r="BJC865" s="28"/>
      <c r="BJD865" s="28"/>
      <c r="BJE865" s="28"/>
      <c r="BJF865" s="28"/>
      <c r="BJG865" s="28"/>
      <c r="BJH865" s="28"/>
      <c r="BJI865" s="28"/>
      <c r="BJJ865" s="28"/>
      <c r="BJK865" s="28"/>
      <c r="BJL865" s="28"/>
      <c r="BJM865" s="28"/>
      <c r="BJN865" s="28"/>
      <c r="BJO865" s="28"/>
      <c r="BJP865" s="28"/>
      <c r="BJQ865" s="28"/>
      <c r="BJR865" s="28"/>
      <c r="BJS865" s="28"/>
      <c r="BJT865" s="28"/>
      <c r="BJU865" s="28"/>
      <c r="BJV865" s="28"/>
      <c r="BJW865" s="28"/>
      <c r="BJX865" s="28"/>
      <c r="BJY865" s="28"/>
      <c r="BJZ865" s="28"/>
      <c r="BKA865" s="28"/>
      <c r="BKB865" s="28"/>
      <c r="BKC865" s="28"/>
      <c r="BKD865" s="28"/>
      <c r="BKE865" s="28"/>
      <c r="BKF865" s="28"/>
      <c r="BKG865" s="28"/>
      <c r="BKH865" s="28"/>
      <c r="BKI865" s="28"/>
      <c r="BKJ865" s="28"/>
      <c r="BKK865" s="28"/>
      <c r="BKL865" s="28"/>
      <c r="BKM865" s="28"/>
      <c r="BKN865" s="28"/>
      <c r="BKO865" s="28"/>
      <c r="BKP865" s="28"/>
      <c r="BKQ865" s="28"/>
      <c r="BKR865" s="28"/>
      <c r="BKS865" s="28"/>
      <c r="BKT865" s="28"/>
      <c r="BKU865" s="28"/>
      <c r="BKV865" s="28"/>
      <c r="BKW865" s="28"/>
      <c r="BKX865" s="28"/>
      <c r="BKY865" s="28"/>
      <c r="BKZ865" s="28"/>
      <c r="BLA865" s="28"/>
      <c r="BLB865" s="28"/>
      <c r="BLC865" s="28"/>
      <c r="BLD865" s="28"/>
      <c r="BLE865" s="28"/>
      <c r="BLF865" s="28"/>
      <c r="BLG865" s="28"/>
      <c r="BLH865" s="28"/>
      <c r="BLI865" s="28"/>
      <c r="BLJ865" s="28"/>
      <c r="BLK865" s="28"/>
      <c r="BLL865" s="28"/>
      <c r="BLM865" s="28"/>
      <c r="BLN865" s="28"/>
      <c r="BLO865" s="28"/>
      <c r="BLP865" s="28"/>
      <c r="BLQ865" s="28"/>
      <c r="BLR865" s="28"/>
      <c r="BLS865" s="28"/>
      <c r="BLT865" s="28"/>
      <c r="BLU865" s="28"/>
      <c r="BLV865" s="28"/>
      <c r="BLW865" s="28"/>
      <c r="BLX865" s="28"/>
      <c r="BLY865" s="28"/>
      <c r="BLZ865" s="28"/>
      <c r="BMA865" s="28"/>
      <c r="BMB865" s="28"/>
      <c r="BMC865" s="28"/>
      <c r="BMD865" s="28"/>
      <c r="BME865" s="28"/>
      <c r="BMF865" s="28"/>
      <c r="BMG865" s="28"/>
      <c r="BMH865" s="28"/>
      <c r="BMI865" s="28"/>
      <c r="BMJ865" s="28"/>
      <c r="BMK865" s="28"/>
      <c r="BML865" s="28"/>
      <c r="BMM865" s="28"/>
      <c r="BMN865" s="28"/>
      <c r="BMO865" s="28"/>
      <c r="BMP865" s="28"/>
      <c r="BMQ865" s="28"/>
      <c r="BMR865" s="28"/>
      <c r="BMS865" s="28"/>
      <c r="BMT865" s="28"/>
      <c r="BMU865" s="28"/>
      <c r="BMV865" s="28"/>
      <c r="BMW865" s="28"/>
      <c r="BMX865" s="28"/>
      <c r="BMY865" s="28"/>
      <c r="BMZ865" s="28"/>
      <c r="BNA865" s="28"/>
      <c r="BNB865" s="28"/>
      <c r="BNC865" s="28"/>
      <c r="BND865" s="28"/>
      <c r="BNE865" s="28"/>
      <c r="BNF865" s="28"/>
      <c r="BNG865" s="28"/>
      <c r="BNH865" s="28"/>
      <c r="BNI865" s="28"/>
      <c r="BNJ865" s="28"/>
      <c r="BNK865" s="28"/>
      <c r="BNL865" s="28"/>
      <c r="BNM865" s="28"/>
      <c r="BNN865" s="28"/>
      <c r="BNO865" s="28"/>
      <c r="BNP865" s="28"/>
      <c r="BNQ865" s="28"/>
      <c r="BNR865" s="28"/>
      <c r="BNS865" s="28"/>
      <c r="BNT865" s="28"/>
      <c r="BNU865" s="28"/>
      <c r="BNV865" s="28"/>
      <c r="BNW865" s="28"/>
      <c r="BNX865" s="28"/>
      <c r="BNY865" s="28"/>
      <c r="BNZ865" s="28"/>
      <c r="BOA865" s="28"/>
      <c r="BOB865" s="28"/>
      <c r="BOC865" s="28"/>
      <c r="BOD865" s="28"/>
      <c r="BOE865" s="28"/>
      <c r="BOF865" s="28"/>
      <c r="BOG865" s="28"/>
      <c r="BOH865" s="28"/>
      <c r="BOI865" s="28"/>
      <c r="BOJ865" s="28"/>
      <c r="BOK865" s="28"/>
      <c r="BOL865" s="28"/>
      <c r="BOM865" s="28"/>
      <c r="BON865" s="28"/>
      <c r="BOO865" s="28"/>
      <c r="BOP865" s="28"/>
      <c r="BOQ865" s="28"/>
      <c r="BOR865" s="28"/>
      <c r="BOS865" s="28"/>
      <c r="BOT865" s="28"/>
      <c r="BOU865" s="28"/>
      <c r="BOV865" s="28"/>
      <c r="BOW865" s="28"/>
      <c r="BOX865" s="28"/>
      <c r="BOY865" s="28"/>
      <c r="BOZ865" s="28"/>
      <c r="BPA865" s="28"/>
      <c r="BPB865" s="28"/>
      <c r="BPC865" s="28"/>
      <c r="BPD865" s="28"/>
      <c r="BPE865" s="28"/>
      <c r="BPF865" s="28"/>
      <c r="BPG865" s="28"/>
      <c r="BPH865" s="28"/>
      <c r="BPI865" s="28"/>
      <c r="BPJ865" s="28"/>
      <c r="BPK865" s="28"/>
      <c r="BPL865" s="28"/>
      <c r="BPM865" s="28"/>
      <c r="BPN865" s="28"/>
      <c r="BPO865" s="28"/>
      <c r="BPP865" s="28"/>
      <c r="BPQ865" s="28"/>
      <c r="BPR865" s="28"/>
      <c r="BPS865" s="28"/>
      <c r="BPT865" s="28"/>
      <c r="BPU865" s="28"/>
      <c r="BPV865" s="28"/>
      <c r="BPW865" s="28"/>
      <c r="BPX865" s="28"/>
      <c r="BPY865" s="28"/>
      <c r="BPZ865" s="28"/>
      <c r="BQA865" s="28"/>
      <c r="BQB865" s="28"/>
      <c r="BQC865" s="28"/>
      <c r="BQD865" s="28"/>
      <c r="BQE865" s="28"/>
      <c r="BQF865" s="28"/>
      <c r="BQG865" s="28"/>
      <c r="BQH865" s="28"/>
      <c r="BQI865" s="28"/>
      <c r="BQJ865" s="28"/>
      <c r="BQK865" s="28"/>
      <c r="BQL865" s="28"/>
      <c r="BQM865" s="28"/>
      <c r="BQN865" s="28"/>
      <c r="BQO865" s="28"/>
      <c r="BQP865" s="28"/>
      <c r="BQQ865" s="28"/>
      <c r="BQR865" s="28"/>
      <c r="BQS865" s="28"/>
      <c r="BQT865" s="28"/>
      <c r="BQU865" s="28"/>
      <c r="BQV865" s="28"/>
      <c r="BQW865" s="28"/>
      <c r="BQX865" s="28"/>
      <c r="BQY865" s="28"/>
      <c r="BQZ865" s="28"/>
      <c r="BRA865" s="28"/>
      <c r="BRB865" s="28"/>
      <c r="BRC865" s="28"/>
      <c r="BRD865" s="28"/>
      <c r="BRE865" s="28"/>
      <c r="BRF865" s="28"/>
      <c r="BRG865" s="28"/>
      <c r="BRH865" s="28"/>
      <c r="BRI865" s="28"/>
      <c r="BRJ865" s="28"/>
      <c r="BRK865" s="28"/>
      <c r="BRL865" s="28"/>
      <c r="BRM865" s="28"/>
      <c r="BRN865" s="28"/>
      <c r="BRO865" s="28"/>
      <c r="BRP865" s="28"/>
      <c r="BRQ865" s="28"/>
      <c r="BRR865" s="28"/>
      <c r="BRS865" s="28"/>
      <c r="BRT865" s="28"/>
      <c r="BRU865" s="28"/>
      <c r="BRV865" s="28"/>
      <c r="BRW865" s="28"/>
      <c r="BRX865" s="28"/>
      <c r="BRY865" s="28"/>
      <c r="BRZ865" s="28"/>
      <c r="BSA865" s="28"/>
      <c r="BSB865" s="28"/>
      <c r="BSC865" s="28"/>
      <c r="BSD865" s="28"/>
      <c r="BSE865" s="28"/>
      <c r="BSF865" s="28"/>
      <c r="BSG865" s="28"/>
      <c r="BSH865" s="28"/>
      <c r="BSI865" s="28"/>
      <c r="BSJ865" s="28"/>
      <c r="BSK865" s="28"/>
      <c r="BSL865" s="28"/>
      <c r="BSM865" s="28"/>
      <c r="BSN865" s="28"/>
      <c r="BSO865" s="28"/>
      <c r="BSP865" s="28"/>
      <c r="BSQ865" s="28"/>
      <c r="BSR865" s="28"/>
      <c r="BSS865" s="28"/>
      <c r="BST865" s="28"/>
      <c r="BSU865" s="28"/>
      <c r="BSV865" s="28"/>
      <c r="BSW865" s="28"/>
      <c r="BSX865" s="28"/>
      <c r="BSY865" s="28"/>
      <c r="BSZ865" s="28"/>
      <c r="BTA865" s="28"/>
      <c r="BTB865" s="28"/>
      <c r="BTC865" s="28"/>
      <c r="BTD865" s="28"/>
      <c r="BTE865" s="28"/>
      <c r="BTF865" s="28"/>
      <c r="BTG865" s="28"/>
      <c r="BTH865" s="28"/>
      <c r="BTI865" s="28"/>
      <c r="BTJ865" s="28"/>
      <c r="BTK865" s="28"/>
      <c r="BTL865" s="28"/>
      <c r="BTM865" s="28"/>
      <c r="BTN865" s="28"/>
      <c r="BTO865" s="28"/>
      <c r="BTP865" s="28"/>
      <c r="BTQ865" s="28"/>
      <c r="BTR865" s="28"/>
      <c r="BTS865" s="28"/>
      <c r="BTT865" s="28"/>
      <c r="BTU865" s="28"/>
      <c r="BTV865" s="28"/>
      <c r="BTW865" s="28"/>
      <c r="BTX865" s="28"/>
      <c r="BTY865" s="28"/>
      <c r="BTZ865" s="28"/>
      <c r="BUA865" s="28"/>
      <c r="BUB865" s="28"/>
      <c r="BUC865" s="28"/>
      <c r="BUD865" s="28"/>
      <c r="BUE865" s="28"/>
      <c r="BUF865" s="28"/>
      <c r="BUG865" s="28"/>
      <c r="BUH865" s="28"/>
      <c r="BUI865" s="28"/>
      <c r="BUJ865" s="28"/>
      <c r="BUK865" s="28"/>
      <c r="BUL865" s="28"/>
      <c r="BUM865" s="28"/>
      <c r="BUN865" s="28"/>
      <c r="BUO865" s="28"/>
      <c r="BUP865" s="28"/>
      <c r="BUQ865" s="28"/>
      <c r="BUR865" s="28"/>
      <c r="BUS865" s="28"/>
      <c r="BUT865" s="28"/>
      <c r="BUU865" s="28"/>
      <c r="BUV865" s="28"/>
      <c r="BUW865" s="28"/>
      <c r="BUX865" s="28"/>
      <c r="BUY865" s="28"/>
      <c r="BUZ865" s="28"/>
      <c r="BVA865" s="28"/>
      <c r="BVB865" s="28"/>
      <c r="BVC865" s="28"/>
      <c r="BVD865" s="28"/>
      <c r="BVE865" s="28"/>
      <c r="BVF865" s="28"/>
      <c r="BVG865" s="28"/>
      <c r="BVH865" s="28"/>
      <c r="BVI865" s="28"/>
      <c r="BVJ865" s="28"/>
      <c r="BVK865" s="28"/>
      <c r="BVL865" s="28"/>
      <c r="BVM865" s="28"/>
      <c r="BVN865" s="28"/>
      <c r="BVO865" s="28"/>
      <c r="BVP865" s="28"/>
      <c r="BVQ865" s="28"/>
      <c r="BVR865" s="28"/>
      <c r="BVS865" s="28"/>
      <c r="BVT865" s="28"/>
      <c r="BVU865" s="28"/>
      <c r="BVV865" s="28"/>
      <c r="BVW865" s="28"/>
      <c r="BVX865" s="28"/>
      <c r="BVY865" s="28"/>
      <c r="BVZ865" s="28"/>
      <c r="BWA865" s="28"/>
      <c r="BWB865" s="28"/>
      <c r="BWC865" s="28"/>
      <c r="BWD865" s="28"/>
      <c r="BWE865" s="28"/>
      <c r="BWF865" s="28"/>
      <c r="BWG865" s="28"/>
      <c r="BWH865" s="28"/>
      <c r="BWI865" s="28"/>
      <c r="BWJ865" s="28"/>
      <c r="BWK865" s="28"/>
      <c r="BWL865" s="28"/>
      <c r="BWM865" s="28"/>
      <c r="BWN865" s="28"/>
      <c r="BWO865" s="28"/>
      <c r="BWP865" s="28"/>
      <c r="BWQ865" s="28"/>
      <c r="BWR865" s="28"/>
      <c r="BWS865" s="28"/>
      <c r="BWT865" s="28"/>
      <c r="BWU865" s="28"/>
      <c r="BWV865" s="28"/>
      <c r="BWW865" s="28"/>
      <c r="BWX865" s="28"/>
      <c r="BWY865" s="28"/>
      <c r="BWZ865" s="28"/>
      <c r="BXA865" s="28"/>
      <c r="BXB865" s="28"/>
      <c r="BXC865" s="28"/>
      <c r="BXD865" s="28"/>
      <c r="BXE865" s="28"/>
      <c r="BXF865" s="28"/>
      <c r="BXG865" s="28"/>
      <c r="BXH865" s="28"/>
      <c r="BXI865" s="28"/>
      <c r="BXJ865" s="28"/>
      <c r="BXK865" s="28"/>
      <c r="BXL865" s="28"/>
      <c r="BXM865" s="28"/>
      <c r="BXN865" s="28"/>
      <c r="BXO865" s="28"/>
      <c r="BXP865" s="28"/>
      <c r="BXQ865" s="28"/>
      <c r="BXR865" s="28"/>
      <c r="BXS865" s="28"/>
      <c r="BXT865" s="28"/>
      <c r="BXU865" s="28"/>
      <c r="BXV865" s="28"/>
      <c r="BXW865" s="28"/>
      <c r="BXX865" s="28"/>
      <c r="BXY865" s="28"/>
      <c r="BXZ865" s="28"/>
      <c r="BYA865" s="28"/>
      <c r="BYB865" s="28"/>
      <c r="BYC865" s="28"/>
      <c r="BYD865" s="28"/>
      <c r="BYE865" s="28"/>
      <c r="BYF865" s="28"/>
      <c r="BYG865" s="28"/>
      <c r="BYH865" s="28"/>
      <c r="BYI865" s="28"/>
      <c r="BYJ865" s="28"/>
      <c r="BYK865" s="28"/>
      <c r="BYL865" s="28"/>
      <c r="BYM865" s="28"/>
      <c r="BYN865" s="28"/>
      <c r="BYO865" s="28"/>
      <c r="BYP865" s="28"/>
      <c r="BYQ865" s="28"/>
      <c r="BYR865" s="28"/>
      <c r="BYS865" s="28"/>
      <c r="BYT865" s="28"/>
      <c r="BYU865" s="28"/>
      <c r="BYV865" s="28"/>
      <c r="BYW865" s="28"/>
      <c r="BYX865" s="28"/>
      <c r="BYY865" s="28"/>
      <c r="BYZ865" s="28"/>
      <c r="BZA865" s="28"/>
      <c r="BZB865" s="28"/>
      <c r="BZC865" s="28"/>
      <c r="BZD865" s="28"/>
      <c r="BZE865" s="28"/>
      <c r="BZF865" s="28"/>
      <c r="BZG865" s="28"/>
      <c r="BZH865" s="28"/>
      <c r="BZI865" s="28"/>
      <c r="BZJ865" s="28"/>
      <c r="BZK865" s="28"/>
      <c r="BZL865" s="28"/>
      <c r="BZM865" s="28"/>
      <c r="BZN865" s="28"/>
      <c r="BZO865" s="28"/>
      <c r="BZP865" s="28"/>
      <c r="BZQ865" s="28"/>
      <c r="BZR865" s="28"/>
      <c r="BZS865" s="28"/>
      <c r="BZT865" s="28"/>
      <c r="BZU865" s="28"/>
      <c r="BZV865" s="28"/>
      <c r="BZW865" s="28"/>
      <c r="BZX865" s="28"/>
      <c r="BZY865" s="28"/>
      <c r="BZZ865" s="28"/>
      <c r="CAA865" s="28"/>
      <c r="CAB865" s="28"/>
      <c r="CAC865" s="28"/>
      <c r="CAD865" s="28"/>
      <c r="CAE865" s="28"/>
      <c r="CAF865" s="28"/>
      <c r="CAG865" s="28"/>
      <c r="CAH865" s="28"/>
      <c r="CAI865" s="28"/>
      <c r="CAJ865" s="28"/>
      <c r="CAK865" s="28"/>
      <c r="CAL865" s="28"/>
      <c r="CAM865" s="28"/>
      <c r="CAN865" s="28"/>
      <c r="CAO865" s="28"/>
      <c r="CAP865" s="28"/>
      <c r="CAQ865" s="28"/>
      <c r="CAR865" s="28"/>
      <c r="CAS865" s="28"/>
      <c r="CAT865" s="28"/>
      <c r="CAU865" s="28"/>
      <c r="CAV865" s="28"/>
      <c r="CAW865" s="28"/>
      <c r="CAX865" s="28"/>
      <c r="CAY865" s="28"/>
      <c r="CAZ865" s="28"/>
      <c r="CBA865" s="28"/>
      <c r="CBB865" s="28"/>
      <c r="CBC865" s="28"/>
      <c r="CBD865" s="28"/>
      <c r="CBE865" s="28"/>
      <c r="CBF865" s="28"/>
      <c r="CBG865" s="28"/>
      <c r="CBH865" s="28"/>
      <c r="CBI865" s="28"/>
      <c r="CBJ865" s="28"/>
      <c r="CBK865" s="28"/>
      <c r="CBL865" s="28"/>
      <c r="CBM865" s="28"/>
      <c r="CBN865" s="28"/>
      <c r="CBO865" s="28"/>
      <c r="CBP865" s="28"/>
      <c r="CBQ865" s="28"/>
      <c r="CBR865" s="28"/>
      <c r="CBS865" s="28"/>
      <c r="CBT865" s="28"/>
      <c r="CBU865" s="28"/>
      <c r="CBV865" s="28"/>
      <c r="CBW865" s="28"/>
      <c r="CBX865" s="28"/>
      <c r="CBY865" s="28"/>
      <c r="CBZ865" s="28"/>
      <c r="CCA865" s="28"/>
      <c r="CCB865" s="28"/>
      <c r="CCC865" s="28"/>
      <c r="CCD865" s="28"/>
      <c r="CCE865" s="28"/>
      <c r="CCF865" s="28"/>
      <c r="CCG865" s="28"/>
      <c r="CCH865" s="28"/>
      <c r="CCI865" s="28"/>
      <c r="CCJ865" s="28"/>
      <c r="CCK865" s="28"/>
      <c r="CCL865" s="28"/>
      <c r="CCM865" s="28"/>
      <c r="CCN865" s="28"/>
      <c r="CCO865" s="28"/>
      <c r="CCP865" s="28"/>
      <c r="CCQ865" s="28"/>
      <c r="CCR865" s="28"/>
      <c r="CCS865" s="28"/>
      <c r="CCT865" s="28"/>
      <c r="CCU865" s="28"/>
      <c r="CCV865" s="28"/>
      <c r="CCW865" s="28"/>
      <c r="CCX865" s="28"/>
      <c r="CCY865" s="28"/>
      <c r="CCZ865" s="28"/>
      <c r="CDA865" s="28"/>
      <c r="CDB865" s="28"/>
      <c r="CDC865" s="28"/>
      <c r="CDD865" s="28"/>
      <c r="CDE865" s="28"/>
      <c r="CDF865" s="28"/>
      <c r="CDG865" s="28"/>
      <c r="CDH865" s="28"/>
      <c r="CDI865" s="28"/>
      <c r="CDJ865" s="28"/>
      <c r="CDK865" s="28"/>
      <c r="CDL865" s="28"/>
      <c r="CDM865" s="28"/>
      <c r="CDN865" s="28"/>
      <c r="CDO865" s="28"/>
      <c r="CDP865" s="28"/>
      <c r="CDQ865" s="28"/>
      <c r="CDR865" s="28"/>
      <c r="CDS865" s="28"/>
      <c r="CDT865" s="28"/>
      <c r="CDU865" s="28"/>
      <c r="CDV865" s="28"/>
      <c r="CDW865" s="28"/>
      <c r="CDX865" s="28"/>
      <c r="CDY865" s="28"/>
      <c r="CDZ865" s="28"/>
      <c r="CEA865" s="28"/>
      <c r="CEB865" s="28"/>
      <c r="CEC865" s="28"/>
      <c r="CED865" s="28"/>
      <c r="CEE865" s="28"/>
      <c r="CEF865" s="28"/>
      <c r="CEG865" s="28"/>
      <c r="CEH865" s="28"/>
      <c r="CEI865" s="28"/>
      <c r="CEJ865" s="28"/>
      <c r="CEK865" s="28"/>
      <c r="CEL865" s="28"/>
      <c r="CEM865" s="28"/>
      <c r="CEN865" s="28"/>
      <c r="CEO865" s="28"/>
      <c r="CEP865" s="28"/>
      <c r="CEQ865" s="28"/>
      <c r="CER865" s="28"/>
      <c r="CES865" s="28"/>
      <c r="CET865" s="28"/>
      <c r="CEU865" s="28"/>
      <c r="CEV865" s="28"/>
      <c r="CEW865" s="28"/>
      <c r="CEX865" s="28"/>
      <c r="CEY865" s="28"/>
      <c r="CEZ865" s="28"/>
      <c r="CFA865" s="28"/>
      <c r="CFB865" s="28"/>
      <c r="CFC865" s="28"/>
      <c r="CFD865" s="28"/>
      <c r="CFE865" s="28"/>
      <c r="CFF865" s="28"/>
      <c r="CFG865" s="28"/>
      <c r="CFH865" s="28"/>
      <c r="CFI865" s="28"/>
      <c r="CFJ865" s="28"/>
      <c r="CFK865" s="28"/>
      <c r="CFL865" s="28"/>
      <c r="CFM865" s="28"/>
      <c r="CFN865" s="28"/>
      <c r="CFO865" s="28"/>
      <c r="CFP865" s="28"/>
      <c r="CFQ865" s="28"/>
      <c r="CFR865" s="28"/>
      <c r="CFS865" s="28"/>
      <c r="CFT865" s="28"/>
      <c r="CFU865" s="28"/>
      <c r="CFV865" s="28"/>
      <c r="CFW865" s="28"/>
      <c r="CFX865" s="28"/>
      <c r="CFY865" s="28"/>
      <c r="CFZ865" s="28"/>
      <c r="CGA865" s="28"/>
      <c r="CGB865" s="28"/>
      <c r="CGC865" s="28"/>
      <c r="CGD865" s="28"/>
      <c r="CGE865" s="28"/>
      <c r="CGF865" s="28"/>
      <c r="CGG865" s="28"/>
      <c r="CGH865" s="28"/>
      <c r="CGI865" s="28"/>
      <c r="CGJ865" s="28"/>
      <c r="CGK865" s="28"/>
      <c r="CGL865" s="28"/>
      <c r="CGM865" s="28"/>
      <c r="CGN865" s="28"/>
      <c r="CGO865" s="28"/>
      <c r="CGP865" s="28"/>
      <c r="CGQ865" s="28"/>
      <c r="CGR865" s="28"/>
      <c r="CGS865" s="28"/>
      <c r="CGT865" s="28"/>
      <c r="CGU865" s="28"/>
      <c r="CGV865" s="28"/>
      <c r="CGW865" s="28"/>
      <c r="CGX865" s="28"/>
      <c r="CGY865" s="28"/>
      <c r="CGZ865" s="28"/>
      <c r="CHA865" s="28"/>
      <c r="CHB865" s="28"/>
      <c r="CHC865" s="28"/>
      <c r="CHD865" s="28"/>
      <c r="CHE865" s="28"/>
      <c r="CHF865" s="28"/>
      <c r="CHG865" s="28"/>
      <c r="CHH865" s="28"/>
      <c r="CHI865" s="28"/>
      <c r="CHJ865" s="28"/>
      <c r="CHK865" s="28"/>
      <c r="CHL865" s="28"/>
      <c r="CHM865" s="28"/>
      <c r="CHN865" s="28"/>
      <c r="CHO865" s="28"/>
      <c r="CHP865" s="28"/>
      <c r="CHQ865" s="28"/>
      <c r="CHR865" s="28"/>
      <c r="CHS865" s="28"/>
      <c r="CHT865" s="28"/>
      <c r="CHU865" s="28"/>
      <c r="CHV865" s="28"/>
      <c r="CHW865" s="28"/>
      <c r="CHX865" s="28"/>
      <c r="CHY865" s="28"/>
      <c r="CHZ865" s="28"/>
      <c r="CIA865" s="28"/>
      <c r="CIB865" s="28"/>
      <c r="CIC865" s="28"/>
      <c r="CID865" s="28"/>
      <c r="CIE865" s="28"/>
      <c r="CIF865" s="28"/>
      <c r="CIG865" s="28"/>
      <c r="CIH865" s="28"/>
      <c r="CII865" s="28"/>
      <c r="CIJ865" s="28"/>
      <c r="CIK865" s="28"/>
      <c r="CIL865" s="28"/>
      <c r="CIM865" s="28"/>
      <c r="CIN865" s="28"/>
      <c r="CIO865" s="28"/>
      <c r="CIP865" s="28"/>
      <c r="CIQ865" s="28"/>
      <c r="CIR865" s="28"/>
      <c r="CIS865" s="28"/>
      <c r="CIT865" s="28"/>
      <c r="CIU865" s="28"/>
      <c r="CIV865" s="28"/>
      <c r="CIW865" s="28"/>
      <c r="CIX865" s="28"/>
      <c r="CIY865" s="28"/>
      <c r="CIZ865" s="28"/>
      <c r="CJA865" s="28"/>
      <c r="CJB865" s="28"/>
      <c r="CJC865" s="28"/>
      <c r="CJD865" s="28"/>
      <c r="CJE865" s="28"/>
      <c r="CJF865" s="28"/>
      <c r="CJG865" s="28"/>
      <c r="CJH865" s="28"/>
      <c r="CJI865" s="28"/>
      <c r="CJJ865" s="28"/>
      <c r="CJK865" s="28"/>
      <c r="CJL865" s="28"/>
      <c r="CJM865" s="28"/>
      <c r="CJN865" s="28"/>
      <c r="CJO865" s="28"/>
      <c r="CJP865" s="28"/>
      <c r="CJQ865" s="28"/>
      <c r="CJR865" s="28"/>
      <c r="CJS865" s="28"/>
      <c r="CJT865" s="28"/>
      <c r="CJU865" s="28"/>
      <c r="CJV865" s="28"/>
      <c r="CJW865" s="28"/>
      <c r="CJX865" s="28"/>
      <c r="CJY865" s="28"/>
      <c r="CJZ865" s="28"/>
      <c r="CKA865" s="28"/>
      <c r="CKB865" s="28"/>
      <c r="CKC865" s="28"/>
      <c r="CKD865" s="28"/>
      <c r="CKE865" s="28"/>
      <c r="CKF865" s="28"/>
      <c r="CKG865" s="28"/>
      <c r="CKH865" s="28"/>
      <c r="CKI865" s="28"/>
      <c r="CKJ865" s="28"/>
      <c r="CKK865" s="28"/>
      <c r="CKL865" s="28"/>
      <c r="CKM865" s="28"/>
      <c r="CKN865" s="28"/>
      <c r="CKO865" s="28"/>
      <c r="CKP865" s="28"/>
      <c r="CKQ865" s="28"/>
      <c r="CKR865" s="28"/>
      <c r="CKS865" s="28"/>
      <c r="CKT865" s="28"/>
      <c r="CKU865" s="28"/>
      <c r="CKV865" s="28"/>
      <c r="CKW865" s="28"/>
      <c r="CKX865" s="28"/>
      <c r="CKY865" s="28"/>
      <c r="CKZ865" s="28"/>
      <c r="CLA865" s="28"/>
      <c r="CLB865" s="28"/>
      <c r="CLC865" s="28"/>
      <c r="CLD865" s="28"/>
      <c r="CLE865" s="28"/>
      <c r="CLF865" s="28"/>
      <c r="CLG865" s="28"/>
      <c r="CLH865" s="28"/>
      <c r="CLI865" s="28"/>
      <c r="CLJ865" s="28"/>
      <c r="CLK865" s="28"/>
      <c r="CLL865" s="28"/>
      <c r="CLM865" s="28"/>
      <c r="CLN865" s="28"/>
      <c r="CLO865" s="28"/>
      <c r="CLP865" s="28"/>
      <c r="CLQ865" s="28"/>
      <c r="CLR865" s="28"/>
      <c r="CLS865" s="28"/>
      <c r="CLT865" s="28"/>
      <c r="CLU865" s="28"/>
      <c r="CLV865" s="28"/>
      <c r="CLW865" s="28"/>
      <c r="CLX865" s="28"/>
      <c r="CLY865" s="28"/>
      <c r="CLZ865" s="28"/>
      <c r="CMA865" s="28"/>
      <c r="CMB865" s="28"/>
      <c r="CMC865" s="28"/>
      <c r="CMD865" s="28"/>
      <c r="CME865" s="28"/>
      <c r="CMF865" s="28"/>
      <c r="CMG865" s="28"/>
      <c r="CMH865" s="28"/>
      <c r="CMI865" s="28"/>
      <c r="CMJ865" s="28"/>
      <c r="CMK865" s="28"/>
      <c r="CML865" s="28"/>
      <c r="CMM865" s="28"/>
      <c r="CMN865" s="28"/>
      <c r="CMO865" s="28"/>
      <c r="CMP865" s="28"/>
      <c r="CMQ865" s="28"/>
      <c r="CMR865" s="28"/>
      <c r="CMS865" s="28"/>
      <c r="CMT865" s="28"/>
      <c r="CMU865" s="28"/>
      <c r="CMV865" s="28"/>
      <c r="CMW865" s="28"/>
      <c r="CMX865" s="28"/>
      <c r="CMY865" s="28"/>
      <c r="CMZ865" s="28"/>
      <c r="CNA865" s="28"/>
      <c r="CNB865" s="28"/>
      <c r="CNC865" s="28"/>
      <c r="CND865" s="28"/>
      <c r="CNE865" s="28"/>
      <c r="CNF865" s="28"/>
      <c r="CNG865" s="28"/>
      <c r="CNH865" s="28"/>
      <c r="CNI865" s="28"/>
      <c r="CNJ865" s="28"/>
      <c r="CNK865" s="28"/>
      <c r="CNL865" s="28"/>
      <c r="CNM865" s="28"/>
      <c r="CNN865" s="28"/>
      <c r="CNO865" s="28"/>
      <c r="CNP865" s="28"/>
      <c r="CNQ865" s="28"/>
      <c r="CNR865" s="28"/>
      <c r="CNS865" s="28"/>
      <c r="CNT865" s="28"/>
      <c r="CNU865" s="28"/>
      <c r="CNV865" s="28"/>
      <c r="CNW865" s="28"/>
      <c r="CNX865" s="28"/>
      <c r="CNY865" s="28"/>
      <c r="CNZ865" s="28"/>
      <c r="COA865" s="28"/>
      <c r="COB865" s="28"/>
      <c r="COC865" s="28"/>
      <c r="COD865" s="28"/>
      <c r="COE865" s="28"/>
      <c r="COF865" s="28"/>
      <c r="COG865" s="28"/>
      <c r="COH865" s="28"/>
      <c r="COI865" s="28"/>
      <c r="COJ865" s="28"/>
      <c r="COK865" s="28"/>
      <c r="COL865" s="28"/>
      <c r="COM865" s="28"/>
      <c r="CON865" s="28"/>
      <c r="COO865" s="28"/>
      <c r="COP865" s="28"/>
      <c r="COQ865" s="28"/>
      <c r="COR865" s="28"/>
      <c r="COS865" s="28"/>
      <c r="COT865" s="28"/>
      <c r="COU865" s="28"/>
      <c r="COV865" s="28"/>
      <c r="COW865" s="28"/>
      <c r="COX865" s="28"/>
      <c r="COY865" s="28"/>
      <c r="COZ865" s="28"/>
      <c r="CPA865" s="28"/>
      <c r="CPB865" s="28"/>
      <c r="CPC865" s="28"/>
      <c r="CPD865" s="28"/>
      <c r="CPE865" s="28"/>
      <c r="CPF865" s="28"/>
      <c r="CPG865" s="28"/>
      <c r="CPH865" s="28"/>
      <c r="CPI865" s="28"/>
      <c r="CPJ865" s="28"/>
      <c r="CPK865" s="28"/>
      <c r="CPL865" s="28"/>
      <c r="CPM865" s="28"/>
      <c r="CPN865" s="28"/>
      <c r="CPO865" s="28"/>
      <c r="CPP865" s="28"/>
      <c r="CPQ865" s="28"/>
      <c r="CPR865" s="28"/>
      <c r="CPS865" s="28"/>
      <c r="CPT865" s="28"/>
      <c r="CPU865" s="28"/>
      <c r="CPV865" s="28"/>
      <c r="CPW865" s="28"/>
      <c r="CPX865" s="28"/>
      <c r="CPY865" s="28"/>
      <c r="CPZ865" s="28"/>
      <c r="CQA865" s="28"/>
      <c r="CQB865" s="28"/>
      <c r="CQC865" s="28"/>
      <c r="CQD865" s="28"/>
      <c r="CQE865" s="28"/>
      <c r="CQF865" s="28"/>
      <c r="CQG865" s="28"/>
      <c r="CQH865" s="28"/>
      <c r="CQI865" s="28"/>
      <c r="CQJ865" s="28"/>
      <c r="CQK865" s="28"/>
      <c r="CQL865" s="28"/>
      <c r="CQM865" s="28"/>
      <c r="CQN865" s="28"/>
      <c r="CQO865" s="28"/>
      <c r="CQP865" s="28"/>
      <c r="CQQ865" s="28"/>
      <c r="CQR865" s="28"/>
      <c r="CQS865" s="28"/>
      <c r="CQT865" s="28"/>
      <c r="CQU865" s="28"/>
      <c r="CQV865" s="28"/>
      <c r="CQW865" s="28"/>
      <c r="CQX865" s="28"/>
      <c r="CQY865" s="28"/>
      <c r="CQZ865" s="28"/>
      <c r="CRA865" s="28"/>
      <c r="CRB865" s="28"/>
      <c r="CRC865" s="28"/>
      <c r="CRD865" s="28"/>
      <c r="CRE865" s="28"/>
      <c r="CRF865" s="28"/>
      <c r="CRG865" s="28"/>
      <c r="CRH865" s="28"/>
      <c r="CRI865" s="28"/>
      <c r="CRJ865" s="28"/>
      <c r="CRK865" s="28"/>
      <c r="CRL865" s="28"/>
      <c r="CRM865" s="28"/>
      <c r="CRN865" s="28"/>
      <c r="CRO865" s="28"/>
      <c r="CRP865" s="28"/>
      <c r="CRQ865" s="28"/>
      <c r="CRR865" s="28"/>
      <c r="CRS865" s="28"/>
      <c r="CRT865" s="28"/>
      <c r="CRU865" s="28"/>
      <c r="CRV865" s="28"/>
      <c r="CRW865" s="28"/>
      <c r="CRX865" s="28"/>
      <c r="CRY865" s="28"/>
      <c r="CRZ865" s="28"/>
      <c r="CSA865" s="28"/>
      <c r="CSB865" s="28"/>
      <c r="CSC865" s="28"/>
      <c r="CSD865" s="28"/>
      <c r="CSE865" s="28"/>
      <c r="CSF865" s="28"/>
      <c r="CSG865" s="28"/>
      <c r="CSH865" s="28"/>
      <c r="CSI865" s="28"/>
      <c r="CSJ865" s="28"/>
      <c r="CSK865" s="28"/>
      <c r="CSL865" s="28"/>
      <c r="CSM865" s="28"/>
      <c r="CSN865" s="28"/>
      <c r="CSO865" s="28"/>
      <c r="CSP865" s="28"/>
      <c r="CSQ865" s="28"/>
      <c r="CSR865" s="28"/>
      <c r="CSS865" s="28"/>
      <c r="CST865" s="28"/>
      <c r="CSU865" s="28"/>
      <c r="CSV865" s="28"/>
      <c r="CSW865" s="28"/>
      <c r="CSX865" s="28"/>
      <c r="CSY865" s="28"/>
      <c r="CSZ865" s="28"/>
      <c r="CTA865" s="28"/>
      <c r="CTB865" s="28"/>
      <c r="CTC865" s="28"/>
      <c r="CTD865" s="28"/>
      <c r="CTE865" s="28"/>
      <c r="CTF865" s="28"/>
      <c r="CTG865" s="28"/>
      <c r="CTH865" s="28"/>
      <c r="CTI865" s="28"/>
      <c r="CTJ865" s="28"/>
      <c r="CTK865" s="28"/>
      <c r="CTL865" s="28"/>
      <c r="CTM865" s="28"/>
      <c r="CTN865" s="28"/>
      <c r="CTO865" s="28"/>
      <c r="CTP865" s="28"/>
      <c r="CTQ865" s="28"/>
      <c r="CTR865" s="28"/>
      <c r="CTS865" s="28"/>
      <c r="CTT865" s="28"/>
      <c r="CTU865" s="28"/>
      <c r="CTV865" s="28"/>
      <c r="CTW865" s="28"/>
      <c r="CTX865" s="28"/>
      <c r="CTY865" s="28"/>
      <c r="CTZ865" s="28"/>
      <c r="CUA865" s="28"/>
      <c r="CUB865" s="28"/>
      <c r="CUC865" s="28"/>
      <c r="CUD865" s="28"/>
      <c r="CUE865" s="28"/>
      <c r="CUF865" s="28"/>
      <c r="CUG865" s="28"/>
      <c r="CUH865" s="28"/>
      <c r="CUI865" s="28"/>
      <c r="CUJ865" s="28"/>
      <c r="CUK865" s="28"/>
      <c r="CUL865" s="28"/>
      <c r="CUM865" s="28"/>
      <c r="CUN865" s="28"/>
      <c r="CUO865" s="28"/>
      <c r="CUP865" s="28"/>
      <c r="CUQ865" s="28"/>
      <c r="CUR865" s="28"/>
      <c r="CUS865" s="28"/>
      <c r="CUT865" s="28"/>
      <c r="CUU865" s="28"/>
      <c r="CUV865" s="28"/>
      <c r="CUW865" s="28"/>
      <c r="CUX865" s="28"/>
      <c r="CUY865" s="28"/>
      <c r="CUZ865" s="28"/>
      <c r="CVA865" s="28"/>
      <c r="CVB865" s="28"/>
      <c r="CVC865" s="28"/>
      <c r="CVD865" s="28"/>
      <c r="CVE865" s="28"/>
      <c r="CVF865" s="28"/>
      <c r="CVG865" s="28"/>
      <c r="CVH865" s="28"/>
      <c r="CVI865" s="28"/>
      <c r="CVJ865" s="28"/>
      <c r="CVK865" s="28"/>
      <c r="CVL865" s="28"/>
      <c r="CVM865" s="28"/>
      <c r="CVN865" s="28"/>
      <c r="CVO865" s="28"/>
      <c r="CVP865" s="28"/>
      <c r="CVQ865" s="28"/>
      <c r="CVR865" s="28"/>
      <c r="CVS865" s="28"/>
      <c r="CVT865" s="28"/>
      <c r="CVU865" s="28"/>
      <c r="CVV865" s="28"/>
      <c r="CVW865" s="28"/>
      <c r="CVX865" s="28"/>
      <c r="CVY865" s="28"/>
      <c r="CVZ865" s="28"/>
      <c r="CWA865" s="28"/>
      <c r="CWB865" s="28"/>
      <c r="CWC865" s="28"/>
      <c r="CWD865" s="28"/>
      <c r="CWE865" s="28"/>
      <c r="CWF865" s="28"/>
      <c r="CWG865" s="28"/>
      <c r="CWH865" s="28"/>
      <c r="CWI865" s="28"/>
      <c r="CWJ865" s="28"/>
      <c r="CWK865" s="28"/>
      <c r="CWL865" s="28"/>
      <c r="CWM865" s="28"/>
      <c r="CWN865" s="28"/>
      <c r="CWO865" s="28"/>
      <c r="CWP865" s="28"/>
      <c r="CWQ865" s="28"/>
      <c r="CWR865" s="28"/>
      <c r="CWS865" s="28"/>
      <c r="CWT865" s="28"/>
      <c r="CWU865" s="28"/>
      <c r="CWV865" s="28"/>
      <c r="CWW865" s="28"/>
      <c r="CWX865" s="28"/>
      <c r="CWY865" s="28"/>
      <c r="CWZ865" s="28"/>
      <c r="CXA865" s="28"/>
      <c r="CXB865" s="28"/>
      <c r="CXC865" s="28"/>
      <c r="CXD865" s="28"/>
      <c r="CXE865" s="28"/>
      <c r="CXF865" s="28"/>
      <c r="CXG865" s="28"/>
      <c r="CXH865" s="28"/>
      <c r="CXI865" s="28"/>
      <c r="CXJ865" s="28"/>
      <c r="CXK865" s="28"/>
      <c r="CXL865" s="28"/>
      <c r="CXM865" s="28"/>
      <c r="CXN865" s="28"/>
      <c r="CXO865" s="28"/>
      <c r="CXP865" s="28"/>
      <c r="CXQ865" s="28"/>
      <c r="CXR865" s="28"/>
      <c r="CXS865" s="28"/>
      <c r="CXT865" s="28"/>
      <c r="CXU865" s="28"/>
      <c r="CXV865" s="28"/>
      <c r="CXW865" s="28"/>
      <c r="CXX865" s="28"/>
      <c r="CXY865" s="28"/>
      <c r="CXZ865" s="28"/>
      <c r="CYA865" s="28"/>
      <c r="CYB865" s="28"/>
      <c r="CYC865" s="28"/>
      <c r="CYD865" s="28"/>
      <c r="CYE865" s="28"/>
      <c r="CYF865" s="28"/>
      <c r="CYG865" s="28"/>
      <c r="CYH865" s="28"/>
      <c r="CYI865" s="28"/>
      <c r="CYJ865" s="28"/>
      <c r="CYK865" s="28"/>
      <c r="CYL865" s="28"/>
      <c r="CYM865" s="28"/>
      <c r="CYN865" s="28"/>
      <c r="CYO865" s="28"/>
      <c r="CYP865" s="28"/>
      <c r="CYQ865" s="28"/>
      <c r="CYR865" s="28"/>
      <c r="CYS865" s="28"/>
      <c r="CYT865" s="28"/>
      <c r="CYU865" s="28"/>
      <c r="CYV865" s="28"/>
      <c r="CYW865" s="28"/>
      <c r="CYX865" s="28"/>
      <c r="CYY865" s="28"/>
      <c r="CYZ865" s="28"/>
      <c r="CZA865" s="28"/>
      <c r="CZB865" s="28"/>
      <c r="CZC865" s="28"/>
      <c r="CZD865" s="28"/>
      <c r="CZE865" s="28"/>
      <c r="CZF865" s="28"/>
      <c r="CZG865" s="28"/>
      <c r="CZH865" s="28"/>
      <c r="CZI865" s="28"/>
      <c r="CZJ865" s="28"/>
      <c r="CZK865" s="28"/>
      <c r="CZL865" s="28"/>
      <c r="CZM865" s="28"/>
      <c r="CZN865" s="28"/>
      <c r="CZO865" s="28"/>
      <c r="CZP865" s="28"/>
      <c r="CZQ865" s="28"/>
      <c r="CZR865" s="28"/>
      <c r="CZS865" s="28"/>
      <c r="CZT865" s="28"/>
      <c r="CZU865" s="28"/>
      <c r="CZV865" s="28"/>
      <c r="CZW865" s="28"/>
      <c r="CZX865" s="28"/>
      <c r="CZY865" s="28"/>
      <c r="CZZ865" s="28"/>
      <c r="DAA865" s="28"/>
      <c r="DAB865" s="28"/>
      <c r="DAC865" s="28"/>
      <c r="DAD865" s="28"/>
      <c r="DAE865" s="28"/>
      <c r="DAF865" s="28"/>
      <c r="DAG865" s="28"/>
      <c r="DAH865" s="28"/>
      <c r="DAI865" s="28"/>
      <c r="DAJ865" s="28"/>
      <c r="DAK865" s="28"/>
      <c r="DAL865" s="28"/>
      <c r="DAM865" s="28"/>
      <c r="DAN865" s="28"/>
      <c r="DAO865" s="28"/>
      <c r="DAP865" s="28"/>
      <c r="DAQ865" s="28"/>
      <c r="DAR865" s="28"/>
      <c r="DAS865" s="28"/>
      <c r="DAT865" s="28"/>
      <c r="DAU865" s="28"/>
      <c r="DAV865" s="28"/>
      <c r="DAW865" s="28"/>
      <c r="DAX865" s="28"/>
      <c r="DAY865" s="28"/>
      <c r="DAZ865" s="28"/>
      <c r="DBA865" s="28"/>
      <c r="DBB865" s="28"/>
      <c r="DBC865" s="28"/>
      <c r="DBD865" s="28"/>
      <c r="DBE865" s="28"/>
      <c r="DBF865" s="28"/>
      <c r="DBG865" s="28"/>
      <c r="DBH865" s="28"/>
      <c r="DBI865" s="28"/>
      <c r="DBJ865" s="28"/>
      <c r="DBK865" s="28"/>
      <c r="DBL865" s="28"/>
      <c r="DBM865" s="28"/>
      <c r="DBN865" s="28"/>
      <c r="DBO865" s="28"/>
      <c r="DBP865" s="28"/>
      <c r="DBQ865" s="28"/>
      <c r="DBR865" s="28"/>
      <c r="DBS865" s="28"/>
      <c r="DBT865" s="28"/>
      <c r="DBU865" s="28"/>
      <c r="DBV865" s="28"/>
      <c r="DBW865" s="28"/>
      <c r="DBX865" s="28"/>
      <c r="DBY865" s="28"/>
      <c r="DBZ865" s="28"/>
      <c r="DCA865" s="28"/>
      <c r="DCB865" s="28"/>
      <c r="DCC865" s="28"/>
      <c r="DCD865" s="28"/>
      <c r="DCE865" s="28"/>
      <c r="DCF865" s="28"/>
      <c r="DCG865" s="28"/>
      <c r="DCH865" s="28"/>
      <c r="DCI865" s="28"/>
      <c r="DCJ865" s="28"/>
      <c r="DCK865" s="28"/>
      <c r="DCL865" s="28"/>
      <c r="DCM865" s="28"/>
      <c r="DCN865" s="28"/>
      <c r="DCO865" s="28"/>
      <c r="DCP865" s="28"/>
      <c r="DCQ865" s="28"/>
      <c r="DCR865" s="28"/>
      <c r="DCS865" s="28"/>
      <c r="DCT865" s="28"/>
      <c r="DCU865" s="28"/>
      <c r="DCV865" s="28"/>
      <c r="DCW865" s="28"/>
      <c r="DCX865" s="28"/>
      <c r="DCY865" s="28"/>
      <c r="DCZ865" s="28"/>
      <c r="DDA865" s="28"/>
      <c r="DDB865" s="28"/>
      <c r="DDC865" s="28"/>
      <c r="DDD865" s="28"/>
      <c r="DDE865" s="28"/>
      <c r="DDF865" s="28"/>
      <c r="DDG865" s="28"/>
      <c r="DDH865" s="28"/>
      <c r="DDI865" s="28"/>
      <c r="DDJ865" s="28"/>
      <c r="DDK865" s="28"/>
      <c r="DDL865" s="28"/>
      <c r="DDM865" s="28"/>
      <c r="DDN865" s="28"/>
      <c r="DDO865" s="28"/>
      <c r="DDP865" s="28"/>
      <c r="DDQ865" s="28"/>
      <c r="DDR865" s="28"/>
      <c r="DDS865" s="28"/>
      <c r="DDT865" s="28"/>
      <c r="DDU865" s="28"/>
      <c r="DDV865" s="28"/>
      <c r="DDW865" s="28"/>
      <c r="DDX865" s="28"/>
      <c r="DDY865" s="28"/>
      <c r="DDZ865" s="28"/>
      <c r="DEA865" s="28"/>
      <c r="DEB865" s="28"/>
      <c r="DEC865" s="28"/>
      <c r="DED865" s="28"/>
      <c r="DEE865" s="28"/>
      <c r="DEF865" s="28"/>
      <c r="DEG865" s="28"/>
      <c r="DEH865" s="28"/>
      <c r="DEI865" s="28"/>
      <c r="DEJ865" s="28"/>
      <c r="DEK865" s="28"/>
      <c r="DEL865" s="28"/>
      <c r="DEM865" s="28"/>
      <c r="DEN865" s="28"/>
      <c r="DEO865" s="28"/>
      <c r="DEP865" s="28"/>
      <c r="DEQ865" s="28"/>
      <c r="DER865" s="28"/>
      <c r="DES865" s="28"/>
      <c r="DET865" s="28"/>
      <c r="DEU865" s="28"/>
      <c r="DEV865" s="28"/>
      <c r="DEW865" s="28"/>
      <c r="DEX865" s="28"/>
      <c r="DEY865" s="28"/>
      <c r="DEZ865" s="28"/>
      <c r="DFA865" s="28"/>
      <c r="DFB865" s="28"/>
      <c r="DFC865" s="28"/>
      <c r="DFD865" s="28"/>
      <c r="DFE865" s="28"/>
      <c r="DFF865" s="28"/>
      <c r="DFG865" s="28"/>
      <c r="DFH865" s="28"/>
      <c r="DFI865" s="28"/>
      <c r="DFJ865" s="28"/>
      <c r="DFK865" s="28"/>
      <c r="DFL865" s="28"/>
      <c r="DFM865" s="28"/>
      <c r="DFN865" s="28"/>
      <c r="DFO865" s="28"/>
      <c r="DFP865" s="28"/>
      <c r="DFQ865" s="28"/>
      <c r="DFR865" s="28"/>
      <c r="DFS865" s="28"/>
      <c r="DFT865" s="28"/>
      <c r="DFU865" s="28"/>
      <c r="DFV865" s="28"/>
      <c r="DFW865" s="28"/>
      <c r="DFX865" s="28"/>
      <c r="DFY865" s="28"/>
      <c r="DFZ865" s="28"/>
      <c r="DGA865" s="28"/>
      <c r="DGB865" s="28"/>
      <c r="DGC865" s="28"/>
      <c r="DGD865" s="28"/>
      <c r="DGE865" s="28"/>
      <c r="DGF865" s="28"/>
      <c r="DGG865" s="28"/>
      <c r="DGH865" s="28"/>
      <c r="DGI865" s="28"/>
      <c r="DGJ865" s="28"/>
      <c r="DGK865" s="28"/>
      <c r="DGL865" s="28"/>
      <c r="DGM865" s="28"/>
      <c r="DGN865" s="28"/>
      <c r="DGO865" s="28"/>
      <c r="DGP865" s="28"/>
      <c r="DGQ865" s="28"/>
      <c r="DGR865" s="28"/>
      <c r="DGS865" s="28"/>
      <c r="DGT865" s="28"/>
      <c r="DGU865" s="28"/>
      <c r="DGV865" s="28"/>
      <c r="DGW865" s="28"/>
      <c r="DGX865" s="28"/>
      <c r="DGY865" s="28"/>
      <c r="DGZ865" s="28"/>
      <c r="DHA865" s="28"/>
      <c r="DHB865" s="28"/>
      <c r="DHC865" s="28"/>
      <c r="DHD865" s="28"/>
      <c r="DHE865" s="28"/>
      <c r="DHF865" s="28"/>
      <c r="DHG865" s="28"/>
      <c r="DHH865" s="28"/>
      <c r="DHI865" s="28"/>
      <c r="DHJ865" s="28"/>
      <c r="DHK865" s="28"/>
      <c r="DHL865" s="28"/>
      <c r="DHM865" s="28"/>
      <c r="DHN865" s="28"/>
      <c r="DHO865" s="28"/>
      <c r="DHP865" s="28"/>
      <c r="DHQ865" s="28"/>
      <c r="DHR865" s="28"/>
      <c r="DHS865" s="28"/>
      <c r="DHT865" s="28"/>
      <c r="DHU865" s="28"/>
      <c r="DHV865" s="28"/>
      <c r="DHW865" s="28"/>
      <c r="DHX865" s="28"/>
      <c r="DHY865" s="28"/>
      <c r="DHZ865" s="28"/>
      <c r="DIA865" s="28"/>
      <c r="DIB865" s="28"/>
      <c r="DIC865" s="28"/>
      <c r="DID865" s="28"/>
      <c r="DIE865" s="28"/>
      <c r="DIF865" s="28"/>
      <c r="DIG865" s="28"/>
      <c r="DIH865" s="28"/>
      <c r="DII865" s="28"/>
      <c r="DIJ865" s="28"/>
      <c r="DIK865" s="28"/>
      <c r="DIL865" s="28"/>
      <c r="DIM865" s="28"/>
      <c r="DIN865" s="28"/>
      <c r="DIO865" s="28"/>
      <c r="DIP865" s="28"/>
      <c r="DIQ865" s="28"/>
      <c r="DIR865" s="28"/>
      <c r="DIS865" s="28"/>
      <c r="DIT865" s="28"/>
      <c r="DIU865" s="28"/>
      <c r="DIV865" s="28"/>
      <c r="DIW865" s="28"/>
      <c r="DIX865" s="28"/>
      <c r="DIY865" s="28"/>
      <c r="DIZ865" s="28"/>
      <c r="DJA865" s="28"/>
      <c r="DJB865" s="28"/>
      <c r="DJC865" s="28"/>
      <c r="DJD865" s="28"/>
      <c r="DJE865" s="28"/>
      <c r="DJF865" s="28"/>
      <c r="DJG865" s="28"/>
      <c r="DJH865" s="28"/>
      <c r="DJI865" s="28"/>
      <c r="DJJ865" s="28"/>
      <c r="DJK865" s="28"/>
      <c r="DJL865" s="28"/>
      <c r="DJM865" s="28"/>
      <c r="DJN865" s="28"/>
      <c r="DJO865" s="28"/>
      <c r="DJP865" s="28"/>
      <c r="DJQ865" s="28"/>
      <c r="DJR865" s="28"/>
      <c r="DJS865" s="28"/>
      <c r="DJT865" s="28"/>
      <c r="DJU865" s="28"/>
      <c r="DJV865" s="28"/>
      <c r="DJW865" s="28"/>
      <c r="DJX865" s="28"/>
      <c r="DJY865" s="28"/>
      <c r="DJZ865" s="28"/>
      <c r="DKA865" s="28"/>
      <c r="DKB865" s="28"/>
      <c r="DKC865" s="28"/>
      <c r="DKD865" s="28"/>
      <c r="DKE865" s="28"/>
      <c r="DKF865" s="28"/>
      <c r="DKG865" s="28"/>
      <c r="DKH865" s="28"/>
      <c r="DKI865" s="28"/>
      <c r="DKJ865" s="28"/>
      <c r="DKK865" s="28"/>
      <c r="DKL865" s="28"/>
      <c r="DKM865" s="28"/>
      <c r="DKN865" s="28"/>
      <c r="DKO865" s="28"/>
      <c r="DKP865" s="28"/>
      <c r="DKQ865" s="28"/>
      <c r="DKR865" s="28"/>
      <c r="DKS865" s="28"/>
      <c r="DKT865" s="28"/>
      <c r="DKU865" s="28"/>
      <c r="DKV865" s="28"/>
      <c r="DKW865" s="28"/>
      <c r="DKX865" s="28"/>
      <c r="DKY865" s="28"/>
      <c r="DKZ865" s="28"/>
      <c r="DLA865" s="28"/>
      <c r="DLB865" s="28"/>
      <c r="DLC865" s="28"/>
      <c r="DLD865" s="28"/>
      <c r="DLE865" s="28"/>
      <c r="DLF865" s="28"/>
      <c r="DLG865" s="28"/>
      <c r="DLH865" s="28"/>
      <c r="DLI865" s="28"/>
      <c r="DLJ865" s="28"/>
      <c r="DLK865" s="28"/>
      <c r="DLL865" s="28"/>
      <c r="DLM865" s="28"/>
      <c r="DLN865" s="28"/>
      <c r="DLO865" s="28"/>
      <c r="DLP865" s="28"/>
      <c r="DLQ865" s="28"/>
      <c r="DLR865" s="28"/>
      <c r="DLS865" s="28"/>
      <c r="DLT865" s="28"/>
      <c r="DLU865" s="28"/>
      <c r="DLV865" s="28"/>
      <c r="DLW865" s="28"/>
      <c r="DLX865" s="28"/>
      <c r="DLY865" s="28"/>
      <c r="DLZ865" s="28"/>
      <c r="DMA865" s="28"/>
      <c r="DMB865" s="28"/>
      <c r="DMC865" s="28"/>
      <c r="DMD865" s="28"/>
      <c r="DME865" s="28"/>
      <c r="DMF865" s="28"/>
      <c r="DMG865" s="28"/>
      <c r="DMH865" s="28"/>
      <c r="DMI865" s="28"/>
      <c r="DMJ865" s="28"/>
      <c r="DMK865" s="28"/>
      <c r="DML865" s="28"/>
      <c r="DMM865" s="28"/>
      <c r="DMN865" s="28"/>
      <c r="DMO865" s="28"/>
      <c r="DMP865" s="28"/>
      <c r="DMQ865" s="28"/>
      <c r="DMR865" s="28"/>
      <c r="DMS865" s="28"/>
      <c r="DMT865" s="28"/>
      <c r="DMU865" s="28"/>
      <c r="DMV865" s="28"/>
      <c r="DMW865" s="28"/>
      <c r="DMX865" s="28"/>
      <c r="DMY865" s="28"/>
      <c r="DMZ865" s="28"/>
      <c r="DNA865" s="28"/>
      <c r="DNB865" s="28"/>
      <c r="DNC865" s="28"/>
      <c r="DND865" s="28"/>
      <c r="DNE865" s="28"/>
      <c r="DNF865" s="28"/>
      <c r="DNG865" s="28"/>
      <c r="DNH865" s="28"/>
      <c r="DNI865" s="28"/>
      <c r="DNJ865" s="28"/>
      <c r="DNK865" s="28"/>
      <c r="DNL865" s="28"/>
      <c r="DNM865" s="28"/>
      <c r="DNN865" s="28"/>
      <c r="DNO865" s="28"/>
      <c r="DNP865" s="28"/>
      <c r="DNQ865" s="28"/>
      <c r="DNR865" s="28"/>
      <c r="DNS865" s="28"/>
      <c r="DNT865" s="28"/>
      <c r="DNU865" s="28"/>
      <c r="DNV865" s="28"/>
      <c r="DNW865" s="28"/>
      <c r="DNX865" s="28"/>
      <c r="DNY865" s="28"/>
      <c r="DNZ865" s="28"/>
      <c r="DOA865" s="28"/>
      <c r="DOB865" s="28"/>
      <c r="DOC865" s="28"/>
      <c r="DOD865" s="28"/>
      <c r="DOE865" s="28"/>
      <c r="DOF865" s="28"/>
      <c r="DOG865" s="28"/>
      <c r="DOH865" s="28"/>
      <c r="DOI865" s="28"/>
      <c r="DOJ865" s="28"/>
      <c r="DOK865" s="28"/>
      <c r="DOL865" s="28"/>
      <c r="DOM865" s="28"/>
      <c r="DON865" s="28"/>
      <c r="DOO865" s="28"/>
      <c r="DOP865" s="28"/>
      <c r="DOQ865" s="28"/>
      <c r="DOR865" s="28"/>
      <c r="DOS865" s="28"/>
      <c r="DOT865" s="28"/>
      <c r="DOU865" s="28"/>
      <c r="DOV865" s="28"/>
      <c r="DOW865" s="28"/>
      <c r="DOX865" s="28"/>
      <c r="DOY865" s="28"/>
      <c r="DOZ865" s="28"/>
      <c r="DPA865" s="28"/>
      <c r="DPB865" s="28"/>
      <c r="DPC865" s="28"/>
      <c r="DPD865" s="28"/>
      <c r="DPE865" s="28"/>
      <c r="DPF865" s="28"/>
      <c r="DPG865" s="28"/>
      <c r="DPH865" s="28"/>
      <c r="DPI865" s="28"/>
      <c r="DPJ865" s="28"/>
      <c r="DPK865" s="28"/>
      <c r="DPL865" s="28"/>
      <c r="DPM865" s="28"/>
      <c r="DPN865" s="28"/>
      <c r="DPO865" s="28"/>
      <c r="DPP865" s="28"/>
      <c r="DPQ865" s="28"/>
      <c r="DPR865" s="28"/>
      <c r="DPS865" s="28"/>
      <c r="DPT865" s="28"/>
      <c r="DPU865" s="28"/>
      <c r="DPV865" s="28"/>
      <c r="DPW865" s="28"/>
      <c r="DPX865" s="28"/>
      <c r="DPY865" s="28"/>
      <c r="DPZ865" s="28"/>
      <c r="DQA865" s="28"/>
      <c r="DQB865" s="28"/>
      <c r="DQC865" s="28"/>
      <c r="DQD865" s="28"/>
      <c r="DQE865" s="28"/>
      <c r="DQF865" s="28"/>
      <c r="DQG865" s="28"/>
      <c r="DQH865" s="28"/>
      <c r="DQI865" s="28"/>
      <c r="DQJ865" s="28"/>
      <c r="DQK865" s="28"/>
      <c r="DQL865" s="28"/>
      <c r="DQM865" s="28"/>
      <c r="DQN865" s="28"/>
      <c r="DQO865" s="28"/>
      <c r="DQP865" s="28"/>
      <c r="DQQ865" s="28"/>
      <c r="DQR865" s="28"/>
      <c r="DQS865" s="28"/>
      <c r="DQT865" s="28"/>
      <c r="DQU865" s="28"/>
      <c r="DQV865" s="28"/>
      <c r="DQW865" s="28"/>
      <c r="DQX865" s="28"/>
      <c r="DQY865" s="28"/>
      <c r="DQZ865" s="28"/>
      <c r="DRA865" s="28"/>
      <c r="DRB865" s="28"/>
      <c r="DRC865" s="28"/>
      <c r="DRD865" s="28"/>
      <c r="DRE865" s="28"/>
      <c r="DRF865" s="28"/>
      <c r="DRG865" s="28"/>
      <c r="DRH865" s="28"/>
      <c r="DRI865" s="28"/>
      <c r="DRJ865" s="28"/>
      <c r="DRK865" s="28"/>
      <c r="DRL865" s="28"/>
      <c r="DRM865" s="28"/>
      <c r="DRN865" s="28"/>
      <c r="DRO865" s="28"/>
      <c r="DRP865" s="28"/>
      <c r="DRQ865" s="28"/>
      <c r="DRR865" s="28"/>
      <c r="DRS865" s="28"/>
      <c r="DRT865" s="28"/>
      <c r="DRU865" s="28"/>
      <c r="DRV865" s="28"/>
      <c r="DRW865" s="28"/>
      <c r="DRX865" s="28"/>
      <c r="DRY865" s="28"/>
      <c r="DRZ865" s="28"/>
      <c r="DSA865" s="28"/>
      <c r="DSB865" s="28"/>
      <c r="DSC865" s="28"/>
      <c r="DSD865" s="28"/>
      <c r="DSE865" s="28"/>
      <c r="DSF865" s="28"/>
      <c r="DSG865" s="28"/>
      <c r="DSH865" s="28"/>
      <c r="DSI865" s="28"/>
      <c r="DSJ865" s="28"/>
      <c r="DSK865" s="28"/>
      <c r="DSL865" s="28"/>
      <c r="DSM865" s="28"/>
      <c r="DSN865" s="28"/>
      <c r="DSO865" s="28"/>
      <c r="DSP865" s="28"/>
      <c r="DSQ865" s="28"/>
      <c r="DSR865" s="28"/>
      <c r="DSS865" s="28"/>
      <c r="DST865" s="28"/>
      <c r="DSU865" s="28"/>
      <c r="DSV865" s="28"/>
      <c r="DSW865" s="28"/>
      <c r="DSX865" s="28"/>
      <c r="DSY865" s="28"/>
      <c r="DSZ865" s="28"/>
      <c r="DTA865" s="28"/>
      <c r="DTB865" s="28"/>
      <c r="DTC865" s="28"/>
      <c r="DTD865" s="28"/>
      <c r="DTE865" s="28"/>
      <c r="DTF865" s="28"/>
      <c r="DTG865" s="28"/>
      <c r="DTH865" s="28"/>
      <c r="DTI865" s="28"/>
      <c r="DTJ865" s="28"/>
      <c r="DTK865" s="28"/>
      <c r="DTL865" s="28"/>
      <c r="DTM865" s="28"/>
      <c r="DTN865" s="28"/>
      <c r="DTO865" s="28"/>
      <c r="DTP865" s="28"/>
      <c r="DTQ865" s="28"/>
      <c r="DTR865" s="28"/>
      <c r="DTS865" s="28"/>
      <c r="DTT865" s="28"/>
      <c r="DTU865" s="28"/>
      <c r="DTV865" s="28"/>
      <c r="DTW865" s="28"/>
      <c r="DTX865" s="28"/>
      <c r="DTY865" s="28"/>
      <c r="DTZ865" s="28"/>
      <c r="DUA865" s="28"/>
      <c r="DUB865" s="28"/>
      <c r="DUC865" s="28"/>
      <c r="DUD865" s="28"/>
      <c r="DUE865" s="28"/>
      <c r="DUF865" s="28"/>
      <c r="DUG865" s="28"/>
      <c r="DUH865" s="28"/>
      <c r="DUI865" s="28"/>
      <c r="DUJ865" s="28"/>
      <c r="DUK865" s="28"/>
      <c r="DUL865" s="28"/>
      <c r="DUM865" s="28"/>
      <c r="DUN865" s="28"/>
      <c r="DUO865" s="28"/>
      <c r="DUP865" s="28"/>
      <c r="DUQ865" s="28"/>
      <c r="DUR865" s="28"/>
      <c r="DUS865" s="28"/>
      <c r="DUT865" s="28"/>
      <c r="DUU865" s="28"/>
      <c r="DUV865" s="28"/>
      <c r="DUW865" s="28"/>
      <c r="DUX865" s="28"/>
      <c r="DUY865" s="28"/>
      <c r="DUZ865" s="28"/>
      <c r="DVA865" s="28"/>
      <c r="DVB865" s="28"/>
      <c r="DVC865" s="28"/>
      <c r="DVD865" s="28"/>
      <c r="DVE865" s="28"/>
      <c r="DVF865" s="28"/>
      <c r="DVG865" s="28"/>
      <c r="DVH865" s="28"/>
      <c r="DVI865" s="28"/>
      <c r="DVJ865" s="28"/>
      <c r="DVK865" s="28"/>
      <c r="DVL865" s="28"/>
      <c r="DVM865" s="28"/>
      <c r="DVN865" s="28"/>
      <c r="DVO865" s="28"/>
      <c r="DVP865" s="28"/>
      <c r="DVQ865" s="28"/>
      <c r="DVR865" s="28"/>
      <c r="DVS865" s="28"/>
      <c r="DVT865" s="28"/>
      <c r="DVU865" s="28"/>
      <c r="DVV865" s="28"/>
      <c r="DVW865" s="28"/>
      <c r="DVX865" s="28"/>
      <c r="DVY865" s="28"/>
      <c r="DVZ865" s="28"/>
      <c r="DWA865" s="28"/>
      <c r="DWB865" s="28"/>
      <c r="DWC865" s="28"/>
      <c r="DWD865" s="28"/>
      <c r="DWE865" s="28"/>
      <c r="DWF865" s="28"/>
      <c r="DWG865" s="28"/>
      <c r="DWH865" s="28"/>
      <c r="DWI865" s="28"/>
      <c r="DWJ865" s="28"/>
      <c r="DWK865" s="28"/>
      <c r="DWL865" s="28"/>
      <c r="DWM865" s="28"/>
      <c r="DWN865" s="28"/>
      <c r="DWO865" s="28"/>
      <c r="DWP865" s="28"/>
      <c r="DWQ865" s="28"/>
      <c r="DWR865" s="28"/>
      <c r="DWS865" s="28"/>
      <c r="DWT865" s="28"/>
      <c r="DWU865" s="28"/>
      <c r="DWV865" s="28"/>
      <c r="DWW865" s="28"/>
      <c r="DWX865" s="28"/>
      <c r="DWY865" s="28"/>
      <c r="DWZ865" s="28"/>
      <c r="DXA865" s="28"/>
      <c r="DXB865" s="28"/>
      <c r="DXC865" s="28"/>
      <c r="DXD865" s="28"/>
      <c r="DXE865" s="28"/>
      <c r="DXF865" s="28"/>
      <c r="DXG865" s="28"/>
      <c r="DXH865" s="28"/>
      <c r="DXI865" s="28"/>
      <c r="DXJ865" s="28"/>
      <c r="DXK865" s="28"/>
      <c r="DXL865" s="28"/>
      <c r="DXM865" s="28"/>
      <c r="DXN865" s="28"/>
      <c r="DXO865" s="28"/>
      <c r="DXP865" s="28"/>
      <c r="DXQ865" s="28"/>
      <c r="DXR865" s="28"/>
      <c r="DXS865" s="28"/>
      <c r="DXT865" s="28"/>
      <c r="DXU865" s="28"/>
      <c r="DXV865" s="28"/>
      <c r="DXW865" s="28"/>
      <c r="DXX865" s="28"/>
      <c r="DXY865" s="28"/>
      <c r="DXZ865" s="28"/>
      <c r="DYA865" s="28"/>
      <c r="DYB865" s="28"/>
      <c r="DYC865" s="28"/>
      <c r="DYD865" s="28"/>
      <c r="DYE865" s="28"/>
      <c r="DYF865" s="28"/>
      <c r="DYG865" s="28"/>
      <c r="DYH865" s="28"/>
      <c r="DYI865" s="28"/>
      <c r="DYJ865" s="28"/>
      <c r="DYK865" s="28"/>
      <c r="DYL865" s="28"/>
      <c r="DYM865" s="28"/>
      <c r="DYN865" s="28"/>
      <c r="DYO865" s="28"/>
      <c r="DYP865" s="28"/>
      <c r="DYQ865" s="28"/>
      <c r="DYR865" s="28"/>
      <c r="DYS865" s="28"/>
      <c r="DYT865" s="28"/>
      <c r="DYU865" s="28"/>
      <c r="DYV865" s="28"/>
      <c r="DYW865" s="28"/>
      <c r="DYX865" s="28"/>
      <c r="DYY865" s="28"/>
      <c r="DYZ865" s="28"/>
      <c r="DZA865" s="28"/>
      <c r="DZB865" s="28"/>
      <c r="DZC865" s="28"/>
      <c r="DZD865" s="28"/>
      <c r="DZE865" s="28"/>
      <c r="DZF865" s="28"/>
      <c r="DZG865" s="28"/>
      <c r="DZH865" s="28"/>
      <c r="DZI865" s="28"/>
      <c r="DZJ865" s="28"/>
      <c r="DZK865" s="28"/>
      <c r="DZL865" s="28"/>
      <c r="DZM865" s="28"/>
      <c r="DZN865" s="28"/>
      <c r="DZO865" s="28"/>
      <c r="DZP865" s="28"/>
      <c r="DZQ865" s="28"/>
      <c r="DZR865" s="28"/>
      <c r="DZS865" s="28"/>
      <c r="DZT865" s="28"/>
      <c r="DZU865" s="28"/>
      <c r="DZV865" s="28"/>
      <c r="DZW865" s="28"/>
      <c r="DZX865" s="28"/>
      <c r="DZY865" s="28"/>
      <c r="DZZ865" s="28"/>
      <c r="EAA865" s="28"/>
      <c r="EAB865" s="28"/>
      <c r="EAC865" s="28"/>
      <c r="EAD865" s="28"/>
      <c r="EAE865" s="28"/>
      <c r="EAF865" s="28"/>
      <c r="EAG865" s="28"/>
      <c r="EAH865" s="28"/>
      <c r="EAI865" s="28"/>
      <c r="EAJ865" s="28"/>
      <c r="EAK865" s="28"/>
      <c r="EAL865" s="28"/>
      <c r="EAM865" s="28"/>
      <c r="EAN865" s="28"/>
      <c r="EAO865" s="28"/>
      <c r="EAP865" s="28"/>
      <c r="EAQ865" s="28"/>
      <c r="EAR865" s="28"/>
      <c r="EAS865" s="28"/>
      <c r="EAT865" s="28"/>
      <c r="EAU865" s="28"/>
      <c r="EAV865" s="28"/>
      <c r="EAW865" s="28"/>
      <c r="EAX865" s="28"/>
      <c r="EAY865" s="28"/>
      <c r="EAZ865" s="28"/>
      <c r="EBA865" s="28"/>
      <c r="EBB865" s="28"/>
      <c r="EBC865" s="28"/>
      <c r="EBD865" s="28"/>
      <c r="EBE865" s="28"/>
      <c r="EBF865" s="28"/>
      <c r="EBG865" s="28"/>
      <c r="EBH865" s="28"/>
      <c r="EBI865" s="28"/>
      <c r="EBJ865" s="28"/>
      <c r="EBK865" s="28"/>
      <c r="EBL865" s="28"/>
      <c r="EBM865" s="28"/>
      <c r="EBN865" s="28"/>
      <c r="EBO865" s="28"/>
      <c r="EBP865" s="28"/>
      <c r="EBQ865" s="28"/>
      <c r="EBR865" s="28"/>
      <c r="EBS865" s="28"/>
      <c r="EBT865" s="28"/>
      <c r="EBU865" s="28"/>
      <c r="EBV865" s="28"/>
      <c r="EBW865" s="28"/>
      <c r="EBX865" s="28"/>
      <c r="EBY865" s="28"/>
      <c r="EBZ865" s="28"/>
      <c r="ECA865" s="28"/>
      <c r="ECB865" s="28"/>
      <c r="ECC865" s="28"/>
      <c r="ECD865" s="28"/>
      <c r="ECE865" s="28"/>
      <c r="ECF865" s="28"/>
      <c r="ECG865" s="28"/>
      <c r="ECH865" s="28"/>
      <c r="ECI865" s="28"/>
      <c r="ECJ865" s="28"/>
      <c r="ECK865" s="28"/>
      <c r="ECL865" s="28"/>
      <c r="ECM865" s="28"/>
      <c r="ECN865" s="28"/>
      <c r="ECO865" s="28"/>
      <c r="ECP865" s="28"/>
      <c r="ECQ865" s="28"/>
      <c r="ECR865" s="28"/>
      <c r="ECS865" s="28"/>
      <c r="ECT865" s="28"/>
      <c r="ECU865" s="28"/>
      <c r="ECV865" s="28"/>
      <c r="ECW865" s="28"/>
      <c r="ECX865" s="28"/>
      <c r="ECY865" s="28"/>
      <c r="ECZ865" s="28"/>
      <c r="EDA865" s="28"/>
      <c r="EDB865" s="28"/>
      <c r="EDC865" s="28"/>
      <c r="EDD865" s="28"/>
      <c r="EDE865" s="28"/>
      <c r="EDF865" s="28"/>
      <c r="EDG865" s="28"/>
      <c r="EDH865" s="28"/>
      <c r="EDI865" s="28"/>
      <c r="EDJ865" s="28"/>
      <c r="EDK865" s="28"/>
      <c r="EDL865" s="28"/>
      <c r="EDM865" s="28"/>
      <c r="EDN865" s="28"/>
      <c r="EDO865" s="28"/>
      <c r="EDP865" s="28"/>
      <c r="EDQ865" s="28"/>
      <c r="EDR865" s="28"/>
      <c r="EDS865" s="28"/>
      <c r="EDT865" s="28"/>
      <c r="EDU865" s="28"/>
      <c r="EDV865" s="28"/>
      <c r="EDW865" s="28"/>
      <c r="EDX865" s="28"/>
      <c r="EDY865" s="28"/>
      <c r="EDZ865" s="28"/>
      <c r="EEA865" s="28"/>
      <c r="EEB865" s="28"/>
      <c r="EEC865" s="28"/>
      <c r="EED865" s="28"/>
      <c r="EEE865" s="28"/>
      <c r="EEF865" s="28"/>
      <c r="EEG865" s="28"/>
      <c r="EEH865" s="28"/>
      <c r="EEI865" s="28"/>
      <c r="EEJ865" s="28"/>
      <c r="EEK865" s="28"/>
      <c r="EEL865" s="28"/>
      <c r="EEM865" s="28"/>
      <c r="EEN865" s="28"/>
      <c r="EEO865" s="28"/>
      <c r="EEP865" s="28"/>
      <c r="EEQ865" s="28"/>
      <c r="EER865" s="28"/>
      <c r="EES865" s="28"/>
      <c r="EET865" s="28"/>
      <c r="EEU865" s="28"/>
      <c r="EEV865" s="28"/>
      <c r="EEW865" s="28"/>
      <c r="EEX865" s="28"/>
      <c r="EEY865" s="28"/>
      <c r="EEZ865" s="28"/>
      <c r="EFA865" s="28"/>
      <c r="EFB865" s="28"/>
      <c r="EFC865" s="28"/>
      <c r="EFD865" s="28"/>
      <c r="EFE865" s="28"/>
      <c r="EFF865" s="28"/>
      <c r="EFG865" s="28"/>
      <c r="EFH865" s="28"/>
      <c r="EFI865" s="28"/>
      <c r="EFJ865" s="28"/>
      <c r="EFK865" s="28"/>
      <c r="EFL865" s="28"/>
      <c r="EFM865" s="28"/>
      <c r="EFN865" s="28"/>
      <c r="EFO865" s="28"/>
      <c r="EFP865" s="28"/>
      <c r="EFQ865" s="28"/>
      <c r="EFR865" s="28"/>
      <c r="EFS865" s="28"/>
      <c r="EFT865" s="28"/>
      <c r="EFU865" s="28"/>
      <c r="EFV865" s="28"/>
      <c r="EFW865" s="28"/>
      <c r="EFX865" s="28"/>
      <c r="EFY865" s="28"/>
      <c r="EFZ865" s="28"/>
      <c r="EGA865" s="28"/>
      <c r="EGB865" s="28"/>
      <c r="EGC865" s="28"/>
      <c r="EGD865" s="28"/>
      <c r="EGE865" s="28"/>
      <c r="EGF865" s="28"/>
      <c r="EGG865" s="28"/>
      <c r="EGH865" s="28"/>
      <c r="EGI865" s="28"/>
      <c r="EGJ865" s="28"/>
      <c r="EGK865" s="28"/>
      <c r="EGL865" s="28"/>
      <c r="EGM865" s="28"/>
      <c r="EGN865" s="28"/>
      <c r="EGO865" s="28"/>
      <c r="EGP865" s="28"/>
      <c r="EGQ865" s="28"/>
      <c r="EGR865" s="28"/>
      <c r="EGS865" s="28"/>
      <c r="EGT865" s="28"/>
      <c r="EGU865" s="28"/>
      <c r="EGV865" s="28"/>
      <c r="EGW865" s="28"/>
      <c r="EGX865" s="28"/>
      <c r="EGY865" s="28"/>
      <c r="EGZ865" s="28"/>
      <c r="EHA865" s="28"/>
      <c r="EHB865" s="28"/>
      <c r="EHC865" s="28"/>
      <c r="EHD865" s="28"/>
      <c r="EHE865" s="28"/>
      <c r="EHF865" s="28"/>
      <c r="EHG865" s="28"/>
      <c r="EHH865" s="28"/>
      <c r="EHI865" s="28"/>
      <c r="EHJ865" s="28"/>
      <c r="EHK865" s="28"/>
      <c r="EHL865" s="28"/>
      <c r="EHM865" s="28"/>
      <c r="EHN865" s="28"/>
      <c r="EHO865" s="28"/>
      <c r="EHP865" s="28"/>
      <c r="EHQ865" s="28"/>
      <c r="EHR865" s="28"/>
      <c r="EHS865" s="28"/>
      <c r="EHT865" s="28"/>
      <c r="EHU865" s="28"/>
      <c r="EHV865" s="28"/>
      <c r="EHW865" s="28"/>
      <c r="EHX865" s="28"/>
      <c r="EHY865" s="28"/>
      <c r="EHZ865" s="28"/>
      <c r="EIA865" s="28"/>
      <c r="EIB865" s="28"/>
      <c r="EIC865" s="28"/>
      <c r="EID865" s="28"/>
      <c r="EIE865" s="28"/>
      <c r="EIF865" s="28"/>
      <c r="EIG865" s="28"/>
      <c r="EIH865" s="28"/>
      <c r="EII865" s="28"/>
      <c r="EIJ865" s="28"/>
      <c r="EIK865" s="28"/>
      <c r="EIL865" s="28"/>
      <c r="EIM865" s="28"/>
      <c r="EIN865" s="28"/>
      <c r="EIO865" s="28"/>
      <c r="EIP865" s="28"/>
      <c r="EIQ865" s="28"/>
      <c r="EIR865" s="28"/>
      <c r="EIS865" s="28"/>
      <c r="EIT865" s="28"/>
      <c r="EIU865" s="28"/>
      <c r="EIV865" s="28"/>
      <c r="EIW865" s="28"/>
      <c r="EIX865" s="28"/>
      <c r="EIY865" s="28"/>
      <c r="EIZ865" s="28"/>
      <c r="EJA865" s="28"/>
      <c r="EJB865" s="28"/>
      <c r="EJC865" s="28"/>
      <c r="EJD865" s="28"/>
      <c r="EJE865" s="28"/>
      <c r="EJF865" s="28"/>
      <c r="EJG865" s="28"/>
      <c r="EJH865" s="28"/>
      <c r="EJI865" s="28"/>
      <c r="EJJ865" s="28"/>
      <c r="EJK865" s="28"/>
      <c r="EJL865" s="28"/>
      <c r="EJM865" s="28"/>
      <c r="EJN865" s="28"/>
      <c r="EJO865" s="28"/>
      <c r="EJP865" s="28"/>
      <c r="EJQ865" s="28"/>
      <c r="EJR865" s="28"/>
      <c r="EJS865" s="28"/>
      <c r="EJT865" s="28"/>
      <c r="EJU865" s="28"/>
      <c r="EJV865" s="28"/>
      <c r="EJW865" s="28"/>
      <c r="EJX865" s="28"/>
      <c r="EJY865" s="28"/>
      <c r="EJZ865" s="28"/>
      <c r="EKA865" s="28"/>
      <c r="EKB865" s="28"/>
      <c r="EKC865" s="28"/>
      <c r="EKD865" s="28"/>
      <c r="EKE865" s="28"/>
      <c r="EKF865" s="28"/>
      <c r="EKG865" s="28"/>
      <c r="EKH865" s="28"/>
      <c r="EKI865" s="28"/>
      <c r="EKJ865" s="28"/>
      <c r="EKK865" s="28"/>
      <c r="EKL865" s="28"/>
      <c r="EKM865" s="28"/>
      <c r="EKN865" s="28"/>
      <c r="EKO865" s="28"/>
      <c r="EKP865" s="28"/>
      <c r="EKQ865" s="28"/>
      <c r="EKR865" s="28"/>
      <c r="EKS865" s="28"/>
      <c r="EKT865" s="28"/>
      <c r="EKU865" s="28"/>
      <c r="EKV865" s="28"/>
      <c r="EKW865" s="28"/>
      <c r="EKX865" s="28"/>
      <c r="EKY865" s="28"/>
      <c r="EKZ865" s="28"/>
      <c r="ELA865" s="28"/>
      <c r="ELB865" s="28"/>
      <c r="ELC865" s="28"/>
      <c r="ELD865" s="28"/>
      <c r="ELE865" s="28"/>
      <c r="ELF865" s="28"/>
      <c r="ELG865" s="28"/>
      <c r="ELH865" s="28"/>
      <c r="ELI865" s="28"/>
      <c r="ELJ865" s="28"/>
      <c r="ELK865" s="28"/>
      <c r="ELL865" s="28"/>
      <c r="ELM865" s="28"/>
      <c r="ELN865" s="28"/>
      <c r="ELO865" s="28"/>
      <c r="ELP865" s="28"/>
      <c r="ELQ865" s="28"/>
      <c r="ELR865" s="28"/>
      <c r="ELS865" s="28"/>
      <c r="ELT865" s="28"/>
      <c r="ELU865" s="28"/>
      <c r="ELV865" s="28"/>
      <c r="ELW865" s="28"/>
      <c r="ELX865" s="28"/>
      <c r="ELY865" s="28"/>
      <c r="ELZ865" s="28"/>
      <c r="EMA865" s="28"/>
      <c r="EMB865" s="28"/>
      <c r="EMC865" s="28"/>
      <c r="EMD865" s="28"/>
      <c r="EME865" s="28"/>
      <c r="EMF865" s="28"/>
      <c r="EMG865" s="28"/>
      <c r="EMH865" s="28"/>
      <c r="EMI865" s="28"/>
      <c r="EMJ865" s="28"/>
      <c r="EMK865" s="28"/>
      <c r="EML865" s="28"/>
      <c r="EMM865" s="28"/>
      <c r="EMN865" s="28"/>
      <c r="EMO865" s="28"/>
      <c r="EMP865" s="28"/>
      <c r="EMQ865" s="28"/>
      <c r="EMR865" s="28"/>
      <c r="EMS865" s="28"/>
      <c r="EMT865" s="28"/>
      <c r="EMU865" s="28"/>
      <c r="EMV865" s="28"/>
      <c r="EMW865" s="28"/>
      <c r="EMX865" s="28"/>
      <c r="EMY865" s="28"/>
      <c r="EMZ865" s="28"/>
      <c r="ENA865" s="28"/>
      <c r="ENB865" s="28"/>
      <c r="ENC865" s="28"/>
      <c r="END865" s="28"/>
      <c r="ENE865" s="28"/>
      <c r="ENF865" s="28"/>
      <c r="ENG865" s="28"/>
      <c r="ENH865" s="28"/>
      <c r="ENI865" s="28"/>
      <c r="ENJ865" s="28"/>
      <c r="ENK865" s="28"/>
      <c r="ENL865" s="28"/>
      <c r="ENM865" s="28"/>
      <c r="ENN865" s="28"/>
      <c r="ENO865" s="28"/>
      <c r="ENP865" s="28"/>
      <c r="ENQ865" s="28"/>
      <c r="ENR865" s="28"/>
      <c r="ENS865" s="28"/>
      <c r="ENT865" s="28"/>
      <c r="ENU865" s="28"/>
      <c r="ENV865" s="28"/>
      <c r="ENW865" s="28"/>
      <c r="ENX865" s="28"/>
      <c r="ENY865" s="28"/>
      <c r="ENZ865" s="28"/>
      <c r="EOA865" s="28"/>
      <c r="EOB865" s="28"/>
      <c r="EOC865" s="28"/>
      <c r="EOD865" s="28"/>
      <c r="EOE865" s="28"/>
      <c r="EOF865" s="28"/>
      <c r="EOG865" s="28"/>
      <c r="EOH865" s="28"/>
      <c r="EOI865" s="28"/>
      <c r="EOJ865" s="28"/>
      <c r="EOK865" s="28"/>
      <c r="EOL865" s="28"/>
      <c r="EOM865" s="28"/>
      <c r="EON865" s="28"/>
      <c r="EOO865" s="28"/>
      <c r="EOP865" s="28"/>
      <c r="EOQ865" s="28"/>
      <c r="EOR865" s="28"/>
      <c r="EOS865" s="28"/>
      <c r="EOT865" s="28"/>
      <c r="EOU865" s="28"/>
      <c r="EOV865" s="28"/>
      <c r="EOW865" s="28"/>
      <c r="EOX865" s="28"/>
      <c r="EOY865" s="28"/>
      <c r="EOZ865" s="28"/>
      <c r="EPA865" s="28"/>
      <c r="EPB865" s="28"/>
      <c r="EPC865" s="28"/>
      <c r="EPD865" s="28"/>
      <c r="EPE865" s="28"/>
      <c r="EPF865" s="28"/>
      <c r="EPG865" s="28"/>
      <c r="EPH865" s="28"/>
      <c r="EPI865" s="28"/>
      <c r="EPJ865" s="28"/>
      <c r="EPK865" s="28"/>
      <c r="EPL865" s="28"/>
      <c r="EPM865" s="28"/>
      <c r="EPN865" s="28"/>
      <c r="EPO865" s="28"/>
      <c r="EPP865" s="28"/>
      <c r="EPQ865" s="28"/>
      <c r="EPR865" s="28"/>
      <c r="EPS865" s="28"/>
      <c r="EPT865" s="28"/>
      <c r="EPU865" s="28"/>
      <c r="EPV865" s="28"/>
      <c r="EPW865" s="28"/>
      <c r="EPX865" s="28"/>
      <c r="EPY865" s="28"/>
      <c r="EPZ865" s="28"/>
      <c r="EQA865" s="28"/>
      <c r="EQB865" s="28"/>
      <c r="EQC865" s="28"/>
      <c r="EQD865" s="28"/>
      <c r="EQE865" s="28"/>
      <c r="EQF865" s="28"/>
      <c r="EQG865" s="28"/>
      <c r="EQH865" s="28"/>
      <c r="EQI865" s="28"/>
      <c r="EQJ865" s="28"/>
      <c r="EQK865" s="28"/>
      <c r="EQL865" s="28"/>
      <c r="EQM865" s="28"/>
      <c r="EQN865" s="28"/>
      <c r="EQO865" s="28"/>
      <c r="EQP865" s="28"/>
      <c r="EQQ865" s="28"/>
      <c r="EQR865" s="28"/>
      <c r="EQS865" s="28"/>
      <c r="EQT865" s="28"/>
      <c r="EQU865" s="28"/>
      <c r="EQV865" s="28"/>
      <c r="EQW865" s="28"/>
      <c r="EQX865" s="28"/>
      <c r="EQY865" s="28"/>
      <c r="EQZ865" s="28"/>
      <c r="ERA865" s="28"/>
      <c r="ERB865" s="28"/>
      <c r="ERC865" s="28"/>
      <c r="ERD865" s="28"/>
      <c r="ERE865" s="28"/>
      <c r="ERF865" s="28"/>
      <c r="ERG865" s="28"/>
      <c r="ERH865" s="28"/>
      <c r="ERI865" s="28"/>
      <c r="ERJ865" s="28"/>
      <c r="ERK865" s="28"/>
      <c r="ERL865" s="28"/>
      <c r="ERM865" s="28"/>
      <c r="ERN865" s="28"/>
      <c r="ERO865" s="28"/>
      <c r="ERP865" s="28"/>
      <c r="ERQ865" s="28"/>
      <c r="ERR865" s="28"/>
      <c r="ERS865" s="28"/>
      <c r="ERT865" s="28"/>
      <c r="ERU865" s="28"/>
      <c r="ERV865" s="28"/>
      <c r="ERW865" s="28"/>
      <c r="ERX865" s="28"/>
      <c r="ERY865" s="28"/>
      <c r="ERZ865" s="28"/>
      <c r="ESA865" s="28"/>
      <c r="ESB865" s="28"/>
      <c r="ESC865" s="28"/>
      <c r="ESD865" s="28"/>
      <c r="ESE865" s="28"/>
      <c r="ESF865" s="28"/>
      <c r="ESG865" s="28"/>
      <c r="ESH865" s="28"/>
      <c r="ESI865" s="28"/>
      <c r="ESJ865" s="28"/>
      <c r="ESK865" s="28"/>
      <c r="ESL865" s="28"/>
      <c r="ESM865" s="28"/>
      <c r="ESN865" s="28"/>
      <c r="ESO865" s="28"/>
      <c r="ESP865" s="28"/>
      <c r="ESQ865" s="28"/>
      <c r="ESR865" s="28"/>
      <c r="ESS865" s="28"/>
      <c r="EST865" s="28"/>
      <c r="ESU865" s="28"/>
      <c r="ESV865" s="28"/>
      <c r="ESW865" s="28"/>
      <c r="ESX865" s="28"/>
      <c r="ESY865" s="28"/>
      <c r="ESZ865" s="28"/>
      <c r="ETA865" s="28"/>
      <c r="ETB865" s="28"/>
      <c r="ETC865" s="28"/>
      <c r="ETD865" s="28"/>
      <c r="ETE865" s="28"/>
      <c r="ETF865" s="28"/>
      <c r="ETG865" s="28"/>
      <c r="ETH865" s="28"/>
      <c r="ETI865" s="28"/>
      <c r="ETJ865" s="28"/>
      <c r="ETK865" s="28"/>
      <c r="ETL865" s="28"/>
      <c r="ETM865" s="28"/>
      <c r="ETN865" s="28"/>
      <c r="ETO865" s="28"/>
      <c r="ETP865" s="28"/>
      <c r="ETQ865" s="28"/>
      <c r="ETR865" s="28"/>
      <c r="ETS865" s="28"/>
      <c r="ETT865" s="28"/>
      <c r="ETU865" s="28"/>
      <c r="ETV865" s="28"/>
      <c r="ETW865" s="28"/>
      <c r="ETX865" s="28"/>
      <c r="ETY865" s="28"/>
      <c r="ETZ865" s="28"/>
      <c r="EUA865" s="28"/>
      <c r="EUB865" s="28"/>
      <c r="EUC865" s="28"/>
      <c r="EUD865" s="28"/>
      <c r="EUE865" s="28"/>
      <c r="EUF865" s="28"/>
      <c r="EUG865" s="28"/>
      <c r="EUH865" s="28"/>
      <c r="EUI865" s="28"/>
      <c r="EUJ865" s="28"/>
      <c r="EUK865" s="28"/>
      <c r="EUL865" s="28"/>
      <c r="EUM865" s="28"/>
      <c r="EUN865" s="28"/>
      <c r="EUO865" s="28"/>
      <c r="EUP865" s="28"/>
      <c r="EUQ865" s="28"/>
      <c r="EUR865" s="28"/>
      <c r="EUS865" s="28"/>
      <c r="EUT865" s="28"/>
      <c r="EUU865" s="28"/>
      <c r="EUV865" s="28"/>
      <c r="EUW865" s="28"/>
      <c r="EUX865" s="28"/>
      <c r="EUY865" s="28"/>
      <c r="EUZ865" s="28"/>
      <c r="EVA865" s="28"/>
      <c r="EVB865" s="28"/>
      <c r="EVC865" s="28"/>
      <c r="EVD865" s="28"/>
      <c r="EVE865" s="28"/>
      <c r="EVF865" s="28"/>
      <c r="EVG865" s="28"/>
      <c r="EVH865" s="28"/>
      <c r="EVI865" s="28"/>
      <c r="EVJ865" s="28"/>
      <c r="EVK865" s="28"/>
      <c r="EVL865" s="28"/>
      <c r="EVM865" s="28"/>
      <c r="EVN865" s="28"/>
      <c r="EVO865" s="28"/>
      <c r="EVP865" s="28"/>
      <c r="EVQ865" s="28"/>
      <c r="EVR865" s="28"/>
      <c r="EVS865" s="28"/>
      <c r="EVT865" s="28"/>
      <c r="EVU865" s="28"/>
      <c r="EVV865" s="28"/>
      <c r="EVW865" s="28"/>
      <c r="EVX865" s="28"/>
      <c r="EVY865" s="28"/>
      <c r="EVZ865" s="28"/>
      <c r="EWA865" s="28"/>
      <c r="EWB865" s="28"/>
      <c r="EWC865" s="28"/>
      <c r="EWD865" s="28"/>
      <c r="EWE865" s="28"/>
      <c r="EWF865" s="28"/>
      <c r="EWG865" s="28"/>
      <c r="EWH865" s="28"/>
      <c r="EWI865" s="28"/>
      <c r="EWJ865" s="28"/>
      <c r="EWK865" s="28"/>
      <c r="EWL865" s="28"/>
      <c r="EWM865" s="28"/>
      <c r="EWN865" s="28"/>
      <c r="EWO865" s="28"/>
      <c r="EWP865" s="28"/>
      <c r="EWQ865" s="28"/>
      <c r="EWR865" s="28"/>
      <c r="EWS865" s="28"/>
      <c r="EWT865" s="28"/>
      <c r="EWU865" s="28"/>
      <c r="EWV865" s="28"/>
      <c r="EWW865" s="28"/>
      <c r="EWX865" s="28"/>
      <c r="EWY865" s="28"/>
      <c r="EWZ865" s="28"/>
      <c r="EXA865" s="28"/>
      <c r="EXB865" s="28"/>
      <c r="EXC865" s="28"/>
      <c r="EXD865" s="28"/>
      <c r="EXE865" s="28"/>
      <c r="EXF865" s="28"/>
      <c r="EXG865" s="28"/>
      <c r="EXH865" s="28"/>
      <c r="EXI865" s="28"/>
      <c r="EXJ865" s="28"/>
      <c r="EXK865" s="28"/>
      <c r="EXL865" s="28"/>
      <c r="EXM865" s="28"/>
      <c r="EXN865" s="28"/>
      <c r="EXO865" s="28"/>
      <c r="EXP865" s="28"/>
      <c r="EXQ865" s="28"/>
      <c r="EXR865" s="28"/>
      <c r="EXS865" s="28"/>
      <c r="EXT865" s="28"/>
      <c r="EXU865" s="28"/>
      <c r="EXV865" s="28"/>
      <c r="EXW865" s="28"/>
      <c r="EXX865" s="28"/>
      <c r="EXY865" s="28"/>
      <c r="EXZ865" s="28"/>
      <c r="EYA865" s="28"/>
      <c r="EYB865" s="28"/>
      <c r="EYC865" s="28"/>
      <c r="EYD865" s="28"/>
      <c r="EYE865" s="28"/>
      <c r="EYF865" s="28"/>
      <c r="EYG865" s="28"/>
      <c r="EYH865" s="28"/>
      <c r="EYI865" s="28"/>
      <c r="EYJ865" s="28"/>
      <c r="EYK865" s="28"/>
      <c r="EYL865" s="28"/>
      <c r="EYM865" s="28"/>
      <c r="EYN865" s="28"/>
      <c r="EYO865" s="28"/>
      <c r="EYP865" s="28"/>
      <c r="EYQ865" s="28"/>
      <c r="EYR865" s="28"/>
      <c r="EYS865" s="28"/>
      <c r="EYT865" s="28"/>
      <c r="EYU865" s="28"/>
      <c r="EYV865" s="28"/>
      <c r="EYW865" s="28"/>
      <c r="EYX865" s="28"/>
      <c r="EYY865" s="28"/>
      <c r="EYZ865" s="28"/>
      <c r="EZA865" s="28"/>
      <c r="EZB865" s="28"/>
      <c r="EZC865" s="28"/>
      <c r="EZD865" s="28"/>
      <c r="EZE865" s="28"/>
      <c r="EZF865" s="28"/>
      <c r="EZG865" s="28"/>
      <c r="EZH865" s="28"/>
      <c r="EZI865" s="28"/>
      <c r="EZJ865" s="28"/>
      <c r="EZK865" s="28"/>
      <c r="EZL865" s="28"/>
      <c r="EZM865" s="28"/>
      <c r="EZN865" s="28"/>
      <c r="EZO865" s="28"/>
      <c r="EZP865" s="28"/>
      <c r="EZQ865" s="28"/>
      <c r="EZR865" s="28"/>
      <c r="EZS865" s="28"/>
      <c r="EZT865" s="28"/>
      <c r="EZU865" s="28"/>
      <c r="EZV865" s="28"/>
      <c r="EZW865" s="28"/>
      <c r="EZX865" s="28"/>
      <c r="EZY865" s="28"/>
      <c r="EZZ865" s="28"/>
      <c r="FAA865" s="28"/>
      <c r="FAB865" s="28"/>
      <c r="FAC865" s="28"/>
      <c r="FAD865" s="28"/>
      <c r="FAE865" s="28"/>
      <c r="FAF865" s="28"/>
      <c r="FAG865" s="28"/>
      <c r="FAH865" s="28"/>
      <c r="FAI865" s="28"/>
      <c r="FAJ865" s="28"/>
      <c r="FAK865" s="28"/>
      <c r="FAL865" s="28"/>
      <c r="FAM865" s="28"/>
      <c r="FAN865" s="28"/>
      <c r="FAO865" s="28"/>
      <c r="FAP865" s="28"/>
      <c r="FAQ865" s="28"/>
      <c r="FAR865" s="28"/>
      <c r="FAS865" s="28"/>
      <c r="FAT865" s="28"/>
      <c r="FAU865" s="28"/>
      <c r="FAV865" s="28"/>
      <c r="FAW865" s="28"/>
      <c r="FAX865" s="28"/>
      <c r="FAY865" s="28"/>
      <c r="FAZ865" s="28"/>
      <c r="FBA865" s="28"/>
      <c r="FBB865" s="28"/>
      <c r="FBC865" s="28"/>
      <c r="FBD865" s="28"/>
      <c r="FBE865" s="28"/>
      <c r="FBF865" s="28"/>
      <c r="FBG865" s="28"/>
      <c r="FBH865" s="28"/>
      <c r="FBI865" s="28"/>
      <c r="FBJ865" s="28"/>
      <c r="FBK865" s="28"/>
      <c r="FBL865" s="28"/>
      <c r="FBM865" s="28"/>
      <c r="FBN865" s="28"/>
      <c r="FBO865" s="28"/>
      <c r="FBP865" s="28"/>
      <c r="FBQ865" s="28"/>
      <c r="FBR865" s="28"/>
      <c r="FBS865" s="28"/>
      <c r="FBT865" s="28"/>
      <c r="FBU865" s="28"/>
      <c r="FBV865" s="28"/>
      <c r="FBW865" s="28"/>
      <c r="FBX865" s="28"/>
      <c r="FBY865" s="28"/>
      <c r="FBZ865" s="28"/>
      <c r="FCA865" s="28"/>
      <c r="FCB865" s="28"/>
      <c r="FCC865" s="28"/>
      <c r="FCD865" s="28"/>
      <c r="FCE865" s="28"/>
      <c r="FCF865" s="28"/>
      <c r="FCG865" s="28"/>
      <c r="FCH865" s="28"/>
      <c r="FCI865" s="28"/>
      <c r="FCJ865" s="28"/>
      <c r="FCK865" s="28"/>
      <c r="FCL865" s="28"/>
      <c r="FCM865" s="28"/>
      <c r="FCN865" s="28"/>
      <c r="FCO865" s="28"/>
      <c r="FCP865" s="28"/>
      <c r="FCQ865" s="28"/>
      <c r="FCR865" s="28"/>
      <c r="FCS865" s="28"/>
      <c r="FCT865" s="28"/>
      <c r="FCU865" s="28"/>
      <c r="FCV865" s="28"/>
      <c r="FCW865" s="28"/>
      <c r="FCX865" s="28"/>
      <c r="FCY865" s="28"/>
      <c r="FCZ865" s="28"/>
      <c r="FDA865" s="28"/>
      <c r="FDB865" s="28"/>
      <c r="FDC865" s="28"/>
      <c r="FDD865" s="28"/>
      <c r="FDE865" s="28"/>
      <c r="FDF865" s="28"/>
      <c r="FDG865" s="28"/>
      <c r="FDH865" s="28"/>
      <c r="FDI865" s="28"/>
      <c r="FDJ865" s="28"/>
      <c r="FDK865" s="28"/>
      <c r="FDL865" s="28"/>
      <c r="FDM865" s="28"/>
      <c r="FDN865" s="28"/>
      <c r="FDO865" s="28"/>
      <c r="FDP865" s="28"/>
      <c r="FDQ865" s="28"/>
      <c r="FDR865" s="28"/>
      <c r="FDS865" s="28"/>
      <c r="FDT865" s="28"/>
      <c r="FDU865" s="28"/>
      <c r="FDV865" s="28"/>
      <c r="FDW865" s="28"/>
      <c r="FDX865" s="28"/>
      <c r="FDY865" s="28"/>
      <c r="FDZ865" s="28"/>
      <c r="FEA865" s="28"/>
      <c r="FEB865" s="28"/>
      <c r="FEC865" s="28"/>
      <c r="FED865" s="28"/>
      <c r="FEE865" s="28"/>
      <c r="FEF865" s="28"/>
      <c r="FEG865" s="28"/>
      <c r="FEH865" s="28"/>
      <c r="FEI865" s="28"/>
      <c r="FEJ865" s="28"/>
      <c r="FEK865" s="28"/>
      <c r="FEL865" s="28"/>
      <c r="FEM865" s="28"/>
      <c r="FEN865" s="28"/>
      <c r="FEO865" s="28"/>
      <c r="FEP865" s="28"/>
      <c r="FEQ865" s="28"/>
      <c r="FER865" s="28"/>
      <c r="FES865" s="28"/>
      <c r="FET865" s="28"/>
      <c r="FEU865" s="28"/>
      <c r="FEV865" s="28"/>
      <c r="FEW865" s="28"/>
      <c r="FEX865" s="28"/>
      <c r="FEY865" s="28"/>
      <c r="FEZ865" s="28"/>
      <c r="FFA865" s="28"/>
      <c r="FFB865" s="28"/>
      <c r="FFC865" s="28"/>
      <c r="FFD865" s="28"/>
      <c r="FFE865" s="28"/>
      <c r="FFF865" s="28"/>
      <c r="FFG865" s="28"/>
      <c r="FFH865" s="28"/>
      <c r="FFI865" s="28"/>
      <c r="FFJ865" s="28"/>
      <c r="FFK865" s="28"/>
      <c r="FFL865" s="28"/>
      <c r="FFM865" s="28"/>
      <c r="FFN865" s="28"/>
      <c r="FFO865" s="28"/>
      <c r="FFP865" s="28"/>
      <c r="FFQ865" s="28"/>
      <c r="FFR865" s="28"/>
      <c r="FFS865" s="28"/>
      <c r="FFT865" s="28"/>
      <c r="FFU865" s="28"/>
      <c r="FFV865" s="28"/>
      <c r="FFW865" s="28"/>
      <c r="FFX865" s="28"/>
      <c r="FFY865" s="28"/>
      <c r="FFZ865" s="28"/>
      <c r="FGA865" s="28"/>
      <c r="FGB865" s="28"/>
      <c r="FGC865" s="28"/>
      <c r="FGD865" s="28"/>
      <c r="FGE865" s="28"/>
      <c r="FGF865" s="28"/>
      <c r="FGG865" s="28"/>
      <c r="FGH865" s="28"/>
      <c r="FGI865" s="28"/>
      <c r="FGJ865" s="28"/>
      <c r="FGK865" s="28"/>
      <c r="FGL865" s="28"/>
      <c r="FGM865" s="28"/>
      <c r="FGN865" s="28"/>
      <c r="FGO865" s="28"/>
      <c r="FGP865" s="28"/>
      <c r="FGQ865" s="28"/>
      <c r="FGR865" s="28"/>
      <c r="FGS865" s="28"/>
      <c r="FGT865" s="28"/>
      <c r="FGU865" s="28"/>
      <c r="FGV865" s="28"/>
      <c r="FGW865" s="28"/>
      <c r="FGX865" s="28"/>
      <c r="FGY865" s="28"/>
      <c r="FGZ865" s="28"/>
      <c r="FHA865" s="28"/>
      <c r="FHB865" s="28"/>
      <c r="FHC865" s="28"/>
      <c r="FHD865" s="28"/>
      <c r="FHE865" s="28"/>
      <c r="FHF865" s="28"/>
      <c r="FHG865" s="28"/>
      <c r="FHH865" s="28"/>
      <c r="FHI865" s="28"/>
      <c r="FHJ865" s="28"/>
      <c r="FHK865" s="28"/>
      <c r="FHL865" s="28"/>
      <c r="FHM865" s="28"/>
      <c r="FHN865" s="28"/>
      <c r="FHO865" s="28"/>
      <c r="FHP865" s="28"/>
      <c r="FHQ865" s="28"/>
      <c r="FHR865" s="28"/>
      <c r="FHS865" s="28"/>
      <c r="FHT865" s="28"/>
      <c r="FHU865" s="28"/>
      <c r="FHV865" s="28"/>
      <c r="FHW865" s="28"/>
      <c r="FHX865" s="28"/>
      <c r="FHY865" s="28"/>
      <c r="FHZ865" s="28"/>
      <c r="FIA865" s="28"/>
      <c r="FIB865" s="28"/>
      <c r="FIC865" s="28"/>
      <c r="FID865" s="28"/>
      <c r="FIE865" s="28"/>
      <c r="FIF865" s="28"/>
      <c r="FIG865" s="28"/>
      <c r="FIH865" s="28"/>
      <c r="FII865" s="28"/>
      <c r="FIJ865" s="28"/>
      <c r="FIK865" s="28"/>
      <c r="FIL865" s="28"/>
      <c r="FIM865" s="28"/>
      <c r="FIN865" s="28"/>
      <c r="FIO865" s="28"/>
      <c r="FIP865" s="28"/>
      <c r="FIQ865" s="28"/>
      <c r="FIR865" s="28"/>
      <c r="FIS865" s="28"/>
      <c r="FIT865" s="28"/>
      <c r="FIU865" s="28"/>
      <c r="FIV865" s="28"/>
      <c r="FIW865" s="28"/>
      <c r="FIX865" s="28"/>
      <c r="FIY865" s="28"/>
      <c r="FIZ865" s="28"/>
      <c r="FJA865" s="28"/>
      <c r="FJB865" s="28"/>
      <c r="FJC865" s="28"/>
      <c r="FJD865" s="28"/>
      <c r="FJE865" s="28"/>
      <c r="FJF865" s="28"/>
      <c r="FJG865" s="28"/>
      <c r="FJH865" s="28"/>
      <c r="FJI865" s="28"/>
      <c r="FJJ865" s="28"/>
      <c r="FJK865" s="28"/>
      <c r="FJL865" s="28"/>
      <c r="FJM865" s="28"/>
      <c r="FJN865" s="28"/>
      <c r="FJO865" s="28"/>
      <c r="FJP865" s="28"/>
      <c r="FJQ865" s="28"/>
      <c r="FJR865" s="28"/>
      <c r="FJS865" s="28"/>
      <c r="FJT865" s="28"/>
      <c r="FJU865" s="28"/>
      <c r="FJV865" s="28"/>
      <c r="FJW865" s="28"/>
      <c r="FJX865" s="28"/>
      <c r="FJY865" s="28"/>
      <c r="FJZ865" s="28"/>
      <c r="FKA865" s="28"/>
      <c r="FKB865" s="28"/>
      <c r="FKC865" s="28"/>
      <c r="FKD865" s="28"/>
      <c r="FKE865" s="28"/>
      <c r="FKF865" s="28"/>
      <c r="FKG865" s="28"/>
      <c r="FKH865" s="28"/>
      <c r="FKI865" s="28"/>
      <c r="FKJ865" s="28"/>
      <c r="FKK865" s="28"/>
      <c r="FKL865" s="28"/>
      <c r="FKM865" s="28"/>
      <c r="FKN865" s="28"/>
      <c r="FKO865" s="28"/>
      <c r="FKP865" s="28"/>
      <c r="FKQ865" s="28"/>
      <c r="FKR865" s="28"/>
      <c r="FKS865" s="28"/>
      <c r="FKT865" s="28"/>
      <c r="FKU865" s="28"/>
      <c r="FKV865" s="28"/>
      <c r="FKW865" s="28"/>
      <c r="FKX865" s="28"/>
      <c r="FKY865" s="28"/>
      <c r="FKZ865" s="28"/>
      <c r="FLA865" s="28"/>
      <c r="FLB865" s="28"/>
      <c r="FLC865" s="28"/>
      <c r="FLD865" s="28"/>
      <c r="FLE865" s="28"/>
      <c r="FLF865" s="28"/>
      <c r="FLG865" s="28"/>
      <c r="FLH865" s="28"/>
      <c r="FLI865" s="28"/>
      <c r="FLJ865" s="28"/>
      <c r="FLK865" s="28"/>
      <c r="FLL865" s="28"/>
      <c r="FLM865" s="28"/>
      <c r="FLN865" s="28"/>
      <c r="FLO865" s="28"/>
      <c r="FLP865" s="28"/>
      <c r="FLQ865" s="28"/>
      <c r="FLR865" s="28"/>
      <c r="FLS865" s="28"/>
      <c r="FLT865" s="28"/>
      <c r="FLU865" s="28"/>
      <c r="FLV865" s="28"/>
      <c r="FLW865" s="28"/>
      <c r="FLX865" s="28"/>
      <c r="FLY865" s="28"/>
      <c r="FLZ865" s="28"/>
      <c r="FMA865" s="28"/>
      <c r="FMB865" s="28"/>
      <c r="FMC865" s="28"/>
      <c r="FMD865" s="28"/>
      <c r="FME865" s="28"/>
      <c r="FMF865" s="28"/>
      <c r="FMG865" s="28"/>
      <c r="FMH865" s="28"/>
      <c r="FMI865" s="28"/>
      <c r="FMJ865" s="28"/>
      <c r="FMK865" s="28"/>
      <c r="FML865" s="28"/>
      <c r="FMM865" s="28"/>
      <c r="FMN865" s="28"/>
      <c r="FMO865" s="28"/>
      <c r="FMP865" s="28"/>
      <c r="FMQ865" s="28"/>
      <c r="FMR865" s="28"/>
      <c r="FMS865" s="28"/>
      <c r="FMT865" s="28"/>
      <c r="FMU865" s="28"/>
      <c r="FMV865" s="28"/>
      <c r="FMW865" s="28"/>
      <c r="FMX865" s="28"/>
      <c r="FMY865" s="28"/>
      <c r="FMZ865" s="28"/>
      <c r="FNA865" s="28"/>
      <c r="FNB865" s="28"/>
      <c r="FNC865" s="28"/>
      <c r="FND865" s="28"/>
      <c r="FNE865" s="28"/>
      <c r="FNF865" s="28"/>
      <c r="FNG865" s="28"/>
      <c r="FNH865" s="28"/>
      <c r="FNI865" s="28"/>
      <c r="FNJ865" s="28"/>
      <c r="FNK865" s="28"/>
      <c r="FNL865" s="28"/>
      <c r="FNM865" s="28"/>
      <c r="FNN865" s="28"/>
      <c r="FNO865" s="28"/>
      <c r="FNP865" s="28"/>
      <c r="FNQ865" s="28"/>
      <c r="FNR865" s="28"/>
      <c r="FNS865" s="28"/>
      <c r="FNT865" s="28"/>
      <c r="FNU865" s="28"/>
      <c r="FNV865" s="28"/>
      <c r="FNW865" s="28"/>
      <c r="FNX865" s="28"/>
      <c r="FNY865" s="28"/>
      <c r="FNZ865" s="28"/>
      <c r="FOA865" s="28"/>
      <c r="FOB865" s="28"/>
      <c r="FOC865" s="28"/>
      <c r="FOD865" s="28"/>
      <c r="FOE865" s="28"/>
      <c r="FOF865" s="28"/>
      <c r="FOG865" s="28"/>
      <c r="FOH865" s="28"/>
      <c r="FOI865" s="28"/>
      <c r="FOJ865" s="28"/>
      <c r="FOK865" s="28"/>
      <c r="FOL865" s="28"/>
      <c r="FOM865" s="28"/>
      <c r="FON865" s="28"/>
      <c r="FOO865" s="28"/>
      <c r="FOP865" s="28"/>
      <c r="FOQ865" s="28"/>
      <c r="FOR865" s="28"/>
      <c r="FOS865" s="28"/>
      <c r="FOT865" s="28"/>
      <c r="FOU865" s="28"/>
      <c r="FOV865" s="28"/>
      <c r="FOW865" s="28"/>
      <c r="FOX865" s="28"/>
      <c r="FOY865" s="28"/>
      <c r="FOZ865" s="28"/>
      <c r="FPA865" s="28"/>
      <c r="FPB865" s="28"/>
      <c r="FPC865" s="28"/>
      <c r="FPD865" s="28"/>
      <c r="FPE865" s="28"/>
      <c r="FPF865" s="28"/>
      <c r="FPG865" s="28"/>
      <c r="FPH865" s="28"/>
      <c r="FPI865" s="28"/>
      <c r="FPJ865" s="28"/>
      <c r="FPK865" s="28"/>
      <c r="FPL865" s="28"/>
      <c r="FPM865" s="28"/>
      <c r="FPN865" s="28"/>
      <c r="FPO865" s="28"/>
      <c r="FPP865" s="28"/>
      <c r="FPQ865" s="28"/>
      <c r="FPR865" s="28"/>
      <c r="FPS865" s="28"/>
      <c r="FPT865" s="28"/>
      <c r="FPU865" s="28"/>
      <c r="FPV865" s="28"/>
      <c r="FPW865" s="28"/>
      <c r="FPX865" s="28"/>
      <c r="FPY865" s="28"/>
      <c r="FPZ865" s="28"/>
      <c r="FQA865" s="28"/>
      <c r="FQB865" s="28"/>
      <c r="FQC865" s="28"/>
      <c r="FQD865" s="28"/>
      <c r="FQE865" s="28"/>
      <c r="FQF865" s="28"/>
      <c r="FQG865" s="28"/>
      <c r="FQH865" s="28"/>
      <c r="FQI865" s="28"/>
      <c r="FQJ865" s="28"/>
      <c r="FQK865" s="28"/>
      <c r="FQL865" s="28"/>
      <c r="FQM865" s="28"/>
      <c r="FQN865" s="28"/>
      <c r="FQO865" s="28"/>
      <c r="FQP865" s="28"/>
      <c r="FQQ865" s="28"/>
      <c r="FQR865" s="28"/>
      <c r="FQS865" s="28"/>
      <c r="FQT865" s="28"/>
      <c r="FQU865" s="28"/>
      <c r="FQV865" s="28"/>
      <c r="FQW865" s="28"/>
      <c r="FQX865" s="28"/>
      <c r="FQY865" s="28"/>
      <c r="FQZ865" s="28"/>
      <c r="FRA865" s="28"/>
      <c r="FRB865" s="28"/>
      <c r="FRC865" s="28"/>
      <c r="FRD865" s="28"/>
      <c r="FRE865" s="28"/>
      <c r="FRF865" s="28"/>
      <c r="FRG865" s="28"/>
      <c r="FRH865" s="28"/>
      <c r="FRI865" s="28"/>
      <c r="FRJ865" s="28"/>
      <c r="FRK865" s="28"/>
      <c r="FRL865" s="28"/>
      <c r="FRM865" s="28"/>
      <c r="FRN865" s="28"/>
      <c r="FRO865" s="28"/>
      <c r="FRP865" s="28"/>
      <c r="FRQ865" s="28"/>
      <c r="FRR865" s="28"/>
      <c r="FRS865" s="28"/>
      <c r="FRT865" s="28"/>
      <c r="FRU865" s="28"/>
      <c r="FRV865" s="28"/>
      <c r="FRW865" s="28"/>
      <c r="FRX865" s="28"/>
      <c r="FRY865" s="28"/>
      <c r="FRZ865" s="28"/>
      <c r="FSA865" s="28"/>
      <c r="FSB865" s="28"/>
      <c r="FSC865" s="28"/>
      <c r="FSD865" s="28"/>
      <c r="FSE865" s="28"/>
      <c r="FSF865" s="28"/>
      <c r="FSG865" s="28"/>
      <c r="FSH865" s="28"/>
      <c r="FSI865" s="28"/>
      <c r="FSJ865" s="28"/>
      <c r="FSK865" s="28"/>
      <c r="FSL865" s="28"/>
      <c r="FSM865" s="28"/>
      <c r="FSN865" s="28"/>
      <c r="FSO865" s="28"/>
      <c r="FSP865" s="28"/>
      <c r="FSQ865" s="28"/>
      <c r="FSR865" s="28"/>
      <c r="FSS865" s="28"/>
      <c r="FST865" s="28"/>
      <c r="FSU865" s="28"/>
      <c r="FSV865" s="28"/>
      <c r="FSW865" s="28"/>
      <c r="FSX865" s="28"/>
      <c r="FSY865" s="28"/>
      <c r="FSZ865" s="28"/>
      <c r="FTA865" s="28"/>
      <c r="FTB865" s="28"/>
      <c r="FTC865" s="28"/>
      <c r="FTD865" s="28"/>
      <c r="FTE865" s="28"/>
      <c r="FTF865" s="28"/>
      <c r="FTG865" s="28"/>
      <c r="FTH865" s="28"/>
      <c r="FTI865" s="28"/>
      <c r="FTJ865" s="28"/>
      <c r="FTK865" s="28"/>
      <c r="FTL865" s="28"/>
      <c r="FTM865" s="28"/>
      <c r="FTN865" s="28"/>
      <c r="FTO865" s="28"/>
      <c r="FTP865" s="28"/>
      <c r="FTQ865" s="28"/>
      <c r="FTR865" s="28"/>
      <c r="FTS865" s="28"/>
      <c r="FTT865" s="28"/>
      <c r="FTU865" s="28"/>
      <c r="FTV865" s="28"/>
      <c r="FTW865" s="28"/>
      <c r="FTX865" s="28"/>
      <c r="FTY865" s="28"/>
      <c r="FTZ865" s="28"/>
      <c r="FUA865" s="28"/>
      <c r="FUB865" s="28"/>
      <c r="FUC865" s="28"/>
      <c r="FUD865" s="28"/>
      <c r="FUE865" s="28"/>
      <c r="FUF865" s="28"/>
      <c r="FUG865" s="28"/>
      <c r="FUH865" s="28"/>
      <c r="FUI865" s="28"/>
      <c r="FUJ865" s="28"/>
      <c r="FUK865" s="28"/>
      <c r="FUL865" s="28"/>
      <c r="FUM865" s="28"/>
      <c r="FUN865" s="28"/>
      <c r="FUO865" s="28"/>
      <c r="FUP865" s="28"/>
      <c r="FUQ865" s="28"/>
      <c r="FUR865" s="28"/>
      <c r="FUS865" s="28"/>
      <c r="FUT865" s="28"/>
      <c r="FUU865" s="28"/>
      <c r="FUV865" s="28"/>
      <c r="FUW865" s="28"/>
      <c r="FUX865" s="28"/>
      <c r="FUY865" s="28"/>
      <c r="FUZ865" s="28"/>
      <c r="FVA865" s="28"/>
      <c r="FVB865" s="28"/>
      <c r="FVC865" s="28"/>
      <c r="FVD865" s="28"/>
      <c r="FVE865" s="28"/>
      <c r="FVF865" s="28"/>
      <c r="FVG865" s="28"/>
      <c r="FVH865" s="28"/>
      <c r="FVI865" s="28"/>
      <c r="FVJ865" s="28"/>
      <c r="FVK865" s="28"/>
      <c r="FVL865" s="28"/>
      <c r="FVM865" s="28"/>
      <c r="FVN865" s="28"/>
      <c r="FVO865" s="28"/>
      <c r="FVP865" s="28"/>
      <c r="FVQ865" s="28"/>
      <c r="FVR865" s="28"/>
      <c r="FVS865" s="28"/>
      <c r="FVT865" s="28"/>
      <c r="FVU865" s="28"/>
      <c r="FVV865" s="28"/>
      <c r="FVW865" s="28"/>
      <c r="FVX865" s="28"/>
      <c r="FVY865" s="28"/>
      <c r="FVZ865" s="28"/>
      <c r="FWA865" s="28"/>
      <c r="FWB865" s="28"/>
      <c r="FWC865" s="28"/>
      <c r="FWD865" s="28"/>
      <c r="FWE865" s="28"/>
      <c r="FWF865" s="28"/>
      <c r="FWG865" s="28"/>
      <c r="FWH865" s="28"/>
      <c r="FWI865" s="28"/>
      <c r="FWJ865" s="28"/>
      <c r="FWK865" s="28"/>
      <c r="FWL865" s="28"/>
      <c r="FWM865" s="28"/>
      <c r="FWN865" s="28"/>
      <c r="FWO865" s="28"/>
      <c r="FWP865" s="28"/>
      <c r="FWQ865" s="28"/>
      <c r="FWR865" s="28"/>
      <c r="FWS865" s="28"/>
      <c r="FWT865" s="28"/>
      <c r="FWU865" s="28"/>
      <c r="FWV865" s="28"/>
      <c r="FWW865" s="28"/>
      <c r="FWX865" s="28"/>
      <c r="FWY865" s="28"/>
      <c r="FWZ865" s="28"/>
      <c r="FXA865" s="28"/>
      <c r="FXB865" s="28"/>
      <c r="FXC865" s="28"/>
      <c r="FXD865" s="28"/>
      <c r="FXE865" s="28"/>
      <c r="FXF865" s="28"/>
      <c r="FXG865" s="28"/>
      <c r="FXH865" s="28"/>
      <c r="FXI865" s="28"/>
      <c r="FXJ865" s="28"/>
      <c r="FXK865" s="28"/>
      <c r="FXL865" s="28"/>
      <c r="FXM865" s="28"/>
      <c r="FXN865" s="28"/>
      <c r="FXO865" s="28"/>
      <c r="FXP865" s="28"/>
      <c r="FXQ865" s="28"/>
      <c r="FXR865" s="28"/>
      <c r="FXS865" s="28"/>
      <c r="FXT865" s="28"/>
      <c r="FXU865" s="28"/>
      <c r="FXV865" s="28"/>
      <c r="FXW865" s="28"/>
      <c r="FXX865" s="28"/>
      <c r="FXY865" s="28"/>
      <c r="FXZ865" s="28"/>
      <c r="FYA865" s="28"/>
      <c r="FYB865" s="28"/>
      <c r="FYC865" s="28"/>
      <c r="FYD865" s="28"/>
      <c r="FYE865" s="28"/>
      <c r="FYF865" s="28"/>
      <c r="FYG865" s="28"/>
      <c r="FYH865" s="28"/>
      <c r="FYI865" s="28"/>
      <c r="FYJ865" s="28"/>
      <c r="FYK865" s="28"/>
      <c r="FYL865" s="28"/>
      <c r="FYM865" s="28"/>
      <c r="FYN865" s="28"/>
      <c r="FYO865" s="28"/>
      <c r="FYP865" s="28"/>
      <c r="FYQ865" s="28"/>
      <c r="FYR865" s="28"/>
      <c r="FYS865" s="28"/>
      <c r="FYT865" s="28"/>
      <c r="FYU865" s="28"/>
      <c r="FYV865" s="28"/>
      <c r="FYW865" s="28"/>
      <c r="FYX865" s="28"/>
      <c r="FYY865" s="28"/>
      <c r="FYZ865" s="28"/>
      <c r="FZA865" s="28"/>
      <c r="FZB865" s="28"/>
      <c r="FZC865" s="28"/>
      <c r="FZD865" s="28"/>
      <c r="FZE865" s="28"/>
      <c r="FZF865" s="28"/>
      <c r="FZG865" s="28"/>
      <c r="FZH865" s="28"/>
      <c r="FZI865" s="28"/>
      <c r="FZJ865" s="28"/>
      <c r="FZK865" s="28"/>
      <c r="FZL865" s="28"/>
      <c r="FZM865" s="28"/>
      <c r="FZN865" s="28"/>
      <c r="FZO865" s="28"/>
      <c r="FZP865" s="28"/>
      <c r="FZQ865" s="28"/>
      <c r="FZR865" s="28"/>
      <c r="FZS865" s="28"/>
      <c r="FZT865" s="28"/>
      <c r="FZU865" s="28"/>
      <c r="FZV865" s="28"/>
      <c r="FZW865" s="28"/>
      <c r="FZX865" s="28"/>
      <c r="FZY865" s="28"/>
      <c r="FZZ865" s="28"/>
      <c r="GAA865" s="28"/>
      <c r="GAB865" s="28"/>
      <c r="GAC865" s="28"/>
      <c r="GAD865" s="28"/>
      <c r="GAE865" s="28"/>
      <c r="GAF865" s="28"/>
      <c r="GAG865" s="28"/>
      <c r="GAH865" s="28"/>
      <c r="GAI865" s="28"/>
      <c r="GAJ865" s="28"/>
      <c r="GAK865" s="28"/>
      <c r="GAL865" s="28"/>
      <c r="GAM865" s="28"/>
      <c r="GAN865" s="28"/>
      <c r="GAO865" s="28"/>
      <c r="GAP865" s="28"/>
      <c r="GAQ865" s="28"/>
      <c r="GAR865" s="28"/>
      <c r="GAS865" s="28"/>
      <c r="GAT865" s="28"/>
      <c r="GAU865" s="28"/>
      <c r="GAV865" s="28"/>
      <c r="GAW865" s="28"/>
      <c r="GAX865" s="28"/>
      <c r="GAY865" s="28"/>
      <c r="GAZ865" s="28"/>
      <c r="GBA865" s="28"/>
      <c r="GBB865" s="28"/>
      <c r="GBC865" s="28"/>
      <c r="GBD865" s="28"/>
      <c r="GBE865" s="28"/>
      <c r="GBF865" s="28"/>
      <c r="GBG865" s="28"/>
      <c r="GBH865" s="28"/>
      <c r="GBI865" s="28"/>
      <c r="GBJ865" s="28"/>
      <c r="GBK865" s="28"/>
      <c r="GBL865" s="28"/>
      <c r="GBM865" s="28"/>
      <c r="GBN865" s="28"/>
      <c r="GBO865" s="28"/>
      <c r="GBP865" s="28"/>
      <c r="GBQ865" s="28"/>
      <c r="GBR865" s="28"/>
      <c r="GBS865" s="28"/>
      <c r="GBT865" s="28"/>
      <c r="GBU865" s="28"/>
      <c r="GBV865" s="28"/>
      <c r="GBW865" s="28"/>
      <c r="GBX865" s="28"/>
      <c r="GBY865" s="28"/>
      <c r="GBZ865" s="28"/>
      <c r="GCA865" s="28"/>
      <c r="GCB865" s="28"/>
      <c r="GCC865" s="28"/>
      <c r="GCD865" s="28"/>
      <c r="GCE865" s="28"/>
      <c r="GCF865" s="28"/>
      <c r="GCG865" s="28"/>
      <c r="GCH865" s="28"/>
      <c r="GCI865" s="28"/>
      <c r="GCJ865" s="28"/>
      <c r="GCK865" s="28"/>
      <c r="GCL865" s="28"/>
      <c r="GCM865" s="28"/>
      <c r="GCN865" s="28"/>
      <c r="GCO865" s="28"/>
      <c r="GCP865" s="28"/>
      <c r="GCQ865" s="28"/>
      <c r="GCR865" s="28"/>
      <c r="GCS865" s="28"/>
      <c r="GCT865" s="28"/>
      <c r="GCU865" s="28"/>
      <c r="GCV865" s="28"/>
      <c r="GCW865" s="28"/>
      <c r="GCX865" s="28"/>
      <c r="GCY865" s="28"/>
      <c r="GCZ865" s="28"/>
      <c r="GDA865" s="28"/>
      <c r="GDB865" s="28"/>
      <c r="GDC865" s="28"/>
      <c r="GDD865" s="28"/>
      <c r="GDE865" s="28"/>
      <c r="GDF865" s="28"/>
      <c r="GDG865" s="28"/>
      <c r="GDH865" s="28"/>
      <c r="GDI865" s="28"/>
      <c r="GDJ865" s="28"/>
      <c r="GDK865" s="28"/>
      <c r="GDL865" s="28"/>
      <c r="GDM865" s="28"/>
      <c r="GDN865" s="28"/>
      <c r="GDO865" s="28"/>
      <c r="GDP865" s="28"/>
      <c r="GDQ865" s="28"/>
      <c r="GDR865" s="28"/>
      <c r="GDS865" s="28"/>
      <c r="GDT865" s="28"/>
      <c r="GDU865" s="28"/>
      <c r="GDV865" s="28"/>
      <c r="GDW865" s="28"/>
      <c r="GDX865" s="28"/>
      <c r="GDY865" s="28"/>
      <c r="GDZ865" s="28"/>
      <c r="GEA865" s="28"/>
      <c r="GEB865" s="28"/>
      <c r="GEC865" s="28"/>
      <c r="GED865" s="28"/>
      <c r="GEE865" s="28"/>
      <c r="GEF865" s="28"/>
      <c r="GEG865" s="28"/>
      <c r="GEH865" s="28"/>
      <c r="GEI865" s="28"/>
      <c r="GEJ865" s="28"/>
      <c r="GEK865" s="28"/>
      <c r="GEL865" s="28"/>
      <c r="GEM865" s="28"/>
      <c r="GEN865" s="28"/>
      <c r="GEO865" s="28"/>
      <c r="GEP865" s="28"/>
      <c r="GEQ865" s="28"/>
      <c r="GER865" s="28"/>
      <c r="GES865" s="28"/>
      <c r="GET865" s="28"/>
      <c r="GEU865" s="28"/>
      <c r="GEV865" s="28"/>
      <c r="GEW865" s="28"/>
      <c r="GEX865" s="28"/>
      <c r="GEY865" s="28"/>
      <c r="GEZ865" s="28"/>
      <c r="GFA865" s="28"/>
      <c r="GFB865" s="28"/>
      <c r="GFC865" s="28"/>
      <c r="GFD865" s="28"/>
      <c r="GFE865" s="28"/>
      <c r="GFF865" s="28"/>
      <c r="GFG865" s="28"/>
      <c r="GFH865" s="28"/>
      <c r="GFI865" s="28"/>
      <c r="GFJ865" s="28"/>
      <c r="GFK865" s="28"/>
      <c r="GFL865" s="28"/>
      <c r="GFM865" s="28"/>
      <c r="GFN865" s="28"/>
      <c r="GFO865" s="28"/>
      <c r="GFP865" s="28"/>
      <c r="GFQ865" s="28"/>
      <c r="GFR865" s="28"/>
      <c r="GFS865" s="28"/>
      <c r="GFT865" s="28"/>
      <c r="GFU865" s="28"/>
      <c r="GFV865" s="28"/>
      <c r="GFW865" s="28"/>
      <c r="GFX865" s="28"/>
      <c r="GFY865" s="28"/>
      <c r="GFZ865" s="28"/>
      <c r="GGA865" s="28"/>
      <c r="GGB865" s="28"/>
      <c r="GGC865" s="28"/>
      <c r="GGD865" s="28"/>
      <c r="GGE865" s="28"/>
      <c r="GGF865" s="28"/>
      <c r="GGG865" s="28"/>
      <c r="GGH865" s="28"/>
      <c r="GGI865" s="28"/>
      <c r="GGJ865" s="28"/>
      <c r="GGK865" s="28"/>
      <c r="GGL865" s="28"/>
      <c r="GGM865" s="28"/>
      <c r="GGN865" s="28"/>
      <c r="GGO865" s="28"/>
      <c r="GGP865" s="28"/>
      <c r="GGQ865" s="28"/>
      <c r="GGR865" s="28"/>
      <c r="GGS865" s="28"/>
      <c r="GGT865" s="28"/>
      <c r="GGU865" s="28"/>
      <c r="GGV865" s="28"/>
      <c r="GGW865" s="28"/>
      <c r="GGX865" s="28"/>
      <c r="GGY865" s="28"/>
      <c r="GGZ865" s="28"/>
      <c r="GHA865" s="28"/>
      <c r="GHB865" s="28"/>
      <c r="GHC865" s="28"/>
      <c r="GHD865" s="28"/>
      <c r="GHE865" s="28"/>
      <c r="GHF865" s="28"/>
      <c r="GHG865" s="28"/>
      <c r="GHH865" s="28"/>
      <c r="GHI865" s="28"/>
      <c r="GHJ865" s="28"/>
      <c r="GHK865" s="28"/>
      <c r="GHL865" s="28"/>
      <c r="GHM865" s="28"/>
      <c r="GHN865" s="28"/>
      <c r="GHO865" s="28"/>
      <c r="GHP865" s="28"/>
      <c r="GHQ865" s="28"/>
      <c r="GHR865" s="28"/>
      <c r="GHS865" s="28"/>
      <c r="GHT865" s="28"/>
      <c r="GHU865" s="28"/>
      <c r="GHV865" s="28"/>
      <c r="GHW865" s="28"/>
      <c r="GHX865" s="28"/>
      <c r="GHY865" s="28"/>
      <c r="GHZ865" s="28"/>
      <c r="GIA865" s="28"/>
      <c r="GIB865" s="28"/>
      <c r="GIC865" s="28"/>
      <c r="GID865" s="28"/>
      <c r="GIE865" s="28"/>
      <c r="GIF865" s="28"/>
      <c r="GIG865" s="28"/>
      <c r="GIH865" s="28"/>
      <c r="GII865" s="28"/>
      <c r="GIJ865" s="28"/>
      <c r="GIK865" s="28"/>
      <c r="GIL865" s="28"/>
      <c r="GIM865" s="28"/>
      <c r="GIN865" s="28"/>
      <c r="GIO865" s="28"/>
      <c r="GIP865" s="28"/>
      <c r="GIQ865" s="28"/>
      <c r="GIR865" s="28"/>
      <c r="GIS865" s="28"/>
      <c r="GIT865" s="28"/>
      <c r="GIU865" s="28"/>
      <c r="GIV865" s="28"/>
      <c r="GIW865" s="28"/>
      <c r="GIX865" s="28"/>
      <c r="GIY865" s="28"/>
      <c r="GIZ865" s="28"/>
      <c r="GJA865" s="28"/>
      <c r="GJB865" s="28"/>
      <c r="GJC865" s="28"/>
      <c r="GJD865" s="28"/>
      <c r="GJE865" s="28"/>
      <c r="GJF865" s="28"/>
      <c r="GJG865" s="28"/>
      <c r="GJH865" s="28"/>
      <c r="GJI865" s="28"/>
      <c r="GJJ865" s="28"/>
      <c r="GJK865" s="28"/>
      <c r="GJL865" s="28"/>
      <c r="GJM865" s="28"/>
      <c r="GJN865" s="28"/>
      <c r="GJO865" s="28"/>
      <c r="GJP865" s="28"/>
      <c r="GJQ865" s="28"/>
      <c r="GJR865" s="28"/>
      <c r="GJS865" s="28"/>
      <c r="GJT865" s="28"/>
      <c r="GJU865" s="28"/>
      <c r="GJV865" s="28"/>
      <c r="GJW865" s="28"/>
      <c r="GJX865" s="28"/>
      <c r="GJY865" s="28"/>
      <c r="GJZ865" s="28"/>
      <c r="GKA865" s="28"/>
      <c r="GKB865" s="28"/>
      <c r="GKC865" s="28"/>
      <c r="GKD865" s="28"/>
      <c r="GKE865" s="28"/>
      <c r="GKF865" s="28"/>
      <c r="GKG865" s="28"/>
      <c r="GKH865" s="28"/>
      <c r="GKI865" s="28"/>
      <c r="GKJ865" s="28"/>
      <c r="GKK865" s="28"/>
      <c r="GKL865" s="28"/>
      <c r="GKM865" s="28"/>
      <c r="GKN865" s="28"/>
      <c r="GKO865" s="28"/>
      <c r="GKP865" s="28"/>
      <c r="GKQ865" s="28"/>
      <c r="GKR865" s="28"/>
      <c r="GKS865" s="28"/>
      <c r="GKT865" s="28"/>
      <c r="GKU865" s="28"/>
      <c r="GKV865" s="28"/>
      <c r="GKW865" s="28"/>
      <c r="GKX865" s="28"/>
      <c r="GKY865" s="28"/>
      <c r="GKZ865" s="28"/>
      <c r="GLA865" s="28"/>
      <c r="GLB865" s="28"/>
      <c r="GLC865" s="28"/>
      <c r="GLD865" s="28"/>
      <c r="GLE865" s="28"/>
      <c r="GLF865" s="28"/>
      <c r="GLG865" s="28"/>
      <c r="GLH865" s="28"/>
      <c r="GLI865" s="28"/>
      <c r="GLJ865" s="28"/>
      <c r="GLK865" s="28"/>
      <c r="GLL865" s="28"/>
      <c r="GLM865" s="28"/>
      <c r="GLN865" s="28"/>
      <c r="GLO865" s="28"/>
      <c r="GLP865" s="28"/>
      <c r="GLQ865" s="28"/>
      <c r="GLR865" s="28"/>
      <c r="GLS865" s="28"/>
      <c r="GLT865" s="28"/>
      <c r="GLU865" s="28"/>
      <c r="GLV865" s="28"/>
      <c r="GLW865" s="28"/>
      <c r="GLX865" s="28"/>
      <c r="GLY865" s="28"/>
      <c r="GLZ865" s="28"/>
      <c r="GMA865" s="28"/>
      <c r="GMB865" s="28"/>
      <c r="GMC865" s="28"/>
      <c r="GMD865" s="28"/>
      <c r="GME865" s="28"/>
      <c r="GMF865" s="28"/>
      <c r="GMG865" s="28"/>
      <c r="GMH865" s="28"/>
      <c r="GMI865" s="28"/>
      <c r="GMJ865" s="28"/>
      <c r="GMK865" s="28"/>
      <c r="GML865" s="28"/>
      <c r="GMM865" s="28"/>
      <c r="GMN865" s="28"/>
      <c r="GMO865" s="28"/>
      <c r="GMP865" s="28"/>
      <c r="GMQ865" s="28"/>
      <c r="GMR865" s="28"/>
      <c r="GMS865" s="28"/>
      <c r="GMT865" s="28"/>
      <c r="GMU865" s="28"/>
      <c r="GMV865" s="28"/>
      <c r="GMW865" s="28"/>
      <c r="GMX865" s="28"/>
      <c r="GMY865" s="28"/>
      <c r="GMZ865" s="28"/>
      <c r="GNA865" s="28"/>
      <c r="GNB865" s="28"/>
      <c r="GNC865" s="28"/>
      <c r="GND865" s="28"/>
      <c r="GNE865" s="28"/>
      <c r="GNF865" s="28"/>
      <c r="GNG865" s="28"/>
      <c r="GNH865" s="28"/>
      <c r="GNI865" s="28"/>
      <c r="GNJ865" s="28"/>
      <c r="GNK865" s="28"/>
      <c r="GNL865" s="28"/>
      <c r="GNM865" s="28"/>
      <c r="GNN865" s="28"/>
      <c r="GNO865" s="28"/>
      <c r="GNP865" s="28"/>
      <c r="GNQ865" s="28"/>
      <c r="GNR865" s="28"/>
      <c r="GNS865" s="28"/>
      <c r="GNT865" s="28"/>
      <c r="GNU865" s="28"/>
      <c r="GNV865" s="28"/>
      <c r="GNW865" s="28"/>
      <c r="GNX865" s="28"/>
      <c r="GNY865" s="28"/>
      <c r="GNZ865" s="28"/>
      <c r="GOA865" s="28"/>
      <c r="GOB865" s="28"/>
      <c r="GOC865" s="28"/>
      <c r="GOD865" s="28"/>
      <c r="GOE865" s="28"/>
      <c r="GOF865" s="28"/>
      <c r="GOG865" s="28"/>
      <c r="GOH865" s="28"/>
      <c r="GOI865" s="28"/>
      <c r="GOJ865" s="28"/>
      <c r="GOK865" s="28"/>
      <c r="GOL865" s="28"/>
      <c r="GOM865" s="28"/>
      <c r="GON865" s="28"/>
      <c r="GOO865" s="28"/>
      <c r="GOP865" s="28"/>
      <c r="GOQ865" s="28"/>
      <c r="GOR865" s="28"/>
      <c r="GOS865" s="28"/>
      <c r="GOT865" s="28"/>
      <c r="GOU865" s="28"/>
      <c r="GOV865" s="28"/>
      <c r="GOW865" s="28"/>
      <c r="GOX865" s="28"/>
      <c r="GOY865" s="28"/>
      <c r="GOZ865" s="28"/>
      <c r="GPA865" s="28"/>
      <c r="GPB865" s="28"/>
      <c r="GPC865" s="28"/>
      <c r="GPD865" s="28"/>
      <c r="GPE865" s="28"/>
      <c r="GPF865" s="28"/>
      <c r="GPG865" s="28"/>
      <c r="GPH865" s="28"/>
      <c r="GPI865" s="28"/>
      <c r="GPJ865" s="28"/>
      <c r="GPK865" s="28"/>
      <c r="GPL865" s="28"/>
      <c r="GPM865" s="28"/>
      <c r="GPN865" s="28"/>
      <c r="GPO865" s="28"/>
      <c r="GPP865" s="28"/>
      <c r="GPQ865" s="28"/>
      <c r="GPR865" s="28"/>
      <c r="GPS865" s="28"/>
      <c r="GPT865" s="28"/>
      <c r="GPU865" s="28"/>
      <c r="GPV865" s="28"/>
      <c r="GPW865" s="28"/>
      <c r="GPX865" s="28"/>
      <c r="GPY865" s="28"/>
      <c r="GPZ865" s="28"/>
      <c r="GQA865" s="28"/>
      <c r="GQB865" s="28"/>
      <c r="GQC865" s="28"/>
      <c r="GQD865" s="28"/>
      <c r="GQE865" s="28"/>
      <c r="GQF865" s="28"/>
      <c r="GQG865" s="28"/>
      <c r="GQH865" s="28"/>
      <c r="GQI865" s="28"/>
      <c r="GQJ865" s="28"/>
      <c r="GQK865" s="28"/>
      <c r="GQL865" s="28"/>
      <c r="GQM865" s="28"/>
      <c r="GQN865" s="28"/>
      <c r="GQO865" s="28"/>
      <c r="GQP865" s="28"/>
      <c r="GQQ865" s="28"/>
      <c r="GQR865" s="28"/>
      <c r="GQS865" s="28"/>
      <c r="GQT865" s="28"/>
      <c r="GQU865" s="28"/>
      <c r="GQV865" s="28"/>
      <c r="GQW865" s="28"/>
      <c r="GQX865" s="28"/>
      <c r="GQY865" s="28"/>
      <c r="GQZ865" s="28"/>
      <c r="GRA865" s="28"/>
      <c r="GRB865" s="28"/>
      <c r="GRC865" s="28"/>
      <c r="GRD865" s="28"/>
      <c r="GRE865" s="28"/>
      <c r="GRF865" s="28"/>
      <c r="GRG865" s="28"/>
      <c r="GRH865" s="28"/>
      <c r="GRI865" s="28"/>
      <c r="GRJ865" s="28"/>
      <c r="GRK865" s="28"/>
      <c r="GRL865" s="28"/>
      <c r="GRM865" s="28"/>
      <c r="GRN865" s="28"/>
      <c r="GRO865" s="28"/>
      <c r="GRP865" s="28"/>
      <c r="GRQ865" s="28"/>
      <c r="GRR865" s="28"/>
      <c r="GRS865" s="28"/>
      <c r="GRT865" s="28"/>
      <c r="GRU865" s="28"/>
      <c r="GRV865" s="28"/>
      <c r="GRW865" s="28"/>
      <c r="GRX865" s="28"/>
      <c r="GRY865" s="28"/>
      <c r="GRZ865" s="28"/>
      <c r="GSA865" s="28"/>
      <c r="GSB865" s="28"/>
      <c r="GSC865" s="28"/>
      <c r="GSD865" s="28"/>
      <c r="GSE865" s="28"/>
      <c r="GSF865" s="28"/>
      <c r="GSG865" s="28"/>
      <c r="GSH865" s="28"/>
      <c r="GSI865" s="28"/>
      <c r="GSJ865" s="28"/>
      <c r="GSK865" s="28"/>
      <c r="GSL865" s="28"/>
      <c r="GSM865" s="28"/>
      <c r="GSN865" s="28"/>
      <c r="GSO865" s="28"/>
      <c r="GSP865" s="28"/>
      <c r="GSQ865" s="28"/>
      <c r="GSR865" s="28"/>
      <c r="GSS865" s="28"/>
      <c r="GST865" s="28"/>
      <c r="GSU865" s="28"/>
      <c r="GSV865" s="28"/>
      <c r="GSW865" s="28"/>
      <c r="GSX865" s="28"/>
      <c r="GSY865" s="28"/>
      <c r="GSZ865" s="28"/>
      <c r="GTA865" s="28"/>
      <c r="GTB865" s="28"/>
      <c r="GTC865" s="28"/>
      <c r="GTD865" s="28"/>
      <c r="GTE865" s="28"/>
      <c r="GTF865" s="28"/>
      <c r="GTG865" s="28"/>
      <c r="GTH865" s="28"/>
      <c r="GTI865" s="28"/>
      <c r="GTJ865" s="28"/>
      <c r="GTK865" s="28"/>
      <c r="GTL865" s="28"/>
      <c r="GTM865" s="28"/>
      <c r="GTN865" s="28"/>
      <c r="GTO865" s="28"/>
      <c r="GTP865" s="28"/>
      <c r="GTQ865" s="28"/>
      <c r="GTR865" s="28"/>
      <c r="GTS865" s="28"/>
      <c r="GTT865" s="28"/>
      <c r="GTU865" s="28"/>
      <c r="GTV865" s="28"/>
      <c r="GTW865" s="28"/>
      <c r="GTX865" s="28"/>
      <c r="GTY865" s="28"/>
      <c r="GTZ865" s="28"/>
      <c r="GUA865" s="28"/>
      <c r="GUB865" s="28"/>
      <c r="GUC865" s="28"/>
      <c r="GUD865" s="28"/>
      <c r="GUE865" s="28"/>
      <c r="GUF865" s="28"/>
      <c r="GUG865" s="28"/>
      <c r="GUH865" s="28"/>
      <c r="GUI865" s="28"/>
      <c r="GUJ865" s="28"/>
      <c r="GUK865" s="28"/>
      <c r="GUL865" s="28"/>
      <c r="GUM865" s="28"/>
      <c r="GUN865" s="28"/>
      <c r="GUO865" s="28"/>
      <c r="GUP865" s="28"/>
      <c r="GUQ865" s="28"/>
      <c r="GUR865" s="28"/>
      <c r="GUS865" s="28"/>
      <c r="GUT865" s="28"/>
      <c r="GUU865" s="28"/>
      <c r="GUV865" s="28"/>
      <c r="GUW865" s="28"/>
      <c r="GUX865" s="28"/>
      <c r="GUY865" s="28"/>
      <c r="GUZ865" s="28"/>
      <c r="GVA865" s="28"/>
      <c r="GVB865" s="28"/>
      <c r="GVC865" s="28"/>
      <c r="GVD865" s="28"/>
      <c r="GVE865" s="28"/>
      <c r="GVF865" s="28"/>
      <c r="GVG865" s="28"/>
      <c r="GVH865" s="28"/>
      <c r="GVI865" s="28"/>
      <c r="GVJ865" s="28"/>
      <c r="GVK865" s="28"/>
      <c r="GVL865" s="28"/>
      <c r="GVM865" s="28"/>
      <c r="GVN865" s="28"/>
      <c r="GVO865" s="28"/>
      <c r="GVP865" s="28"/>
      <c r="GVQ865" s="28"/>
      <c r="GVR865" s="28"/>
      <c r="GVS865" s="28"/>
      <c r="GVT865" s="28"/>
      <c r="GVU865" s="28"/>
      <c r="GVV865" s="28"/>
      <c r="GVW865" s="28"/>
      <c r="GVX865" s="28"/>
      <c r="GVY865" s="28"/>
      <c r="GVZ865" s="28"/>
      <c r="GWA865" s="28"/>
      <c r="GWB865" s="28"/>
      <c r="GWC865" s="28"/>
      <c r="GWD865" s="28"/>
      <c r="GWE865" s="28"/>
      <c r="GWF865" s="28"/>
      <c r="GWG865" s="28"/>
      <c r="GWH865" s="28"/>
      <c r="GWI865" s="28"/>
      <c r="GWJ865" s="28"/>
      <c r="GWK865" s="28"/>
      <c r="GWL865" s="28"/>
      <c r="GWM865" s="28"/>
      <c r="GWN865" s="28"/>
      <c r="GWO865" s="28"/>
      <c r="GWP865" s="28"/>
      <c r="GWQ865" s="28"/>
      <c r="GWR865" s="28"/>
      <c r="GWS865" s="28"/>
      <c r="GWT865" s="28"/>
      <c r="GWU865" s="28"/>
      <c r="GWV865" s="28"/>
      <c r="GWW865" s="28"/>
      <c r="GWX865" s="28"/>
      <c r="GWY865" s="28"/>
      <c r="GWZ865" s="28"/>
      <c r="GXA865" s="28"/>
      <c r="GXB865" s="28"/>
      <c r="GXC865" s="28"/>
      <c r="GXD865" s="28"/>
      <c r="GXE865" s="28"/>
      <c r="GXF865" s="28"/>
      <c r="GXG865" s="28"/>
      <c r="GXH865" s="28"/>
      <c r="GXI865" s="28"/>
      <c r="GXJ865" s="28"/>
      <c r="GXK865" s="28"/>
      <c r="GXL865" s="28"/>
      <c r="GXM865" s="28"/>
      <c r="GXN865" s="28"/>
      <c r="GXO865" s="28"/>
      <c r="GXP865" s="28"/>
      <c r="GXQ865" s="28"/>
      <c r="GXR865" s="28"/>
      <c r="GXS865" s="28"/>
      <c r="GXT865" s="28"/>
      <c r="GXU865" s="28"/>
      <c r="GXV865" s="28"/>
      <c r="GXW865" s="28"/>
      <c r="GXX865" s="28"/>
      <c r="GXY865" s="28"/>
      <c r="GXZ865" s="28"/>
      <c r="GYA865" s="28"/>
      <c r="GYB865" s="28"/>
      <c r="GYC865" s="28"/>
      <c r="GYD865" s="28"/>
      <c r="GYE865" s="28"/>
      <c r="GYF865" s="28"/>
      <c r="GYG865" s="28"/>
      <c r="GYH865" s="28"/>
      <c r="GYI865" s="28"/>
      <c r="GYJ865" s="28"/>
      <c r="GYK865" s="28"/>
      <c r="GYL865" s="28"/>
      <c r="GYM865" s="28"/>
      <c r="GYN865" s="28"/>
      <c r="GYO865" s="28"/>
      <c r="GYP865" s="28"/>
      <c r="GYQ865" s="28"/>
      <c r="GYR865" s="28"/>
      <c r="GYS865" s="28"/>
      <c r="GYT865" s="28"/>
      <c r="GYU865" s="28"/>
      <c r="GYV865" s="28"/>
      <c r="GYW865" s="28"/>
      <c r="GYX865" s="28"/>
      <c r="GYY865" s="28"/>
      <c r="GYZ865" s="28"/>
      <c r="GZA865" s="28"/>
      <c r="GZB865" s="28"/>
      <c r="GZC865" s="28"/>
      <c r="GZD865" s="28"/>
      <c r="GZE865" s="28"/>
      <c r="GZF865" s="28"/>
      <c r="GZG865" s="28"/>
      <c r="GZH865" s="28"/>
      <c r="GZI865" s="28"/>
      <c r="GZJ865" s="28"/>
      <c r="GZK865" s="28"/>
      <c r="GZL865" s="28"/>
      <c r="GZM865" s="28"/>
      <c r="GZN865" s="28"/>
      <c r="GZO865" s="28"/>
      <c r="GZP865" s="28"/>
      <c r="GZQ865" s="28"/>
      <c r="GZR865" s="28"/>
      <c r="GZS865" s="28"/>
      <c r="GZT865" s="28"/>
      <c r="GZU865" s="28"/>
      <c r="GZV865" s="28"/>
      <c r="GZW865" s="28"/>
      <c r="GZX865" s="28"/>
      <c r="GZY865" s="28"/>
      <c r="GZZ865" s="28"/>
      <c r="HAA865" s="28"/>
      <c r="HAB865" s="28"/>
      <c r="HAC865" s="28"/>
      <c r="HAD865" s="28"/>
      <c r="HAE865" s="28"/>
      <c r="HAF865" s="28"/>
      <c r="HAG865" s="28"/>
      <c r="HAH865" s="28"/>
      <c r="HAI865" s="28"/>
      <c r="HAJ865" s="28"/>
      <c r="HAK865" s="28"/>
      <c r="HAL865" s="28"/>
      <c r="HAM865" s="28"/>
      <c r="HAN865" s="28"/>
      <c r="HAO865" s="28"/>
      <c r="HAP865" s="28"/>
      <c r="HAQ865" s="28"/>
      <c r="HAR865" s="28"/>
      <c r="HAS865" s="28"/>
      <c r="HAT865" s="28"/>
      <c r="HAU865" s="28"/>
      <c r="HAV865" s="28"/>
      <c r="HAW865" s="28"/>
      <c r="HAX865" s="28"/>
      <c r="HAY865" s="28"/>
      <c r="HAZ865" s="28"/>
      <c r="HBA865" s="28"/>
      <c r="HBB865" s="28"/>
      <c r="HBC865" s="28"/>
      <c r="HBD865" s="28"/>
      <c r="HBE865" s="28"/>
      <c r="HBF865" s="28"/>
      <c r="HBG865" s="28"/>
      <c r="HBH865" s="28"/>
      <c r="HBI865" s="28"/>
      <c r="HBJ865" s="28"/>
      <c r="HBK865" s="28"/>
      <c r="HBL865" s="28"/>
      <c r="HBM865" s="28"/>
      <c r="HBN865" s="28"/>
      <c r="HBO865" s="28"/>
      <c r="HBP865" s="28"/>
      <c r="HBQ865" s="28"/>
      <c r="HBR865" s="28"/>
      <c r="HBS865" s="28"/>
      <c r="HBT865" s="28"/>
      <c r="HBU865" s="28"/>
      <c r="HBV865" s="28"/>
      <c r="HBW865" s="28"/>
      <c r="HBX865" s="28"/>
      <c r="HBY865" s="28"/>
      <c r="HBZ865" s="28"/>
      <c r="HCA865" s="28"/>
      <c r="HCB865" s="28"/>
      <c r="HCC865" s="28"/>
      <c r="HCD865" s="28"/>
      <c r="HCE865" s="28"/>
      <c r="HCF865" s="28"/>
      <c r="HCG865" s="28"/>
      <c r="HCH865" s="28"/>
      <c r="HCI865" s="28"/>
      <c r="HCJ865" s="28"/>
      <c r="HCK865" s="28"/>
      <c r="HCL865" s="28"/>
      <c r="HCM865" s="28"/>
      <c r="HCN865" s="28"/>
      <c r="HCO865" s="28"/>
      <c r="HCP865" s="28"/>
      <c r="HCQ865" s="28"/>
      <c r="HCR865" s="28"/>
      <c r="HCS865" s="28"/>
      <c r="HCT865" s="28"/>
      <c r="HCU865" s="28"/>
      <c r="HCV865" s="28"/>
      <c r="HCW865" s="28"/>
      <c r="HCX865" s="28"/>
      <c r="HCY865" s="28"/>
      <c r="HCZ865" s="28"/>
      <c r="HDA865" s="28"/>
      <c r="HDB865" s="28"/>
      <c r="HDC865" s="28"/>
      <c r="HDD865" s="28"/>
      <c r="HDE865" s="28"/>
      <c r="HDF865" s="28"/>
      <c r="HDG865" s="28"/>
      <c r="HDH865" s="28"/>
      <c r="HDI865" s="28"/>
      <c r="HDJ865" s="28"/>
      <c r="HDK865" s="28"/>
      <c r="HDL865" s="28"/>
      <c r="HDM865" s="28"/>
      <c r="HDN865" s="28"/>
      <c r="HDO865" s="28"/>
      <c r="HDP865" s="28"/>
      <c r="HDQ865" s="28"/>
      <c r="HDR865" s="28"/>
      <c r="HDS865" s="28"/>
      <c r="HDT865" s="28"/>
      <c r="HDU865" s="28"/>
      <c r="HDV865" s="28"/>
      <c r="HDW865" s="28"/>
      <c r="HDX865" s="28"/>
      <c r="HDY865" s="28"/>
      <c r="HDZ865" s="28"/>
      <c r="HEA865" s="28"/>
      <c r="HEB865" s="28"/>
      <c r="HEC865" s="28"/>
      <c r="HED865" s="28"/>
      <c r="HEE865" s="28"/>
      <c r="HEF865" s="28"/>
      <c r="HEG865" s="28"/>
      <c r="HEH865" s="28"/>
      <c r="HEI865" s="28"/>
      <c r="HEJ865" s="28"/>
      <c r="HEK865" s="28"/>
      <c r="HEL865" s="28"/>
      <c r="HEM865" s="28"/>
      <c r="HEN865" s="28"/>
      <c r="HEO865" s="28"/>
      <c r="HEP865" s="28"/>
      <c r="HEQ865" s="28"/>
      <c r="HER865" s="28"/>
      <c r="HES865" s="28"/>
      <c r="HET865" s="28"/>
      <c r="HEU865" s="28"/>
      <c r="HEV865" s="28"/>
      <c r="HEW865" s="28"/>
      <c r="HEX865" s="28"/>
      <c r="HEY865" s="28"/>
      <c r="HEZ865" s="28"/>
      <c r="HFA865" s="28"/>
      <c r="HFB865" s="28"/>
      <c r="HFC865" s="28"/>
      <c r="HFD865" s="28"/>
      <c r="HFE865" s="28"/>
      <c r="HFF865" s="28"/>
      <c r="HFG865" s="28"/>
      <c r="HFH865" s="28"/>
      <c r="HFI865" s="28"/>
      <c r="HFJ865" s="28"/>
      <c r="HFK865" s="28"/>
      <c r="HFL865" s="28"/>
      <c r="HFM865" s="28"/>
      <c r="HFN865" s="28"/>
      <c r="HFO865" s="28"/>
      <c r="HFP865" s="28"/>
      <c r="HFQ865" s="28"/>
      <c r="HFR865" s="28"/>
      <c r="HFS865" s="28"/>
      <c r="HFT865" s="28"/>
      <c r="HFU865" s="28"/>
      <c r="HFV865" s="28"/>
      <c r="HFW865" s="28"/>
      <c r="HFX865" s="28"/>
      <c r="HFY865" s="28"/>
      <c r="HFZ865" s="28"/>
      <c r="HGA865" s="28"/>
      <c r="HGB865" s="28"/>
      <c r="HGC865" s="28"/>
      <c r="HGD865" s="28"/>
      <c r="HGE865" s="28"/>
      <c r="HGF865" s="28"/>
      <c r="HGG865" s="28"/>
      <c r="HGH865" s="28"/>
      <c r="HGI865" s="28"/>
      <c r="HGJ865" s="28"/>
      <c r="HGK865" s="28"/>
      <c r="HGL865" s="28"/>
      <c r="HGM865" s="28"/>
      <c r="HGN865" s="28"/>
      <c r="HGO865" s="28"/>
      <c r="HGP865" s="28"/>
      <c r="HGQ865" s="28"/>
      <c r="HGR865" s="28"/>
      <c r="HGS865" s="28"/>
      <c r="HGT865" s="28"/>
      <c r="HGU865" s="28"/>
      <c r="HGV865" s="28"/>
      <c r="HGW865" s="28"/>
      <c r="HGX865" s="28"/>
      <c r="HGY865" s="28"/>
      <c r="HGZ865" s="28"/>
      <c r="HHA865" s="28"/>
      <c r="HHB865" s="28"/>
      <c r="HHC865" s="28"/>
      <c r="HHD865" s="28"/>
      <c r="HHE865" s="28"/>
      <c r="HHF865" s="28"/>
      <c r="HHG865" s="28"/>
      <c r="HHH865" s="28"/>
      <c r="HHI865" s="28"/>
      <c r="HHJ865" s="28"/>
      <c r="HHK865" s="28"/>
      <c r="HHL865" s="28"/>
      <c r="HHM865" s="28"/>
      <c r="HHN865" s="28"/>
      <c r="HHO865" s="28"/>
      <c r="HHP865" s="28"/>
      <c r="HHQ865" s="28"/>
      <c r="HHR865" s="28"/>
      <c r="HHS865" s="28"/>
      <c r="HHT865" s="28"/>
      <c r="HHU865" s="28"/>
      <c r="HHV865" s="28"/>
      <c r="HHW865" s="28"/>
      <c r="HHX865" s="28"/>
      <c r="HHY865" s="28"/>
      <c r="HHZ865" s="28"/>
      <c r="HIA865" s="28"/>
      <c r="HIB865" s="28"/>
      <c r="HIC865" s="28"/>
      <c r="HID865" s="28"/>
      <c r="HIE865" s="28"/>
      <c r="HIF865" s="28"/>
      <c r="HIG865" s="28"/>
      <c r="HIH865" s="28"/>
      <c r="HII865" s="28"/>
      <c r="HIJ865" s="28"/>
      <c r="HIK865" s="28"/>
      <c r="HIL865" s="28"/>
      <c r="HIM865" s="28"/>
      <c r="HIN865" s="28"/>
      <c r="HIO865" s="28"/>
      <c r="HIP865" s="28"/>
      <c r="HIQ865" s="28"/>
      <c r="HIR865" s="28"/>
      <c r="HIS865" s="28"/>
      <c r="HIT865" s="28"/>
      <c r="HIU865" s="28"/>
      <c r="HIV865" s="28"/>
      <c r="HIW865" s="28"/>
      <c r="HIX865" s="28"/>
      <c r="HIY865" s="28"/>
      <c r="HIZ865" s="28"/>
      <c r="HJA865" s="28"/>
      <c r="HJB865" s="28"/>
      <c r="HJC865" s="28"/>
      <c r="HJD865" s="28"/>
      <c r="HJE865" s="28"/>
      <c r="HJF865" s="28"/>
      <c r="HJG865" s="28"/>
      <c r="HJH865" s="28"/>
      <c r="HJI865" s="28"/>
      <c r="HJJ865" s="28"/>
      <c r="HJK865" s="28"/>
      <c r="HJL865" s="28"/>
      <c r="HJM865" s="28"/>
      <c r="HJN865" s="28"/>
      <c r="HJO865" s="28"/>
      <c r="HJP865" s="28"/>
      <c r="HJQ865" s="28"/>
      <c r="HJR865" s="28"/>
      <c r="HJS865" s="28"/>
      <c r="HJT865" s="28"/>
      <c r="HJU865" s="28"/>
      <c r="HJV865" s="28"/>
      <c r="HJW865" s="28"/>
      <c r="HJX865" s="28"/>
      <c r="HJY865" s="28"/>
      <c r="HJZ865" s="28"/>
      <c r="HKA865" s="28"/>
      <c r="HKB865" s="28"/>
      <c r="HKC865" s="28"/>
      <c r="HKD865" s="28"/>
      <c r="HKE865" s="28"/>
      <c r="HKF865" s="28"/>
      <c r="HKG865" s="28"/>
      <c r="HKH865" s="28"/>
      <c r="HKI865" s="28"/>
      <c r="HKJ865" s="28"/>
      <c r="HKK865" s="28"/>
      <c r="HKL865" s="28"/>
      <c r="HKM865" s="28"/>
      <c r="HKN865" s="28"/>
      <c r="HKO865" s="28"/>
      <c r="HKP865" s="28"/>
      <c r="HKQ865" s="28"/>
      <c r="HKR865" s="28"/>
      <c r="HKS865" s="28"/>
      <c r="HKT865" s="28"/>
      <c r="HKU865" s="28"/>
      <c r="HKV865" s="28"/>
      <c r="HKW865" s="28"/>
      <c r="HKX865" s="28"/>
      <c r="HKY865" s="28"/>
      <c r="HKZ865" s="28"/>
      <c r="HLA865" s="28"/>
      <c r="HLB865" s="28"/>
      <c r="HLC865" s="28"/>
      <c r="HLD865" s="28"/>
      <c r="HLE865" s="28"/>
      <c r="HLF865" s="28"/>
      <c r="HLG865" s="28"/>
      <c r="HLH865" s="28"/>
      <c r="HLI865" s="28"/>
      <c r="HLJ865" s="28"/>
      <c r="HLK865" s="28"/>
      <c r="HLL865" s="28"/>
      <c r="HLM865" s="28"/>
      <c r="HLN865" s="28"/>
      <c r="HLO865" s="28"/>
      <c r="HLP865" s="28"/>
      <c r="HLQ865" s="28"/>
      <c r="HLR865" s="28"/>
      <c r="HLS865" s="28"/>
      <c r="HLT865" s="28"/>
      <c r="HLU865" s="28"/>
      <c r="HLV865" s="28"/>
      <c r="HLW865" s="28"/>
      <c r="HLX865" s="28"/>
      <c r="HLY865" s="28"/>
      <c r="HLZ865" s="28"/>
      <c r="HMA865" s="28"/>
      <c r="HMB865" s="28"/>
      <c r="HMC865" s="28"/>
      <c r="HMD865" s="28"/>
      <c r="HME865" s="28"/>
      <c r="HMF865" s="28"/>
      <c r="HMG865" s="28"/>
      <c r="HMH865" s="28"/>
      <c r="HMI865" s="28"/>
      <c r="HMJ865" s="28"/>
      <c r="HMK865" s="28"/>
      <c r="HML865" s="28"/>
      <c r="HMM865" s="28"/>
      <c r="HMN865" s="28"/>
      <c r="HMO865" s="28"/>
      <c r="HMP865" s="28"/>
      <c r="HMQ865" s="28"/>
      <c r="HMR865" s="28"/>
      <c r="HMS865" s="28"/>
      <c r="HMT865" s="28"/>
      <c r="HMU865" s="28"/>
      <c r="HMV865" s="28"/>
      <c r="HMW865" s="28"/>
      <c r="HMX865" s="28"/>
      <c r="HMY865" s="28"/>
      <c r="HMZ865" s="28"/>
      <c r="HNA865" s="28"/>
      <c r="HNB865" s="28"/>
      <c r="HNC865" s="28"/>
      <c r="HND865" s="28"/>
      <c r="HNE865" s="28"/>
      <c r="HNF865" s="28"/>
      <c r="HNG865" s="28"/>
      <c r="HNH865" s="28"/>
      <c r="HNI865" s="28"/>
      <c r="HNJ865" s="28"/>
      <c r="HNK865" s="28"/>
      <c r="HNL865" s="28"/>
      <c r="HNM865" s="28"/>
      <c r="HNN865" s="28"/>
      <c r="HNO865" s="28"/>
      <c r="HNP865" s="28"/>
      <c r="HNQ865" s="28"/>
      <c r="HNR865" s="28"/>
      <c r="HNS865" s="28"/>
      <c r="HNT865" s="28"/>
      <c r="HNU865" s="28"/>
      <c r="HNV865" s="28"/>
      <c r="HNW865" s="28"/>
      <c r="HNX865" s="28"/>
      <c r="HNY865" s="28"/>
      <c r="HNZ865" s="28"/>
      <c r="HOA865" s="28"/>
      <c r="HOB865" s="28"/>
      <c r="HOC865" s="28"/>
      <c r="HOD865" s="28"/>
      <c r="HOE865" s="28"/>
      <c r="HOF865" s="28"/>
      <c r="HOG865" s="28"/>
      <c r="HOH865" s="28"/>
      <c r="HOI865" s="28"/>
      <c r="HOJ865" s="28"/>
      <c r="HOK865" s="28"/>
      <c r="HOL865" s="28"/>
      <c r="HOM865" s="28"/>
      <c r="HON865" s="28"/>
      <c r="HOO865" s="28"/>
      <c r="HOP865" s="28"/>
      <c r="HOQ865" s="28"/>
      <c r="HOR865" s="28"/>
      <c r="HOS865" s="28"/>
      <c r="HOT865" s="28"/>
      <c r="HOU865" s="28"/>
      <c r="HOV865" s="28"/>
      <c r="HOW865" s="28"/>
      <c r="HOX865" s="28"/>
      <c r="HOY865" s="28"/>
      <c r="HOZ865" s="28"/>
      <c r="HPA865" s="28"/>
      <c r="HPB865" s="28"/>
      <c r="HPC865" s="28"/>
      <c r="HPD865" s="28"/>
      <c r="HPE865" s="28"/>
      <c r="HPF865" s="28"/>
      <c r="HPG865" s="28"/>
      <c r="HPH865" s="28"/>
      <c r="HPI865" s="28"/>
      <c r="HPJ865" s="28"/>
      <c r="HPK865" s="28"/>
      <c r="HPL865" s="28"/>
      <c r="HPM865" s="28"/>
      <c r="HPN865" s="28"/>
      <c r="HPO865" s="28"/>
      <c r="HPP865" s="28"/>
      <c r="HPQ865" s="28"/>
      <c r="HPR865" s="28"/>
      <c r="HPS865" s="28"/>
      <c r="HPT865" s="28"/>
      <c r="HPU865" s="28"/>
      <c r="HPV865" s="28"/>
      <c r="HPW865" s="28"/>
      <c r="HPX865" s="28"/>
      <c r="HPY865" s="28"/>
      <c r="HPZ865" s="28"/>
      <c r="HQA865" s="28"/>
      <c r="HQB865" s="28"/>
      <c r="HQC865" s="28"/>
      <c r="HQD865" s="28"/>
      <c r="HQE865" s="28"/>
      <c r="HQF865" s="28"/>
      <c r="HQG865" s="28"/>
      <c r="HQH865" s="28"/>
      <c r="HQI865" s="28"/>
      <c r="HQJ865" s="28"/>
      <c r="HQK865" s="28"/>
      <c r="HQL865" s="28"/>
      <c r="HQM865" s="28"/>
      <c r="HQN865" s="28"/>
      <c r="HQO865" s="28"/>
      <c r="HQP865" s="28"/>
      <c r="HQQ865" s="28"/>
      <c r="HQR865" s="28"/>
      <c r="HQS865" s="28"/>
      <c r="HQT865" s="28"/>
      <c r="HQU865" s="28"/>
      <c r="HQV865" s="28"/>
      <c r="HQW865" s="28"/>
      <c r="HQX865" s="28"/>
      <c r="HQY865" s="28"/>
      <c r="HQZ865" s="28"/>
      <c r="HRA865" s="28"/>
      <c r="HRB865" s="28"/>
      <c r="HRC865" s="28"/>
      <c r="HRD865" s="28"/>
      <c r="HRE865" s="28"/>
      <c r="HRF865" s="28"/>
      <c r="HRG865" s="28"/>
      <c r="HRH865" s="28"/>
      <c r="HRI865" s="28"/>
      <c r="HRJ865" s="28"/>
      <c r="HRK865" s="28"/>
      <c r="HRL865" s="28"/>
      <c r="HRM865" s="28"/>
      <c r="HRN865" s="28"/>
      <c r="HRO865" s="28"/>
      <c r="HRP865" s="28"/>
      <c r="HRQ865" s="28"/>
      <c r="HRR865" s="28"/>
      <c r="HRS865" s="28"/>
      <c r="HRT865" s="28"/>
      <c r="HRU865" s="28"/>
      <c r="HRV865" s="28"/>
      <c r="HRW865" s="28"/>
      <c r="HRX865" s="28"/>
      <c r="HRY865" s="28"/>
      <c r="HRZ865" s="28"/>
      <c r="HSA865" s="28"/>
      <c r="HSB865" s="28"/>
      <c r="HSC865" s="28"/>
      <c r="HSD865" s="28"/>
      <c r="HSE865" s="28"/>
      <c r="HSF865" s="28"/>
      <c r="HSG865" s="28"/>
      <c r="HSH865" s="28"/>
      <c r="HSI865" s="28"/>
      <c r="HSJ865" s="28"/>
      <c r="HSK865" s="28"/>
      <c r="HSL865" s="28"/>
      <c r="HSM865" s="28"/>
      <c r="HSN865" s="28"/>
      <c r="HSO865" s="28"/>
      <c r="HSP865" s="28"/>
      <c r="HSQ865" s="28"/>
      <c r="HSR865" s="28"/>
      <c r="HSS865" s="28"/>
      <c r="HST865" s="28"/>
      <c r="HSU865" s="28"/>
      <c r="HSV865" s="28"/>
      <c r="HSW865" s="28"/>
      <c r="HSX865" s="28"/>
      <c r="HSY865" s="28"/>
      <c r="HSZ865" s="28"/>
      <c r="HTA865" s="28"/>
      <c r="HTB865" s="28"/>
      <c r="HTC865" s="28"/>
      <c r="HTD865" s="28"/>
      <c r="HTE865" s="28"/>
      <c r="HTF865" s="28"/>
      <c r="HTG865" s="28"/>
      <c r="HTH865" s="28"/>
      <c r="HTI865" s="28"/>
      <c r="HTJ865" s="28"/>
      <c r="HTK865" s="28"/>
      <c r="HTL865" s="28"/>
      <c r="HTM865" s="28"/>
      <c r="HTN865" s="28"/>
      <c r="HTO865" s="28"/>
      <c r="HTP865" s="28"/>
      <c r="HTQ865" s="28"/>
      <c r="HTR865" s="28"/>
      <c r="HTS865" s="28"/>
      <c r="HTT865" s="28"/>
      <c r="HTU865" s="28"/>
      <c r="HTV865" s="28"/>
      <c r="HTW865" s="28"/>
      <c r="HTX865" s="28"/>
      <c r="HTY865" s="28"/>
      <c r="HTZ865" s="28"/>
      <c r="HUA865" s="28"/>
      <c r="HUB865" s="28"/>
      <c r="HUC865" s="28"/>
      <c r="HUD865" s="28"/>
      <c r="HUE865" s="28"/>
      <c r="HUF865" s="28"/>
      <c r="HUG865" s="28"/>
      <c r="HUH865" s="28"/>
      <c r="HUI865" s="28"/>
      <c r="HUJ865" s="28"/>
      <c r="HUK865" s="28"/>
      <c r="HUL865" s="28"/>
      <c r="HUM865" s="28"/>
      <c r="HUN865" s="28"/>
      <c r="HUO865" s="28"/>
      <c r="HUP865" s="28"/>
      <c r="HUQ865" s="28"/>
      <c r="HUR865" s="28"/>
      <c r="HUS865" s="28"/>
      <c r="HUT865" s="28"/>
      <c r="HUU865" s="28"/>
      <c r="HUV865" s="28"/>
      <c r="HUW865" s="28"/>
      <c r="HUX865" s="28"/>
      <c r="HUY865" s="28"/>
      <c r="HUZ865" s="28"/>
      <c r="HVA865" s="28"/>
      <c r="HVB865" s="28"/>
      <c r="HVC865" s="28"/>
      <c r="HVD865" s="28"/>
      <c r="HVE865" s="28"/>
      <c r="HVF865" s="28"/>
      <c r="HVG865" s="28"/>
      <c r="HVH865" s="28"/>
      <c r="HVI865" s="28"/>
      <c r="HVJ865" s="28"/>
      <c r="HVK865" s="28"/>
      <c r="HVL865" s="28"/>
      <c r="HVM865" s="28"/>
      <c r="HVN865" s="28"/>
      <c r="HVO865" s="28"/>
      <c r="HVP865" s="28"/>
      <c r="HVQ865" s="28"/>
      <c r="HVR865" s="28"/>
      <c r="HVS865" s="28"/>
      <c r="HVT865" s="28"/>
      <c r="HVU865" s="28"/>
      <c r="HVV865" s="28"/>
      <c r="HVW865" s="28"/>
      <c r="HVX865" s="28"/>
      <c r="HVY865" s="28"/>
      <c r="HVZ865" s="28"/>
      <c r="HWA865" s="28"/>
      <c r="HWB865" s="28"/>
      <c r="HWC865" s="28"/>
      <c r="HWD865" s="28"/>
      <c r="HWE865" s="28"/>
      <c r="HWF865" s="28"/>
      <c r="HWG865" s="28"/>
      <c r="HWH865" s="28"/>
      <c r="HWI865" s="28"/>
      <c r="HWJ865" s="28"/>
      <c r="HWK865" s="28"/>
      <c r="HWL865" s="28"/>
      <c r="HWM865" s="28"/>
      <c r="HWN865" s="28"/>
      <c r="HWO865" s="28"/>
      <c r="HWP865" s="28"/>
      <c r="HWQ865" s="28"/>
      <c r="HWR865" s="28"/>
      <c r="HWS865" s="28"/>
      <c r="HWT865" s="28"/>
      <c r="HWU865" s="28"/>
      <c r="HWV865" s="28"/>
      <c r="HWW865" s="28"/>
      <c r="HWX865" s="28"/>
      <c r="HWY865" s="28"/>
      <c r="HWZ865" s="28"/>
      <c r="HXA865" s="28"/>
      <c r="HXB865" s="28"/>
      <c r="HXC865" s="28"/>
      <c r="HXD865" s="28"/>
      <c r="HXE865" s="28"/>
      <c r="HXF865" s="28"/>
      <c r="HXG865" s="28"/>
      <c r="HXH865" s="28"/>
      <c r="HXI865" s="28"/>
      <c r="HXJ865" s="28"/>
      <c r="HXK865" s="28"/>
      <c r="HXL865" s="28"/>
      <c r="HXM865" s="28"/>
      <c r="HXN865" s="28"/>
      <c r="HXO865" s="28"/>
      <c r="HXP865" s="28"/>
      <c r="HXQ865" s="28"/>
      <c r="HXR865" s="28"/>
      <c r="HXS865" s="28"/>
      <c r="HXT865" s="28"/>
      <c r="HXU865" s="28"/>
      <c r="HXV865" s="28"/>
      <c r="HXW865" s="28"/>
      <c r="HXX865" s="28"/>
      <c r="HXY865" s="28"/>
      <c r="HXZ865" s="28"/>
      <c r="HYA865" s="28"/>
      <c r="HYB865" s="28"/>
      <c r="HYC865" s="28"/>
      <c r="HYD865" s="28"/>
      <c r="HYE865" s="28"/>
      <c r="HYF865" s="28"/>
      <c r="HYG865" s="28"/>
      <c r="HYH865" s="28"/>
      <c r="HYI865" s="28"/>
      <c r="HYJ865" s="28"/>
      <c r="HYK865" s="28"/>
      <c r="HYL865" s="28"/>
      <c r="HYM865" s="28"/>
      <c r="HYN865" s="28"/>
      <c r="HYO865" s="28"/>
      <c r="HYP865" s="28"/>
      <c r="HYQ865" s="28"/>
      <c r="HYR865" s="28"/>
      <c r="HYS865" s="28"/>
      <c r="HYT865" s="28"/>
      <c r="HYU865" s="28"/>
      <c r="HYV865" s="28"/>
      <c r="HYW865" s="28"/>
      <c r="HYX865" s="28"/>
      <c r="HYY865" s="28"/>
      <c r="HYZ865" s="28"/>
      <c r="HZA865" s="28"/>
      <c r="HZB865" s="28"/>
      <c r="HZC865" s="28"/>
      <c r="HZD865" s="28"/>
      <c r="HZE865" s="28"/>
      <c r="HZF865" s="28"/>
      <c r="HZG865" s="28"/>
      <c r="HZH865" s="28"/>
      <c r="HZI865" s="28"/>
      <c r="HZJ865" s="28"/>
      <c r="HZK865" s="28"/>
      <c r="HZL865" s="28"/>
      <c r="HZM865" s="28"/>
      <c r="HZN865" s="28"/>
      <c r="HZO865" s="28"/>
      <c r="HZP865" s="28"/>
      <c r="HZQ865" s="28"/>
      <c r="HZR865" s="28"/>
      <c r="HZS865" s="28"/>
      <c r="HZT865" s="28"/>
      <c r="HZU865" s="28"/>
      <c r="HZV865" s="28"/>
      <c r="HZW865" s="28"/>
      <c r="HZX865" s="28"/>
      <c r="HZY865" s="28"/>
      <c r="HZZ865" s="28"/>
      <c r="IAA865" s="28"/>
      <c r="IAB865" s="28"/>
      <c r="IAC865" s="28"/>
      <c r="IAD865" s="28"/>
      <c r="IAE865" s="28"/>
      <c r="IAF865" s="28"/>
      <c r="IAG865" s="28"/>
      <c r="IAH865" s="28"/>
      <c r="IAI865" s="28"/>
      <c r="IAJ865" s="28"/>
      <c r="IAK865" s="28"/>
      <c r="IAL865" s="28"/>
      <c r="IAM865" s="28"/>
      <c r="IAN865" s="28"/>
      <c r="IAO865" s="28"/>
      <c r="IAP865" s="28"/>
      <c r="IAQ865" s="28"/>
      <c r="IAR865" s="28"/>
      <c r="IAS865" s="28"/>
      <c r="IAT865" s="28"/>
      <c r="IAU865" s="28"/>
      <c r="IAV865" s="28"/>
      <c r="IAW865" s="28"/>
      <c r="IAX865" s="28"/>
      <c r="IAY865" s="28"/>
      <c r="IAZ865" s="28"/>
      <c r="IBA865" s="28"/>
      <c r="IBB865" s="28"/>
      <c r="IBC865" s="28"/>
      <c r="IBD865" s="28"/>
      <c r="IBE865" s="28"/>
      <c r="IBF865" s="28"/>
      <c r="IBG865" s="28"/>
      <c r="IBH865" s="28"/>
      <c r="IBI865" s="28"/>
      <c r="IBJ865" s="28"/>
      <c r="IBK865" s="28"/>
      <c r="IBL865" s="28"/>
      <c r="IBM865" s="28"/>
      <c r="IBN865" s="28"/>
      <c r="IBO865" s="28"/>
      <c r="IBP865" s="28"/>
      <c r="IBQ865" s="28"/>
      <c r="IBR865" s="28"/>
      <c r="IBS865" s="28"/>
      <c r="IBT865" s="28"/>
      <c r="IBU865" s="28"/>
      <c r="IBV865" s="28"/>
      <c r="IBW865" s="28"/>
      <c r="IBX865" s="28"/>
      <c r="IBY865" s="28"/>
      <c r="IBZ865" s="28"/>
      <c r="ICA865" s="28"/>
      <c r="ICB865" s="28"/>
      <c r="ICC865" s="28"/>
      <c r="ICD865" s="28"/>
      <c r="ICE865" s="28"/>
      <c r="ICF865" s="28"/>
      <c r="ICG865" s="28"/>
      <c r="ICH865" s="28"/>
      <c r="ICI865" s="28"/>
      <c r="ICJ865" s="28"/>
      <c r="ICK865" s="28"/>
      <c r="ICL865" s="28"/>
      <c r="ICM865" s="28"/>
      <c r="ICN865" s="28"/>
      <c r="ICO865" s="28"/>
      <c r="ICP865" s="28"/>
      <c r="ICQ865" s="28"/>
      <c r="ICR865" s="28"/>
      <c r="ICS865" s="28"/>
      <c r="ICT865" s="28"/>
      <c r="ICU865" s="28"/>
      <c r="ICV865" s="28"/>
      <c r="ICW865" s="28"/>
      <c r="ICX865" s="28"/>
      <c r="ICY865" s="28"/>
      <c r="ICZ865" s="28"/>
      <c r="IDA865" s="28"/>
      <c r="IDB865" s="28"/>
      <c r="IDC865" s="28"/>
      <c r="IDD865" s="28"/>
      <c r="IDE865" s="28"/>
      <c r="IDF865" s="28"/>
      <c r="IDG865" s="28"/>
      <c r="IDH865" s="28"/>
      <c r="IDI865" s="28"/>
      <c r="IDJ865" s="28"/>
      <c r="IDK865" s="28"/>
      <c r="IDL865" s="28"/>
      <c r="IDM865" s="28"/>
      <c r="IDN865" s="28"/>
      <c r="IDO865" s="28"/>
      <c r="IDP865" s="28"/>
      <c r="IDQ865" s="28"/>
      <c r="IDR865" s="28"/>
      <c r="IDS865" s="28"/>
      <c r="IDT865" s="28"/>
      <c r="IDU865" s="28"/>
      <c r="IDV865" s="28"/>
      <c r="IDW865" s="28"/>
      <c r="IDX865" s="28"/>
      <c r="IDY865" s="28"/>
      <c r="IDZ865" s="28"/>
      <c r="IEA865" s="28"/>
      <c r="IEB865" s="28"/>
      <c r="IEC865" s="28"/>
      <c r="IED865" s="28"/>
      <c r="IEE865" s="28"/>
      <c r="IEF865" s="28"/>
      <c r="IEG865" s="28"/>
      <c r="IEH865" s="28"/>
      <c r="IEI865" s="28"/>
      <c r="IEJ865" s="28"/>
      <c r="IEK865" s="28"/>
      <c r="IEL865" s="28"/>
      <c r="IEM865" s="28"/>
      <c r="IEN865" s="28"/>
      <c r="IEO865" s="28"/>
      <c r="IEP865" s="28"/>
      <c r="IEQ865" s="28"/>
      <c r="IER865" s="28"/>
      <c r="IES865" s="28"/>
      <c r="IET865" s="28"/>
      <c r="IEU865" s="28"/>
      <c r="IEV865" s="28"/>
      <c r="IEW865" s="28"/>
      <c r="IEX865" s="28"/>
      <c r="IEY865" s="28"/>
      <c r="IEZ865" s="28"/>
      <c r="IFA865" s="28"/>
      <c r="IFB865" s="28"/>
      <c r="IFC865" s="28"/>
      <c r="IFD865" s="28"/>
      <c r="IFE865" s="28"/>
      <c r="IFF865" s="28"/>
      <c r="IFG865" s="28"/>
      <c r="IFH865" s="28"/>
      <c r="IFI865" s="28"/>
      <c r="IFJ865" s="28"/>
      <c r="IFK865" s="28"/>
      <c r="IFL865" s="28"/>
      <c r="IFM865" s="28"/>
      <c r="IFN865" s="28"/>
      <c r="IFO865" s="28"/>
      <c r="IFP865" s="28"/>
      <c r="IFQ865" s="28"/>
      <c r="IFR865" s="28"/>
      <c r="IFS865" s="28"/>
      <c r="IFT865" s="28"/>
      <c r="IFU865" s="28"/>
      <c r="IFV865" s="28"/>
      <c r="IFW865" s="28"/>
      <c r="IFX865" s="28"/>
      <c r="IFY865" s="28"/>
      <c r="IFZ865" s="28"/>
      <c r="IGA865" s="28"/>
      <c r="IGB865" s="28"/>
      <c r="IGC865" s="28"/>
      <c r="IGD865" s="28"/>
      <c r="IGE865" s="28"/>
      <c r="IGF865" s="28"/>
      <c r="IGG865" s="28"/>
      <c r="IGH865" s="28"/>
      <c r="IGI865" s="28"/>
      <c r="IGJ865" s="28"/>
      <c r="IGK865" s="28"/>
      <c r="IGL865" s="28"/>
      <c r="IGM865" s="28"/>
      <c r="IGN865" s="28"/>
      <c r="IGO865" s="28"/>
      <c r="IGP865" s="28"/>
      <c r="IGQ865" s="28"/>
      <c r="IGR865" s="28"/>
      <c r="IGS865" s="28"/>
      <c r="IGT865" s="28"/>
      <c r="IGU865" s="28"/>
      <c r="IGV865" s="28"/>
      <c r="IGW865" s="28"/>
      <c r="IGX865" s="28"/>
      <c r="IGY865" s="28"/>
      <c r="IGZ865" s="28"/>
      <c r="IHA865" s="28"/>
      <c r="IHB865" s="28"/>
      <c r="IHC865" s="28"/>
      <c r="IHD865" s="28"/>
      <c r="IHE865" s="28"/>
      <c r="IHF865" s="28"/>
      <c r="IHG865" s="28"/>
      <c r="IHH865" s="28"/>
      <c r="IHI865" s="28"/>
      <c r="IHJ865" s="28"/>
      <c r="IHK865" s="28"/>
      <c r="IHL865" s="28"/>
      <c r="IHM865" s="28"/>
      <c r="IHN865" s="28"/>
      <c r="IHO865" s="28"/>
      <c r="IHP865" s="28"/>
      <c r="IHQ865" s="28"/>
      <c r="IHR865" s="28"/>
      <c r="IHS865" s="28"/>
      <c r="IHT865" s="28"/>
      <c r="IHU865" s="28"/>
      <c r="IHV865" s="28"/>
      <c r="IHW865" s="28"/>
      <c r="IHX865" s="28"/>
      <c r="IHY865" s="28"/>
      <c r="IHZ865" s="28"/>
      <c r="IIA865" s="28"/>
      <c r="IIB865" s="28"/>
      <c r="IIC865" s="28"/>
      <c r="IID865" s="28"/>
      <c r="IIE865" s="28"/>
      <c r="IIF865" s="28"/>
      <c r="IIG865" s="28"/>
      <c r="IIH865" s="28"/>
      <c r="III865" s="28"/>
      <c r="IIJ865" s="28"/>
      <c r="IIK865" s="28"/>
      <c r="IIL865" s="28"/>
      <c r="IIM865" s="28"/>
      <c r="IIN865" s="28"/>
      <c r="IIO865" s="28"/>
      <c r="IIP865" s="28"/>
      <c r="IIQ865" s="28"/>
      <c r="IIR865" s="28"/>
      <c r="IIS865" s="28"/>
      <c r="IIT865" s="28"/>
      <c r="IIU865" s="28"/>
      <c r="IIV865" s="28"/>
      <c r="IIW865" s="28"/>
      <c r="IIX865" s="28"/>
      <c r="IIY865" s="28"/>
      <c r="IIZ865" s="28"/>
      <c r="IJA865" s="28"/>
      <c r="IJB865" s="28"/>
      <c r="IJC865" s="28"/>
      <c r="IJD865" s="28"/>
      <c r="IJE865" s="28"/>
      <c r="IJF865" s="28"/>
      <c r="IJG865" s="28"/>
      <c r="IJH865" s="28"/>
      <c r="IJI865" s="28"/>
      <c r="IJJ865" s="28"/>
      <c r="IJK865" s="28"/>
      <c r="IJL865" s="28"/>
      <c r="IJM865" s="28"/>
      <c r="IJN865" s="28"/>
      <c r="IJO865" s="28"/>
      <c r="IJP865" s="28"/>
      <c r="IJQ865" s="28"/>
      <c r="IJR865" s="28"/>
      <c r="IJS865" s="28"/>
      <c r="IJT865" s="28"/>
      <c r="IJU865" s="28"/>
      <c r="IJV865" s="28"/>
      <c r="IJW865" s="28"/>
      <c r="IJX865" s="28"/>
      <c r="IJY865" s="28"/>
      <c r="IJZ865" s="28"/>
      <c r="IKA865" s="28"/>
      <c r="IKB865" s="28"/>
      <c r="IKC865" s="28"/>
      <c r="IKD865" s="28"/>
      <c r="IKE865" s="28"/>
      <c r="IKF865" s="28"/>
      <c r="IKG865" s="28"/>
      <c r="IKH865" s="28"/>
      <c r="IKI865" s="28"/>
      <c r="IKJ865" s="28"/>
      <c r="IKK865" s="28"/>
      <c r="IKL865" s="28"/>
      <c r="IKM865" s="28"/>
      <c r="IKN865" s="28"/>
      <c r="IKO865" s="28"/>
      <c r="IKP865" s="28"/>
      <c r="IKQ865" s="28"/>
      <c r="IKR865" s="28"/>
      <c r="IKS865" s="28"/>
      <c r="IKT865" s="28"/>
      <c r="IKU865" s="28"/>
      <c r="IKV865" s="28"/>
      <c r="IKW865" s="28"/>
      <c r="IKX865" s="28"/>
      <c r="IKY865" s="28"/>
      <c r="IKZ865" s="28"/>
      <c r="ILA865" s="28"/>
      <c r="ILB865" s="28"/>
      <c r="ILC865" s="28"/>
      <c r="ILD865" s="28"/>
      <c r="ILE865" s="28"/>
      <c r="ILF865" s="28"/>
      <c r="ILG865" s="28"/>
      <c r="ILH865" s="28"/>
      <c r="ILI865" s="28"/>
      <c r="ILJ865" s="28"/>
      <c r="ILK865" s="28"/>
      <c r="ILL865" s="28"/>
      <c r="ILM865" s="28"/>
      <c r="ILN865" s="28"/>
      <c r="ILO865" s="28"/>
      <c r="ILP865" s="28"/>
      <c r="ILQ865" s="28"/>
      <c r="ILR865" s="28"/>
      <c r="ILS865" s="28"/>
      <c r="ILT865" s="28"/>
      <c r="ILU865" s="28"/>
      <c r="ILV865" s="28"/>
      <c r="ILW865" s="28"/>
      <c r="ILX865" s="28"/>
      <c r="ILY865" s="28"/>
      <c r="ILZ865" s="28"/>
      <c r="IMA865" s="28"/>
      <c r="IMB865" s="28"/>
      <c r="IMC865" s="28"/>
      <c r="IMD865" s="28"/>
      <c r="IME865" s="28"/>
      <c r="IMF865" s="28"/>
      <c r="IMG865" s="28"/>
      <c r="IMH865" s="28"/>
      <c r="IMI865" s="28"/>
      <c r="IMJ865" s="28"/>
      <c r="IMK865" s="28"/>
      <c r="IML865" s="28"/>
      <c r="IMM865" s="28"/>
      <c r="IMN865" s="28"/>
      <c r="IMO865" s="28"/>
      <c r="IMP865" s="28"/>
      <c r="IMQ865" s="28"/>
      <c r="IMR865" s="28"/>
      <c r="IMS865" s="28"/>
      <c r="IMT865" s="28"/>
      <c r="IMU865" s="28"/>
      <c r="IMV865" s="28"/>
      <c r="IMW865" s="28"/>
      <c r="IMX865" s="28"/>
      <c r="IMY865" s="28"/>
      <c r="IMZ865" s="28"/>
      <c r="INA865" s="28"/>
      <c r="INB865" s="28"/>
      <c r="INC865" s="28"/>
      <c r="IND865" s="28"/>
      <c r="INE865" s="28"/>
      <c r="INF865" s="28"/>
      <c r="ING865" s="28"/>
      <c r="INH865" s="28"/>
      <c r="INI865" s="28"/>
      <c r="INJ865" s="28"/>
      <c r="INK865" s="28"/>
      <c r="INL865" s="28"/>
      <c r="INM865" s="28"/>
      <c r="INN865" s="28"/>
      <c r="INO865" s="28"/>
      <c r="INP865" s="28"/>
      <c r="INQ865" s="28"/>
      <c r="INR865" s="28"/>
      <c r="INS865" s="28"/>
      <c r="INT865" s="28"/>
      <c r="INU865" s="28"/>
      <c r="INV865" s="28"/>
      <c r="INW865" s="28"/>
      <c r="INX865" s="28"/>
      <c r="INY865" s="28"/>
      <c r="INZ865" s="28"/>
      <c r="IOA865" s="28"/>
      <c r="IOB865" s="28"/>
      <c r="IOC865" s="28"/>
      <c r="IOD865" s="28"/>
      <c r="IOE865" s="28"/>
      <c r="IOF865" s="28"/>
      <c r="IOG865" s="28"/>
      <c r="IOH865" s="28"/>
      <c r="IOI865" s="28"/>
      <c r="IOJ865" s="28"/>
      <c r="IOK865" s="28"/>
      <c r="IOL865" s="28"/>
      <c r="IOM865" s="28"/>
      <c r="ION865" s="28"/>
      <c r="IOO865" s="28"/>
      <c r="IOP865" s="28"/>
      <c r="IOQ865" s="28"/>
      <c r="IOR865" s="28"/>
      <c r="IOS865" s="28"/>
      <c r="IOT865" s="28"/>
      <c r="IOU865" s="28"/>
      <c r="IOV865" s="28"/>
      <c r="IOW865" s="28"/>
      <c r="IOX865" s="28"/>
      <c r="IOY865" s="28"/>
      <c r="IOZ865" s="28"/>
      <c r="IPA865" s="28"/>
      <c r="IPB865" s="28"/>
      <c r="IPC865" s="28"/>
      <c r="IPD865" s="28"/>
      <c r="IPE865" s="28"/>
      <c r="IPF865" s="28"/>
      <c r="IPG865" s="28"/>
      <c r="IPH865" s="28"/>
      <c r="IPI865" s="28"/>
      <c r="IPJ865" s="28"/>
      <c r="IPK865" s="28"/>
      <c r="IPL865" s="28"/>
      <c r="IPM865" s="28"/>
      <c r="IPN865" s="28"/>
      <c r="IPO865" s="28"/>
      <c r="IPP865" s="28"/>
      <c r="IPQ865" s="28"/>
      <c r="IPR865" s="28"/>
      <c r="IPS865" s="28"/>
      <c r="IPT865" s="28"/>
      <c r="IPU865" s="28"/>
      <c r="IPV865" s="28"/>
      <c r="IPW865" s="28"/>
      <c r="IPX865" s="28"/>
      <c r="IPY865" s="28"/>
      <c r="IPZ865" s="28"/>
      <c r="IQA865" s="28"/>
      <c r="IQB865" s="28"/>
      <c r="IQC865" s="28"/>
      <c r="IQD865" s="28"/>
      <c r="IQE865" s="28"/>
      <c r="IQF865" s="28"/>
      <c r="IQG865" s="28"/>
      <c r="IQH865" s="28"/>
      <c r="IQI865" s="28"/>
      <c r="IQJ865" s="28"/>
      <c r="IQK865" s="28"/>
      <c r="IQL865" s="28"/>
      <c r="IQM865" s="28"/>
      <c r="IQN865" s="28"/>
      <c r="IQO865" s="28"/>
      <c r="IQP865" s="28"/>
      <c r="IQQ865" s="28"/>
      <c r="IQR865" s="28"/>
      <c r="IQS865" s="28"/>
      <c r="IQT865" s="28"/>
      <c r="IQU865" s="28"/>
      <c r="IQV865" s="28"/>
      <c r="IQW865" s="28"/>
      <c r="IQX865" s="28"/>
      <c r="IQY865" s="28"/>
      <c r="IQZ865" s="28"/>
      <c r="IRA865" s="28"/>
      <c r="IRB865" s="28"/>
      <c r="IRC865" s="28"/>
      <c r="IRD865" s="28"/>
      <c r="IRE865" s="28"/>
      <c r="IRF865" s="28"/>
      <c r="IRG865" s="28"/>
      <c r="IRH865" s="28"/>
      <c r="IRI865" s="28"/>
      <c r="IRJ865" s="28"/>
      <c r="IRK865" s="28"/>
      <c r="IRL865" s="28"/>
      <c r="IRM865" s="28"/>
      <c r="IRN865" s="28"/>
      <c r="IRO865" s="28"/>
      <c r="IRP865" s="28"/>
      <c r="IRQ865" s="28"/>
      <c r="IRR865" s="28"/>
      <c r="IRS865" s="28"/>
      <c r="IRT865" s="28"/>
      <c r="IRU865" s="28"/>
      <c r="IRV865" s="28"/>
      <c r="IRW865" s="28"/>
      <c r="IRX865" s="28"/>
      <c r="IRY865" s="28"/>
      <c r="IRZ865" s="28"/>
      <c r="ISA865" s="28"/>
      <c r="ISB865" s="28"/>
      <c r="ISC865" s="28"/>
      <c r="ISD865" s="28"/>
      <c r="ISE865" s="28"/>
      <c r="ISF865" s="28"/>
      <c r="ISG865" s="28"/>
      <c r="ISH865" s="28"/>
      <c r="ISI865" s="28"/>
      <c r="ISJ865" s="28"/>
      <c r="ISK865" s="28"/>
      <c r="ISL865" s="28"/>
      <c r="ISM865" s="28"/>
      <c r="ISN865" s="28"/>
      <c r="ISO865" s="28"/>
      <c r="ISP865" s="28"/>
      <c r="ISQ865" s="28"/>
      <c r="ISR865" s="28"/>
      <c r="ISS865" s="28"/>
      <c r="IST865" s="28"/>
      <c r="ISU865" s="28"/>
      <c r="ISV865" s="28"/>
      <c r="ISW865" s="28"/>
      <c r="ISX865" s="28"/>
      <c r="ISY865" s="28"/>
      <c r="ISZ865" s="28"/>
      <c r="ITA865" s="28"/>
      <c r="ITB865" s="28"/>
      <c r="ITC865" s="28"/>
      <c r="ITD865" s="28"/>
      <c r="ITE865" s="28"/>
      <c r="ITF865" s="28"/>
      <c r="ITG865" s="28"/>
      <c r="ITH865" s="28"/>
      <c r="ITI865" s="28"/>
      <c r="ITJ865" s="28"/>
      <c r="ITK865" s="28"/>
      <c r="ITL865" s="28"/>
      <c r="ITM865" s="28"/>
      <c r="ITN865" s="28"/>
      <c r="ITO865" s="28"/>
      <c r="ITP865" s="28"/>
      <c r="ITQ865" s="28"/>
      <c r="ITR865" s="28"/>
      <c r="ITS865" s="28"/>
      <c r="ITT865" s="28"/>
      <c r="ITU865" s="28"/>
      <c r="ITV865" s="28"/>
      <c r="ITW865" s="28"/>
      <c r="ITX865" s="28"/>
      <c r="ITY865" s="28"/>
      <c r="ITZ865" s="28"/>
      <c r="IUA865" s="28"/>
      <c r="IUB865" s="28"/>
      <c r="IUC865" s="28"/>
      <c r="IUD865" s="28"/>
      <c r="IUE865" s="28"/>
      <c r="IUF865" s="28"/>
      <c r="IUG865" s="28"/>
      <c r="IUH865" s="28"/>
      <c r="IUI865" s="28"/>
      <c r="IUJ865" s="28"/>
      <c r="IUK865" s="28"/>
      <c r="IUL865" s="28"/>
      <c r="IUM865" s="28"/>
      <c r="IUN865" s="28"/>
      <c r="IUO865" s="28"/>
      <c r="IUP865" s="28"/>
      <c r="IUQ865" s="28"/>
      <c r="IUR865" s="28"/>
      <c r="IUS865" s="28"/>
      <c r="IUT865" s="28"/>
      <c r="IUU865" s="28"/>
      <c r="IUV865" s="28"/>
      <c r="IUW865" s="28"/>
      <c r="IUX865" s="28"/>
      <c r="IUY865" s="28"/>
      <c r="IUZ865" s="28"/>
      <c r="IVA865" s="28"/>
      <c r="IVB865" s="28"/>
      <c r="IVC865" s="28"/>
      <c r="IVD865" s="28"/>
      <c r="IVE865" s="28"/>
      <c r="IVF865" s="28"/>
      <c r="IVG865" s="28"/>
      <c r="IVH865" s="28"/>
      <c r="IVI865" s="28"/>
      <c r="IVJ865" s="28"/>
      <c r="IVK865" s="28"/>
      <c r="IVL865" s="28"/>
      <c r="IVM865" s="28"/>
      <c r="IVN865" s="28"/>
      <c r="IVO865" s="28"/>
      <c r="IVP865" s="28"/>
      <c r="IVQ865" s="28"/>
      <c r="IVR865" s="28"/>
      <c r="IVS865" s="28"/>
      <c r="IVT865" s="28"/>
      <c r="IVU865" s="28"/>
      <c r="IVV865" s="28"/>
      <c r="IVW865" s="28"/>
      <c r="IVX865" s="28"/>
      <c r="IVY865" s="28"/>
      <c r="IVZ865" s="28"/>
      <c r="IWA865" s="28"/>
      <c r="IWB865" s="28"/>
      <c r="IWC865" s="28"/>
      <c r="IWD865" s="28"/>
      <c r="IWE865" s="28"/>
      <c r="IWF865" s="28"/>
      <c r="IWG865" s="28"/>
      <c r="IWH865" s="28"/>
      <c r="IWI865" s="28"/>
      <c r="IWJ865" s="28"/>
      <c r="IWK865" s="28"/>
      <c r="IWL865" s="28"/>
      <c r="IWM865" s="28"/>
      <c r="IWN865" s="28"/>
      <c r="IWO865" s="28"/>
      <c r="IWP865" s="28"/>
      <c r="IWQ865" s="28"/>
      <c r="IWR865" s="28"/>
      <c r="IWS865" s="28"/>
      <c r="IWT865" s="28"/>
      <c r="IWU865" s="28"/>
      <c r="IWV865" s="28"/>
      <c r="IWW865" s="28"/>
      <c r="IWX865" s="28"/>
      <c r="IWY865" s="28"/>
      <c r="IWZ865" s="28"/>
      <c r="IXA865" s="28"/>
      <c r="IXB865" s="28"/>
      <c r="IXC865" s="28"/>
      <c r="IXD865" s="28"/>
      <c r="IXE865" s="28"/>
      <c r="IXF865" s="28"/>
      <c r="IXG865" s="28"/>
      <c r="IXH865" s="28"/>
      <c r="IXI865" s="28"/>
      <c r="IXJ865" s="28"/>
      <c r="IXK865" s="28"/>
      <c r="IXL865" s="28"/>
      <c r="IXM865" s="28"/>
      <c r="IXN865" s="28"/>
      <c r="IXO865" s="28"/>
      <c r="IXP865" s="28"/>
      <c r="IXQ865" s="28"/>
      <c r="IXR865" s="28"/>
      <c r="IXS865" s="28"/>
      <c r="IXT865" s="28"/>
      <c r="IXU865" s="28"/>
      <c r="IXV865" s="28"/>
      <c r="IXW865" s="28"/>
      <c r="IXX865" s="28"/>
      <c r="IXY865" s="28"/>
      <c r="IXZ865" s="28"/>
      <c r="IYA865" s="28"/>
      <c r="IYB865" s="28"/>
      <c r="IYC865" s="28"/>
      <c r="IYD865" s="28"/>
      <c r="IYE865" s="28"/>
      <c r="IYF865" s="28"/>
      <c r="IYG865" s="28"/>
      <c r="IYH865" s="28"/>
      <c r="IYI865" s="28"/>
      <c r="IYJ865" s="28"/>
      <c r="IYK865" s="28"/>
      <c r="IYL865" s="28"/>
      <c r="IYM865" s="28"/>
      <c r="IYN865" s="28"/>
      <c r="IYO865" s="28"/>
      <c r="IYP865" s="28"/>
      <c r="IYQ865" s="28"/>
      <c r="IYR865" s="28"/>
      <c r="IYS865" s="28"/>
      <c r="IYT865" s="28"/>
      <c r="IYU865" s="28"/>
      <c r="IYV865" s="28"/>
      <c r="IYW865" s="28"/>
      <c r="IYX865" s="28"/>
      <c r="IYY865" s="28"/>
      <c r="IYZ865" s="28"/>
      <c r="IZA865" s="28"/>
      <c r="IZB865" s="28"/>
      <c r="IZC865" s="28"/>
      <c r="IZD865" s="28"/>
      <c r="IZE865" s="28"/>
      <c r="IZF865" s="28"/>
      <c r="IZG865" s="28"/>
      <c r="IZH865" s="28"/>
      <c r="IZI865" s="28"/>
      <c r="IZJ865" s="28"/>
      <c r="IZK865" s="28"/>
      <c r="IZL865" s="28"/>
      <c r="IZM865" s="28"/>
      <c r="IZN865" s="28"/>
      <c r="IZO865" s="28"/>
      <c r="IZP865" s="28"/>
      <c r="IZQ865" s="28"/>
      <c r="IZR865" s="28"/>
      <c r="IZS865" s="28"/>
      <c r="IZT865" s="28"/>
      <c r="IZU865" s="28"/>
      <c r="IZV865" s="28"/>
      <c r="IZW865" s="28"/>
      <c r="IZX865" s="28"/>
      <c r="IZY865" s="28"/>
      <c r="IZZ865" s="28"/>
      <c r="JAA865" s="28"/>
      <c r="JAB865" s="28"/>
      <c r="JAC865" s="28"/>
      <c r="JAD865" s="28"/>
      <c r="JAE865" s="28"/>
      <c r="JAF865" s="28"/>
      <c r="JAG865" s="28"/>
      <c r="JAH865" s="28"/>
      <c r="JAI865" s="28"/>
      <c r="JAJ865" s="28"/>
      <c r="JAK865" s="28"/>
      <c r="JAL865" s="28"/>
      <c r="JAM865" s="28"/>
      <c r="JAN865" s="28"/>
      <c r="JAO865" s="28"/>
      <c r="JAP865" s="28"/>
      <c r="JAQ865" s="28"/>
      <c r="JAR865" s="28"/>
      <c r="JAS865" s="28"/>
      <c r="JAT865" s="28"/>
      <c r="JAU865" s="28"/>
      <c r="JAV865" s="28"/>
      <c r="JAW865" s="28"/>
      <c r="JAX865" s="28"/>
      <c r="JAY865" s="28"/>
      <c r="JAZ865" s="28"/>
      <c r="JBA865" s="28"/>
      <c r="JBB865" s="28"/>
      <c r="JBC865" s="28"/>
      <c r="JBD865" s="28"/>
      <c r="JBE865" s="28"/>
      <c r="JBF865" s="28"/>
      <c r="JBG865" s="28"/>
      <c r="JBH865" s="28"/>
      <c r="JBI865" s="28"/>
      <c r="JBJ865" s="28"/>
      <c r="JBK865" s="28"/>
      <c r="JBL865" s="28"/>
      <c r="JBM865" s="28"/>
      <c r="JBN865" s="28"/>
      <c r="JBO865" s="28"/>
      <c r="JBP865" s="28"/>
      <c r="JBQ865" s="28"/>
      <c r="JBR865" s="28"/>
      <c r="JBS865" s="28"/>
      <c r="JBT865" s="28"/>
      <c r="JBU865" s="28"/>
      <c r="JBV865" s="28"/>
      <c r="JBW865" s="28"/>
      <c r="JBX865" s="28"/>
      <c r="JBY865" s="28"/>
      <c r="JBZ865" s="28"/>
      <c r="JCA865" s="28"/>
      <c r="JCB865" s="28"/>
      <c r="JCC865" s="28"/>
      <c r="JCD865" s="28"/>
      <c r="JCE865" s="28"/>
      <c r="JCF865" s="28"/>
      <c r="JCG865" s="28"/>
      <c r="JCH865" s="28"/>
      <c r="JCI865" s="28"/>
      <c r="JCJ865" s="28"/>
      <c r="JCK865" s="28"/>
      <c r="JCL865" s="28"/>
      <c r="JCM865" s="28"/>
      <c r="JCN865" s="28"/>
      <c r="JCO865" s="28"/>
      <c r="JCP865" s="28"/>
      <c r="JCQ865" s="28"/>
      <c r="JCR865" s="28"/>
      <c r="JCS865" s="28"/>
      <c r="JCT865" s="28"/>
      <c r="JCU865" s="28"/>
      <c r="JCV865" s="28"/>
      <c r="JCW865" s="28"/>
      <c r="JCX865" s="28"/>
      <c r="JCY865" s="28"/>
      <c r="JCZ865" s="28"/>
      <c r="JDA865" s="28"/>
      <c r="JDB865" s="28"/>
      <c r="JDC865" s="28"/>
      <c r="JDD865" s="28"/>
      <c r="JDE865" s="28"/>
      <c r="JDF865" s="28"/>
      <c r="JDG865" s="28"/>
      <c r="JDH865" s="28"/>
      <c r="JDI865" s="28"/>
      <c r="JDJ865" s="28"/>
      <c r="JDK865" s="28"/>
      <c r="JDL865" s="28"/>
      <c r="JDM865" s="28"/>
      <c r="JDN865" s="28"/>
      <c r="JDO865" s="28"/>
      <c r="JDP865" s="28"/>
      <c r="JDQ865" s="28"/>
      <c r="JDR865" s="28"/>
      <c r="JDS865" s="28"/>
      <c r="JDT865" s="28"/>
      <c r="JDU865" s="28"/>
      <c r="JDV865" s="28"/>
      <c r="JDW865" s="28"/>
      <c r="JDX865" s="28"/>
      <c r="JDY865" s="28"/>
      <c r="JDZ865" s="28"/>
      <c r="JEA865" s="28"/>
      <c r="JEB865" s="28"/>
      <c r="JEC865" s="28"/>
      <c r="JED865" s="28"/>
      <c r="JEE865" s="28"/>
      <c r="JEF865" s="28"/>
      <c r="JEG865" s="28"/>
      <c r="JEH865" s="28"/>
      <c r="JEI865" s="28"/>
      <c r="JEJ865" s="28"/>
      <c r="JEK865" s="28"/>
      <c r="JEL865" s="28"/>
      <c r="JEM865" s="28"/>
      <c r="JEN865" s="28"/>
      <c r="JEO865" s="28"/>
      <c r="JEP865" s="28"/>
      <c r="JEQ865" s="28"/>
      <c r="JER865" s="28"/>
      <c r="JES865" s="28"/>
      <c r="JET865" s="28"/>
      <c r="JEU865" s="28"/>
      <c r="JEV865" s="28"/>
      <c r="JEW865" s="28"/>
      <c r="JEX865" s="28"/>
      <c r="JEY865" s="28"/>
      <c r="JEZ865" s="28"/>
      <c r="JFA865" s="28"/>
      <c r="JFB865" s="28"/>
      <c r="JFC865" s="28"/>
      <c r="JFD865" s="28"/>
      <c r="JFE865" s="28"/>
      <c r="JFF865" s="28"/>
      <c r="JFG865" s="28"/>
      <c r="JFH865" s="28"/>
      <c r="JFI865" s="28"/>
      <c r="JFJ865" s="28"/>
      <c r="JFK865" s="28"/>
      <c r="JFL865" s="28"/>
      <c r="JFM865" s="28"/>
      <c r="JFN865" s="28"/>
      <c r="JFO865" s="28"/>
      <c r="JFP865" s="28"/>
      <c r="JFQ865" s="28"/>
      <c r="JFR865" s="28"/>
      <c r="JFS865" s="28"/>
      <c r="JFT865" s="28"/>
      <c r="JFU865" s="28"/>
      <c r="JFV865" s="28"/>
      <c r="JFW865" s="28"/>
      <c r="JFX865" s="28"/>
      <c r="JFY865" s="28"/>
      <c r="JFZ865" s="28"/>
      <c r="JGA865" s="28"/>
      <c r="JGB865" s="28"/>
      <c r="JGC865" s="28"/>
      <c r="JGD865" s="28"/>
      <c r="JGE865" s="28"/>
      <c r="JGF865" s="28"/>
      <c r="JGG865" s="28"/>
      <c r="JGH865" s="28"/>
      <c r="JGI865" s="28"/>
      <c r="JGJ865" s="28"/>
      <c r="JGK865" s="28"/>
      <c r="JGL865" s="28"/>
      <c r="JGM865" s="28"/>
      <c r="JGN865" s="28"/>
      <c r="JGO865" s="28"/>
      <c r="JGP865" s="28"/>
      <c r="JGQ865" s="28"/>
      <c r="JGR865" s="28"/>
      <c r="JGS865" s="28"/>
      <c r="JGT865" s="28"/>
      <c r="JGU865" s="28"/>
      <c r="JGV865" s="28"/>
      <c r="JGW865" s="28"/>
      <c r="JGX865" s="28"/>
      <c r="JGY865" s="28"/>
      <c r="JGZ865" s="28"/>
      <c r="JHA865" s="28"/>
      <c r="JHB865" s="28"/>
      <c r="JHC865" s="28"/>
      <c r="JHD865" s="28"/>
      <c r="JHE865" s="28"/>
      <c r="JHF865" s="28"/>
      <c r="JHG865" s="28"/>
      <c r="JHH865" s="28"/>
      <c r="JHI865" s="28"/>
      <c r="JHJ865" s="28"/>
      <c r="JHK865" s="28"/>
      <c r="JHL865" s="28"/>
      <c r="JHM865" s="28"/>
      <c r="JHN865" s="28"/>
      <c r="JHO865" s="28"/>
      <c r="JHP865" s="28"/>
      <c r="JHQ865" s="28"/>
      <c r="JHR865" s="28"/>
      <c r="JHS865" s="28"/>
      <c r="JHT865" s="28"/>
      <c r="JHU865" s="28"/>
      <c r="JHV865" s="28"/>
      <c r="JHW865" s="28"/>
      <c r="JHX865" s="28"/>
      <c r="JHY865" s="28"/>
      <c r="JHZ865" s="28"/>
      <c r="JIA865" s="28"/>
      <c r="JIB865" s="28"/>
      <c r="JIC865" s="28"/>
      <c r="JID865" s="28"/>
      <c r="JIE865" s="28"/>
      <c r="JIF865" s="28"/>
      <c r="JIG865" s="28"/>
      <c r="JIH865" s="28"/>
      <c r="JII865" s="28"/>
      <c r="JIJ865" s="28"/>
      <c r="JIK865" s="28"/>
      <c r="JIL865" s="28"/>
      <c r="JIM865" s="28"/>
      <c r="JIN865" s="28"/>
      <c r="JIO865" s="28"/>
      <c r="JIP865" s="28"/>
      <c r="JIQ865" s="28"/>
      <c r="JIR865" s="28"/>
      <c r="JIS865" s="28"/>
      <c r="JIT865" s="28"/>
      <c r="JIU865" s="28"/>
      <c r="JIV865" s="28"/>
      <c r="JIW865" s="28"/>
      <c r="JIX865" s="28"/>
      <c r="JIY865" s="28"/>
      <c r="JIZ865" s="28"/>
      <c r="JJA865" s="28"/>
      <c r="JJB865" s="28"/>
      <c r="JJC865" s="28"/>
      <c r="JJD865" s="28"/>
      <c r="JJE865" s="28"/>
      <c r="JJF865" s="28"/>
      <c r="JJG865" s="28"/>
      <c r="JJH865" s="28"/>
      <c r="JJI865" s="28"/>
      <c r="JJJ865" s="28"/>
      <c r="JJK865" s="28"/>
      <c r="JJL865" s="28"/>
      <c r="JJM865" s="28"/>
      <c r="JJN865" s="28"/>
      <c r="JJO865" s="28"/>
      <c r="JJP865" s="28"/>
      <c r="JJQ865" s="28"/>
      <c r="JJR865" s="28"/>
      <c r="JJS865" s="28"/>
      <c r="JJT865" s="28"/>
      <c r="JJU865" s="28"/>
      <c r="JJV865" s="28"/>
      <c r="JJW865" s="28"/>
      <c r="JJX865" s="28"/>
      <c r="JJY865" s="28"/>
      <c r="JJZ865" s="28"/>
      <c r="JKA865" s="28"/>
      <c r="JKB865" s="28"/>
      <c r="JKC865" s="28"/>
      <c r="JKD865" s="28"/>
      <c r="JKE865" s="28"/>
      <c r="JKF865" s="28"/>
      <c r="JKG865" s="28"/>
      <c r="JKH865" s="28"/>
      <c r="JKI865" s="28"/>
      <c r="JKJ865" s="28"/>
      <c r="JKK865" s="28"/>
      <c r="JKL865" s="28"/>
      <c r="JKM865" s="28"/>
      <c r="JKN865" s="28"/>
      <c r="JKO865" s="28"/>
      <c r="JKP865" s="28"/>
      <c r="JKQ865" s="28"/>
      <c r="JKR865" s="28"/>
      <c r="JKS865" s="28"/>
      <c r="JKT865" s="28"/>
      <c r="JKU865" s="28"/>
      <c r="JKV865" s="28"/>
      <c r="JKW865" s="28"/>
      <c r="JKX865" s="28"/>
      <c r="JKY865" s="28"/>
      <c r="JKZ865" s="28"/>
      <c r="JLA865" s="28"/>
      <c r="JLB865" s="28"/>
      <c r="JLC865" s="28"/>
      <c r="JLD865" s="28"/>
      <c r="JLE865" s="28"/>
      <c r="JLF865" s="28"/>
      <c r="JLG865" s="28"/>
      <c r="JLH865" s="28"/>
      <c r="JLI865" s="28"/>
      <c r="JLJ865" s="28"/>
      <c r="JLK865" s="28"/>
      <c r="JLL865" s="28"/>
      <c r="JLM865" s="28"/>
      <c r="JLN865" s="28"/>
      <c r="JLO865" s="28"/>
      <c r="JLP865" s="28"/>
      <c r="JLQ865" s="28"/>
      <c r="JLR865" s="28"/>
      <c r="JLS865" s="28"/>
      <c r="JLT865" s="28"/>
      <c r="JLU865" s="28"/>
      <c r="JLV865" s="28"/>
      <c r="JLW865" s="28"/>
      <c r="JLX865" s="28"/>
      <c r="JLY865" s="28"/>
      <c r="JLZ865" s="28"/>
      <c r="JMA865" s="28"/>
      <c r="JMB865" s="28"/>
      <c r="JMC865" s="28"/>
      <c r="JMD865" s="28"/>
      <c r="JME865" s="28"/>
      <c r="JMF865" s="28"/>
      <c r="JMG865" s="28"/>
      <c r="JMH865" s="28"/>
      <c r="JMI865" s="28"/>
      <c r="JMJ865" s="28"/>
      <c r="JMK865" s="28"/>
      <c r="JML865" s="28"/>
      <c r="JMM865" s="28"/>
      <c r="JMN865" s="28"/>
      <c r="JMO865" s="28"/>
      <c r="JMP865" s="28"/>
      <c r="JMQ865" s="28"/>
      <c r="JMR865" s="28"/>
      <c r="JMS865" s="28"/>
      <c r="JMT865" s="28"/>
      <c r="JMU865" s="28"/>
      <c r="JMV865" s="28"/>
      <c r="JMW865" s="28"/>
      <c r="JMX865" s="28"/>
      <c r="JMY865" s="28"/>
      <c r="JMZ865" s="28"/>
      <c r="JNA865" s="28"/>
      <c r="JNB865" s="28"/>
      <c r="JNC865" s="28"/>
      <c r="JND865" s="28"/>
      <c r="JNE865" s="28"/>
      <c r="JNF865" s="28"/>
      <c r="JNG865" s="28"/>
      <c r="JNH865" s="28"/>
      <c r="JNI865" s="28"/>
      <c r="JNJ865" s="28"/>
      <c r="JNK865" s="28"/>
      <c r="JNL865" s="28"/>
      <c r="JNM865" s="28"/>
      <c r="JNN865" s="28"/>
      <c r="JNO865" s="28"/>
      <c r="JNP865" s="28"/>
      <c r="JNQ865" s="28"/>
      <c r="JNR865" s="28"/>
      <c r="JNS865" s="28"/>
      <c r="JNT865" s="28"/>
      <c r="JNU865" s="28"/>
      <c r="JNV865" s="28"/>
      <c r="JNW865" s="28"/>
      <c r="JNX865" s="28"/>
      <c r="JNY865" s="28"/>
      <c r="JNZ865" s="28"/>
      <c r="JOA865" s="28"/>
      <c r="JOB865" s="28"/>
      <c r="JOC865" s="28"/>
      <c r="JOD865" s="28"/>
      <c r="JOE865" s="28"/>
      <c r="JOF865" s="28"/>
      <c r="JOG865" s="28"/>
      <c r="JOH865" s="28"/>
      <c r="JOI865" s="28"/>
      <c r="JOJ865" s="28"/>
      <c r="JOK865" s="28"/>
      <c r="JOL865" s="28"/>
      <c r="JOM865" s="28"/>
      <c r="JON865" s="28"/>
      <c r="JOO865" s="28"/>
      <c r="JOP865" s="28"/>
      <c r="JOQ865" s="28"/>
      <c r="JOR865" s="28"/>
      <c r="JOS865" s="28"/>
      <c r="JOT865" s="28"/>
      <c r="JOU865" s="28"/>
      <c r="JOV865" s="28"/>
      <c r="JOW865" s="28"/>
      <c r="JOX865" s="28"/>
      <c r="JOY865" s="28"/>
      <c r="JOZ865" s="28"/>
      <c r="JPA865" s="28"/>
      <c r="JPB865" s="28"/>
      <c r="JPC865" s="28"/>
      <c r="JPD865" s="28"/>
      <c r="JPE865" s="28"/>
      <c r="JPF865" s="28"/>
      <c r="JPG865" s="28"/>
      <c r="JPH865" s="28"/>
      <c r="JPI865" s="28"/>
      <c r="JPJ865" s="28"/>
      <c r="JPK865" s="28"/>
      <c r="JPL865" s="28"/>
      <c r="JPM865" s="28"/>
      <c r="JPN865" s="28"/>
      <c r="JPO865" s="28"/>
      <c r="JPP865" s="28"/>
      <c r="JPQ865" s="28"/>
      <c r="JPR865" s="28"/>
      <c r="JPS865" s="28"/>
      <c r="JPT865" s="28"/>
      <c r="JPU865" s="28"/>
      <c r="JPV865" s="28"/>
      <c r="JPW865" s="28"/>
      <c r="JPX865" s="28"/>
      <c r="JPY865" s="28"/>
      <c r="JPZ865" s="28"/>
      <c r="JQA865" s="28"/>
      <c r="JQB865" s="28"/>
      <c r="JQC865" s="28"/>
      <c r="JQD865" s="28"/>
      <c r="JQE865" s="28"/>
      <c r="JQF865" s="28"/>
      <c r="JQG865" s="28"/>
      <c r="JQH865" s="28"/>
      <c r="JQI865" s="28"/>
      <c r="JQJ865" s="28"/>
      <c r="JQK865" s="28"/>
      <c r="JQL865" s="28"/>
      <c r="JQM865" s="28"/>
      <c r="JQN865" s="28"/>
      <c r="JQO865" s="28"/>
      <c r="JQP865" s="28"/>
      <c r="JQQ865" s="28"/>
      <c r="JQR865" s="28"/>
      <c r="JQS865" s="28"/>
      <c r="JQT865" s="28"/>
      <c r="JQU865" s="28"/>
      <c r="JQV865" s="28"/>
      <c r="JQW865" s="28"/>
      <c r="JQX865" s="28"/>
      <c r="JQY865" s="28"/>
      <c r="JQZ865" s="28"/>
      <c r="JRA865" s="28"/>
      <c r="JRB865" s="28"/>
      <c r="JRC865" s="28"/>
      <c r="JRD865" s="28"/>
      <c r="JRE865" s="28"/>
      <c r="JRF865" s="28"/>
      <c r="JRG865" s="28"/>
      <c r="JRH865" s="28"/>
      <c r="JRI865" s="28"/>
      <c r="JRJ865" s="28"/>
      <c r="JRK865" s="28"/>
      <c r="JRL865" s="28"/>
      <c r="JRM865" s="28"/>
      <c r="JRN865" s="28"/>
      <c r="JRO865" s="28"/>
      <c r="JRP865" s="28"/>
      <c r="JRQ865" s="28"/>
      <c r="JRR865" s="28"/>
      <c r="JRS865" s="28"/>
      <c r="JRT865" s="28"/>
      <c r="JRU865" s="28"/>
      <c r="JRV865" s="28"/>
      <c r="JRW865" s="28"/>
      <c r="JRX865" s="28"/>
      <c r="JRY865" s="28"/>
      <c r="JRZ865" s="28"/>
      <c r="JSA865" s="28"/>
      <c r="JSB865" s="28"/>
      <c r="JSC865" s="28"/>
      <c r="JSD865" s="28"/>
      <c r="JSE865" s="28"/>
      <c r="JSF865" s="28"/>
      <c r="JSG865" s="28"/>
      <c r="JSH865" s="28"/>
      <c r="JSI865" s="28"/>
      <c r="JSJ865" s="28"/>
      <c r="JSK865" s="28"/>
      <c r="JSL865" s="28"/>
      <c r="JSM865" s="28"/>
      <c r="JSN865" s="28"/>
      <c r="JSO865" s="28"/>
      <c r="JSP865" s="28"/>
      <c r="JSQ865" s="28"/>
      <c r="JSR865" s="28"/>
      <c r="JSS865" s="28"/>
      <c r="JST865" s="28"/>
      <c r="JSU865" s="28"/>
      <c r="JSV865" s="28"/>
      <c r="JSW865" s="28"/>
      <c r="JSX865" s="28"/>
      <c r="JSY865" s="28"/>
      <c r="JSZ865" s="28"/>
      <c r="JTA865" s="28"/>
      <c r="JTB865" s="28"/>
      <c r="JTC865" s="28"/>
      <c r="JTD865" s="28"/>
      <c r="JTE865" s="28"/>
      <c r="JTF865" s="28"/>
      <c r="JTG865" s="28"/>
      <c r="JTH865" s="28"/>
      <c r="JTI865" s="28"/>
      <c r="JTJ865" s="28"/>
      <c r="JTK865" s="28"/>
      <c r="JTL865" s="28"/>
      <c r="JTM865" s="28"/>
      <c r="JTN865" s="28"/>
      <c r="JTO865" s="28"/>
      <c r="JTP865" s="28"/>
      <c r="JTQ865" s="28"/>
      <c r="JTR865" s="28"/>
      <c r="JTS865" s="28"/>
      <c r="JTT865" s="28"/>
      <c r="JTU865" s="28"/>
      <c r="JTV865" s="28"/>
      <c r="JTW865" s="28"/>
      <c r="JTX865" s="28"/>
      <c r="JTY865" s="28"/>
      <c r="JTZ865" s="28"/>
      <c r="JUA865" s="28"/>
      <c r="JUB865" s="28"/>
      <c r="JUC865" s="28"/>
      <c r="JUD865" s="28"/>
      <c r="JUE865" s="28"/>
      <c r="JUF865" s="28"/>
      <c r="JUG865" s="28"/>
      <c r="JUH865" s="28"/>
      <c r="JUI865" s="28"/>
      <c r="JUJ865" s="28"/>
      <c r="JUK865" s="28"/>
      <c r="JUL865" s="28"/>
      <c r="JUM865" s="28"/>
      <c r="JUN865" s="28"/>
      <c r="JUO865" s="28"/>
      <c r="JUP865" s="28"/>
      <c r="JUQ865" s="28"/>
      <c r="JUR865" s="28"/>
      <c r="JUS865" s="28"/>
      <c r="JUT865" s="28"/>
      <c r="JUU865" s="28"/>
      <c r="JUV865" s="28"/>
      <c r="JUW865" s="28"/>
      <c r="JUX865" s="28"/>
      <c r="JUY865" s="28"/>
      <c r="JUZ865" s="28"/>
      <c r="JVA865" s="28"/>
      <c r="JVB865" s="28"/>
      <c r="JVC865" s="28"/>
      <c r="JVD865" s="28"/>
      <c r="JVE865" s="28"/>
      <c r="JVF865" s="28"/>
      <c r="JVG865" s="28"/>
      <c r="JVH865" s="28"/>
      <c r="JVI865" s="28"/>
      <c r="JVJ865" s="28"/>
      <c r="JVK865" s="28"/>
      <c r="JVL865" s="28"/>
      <c r="JVM865" s="28"/>
      <c r="JVN865" s="28"/>
      <c r="JVO865" s="28"/>
      <c r="JVP865" s="28"/>
      <c r="JVQ865" s="28"/>
      <c r="JVR865" s="28"/>
      <c r="JVS865" s="28"/>
      <c r="JVT865" s="28"/>
      <c r="JVU865" s="28"/>
      <c r="JVV865" s="28"/>
      <c r="JVW865" s="28"/>
      <c r="JVX865" s="28"/>
      <c r="JVY865" s="28"/>
      <c r="JVZ865" s="28"/>
      <c r="JWA865" s="28"/>
      <c r="JWB865" s="28"/>
      <c r="JWC865" s="28"/>
      <c r="JWD865" s="28"/>
      <c r="JWE865" s="28"/>
      <c r="JWF865" s="28"/>
      <c r="JWG865" s="28"/>
      <c r="JWH865" s="28"/>
      <c r="JWI865" s="28"/>
      <c r="JWJ865" s="28"/>
      <c r="JWK865" s="28"/>
      <c r="JWL865" s="28"/>
      <c r="JWM865" s="28"/>
      <c r="JWN865" s="28"/>
      <c r="JWO865" s="28"/>
      <c r="JWP865" s="28"/>
      <c r="JWQ865" s="28"/>
      <c r="JWR865" s="28"/>
      <c r="JWS865" s="28"/>
      <c r="JWT865" s="28"/>
      <c r="JWU865" s="28"/>
      <c r="JWV865" s="28"/>
      <c r="JWW865" s="28"/>
      <c r="JWX865" s="28"/>
      <c r="JWY865" s="28"/>
      <c r="JWZ865" s="28"/>
      <c r="JXA865" s="28"/>
      <c r="JXB865" s="28"/>
      <c r="JXC865" s="28"/>
      <c r="JXD865" s="28"/>
      <c r="JXE865" s="28"/>
      <c r="JXF865" s="28"/>
      <c r="JXG865" s="28"/>
      <c r="JXH865" s="28"/>
      <c r="JXI865" s="28"/>
      <c r="JXJ865" s="28"/>
      <c r="JXK865" s="28"/>
      <c r="JXL865" s="28"/>
      <c r="JXM865" s="28"/>
      <c r="JXN865" s="28"/>
      <c r="JXO865" s="28"/>
      <c r="JXP865" s="28"/>
      <c r="JXQ865" s="28"/>
      <c r="JXR865" s="28"/>
      <c r="JXS865" s="28"/>
      <c r="JXT865" s="28"/>
      <c r="JXU865" s="28"/>
      <c r="JXV865" s="28"/>
      <c r="JXW865" s="28"/>
      <c r="JXX865" s="28"/>
      <c r="JXY865" s="28"/>
      <c r="JXZ865" s="28"/>
      <c r="JYA865" s="28"/>
      <c r="JYB865" s="28"/>
      <c r="JYC865" s="28"/>
      <c r="JYD865" s="28"/>
      <c r="JYE865" s="28"/>
      <c r="JYF865" s="28"/>
      <c r="JYG865" s="28"/>
      <c r="JYH865" s="28"/>
      <c r="JYI865" s="28"/>
      <c r="JYJ865" s="28"/>
      <c r="JYK865" s="28"/>
      <c r="JYL865" s="28"/>
      <c r="JYM865" s="28"/>
      <c r="JYN865" s="28"/>
      <c r="JYO865" s="28"/>
      <c r="JYP865" s="28"/>
      <c r="JYQ865" s="28"/>
      <c r="JYR865" s="28"/>
      <c r="JYS865" s="28"/>
      <c r="JYT865" s="28"/>
      <c r="JYU865" s="28"/>
      <c r="JYV865" s="28"/>
      <c r="JYW865" s="28"/>
      <c r="JYX865" s="28"/>
      <c r="JYY865" s="28"/>
      <c r="JYZ865" s="28"/>
      <c r="JZA865" s="28"/>
      <c r="JZB865" s="28"/>
      <c r="JZC865" s="28"/>
      <c r="JZD865" s="28"/>
      <c r="JZE865" s="28"/>
      <c r="JZF865" s="28"/>
      <c r="JZG865" s="28"/>
      <c r="JZH865" s="28"/>
      <c r="JZI865" s="28"/>
      <c r="JZJ865" s="28"/>
      <c r="JZK865" s="28"/>
      <c r="JZL865" s="28"/>
      <c r="JZM865" s="28"/>
      <c r="JZN865" s="28"/>
      <c r="JZO865" s="28"/>
      <c r="JZP865" s="28"/>
      <c r="JZQ865" s="28"/>
      <c r="JZR865" s="28"/>
      <c r="JZS865" s="28"/>
      <c r="JZT865" s="28"/>
      <c r="JZU865" s="28"/>
      <c r="JZV865" s="28"/>
      <c r="JZW865" s="28"/>
      <c r="JZX865" s="28"/>
      <c r="JZY865" s="28"/>
      <c r="JZZ865" s="28"/>
      <c r="KAA865" s="28"/>
      <c r="KAB865" s="28"/>
      <c r="KAC865" s="28"/>
      <c r="KAD865" s="28"/>
      <c r="KAE865" s="28"/>
      <c r="KAF865" s="28"/>
      <c r="KAG865" s="28"/>
      <c r="KAH865" s="28"/>
      <c r="KAI865" s="28"/>
      <c r="KAJ865" s="28"/>
      <c r="KAK865" s="28"/>
      <c r="KAL865" s="28"/>
      <c r="KAM865" s="28"/>
      <c r="KAN865" s="28"/>
      <c r="KAO865" s="28"/>
      <c r="KAP865" s="28"/>
      <c r="KAQ865" s="28"/>
      <c r="KAR865" s="28"/>
      <c r="KAS865" s="28"/>
      <c r="KAT865" s="28"/>
      <c r="KAU865" s="28"/>
      <c r="KAV865" s="28"/>
      <c r="KAW865" s="28"/>
      <c r="KAX865" s="28"/>
      <c r="KAY865" s="28"/>
      <c r="KAZ865" s="28"/>
      <c r="KBA865" s="28"/>
      <c r="KBB865" s="28"/>
      <c r="KBC865" s="28"/>
      <c r="KBD865" s="28"/>
      <c r="KBE865" s="28"/>
      <c r="KBF865" s="28"/>
      <c r="KBG865" s="28"/>
      <c r="KBH865" s="28"/>
      <c r="KBI865" s="28"/>
      <c r="KBJ865" s="28"/>
      <c r="KBK865" s="28"/>
      <c r="KBL865" s="28"/>
      <c r="KBM865" s="28"/>
      <c r="KBN865" s="28"/>
      <c r="KBO865" s="28"/>
      <c r="KBP865" s="28"/>
      <c r="KBQ865" s="28"/>
      <c r="KBR865" s="28"/>
      <c r="KBS865" s="28"/>
      <c r="KBT865" s="28"/>
      <c r="KBU865" s="28"/>
      <c r="KBV865" s="28"/>
      <c r="KBW865" s="28"/>
      <c r="KBX865" s="28"/>
      <c r="KBY865" s="28"/>
      <c r="KBZ865" s="28"/>
      <c r="KCA865" s="28"/>
      <c r="KCB865" s="28"/>
      <c r="KCC865" s="28"/>
      <c r="KCD865" s="28"/>
      <c r="KCE865" s="28"/>
      <c r="KCF865" s="28"/>
      <c r="KCG865" s="28"/>
      <c r="KCH865" s="28"/>
      <c r="KCI865" s="28"/>
      <c r="KCJ865" s="28"/>
      <c r="KCK865" s="28"/>
      <c r="KCL865" s="28"/>
      <c r="KCM865" s="28"/>
      <c r="KCN865" s="28"/>
      <c r="KCO865" s="28"/>
      <c r="KCP865" s="28"/>
      <c r="KCQ865" s="28"/>
      <c r="KCR865" s="28"/>
      <c r="KCS865" s="28"/>
      <c r="KCT865" s="28"/>
      <c r="KCU865" s="28"/>
      <c r="KCV865" s="28"/>
      <c r="KCW865" s="28"/>
      <c r="KCX865" s="28"/>
      <c r="KCY865" s="28"/>
      <c r="KCZ865" s="28"/>
      <c r="KDA865" s="28"/>
      <c r="KDB865" s="28"/>
      <c r="KDC865" s="28"/>
      <c r="KDD865" s="28"/>
      <c r="KDE865" s="28"/>
      <c r="KDF865" s="28"/>
      <c r="KDG865" s="28"/>
      <c r="KDH865" s="28"/>
      <c r="KDI865" s="28"/>
      <c r="KDJ865" s="28"/>
      <c r="KDK865" s="28"/>
      <c r="KDL865" s="28"/>
      <c r="KDM865" s="28"/>
      <c r="KDN865" s="28"/>
      <c r="KDO865" s="28"/>
      <c r="KDP865" s="28"/>
      <c r="KDQ865" s="28"/>
      <c r="KDR865" s="28"/>
      <c r="KDS865" s="28"/>
      <c r="KDT865" s="28"/>
      <c r="KDU865" s="28"/>
      <c r="KDV865" s="28"/>
      <c r="KDW865" s="28"/>
      <c r="KDX865" s="28"/>
      <c r="KDY865" s="28"/>
      <c r="KDZ865" s="28"/>
      <c r="KEA865" s="28"/>
      <c r="KEB865" s="28"/>
      <c r="KEC865" s="28"/>
      <c r="KED865" s="28"/>
      <c r="KEE865" s="28"/>
      <c r="KEF865" s="28"/>
      <c r="KEG865" s="28"/>
      <c r="KEH865" s="28"/>
      <c r="KEI865" s="28"/>
      <c r="KEJ865" s="28"/>
      <c r="KEK865" s="28"/>
      <c r="KEL865" s="28"/>
      <c r="KEM865" s="28"/>
      <c r="KEN865" s="28"/>
      <c r="KEO865" s="28"/>
      <c r="KEP865" s="28"/>
      <c r="KEQ865" s="28"/>
      <c r="KER865" s="28"/>
      <c r="KES865" s="28"/>
      <c r="KET865" s="28"/>
      <c r="KEU865" s="28"/>
      <c r="KEV865" s="28"/>
      <c r="KEW865" s="28"/>
      <c r="KEX865" s="28"/>
      <c r="KEY865" s="28"/>
      <c r="KEZ865" s="28"/>
      <c r="KFA865" s="28"/>
      <c r="KFB865" s="28"/>
      <c r="KFC865" s="28"/>
      <c r="KFD865" s="28"/>
      <c r="KFE865" s="28"/>
      <c r="KFF865" s="28"/>
      <c r="KFG865" s="28"/>
      <c r="KFH865" s="28"/>
      <c r="KFI865" s="28"/>
      <c r="KFJ865" s="28"/>
      <c r="KFK865" s="28"/>
      <c r="KFL865" s="28"/>
      <c r="KFM865" s="28"/>
      <c r="KFN865" s="28"/>
      <c r="KFO865" s="28"/>
      <c r="KFP865" s="28"/>
      <c r="KFQ865" s="28"/>
      <c r="KFR865" s="28"/>
      <c r="KFS865" s="28"/>
      <c r="KFT865" s="28"/>
      <c r="KFU865" s="28"/>
      <c r="KFV865" s="28"/>
      <c r="KFW865" s="28"/>
      <c r="KFX865" s="28"/>
      <c r="KFY865" s="28"/>
      <c r="KFZ865" s="28"/>
      <c r="KGA865" s="28"/>
      <c r="KGB865" s="28"/>
      <c r="KGC865" s="28"/>
      <c r="KGD865" s="28"/>
      <c r="KGE865" s="28"/>
      <c r="KGF865" s="28"/>
      <c r="KGG865" s="28"/>
      <c r="KGH865" s="28"/>
      <c r="KGI865" s="28"/>
      <c r="KGJ865" s="28"/>
      <c r="KGK865" s="28"/>
      <c r="KGL865" s="28"/>
      <c r="KGM865" s="28"/>
      <c r="KGN865" s="28"/>
      <c r="KGO865" s="28"/>
      <c r="KGP865" s="28"/>
      <c r="KGQ865" s="28"/>
      <c r="KGR865" s="28"/>
      <c r="KGS865" s="28"/>
      <c r="KGT865" s="28"/>
      <c r="KGU865" s="28"/>
      <c r="KGV865" s="28"/>
      <c r="KGW865" s="28"/>
      <c r="KGX865" s="28"/>
      <c r="KGY865" s="28"/>
      <c r="KGZ865" s="28"/>
      <c r="KHA865" s="28"/>
      <c r="KHB865" s="28"/>
      <c r="KHC865" s="28"/>
      <c r="KHD865" s="28"/>
      <c r="KHE865" s="28"/>
      <c r="KHF865" s="28"/>
      <c r="KHG865" s="28"/>
      <c r="KHH865" s="28"/>
      <c r="KHI865" s="28"/>
      <c r="KHJ865" s="28"/>
      <c r="KHK865" s="28"/>
      <c r="KHL865" s="28"/>
      <c r="KHM865" s="28"/>
      <c r="KHN865" s="28"/>
      <c r="KHO865" s="28"/>
      <c r="KHP865" s="28"/>
      <c r="KHQ865" s="28"/>
      <c r="KHR865" s="28"/>
      <c r="KHS865" s="28"/>
      <c r="KHT865" s="28"/>
      <c r="KHU865" s="28"/>
      <c r="KHV865" s="28"/>
      <c r="KHW865" s="28"/>
      <c r="KHX865" s="28"/>
      <c r="KHY865" s="28"/>
      <c r="KHZ865" s="28"/>
      <c r="KIA865" s="28"/>
      <c r="KIB865" s="28"/>
      <c r="KIC865" s="28"/>
      <c r="KID865" s="28"/>
      <c r="KIE865" s="28"/>
      <c r="KIF865" s="28"/>
      <c r="KIG865" s="28"/>
      <c r="KIH865" s="28"/>
      <c r="KII865" s="28"/>
      <c r="KIJ865" s="28"/>
      <c r="KIK865" s="28"/>
      <c r="KIL865" s="28"/>
      <c r="KIM865" s="28"/>
      <c r="KIN865" s="28"/>
      <c r="KIO865" s="28"/>
      <c r="KIP865" s="28"/>
      <c r="KIQ865" s="28"/>
      <c r="KIR865" s="28"/>
      <c r="KIS865" s="28"/>
      <c r="KIT865" s="28"/>
      <c r="KIU865" s="28"/>
      <c r="KIV865" s="28"/>
      <c r="KIW865" s="28"/>
      <c r="KIX865" s="28"/>
      <c r="KIY865" s="28"/>
      <c r="KIZ865" s="28"/>
      <c r="KJA865" s="28"/>
      <c r="KJB865" s="28"/>
      <c r="KJC865" s="28"/>
      <c r="KJD865" s="28"/>
      <c r="KJE865" s="28"/>
      <c r="KJF865" s="28"/>
      <c r="KJG865" s="28"/>
      <c r="KJH865" s="28"/>
      <c r="KJI865" s="28"/>
      <c r="KJJ865" s="28"/>
      <c r="KJK865" s="28"/>
      <c r="KJL865" s="28"/>
      <c r="KJM865" s="28"/>
      <c r="KJN865" s="28"/>
      <c r="KJO865" s="28"/>
      <c r="KJP865" s="28"/>
      <c r="KJQ865" s="28"/>
      <c r="KJR865" s="28"/>
      <c r="KJS865" s="28"/>
      <c r="KJT865" s="28"/>
      <c r="KJU865" s="28"/>
      <c r="KJV865" s="28"/>
      <c r="KJW865" s="28"/>
      <c r="KJX865" s="28"/>
      <c r="KJY865" s="28"/>
      <c r="KJZ865" s="28"/>
      <c r="KKA865" s="28"/>
      <c r="KKB865" s="28"/>
      <c r="KKC865" s="28"/>
      <c r="KKD865" s="28"/>
      <c r="KKE865" s="28"/>
      <c r="KKF865" s="28"/>
      <c r="KKG865" s="28"/>
      <c r="KKH865" s="28"/>
      <c r="KKI865" s="28"/>
      <c r="KKJ865" s="28"/>
      <c r="KKK865" s="28"/>
      <c r="KKL865" s="28"/>
      <c r="KKM865" s="28"/>
      <c r="KKN865" s="28"/>
      <c r="KKO865" s="28"/>
      <c r="KKP865" s="28"/>
      <c r="KKQ865" s="28"/>
      <c r="KKR865" s="28"/>
      <c r="KKS865" s="28"/>
      <c r="KKT865" s="28"/>
      <c r="KKU865" s="28"/>
      <c r="KKV865" s="28"/>
      <c r="KKW865" s="28"/>
      <c r="KKX865" s="28"/>
      <c r="KKY865" s="28"/>
      <c r="KKZ865" s="28"/>
      <c r="KLA865" s="28"/>
      <c r="KLB865" s="28"/>
      <c r="KLC865" s="28"/>
      <c r="KLD865" s="28"/>
      <c r="KLE865" s="28"/>
      <c r="KLF865" s="28"/>
      <c r="KLG865" s="28"/>
      <c r="KLH865" s="28"/>
      <c r="KLI865" s="28"/>
      <c r="KLJ865" s="28"/>
      <c r="KLK865" s="28"/>
      <c r="KLL865" s="28"/>
      <c r="KLM865" s="28"/>
      <c r="KLN865" s="28"/>
      <c r="KLO865" s="28"/>
      <c r="KLP865" s="28"/>
      <c r="KLQ865" s="28"/>
      <c r="KLR865" s="28"/>
      <c r="KLS865" s="28"/>
      <c r="KLT865" s="28"/>
      <c r="KLU865" s="28"/>
      <c r="KLV865" s="28"/>
      <c r="KLW865" s="28"/>
      <c r="KLX865" s="28"/>
      <c r="KLY865" s="28"/>
      <c r="KLZ865" s="28"/>
      <c r="KMA865" s="28"/>
      <c r="KMB865" s="28"/>
      <c r="KMC865" s="28"/>
      <c r="KMD865" s="28"/>
      <c r="KME865" s="28"/>
      <c r="KMF865" s="28"/>
      <c r="KMG865" s="28"/>
      <c r="KMH865" s="28"/>
      <c r="KMI865" s="28"/>
      <c r="KMJ865" s="28"/>
      <c r="KMK865" s="28"/>
      <c r="KML865" s="28"/>
      <c r="KMM865" s="28"/>
      <c r="KMN865" s="28"/>
      <c r="KMO865" s="28"/>
      <c r="KMP865" s="28"/>
      <c r="KMQ865" s="28"/>
      <c r="KMR865" s="28"/>
      <c r="KMS865" s="28"/>
      <c r="KMT865" s="28"/>
      <c r="KMU865" s="28"/>
      <c r="KMV865" s="28"/>
      <c r="KMW865" s="28"/>
      <c r="KMX865" s="28"/>
      <c r="KMY865" s="28"/>
      <c r="KMZ865" s="28"/>
      <c r="KNA865" s="28"/>
      <c r="KNB865" s="28"/>
      <c r="KNC865" s="28"/>
      <c r="KND865" s="28"/>
      <c r="KNE865" s="28"/>
      <c r="KNF865" s="28"/>
      <c r="KNG865" s="28"/>
      <c r="KNH865" s="28"/>
      <c r="KNI865" s="28"/>
      <c r="KNJ865" s="28"/>
      <c r="KNK865" s="28"/>
      <c r="KNL865" s="28"/>
      <c r="KNM865" s="28"/>
      <c r="KNN865" s="28"/>
      <c r="KNO865" s="28"/>
      <c r="KNP865" s="28"/>
      <c r="KNQ865" s="28"/>
      <c r="KNR865" s="28"/>
      <c r="KNS865" s="28"/>
      <c r="KNT865" s="28"/>
      <c r="KNU865" s="28"/>
      <c r="KNV865" s="28"/>
      <c r="KNW865" s="28"/>
      <c r="KNX865" s="28"/>
      <c r="KNY865" s="28"/>
      <c r="KNZ865" s="28"/>
      <c r="KOA865" s="28"/>
      <c r="KOB865" s="28"/>
      <c r="KOC865" s="28"/>
      <c r="KOD865" s="28"/>
      <c r="KOE865" s="28"/>
      <c r="KOF865" s="28"/>
      <c r="KOG865" s="28"/>
      <c r="KOH865" s="28"/>
      <c r="KOI865" s="28"/>
      <c r="KOJ865" s="28"/>
      <c r="KOK865" s="28"/>
      <c r="KOL865" s="28"/>
      <c r="KOM865" s="28"/>
      <c r="KON865" s="28"/>
      <c r="KOO865" s="28"/>
      <c r="KOP865" s="28"/>
      <c r="KOQ865" s="28"/>
      <c r="KOR865" s="28"/>
      <c r="KOS865" s="28"/>
      <c r="KOT865" s="28"/>
      <c r="KOU865" s="28"/>
      <c r="KOV865" s="28"/>
      <c r="KOW865" s="28"/>
      <c r="KOX865" s="28"/>
      <c r="KOY865" s="28"/>
      <c r="KOZ865" s="28"/>
      <c r="KPA865" s="28"/>
      <c r="KPB865" s="28"/>
      <c r="KPC865" s="28"/>
      <c r="KPD865" s="28"/>
      <c r="KPE865" s="28"/>
      <c r="KPF865" s="28"/>
      <c r="KPG865" s="28"/>
      <c r="KPH865" s="28"/>
      <c r="KPI865" s="28"/>
      <c r="KPJ865" s="28"/>
      <c r="KPK865" s="28"/>
      <c r="KPL865" s="28"/>
      <c r="KPM865" s="28"/>
      <c r="KPN865" s="28"/>
      <c r="KPO865" s="28"/>
      <c r="KPP865" s="28"/>
      <c r="KPQ865" s="28"/>
      <c r="KPR865" s="28"/>
      <c r="KPS865" s="28"/>
      <c r="KPT865" s="28"/>
      <c r="KPU865" s="28"/>
      <c r="KPV865" s="28"/>
      <c r="KPW865" s="28"/>
      <c r="KPX865" s="28"/>
      <c r="KPY865" s="28"/>
      <c r="KPZ865" s="28"/>
      <c r="KQA865" s="28"/>
      <c r="KQB865" s="28"/>
      <c r="KQC865" s="28"/>
      <c r="KQD865" s="28"/>
      <c r="KQE865" s="28"/>
      <c r="KQF865" s="28"/>
      <c r="KQG865" s="28"/>
      <c r="KQH865" s="28"/>
      <c r="KQI865" s="28"/>
      <c r="KQJ865" s="28"/>
      <c r="KQK865" s="28"/>
      <c r="KQL865" s="28"/>
      <c r="KQM865" s="28"/>
      <c r="KQN865" s="28"/>
      <c r="KQO865" s="28"/>
      <c r="KQP865" s="28"/>
      <c r="KQQ865" s="28"/>
      <c r="KQR865" s="28"/>
      <c r="KQS865" s="28"/>
      <c r="KQT865" s="28"/>
      <c r="KQU865" s="28"/>
      <c r="KQV865" s="28"/>
      <c r="KQW865" s="28"/>
      <c r="KQX865" s="28"/>
      <c r="KQY865" s="28"/>
      <c r="KQZ865" s="28"/>
      <c r="KRA865" s="28"/>
      <c r="KRB865" s="28"/>
      <c r="KRC865" s="28"/>
      <c r="KRD865" s="28"/>
      <c r="KRE865" s="28"/>
      <c r="KRF865" s="28"/>
      <c r="KRG865" s="28"/>
      <c r="KRH865" s="28"/>
      <c r="KRI865" s="28"/>
      <c r="KRJ865" s="28"/>
      <c r="KRK865" s="28"/>
      <c r="KRL865" s="28"/>
      <c r="KRM865" s="28"/>
      <c r="KRN865" s="28"/>
      <c r="KRO865" s="28"/>
      <c r="KRP865" s="28"/>
      <c r="KRQ865" s="28"/>
      <c r="KRR865" s="28"/>
      <c r="KRS865" s="28"/>
      <c r="KRT865" s="28"/>
      <c r="KRU865" s="28"/>
      <c r="KRV865" s="28"/>
      <c r="KRW865" s="28"/>
      <c r="KRX865" s="28"/>
      <c r="KRY865" s="28"/>
      <c r="KRZ865" s="28"/>
      <c r="KSA865" s="28"/>
      <c r="KSB865" s="28"/>
      <c r="KSC865" s="28"/>
      <c r="KSD865" s="28"/>
      <c r="KSE865" s="28"/>
      <c r="KSF865" s="28"/>
      <c r="KSG865" s="28"/>
      <c r="KSH865" s="28"/>
      <c r="KSI865" s="28"/>
      <c r="KSJ865" s="28"/>
      <c r="KSK865" s="28"/>
      <c r="KSL865" s="28"/>
      <c r="KSM865" s="28"/>
      <c r="KSN865" s="28"/>
      <c r="KSO865" s="28"/>
      <c r="KSP865" s="28"/>
      <c r="KSQ865" s="28"/>
      <c r="KSR865" s="28"/>
      <c r="KSS865" s="28"/>
      <c r="KST865" s="28"/>
      <c r="KSU865" s="28"/>
      <c r="KSV865" s="28"/>
      <c r="KSW865" s="28"/>
      <c r="KSX865" s="28"/>
      <c r="KSY865" s="28"/>
      <c r="KSZ865" s="28"/>
      <c r="KTA865" s="28"/>
      <c r="KTB865" s="28"/>
      <c r="KTC865" s="28"/>
      <c r="KTD865" s="28"/>
      <c r="KTE865" s="28"/>
      <c r="KTF865" s="28"/>
      <c r="KTG865" s="28"/>
      <c r="KTH865" s="28"/>
      <c r="KTI865" s="28"/>
      <c r="KTJ865" s="28"/>
      <c r="KTK865" s="28"/>
      <c r="KTL865" s="28"/>
      <c r="KTM865" s="28"/>
      <c r="KTN865" s="28"/>
      <c r="KTO865" s="28"/>
      <c r="KTP865" s="28"/>
      <c r="KTQ865" s="28"/>
      <c r="KTR865" s="28"/>
      <c r="KTS865" s="28"/>
      <c r="KTT865" s="28"/>
      <c r="KTU865" s="28"/>
      <c r="KTV865" s="28"/>
      <c r="KTW865" s="28"/>
      <c r="KTX865" s="28"/>
      <c r="KTY865" s="28"/>
      <c r="KTZ865" s="28"/>
      <c r="KUA865" s="28"/>
      <c r="KUB865" s="28"/>
      <c r="KUC865" s="28"/>
      <c r="KUD865" s="28"/>
      <c r="KUE865" s="28"/>
      <c r="KUF865" s="28"/>
      <c r="KUG865" s="28"/>
      <c r="KUH865" s="28"/>
      <c r="KUI865" s="28"/>
      <c r="KUJ865" s="28"/>
      <c r="KUK865" s="28"/>
      <c r="KUL865" s="28"/>
      <c r="KUM865" s="28"/>
      <c r="KUN865" s="28"/>
      <c r="KUO865" s="28"/>
      <c r="KUP865" s="28"/>
      <c r="KUQ865" s="28"/>
      <c r="KUR865" s="28"/>
      <c r="KUS865" s="28"/>
      <c r="KUT865" s="28"/>
      <c r="KUU865" s="28"/>
      <c r="KUV865" s="28"/>
      <c r="KUW865" s="28"/>
      <c r="KUX865" s="28"/>
      <c r="KUY865" s="28"/>
      <c r="KUZ865" s="28"/>
      <c r="KVA865" s="28"/>
      <c r="KVB865" s="28"/>
      <c r="KVC865" s="28"/>
      <c r="KVD865" s="28"/>
      <c r="KVE865" s="28"/>
      <c r="KVF865" s="28"/>
      <c r="KVG865" s="28"/>
      <c r="KVH865" s="28"/>
      <c r="KVI865" s="28"/>
      <c r="KVJ865" s="28"/>
      <c r="KVK865" s="28"/>
      <c r="KVL865" s="28"/>
      <c r="KVM865" s="28"/>
      <c r="KVN865" s="28"/>
      <c r="KVO865" s="28"/>
      <c r="KVP865" s="28"/>
      <c r="KVQ865" s="28"/>
      <c r="KVR865" s="28"/>
      <c r="KVS865" s="28"/>
      <c r="KVT865" s="28"/>
      <c r="KVU865" s="28"/>
      <c r="KVV865" s="28"/>
      <c r="KVW865" s="28"/>
      <c r="KVX865" s="28"/>
      <c r="KVY865" s="28"/>
      <c r="KVZ865" s="28"/>
      <c r="KWA865" s="28"/>
      <c r="KWB865" s="28"/>
      <c r="KWC865" s="28"/>
      <c r="KWD865" s="28"/>
      <c r="KWE865" s="28"/>
      <c r="KWF865" s="28"/>
      <c r="KWG865" s="28"/>
      <c r="KWH865" s="28"/>
      <c r="KWI865" s="28"/>
      <c r="KWJ865" s="28"/>
      <c r="KWK865" s="28"/>
      <c r="KWL865" s="28"/>
      <c r="KWM865" s="28"/>
      <c r="KWN865" s="28"/>
      <c r="KWO865" s="28"/>
      <c r="KWP865" s="28"/>
      <c r="KWQ865" s="28"/>
      <c r="KWR865" s="28"/>
      <c r="KWS865" s="28"/>
      <c r="KWT865" s="28"/>
      <c r="KWU865" s="28"/>
      <c r="KWV865" s="28"/>
      <c r="KWW865" s="28"/>
      <c r="KWX865" s="28"/>
      <c r="KWY865" s="28"/>
      <c r="KWZ865" s="28"/>
      <c r="KXA865" s="28"/>
      <c r="KXB865" s="28"/>
      <c r="KXC865" s="28"/>
      <c r="KXD865" s="28"/>
      <c r="KXE865" s="28"/>
      <c r="KXF865" s="28"/>
      <c r="KXG865" s="28"/>
      <c r="KXH865" s="28"/>
      <c r="KXI865" s="28"/>
      <c r="KXJ865" s="28"/>
      <c r="KXK865" s="28"/>
      <c r="KXL865" s="28"/>
      <c r="KXM865" s="28"/>
      <c r="KXN865" s="28"/>
      <c r="KXO865" s="28"/>
      <c r="KXP865" s="28"/>
      <c r="KXQ865" s="28"/>
      <c r="KXR865" s="28"/>
      <c r="KXS865" s="28"/>
      <c r="KXT865" s="28"/>
      <c r="KXU865" s="28"/>
      <c r="KXV865" s="28"/>
      <c r="KXW865" s="28"/>
      <c r="KXX865" s="28"/>
      <c r="KXY865" s="28"/>
      <c r="KXZ865" s="28"/>
      <c r="KYA865" s="28"/>
      <c r="KYB865" s="28"/>
      <c r="KYC865" s="28"/>
      <c r="KYD865" s="28"/>
      <c r="KYE865" s="28"/>
      <c r="KYF865" s="28"/>
      <c r="KYG865" s="28"/>
      <c r="KYH865" s="28"/>
      <c r="KYI865" s="28"/>
      <c r="KYJ865" s="28"/>
      <c r="KYK865" s="28"/>
      <c r="KYL865" s="28"/>
      <c r="KYM865" s="28"/>
      <c r="KYN865" s="28"/>
      <c r="KYO865" s="28"/>
      <c r="KYP865" s="28"/>
      <c r="KYQ865" s="28"/>
      <c r="KYR865" s="28"/>
      <c r="KYS865" s="28"/>
      <c r="KYT865" s="28"/>
      <c r="KYU865" s="28"/>
      <c r="KYV865" s="28"/>
      <c r="KYW865" s="28"/>
      <c r="KYX865" s="28"/>
      <c r="KYY865" s="28"/>
      <c r="KYZ865" s="28"/>
      <c r="KZA865" s="28"/>
      <c r="KZB865" s="28"/>
      <c r="KZC865" s="28"/>
      <c r="KZD865" s="28"/>
      <c r="KZE865" s="28"/>
      <c r="KZF865" s="28"/>
      <c r="KZG865" s="28"/>
      <c r="KZH865" s="28"/>
      <c r="KZI865" s="28"/>
      <c r="KZJ865" s="28"/>
      <c r="KZK865" s="28"/>
      <c r="KZL865" s="28"/>
      <c r="KZM865" s="28"/>
      <c r="KZN865" s="28"/>
      <c r="KZO865" s="28"/>
      <c r="KZP865" s="28"/>
      <c r="KZQ865" s="28"/>
      <c r="KZR865" s="28"/>
      <c r="KZS865" s="28"/>
      <c r="KZT865" s="28"/>
      <c r="KZU865" s="28"/>
      <c r="KZV865" s="28"/>
      <c r="KZW865" s="28"/>
      <c r="KZX865" s="28"/>
      <c r="KZY865" s="28"/>
      <c r="KZZ865" s="28"/>
      <c r="LAA865" s="28"/>
      <c r="LAB865" s="28"/>
      <c r="LAC865" s="28"/>
      <c r="LAD865" s="28"/>
      <c r="LAE865" s="28"/>
      <c r="LAF865" s="28"/>
      <c r="LAG865" s="28"/>
      <c r="LAH865" s="28"/>
      <c r="LAI865" s="28"/>
      <c r="LAJ865" s="28"/>
      <c r="LAK865" s="28"/>
      <c r="LAL865" s="28"/>
      <c r="LAM865" s="28"/>
      <c r="LAN865" s="28"/>
      <c r="LAO865" s="28"/>
      <c r="LAP865" s="28"/>
      <c r="LAQ865" s="28"/>
      <c r="LAR865" s="28"/>
      <c r="LAS865" s="28"/>
      <c r="LAT865" s="28"/>
      <c r="LAU865" s="28"/>
      <c r="LAV865" s="28"/>
      <c r="LAW865" s="28"/>
      <c r="LAX865" s="28"/>
      <c r="LAY865" s="28"/>
      <c r="LAZ865" s="28"/>
      <c r="LBA865" s="28"/>
      <c r="LBB865" s="28"/>
      <c r="LBC865" s="28"/>
      <c r="LBD865" s="28"/>
      <c r="LBE865" s="28"/>
      <c r="LBF865" s="28"/>
      <c r="LBG865" s="28"/>
      <c r="LBH865" s="28"/>
      <c r="LBI865" s="28"/>
      <c r="LBJ865" s="28"/>
      <c r="LBK865" s="28"/>
      <c r="LBL865" s="28"/>
      <c r="LBM865" s="28"/>
      <c r="LBN865" s="28"/>
      <c r="LBO865" s="28"/>
      <c r="LBP865" s="28"/>
      <c r="LBQ865" s="28"/>
      <c r="LBR865" s="28"/>
      <c r="LBS865" s="28"/>
      <c r="LBT865" s="28"/>
      <c r="LBU865" s="28"/>
      <c r="LBV865" s="28"/>
      <c r="LBW865" s="28"/>
      <c r="LBX865" s="28"/>
      <c r="LBY865" s="28"/>
      <c r="LBZ865" s="28"/>
      <c r="LCA865" s="28"/>
      <c r="LCB865" s="28"/>
      <c r="LCC865" s="28"/>
      <c r="LCD865" s="28"/>
      <c r="LCE865" s="28"/>
      <c r="LCF865" s="28"/>
      <c r="LCG865" s="28"/>
      <c r="LCH865" s="28"/>
      <c r="LCI865" s="28"/>
      <c r="LCJ865" s="28"/>
      <c r="LCK865" s="28"/>
      <c r="LCL865" s="28"/>
      <c r="LCM865" s="28"/>
      <c r="LCN865" s="28"/>
      <c r="LCO865" s="28"/>
      <c r="LCP865" s="28"/>
      <c r="LCQ865" s="28"/>
      <c r="LCR865" s="28"/>
      <c r="LCS865" s="28"/>
      <c r="LCT865" s="28"/>
      <c r="LCU865" s="28"/>
      <c r="LCV865" s="28"/>
      <c r="LCW865" s="28"/>
      <c r="LCX865" s="28"/>
      <c r="LCY865" s="28"/>
      <c r="LCZ865" s="28"/>
      <c r="LDA865" s="28"/>
      <c r="LDB865" s="28"/>
      <c r="LDC865" s="28"/>
      <c r="LDD865" s="28"/>
      <c r="LDE865" s="28"/>
      <c r="LDF865" s="28"/>
      <c r="LDG865" s="28"/>
      <c r="LDH865" s="28"/>
      <c r="LDI865" s="28"/>
      <c r="LDJ865" s="28"/>
      <c r="LDK865" s="28"/>
      <c r="LDL865" s="28"/>
      <c r="LDM865" s="28"/>
      <c r="LDN865" s="28"/>
      <c r="LDO865" s="28"/>
      <c r="LDP865" s="28"/>
      <c r="LDQ865" s="28"/>
      <c r="LDR865" s="28"/>
      <c r="LDS865" s="28"/>
      <c r="LDT865" s="28"/>
      <c r="LDU865" s="28"/>
      <c r="LDV865" s="28"/>
      <c r="LDW865" s="28"/>
      <c r="LDX865" s="28"/>
      <c r="LDY865" s="28"/>
      <c r="LDZ865" s="28"/>
      <c r="LEA865" s="28"/>
      <c r="LEB865" s="28"/>
      <c r="LEC865" s="28"/>
      <c r="LED865" s="28"/>
      <c r="LEE865" s="28"/>
      <c r="LEF865" s="28"/>
      <c r="LEG865" s="28"/>
      <c r="LEH865" s="28"/>
      <c r="LEI865" s="28"/>
      <c r="LEJ865" s="28"/>
      <c r="LEK865" s="28"/>
      <c r="LEL865" s="28"/>
      <c r="LEM865" s="28"/>
      <c r="LEN865" s="28"/>
      <c r="LEO865" s="28"/>
      <c r="LEP865" s="28"/>
      <c r="LEQ865" s="28"/>
      <c r="LER865" s="28"/>
      <c r="LES865" s="28"/>
      <c r="LET865" s="28"/>
      <c r="LEU865" s="28"/>
      <c r="LEV865" s="28"/>
      <c r="LEW865" s="28"/>
      <c r="LEX865" s="28"/>
      <c r="LEY865" s="28"/>
      <c r="LEZ865" s="28"/>
      <c r="LFA865" s="28"/>
      <c r="LFB865" s="28"/>
      <c r="LFC865" s="28"/>
      <c r="LFD865" s="28"/>
      <c r="LFE865" s="28"/>
      <c r="LFF865" s="28"/>
      <c r="LFG865" s="28"/>
      <c r="LFH865" s="28"/>
      <c r="LFI865" s="28"/>
      <c r="LFJ865" s="28"/>
      <c r="LFK865" s="28"/>
      <c r="LFL865" s="28"/>
      <c r="LFM865" s="28"/>
      <c r="LFN865" s="28"/>
      <c r="LFO865" s="28"/>
      <c r="LFP865" s="28"/>
      <c r="LFQ865" s="28"/>
      <c r="LFR865" s="28"/>
      <c r="LFS865" s="28"/>
      <c r="LFT865" s="28"/>
      <c r="LFU865" s="28"/>
      <c r="LFV865" s="28"/>
      <c r="LFW865" s="28"/>
      <c r="LFX865" s="28"/>
      <c r="LFY865" s="28"/>
      <c r="LFZ865" s="28"/>
      <c r="LGA865" s="28"/>
      <c r="LGB865" s="28"/>
      <c r="LGC865" s="28"/>
      <c r="LGD865" s="28"/>
      <c r="LGE865" s="28"/>
      <c r="LGF865" s="28"/>
      <c r="LGG865" s="28"/>
      <c r="LGH865" s="28"/>
      <c r="LGI865" s="28"/>
      <c r="LGJ865" s="28"/>
      <c r="LGK865" s="28"/>
      <c r="LGL865" s="28"/>
      <c r="LGM865" s="28"/>
      <c r="LGN865" s="28"/>
      <c r="LGO865" s="28"/>
      <c r="LGP865" s="28"/>
      <c r="LGQ865" s="28"/>
      <c r="LGR865" s="28"/>
      <c r="LGS865" s="28"/>
      <c r="LGT865" s="28"/>
      <c r="LGU865" s="28"/>
      <c r="LGV865" s="28"/>
      <c r="LGW865" s="28"/>
      <c r="LGX865" s="28"/>
      <c r="LGY865" s="28"/>
      <c r="LGZ865" s="28"/>
      <c r="LHA865" s="28"/>
      <c r="LHB865" s="28"/>
      <c r="LHC865" s="28"/>
      <c r="LHD865" s="28"/>
      <c r="LHE865" s="28"/>
      <c r="LHF865" s="28"/>
      <c r="LHG865" s="28"/>
      <c r="LHH865" s="28"/>
      <c r="LHI865" s="28"/>
      <c r="LHJ865" s="28"/>
      <c r="LHK865" s="28"/>
      <c r="LHL865" s="28"/>
      <c r="LHM865" s="28"/>
      <c r="LHN865" s="28"/>
      <c r="LHO865" s="28"/>
      <c r="LHP865" s="28"/>
      <c r="LHQ865" s="28"/>
      <c r="LHR865" s="28"/>
      <c r="LHS865" s="28"/>
      <c r="LHT865" s="28"/>
      <c r="LHU865" s="28"/>
      <c r="LHV865" s="28"/>
      <c r="LHW865" s="28"/>
      <c r="LHX865" s="28"/>
      <c r="LHY865" s="28"/>
      <c r="LHZ865" s="28"/>
      <c r="LIA865" s="28"/>
      <c r="LIB865" s="28"/>
      <c r="LIC865" s="28"/>
      <c r="LID865" s="28"/>
      <c r="LIE865" s="28"/>
      <c r="LIF865" s="28"/>
      <c r="LIG865" s="28"/>
      <c r="LIH865" s="28"/>
      <c r="LII865" s="28"/>
      <c r="LIJ865" s="28"/>
      <c r="LIK865" s="28"/>
      <c r="LIL865" s="28"/>
      <c r="LIM865" s="28"/>
      <c r="LIN865" s="28"/>
      <c r="LIO865" s="28"/>
      <c r="LIP865" s="28"/>
      <c r="LIQ865" s="28"/>
      <c r="LIR865" s="28"/>
      <c r="LIS865" s="28"/>
      <c r="LIT865" s="28"/>
      <c r="LIU865" s="28"/>
      <c r="LIV865" s="28"/>
      <c r="LIW865" s="28"/>
      <c r="LIX865" s="28"/>
      <c r="LIY865" s="28"/>
      <c r="LIZ865" s="28"/>
      <c r="LJA865" s="28"/>
      <c r="LJB865" s="28"/>
      <c r="LJC865" s="28"/>
      <c r="LJD865" s="28"/>
      <c r="LJE865" s="28"/>
      <c r="LJF865" s="28"/>
      <c r="LJG865" s="28"/>
      <c r="LJH865" s="28"/>
      <c r="LJI865" s="28"/>
      <c r="LJJ865" s="28"/>
      <c r="LJK865" s="28"/>
      <c r="LJL865" s="28"/>
      <c r="LJM865" s="28"/>
      <c r="LJN865" s="28"/>
      <c r="LJO865" s="28"/>
      <c r="LJP865" s="28"/>
      <c r="LJQ865" s="28"/>
      <c r="LJR865" s="28"/>
      <c r="LJS865" s="28"/>
      <c r="LJT865" s="28"/>
      <c r="LJU865" s="28"/>
      <c r="LJV865" s="28"/>
      <c r="LJW865" s="28"/>
      <c r="LJX865" s="28"/>
      <c r="LJY865" s="28"/>
      <c r="LJZ865" s="28"/>
      <c r="LKA865" s="28"/>
      <c r="LKB865" s="28"/>
      <c r="LKC865" s="28"/>
      <c r="LKD865" s="28"/>
      <c r="LKE865" s="28"/>
      <c r="LKF865" s="28"/>
      <c r="LKG865" s="28"/>
      <c r="LKH865" s="28"/>
      <c r="LKI865" s="28"/>
      <c r="LKJ865" s="28"/>
      <c r="LKK865" s="28"/>
      <c r="LKL865" s="28"/>
      <c r="LKM865" s="28"/>
      <c r="LKN865" s="28"/>
      <c r="LKO865" s="28"/>
      <c r="LKP865" s="28"/>
      <c r="LKQ865" s="28"/>
      <c r="LKR865" s="28"/>
      <c r="LKS865" s="28"/>
      <c r="LKT865" s="28"/>
      <c r="LKU865" s="28"/>
      <c r="LKV865" s="28"/>
      <c r="LKW865" s="28"/>
      <c r="LKX865" s="28"/>
      <c r="LKY865" s="28"/>
      <c r="LKZ865" s="28"/>
      <c r="LLA865" s="28"/>
      <c r="LLB865" s="28"/>
      <c r="LLC865" s="28"/>
      <c r="LLD865" s="28"/>
      <c r="LLE865" s="28"/>
      <c r="LLF865" s="28"/>
      <c r="LLG865" s="28"/>
      <c r="LLH865" s="28"/>
      <c r="LLI865" s="28"/>
      <c r="LLJ865" s="28"/>
      <c r="LLK865" s="28"/>
      <c r="LLL865" s="28"/>
      <c r="LLM865" s="28"/>
      <c r="LLN865" s="28"/>
      <c r="LLO865" s="28"/>
      <c r="LLP865" s="28"/>
      <c r="LLQ865" s="28"/>
      <c r="LLR865" s="28"/>
      <c r="LLS865" s="28"/>
      <c r="LLT865" s="28"/>
      <c r="LLU865" s="28"/>
      <c r="LLV865" s="28"/>
      <c r="LLW865" s="28"/>
      <c r="LLX865" s="28"/>
      <c r="LLY865" s="28"/>
      <c r="LLZ865" s="28"/>
      <c r="LMA865" s="28"/>
      <c r="LMB865" s="28"/>
      <c r="LMC865" s="28"/>
      <c r="LMD865" s="28"/>
      <c r="LME865" s="28"/>
      <c r="LMF865" s="28"/>
      <c r="LMG865" s="28"/>
      <c r="LMH865" s="28"/>
      <c r="LMI865" s="28"/>
      <c r="LMJ865" s="28"/>
      <c r="LMK865" s="28"/>
      <c r="LML865" s="28"/>
      <c r="LMM865" s="28"/>
      <c r="LMN865" s="28"/>
      <c r="LMO865" s="28"/>
      <c r="LMP865" s="28"/>
      <c r="LMQ865" s="28"/>
      <c r="LMR865" s="28"/>
      <c r="LMS865" s="28"/>
      <c r="LMT865" s="28"/>
      <c r="LMU865" s="28"/>
      <c r="LMV865" s="28"/>
      <c r="LMW865" s="28"/>
      <c r="LMX865" s="28"/>
      <c r="LMY865" s="28"/>
      <c r="LMZ865" s="28"/>
      <c r="LNA865" s="28"/>
      <c r="LNB865" s="28"/>
      <c r="LNC865" s="28"/>
      <c r="LND865" s="28"/>
      <c r="LNE865" s="28"/>
      <c r="LNF865" s="28"/>
      <c r="LNG865" s="28"/>
      <c r="LNH865" s="28"/>
      <c r="LNI865" s="28"/>
      <c r="LNJ865" s="28"/>
      <c r="LNK865" s="28"/>
      <c r="LNL865" s="28"/>
      <c r="LNM865" s="28"/>
      <c r="LNN865" s="28"/>
      <c r="LNO865" s="28"/>
      <c r="LNP865" s="28"/>
      <c r="LNQ865" s="28"/>
      <c r="LNR865" s="28"/>
      <c r="LNS865" s="28"/>
      <c r="LNT865" s="28"/>
      <c r="LNU865" s="28"/>
      <c r="LNV865" s="28"/>
      <c r="LNW865" s="28"/>
      <c r="LNX865" s="28"/>
      <c r="LNY865" s="28"/>
      <c r="LNZ865" s="28"/>
      <c r="LOA865" s="28"/>
      <c r="LOB865" s="28"/>
      <c r="LOC865" s="28"/>
      <c r="LOD865" s="28"/>
      <c r="LOE865" s="28"/>
      <c r="LOF865" s="28"/>
      <c r="LOG865" s="28"/>
      <c r="LOH865" s="28"/>
      <c r="LOI865" s="28"/>
      <c r="LOJ865" s="28"/>
      <c r="LOK865" s="28"/>
      <c r="LOL865" s="28"/>
      <c r="LOM865" s="28"/>
      <c r="LON865" s="28"/>
      <c r="LOO865" s="28"/>
      <c r="LOP865" s="28"/>
      <c r="LOQ865" s="28"/>
      <c r="LOR865" s="28"/>
      <c r="LOS865" s="28"/>
      <c r="LOT865" s="28"/>
      <c r="LOU865" s="28"/>
      <c r="LOV865" s="28"/>
      <c r="LOW865" s="28"/>
      <c r="LOX865" s="28"/>
      <c r="LOY865" s="28"/>
      <c r="LOZ865" s="28"/>
      <c r="LPA865" s="28"/>
      <c r="LPB865" s="28"/>
      <c r="LPC865" s="28"/>
      <c r="LPD865" s="28"/>
      <c r="LPE865" s="28"/>
      <c r="LPF865" s="28"/>
      <c r="LPG865" s="28"/>
      <c r="LPH865" s="28"/>
      <c r="LPI865" s="28"/>
      <c r="LPJ865" s="28"/>
      <c r="LPK865" s="28"/>
      <c r="LPL865" s="28"/>
      <c r="LPM865" s="28"/>
      <c r="LPN865" s="28"/>
      <c r="LPO865" s="28"/>
      <c r="LPP865" s="28"/>
      <c r="LPQ865" s="28"/>
      <c r="LPR865" s="28"/>
      <c r="LPS865" s="28"/>
      <c r="LPT865" s="28"/>
      <c r="LPU865" s="28"/>
      <c r="LPV865" s="28"/>
      <c r="LPW865" s="28"/>
      <c r="LPX865" s="28"/>
      <c r="LPY865" s="28"/>
      <c r="LPZ865" s="28"/>
      <c r="LQA865" s="28"/>
      <c r="LQB865" s="28"/>
      <c r="LQC865" s="28"/>
      <c r="LQD865" s="28"/>
      <c r="LQE865" s="28"/>
      <c r="LQF865" s="28"/>
      <c r="LQG865" s="28"/>
      <c r="LQH865" s="28"/>
      <c r="LQI865" s="28"/>
      <c r="LQJ865" s="28"/>
      <c r="LQK865" s="28"/>
      <c r="LQL865" s="28"/>
      <c r="LQM865" s="28"/>
      <c r="LQN865" s="28"/>
      <c r="LQO865" s="28"/>
      <c r="LQP865" s="28"/>
      <c r="LQQ865" s="28"/>
      <c r="LQR865" s="28"/>
      <c r="LQS865" s="28"/>
      <c r="LQT865" s="28"/>
      <c r="LQU865" s="28"/>
      <c r="LQV865" s="28"/>
      <c r="LQW865" s="28"/>
      <c r="LQX865" s="28"/>
      <c r="LQY865" s="28"/>
      <c r="LQZ865" s="28"/>
      <c r="LRA865" s="28"/>
      <c r="LRB865" s="28"/>
      <c r="LRC865" s="28"/>
      <c r="LRD865" s="28"/>
      <c r="LRE865" s="28"/>
      <c r="LRF865" s="28"/>
      <c r="LRG865" s="28"/>
      <c r="LRH865" s="28"/>
      <c r="LRI865" s="28"/>
      <c r="LRJ865" s="28"/>
      <c r="LRK865" s="28"/>
      <c r="LRL865" s="28"/>
      <c r="LRM865" s="28"/>
      <c r="LRN865" s="28"/>
      <c r="LRO865" s="28"/>
      <c r="LRP865" s="28"/>
      <c r="LRQ865" s="28"/>
      <c r="LRR865" s="28"/>
      <c r="LRS865" s="28"/>
      <c r="LRT865" s="28"/>
      <c r="LRU865" s="28"/>
      <c r="LRV865" s="28"/>
      <c r="LRW865" s="28"/>
      <c r="LRX865" s="28"/>
      <c r="LRY865" s="28"/>
      <c r="LRZ865" s="28"/>
      <c r="LSA865" s="28"/>
      <c r="LSB865" s="28"/>
      <c r="LSC865" s="28"/>
      <c r="LSD865" s="28"/>
      <c r="LSE865" s="28"/>
      <c r="LSF865" s="28"/>
      <c r="LSG865" s="28"/>
      <c r="LSH865" s="28"/>
      <c r="LSI865" s="28"/>
      <c r="LSJ865" s="28"/>
      <c r="LSK865" s="28"/>
      <c r="LSL865" s="28"/>
      <c r="LSM865" s="28"/>
      <c r="LSN865" s="28"/>
      <c r="LSO865" s="28"/>
      <c r="LSP865" s="28"/>
      <c r="LSQ865" s="28"/>
      <c r="LSR865" s="28"/>
      <c r="LSS865" s="28"/>
      <c r="LST865" s="28"/>
      <c r="LSU865" s="28"/>
      <c r="LSV865" s="28"/>
      <c r="LSW865" s="28"/>
      <c r="LSX865" s="28"/>
      <c r="LSY865" s="28"/>
      <c r="LSZ865" s="28"/>
      <c r="LTA865" s="28"/>
      <c r="LTB865" s="28"/>
      <c r="LTC865" s="28"/>
      <c r="LTD865" s="28"/>
      <c r="LTE865" s="28"/>
      <c r="LTF865" s="28"/>
      <c r="LTG865" s="28"/>
      <c r="LTH865" s="28"/>
      <c r="LTI865" s="28"/>
      <c r="LTJ865" s="28"/>
      <c r="LTK865" s="28"/>
      <c r="LTL865" s="28"/>
      <c r="LTM865" s="28"/>
      <c r="LTN865" s="28"/>
      <c r="LTO865" s="28"/>
      <c r="LTP865" s="28"/>
      <c r="LTQ865" s="28"/>
      <c r="LTR865" s="28"/>
      <c r="LTS865" s="28"/>
      <c r="LTT865" s="28"/>
      <c r="LTU865" s="28"/>
      <c r="LTV865" s="28"/>
      <c r="LTW865" s="28"/>
      <c r="LTX865" s="28"/>
      <c r="LTY865" s="28"/>
      <c r="LTZ865" s="28"/>
      <c r="LUA865" s="28"/>
      <c r="LUB865" s="28"/>
      <c r="LUC865" s="28"/>
      <c r="LUD865" s="28"/>
      <c r="LUE865" s="28"/>
      <c r="LUF865" s="28"/>
      <c r="LUG865" s="28"/>
      <c r="LUH865" s="28"/>
      <c r="LUI865" s="28"/>
      <c r="LUJ865" s="28"/>
      <c r="LUK865" s="28"/>
      <c r="LUL865" s="28"/>
      <c r="LUM865" s="28"/>
      <c r="LUN865" s="28"/>
      <c r="LUO865" s="28"/>
      <c r="LUP865" s="28"/>
      <c r="LUQ865" s="28"/>
      <c r="LUR865" s="28"/>
      <c r="LUS865" s="28"/>
      <c r="LUT865" s="28"/>
      <c r="LUU865" s="28"/>
      <c r="LUV865" s="28"/>
      <c r="LUW865" s="28"/>
      <c r="LUX865" s="28"/>
      <c r="LUY865" s="28"/>
      <c r="LUZ865" s="28"/>
      <c r="LVA865" s="28"/>
      <c r="LVB865" s="28"/>
      <c r="LVC865" s="28"/>
      <c r="LVD865" s="28"/>
      <c r="LVE865" s="28"/>
      <c r="LVF865" s="28"/>
      <c r="LVG865" s="28"/>
      <c r="LVH865" s="28"/>
      <c r="LVI865" s="28"/>
      <c r="LVJ865" s="28"/>
      <c r="LVK865" s="28"/>
      <c r="LVL865" s="28"/>
      <c r="LVM865" s="28"/>
      <c r="LVN865" s="28"/>
      <c r="LVO865" s="28"/>
      <c r="LVP865" s="28"/>
      <c r="LVQ865" s="28"/>
      <c r="LVR865" s="28"/>
      <c r="LVS865" s="28"/>
      <c r="LVT865" s="28"/>
      <c r="LVU865" s="28"/>
      <c r="LVV865" s="28"/>
      <c r="LVW865" s="28"/>
      <c r="LVX865" s="28"/>
      <c r="LVY865" s="28"/>
      <c r="LVZ865" s="28"/>
      <c r="LWA865" s="28"/>
      <c r="LWB865" s="28"/>
      <c r="LWC865" s="28"/>
      <c r="LWD865" s="28"/>
      <c r="LWE865" s="28"/>
      <c r="LWF865" s="28"/>
      <c r="LWG865" s="28"/>
      <c r="LWH865" s="28"/>
      <c r="LWI865" s="28"/>
      <c r="LWJ865" s="28"/>
      <c r="LWK865" s="28"/>
      <c r="LWL865" s="28"/>
      <c r="LWM865" s="28"/>
      <c r="LWN865" s="28"/>
      <c r="LWO865" s="28"/>
      <c r="LWP865" s="28"/>
      <c r="LWQ865" s="28"/>
      <c r="LWR865" s="28"/>
      <c r="LWS865" s="28"/>
      <c r="LWT865" s="28"/>
      <c r="LWU865" s="28"/>
      <c r="LWV865" s="28"/>
      <c r="LWW865" s="28"/>
      <c r="LWX865" s="28"/>
      <c r="LWY865" s="28"/>
      <c r="LWZ865" s="28"/>
      <c r="LXA865" s="28"/>
      <c r="LXB865" s="28"/>
      <c r="LXC865" s="28"/>
      <c r="LXD865" s="28"/>
      <c r="LXE865" s="28"/>
      <c r="LXF865" s="28"/>
      <c r="LXG865" s="28"/>
      <c r="LXH865" s="28"/>
      <c r="LXI865" s="28"/>
      <c r="LXJ865" s="28"/>
      <c r="LXK865" s="28"/>
      <c r="LXL865" s="28"/>
      <c r="LXM865" s="28"/>
      <c r="LXN865" s="28"/>
      <c r="LXO865" s="28"/>
      <c r="LXP865" s="28"/>
      <c r="LXQ865" s="28"/>
      <c r="LXR865" s="28"/>
      <c r="LXS865" s="28"/>
      <c r="LXT865" s="28"/>
      <c r="LXU865" s="28"/>
      <c r="LXV865" s="28"/>
      <c r="LXW865" s="28"/>
      <c r="LXX865" s="28"/>
      <c r="LXY865" s="28"/>
      <c r="LXZ865" s="28"/>
      <c r="LYA865" s="28"/>
      <c r="LYB865" s="28"/>
      <c r="LYC865" s="28"/>
      <c r="LYD865" s="28"/>
      <c r="LYE865" s="28"/>
      <c r="LYF865" s="28"/>
      <c r="LYG865" s="28"/>
      <c r="LYH865" s="28"/>
      <c r="LYI865" s="28"/>
      <c r="LYJ865" s="28"/>
      <c r="LYK865" s="28"/>
      <c r="LYL865" s="28"/>
      <c r="LYM865" s="28"/>
      <c r="LYN865" s="28"/>
      <c r="LYO865" s="28"/>
      <c r="LYP865" s="28"/>
      <c r="LYQ865" s="28"/>
      <c r="LYR865" s="28"/>
      <c r="LYS865" s="28"/>
      <c r="LYT865" s="28"/>
      <c r="LYU865" s="28"/>
      <c r="LYV865" s="28"/>
      <c r="LYW865" s="28"/>
      <c r="LYX865" s="28"/>
      <c r="LYY865" s="28"/>
      <c r="LYZ865" s="28"/>
      <c r="LZA865" s="28"/>
      <c r="LZB865" s="28"/>
      <c r="LZC865" s="28"/>
      <c r="LZD865" s="28"/>
      <c r="LZE865" s="28"/>
      <c r="LZF865" s="28"/>
      <c r="LZG865" s="28"/>
      <c r="LZH865" s="28"/>
      <c r="LZI865" s="28"/>
      <c r="LZJ865" s="28"/>
      <c r="LZK865" s="28"/>
      <c r="LZL865" s="28"/>
      <c r="LZM865" s="28"/>
      <c r="LZN865" s="28"/>
      <c r="LZO865" s="28"/>
      <c r="LZP865" s="28"/>
      <c r="LZQ865" s="28"/>
      <c r="LZR865" s="28"/>
      <c r="LZS865" s="28"/>
      <c r="LZT865" s="28"/>
      <c r="LZU865" s="28"/>
      <c r="LZV865" s="28"/>
      <c r="LZW865" s="28"/>
      <c r="LZX865" s="28"/>
      <c r="LZY865" s="28"/>
      <c r="LZZ865" s="28"/>
      <c r="MAA865" s="28"/>
      <c r="MAB865" s="28"/>
      <c r="MAC865" s="28"/>
      <c r="MAD865" s="28"/>
      <c r="MAE865" s="28"/>
      <c r="MAF865" s="28"/>
      <c r="MAG865" s="28"/>
      <c r="MAH865" s="28"/>
      <c r="MAI865" s="28"/>
      <c r="MAJ865" s="28"/>
      <c r="MAK865" s="28"/>
      <c r="MAL865" s="28"/>
      <c r="MAM865" s="28"/>
      <c r="MAN865" s="28"/>
      <c r="MAO865" s="28"/>
      <c r="MAP865" s="28"/>
      <c r="MAQ865" s="28"/>
      <c r="MAR865" s="28"/>
      <c r="MAS865" s="28"/>
      <c r="MAT865" s="28"/>
      <c r="MAU865" s="28"/>
      <c r="MAV865" s="28"/>
      <c r="MAW865" s="28"/>
      <c r="MAX865" s="28"/>
      <c r="MAY865" s="28"/>
      <c r="MAZ865" s="28"/>
      <c r="MBA865" s="28"/>
      <c r="MBB865" s="28"/>
      <c r="MBC865" s="28"/>
      <c r="MBD865" s="28"/>
      <c r="MBE865" s="28"/>
      <c r="MBF865" s="28"/>
      <c r="MBG865" s="28"/>
      <c r="MBH865" s="28"/>
      <c r="MBI865" s="28"/>
      <c r="MBJ865" s="28"/>
      <c r="MBK865" s="28"/>
      <c r="MBL865" s="28"/>
      <c r="MBM865" s="28"/>
      <c r="MBN865" s="28"/>
      <c r="MBO865" s="28"/>
      <c r="MBP865" s="28"/>
      <c r="MBQ865" s="28"/>
      <c r="MBR865" s="28"/>
      <c r="MBS865" s="28"/>
      <c r="MBT865" s="28"/>
      <c r="MBU865" s="28"/>
      <c r="MBV865" s="28"/>
      <c r="MBW865" s="28"/>
      <c r="MBX865" s="28"/>
      <c r="MBY865" s="28"/>
      <c r="MBZ865" s="28"/>
      <c r="MCA865" s="28"/>
      <c r="MCB865" s="28"/>
      <c r="MCC865" s="28"/>
      <c r="MCD865" s="28"/>
      <c r="MCE865" s="28"/>
      <c r="MCF865" s="28"/>
      <c r="MCG865" s="28"/>
      <c r="MCH865" s="28"/>
      <c r="MCI865" s="28"/>
      <c r="MCJ865" s="28"/>
      <c r="MCK865" s="28"/>
      <c r="MCL865" s="28"/>
      <c r="MCM865" s="28"/>
      <c r="MCN865" s="28"/>
      <c r="MCO865" s="28"/>
      <c r="MCP865" s="28"/>
      <c r="MCQ865" s="28"/>
      <c r="MCR865" s="28"/>
      <c r="MCS865" s="28"/>
      <c r="MCT865" s="28"/>
      <c r="MCU865" s="28"/>
      <c r="MCV865" s="28"/>
      <c r="MCW865" s="28"/>
      <c r="MCX865" s="28"/>
      <c r="MCY865" s="28"/>
      <c r="MCZ865" s="28"/>
      <c r="MDA865" s="28"/>
      <c r="MDB865" s="28"/>
      <c r="MDC865" s="28"/>
      <c r="MDD865" s="28"/>
      <c r="MDE865" s="28"/>
      <c r="MDF865" s="28"/>
      <c r="MDG865" s="28"/>
      <c r="MDH865" s="28"/>
      <c r="MDI865" s="28"/>
      <c r="MDJ865" s="28"/>
      <c r="MDK865" s="28"/>
      <c r="MDL865" s="28"/>
      <c r="MDM865" s="28"/>
      <c r="MDN865" s="28"/>
      <c r="MDO865" s="28"/>
      <c r="MDP865" s="28"/>
      <c r="MDQ865" s="28"/>
      <c r="MDR865" s="28"/>
      <c r="MDS865" s="28"/>
      <c r="MDT865" s="28"/>
      <c r="MDU865" s="28"/>
      <c r="MDV865" s="28"/>
      <c r="MDW865" s="28"/>
      <c r="MDX865" s="28"/>
      <c r="MDY865" s="28"/>
      <c r="MDZ865" s="28"/>
      <c r="MEA865" s="28"/>
      <c r="MEB865" s="28"/>
      <c r="MEC865" s="28"/>
      <c r="MED865" s="28"/>
      <c r="MEE865" s="28"/>
      <c r="MEF865" s="28"/>
      <c r="MEG865" s="28"/>
      <c r="MEH865" s="28"/>
      <c r="MEI865" s="28"/>
      <c r="MEJ865" s="28"/>
      <c r="MEK865" s="28"/>
      <c r="MEL865" s="28"/>
      <c r="MEM865" s="28"/>
      <c r="MEN865" s="28"/>
      <c r="MEO865" s="28"/>
      <c r="MEP865" s="28"/>
      <c r="MEQ865" s="28"/>
      <c r="MER865" s="28"/>
      <c r="MES865" s="28"/>
      <c r="MET865" s="28"/>
      <c r="MEU865" s="28"/>
      <c r="MEV865" s="28"/>
      <c r="MEW865" s="28"/>
      <c r="MEX865" s="28"/>
      <c r="MEY865" s="28"/>
      <c r="MEZ865" s="28"/>
      <c r="MFA865" s="28"/>
      <c r="MFB865" s="28"/>
      <c r="MFC865" s="28"/>
      <c r="MFD865" s="28"/>
      <c r="MFE865" s="28"/>
      <c r="MFF865" s="28"/>
      <c r="MFG865" s="28"/>
      <c r="MFH865" s="28"/>
      <c r="MFI865" s="28"/>
      <c r="MFJ865" s="28"/>
      <c r="MFK865" s="28"/>
      <c r="MFL865" s="28"/>
      <c r="MFM865" s="28"/>
      <c r="MFN865" s="28"/>
      <c r="MFO865" s="28"/>
      <c r="MFP865" s="28"/>
      <c r="MFQ865" s="28"/>
      <c r="MFR865" s="28"/>
      <c r="MFS865" s="28"/>
      <c r="MFT865" s="28"/>
      <c r="MFU865" s="28"/>
      <c r="MFV865" s="28"/>
      <c r="MFW865" s="28"/>
      <c r="MFX865" s="28"/>
      <c r="MFY865" s="28"/>
      <c r="MFZ865" s="28"/>
      <c r="MGA865" s="28"/>
      <c r="MGB865" s="28"/>
      <c r="MGC865" s="28"/>
      <c r="MGD865" s="28"/>
      <c r="MGE865" s="28"/>
      <c r="MGF865" s="28"/>
      <c r="MGG865" s="28"/>
      <c r="MGH865" s="28"/>
      <c r="MGI865" s="28"/>
      <c r="MGJ865" s="28"/>
      <c r="MGK865" s="28"/>
      <c r="MGL865" s="28"/>
      <c r="MGM865" s="28"/>
      <c r="MGN865" s="28"/>
      <c r="MGO865" s="28"/>
      <c r="MGP865" s="28"/>
      <c r="MGQ865" s="28"/>
      <c r="MGR865" s="28"/>
      <c r="MGS865" s="28"/>
      <c r="MGT865" s="28"/>
      <c r="MGU865" s="28"/>
      <c r="MGV865" s="28"/>
      <c r="MGW865" s="28"/>
      <c r="MGX865" s="28"/>
      <c r="MGY865" s="28"/>
      <c r="MGZ865" s="28"/>
      <c r="MHA865" s="28"/>
      <c r="MHB865" s="28"/>
      <c r="MHC865" s="28"/>
      <c r="MHD865" s="28"/>
      <c r="MHE865" s="28"/>
      <c r="MHF865" s="28"/>
      <c r="MHG865" s="28"/>
      <c r="MHH865" s="28"/>
      <c r="MHI865" s="28"/>
      <c r="MHJ865" s="28"/>
      <c r="MHK865" s="28"/>
      <c r="MHL865" s="28"/>
      <c r="MHM865" s="28"/>
      <c r="MHN865" s="28"/>
      <c r="MHO865" s="28"/>
      <c r="MHP865" s="28"/>
      <c r="MHQ865" s="28"/>
      <c r="MHR865" s="28"/>
      <c r="MHS865" s="28"/>
      <c r="MHT865" s="28"/>
      <c r="MHU865" s="28"/>
      <c r="MHV865" s="28"/>
      <c r="MHW865" s="28"/>
      <c r="MHX865" s="28"/>
      <c r="MHY865" s="28"/>
      <c r="MHZ865" s="28"/>
      <c r="MIA865" s="28"/>
      <c r="MIB865" s="28"/>
      <c r="MIC865" s="28"/>
      <c r="MID865" s="28"/>
      <c r="MIE865" s="28"/>
      <c r="MIF865" s="28"/>
      <c r="MIG865" s="28"/>
      <c r="MIH865" s="28"/>
      <c r="MII865" s="28"/>
      <c r="MIJ865" s="28"/>
      <c r="MIK865" s="28"/>
      <c r="MIL865" s="28"/>
      <c r="MIM865" s="28"/>
      <c r="MIN865" s="28"/>
      <c r="MIO865" s="28"/>
      <c r="MIP865" s="28"/>
      <c r="MIQ865" s="28"/>
      <c r="MIR865" s="28"/>
      <c r="MIS865" s="28"/>
      <c r="MIT865" s="28"/>
      <c r="MIU865" s="28"/>
      <c r="MIV865" s="28"/>
      <c r="MIW865" s="28"/>
      <c r="MIX865" s="28"/>
      <c r="MIY865" s="28"/>
      <c r="MIZ865" s="28"/>
      <c r="MJA865" s="28"/>
      <c r="MJB865" s="28"/>
      <c r="MJC865" s="28"/>
      <c r="MJD865" s="28"/>
      <c r="MJE865" s="28"/>
      <c r="MJF865" s="28"/>
      <c r="MJG865" s="28"/>
      <c r="MJH865" s="28"/>
      <c r="MJI865" s="28"/>
      <c r="MJJ865" s="28"/>
      <c r="MJK865" s="28"/>
      <c r="MJL865" s="28"/>
      <c r="MJM865" s="28"/>
      <c r="MJN865" s="28"/>
      <c r="MJO865" s="28"/>
      <c r="MJP865" s="28"/>
      <c r="MJQ865" s="28"/>
      <c r="MJR865" s="28"/>
      <c r="MJS865" s="28"/>
      <c r="MJT865" s="28"/>
      <c r="MJU865" s="28"/>
      <c r="MJV865" s="28"/>
      <c r="MJW865" s="28"/>
      <c r="MJX865" s="28"/>
      <c r="MJY865" s="28"/>
      <c r="MJZ865" s="28"/>
      <c r="MKA865" s="28"/>
      <c r="MKB865" s="28"/>
      <c r="MKC865" s="28"/>
      <c r="MKD865" s="28"/>
      <c r="MKE865" s="28"/>
      <c r="MKF865" s="28"/>
      <c r="MKG865" s="28"/>
      <c r="MKH865" s="28"/>
      <c r="MKI865" s="28"/>
      <c r="MKJ865" s="28"/>
      <c r="MKK865" s="28"/>
      <c r="MKL865" s="28"/>
      <c r="MKM865" s="28"/>
      <c r="MKN865" s="28"/>
      <c r="MKO865" s="28"/>
      <c r="MKP865" s="28"/>
      <c r="MKQ865" s="28"/>
      <c r="MKR865" s="28"/>
      <c r="MKS865" s="28"/>
      <c r="MKT865" s="28"/>
      <c r="MKU865" s="28"/>
      <c r="MKV865" s="28"/>
      <c r="MKW865" s="28"/>
      <c r="MKX865" s="28"/>
      <c r="MKY865" s="28"/>
      <c r="MKZ865" s="28"/>
      <c r="MLA865" s="28"/>
      <c r="MLB865" s="28"/>
      <c r="MLC865" s="28"/>
      <c r="MLD865" s="28"/>
      <c r="MLE865" s="28"/>
      <c r="MLF865" s="28"/>
      <c r="MLG865" s="28"/>
      <c r="MLH865" s="28"/>
      <c r="MLI865" s="28"/>
      <c r="MLJ865" s="28"/>
      <c r="MLK865" s="28"/>
      <c r="MLL865" s="28"/>
      <c r="MLM865" s="28"/>
      <c r="MLN865" s="28"/>
      <c r="MLO865" s="28"/>
      <c r="MLP865" s="28"/>
      <c r="MLQ865" s="28"/>
      <c r="MLR865" s="28"/>
      <c r="MLS865" s="28"/>
      <c r="MLT865" s="28"/>
      <c r="MLU865" s="28"/>
      <c r="MLV865" s="28"/>
      <c r="MLW865" s="28"/>
      <c r="MLX865" s="28"/>
      <c r="MLY865" s="28"/>
      <c r="MLZ865" s="28"/>
      <c r="MMA865" s="28"/>
      <c r="MMB865" s="28"/>
      <c r="MMC865" s="28"/>
      <c r="MMD865" s="28"/>
      <c r="MME865" s="28"/>
      <c r="MMF865" s="28"/>
      <c r="MMG865" s="28"/>
      <c r="MMH865" s="28"/>
      <c r="MMI865" s="28"/>
      <c r="MMJ865" s="28"/>
      <c r="MMK865" s="28"/>
      <c r="MML865" s="28"/>
      <c r="MMM865" s="28"/>
      <c r="MMN865" s="28"/>
      <c r="MMO865" s="28"/>
      <c r="MMP865" s="28"/>
      <c r="MMQ865" s="28"/>
      <c r="MMR865" s="28"/>
      <c r="MMS865" s="28"/>
      <c r="MMT865" s="28"/>
      <c r="MMU865" s="28"/>
      <c r="MMV865" s="28"/>
      <c r="MMW865" s="28"/>
      <c r="MMX865" s="28"/>
      <c r="MMY865" s="28"/>
      <c r="MMZ865" s="28"/>
      <c r="MNA865" s="28"/>
      <c r="MNB865" s="28"/>
      <c r="MNC865" s="28"/>
      <c r="MND865" s="28"/>
      <c r="MNE865" s="28"/>
      <c r="MNF865" s="28"/>
      <c r="MNG865" s="28"/>
      <c r="MNH865" s="28"/>
      <c r="MNI865" s="28"/>
      <c r="MNJ865" s="28"/>
      <c r="MNK865" s="28"/>
      <c r="MNL865" s="28"/>
      <c r="MNM865" s="28"/>
      <c r="MNN865" s="28"/>
      <c r="MNO865" s="28"/>
      <c r="MNP865" s="28"/>
      <c r="MNQ865" s="28"/>
      <c r="MNR865" s="28"/>
      <c r="MNS865" s="28"/>
      <c r="MNT865" s="28"/>
      <c r="MNU865" s="28"/>
      <c r="MNV865" s="28"/>
      <c r="MNW865" s="28"/>
      <c r="MNX865" s="28"/>
      <c r="MNY865" s="28"/>
      <c r="MNZ865" s="28"/>
      <c r="MOA865" s="28"/>
      <c r="MOB865" s="28"/>
      <c r="MOC865" s="28"/>
      <c r="MOD865" s="28"/>
      <c r="MOE865" s="28"/>
      <c r="MOF865" s="28"/>
      <c r="MOG865" s="28"/>
      <c r="MOH865" s="28"/>
      <c r="MOI865" s="28"/>
      <c r="MOJ865" s="28"/>
      <c r="MOK865" s="28"/>
      <c r="MOL865" s="28"/>
      <c r="MOM865" s="28"/>
      <c r="MON865" s="28"/>
      <c r="MOO865" s="28"/>
      <c r="MOP865" s="28"/>
      <c r="MOQ865" s="28"/>
      <c r="MOR865" s="28"/>
      <c r="MOS865" s="28"/>
      <c r="MOT865" s="28"/>
      <c r="MOU865" s="28"/>
      <c r="MOV865" s="28"/>
      <c r="MOW865" s="28"/>
      <c r="MOX865" s="28"/>
      <c r="MOY865" s="28"/>
      <c r="MOZ865" s="28"/>
      <c r="MPA865" s="28"/>
      <c r="MPB865" s="28"/>
      <c r="MPC865" s="28"/>
      <c r="MPD865" s="28"/>
      <c r="MPE865" s="28"/>
      <c r="MPF865" s="28"/>
      <c r="MPG865" s="28"/>
      <c r="MPH865" s="28"/>
      <c r="MPI865" s="28"/>
      <c r="MPJ865" s="28"/>
      <c r="MPK865" s="28"/>
      <c r="MPL865" s="28"/>
      <c r="MPM865" s="28"/>
      <c r="MPN865" s="28"/>
      <c r="MPO865" s="28"/>
      <c r="MPP865" s="28"/>
      <c r="MPQ865" s="28"/>
      <c r="MPR865" s="28"/>
      <c r="MPS865" s="28"/>
      <c r="MPT865" s="28"/>
      <c r="MPU865" s="28"/>
      <c r="MPV865" s="28"/>
      <c r="MPW865" s="28"/>
      <c r="MPX865" s="28"/>
      <c r="MPY865" s="28"/>
      <c r="MPZ865" s="28"/>
      <c r="MQA865" s="28"/>
      <c r="MQB865" s="28"/>
      <c r="MQC865" s="28"/>
      <c r="MQD865" s="28"/>
      <c r="MQE865" s="28"/>
      <c r="MQF865" s="28"/>
      <c r="MQG865" s="28"/>
      <c r="MQH865" s="28"/>
      <c r="MQI865" s="28"/>
      <c r="MQJ865" s="28"/>
      <c r="MQK865" s="28"/>
      <c r="MQL865" s="28"/>
      <c r="MQM865" s="28"/>
      <c r="MQN865" s="28"/>
      <c r="MQO865" s="28"/>
      <c r="MQP865" s="28"/>
      <c r="MQQ865" s="28"/>
      <c r="MQR865" s="28"/>
      <c r="MQS865" s="28"/>
      <c r="MQT865" s="28"/>
      <c r="MQU865" s="28"/>
      <c r="MQV865" s="28"/>
      <c r="MQW865" s="28"/>
      <c r="MQX865" s="28"/>
      <c r="MQY865" s="28"/>
      <c r="MQZ865" s="28"/>
      <c r="MRA865" s="28"/>
      <c r="MRB865" s="28"/>
      <c r="MRC865" s="28"/>
      <c r="MRD865" s="28"/>
      <c r="MRE865" s="28"/>
      <c r="MRF865" s="28"/>
      <c r="MRG865" s="28"/>
      <c r="MRH865" s="28"/>
      <c r="MRI865" s="28"/>
      <c r="MRJ865" s="28"/>
      <c r="MRK865" s="28"/>
      <c r="MRL865" s="28"/>
      <c r="MRM865" s="28"/>
      <c r="MRN865" s="28"/>
      <c r="MRO865" s="28"/>
      <c r="MRP865" s="28"/>
      <c r="MRQ865" s="28"/>
      <c r="MRR865" s="28"/>
      <c r="MRS865" s="28"/>
      <c r="MRT865" s="28"/>
      <c r="MRU865" s="28"/>
      <c r="MRV865" s="28"/>
      <c r="MRW865" s="28"/>
      <c r="MRX865" s="28"/>
      <c r="MRY865" s="28"/>
      <c r="MRZ865" s="28"/>
      <c r="MSA865" s="28"/>
      <c r="MSB865" s="28"/>
      <c r="MSC865" s="28"/>
      <c r="MSD865" s="28"/>
      <c r="MSE865" s="28"/>
      <c r="MSF865" s="28"/>
      <c r="MSG865" s="28"/>
      <c r="MSH865" s="28"/>
      <c r="MSI865" s="28"/>
      <c r="MSJ865" s="28"/>
      <c r="MSK865" s="28"/>
      <c r="MSL865" s="28"/>
      <c r="MSM865" s="28"/>
      <c r="MSN865" s="28"/>
      <c r="MSO865" s="28"/>
      <c r="MSP865" s="28"/>
      <c r="MSQ865" s="28"/>
      <c r="MSR865" s="28"/>
      <c r="MSS865" s="28"/>
      <c r="MST865" s="28"/>
      <c r="MSU865" s="28"/>
      <c r="MSV865" s="28"/>
      <c r="MSW865" s="28"/>
      <c r="MSX865" s="28"/>
      <c r="MSY865" s="28"/>
      <c r="MSZ865" s="28"/>
      <c r="MTA865" s="28"/>
      <c r="MTB865" s="28"/>
      <c r="MTC865" s="28"/>
      <c r="MTD865" s="28"/>
      <c r="MTE865" s="28"/>
      <c r="MTF865" s="28"/>
      <c r="MTG865" s="28"/>
      <c r="MTH865" s="28"/>
      <c r="MTI865" s="28"/>
      <c r="MTJ865" s="28"/>
      <c r="MTK865" s="28"/>
      <c r="MTL865" s="28"/>
      <c r="MTM865" s="28"/>
      <c r="MTN865" s="28"/>
      <c r="MTO865" s="28"/>
      <c r="MTP865" s="28"/>
      <c r="MTQ865" s="28"/>
      <c r="MTR865" s="28"/>
      <c r="MTS865" s="28"/>
      <c r="MTT865" s="28"/>
      <c r="MTU865" s="28"/>
      <c r="MTV865" s="28"/>
      <c r="MTW865" s="28"/>
      <c r="MTX865" s="28"/>
      <c r="MTY865" s="28"/>
      <c r="MTZ865" s="28"/>
      <c r="MUA865" s="28"/>
      <c r="MUB865" s="28"/>
      <c r="MUC865" s="28"/>
      <c r="MUD865" s="28"/>
      <c r="MUE865" s="28"/>
      <c r="MUF865" s="28"/>
      <c r="MUG865" s="28"/>
      <c r="MUH865" s="28"/>
      <c r="MUI865" s="28"/>
      <c r="MUJ865" s="28"/>
      <c r="MUK865" s="28"/>
      <c r="MUL865" s="28"/>
      <c r="MUM865" s="28"/>
      <c r="MUN865" s="28"/>
      <c r="MUO865" s="28"/>
      <c r="MUP865" s="28"/>
      <c r="MUQ865" s="28"/>
      <c r="MUR865" s="28"/>
      <c r="MUS865" s="28"/>
      <c r="MUT865" s="28"/>
      <c r="MUU865" s="28"/>
      <c r="MUV865" s="28"/>
      <c r="MUW865" s="28"/>
      <c r="MUX865" s="28"/>
      <c r="MUY865" s="28"/>
      <c r="MUZ865" s="28"/>
      <c r="MVA865" s="28"/>
      <c r="MVB865" s="28"/>
      <c r="MVC865" s="28"/>
      <c r="MVD865" s="28"/>
      <c r="MVE865" s="28"/>
      <c r="MVF865" s="28"/>
      <c r="MVG865" s="28"/>
      <c r="MVH865" s="28"/>
      <c r="MVI865" s="28"/>
      <c r="MVJ865" s="28"/>
      <c r="MVK865" s="28"/>
      <c r="MVL865" s="28"/>
      <c r="MVM865" s="28"/>
      <c r="MVN865" s="28"/>
      <c r="MVO865" s="28"/>
      <c r="MVP865" s="28"/>
      <c r="MVQ865" s="28"/>
      <c r="MVR865" s="28"/>
      <c r="MVS865" s="28"/>
      <c r="MVT865" s="28"/>
      <c r="MVU865" s="28"/>
      <c r="MVV865" s="28"/>
      <c r="MVW865" s="28"/>
      <c r="MVX865" s="28"/>
      <c r="MVY865" s="28"/>
      <c r="MVZ865" s="28"/>
      <c r="MWA865" s="28"/>
      <c r="MWB865" s="28"/>
      <c r="MWC865" s="28"/>
      <c r="MWD865" s="28"/>
      <c r="MWE865" s="28"/>
      <c r="MWF865" s="28"/>
      <c r="MWG865" s="28"/>
      <c r="MWH865" s="28"/>
      <c r="MWI865" s="28"/>
      <c r="MWJ865" s="28"/>
      <c r="MWK865" s="28"/>
      <c r="MWL865" s="28"/>
      <c r="MWM865" s="28"/>
      <c r="MWN865" s="28"/>
      <c r="MWO865" s="28"/>
      <c r="MWP865" s="28"/>
      <c r="MWQ865" s="28"/>
      <c r="MWR865" s="28"/>
      <c r="MWS865" s="28"/>
      <c r="MWT865" s="28"/>
      <c r="MWU865" s="28"/>
      <c r="MWV865" s="28"/>
      <c r="MWW865" s="28"/>
      <c r="MWX865" s="28"/>
      <c r="MWY865" s="28"/>
      <c r="MWZ865" s="28"/>
      <c r="MXA865" s="28"/>
      <c r="MXB865" s="28"/>
      <c r="MXC865" s="28"/>
      <c r="MXD865" s="28"/>
      <c r="MXE865" s="28"/>
      <c r="MXF865" s="28"/>
      <c r="MXG865" s="28"/>
      <c r="MXH865" s="28"/>
      <c r="MXI865" s="28"/>
      <c r="MXJ865" s="28"/>
      <c r="MXK865" s="28"/>
      <c r="MXL865" s="28"/>
      <c r="MXM865" s="28"/>
      <c r="MXN865" s="28"/>
      <c r="MXO865" s="28"/>
      <c r="MXP865" s="28"/>
      <c r="MXQ865" s="28"/>
      <c r="MXR865" s="28"/>
      <c r="MXS865" s="28"/>
      <c r="MXT865" s="28"/>
      <c r="MXU865" s="28"/>
      <c r="MXV865" s="28"/>
      <c r="MXW865" s="28"/>
      <c r="MXX865" s="28"/>
      <c r="MXY865" s="28"/>
      <c r="MXZ865" s="28"/>
      <c r="MYA865" s="28"/>
      <c r="MYB865" s="28"/>
      <c r="MYC865" s="28"/>
      <c r="MYD865" s="28"/>
      <c r="MYE865" s="28"/>
      <c r="MYF865" s="28"/>
      <c r="MYG865" s="28"/>
      <c r="MYH865" s="28"/>
      <c r="MYI865" s="28"/>
      <c r="MYJ865" s="28"/>
      <c r="MYK865" s="28"/>
      <c r="MYL865" s="28"/>
      <c r="MYM865" s="28"/>
      <c r="MYN865" s="28"/>
      <c r="MYO865" s="28"/>
      <c r="MYP865" s="28"/>
      <c r="MYQ865" s="28"/>
      <c r="MYR865" s="28"/>
      <c r="MYS865" s="28"/>
      <c r="MYT865" s="28"/>
      <c r="MYU865" s="28"/>
      <c r="MYV865" s="28"/>
      <c r="MYW865" s="28"/>
      <c r="MYX865" s="28"/>
      <c r="MYY865" s="28"/>
      <c r="MYZ865" s="28"/>
      <c r="MZA865" s="28"/>
      <c r="MZB865" s="28"/>
      <c r="MZC865" s="28"/>
      <c r="MZD865" s="28"/>
      <c r="MZE865" s="28"/>
      <c r="MZF865" s="28"/>
      <c r="MZG865" s="28"/>
      <c r="MZH865" s="28"/>
      <c r="MZI865" s="28"/>
      <c r="MZJ865" s="28"/>
      <c r="MZK865" s="28"/>
      <c r="MZL865" s="28"/>
      <c r="MZM865" s="28"/>
      <c r="MZN865" s="28"/>
      <c r="MZO865" s="28"/>
      <c r="MZP865" s="28"/>
      <c r="MZQ865" s="28"/>
      <c r="MZR865" s="28"/>
      <c r="MZS865" s="28"/>
      <c r="MZT865" s="28"/>
      <c r="MZU865" s="28"/>
      <c r="MZV865" s="28"/>
      <c r="MZW865" s="28"/>
      <c r="MZX865" s="28"/>
      <c r="MZY865" s="28"/>
      <c r="MZZ865" s="28"/>
      <c r="NAA865" s="28"/>
      <c r="NAB865" s="28"/>
      <c r="NAC865" s="28"/>
      <c r="NAD865" s="28"/>
      <c r="NAE865" s="28"/>
      <c r="NAF865" s="28"/>
      <c r="NAG865" s="28"/>
      <c r="NAH865" s="28"/>
      <c r="NAI865" s="28"/>
      <c r="NAJ865" s="28"/>
      <c r="NAK865" s="28"/>
      <c r="NAL865" s="28"/>
      <c r="NAM865" s="28"/>
      <c r="NAN865" s="28"/>
      <c r="NAO865" s="28"/>
      <c r="NAP865" s="28"/>
      <c r="NAQ865" s="28"/>
      <c r="NAR865" s="28"/>
      <c r="NAS865" s="28"/>
      <c r="NAT865" s="28"/>
      <c r="NAU865" s="28"/>
      <c r="NAV865" s="28"/>
      <c r="NAW865" s="28"/>
      <c r="NAX865" s="28"/>
      <c r="NAY865" s="28"/>
      <c r="NAZ865" s="28"/>
      <c r="NBA865" s="28"/>
      <c r="NBB865" s="28"/>
      <c r="NBC865" s="28"/>
      <c r="NBD865" s="28"/>
      <c r="NBE865" s="28"/>
      <c r="NBF865" s="28"/>
      <c r="NBG865" s="28"/>
      <c r="NBH865" s="28"/>
      <c r="NBI865" s="28"/>
      <c r="NBJ865" s="28"/>
      <c r="NBK865" s="28"/>
      <c r="NBL865" s="28"/>
      <c r="NBM865" s="28"/>
      <c r="NBN865" s="28"/>
      <c r="NBO865" s="28"/>
      <c r="NBP865" s="28"/>
      <c r="NBQ865" s="28"/>
      <c r="NBR865" s="28"/>
      <c r="NBS865" s="28"/>
      <c r="NBT865" s="28"/>
      <c r="NBU865" s="28"/>
      <c r="NBV865" s="28"/>
      <c r="NBW865" s="28"/>
      <c r="NBX865" s="28"/>
      <c r="NBY865" s="28"/>
      <c r="NBZ865" s="28"/>
      <c r="NCA865" s="28"/>
      <c r="NCB865" s="28"/>
      <c r="NCC865" s="28"/>
      <c r="NCD865" s="28"/>
      <c r="NCE865" s="28"/>
      <c r="NCF865" s="28"/>
      <c r="NCG865" s="28"/>
      <c r="NCH865" s="28"/>
      <c r="NCI865" s="28"/>
      <c r="NCJ865" s="28"/>
      <c r="NCK865" s="28"/>
      <c r="NCL865" s="28"/>
      <c r="NCM865" s="28"/>
      <c r="NCN865" s="28"/>
      <c r="NCO865" s="28"/>
      <c r="NCP865" s="28"/>
      <c r="NCQ865" s="28"/>
      <c r="NCR865" s="28"/>
      <c r="NCS865" s="28"/>
      <c r="NCT865" s="28"/>
      <c r="NCU865" s="28"/>
      <c r="NCV865" s="28"/>
      <c r="NCW865" s="28"/>
      <c r="NCX865" s="28"/>
      <c r="NCY865" s="28"/>
      <c r="NCZ865" s="28"/>
      <c r="NDA865" s="28"/>
      <c r="NDB865" s="28"/>
      <c r="NDC865" s="28"/>
      <c r="NDD865" s="28"/>
      <c r="NDE865" s="28"/>
      <c r="NDF865" s="28"/>
      <c r="NDG865" s="28"/>
      <c r="NDH865" s="28"/>
      <c r="NDI865" s="28"/>
      <c r="NDJ865" s="28"/>
      <c r="NDK865" s="28"/>
      <c r="NDL865" s="28"/>
      <c r="NDM865" s="28"/>
      <c r="NDN865" s="28"/>
      <c r="NDO865" s="28"/>
      <c r="NDP865" s="28"/>
      <c r="NDQ865" s="28"/>
      <c r="NDR865" s="28"/>
      <c r="NDS865" s="28"/>
      <c r="NDT865" s="28"/>
      <c r="NDU865" s="28"/>
      <c r="NDV865" s="28"/>
      <c r="NDW865" s="28"/>
      <c r="NDX865" s="28"/>
      <c r="NDY865" s="28"/>
      <c r="NDZ865" s="28"/>
      <c r="NEA865" s="28"/>
      <c r="NEB865" s="28"/>
      <c r="NEC865" s="28"/>
      <c r="NED865" s="28"/>
      <c r="NEE865" s="28"/>
      <c r="NEF865" s="28"/>
      <c r="NEG865" s="28"/>
      <c r="NEH865" s="28"/>
      <c r="NEI865" s="28"/>
      <c r="NEJ865" s="28"/>
      <c r="NEK865" s="28"/>
      <c r="NEL865" s="28"/>
      <c r="NEM865" s="28"/>
      <c r="NEN865" s="28"/>
      <c r="NEO865" s="28"/>
      <c r="NEP865" s="28"/>
      <c r="NEQ865" s="28"/>
      <c r="NER865" s="28"/>
      <c r="NES865" s="28"/>
      <c r="NET865" s="28"/>
      <c r="NEU865" s="28"/>
      <c r="NEV865" s="28"/>
      <c r="NEW865" s="28"/>
      <c r="NEX865" s="28"/>
      <c r="NEY865" s="28"/>
      <c r="NEZ865" s="28"/>
      <c r="NFA865" s="28"/>
      <c r="NFB865" s="28"/>
      <c r="NFC865" s="28"/>
      <c r="NFD865" s="28"/>
      <c r="NFE865" s="28"/>
      <c r="NFF865" s="28"/>
      <c r="NFG865" s="28"/>
      <c r="NFH865" s="28"/>
      <c r="NFI865" s="28"/>
      <c r="NFJ865" s="28"/>
      <c r="NFK865" s="28"/>
      <c r="NFL865" s="28"/>
      <c r="NFM865" s="28"/>
      <c r="NFN865" s="28"/>
      <c r="NFO865" s="28"/>
      <c r="NFP865" s="28"/>
      <c r="NFQ865" s="28"/>
      <c r="NFR865" s="28"/>
      <c r="NFS865" s="28"/>
      <c r="NFT865" s="28"/>
      <c r="NFU865" s="28"/>
      <c r="NFV865" s="28"/>
      <c r="NFW865" s="28"/>
      <c r="NFX865" s="28"/>
      <c r="NFY865" s="28"/>
      <c r="NFZ865" s="28"/>
      <c r="NGA865" s="28"/>
      <c r="NGB865" s="28"/>
      <c r="NGC865" s="28"/>
      <c r="NGD865" s="28"/>
      <c r="NGE865" s="28"/>
      <c r="NGF865" s="28"/>
      <c r="NGG865" s="28"/>
      <c r="NGH865" s="28"/>
      <c r="NGI865" s="28"/>
      <c r="NGJ865" s="28"/>
      <c r="NGK865" s="28"/>
      <c r="NGL865" s="28"/>
      <c r="NGM865" s="28"/>
      <c r="NGN865" s="28"/>
      <c r="NGO865" s="28"/>
      <c r="NGP865" s="28"/>
      <c r="NGQ865" s="28"/>
      <c r="NGR865" s="28"/>
      <c r="NGS865" s="28"/>
      <c r="NGT865" s="28"/>
      <c r="NGU865" s="28"/>
      <c r="NGV865" s="28"/>
      <c r="NGW865" s="28"/>
      <c r="NGX865" s="28"/>
      <c r="NGY865" s="28"/>
      <c r="NGZ865" s="28"/>
      <c r="NHA865" s="28"/>
      <c r="NHB865" s="28"/>
      <c r="NHC865" s="28"/>
      <c r="NHD865" s="28"/>
      <c r="NHE865" s="28"/>
      <c r="NHF865" s="28"/>
      <c r="NHG865" s="28"/>
      <c r="NHH865" s="28"/>
      <c r="NHI865" s="28"/>
      <c r="NHJ865" s="28"/>
      <c r="NHK865" s="28"/>
      <c r="NHL865" s="28"/>
      <c r="NHM865" s="28"/>
      <c r="NHN865" s="28"/>
      <c r="NHO865" s="28"/>
      <c r="NHP865" s="28"/>
      <c r="NHQ865" s="28"/>
      <c r="NHR865" s="28"/>
      <c r="NHS865" s="28"/>
      <c r="NHT865" s="28"/>
      <c r="NHU865" s="28"/>
      <c r="NHV865" s="28"/>
      <c r="NHW865" s="28"/>
      <c r="NHX865" s="28"/>
      <c r="NHY865" s="28"/>
      <c r="NHZ865" s="28"/>
      <c r="NIA865" s="28"/>
      <c r="NIB865" s="28"/>
      <c r="NIC865" s="28"/>
      <c r="NID865" s="28"/>
      <c r="NIE865" s="28"/>
      <c r="NIF865" s="28"/>
      <c r="NIG865" s="28"/>
      <c r="NIH865" s="28"/>
      <c r="NII865" s="28"/>
      <c r="NIJ865" s="28"/>
      <c r="NIK865" s="28"/>
      <c r="NIL865" s="28"/>
      <c r="NIM865" s="28"/>
      <c r="NIN865" s="28"/>
      <c r="NIO865" s="28"/>
      <c r="NIP865" s="28"/>
      <c r="NIQ865" s="28"/>
      <c r="NIR865" s="28"/>
      <c r="NIS865" s="28"/>
      <c r="NIT865" s="28"/>
      <c r="NIU865" s="28"/>
      <c r="NIV865" s="28"/>
      <c r="NIW865" s="28"/>
      <c r="NIX865" s="28"/>
      <c r="NIY865" s="28"/>
      <c r="NIZ865" s="28"/>
      <c r="NJA865" s="28"/>
      <c r="NJB865" s="28"/>
      <c r="NJC865" s="28"/>
      <c r="NJD865" s="28"/>
      <c r="NJE865" s="28"/>
      <c r="NJF865" s="28"/>
      <c r="NJG865" s="28"/>
      <c r="NJH865" s="28"/>
      <c r="NJI865" s="28"/>
      <c r="NJJ865" s="28"/>
      <c r="NJK865" s="28"/>
      <c r="NJL865" s="28"/>
      <c r="NJM865" s="28"/>
      <c r="NJN865" s="28"/>
      <c r="NJO865" s="28"/>
      <c r="NJP865" s="28"/>
      <c r="NJQ865" s="28"/>
      <c r="NJR865" s="28"/>
      <c r="NJS865" s="28"/>
      <c r="NJT865" s="28"/>
      <c r="NJU865" s="28"/>
      <c r="NJV865" s="28"/>
      <c r="NJW865" s="28"/>
      <c r="NJX865" s="28"/>
      <c r="NJY865" s="28"/>
      <c r="NJZ865" s="28"/>
      <c r="NKA865" s="28"/>
      <c r="NKB865" s="28"/>
      <c r="NKC865" s="28"/>
      <c r="NKD865" s="28"/>
      <c r="NKE865" s="28"/>
      <c r="NKF865" s="28"/>
      <c r="NKG865" s="28"/>
      <c r="NKH865" s="28"/>
      <c r="NKI865" s="28"/>
      <c r="NKJ865" s="28"/>
      <c r="NKK865" s="28"/>
      <c r="NKL865" s="28"/>
      <c r="NKM865" s="28"/>
      <c r="NKN865" s="28"/>
      <c r="NKO865" s="28"/>
      <c r="NKP865" s="28"/>
      <c r="NKQ865" s="28"/>
      <c r="NKR865" s="28"/>
      <c r="NKS865" s="28"/>
      <c r="NKT865" s="28"/>
      <c r="NKU865" s="28"/>
      <c r="NKV865" s="28"/>
      <c r="NKW865" s="28"/>
      <c r="NKX865" s="28"/>
      <c r="NKY865" s="28"/>
      <c r="NKZ865" s="28"/>
      <c r="NLA865" s="28"/>
      <c r="NLB865" s="28"/>
      <c r="NLC865" s="28"/>
      <c r="NLD865" s="28"/>
      <c r="NLE865" s="28"/>
      <c r="NLF865" s="28"/>
      <c r="NLG865" s="28"/>
      <c r="NLH865" s="28"/>
      <c r="NLI865" s="28"/>
      <c r="NLJ865" s="28"/>
      <c r="NLK865" s="28"/>
      <c r="NLL865" s="28"/>
      <c r="NLM865" s="28"/>
      <c r="NLN865" s="28"/>
      <c r="NLO865" s="28"/>
      <c r="NLP865" s="28"/>
      <c r="NLQ865" s="28"/>
      <c r="NLR865" s="28"/>
      <c r="NLS865" s="28"/>
      <c r="NLT865" s="28"/>
      <c r="NLU865" s="28"/>
      <c r="NLV865" s="28"/>
      <c r="NLW865" s="28"/>
      <c r="NLX865" s="28"/>
      <c r="NLY865" s="28"/>
      <c r="NLZ865" s="28"/>
      <c r="NMA865" s="28"/>
      <c r="NMB865" s="28"/>
      <c r="NMC865" s="28"/>
      <c r="NMD865" s="28"/>
      <c r="NME865" s="28"/>
      <c r="NMF865" s="28"/>
      <c r="NMG865" s="28"/>
      <c r="NMH865" s="28"/>
      <c r="NMI865" s="28"/>
      <c r="NMJ865" s="28"/>
      <c r="NMK865" s="28"/>
      <c r="NML865" s="28"/>
      <c r="NMM865" s="28"/>
      <c r="NMN865" s="28"/>
      <c r="NMO865" s="28"/>
      <c r="NMP865" s="28"/>
      <c r="NMQ865" s="28"/>
      <c r="NMR865" s="28"/>
      <c r="NMS865" s="28"/>
      <c r="NMT865" s="28"/>
      <c r="NMU865" s="28"/>
      <c r="NMV865" s="28"/>
      <c r="NMW865" s="28"/>
      <c r="NMX865" s="28"/>
      <c r="NMY865" s="28"/>
      <c r="NMZ865" s="28"/>
      <c r="NNA865" s="28"/>
      <c r="NNB865" s="28"/>
      <c r="NNC865" s="28"/>
      <c r="NND865" s="28"/>
      <c r="NNE865" s="28"/>
      <c r="NNF865" s="28"/>
      <c r="NNG865" s="28"/>
      <c r="NNH865" s="28"/>
      <c r="NNI865" s="28"/>
      <c r="NNJ865" s="28"/>
      <c r="NNK865" s="28"/>
      <c r="NNL865" s="28"/>
      <c r="NNM865" s="28"/>
      <c r="NNN865" s="28"/>
      <c r="NNO865" s="28"/>
      <c r="NNP865" s="28"/>
      <c r="NNQ865" s="28"/>
      <c r="NNR865" s="28"/>
      <c r="NNS865" s="28"/>
      <c r="NNT865" s="28"/>
      <c r="NNU865" s="28"/>
      <c r="NNV865" s="28"/>
      <c r="NNW865" s="28"/>
      <c r="NNX865" s="28"/>
      <c r="NNY865" s="28"/>
      <c r="NNZ865" s="28"/>
      <c r="NOA865" s="28"/>
      <c r="NOB865" s="28"/>
      <c r="NOC865" s="28"/>
      <c r="NOD865" s="28"/>
      <c r="NOE865" s="28"/>
      <c r="NOF865" s="28"/>
      <c r="NOG865" s="28"/>
      <c r="NOH865" s="28"/>
      <c r="NOI865" s="28"/>
      <c r="NOJ865" s="28"/>
      <c r="NOK865" s="28"/>
      <c r="NOL865" s="28"/>
      <c r="NOM865" s="28"/>
      <c r="NON865" s="28"/>
      <c r="NOO865" s="28"/>
      <c r="NOP865" s="28"/>
      <c r="NOQ865" s="28"/>
      <c r="NOR865" s="28"/>
      <c r="NOS865" s="28"/>
      <c r="NOT865" s="28"/>
      <c r="NOU865" s="28"/>
      <c r="NOV865" s="28"/>
      <c r="NOW865" s="28"/>
      <c r="NOX865" s="28"/>
      <c r="NOY865" s="28"/>
      <c r="NOZ865" s="28"/>
      <c r="NPA865" s="28"/>
      <c r="NPB865" s="28"/>
      <c r="NPC865" s="28"/>
      <c r="NPD865" s="28"/>
      <c r="NPE865" s="28"/>
      <c r="NPF865" s="28"/>
      <c r="NPG865" s="28"/>
      <c r="NPH865" s="28"/>
      <c r="NPI865" s="28"/>
      <c r="NPJ865" s="28"/>
      <c r="NPK865" s="28"/>
      <c r="NPL865" s="28"/>
      <c r="NPM865" s="28"/>
      <c r="NPN865" s="28"/>
      <c r="NPO865" s="28"/>
      <c r="NPP865" s="28"/>
      <c r="NPQ865" s="28"/>
      <c r="NPR865" s="28"/>
      <c r="NPS865" s="28"/>
      <c r="NPT865" s="28"/>
      <c r="NPU865" s="28"/>
      <c r="NPV865" s="28"/>
      <c r="NPW865" s="28"/>
      <c r="NPX865" s="28"/>
      <c r="NPY865" s="28"/>
      <c r="NPZ865" s="28"/>
      <c r="NQA865" s="28"/>
      <c r="NQB865" s="28"/>
      <c r="NQC865" s="28"/>
      <c r="NQD865" s="28"/>
      <c r="NQE865" s="28"/>
      <c r="NQF865" s="28"/>
      <c r="NQG865" s="28"/>
      <c r="NQH865" s="28"/>
      <c r="NQI865" s="28"/>
      <c r="NQJ865" s="28"/>
      <c r="NQK865" s="28"/>
      <c r="NQL865" s="28"/>
      <c r="NQM865" s="28"/>
      <c r="NQN865" s="28"/>
      <c r="NQO865" s="28"/>
      <c r="NQP865" s="28"/>
      <c r="NQQ865" s="28"/>
      <c r="NQR865" s="28"/>
      <c r="NQS865" s="28"/>
      <c r="NQT865" s="28"/>
      <c r="NQU865" s="28"/>
      <c r="NQV865" s="28"/>
      <c r="NQW865" s="28"/>
      <c r="NQX865" s="28"/>
      <c r="NQY865" s="28"/>
      <c r="NQZ865" s="28"/>
      <c r="NRA865" s="28"/>
      <c r="NRB865" s="28"/>
      <c r="NRC865" s="28"/>
      <c r="NRD865" s="28"/>
      <c r="NRE865" s="28"/>
      <c r="NRF865" s="28"/>
      <c r="NRG865" s="28"/>
      <c r="NRH865" s="28"/>
      <c r="NRI865" s="28"/>
      <c r="NRJ865" s="28"/>
      <c r="NRK865" s="28"/>
      <c r="NRL865" s="28"/>
      <c r="NRM865" s="28"/>
      <c r="NRN865" s="28"/>
      <c r="NRO865" s="28"/>
      <c r="NRP865" s="28"/>
      <c r="NRQ865" s="28"/>
      <c r="NRR865" s="28"/>
      <c r="NRS865" s="28"/>
      <c r="NRT865" s="28"/>
      <c r="NRU865" s="28"/>
      <c r="NRV865" s="28"/>
      <c r="NRW865" s="28"/>
      <c r="NRX865" s="28"/>
      <c r="NRY865" s="28"/>
      <c r="NRZ865" s="28"/>
      <c r="NSA865" s="28"/>
      <c r="NSB865" s="28"/>
      <c r="NSC865" s="28"/>
      <c r="NSD865" s="28"/>
      <c r="NSE865" s="28"/>
      <c r="NSF865" s="28"/>
      <c r="NSG865" s="28"/>
      <c r="NSH865" s="28"/>
      <c r="NSI865" s="28"/>
      <c r="NSJ865" s="28"/>
      <c r="NSK865" s="28"/>
      <c r="NSL865" s="28"/>
      <c r="NSM865" s="28"/>
      <c r="NSN865" s="28"/>
      <c r="NSO865" s="28"/>
      <c r="NSP865" s="28"/>
      <c r="NSQ865" s="28"/>
      <c r="NSR865" s="28"/>
      <c r="NSS865" s="28"/>
      <c r="NST865" s="28"/>
      <c r="NSU865" s="28"/>
      <c r="NSV865" s="28"/>
      <c r="NSW865" s="28"/>
      <c r="NSX865" s="28"/>
      <c r="NSY865" s="28"/>
      <c r="NSZ865" s="28"/>
      <c r="NTA865" s="28"/>
      <c r="NTB865" s="28"/>
      <c r="NTC865" s="28"/>
      <c r="NTD865" s="28"/>
      <c r="NTE865" s="28"/>
      <c r="NTF865" s="28"/>
      <c r="NTG865" s="28"/>
      <c r="NTH865" s="28"/>
      <c r="NTI865" s="28"/>
      <c r="NTJ865" s="28"/>
      <c r="NTK865" s="28"/>
      <c r="NTL865" s="28"/>
      <c r="NTM865" s="28"/>
      <c r="NTN865" s="28"/>
      <c r="NTO865" s="28"/>
      <c r="NTP865" s="28"/>
      <c r="NTQ865" s="28"/>
      <c r="NTR865" s="28"/>
      <c r="NTS865" s="28"/>
      <c r="NTT865" s="28"/>
      <c r="NTU865" s="28"/>
      <c r="NTV865" s="28"/>
      <c r="NTW865" s="28"/>
      <c r="NTX865" s="28"/>
      <c r="NTY865" s="28"/>
      <c r="NTZ865" s="28"/>
      <c r="NUA865" s="28"/>
      <c r="NUB865" s="28"/>
      <c r="NUC865" s="28"/>
      <c r="NUD865" s="28"/>
      <c r="NUE865" s="28"/>
      <c r="NUF865" s="28"/>
      <c r="NUG865" s="28"/>
      <c r="NUH865" s="28"/>
      <c r="NUI865" s="28"/>
      <c r="NUJ865" s="28"/>
      <c r="NUK865" s="28"/>
      <c r="NUL865" s="28"/>
      <c r="NUM865" s="28"/>
      <c r="NUN865" s="28"/>
      <c r="NUO865" s="28"/>
      <c r="NUP865" s="28"/>
      <c r="NUQ865" s="28"/>
      <c r="NUR865" s="28"/>
      <c r="NUS865" s="28"/>
      <c r="NUT865" s="28"/>
      <c r="NUU865" s="28"/>
      <c r="NUV865" s="28"/>
      <c r="NUW865" s="28"/>
      <c r="NUX865" s="28"/>
      <c r="NUY865" s="28"/>
      <c r="NUZ865" s="28"/>
      <c r="NVA865" s="28"/>
      <c r="NVB865" s="28"/>
      <c r="NVC865" s="28"/>
      <c r="NVD865" s="28"/>
      <c r="NVE865" s="28"/>
      <c r="NVF865" s="28"/>
      <c r="NVG865" s="28"/>
      <c r="NVH865" s="28"/>
      <c r="NVI865" s="28"/>
      <c r="NVJ865" s="28"/>
      <c r="NVK865" s="28"/>
      <c r="NVL865" s="28"/>
      <c r="NVM865" s="28"/>
      <c r="NVN865" s="28"/>
      <c r="NVO865" s="28"/>
      <c r="NVP865" s="28"/>
      <c r="NVQ865" s="28"/>
      <c r="NVR865" s="28"/>
      <c r="NVS865" s="28"/>
      <c r="NVT865" s="28"/>
      <c r="NVU865" s="28"/>
      <c r="NVV865" s="28"/>
      <c r="NVW865" s="28"/>
      <c r="NVX865" s="28"/>
      <c r="NVY865" s="28"/>
      <c r="NVZ865" s="28"/>
      <c r="NWA865" s="28"/>
      <c r="NWB865" s="28"/>
      <c r="NWC865" s="28"/>
      <c r="NWD865" s="28"/>
      <c r="NWE865" s="28"/>
      <c r="NWF865" s="28"/>
      <c r="NWG865" s="28"/>
      <c r="NWH865" s="28"/>
      <c r="NWI865" s="28"/>
      <c r="NWJ865" s="28"/>
      <c r="NWK865" s="28"/>
      <c r="NWL865" s="28"/>
      <c r="NWM865" s="28"/>
      <c r="NWN865" s="28"/>
      <c r="NWO865" s="28"/>
      <c r="NWP865" s="28"/>
      <c r="NWQ865" s="28"/>
      <c r="NWR865" s="28"/>
      <c r="NWS865" s="28"/>
      <c r="NWT865" s="28"/>
      <c r="NWU865" s="28"/>
      <c r="NWV865" s="28"/>
      <c r="NWW865" s="28"/>
      <c r="NWX865" s="28"/>
      <c r="NWY865" s="28"/>
      <c r="NWZ865" s="28"/>
      <c r="NXA865" s="28"/>
      <c r="NXB865" s="28"/>
      <c r="NXC865" s="28"/>
      <c r="NXD865" s="28"/>
      <c r="NXE865" s="28"/>
      <c r="NXF865" s="28"/>
      <c r="NXG865" s="28"/>
      <c r="NXH865" s="28"/>
      <c r="NXI865" s="28"/>
      <c r="NXJ865" s="28"/>
      <c r="NXK865" s="28"/>
      <c r="NXL865" s="28"/>
      <c r="NXM865" s="28"/>
      <c r="NXN865" s="28"/>
      <c r="NXO865" s="28"/>
      <c r="NXP865" s="28"/>
      <c r="NXQ865" s="28"/>
      <c r="NXR865" s="28"/>
      <c r="NXS865" s="28"/>
      <c r="NXT865" s="28"/>
      <c r="NXU865" s="28"/>
      <c r="NXV865" s="28"/>
      <c r="NXW865" s="28"/>
      <c r="NXX865" s="28"/>
      <c r="NXY865" s="28"/>
      <c r="NXZ865" s="28"/>
      <c r="NYA865" s="28"/>
      <c r="NYB865" s="28"/>
      <c r="NYC865" s="28"/>
      <c r="NYD865" s="28"/>
      <c r="NYE865" s="28"/>
      <c r="NYF865" s="28"/>
      <c r="NYG865" s="28"/>
      <c r="NYH865" s="28"/>
      <c r="NYI865" s="28"/>
      <c r="NYJ865" s="28"/>
      <c r="NYK865" s="28"/>
      <c r="NYL865" s="28"/>
      <c r="NYM865" s="28"/>
      <c r="NYN865" s="28"/>
      <c r="NYO865" s="28"/>
      <c r="NYP865" s="28"/>
      <c r="NYQ865" s="28"/>
      <c r="NYR865" s="28"/>
      <c r="NYS865" s="28"/>
      <c r="NYT865" s="28"/>
      <c r="NYU865" s="28"/>
      <c r="NYV865" s="28"/>
      <c r="NYW865" s="28"/>
      <c r="NYX865" s="28"/>
      <c r="NYY865" s="28"/>
      <c r="NYZ865" s="28"/>
      <c r="NZA865" s="28"/>
      <c r="NZB865" s="28"/>
      <c r="NZC865" s="28"/>
      <c r="NZD865" s="28"/>
      <c r="NZE865" s="28"/>
      <c r="NZF865" s="28"/>
      <c r="NZG865" s="28"/>
      <c r="NZH865" s="28"/>
      <c r="NZI865" s="28"/>
      <c r="NZJ865" s="28"/>
      <c r="NZK865" s="28"/>
      <c r="NZL865" s="28"/>
      <c r="NZM865" s="28"/>
      <c r="NZN865" s="28"/>
      <c r="NZO865" s="28"/>
      <c r="NZP865" s="28"/>
      <c r="NZQ865" s="28"/>
      <c r="NZR865" s="28"/>
      <c r="NZS865" s="28"/>
      <c r="NZT865" s="28"/>
      <c r="NZU865" s="28"/>
      <c r="NZV865" s="28"/>
      <c r="NZW865" s="28"/>
      <c r="NZX865" s="28"/>
      <c r="NZY865" s="28"/>
      <c r="NZZ865" s="28"/>
      <c r="OAA865" s="28"/>
      <c r="OAB865" s="28"/>
      <c r="OAC865" s="28"/>
      <c r="OAD865" s="28"/>
      <c r="OAE865" s="28"/>
      <c r="OAF865" s="28"/>
      <c r="OAG865" s="28"/>
      <c r="OAH865" s="28"/>
      <c r="OAI865" s="28"/>
      <c r="OAJ865" s="28"/>
      <c r="OAK865" s="28"/>
      <c r="OAL865" s="28"/>
      <c r="OAM865" s="28"/>
      <c r="OAN865" s="28"/>
      <c r="OAO865" s="28"/>
      <c r="OAP865" s="28"/>
      <c r="OAQ865" s="28"/>
      <c r="OAR865" s="28"/>
      <c r="OAS865" s="28"/>
      <c r="OAT865" s="28"/>
      <c r="OAU865" s="28"/>
      <c r="OAV865" s="28"/>
      <c r="OAW865" s="28"/>
      <c r="OAX865" s="28"/>
      <c r="OAY865" s="28"/>
      <c r="OAZ865" s="28"/>
      <c r="OBA865" s="28"/>
      <c r="OBB865" s="28"/>
      <c r="OBC865" s="28"/>
      <c r="OBD865" s="28"/>
      <c r="OBE865" s="28"/>
      <c r="OBF865" s="28"/>
      <c r="OBG865" s="28"/>
      <c r="OBH865" s="28"/>
      <c r="OBI865" s="28"/>
      <c r="OBJ865" s="28"/>
      <c r="OBK865" s="28"/>
      <c r="OBL865" s="28"/>
      <c r="OBM865" s="28"/>
      <c r="OBN865" s="28"/>
      <c r="OBO865" s="28"/>
      <c r="OBP865" s="28"/>
      <c r="OBQ865" s="28"/>
      <c r="OBR865" s="28"/>
      <c r="OBS865" s="28"/>
      <c r="OBT865" s="28"/>
      <c r="OBU865" s="28"/>
      <c r="OBV865" s="28"/>
      <c r="OBW865" s="28"/>
      <c r="OBX865" s="28"/>
      <c r="OBY865" s="28"/>
      <c r="OBZ865" s="28"/>
      <c r="OCA865" s="28"/>
      <c r="OCB865" s="28"/>
      <c r="OCC865" s="28"/>
      <c r="OCD865" s="28"/>
      <c r="OCE865" s="28"/>
      <c r="OCF865" s="28"/>
      <c r="OCG865" s="28"/>
      <c r="OCH865" s="28"/>
      <c r="OCI865" s="28"/>
      <c r="OCJ865" s="28"/>
      <c r="OCK865" s="28"/>
      <c r="OCL865" s="28"/>
      <c r="OCM865" s="28"/>
      <c r="OCN865" s="28"/>
      <c r="OCO865" s="28"/>
      <c r="OCP865" s="28"/>
      <c r="OCQ865" s="28"/>
      <c r="OCR865" s="28"/>
      <c r="OCS865" s="28"/>
      <c r="OCT865" s="28"/>
      <c r="OCU865" s="28"/>
      <c r="OCV865" s="28"/>
      <c r="OCW865" s="28"/>
      <c r="OCX865" s="28"/>
      <c r="OCY865" s="28"/>
      <c r="OCZ865" s="28"/>
      <c r="ODA865" s="28"/>
      <c r="ODB865" s="28"/>
      <c r="ODC865" s="28"/>
      <c r="ODD865" s="28"/>
      <c r="ODE865" s="28"/>
      <c r="ODF865" s="28"/>
      <c r="ODG865" s="28"/>
      <c r="ODH865" s="28"/>
      <c r="ODI865" s="28"/>
      <c r="ODJ865" s="28"/>
      <c r="ODK865" s="28"/>
      <c r="ODL865" s="28"/>
      <c r="ODM865" s="28"/>
      <c r="ODN865" s="28"/>
      <c r="ODO865" s="28"/>
      <c r="ODP865" s="28"/>
      <c r="ODQ865" s="28"/>
      <c r="ODR865" s="28"/>
      <c r="ODS865" s="28"/>
      <c r="ODT865" s="28"/>
      <c r="ODU865" s="28"/>
      <c r="ODV865" s="28"/>
      <c r="ODW865" s="28"/>
      <c r="ODX865" s="28"/>
      <c r="ODY865" s="28"/>
      <c r="ODZ865" s="28"/>
      <c r="OEA865" s="28"/>
      <c r="OEB865" s="28"/>
      <c r="OEC865" s="28"/>
      <c r="OED865" s="28"/>
      <c r="OEE865" s="28"/>
      <c r="OEF865" s="28"/>
      <c r="OEG865" s="28"/>
      <c r="OEH865" s="28"/>
      <c r="OEI865" s="28"/>
      <c r="OEJ865" s="28"/>
      <c r="OEK865" s="28"/>
      <c r="OEL865" s="28"/>
      <c r="OEM865" s="28"/>
      <c r="OEN865" s="28"/>
      <c r="OEO865" s="28"/>
      <c r="OEP865" s="28"/>
      <c r="OEQ865" s="28"/>
      <c r="OER865" s="28"/>
      <c r="OES865" s="28"/>
      <c r="OET865" s="28"/>
      <c r="OEU865" s="28"/>
      <c r="OEV865" s="28"/>
      <c r="OEW865" s="28"/>
      <c r="OEX865" s="28"/>
      <c r="OEY865" s="28"/>
      <c r="OEZ865" s="28"/>
      <c r="OFA865" s="28"/>
      <c r="OFB865" s="28"/>
      <c r="OFC865" s="28"/>
      <c r="OFD865" s="28"/>
      <c r="OFE865" s="28"/>
      <c r="OFF865" s="28"/>
      <c r="OFG865" s="28"/>
      <c r="OFH865" s="28"/>
      <c r="OFI865" s="28"/>
      <c r="OFJ865" s="28"/>
      <c r="OFK865" s="28"/>
      <c r="OFL865" s="28"/>
      <c r="OFM865" s="28"/>
      <c r="OFN865" s="28"/>
      <c r="OFO865" s="28"/>
      <c r="OFP865" s="28"/>
      <c r="OFQ865" s="28"/>
      <c r="OFR865" s="28"/>
      <c r="OFS865" s="28"/>
      <c r="OFT865" s="28"/>
      <c r="OFU865" s="28"/>
      <c r="OFV865" s="28"/>
      <c r="OFW865" s="28"/>
      <c r="OFX865" s="28"/>
      <c r="OFY865" s="28"/>
      <c r="OFZ865" s="28"/>
      <c r="OGA865" s="28"/>
      <c r="OGB865" s="28"/>
      <c r="OGC865" s="28"/>
      <c r="OGD865" s="28"/>
      <c r="OGE865" s="28"/>
      <c r="OGF865" s="28"/>
      <c r="OGG865" s="28"/>
      <c r="OGH865" s="28"/>
      <c r="OGI865" s="28"/>
      <c r="OGJ865" s="28"/>
      <c r="OGK865" s="28"/>
      <c r="OGL865" s="28"/>
      <c r="OGM865" s="28"/>
      <c r="OGN865" s="28"/>
      <c r="OGO865" s="28"/>
      <c r="OGP865" s="28"/>
      <c r="OGQ865" s="28"/>
      <c r="OGR865" s="28"/>
      <c r="OGS865" s="28"/>
      <c r="OGT865" s="28"/>
      <c r="OGU865" s="28"/>
      <c r="OGV865" s="28"/>
      <c r="OGW865" s="28"/>
      <c r="OGX865" s="28"/>
      <c r="OGY865" s="28"/>
      <c r="OGZ865" s="28"/>
      <c r="OHA865" s="28"/>
      <c r="OHB865" s="28"/>
      <c r="OHC865" s="28"/>
      <c r="OHD865" s="28"/>
      <c r="OHE865" s="28"/>
      <c r="OHF865" s="28"/>
      <c r="OHG865" s="28"/>
      <c r="OHH865" s="28"/>
      <c r="OHI865" s="28"/>
      <c r="OHJ865" s="28"/>
      <c r="OHK865" s="28"/>
      <c r="OHL865" s="28"/>
      <c r="OHM865" s="28"/>
      <c r="OHN865" s="28"/>
      <c r="OHO865" s="28"/>
      <c r="OHP865" s="28"/>
      <c r="OHQ865" s="28"/>
      <c r="OHR865" s="28"/>
      <c r="OHS865" s="28"/>
      <c r="OHT865" s="28"/>
      <c r="OHU865" s="28"/>
      <c r="OHV865" s="28"/>
      <c r="OHW865" s="28"/>
      <c r="OHX865" s="28"/>
      <c r="OHY865" s="28"/>
      <c r="OHZ865" s="28"/>
      <c r="OIA865" s="28"/>
      <c r="OIB865" s="28"/>
      <c r="OIC865" s="28"/>
      <c r="OID865" s="28"/>
      <c r="OIE865" s="28"/>
      <c r="OIF865" s="28"/>
      <c r="OIG865" s="28"/>
      <c r="OIH865" s="28"/>
      <c r="OII865" s="28"/>
      <c r="OIJ865" s="28"/>
      <c r="OIK865" s="28"/>
      <c r="OIL865" s="28"/>
      <c r="OIM865" s="28"/>
      <c r="OIN865" s="28"/>
      <c r="OIO865" s="28"/>
      <c r="OIP865" s="28"/>
      <c r="OIQ865" s="28"/>
      <c r="OIR865" s="28"/>
      <c r="OIS865" s="28"/>
      <c r="OIT865" s="28"/>
      <c r="OIU865" s="28"/>
      <c r="OIV865" s="28"/>
      <c r="OIW865" s="28"/>
      <c r="OIX865" s="28"/>
      <c r="OIY865" s="28"/>
      <c r="OIZ865" s="28"/>
      <c r="OJA865" s="28"/>
      <c r="OJB865" s="28"/>
      <c r="OJC865" s="28"/>
      <c r="OJD865" s="28"/>
      <c r="OJE865" s="28"/>
      <c r="OJF865" s="28"/>
      <c r="OJG865" s="28"/>
      <c r="OJH865" s="28"/>
      <c r="OJI865" s="28"/>
      <c r="OJJ865" s="28"/>
      <c r="OJK865" s="28"/>
      <c r="OJL865" s="28"/>
      <c r="OJM865" s="28"/>
      <c r="OJN865" s="28"/>
      <c r="OJO865" s="28"/>
      <c r="OJP865" s="28"/>
      <c r="OJQ865" s="28"/>
      <c r="OJR865" s="28"/>
      <c r="OJS865" s="28"/>
      <c r="OJT865" s="28"/>
      <c r="OJU865" s="28"/>
      <c r="OJV865" s="28"/>
      <c r="OJW865" s="28"/>
      <c r="OJX865" s="28"/>
      <c r="OJY865" s="28"/>
      <c r="OJZ865" s="28"/>
      <c r="OKA865" s="28"/>
      <c r="OKB865" s="28"/>
      <c r="OKC865" s="28"/>
      <c r="OKD865" s="28"/>
      <c r="OKE865" s="28"/>
      <c r="OKF865" s="28"/>
      <c r="OKG865" s="28"/>
      <c r="OKH865" s="28"/>
      <c r="OKI865" s="28"/>
      <c r="OKJ865" s="28"/>
      <c r="OKK865" s="28"/>
      <c r="OKL865" s="28"/>
      <c r="OKM865" s="28"/>
      <c r="OKN865" s="28"/>
      <c r="OKO865" s="28"/>
      <c r="OKP865" s="28"/>
      <c r="OKQ865" s="28"/>
      <c r="OKR865" s="28"/>
      <c r="OKS865" s="28"/>
      <c r="OKT865" s="28"/>
      <c r="OKU865" s="28"/>
      <c r="OKV865" s="28"/>
      <c r="OKW865" s="28"/>
      <c r="OKX865" s="28"/>
      <c r="OKY865" s="28"/>
      <c r="OKZ865" s="28"/>
      <c r="OLA865" s="28"/>
      <c r="OLB865" s="28"/>
      <c r="OLC865" s="28"/>
      <c r="OLD865" s="28"/>
      <c r="OLE865" s="28"/>
      <c r="OLF865" s="28"/>
      <c r="OLG865" s="28"/>
      <c r="OLH865" s="28"/>
      <c r="OLI865" s="28"/>
      <c r="OLJ865" s="28"/>
      <c r="OLK865" s="28"/>
      <c r="OLL865" s="28"/>
      <c r="OLM865" s="28"/>
      <c r="OLN865" s="28"/>
      <c r="OLO865" s="28"/>
      <c r="OLP865" s="28"/>
      <c r="OLQ865" s="28"/>
      <c r="OLR865" s="28"/>
      <c r="OLS865" s="28"/>
      <c r="OLT865" s="28"/>
      <c r="OLU865" s="28"/>
      <c r="OLV865" s="28"/>
      <c r="OLW865" s="28"/>
      <c r="OLX865" s="28"/>
      <c r="OLY865" s="28"/>
      <c r="OLZ865" s="28"/>
      <c r="OMA865" s="28"/>
      <c r="OMB865" s="28"/>
      <c r="OMC865" s="28"/>
      <c r="OMD865" s="28"/>
      <c r="OME865" s="28"/>
      <c r="OMF865" s="28"/>
      <c r="OMG865" s="28"/>
      <c r="OMH865" s="28"/>
      <c r="OMI865" s="28"/>
      <c r="OMJ865" s="28"/>
      <c r="OMK865" s="28"/>
      <c r="OML865" s="28"/>
      <c r="OMM865" s="28"/>
      <c r="OMN865" s="28"/>
      <c r="OMO865" s="28"/>
      <c r="OMP865" s="28"/>
      <c r="OMQ865" s="28"/>
      <c r="OMR865" s="28"/>
      <c r="OMS865" s="28"/>
      <c r="OMT865" s="28"/>
      <c r="OMU865" s="28"/>
      <c r="OMV865" s="28"/>
      <c r="OMW865" s="28"/>
      <c r="OMX865" s="28"/>
      <c r="OMY865" s="28"/>
      <c r="OMZ865" s="28"/>
      <c r="ONA865" s="28"/>
      <c r="ONB865" s="28"/>
      <c r="ONC865" s="28"/>
      <c r="OND865" s="28"/>
      <c r="ONE865" s="28"/>
      <c r="ONF865" s="28"/>
      <c r="ONG865" s="28"/>
      <c r="ONH865" s="28"/>
      <c r="ONI865" s="28"/>
      <c r="ONJ865" s="28"/>
      <c r="ONK865" s="28"/>
      <c r="ONL865" s="28"/>
      <c r="ONM865" s="28"/>
      <c r="ONN865" s="28"/>
      <c r="ONO865" s="28"/>
      <c r="ONP865" s="28"/>
      <c r="ONQ865" s="28"/>
      <c r="ONR865" s="28"/>
      <c r="ONS865" s="28"/>
      <c r="ONT865" s="28"/>
      <c r="ONU865" s="28"/>
      <c r="ONV865" s="28"/>
      <c r="ONW865" s="28"/>
      <c r="ONX865" s="28"/>
      <c r="ONY865" s="28"/>
      <c r="ONZ865" s="28"/>
      <c r="OOA865" s="28"/>
      <c r="OOB865" s="28"/>
      <c r="OOC865" s="28"/>
      <c r="OOD865" s="28"/>
      <c r="OOE865" s="28"/>
      <c r="OOF865" s="28"/>
      <c r="OOG865" s="28"/>
      <c r="OOH865" s="28"/>
      <c r="OOI865" s="28"/>
      <c r="OOJ865" s="28"/>
      <c r="OOK865" s="28"/>
      <c r="OOL865" s="28"/>
      <c r="OOM865" s="28"/>
      <c r="OON865" s="28"/>
      <c r="OOO865" s="28"/>
      <c r="OOP865" s="28"/>
      <c r="OOQ865" s="28"/>
      <c r="OOR865" s="28"/>
      <c r="OOS865" s="28"/>
      <c r="OOT865" s="28"/>
      <c r="OOU865" s="28"/>
      <c r="OOV865" s="28"/>
      <c r="OOW865" s="28"/>
      <c r="OOX865" s="28"/>
      <c r="OOY865" s="28"/>
      <c r="OOZ865" s="28"/>
      <c r="OPA865" s="28"/>
      <c r="OPB865" s="28"/>
      <c r="OPC865" s="28"/>
      <c r="OPD865" s="28"/>
      <c r="OPE865" s="28"/>
      <c r="OPF865" s="28"/>
      <c r="OPG865" s="28"/>
      <c r="OPH865" s="28"/>
      <c r="OPI865" s="28"/>
      <c r="OPJ865" s="28"/>
      <c r="OPK865" s="28"/>
      <c r="OPL865" s="28"/>
      <c r="OPM865" s="28"/>
      <c r="OPN865" s="28"/>
      <c r="OPO865" s="28"/>
      <c r="OPP865" s="28"/>
      <c r="OPQ865" s="28"/>
      <c r="OPR865" s="28"/>
      <c r="OPS865" s="28"/>
      <c r="OPT865" s="28"/>
      <c r="OPU865" s="28"/>
      <c r="OPV865" s="28"/>
      <c r="OPW865" s="28"/>
      <c r="OPX865" s="28"/>
      <c r="OPY865" s="28"/>
      <c r="OPZ865" s="28"/>
      <c r="OQA865" s="28"/>
      <c r="OQB865" s="28"/>
      <c r="OQC865" s="28"/>
      <c r="OQD865" s="28"/>
      <c r="OQE865" s="28"/>
      <c r="OQF865" s="28"/>
      <c r="OQG865" s="28"/>
      <c r="OQH865" s="28"/>
      <c r="OQI865" s="28"/>
      <c r="OQJ865" s="28"/>
      <c r="OQK865" s="28"/>
      <c r="OQL865" s="28"/>
      <c r="OQM865" s="28"/>
      <c r="OQN865" s="28"/>
      <c r="OQO865" s="28"/>
      <c r="OQP865" s="28"/>
      <c r="OQQ865" s="28"/>
      <c r="OQR865" s="28"/>
      <c r="OQS865" s="28"/>
      <c r="OQT865" s="28"/>
      <c r="OQU865" s="28"/>
      <c r="OQV865" s="28"/>
      <c r="OQW865" s="28"/>
      <c r="OQX865" s="28"/>
      <c r="OQY865" s="28"/>
      <c r="OQZ865" s="28"/>
      <c r="ORA865" s="28"/>
      <c r="ORB865" s="28"/>
      <c r="ORC865" s="28"/>
      <c r="ORD865" s="28"/>
      <c r="ORE865" s="28"/>
      <c r="ORF865" s="28"/>
      <c r="ORG865" s="28"/>
      <c r="ORH865" s="28"/>
      <c r="ORI865" s="28"/>
      <c r="ORJ865" s="28"/>
      <c r="ORK865" s="28"/>
      <c r="ORL865" s="28"/>
      <c r="ORM865" s="28"/>
      <c r="ORN865" s="28"/>
      <c r="ORO865" s="28"/>
      <c r="ORP865" s="28"/>
      <c r="ORQ865" s="28"/>
      <c r="ORR865" s="28"/>
      <c r="ORS865" s="28"/>
      <c r="ORT865" s="28"/>
      <c r="ORU865" s="28"/>
      <c r="ORV865" s="28"/>
      <c r="ORW865" s="28"/>
      <c r="ORX865" s="28"/>
      <c r="ORY865" s="28"/>
      <c r="ORZ865" s="28"/>
      <c r="OSA865" s="28"/>
      <c r="OSB865" s="28"/>
      <c r="OSC865" s="28"/>
      <c r="OSD865" s="28"/>
      <c r="OSE865" s="28"/>
      <c r="OSF865" s="28"/>
      <c r="OSG865" s="28"/>
      <c r="OSH865" s="28"/>
      <c r="OSI865" s="28"/>
      <c r="OSJ865" s="28"/>
      <c r="OSK865" s="28"/>
      <c r="OSL865" s="28"/>
      <c r="OSM865" s="28"/>
      <c r="OSN865" s="28"/>
      <c r="OSO865" s="28"/>
      <c r="OSP865" s="28"/>
      <c r="OSQ865" s="28"/>
      <c r="OSR865" s="28"/>
      <c r="OSS865" s="28"/>
      <c r="OST865" s="28"/>
      <c r="OSU865" s="28"/>
      <c r="OSV865" s="28"/>
      <c r="OSW865" s="28"/>
      <c r="OSX865" s="28"/>
      <c r="OSY865" s="28"/>
      <c r="OSZ865" s="28"/>
      <c r="OTA865" s="28"/>
      <c r="OTB865" s="28"/>
      <c r="OTC865" s="28"/>
      <c r="OTD865" s="28"/>
      <c r="OTE865" s="28"/>
      <c r="OTF865" s="28"/>
      <c r="OTG865" s="28"/>
      <c r="OTH865" s="28"/>
      <c r="OTI865" s="28"/>
      <c r="OTJ865" s="28"/>
      <c r="OTK865" s="28"/>
      <c r="OTL865" s="28"/>
      <c r="OTM865" s="28"/>
      <c r="OTN865" s="28"/>
      <c r="OTO865" s="28"/>
      <c r="OTP865" s="28"/>
      <c r="OTQ865" s="28"/>
      <c r="OTR865" s="28"/>
      <c r="OTS865" s="28"/>
      <c r="OTT865" s="28"/>
      <c r="OTU865" s="28"/>
      <c r="OTV865" s="28"/>
      <c r="OTW865" s="28"/>
      <c r="OTX865" s="28"/>
      <c r="OTY865" s="28"/>
      <c r="OTZ865" s="28"/>
      <c r="OUA865" s="28"/>
      <c r="OUB865" s="28"/>
      <c r="OUC865" s="28"/>
      <c r="OUD865" s="28"/>
      <c r="OUE865" s="28"/>
      <c r="OUF865" s="28"/>
      <c r="OUG865" s="28"/>
      <c r="OUH865" s="28"/>
      <c r="OUI865" s="28"/>
      <c r="OUJ865" s="28"/>
      <c r="OUK865" s="28"/>
      <c r="OUL865" s="28"/>
      <c r="OUM865" s="28"/>
      <c r="OUN865" s="28"/>
      <c r="OUO865" s="28"/>
      <c r="OUP865" s="28"/>
      <c r="OUQ865" s="28"/>
      <c r="OUR865" s="28"/>
      <c r="OUS865" s="28"/>
      <c r="OUT865" s="28"/>
      <c r="OUU865" s="28"/>
      <c r="OUV865" s="28"/>
      <c r="OUW865" s="28"/>
      <c r="OUX865" s="28"/>
      <c r="OUY865" s="28"/>
      <c r="OUZ865" s="28"/>
      <c r="OVA865" s="28"/>
      <c r="OVB865" s="28"/>
      <c r="OVC865" s="28"/>
      <c r="OVD865" s="28"/>
      <c r="OVE865" s="28"/>
      <c r="OVF865" s="28"/>
      <c r="OVG865" s="28"/>
      <c r="OVH865" s="28"/>
      <c r="OVI865" s="28"/>
      <c r="OVJ865" s="28"/>
      <c r="OVK865" s="28"/>
      <c r="OVL865" s="28"/>
      <c r="OVM865" s="28"/>
      <c r="OVN865" s="28"/>
      <c r="OVO865" s="28"/>
      <c r="OVP865" s="28"/>
      <c r="OVQ865" s="28"/>
      <c r="OVR865" s="28"/>
      <c r="OVS865" s="28"/>
      <c r="OVT865" s="28"/>
      <c r="OVU865" s="28"/>
      <c r="OVV865" s="28"/>
      <c r="OVW865" s="28"/>
      <c r="OVX865" s="28"/>
      <c r="OVY865" s="28"/>
      <c r="OVZ865" s="28"/>
      <c r="OWA865" s="28"/>
      <c r="OWB865" s="28"/>
      <c r="OWC865" s="28"/>
      <c r="OWD865" s="28"/>
      <c r="OWE865" s="28"/>
      <c r="OWF865" s="28"/>
      <c r="OWG865" s="28"/>
      <c r="OWH865" s="28"/>
      <c r="OWI865" s="28"/>
      <c r="OWJ865" s="28"/>
      <c r="OWK865" s="28"/>
      <c r="OWL865" s="28"/>
      <c r="OWM865" s="28"/>
      <c r="OWN865" s="28"/>
      <c r="OWO865" s="28"/>
      <c r="OWP865" s="28"/>
      <c r="OWQ865" s="28"/>
      <c r="OWR865" s="28"/>
      <c r="OWS865" s="28"/>
      <c r="OWT865" s="28"/>
      <c r="OWU865" s="28"/>
      <c r="OWV865" s="28"/>
      <c r="OWW865" s="28"/>
      <c r="OWX865" s="28"/>
      <c r="OWY865" s="28"/>
      <c r="OWZ865" s="28"/>
      <c r="OXA865" s="28"/>
      <c r="OXB865" s="28"/>
      <c r="OXC865" s="28"/>
      <c r="OXD865" s="28"/>
      <c r="OXE865" s="28"/>
      <c r="OXF865" s="28"/>
      <c r="OXG865" s="28"/>
      <c r="OXH865" s="28"/>
      <c r="OXI865" s="28"/>
      <c r="OXJ865" s="28"/>
      <c r="OXK865" s="28"/>
      <c r="OXL865" s="28"/>
      <c r="OXM865" s="28"/>
      <c r="OXN865" s="28"/>
      <c r="OXO865" s="28"/>
      <c r="OXP865" s="28"/>
      <c r="OXQ865" s="28"/>
      <c r="OXR865" s="28"/>
      <c r="OXS865" s="28"/>
      <c r="OXT865" s="28"/>
      <c r="OXU865" s="28"/>
      <c r="OXV865" s="28"/>
      <c r="OXW865" s="28"/>
      <c r="OXX865" s="28"/>
      <c r="OXY865" s="28"/>
      <c r="OXZ865" s="28"/>
      <c r="OYA865" s="28"/>
      <c r="OYB865" s="28"/>
      <c r="OYC865" s="28"/>
      <c r="OYD865" s="28"/>
      <c r="OYE865" s="28"/>
      <c r="OYF865" s="28"/>
      <c r="OYG865" s="28"/>
      <c r="OYH865" s="28"/>
      <c r="OYI865" s="28"/>
      <c r="OYJ865" s="28"/>
      <c r="OYK865" s="28"/>
      <c r="OYL865" s="28"/>
      <c r="OYM865" s="28"/>
      <c r="OYN865" s="28"/>
      <c r="OYO865" s="28"/>
      <c r="OYP865" s="28"/>
      <c r="OYQ865" s="28"/>
      <c r="OYR865" s="28"/>
      <c r="OYS865" s="28"/>
      <c r="OYT865" s="28"/>
      <c r="OYU865" s="28"/>
      <c r="OYV865" s="28"/>
      <c r="OYW865" s="28"/>
      <c r="OYX865" s="28"/>
      <c r="OYY865" s="28"/>
      <c r="OYZ865" s="28"/>
      <c r="OZA865" s="28"/>
      <c r="OZB865" s="28"/>
      <c r="OZC865" s="28"/>
      <c r="OZD865" s="28"/>
      <c r="OZE865" s="28"/>
      <c r="OZF865" s="28"/>
      <c r="OZG865" s="28"/>
      <c r="OZH865" s="28"/>
      <c r="OZI865" s="28"/>
      <c r="OZJ865" s="28"/>
      <c r="OZK865" s="28"/>
      <c r="OZL865" s="28"/>
      <c r="OZM865" s="28"/>
      <c r="OZN865" s="28"/>
      <c r="OZO865" s="28"/>
      <c r="OZP865" s="28"/>
      <c r="OZQ865" s="28"/>
      <c r="OZR865" s="28"/>
      <c r="OZS865" s="28"/>
      <c r="OZT865" s="28"/>
      <c r="OZU865" s="28"/>
      <c r="OZV865" s="28"/>
      <c r="OZW865" s="28"/>
      <c r="OZX865" s="28"/>
      <c r="OZY865" s="28"/>
      <c r="OZZ865" s="28"/>
      <c r="PAA865" s="28"/>
      <c r="PAB865" s="28"/>
      <c r="PAC865" s="28"/>
      <c r="PAD865" s="28"/>
      <c r="PAE865" s="28"/>
      <c r="PAF865" s="28"/>
      <c r="PAG865" s="28"/>
      <c r="PAH865" s="28"/>
      <c r="PAI865" s="28"/>
      <c r="PAJ865" s="28"/>
      <c r="PAK865" s="28"/>
      <c r="PAL865" s="28"/>
      <c r="PAM865" s="28"/>
      <c r="PAN865" s="28"/>
      <c r="PAO865" s="28"/>
      <c r="PAP865" s="28"/>
      <c r="PAQ865" s="28"/>
      <c r="PAR865" s="28"/>
      <c r="PAS865" s="28"/>
      <c r="PAT865" s="28"/>
      <c r="PAU865" s="28"/>
      <c r="PAV865" s="28"/>
      <c r="PAW865" s="28"/>
      <c r="PAX865" s="28"/>
      <c r="PAY865" s="28"/>
      <c r="PAZ865" s="28"/>
      <c r="PBA865" s="28"/>
      <c r="PBB865" s="28"/>
      <c r="PBC865" s="28"/>
      <c r="PBD865" s="28"/>
      <c r="PBE865" s="28"/>
      <c r="PBF865" s="28"/>
      <c r="PBG865" s="28"/>
      <c r="PBH865" s="28"/>
      <c r="PBI865" s="28"/>
      <c r="PBJ865" s="28"/>
      <c r="PBK865" s="28"/>
      <c r="PBL865" s="28"/>
      <c r="PBM865" s="28"/>
      <c r="PBN865" s="28"/>
      <c r="PBO865" s="28"/>
      <c r="PBP865" s="28"/>
      <c r="PBQ865" s="28"/>
      <c r="PBR865" s="28"/>
      <c r="PBS865" s="28"/>
      <c r="PBT865" s="28"/>
      <c r="PBU865" s="28"/>
      <c r="PBV865" s="28"/>
      <c r="PBW865" s="28"/>
      <c r="PBX865" s="28"/>
      <c r="PBY865" s="28"/>
      <c r="PBZ865" s="28"/>
      <c r="PCA865" s="28"/>
      <c r="PCB865" s="28"/>
      <c r="PCC865" s="28"/>
      <c r="PCD865" s="28"/>
      <c r="PCE865" s="28"/>
      <c r="PCF865" s="28"/>
      <c r="PCG865" s="28"/>
      <c r="PCH865" s="28"/>
      <c r="PCI865" s="28"/>
      <c r="PCJ865" s="28"/>
      <c r="PCK865" s="28"/>
      <c r="PCL865" s="28"/>
      <c r="PCM865" s="28"/>
      <c r="PCN865" s="28"/>
      <c r="PCO865" s="28"/>
      <c r="PCP865" s="28"/>
      <c r="PCQ865" s="28"/>
      <c r="PCR865" s="28"/>
      <c r="PCS865" s="28"/>
      <c r="PCT865" s="28"/>
      <c r="PCU865" s="28"/>
      <c r="PCV865" s="28"/>
      <c r="PCW865" s="28"/>
      <c r="PCX865" s="28"/>
      <c r="PCY865" s="28"/>
      <c r="PCZ865" s="28"/>
      <c r="PDA865" s="28"/>
      <c r="PDB865" s="28"/>
      <c r="PDC865" s="28"/>
      <c r="PDD865" s="28"/>
      <c r="PDE865" s="28"/>
      <c r="PDF865" s="28"/>
      <c r="PDG865" s="28"/>
      <c r="PDH865" s="28"/>
      <c r="PDI865" s="28"/>
      <c r="PDJ865" s="28"/>
      <c r="PDK865" s="28"/>
      <c r="PDL865" s="28"/>
      <c r="PDM865" s="28"/>
      <c r="PDN865" s="28"/>
      <c r="PDO865" s="28"/>
      <c r="PDP865" s="28"/>
      <c r="PDQ865" s="28"/>
      <c r="PDR865" s="28"/>
      <c r="PDS865" s="28"/>
      <c r="PDT865" s="28"/>
      <c r="PDU865" s="28"/>
      <c r="PDV865" s="28"/>
      <c r="PDW865" s="28"/>
      <c r="PDX865" s="28"/>
      <c r="PDY865" s="28"/>
      <c r="PDZ865" s="28"/>
      <c r="PEA865" s="28"/>
      <c r="PEB865" s="28"/>
      <c r="PEC865" s="28"/>
      <c r="PED865" s="28"/>
      <c r="PEE865" s="28"/>
      <c r="PEF865" s="28"/>
      <c r="PEG865" s="28"/>
      <c r="PEH865" s="28"/>
      <c r="PEI865" s="28"/>
      <c r="PEJ865" s="28"/>
      <c r="PEK865" s="28"/>
      <c r="PEL865" s="28"/>
      <c r="PEM865" s="28"/>
      <c r="PEN865" s="28"/>
      <c r="PEO865" s="28"/>
      <c r="PEP865" s="28"/>
      <c r="PEQ865" s="28"/>
      <c r="PER865" s="28"/>
      <c r="PES865" s="28"/>
      <c r="PET865" s="28"/>
      <c r="PEU865" s="28"/>
      <c r="PEV865" s="28"/>
      <c r="PEW865" s="28"/>
      <c r="PEX865" s="28"/>
      <c r="PEY865" s="28"/>
      <c r="PEZ865" s="28"/>
      <c r="PFA865" s="28"/>
      <c r="PFB865" s="28"/>
      <c r="PFC865" s="28"/>
      <c r="PFD865" s="28"/>
      <c r="PFE865" s="28"/>
      <c r="PFF865" s="28"/>
      <c r="PFG865" s="28"/>
      <c r="PFH865" s="28"/>
      <c r="PFI865" s="28"/>
      <c r="PFJ865" s="28"/>
      <c r="PFK865" s="28"/>
      <c r="PFL865" s="28"/>
      <c r="PFM865" s="28"/>
      <c r="PFN865" s="28"/>
      <c r="PFO865" s="28"/>
      <c r="PFP865" s="28"/>
      <c r="PFQ865" s="28"/>
      <c r="PFR865" s="28"/>
      <c r="PFS865" s="28"/>
      <c r="PFT865" s="28"/>
      <c r="PFU865" s="28"/>
      <c r="PFV865" s="28"/>
      <c r="PFW865" s="28"/>
      <c r="PFX865" s="28"/>
      <c r="PFY865" s="28"/>
      <c r="PFZ865" s="28"/>
      <c r="PGA865" s="28"/>
      <c r="PGB865" s="28"/>
      <c r="PGC865" s="28"/>
      <c r="PGD865" s="28"/>
      <c r="PGE865" s="28"/>
      <c r="PGF865" s="28"/>
      <c r="PGG865" s="28"/>
      <c r="PGH865" s="28"/>
      <c r="PGI865" s="28"/>
      <c r="PGJ865" s="28"/>
      <c r="PGK865" s="28"/>
      <c r="PGL865" s="28"/>
      <c r="PGM865" s="28"/>
      <c r="PGN865" s="28"/>
      <c r="PGO865" s="28"/>
      <c r="PGP865" s="28"/>
      <c r="PGQ865" s="28"/>
      <c r="PGR865" s="28"/>
      <c r="PGS865" s="28"/>
      <c r="PGT865" s="28"/>
      <c r="PGU865" s="28"/>
      <c r="PGV865" s="28"/>
      <c r="PGW865" s="28"/>
      <c r="PGX865" s="28"/>
      <c r="PGY865" s="28"/>
      <c r="PGZ865" s="28"/>
      <c r="PHA865" s="28"/>
      <c r="PHB865" s="28"/>
      <c r="PHC865" s="28"/>
      <c r="PHD865" s="28"/>
      <c r="PHE865" s="28"/>
      <c r="PHF865" s="28"/>
      <c r="PHG865" s="28"/>
      <c r="PHH865" s="28"/>
      <c r="PHI865" s="28"/>
      <c r="PHJ865" s="28"/>
      <c r="PHK865" s="28"/>
      <c r="PHL865" s="28"/>
      <c r="PHM865" s="28"/>
      <c r="PHN865" s="28"/>
      <c r="PHO865" s="28"/>
      <c r="PHP865" s="28"/>
      <c r="PHQ865" s="28"/>
      <c r="PHR865" s="28"/>
      <c r="PHS865" s="28"/>
      <c r="PHT865" s="28"/>
      <c r="PHU865" s="28"/>
      <c r="PHV865" s="28"/>
      <c r="PHW865" s="28"/>
      <c r="PHX865" s="28"/>
      <c r="PHY865" s="28"/>
      <c r="PHZ865" s="28"/>
      <c r="PIA865" s="28"/>
      <c r="PIB865" s="28"/>
      <c r="PIC865" s="28"/>
      <c r="PID865" s="28"/>
      <c r="PIE865" s="28"/>
      <c r="PIF865" s="28"/>
      <c r="PIG865" s="28"/>
      <c r="PIH865" s="28"/>
      <c r="PII865" s="28"/>
      <c r="PIJ865" s="28"/>
      <c r="PIK865" s="28"/>
      <c r="PIL865" s="28"/>
      <c r="PIM865" s="28"/>
      <c r="PIN865" s="28"/>
      <c r="PIO865" s="28"/>
      <c r="PIP865" s="28"/>
      <c r="PIQ865" s="28"/>
      <c r="PIR865" s="28"/>
      <c r="PIS865" s="28"/>
      <c r="PIT865" s="28"/>
      <c r="PIU865" s="28"/>
      <c r="PIV865" s="28"/>
      <c r="PIW865" s="28"/>
      <c r="PIX865" s="28"/>
      <c r="PIY865" s="28"/>
      <c r="PIZ865" s="28"/>
      <c r="PJA865" s="28"/>
      <c r="PJB865" s="28"/>
      <c r="PJC865" s="28"/>
      <c r="PJD865" s="28"/>
      <c r="PJE865" s="28"/>
      <c r="PJF865" s="28"/>
      <c r="PJG865" s="28"/>
      <c r="PJH865" s="28"/>
      <c r="PJI865" s="28"/>
      <c r="PJJ865" s="28"/>
      <c r="PJK865" s="28"/>
      <c r="PJL865" s="28"/>
      <c r="PJM865" s="28"/>
      <c r="PJN865" s="28"/>
      <c r="PJO865" s="28"/>
      <c r="PJP865" s="28"/>
      <c r="PJQ865" s="28"/>
      <c r="PJR865" s="28"/>
      <c r="PJS865" s="28"/>
      <c r="PJT865" s="28"/>
      <c r="PJU865" s="28"/>
      <c r="PJV865" s="28"/>
      <c r="PJW865" s="28"/>
      <c r="PJX865" s="28"/>
      <c r="PJY865" s="28"/>
      <c r="PJZ865" s="28"/>
      <c r="PKA865" s="28"/>
      <c r="PKB865" s="28"/>
      <c r="PKC865" s="28"/>
      <c r="PKD865" s="28"/>
      <c r="PKE865" s="28"/>
      <c r="PKF865" s="28"/>
      <c r="PKG865" s="28"/>
      <c r="PKH865" s="28"/>
      <c r="PKI865" s="28"/>
      <c r="PKJ865" s="28"/>
      <c r="PKK865" s="28"/>
      <c r="PKL865" s="28"/>
      <c r="PKM865" s="28"/>
      <c r="PKN865" s="28"/>
      <c r="PKO865" s="28"/>
      <c r="PKP865" s="28"/>
      <c r="PKQ865" s="28"/>
      <c r="PKR865" s="28"/>
      <c r="PKS865" s="28"/>
      <c r="PKT865" s="28"/>
      <c r="PKU865" s="28"/>
      <c r="PKV865" s="28"/>
      <c r="PKW865" s="28"/>
      <c r="PKX865" s="28"/>
      <c r="PKY865" s="28"/>
      <c r="PKZ865" s="28"/>
      <c r="PLA865" s="28"/>
      <c r="PLB865" s="28"/>
      <c r="PLC865" s="28"/>
      <c r="PLD865" s="28"/>
      <c r="PLE865" s="28"/>
      <c r="PLF865" s="28"/>
      <c r="PLG865" s="28"/>
      <c r="PLH865" s="28"/>
      <c r="PLI865" s="28"/>
      <c r="PLJ865" s="28"/>
      <c r="PLK865" s="28"/>
      <c r="PLL865" s="28"/>
      <c r="PLM865" s="28"/>
      <c r="PLN865" s="28"/>
      <c r="PLO865" s="28"/>
      <c r="PLP865" s="28"/>
      <c r="PLQ865" s="28"/>
      <c r="PLR865" s="28"/>
      <c r="PLS865" s="28"/>
      <c r="PLT865" s="28"/>
      <c r="PLU865" s="28"/>
      <c r="PLV865" s="28"/>
      <c r="PLW865" s="28"/>
      <c r="PLX865" s="28"/>
      <c r="PLY865" s="28"/>
      <c r="PLZ865" s="28"/>
      <c r="PMA865" s="28"/>
      <c r="PMB865" s="28"/>
      <c r="PMC865" s="28"/>
      <c r="PMD865" s="28"/>
      <c r="PME865" s="28"/>
      <c r="PMF865" s="28"/>
      <c r="PMG865" s="28"/>
      <c r="PMH865" s="28"/>
      <c r="PMI865" s="28"/>
      <c r="PMJ865" s="28"/>
      <c r="PMK865" s="28"/>
      <c r="PML865" s="28"/>
      <c r="PMM865" s="28"/>
      <c r="PMN865" s="28"/>
      <c r="PMO865" s="28"/>
      <c r="PMP865" s="28"/>
      <c r="PMQ865" s="28"/>
      <c r="PMR865" s="28"/>
      <c r="PMS865" s="28"/>
      <c r="PMT865" s="28"/>
      <c r="PMU865" s="28"/>
      <c r="PMV865" s="28"/>
      <c r="PMW865" s="28"/>
      <c r="PMX865" s="28"/>
      <c r="PMY865" s="28"/>
      <c r="PMZ865" s="28"/>
      <c r="PNA865" s="28"/>
      <c r="PNB865" s="28"/>
      <c r="PNC865" s="28"/>
      <c r="PND865" s="28"/>
      <c r="PNE865" s="28"/>
      <c r="PNF865" s="28"/>
      <c r="PNG865" s="28"/>
      <c r="PNH865" s="28"/>
      <c r="PNI865" s="28"/>
      <c r="PNJ865" s="28"/>
      <c r="PNK865" s="28"/>
      <c r="PNL865" s="28"/>
      <c r="PNM865" s="28"/>
      <c r="PNN865" s="28"/>
      <c r="PNO865" s="28"/>
      <c r="PNP865" s="28"/>
      <c r="PNQ865" s="28"/>
      <c r="PNR865" s="28"/>
      <c r="PNS865" s="28"/>
      <c r="PNT865" s="28"/>
      <c r="PNU865" s="28"/>
      <c r="PNV865" s="28"/>
      <c r="PNW865" s="28"/>
      <c r="PNX865" s="28"/>
      <c r="PNY865" s="28"/>
      <c r="PNZ865" s="28"/>
      <c r="POA865" s="28"/>
      <c r="POB865" s="28"/>
      <c r="POC865" s="28"/>
      <c r="POD865" s="28"/>
      <c r="POE865" s="28"/>
      <c r="POF865" s="28"/>
      <c r="POG865" s="28"/>
      <c r="POH865" s="28"/>
      <c r="POI865" s="28"/>
      <c r="POJ865" s="28"/>
      <c r="POK865" s="28"/>
      <c r="POL865" s="28"/>
      <c r="POM865" s="28"/>
      <c r="PON865" s="28"/>
      <c r="POO865" s="28"/>
      <c r="POP865" s="28"/>
      <c r="POQ865" s="28"/>
      <c r="POR865" s="28"/>
      <c r="POS865" s="28"/>
      <c r="POT865" s="28"/>
      <c r="POU865" s="28"/>
      <c r="POV865" s="28"/>
      <c r="POW865" s="28"/>
      <c r="POX865" s="28"/>
      <c r="POY865" s="28"/>
      <c r="POZ865" s="28"/>
      <c r="PPA865" s="28"/>
      <c r="PPB865" s="28"/>
      <c r="PPC865" s="28"/>
      <c r="PPD865" s="28"/>
      <c r="PPE865" s="28"/>
      <c r="PPF865" s="28"/>
      <c r="PPG865" s="28"/>
      <c r="PPH865" s="28"/>
      <c r="PPI865" s="28"/>
      <c r="PPJ865" s="28"/>
      <c r="PPK865" s="28"/>
      <c r="PPL865" s="28"/>
      <c r="PPM865" s="28"/>
      <c r="PPN865" s="28"/>
      <c r="PPO865" s="28"/>
      <c r="PPP865" s="28"/>
      <c r="PPQ865" s="28"/>
      <c r="PPR865" s="28"/>
      <c r="PPS865" s="28"/>
      <c r="PPT865" s="28"/>
      <c r="PPU865" s="28"/>
      <c r="PPV865" s="28"/>
      <c r="PPW865" s="28"/>
      <c r="PPX865" s="28"/>
      <c r="PPY865" s="28"/>
      <c r="PPZ865" s="28"/>
      <c r="PQA865" s="28"/>
      <c r="PQB865" s="28"/>
      <c r="PQC865" s="28"/>
      <c r="PQD865" s="28"/>
      <c r="PQE865" s="28"/>
      <c r="PQF865" s="28"/>
      <c r="PQG865" s="28"/>
      <c r="PQH865" s="28"/>
      <c r="PQI865" s="28"/>
      <c r="PQJ865" s="28"/>
      <c r="PQK865" s="28"/>
      <c r="PQL865" s="28"/>
      <c r="PQM865" s="28"/>
      <c r="PQN865" s="28"/>
      <c r="PQO865" s="28"/>
      <c r="PQP865" s="28"/>
      <c r="PQQ865" s="28"/>
      <c r="PQR865" s="28"/>
      <c r="PQS865" s="28"/>
      <c r="PQT865" s="28"/>
      <c r="PQU865" s="28"/>
      <c r="PQV865" s="28"/>
      <c r="PQW865" s="28"/>
      <c r="PQX865" s="28"/>
      <c r="PQY865" s="28"/>
      <c r="PQZ865" s="28"/>
      <c r="PRA865" s="28"/>
      <c r="PRB865" s="28"/>
      <c r="PRC865" s="28"/>
      <c r="PRD865" s="28"/>
      <c r="PRE865" s="28"/>
      <c r="PRF865" s="28"/>
      <c r="PRG865" s="28"/>
      <c r="PRH865" s="28"/>
      <c r="PRI865" s="28"/>
      <c r="PRJ865" s="28"/>
      <c r="PRK865" s="28"/>
      <c r="PRL865" s="28"/>
      <c r="PRM865" s="28"/>
      <c r="PRN865" s="28"/>
      <c r="PRO865" s="28"/>
      <c r="PRP865" s="28"/>
      <c r="PRQ865" s="28"/>
      <c r="PRR865" s="28"/>
      <c r="PRS865" s="28"/>
      <c r="PRT865" s="28"/>
      <c r="PRU865" s="28"/>
      <c r="PRV865" s="28"/>
      <c r="PRW865" s="28"/>
      <c r="PRX865" s="28"/>
      <c r="PRY865" s="28"/>
      <c r="PRZ865" s="28"/>
      <c r="PSA865" s="28"/>
      <c r="PSB865" s="28"/>
      <c r="PSC865" s="28"/>
      <c r="PSD865" s="28"/>
      <c r="PSE865" s="28"/>
      <c r="PSF865" s="28"/>
      <c r="PSG865" s="28"/>
      <c r="PSH865" s="28"/>
      <c r="PSI865" s="28"/>
      <c r="PSJ865" s="28"/>
      <c r="PSK865" s="28"/>
      <c r="PSL865" s="28"/>
      <c r="PSM865" s="28"/>
      <c r="PSN865" s="28"/>
      <c r="PSO865" s="28"/>
      <c r="PSP865" s="28"/>
      <c r="PSQ865" s="28"/>
      <c r="PSR865" s="28"/>
      <c r="PSS865" s="28"/>
      <c r="PST865" s="28"/>
      <c r="PSU865" s="28"/>
      <c r="PSV865" s="28"/>
      <c r="PSW865" s="28"/>
      <c r="PSX865" s="28"/>
      <c r="PSY865" s="28"/>
      <c r="PSZ865" s="28"/>
      <c r="PTA865" s="28"/>
      <c r="PTB865" s="28"/>
      <c r="PTC865" s="28"/>
      <c r="PTD865" s="28"/>
      <c r="PTE865" s="28"/>
      <c r="PTF865" s="28"/>
      <c r="PTG865" s="28"/>
      <c r="PTH865" s="28"/>
      <c r="PTI865" s="28"/>
      <c r="PTJ865" s="28"/>
      <c r="PTK865" s="28"/>
      <c r="PTL865" s="28"/>
      <c r="PTM865" s="28"/>
      <c r="PTN865" s="28"/>
      <c r="PTO865" s="28"/>
      <c r="PTP865" s="28"/>
      <c r="PTQ865" s="28"/>
      <c r="PTR865" s="28"/>
      <c r="PTS865" s="28"/>
      <c r="PTT865" s="28"/>
      <c r="PTU865" s="28"/>
      <c r="PTV865" s="28"/>
      <c r="PTW865" s="28"/>
      <c r="PTX865" s="28"/>
      <c r="PTY865" s="28"/>
      <c r="PTZ865" s="28"/>
      <c r="PUA865" s="28"/>
      <c r="PUB865" s="28"/>
      <c r="PUC865" s="28"/>
      <c r="PUD865" s="28"/>
      <c r="PUE865" s="28"/>
      <c r="PUF865" s="28"/>
      <c r="PUG865" s="28"/>
      <c r="PUH865" s="28"/>
      <c r="PUI865" s="28"/>
      <c r="PUJ865" s="28"/>
      <c r="PUK865" s="28"/>
      <c r="PUL865" s="28"/>
      <c r="PUM865" s="28"/>
      <c r="PUN865" s="28"/>
      <c r="PUO865" s="28"/>
      <c r="PUP865" s="28"/>
      <c r="PUQ865" s="28"/>
      <c r="PUR865" s="28"/>
      <c r="PUS865" s="28"/>
      <c r="PUT865" s="28"/>
      <c r="PUU865" s="28"/>
      <c r="PUV865" s="28"/>
      <c r="PUW865" s="28"/>
      <c r="PUX865" s="28"/>
      <c r="PUY865" s="28"/>
      <c r="PUZ865" s="28"/>
      <c r="PVA865" s="28"/>
      <c r="PVB865" s="28"/>
      <c r="PVC865" s="28"/>
      <c r="PVD865" s="28"/>
      <c r="PVE865" s="28"/>
      <c r="PVF865" s="28"/>
      <c r="PVG865" s="28"/>
      <c r="PVH865" s="28"/>
      <c r="PVI865" s="28"/>
      <c r="PVJ865" s="28"/>
      <c r="PVK865" s="28"/>
      <c r="PVL865" s="28"/>
      <c r="PVM865" s="28"/>
      <c r="PVN865" s="28"/>
      <c r="PVO865" s="28"/>
      <c r="PVP865" s="28"/>
      <c r="PVQ865" s="28"/>
      <c r="PVR865" s="28"/>
      <c r="PVS865" s="28"/>
      <c r="PVT865" s="28"/>
      <c r="PVU865" s="28"/>
      <c r="PVV865" s="28"/>
      <c r="PVW865" s="28"/>
      <c r="PVX865" s="28"/>
      <c r="PVY865" s="28"/>
      <c r="PVZ865" s="28"/>
      <c r="PWA865" s="28"/>
      <c r="PWB865" s="28"/>
      <c r="PWC865" s="28"/>
      <c r="PWD865" s="28"/>
      <c r="PWE865" s="28"/>
      <c r="PWF865" s="28"/>
      <c r="PWG865" s="28"/>
      <c r="PWH865" s="28"/>
      <c r="PWI865" s="28"/>
      <c r="PWJ865" s="28"/>
      <c r="PWK865" s="28"/>
      <c r="PWL865" s="28"/>
      <c r="PWM865" s="28"/>
      <c r="PWN865" s="28"/>
      <c r="PWO865" s="28"/>
      <c r="PWP865" s="28"/>
      <c r="PWQ865" s="28"/>
      <c r="PWR865" s="28"/>
      <c r="PWS865" s="28"/>
      <c r="PWT865" s="28"/>
      <c r="PWU865" s="28"/>
      <c r="PWV865" s="28"/>
      <c r="PWW865" s="28"/>
      <c r="PWX865" s="28"/>
      <c r="PWY865" s="28"/>
      <c r="PWZ865" s="28"/>
      <c r="PXA865" s="28"/>
      <c r="PXB865" s="28"/>
      <c r="PXC865" s="28"/>
      <c r="PXD865" s="28"/>
      <c r="PXE865" s="28"/>
      <c r="PXF865" s="28"/>
      <c r="PXG865" s="28"/>
      <c r="PXH865" s="28"/>
      <c r="PXI865" s="28"/>
      <c r="PXJ865" s="28"/>
      <c r="PXK865" s="28"/>
      <c r="PXL865" s="28"/>
      <c r="PXM865" s="28"/>
      <c r="PXN865" s="28"/>
      <c r="PXO865" s="28"/>
      <c r="PXP865" s="28"/>
      <c r="PXQ865" s="28"/>
      <c r="PXR865" s="28"/>
      <c r="PXS865" s="28"/>
      <c r="PXT865" s="28"/>
      <c r="PXU865" s="28"/>
      <c r="PXV865" s="28"/>
      <c r="PXW865" s="28"/>
      <c r="PXX865" s="28"/>
      <c r="PXY865" s="28"/>
      <c r="PXZ865" s="28"/>
      <c r="PYA865" s="28"/>
      <c r="PYB865" s="28"/>
      <c r="PYC865" s="28"/>
      <c r="PYD865" s="28"/>
      <c r="PYE865" s="28"/>
      <c r="PYF865" s="28"/>
      <c r="PYG865" s="28"/>
      <c r="PYH865" s="28"/>
      <c r="PYI865" s="28"/>
      <c r="PYJ865" s="28"/>
      <c r="PYK865" s="28"/>
      <c r="PYL865" s="28"/>
      <c r="PYM865" s="28"/>
      <c r="PYN865" s="28"/>
      <c r="PYO865" s="28"/>
      <c r="PYP865" s="28"/>
      <c r="PYQ865" s="28"/>
      <c r="PYR865" s="28"/>
      <c r="PYS865" s="28"/>
      <c r="PYT865" s="28"/>
      <c r="PYU865" s="28"/>
      <c r="PYV865" s="28"/>
      <c r="PYW865" s="28"/>
      <c r="PYX865" s="28"/>
      <c r="PYY865" s="28"/>
      <c r="PYZ865" s="28"/>
      <c r="PZA865" s="28"/>
      <c r="PZB865" s="28"/>
      <c r="PZC865" s="28"/>
      <c r="PZD865" s="28"/>
      <c r="PZE865" s="28"/>
      <c r="PZF865" s="28"/>
      <c r="PZG865" s="28"/>
      <c r="PZH865" s="28"/>
      <c r="PZI865" s="28"/>
      <c r="PZJ865" s="28"/>
      <c r="PZK865" s="28"/>
      <c r="PZL865" s="28"/>
      <c r="PZM865" s="28"/>
      <c r="PZN865" s="28"/>
      <c r="PZO865" s="28"/>
      <c r="PZP865" s="28"/>
      <c r="PZQ865" s="28"/>
      <c r="PZR865" s="28"/>
      <c r="PZS865" s="28"/>
      <c r="PZT865" s="28"/>
      <c r="PZU865" s="28"/>
      <c r="PZV865" s="28"/>
      <c r="PZW865" s="28"/>
      <c r="PZX865" s="28"/>
      <c r="PZY865" s="28"/>
      <c r="PZZ865" s="28"/>
      <c r="QAA865" s="28"/>
      <c r="QAB865" s="28"/>
      <c r="QAC865" s="28"/>
      <c r="QAD865" s="28"/>
      <c r="QAE865" s="28"/>
      <c r="QAF865" s="28"/>
      <c r="QAG865" s="28"/>
      <c r="QAH865" s="28"/>
      <c r="QAI865" s="28"/>
      <c r="QAJ865" s="28"/>
      <c r="QAK865" s="28"/>
      <c r="QAL865" s="28"/>
      <c r="QAM865" s="28"/>
      <c r="QAN865" s="28"/>
      <c r="QAO865" s="28"/>
      <c r="QAP865" s="28"/>
      <c r="QAQ865" s="28"/>
      <c r="QAR865" s="28"/>
      <c r="QAS865" s="28"/>
      <c r="QAT865" s="28"/>
      <c r="QAU865" s="28"/>
      <c r="QAV865" s="28"/>
      <c r="QAW865" s="28"/>
      <c r="QAX865" s="28"/>
      <c r="QAY865" s="28"/>
      <c r="QAZ865" s="28"/>
      <c r="QBA865" s="28"/>
      <c r="QBB865" s="28"/>
      <c r="QBC865" s="28"/>
      <c r="QBD865" s="28"/>
      <c r="QBE865" s="28"/>
      <c r="QBF865" s="28"/>
      <c r="QBG865" s="28"/>
      <c r="QBH865" s="28"/>
      <c r="QBI865" s="28"/>
      <c r="QBJ865" s="28"/>
      <c r="QBK865" s="28"/>
      <c r="QBL865" s="28"/>
      <c r="QBM865" s="28"/>
      <c r="QBN865" s="28"/>
      <c r="QBO865" s="28"/>
      <c r="QBP865" s="28"/>
      <c r="QBQ865" s="28"/>
      <c r="QBR865" s="28"/>
      <c r="QBS865" s="28"/>
      <c r="QBT865" s="28"/>
      <c r="QBU865" s="28"/>
      <c r="QBV865" s="28"/>
      <c r="QBW865" s="28"/>
      <c r="QBX865" s="28"/>
      <c r="QBY865" s="28"/>
      <c r="QBZ865" s="28"/>
      <c r="QCA865" s="28"/>
      <c r="QCB865" s="28"/>
      <c r="QCC865" s="28"/>
      <c r="QCD865" s="28"/>
      <c r="QCE865" s="28"/>
      <c r="QCF865" s="28"/>
      <c r="QCG865" s="28"/>
      <c r="QCH865" s="28"/>
      <c r="QCI865" s="28"/>
      <c r="QCJ865" s="28"/>
      <c r="QCK865" s="28"/>
      <c r="QCL865" s="28"/>
      <c r="QCM865" s="28"/>
      <c r="QCN865" s="28"/>
      <c r="QCO865" s="28"/>
      <c r="QCP865" s="28"/>
      <c r="QCQ865" s="28"/>
      <c r="QCR865" s="28"/>
      <c r="QCS865" s="28"/>
      <c r="QCT865" s="28"/>
      <c r="QCU865" s="28"/>
      <c r="QCV865" s="28"/>
      <c r="QCW865" s="28"/>
      <c r="QCX865" s="28"/>
      <c r="QCY865" s="28"/>
      <c r="QCZ865" s="28"/>
      <c r="QDA865" s="28"/>
      <c r="QDB865" s="28"/>
      <c r="QDC865" s="28"/>
      <c r="QDD865" s="28"/>
      <c r="QDE865" s="28"/>
      <c r="QDF865" s="28"/>
      <c r="QDG865" s="28"/>
      <c r="QDH865" s="28"/>
      <c r="QDI865" s="28"/>
      <c r="QDJ865" s="28"/>
      <c r="QDK865" s="28"/>
      <c r="QDL865" s="28"/>
      <c r="QDM865" s="28"/>
      <c r="QDN865" s="28"/>
      <c r="QDO865" s="28"/>
      <c r="QDP865" s="28"/>
      <c r="QDQ865" s="28"/>
      <c r="QDR865" s="28"/>
      <c r="QDS865" s="28"/>
      <c r="QDT865" s="28"/>
      <c r="QDU865" s="28"/>
      <c r="QDV865" s="28"/>
      <c r="QDW865" s="28"/>
      <c r="QDX865" s="28"/>
      <c r="QDY865" s="28"/>
      <c r="QDZ865" s="28"/>
      <c r="QEA865" s="28"/>
      <c r="QEB865" s="28"/>
      <c r="QEC865" s="28"/>
      <c r="QED865" s="28"/>
      <c r="QEE865" s="28"/>
      <c r="QEF865" s="28"/>
      <c r="QEG865" s="28"/>
      <c r="QEH865" s="28"/>
      <c r="QEI865" s="28"/>
      <c r="QEJ865" s="28"/>
      <c r="QEK865" s="28"/>
      <c r="QEL865" s="28"/>
      <c r="QEM865" s="28"/>
      <c r="QEN865" s="28"/>
      <c r="QEO865" s="28"/>
      <c r="QEP865" s="28"/>
      <c r="QEQ865" s="28"/>
      <c r="QER865" s="28"/>
      <c r="QES865" s="28"/>
      <c r="QET865" s="28"/>
      <c r="QEU865" s="28"/>
      <c r="QEV865" s="28"/>
      <c r="QEW865" s="28"/>
      <c r="QEX865" s="28"/>
      <c r="QEY865" s="28"/>
      <c r="QEZ865" s="28"/>
      <c r="QFA865" s="28"/>
      <c r="QFB865" s="28"/>
      <c r="QFC865" s="28"/>
      <c r="QFD865" s="28"/>
      <c r="QFE865" s="28"/>
      <c r="QFF865" s="28"/>
      <c r="QFG865" s="28"/>
      <c r="QFH865" s="28"/>
      <c r="QFI865" s="28"/>
      <c r="QFJ865" s="28"/>
      <c r="QFK865" s="28"/>
      <c r="QFL865" s="28"/>
      <c r="QFM865" s="28"/>
      <c r="QFN865" s="28"/>
      <c r="QFO865" s="28"/>
      <c r="QFP865" s="28"/>
      <c r="QFQ865" s="28"/>
      <c r="QFR865" s="28"/>
      <c r="QFS865" s="28"/>
      <c r="QFT865" s="28"/>
      <c r="QFU865" s="28"/>
      <c r="QFV865" s="28"/>
      <c r="QFW865" s="28"/>
      <c r="QFX865" s="28"/>
      <c r="QFY865" s="28"/>
      <c r="QFZ865" s="28"/>
      <c r="QGA865" s="28"/>
      <c r="QGB865" s="28"/>
      <c r="QGC865" s="28"/>
      <c r="QGD865" s="28"/>
      <c r="QGE865" s="28"/>
      <c r="QGF865" s="28"/>
      <c r="QGG865" s="28"/>
      <c r="QGH865" s="28"/>
      <c r="QGI865" s="28"/>
      <c r="QGJ865" s="28"/>
      <c r="QGK865" s="28"/>
      <c r="QGL865" s="28"/>
      <c r="QGM865" s="28"/>
      <c r="QGN865" s="28"/>
      <c r="QGO865" s="28"/>
      <c r="QGP865" s="28"/>
      <c r="QGQ865" s="28"/>
      <c r="QGR865" s="28"/>
      <c r="QGS865" s="28"/>
      <c r="QGT865" s="28"/>
      <c r="QGU865" s="28"/>
      <c r="QGV865" s="28"/>
      <c r="QGW865" s="28"/>
      <c r="QGX865" s="28"/>
      <c r="QGY865" s="28"/>
      <c r="QGZ865" s="28"/>
      <c r="QHA865" s="28"/>
      <c r="QHB865" s="28"/>
      <c r="QHC865" s="28"/>
      <c r="QHD865" s="28"/>
      <c r="QHE865" s="28"/>
      <c r="QHF865" s="28"/>
      <c r="QHG865" s="28"/>
      <c r="QHH865" s="28"/>
      <c r="QHI865" s="28"/>
      <c r="QHJ865" s="28"/>
      <c r="QHK865" s="28"/>
      <c r="QHL865" s="28"/>
      <c r="QHM865" s="28"/>
      <c r="QHN865" s="28"/>
      <c r="QHO865" s="28"/>
      <c r="QHP865" s="28"/>
      <c r="QHQ865" s="28"/>
      <c r="QHR865" s="28"/>
      <c r="QHS865" s="28"/>
      <c r="QHT865" s="28"/>
      <c r="QHU865" s="28"/>
      <c r="QHV865" s="28"/>
      <c r="QHW865" s="28"/>
      <c r="QHX865" s="28"/>
      <c r="QHY865" s="28"/>
      <c r="QHZ865" s="28"/>
      <c r="QIA865" s="28"/>
      <c r="QIB865" s="28"/>
      <c r="QIC865" s="28"/>
      <c r="QID865" s="28"/>
      <c r="QIE865" s="28"/>
      <c r="QIF865" s="28"/>
      <c r="QIG865" s="28"/>
      <c r="QIH865" s="28"/>
      <c r="QII865" s="28"/>
      <c r="QIJ865" s="28"/>
      <c r="QIK865" s="28"/>
      <c r="QIL865" s="28"/>
      <c r="QIM865" s="28"/>
      <c r="QIN865" s="28"/>
      <c r="QIO865" s="28"/>
      <c r="QIP865" s="28"/>
      <c r="QIQ865" s="28"/>
      <c r="QIR865" s="28"/>
      <c r="QIS865" s="28"/>
      <c r="QIT865" s="28"/>
      <c r="QIU865" s="28"/>
      <c r="QIV865" s="28"/>
      <c r="QIW865" s="28"/>
      <c r="QIX865" s="28"/>
      <c r="QIY865" s="28"/>
      <c r="QIZ865" s="28"/>
      <c r="QJA865" s="28"/>
      <c r="QJB865" s="28"/>
      <c r="QJC865" s="28"/>
      <c r="QJD865" s="28"/>
      <c r="QJE865" s="28"/>
      <c r="QJF865" s="28"/>
      <c r="QJG865" s="28"/>
      <c r="QJH865" s="28"/>
      <c r="QJI865" s="28"/>
      <c r="QJJ865" s="28"/>
      <c r="QJK865" s="28"/>
      <c r="QJL865" s="28"/>
      <c r="QJM865" s="28"/>
      <c r="QJN865" s="28"/>
      <c r="QJO865" s="28"/>
      <c r="QJP865" s="28"/>
      <c r="QJQ865" s="28"/>
      <c r="QJR865" s="28"/>
      <c r="QJS865" s="28"/>
      <c r="QJT865" s="28"/>
      <c r="QJU865" s="28"/>
      <c r="QJV865" s="28"/>
      <c r="QJW865" s="28"/>
      <c r="QJX865" s="28"/>
      <c r="QJY865" s="28"/>
      <c r="QJZ865" s="28"/>
      <c r="QKA865" s="28"/>
      <c r="QKB865" s="28"/>
      <c r="QKC865" s="28"/>
      <c r="QKD865" s="28"/>
      <c r="QKE865" s="28"/>
      <c r="QKF865" s="28"/>
      <c r="QKG865" s="28"/>
      <c r="QKH865" s="28"/>
      <c r="QKI865" s="28"/>
      <c r="QKJ865" s="28"/>
      <c r="QKK865" s="28"/>
      <c r="QKL865" s="28"/>
      <c r="QKM865" s="28"/>
      <c r="QKN865" s="28"/>
      <c r="QKO865" s="28"/>
      <c r="QKP865" s="28"/>
      <c r="QKQ865" s="28"/>
      <c r="QKR865" s="28"/>
      <c r="QKS865" s="28"/>
      <c r="QKT865" s="28"/>
      <c r="QKU865" s="28"/>
      <c r="QKV865" s="28"/>
      <c r="QKW865" s="28"/>
      <c r="QKX865" s="28"/>
      <c r="QKY865" s="28"/>
      <c r="QKZ865" s="28"/>
      <c r="QLA865" s="28"/>
      <c r="QLB865" s="28"/>
      <c r="QLC865" s="28"/>
      <c r="QLD865" s="28"/>
      <c r="QLE865" s="28"/>
      <c r="QLF865" s="28"/>
      <c r="QLG865" s="28"/>
      <c r="QLH865" s="28"/>
      <c r="QLI865" s="28"/>
      <c r="QLJ865" s="28"/>
      <c r="QLK865" s="28"/>
      <c r="QLL865" s="28"/>
      <c r="QLM865" s="28"/>
      <c r="QLN865" s="28"/>
      <c r="QLO865" s="28"/>
      <c r="QLP865" s="28"/>
      <c r="QLQ865" s="28"/>
      <c r="QLR865" s="28"/>
      <c r="QLS865" s="28"/>
      <c r="QLT865" s="28"/>
      <c r="QLU865" s="28"/>
      <c r="QLV865" s="28"/>
      <c r="QLW865" s="28"/>
      <c r="QLX865" s="28"/>
      <c r="QLY865" s="28"/>
      <c r="QLZ865" s="28"/>
      <c r="QMA865" s="28"/>
      <c r="QMB865" s="28"/>
      <c r="QMC865" s="28"/>
      <c r="QMD865" s="28"/>
      <c r="QME865" s="28"/>
      <c r="QMF865" s="28"/>
      <c r="QMG865" s="28"/>
      <c r="QMH865" s="28"/>
      <c r="QMI865" s="28"/>
      <c r="QMJ865" s="28"/>
      <c r="QMK865" s="28"/>
      <c r="QML865" s="28"/>
      <c r="QMM865" s="28"/>
      <c r="QMN865" s="28"/>
      <c r="QMO865" s="28"/>
      <c r="QMP865" s="28"/>
      <c r="QMQ865" s="28"/>
      <c r="QMR865" s="28"/>
      <c r="QMS865" s="28"/>
      <c r="QMT865" s="28"/>
      <c r="QMU865" s="28"/>
      <c r="QMV865" s="28"/>
      <c r="QMW865" s="28"/>
      <c r="QMX865" s="28"/>
      <c r="QMY865" s="28"/>
      <c r="QMZ865" s="28"/>
      <c r="QNA865" s="28"/>
      <c r="QNB865" s="28"/>
      <c r="QNC865" s="28"/>
      <c r="QND865" s="28"/>
      <c r="QNE865" s="28"/>
      <c r="QNF865" s="28"/>
      <c r="QNG865" s="28"/>
      <c r="QNH865" s="28"/>
      <c r="QNI865" s="28"/>
      <c r="QNJ865" s="28"/>
      <c r="QNK865" s="28"/>
      <c r="QNL865" s="28"/>
      <c r="QNM865" s="28"/>
      <c r="QNN865" s="28"/>
      <c r="QNO865" s="28"/>
      <c r="QNP865" s="28"/>
      <c r="QNQ865" s="28"/>
      <c r="QNR865" s="28"/>
      <c r="QNS865" s="28"/>
      <c r="QNT865" s="28"/>
      <c r="QNU865" s="28"/>
      <c r="QNV865" s="28"/>
      <c r="QNW865" s="28"/>
      <c r="QNX865" s="28"/>
      <c r="QNY865" s="28"/>
      <c r="QNZ865" s="28"/>
      <c r="QOA865" s="28"/>
      <c r="QOB865" s="28"/>
      <c r="QOC865" s="28"/>
      <c r="QOD865" s="28"/>
      <c r="QOE865" s="28"/>
      <c r="QOF865" s="28"/>
      <c r="QOG865" s="28"/>
      <c r="QOH865" s="28"/>
      <c r="QOI865" s="28"/>
      <c r="QOJ865" s="28"/>
      <c r="QOK865" s="28"/>
      <c r="QOL865" s="28"/>
      <c r="QOM865" s="28"/>
      <c r="QON865" s="28"/>
      <c r="QOO865" s="28"/>
      <c r="QOP865" s="28"/>
      <c r="QOQ865" s="28"/>
      <c r="QOR865" s="28"/>
      <c r="QOS865" s="28"/>
      <c r="QOT865" s="28"/>
      <c r="QOU865" s="28"/>
      <c r="QOV865" s="28"/>
      <c r="QOW865" s="28"/>
      <c r="QOX865" s="28"/>
      <c r="QOY865" s="28"/>
      <c r="QOZ865" s="28"/>
      <c r="QPA865" s="28"/>
      <c r="QPB865" s="28"/>
      <c r="QPC865" s="28"/>
      <c r="QPD865" s="28"/>
      <c r="QPE865" s="28"/>
      <c r="QPF865" s="28"/>
      <c r="QPG865" s="28"/>
      <c r="QPH865" s="28"/>
      <c r="QPI865" s="28"/>
      <c r="QPJ865" s="28"/>
      <c r="QPK865" s="28"/>
      <c r="QPL865" s="28"/>
      <c r="QPM865" s="28"/>
      <c r="QPN865" s="28"/>
      <c r="QPO865" s="28"/>
      <c r="QPP865" s="28"/>
      <c r="QPQ865" s="28"/>
      <c r="QPR865" s="28"/>
      <c r="QPS865" s="28"/>
      <c r="QPT865" s="28"/>
      <c r="QPU865" s="28"/>
      <c r="QPV865" s="28"/>
      <c r="QPW865" s="28"/>
      <c r="QPX865" s="28"/>
      <c r="QPY865" s="28"/>
      <c r="QPZ865" s="28"/>
      <c r="QQA865" s="28"/>
      <c r="QQB865" s="28"/>
      <c r="QQC865" s="28"/>
      <c r="QQD865" s="28"/>
      <c r="QQE865" s="28"/>
      <c r="QQF865" s="28"/>
      <c r="QQG865" s="28"/>
      <c r="QQH865" s="28"/>
      <c r="QQI865" s="28"/>
      <c r="QQJ865" s="28"/>
      <c r="QQK865" s="28"/>
      <c r="QQL865" s="28"/>
      <c r="QQM865" s="28"/>
      <c r="QQN865" s="28"/>
      <c r="QQO865" s="28"/>
      <c r="QQP865" s="28"/>
      <c r="QQQ865" s="28"/>
      <c r="QQR865" s="28"/>
      <c r="QQS865" s="28"/>
      <c r="QQT865" s="28"/>
      <c r="QQU865" s="28"/>
      <c r="QQV865" s="28"/>
      <c r="QQW865" s="28"/>
      <c r="QQX865" s="28"/>
      <c r="QQY865" s="28"/>
      <c r="QQZ865" s="28"/>
      <c r="QRA865" s="28"/>
      <c r="QRB865" s="28"/>
      <c r="QRC865" s="28"/>
      <c r="QRD865" s="28"/>
      <c r="QRE865" s="28"/>
      <c r="QRF865" s="28"/>
      <c r="QRG865" s="28"/>
      <c r="QRH865" s="28"/>
      <c r="QRI865" s="28"/>
      <c r="QRJ865" s="28"/>
      <c r="QRK865" s="28"/>
      <c r="QRL865" s="28"/>
      <c r="QRM865" s="28"/>
      <c r="QRN865" s="28"/>
      <c r="QRO865" s="28"/>
      <c r="QRP865" s="28"/>
      <c r="QRQ865" s="28"/>
      <c r="QRR865" s="28"/>
      <c r="QRS865" s="28"/>
      <c r="QRT865" s="28"/>
      <c r="QRU865" s="28"/>
      <c r="QRV865" s="28"/>
      <c r="QRW865" s="28"/>
      <c r="QRX865" s="28"/>
      <c r="QRY865" s="28"/>
      <c r="QRZ865" s="28"/>
      <c r="QSA865" s="28"/>
      <c r="QSB865" s="28"/>
      <c r="QSC865" s="28"/>
      <c r="QSD865" s="28"/>
      <c r="QSE865" s="28"/>
      <c r="QSF865" s="28"/>
      <c r="QSG865" s="28"/>
      <c r="QSH865" s="28"/>
      <c r="QSI865" s="28"/>
      <c r="QSJ865" s="28"/>
      <c r="QSK865" s="28"/>
      <c r="QSL865" s="28"/>
      <c r="QSM865" s="28"/>
      <c r="QSN865" s="28"/>
      <c r="QSO865" s="28"/>
      <c r="QSP865" s="28"/>
      <c r="QSQ865" s="28"/>
      <c r="QSR865" s="28"/>
      <c r="QSS865" s="28"/>
      <c r="QST865" s="28"/>
      <c r="QSU865" s="28"/>
      <c r="QSV865" s="28"/>
      <c r="QSW865" s="28"/>
      <c r="QSX865" s="28"/>
      <c r="QSY865" s="28"/>
      <c r="QSZ865" s="28"/>
      <c r="QTA865" s="28"/>
      <c r="QTB865" s="28"/>
      <c r="QTC865" s="28"/>
      <c r="QTD865" s="28"/>
      <c r="QTE865" s="28"/>
      <c r="QTF865" s="28"/>
      <c r="QTG865" s="28"/>
      <c r="QTH865" s="28"/>
      <c r="QTI865" s="28"/>
      <c r="QTJ865" s="28"/>
      <c r="QTK865" s="28"/>
      <c r="QTL865" s="28"/>
      <c r="QTM865" s="28"/>
      <c r="QTN865" s="28"/>
      <c r="QTO865" s="28"/>
      <c r="QTP865" s="28"/>
      <c r="QTQ865" s="28"/>
      <c r="QTR865" s="28"/>
      <c r="QTS865" s="28"/>
      <c r="QTT865" s="28"/>
      <c r="QTU865" s="28"/>
      <c r="QTV865" s="28"/>
      <c r="QTW865" s="28"/>
      <c r="QTX865" s="28"/>
      <c r="QTY865" s="28"/>
      <c r="QTZ865" s="28"/>
      <c r="QUA865" s="28"/>
      <c r="QUB865" s="28"/>
      <c r="QUC865" s="28"/>
      <c r="QUD865" s="28"/>
      <c r="QUE865" s="28"/>
      <c r="QUF865" s="28"/>
      <c r="QUG865" s="28"/>
      <c r="QUH865" s="28"/>
      <c r="QUI865" s="28"/>
      <c r="QUJ865" s="28"/>
      <c r="QUK865" s="28"/>
      <c r="QUL865" s="28"/>
      <c r="QUM865" s="28"/>
      <c r="QUN865" s="28"/>
      <c r="QUO865" s="28"/>
      <c r="QUP865" s="28"/>
      <c r="QUQ865" s="28"/>
      <c r="QUR865" s="28"/>
      <c r="QUS865" s="28"/>
      <c r="QUT865" s="28"/>
      <c r="QUU865" s="28"/>
      <c r="QUV865" s="28"/>
      <c r="QUW865" s="28"/>
      <c r="QUX865" s="28"/>
      <c r="QUY865" s="28"/>
      <c r="QUZ865" s="28"/>
      <c r="QVA865" s="28"/>
      <c r="QVB865" s="28"/>
      <c r="QVC865" s="28"/>
      <c r="QVD865" s="28"/>
      <c r="QVE865" s="28"/>
      <c r="QVF865" s="28"/>
      <c r="QVG865" s="28"/>
      <c r="QVH865" s="28"/>
      <c r="QVI865" s="28"/>
      <c r="QVJ865" s="28"/>
      <c r="QVK865" s="28"/>
      <c r="QVL865" s="28"/>
      <c r="QVM865" s="28"/>
      <c r="QVN865" s="28"/>
      <c r="QVO865" s="28"/>
      <c r="QVP865" s="28"/>
      <c r="QVQ865" s="28"/>
      <c r="QVR865" s="28"/>
      <c r="QVS865" s="28"/>
      <c r="QVT865" s="28"/>
      <c r="QVU865" s="28"/>
      <c r="QVV865" s="28"/>
      <c r="QVW865" s="28"/>
      <c r="QVX865" s="28"/>
      <c r="QVY865" s="28"/>
      <c r="QVZ865" s="28"/>
      <c r="QWA865" s="28"/>
      <c r="QWB865" s="28"/>
      <c r="QWC865" s="28"/>
      <c r="QWD865" s="28"/>
      <c r="QWE865" s="28"/>
      <c r="QWF865" s="28"/>
      <c r="QWG865" s="28"/>
      <c r="QWH865" s="28"/>
      <c r="QWI865" s="28"/>
      <c r="QWJ865" s="28"/>
      <c r="QWK865" s="28"/>
      <c r="QWL865" s="28"/>
      <c r="QWM865" s="28"/>
      <c r="QWN865" s="28"/>
      <c r="QWO865" s="28"/>
      <c r="QWP865" s="28"/>
      <c r="QWQ865" s="28"/>
      <c r="QWR865" s="28"/>
      <c r="QWS865" s="28"/>
      <c r="QWT865" s="28"/>
      <c r="QWU865" s="28"/>
      <c r="QWV865" s="28"/>
      <c r="QWW865" s="28"/>
      <c r="QWX865" s="28"/>
      <c r="QWY865" s="28"/>
      <c r="QWZ865" s="28"/>
      <c r="QXA865" s="28"/>
      <c r="QXB865" s="28"/>
      <c r="QXC865" s="28"/>
      <c r="QXD865" s="28"/>
      <c r="QXE865" s="28"/>
      <c r="QXF865" s="28"/>
      <c r="QXG865" s="28"/>
      <c r="QXH865" s="28"/>
      <c r="QXI865" s="28"/>
      <c r="QXJ865" s="28"/>
      <c r="QXK865" s="28"/>
      <c r="QXL865" s="28"/>
      <c r="QXM865" s="28"/>
      <c r="QXN865" s="28"/>
      <c r="QXO865" s="28"/>
      <c r="QXP865" s="28"/>
      <c r="QXQ865" s="28"/>
      <c r="QXR865" s="28"/>
      <c r="QXS865" s="28"/>
      <c r="QXT865" s="28"/>
      <c r="QXU865" s="28"/>
      <c r="QXV865" s="28"/>
      <c r="QXW865" s="28"/>
      <c r="QXX865" s="28"/>
      <c r="QXY865" s="28"/>
      <c r="QXZ865" s="28"/>
      <c r="QYA865" s="28"/>
      <c r="QYB865" s="28"/>
      <c r="QYC865" s="28"/>
      <c r="QYD865" s="28"/>
      <c r="QYE865" s="28"/>
      <c r="QYF865" s="28"/>
      <c r="QYG865" s="28"/>
      <c r="QYH865" s="28"/>
      <c r="QYI865" s="28"/>
      <c r="QYJ865" s="28"/>
      <c r="QYK865" s="28"/>
      <c r="QYL865" s="28"/>
      <c r="QYM865" s="28"/>
      <c r="QYN865" s="28"/>
      <c r="QYO865" s="28"/>
      <c r="QYP865" s="28"/>
      <c r="QYQ865" s="28"/>
      <c r="QYR865" s="28"/>
      <c r="QYS865" s="28"/>
      <c r="QYT865" s="28"/>
      <c r="QYU865" s="28"/>
      <c r="QYV865" s="28"/>
      <c r="QYW865" s="28"/>
      <c r="QYX865" s="28"/>
      <c r="QYY865" s="28"/>
      <c r="QYZ865" s="28"/>
      <c r="QZA865" s="28"/>
      <c r="QZB865" s="28"/>
      <c r="QZC865" s="28"/>
      <c r="QZD865" s="28"/>
      <c r="QZE865" s="28"/>
      <c r="QZF865" s="28"/>
      <c r="QZG865" s="28"/>
      <c r="QZH865" s="28"/>
      <c r="QZI865" s="28"/>
      <c r="QZJ865" s="28"/>
      <c r="QZK865" s="28"/>
      <c r="QZL865" s="28"/>
      <c r="QZM865" s="28"/>
      <c r="QZN865" s="28"/>
      <c r="QZO865" s="28"/>
      <c r="QZP865" s="28"/>
      <c r="QZQ865" s="28"/>
      <c r="QZR865" s="28"/>
      <c r="QZS865" s="28"/>
      <c r="QZT865" s="28"/>
      <c r="QZU865" s="28"/>
      <c r="QZV865" s="28"/>
      <c r="QZW865" s="28"/>
      <c r="QZX865" s="28"/>
      <c r="QZY865" s="28"/>
      <c r="QZZ865" s="28"/>
      <c r="RAA865" s="28"/>
      <c r="RAB865" s="28"/>
      <c r="RAC865" s="28"/>
      <c r="RAD865" s="28"/>
      <c r="RAE865" s="28"/>
      <c r="RAF865" s="28"/>
      <c r="RAG865" s="28"/>
      <c r="RAH865" s="28"/>
      <c r="RAI865" s="28"/>
      <c r="RAJ865" s="28"/>
      <c r="RAK865" s="28"/>
      <c r="RAL865" s="28"/>
      <c r="RAM865" s="28"/>
      <c r="RAN865" s="28"/>
      <c r="RAO865" s="28"/>
      <c r="RAP865" s="28"/>
      <c r="RAQ865" s="28"/>
      <c r="RAR865" s="28"/>
      <c r="RAS865" s="28"/>
      <c r="RAT865" s="28"/>
      <c r="RAU865" s="28"/>
      <c r="RAV865" s="28"/>
      <c r="RAW865" s="28"/>
      <c r="RAX865" s="28"/>
      <c r="RAY865" s="28"/>
      <c r="RAZ865" s="28"/>
      <c r="RBA865" s="28"/>
      <c r="RBB865" s="28"/>
      <c r="RBC865" s="28"/>
      <c r="RBD865" s="28"/>
      <c r="RBE865" s="28"/>
      <c r="RBF865" s="28"/>
      <c r="RBG865" s="28"/>
      <c r="RBH865" s="28"/>
      <c r="RBI865" s="28"/>
      <c r="RBJ865" s="28"/>
      <c r="RBK865" s="28"/>
      <c r="RBL865" s="28"/>
      <c r="RBM865" s="28"/>
      <c r="RBN865" s="28"/>
      <c r="RBO865" s="28"/>
      <c r="RBP865" s="28"/>
      <c r="RBQ865" s="28"/>
      <c r="RBR865" s="28"/>
      <c r="RBS865" s="28"/>
      <c r="RBT865" s="28"/>
      <c r="RBU865" s="28"/>
      <c r="RBV865" s="28"/>
      <c r="RBW865" s="28"/>
      <c r="RBX865" s="28"/>
      <c r="RBY865" s="28"/>
      <c r="RBZ865" s="28"/>
      <c r="RCA865" s="28"/>
      <c r="RCB865" s="28"/>
      <c r="RCC865" s="28"/>
      <c r="RCD865" s="28"/>
      <c r="RCE865" s="28"/>
      <c r="RCF865" s="28"/>
      <c r="RCG865" s="28"/>
      <c r="RCH865" s="28"/>
      <c r="RCI865" s="28"/>
      <c r="RCJ865" s="28"/>
      <c r="RCK865" s="28"/>
      <c r="RCL865" s="28"/>
      <c r="RCM865" s="28"/>
      <c r="RCN865" s="28"/>
      <c r="RCO865" s="28"/>
      <c r="RCP865" s="28"/>
      <c r="RCQ865" s="28"/>
      <c r="RCR865" s="28"/>
      <c r="RCS865" s="28"/>
      <c r="RCT865" s="28"/>
      <c r="RCU865" s="28"/>
      <c r="RCV865" s="28"/>
      <c r="RCW865" s="28"/>
      <c r="RCX865" s="28"/>
      <c r="RCY865" s="28"/>
      <c r="RCZ865" s="28"/>
      <c r="RDA865" s="28"/>
      <c r="RDB865" s="28"/>
      <c r="RDC865" s="28"/>
      <c r="RDD865" s="28"/>
      <c r="RDE865" s="28"/>
      <c r="RDF865" s="28"/>
      <c r="RDG865" s="28"/>
      <c r="RDH865" s="28"/>
      <c r="RDI865" s="28"/>
      <c r="RDJ865" s="28"/>
      <c r="RDK865" s="28"/>
      <c r="RDL865" s="28"/>
      <c r="RDM865" s="28"/>
      <c r="RDN865" s="28"/>
      <c r="RDO865" s="28"/>
      <c r="RDP865" s="28"/>
      <c r="RDQ865" s="28"/>
      <c r="RDR865" s="28"/>
      <c r="RDS865" s="28"/>
      <c r="RDT865" s="28"/>
      <c r="RDU865" s="28"/>
      <c r="RDV865" s="28"/>
      <c r="RDW865" s="28"/>
      <c r="RDX865" s="28"/>
      <c r="RDY865" s="28"/>
      <c r="RDZ865" s="28"/>
      <c r="REA865" s="28"/>
      <c r="REB865" s="28"/>
      <c r="REC865" s="28"/>
      <c r="RED865" s="28"/>
      <c r="REE865" s="28"/>
      <c r="REF865" s="28"/>
      <c r="REG865" s="28"/>
      <c r="REH865" s="28"/>
      <c r="REI865" s="28"/>
      <c r="REJ865" s="28"/>
      <c r="REK865" s="28"/>
      <c r="REL865" s="28"/>
      <c r="REM865" s="28"/>
      <c r="REN865" s="28"/>
      <c r="REO865" s="28"/>
      <c r="REP865" s="28"/>
      <c r="REQ865" s="28"/>
      <c r="RER865" s="28"/>
      <c r="RES865" s="28"/>
      <c r="RET865" s="28"/>
      <c r="REU865" s="28"/>
      <c r="REV865" s="28"/>
      <c r="REW865" s="28"/>
      <c r="REX865" s="28"/>
      <c r="REY865" s="28"/>
      <c r="REZ865" s="28"/>
      <c r="RFA865" s="28"/>
      <c r="RFB865" s="28"/>
      <c r="RFC865" s="28"/>
      <c r="RFD865" s="28"/>
      <c r="RFE865" s="28"/>
      <c r="RFF865" s="28"/>
      <c r="RFG865" s="28"/>
      <c r="RFH865" s="28"/>
      <c r="RFI865" s="28"/>
      <c r="RFJ865" s="28"/>
      <c r="RFK865" s="28"/>
      <c r="RFL865" s="28"/>
      <c r="RFM865" s="28"/>
      <c r="RFN865" s="28"/>
      <c r="RFO865" s="28"/>
      <c r="RFP865" s="28"/>
      <c r="RFQ865" s="28"/>
      <c r="RFR865" s="28"/>
      <c r="RFS865" s="28"/>
      <c r="RFT865" s="28"/>
      <c r="RFU865" s="28"/>
      <c r="RFV865" s="28"/>
      <c r="RFW865" s="28"/>
      <c r="RFX865" s="28"/>
      <c r="RFY865" s="28"/>
      <c r="RFZ865" s="28"/>
      <c r="RGA865" s="28"/>
      <c r="RGB865" s="28"/>
      <c r="RGC865" s="28"/>
      <c r="RGD865" s="28"/>
      <c r="RGE865" s="28"/>
      <c r="RGF865" s="28"/>
      <c r="RGG865" s="28"/>
      <c r="RGH865" s="28"/>
      <c r="RGI865" s="28"/>
      <c r="RGJ865" s="28"/>
      <c r="RGK865" s="28"/>
      <c r="RGL865" s="28"/>
      <c r="RGM865" s="28"/>
      <c r="RGN865" s="28"/>
      <c r="RGO865" s="28"/>
      <c r="RGP865" s="28"/>
      <c r="RGQ865" s="28"/>
      <c r="RGR865" s="28"/>
      <c r="RGS865" s="28"/>
      <c r="RGT865" s="28"/>
      <c r="RGU865" s="28"/>
      <c r="RGV865" s="28"/>
      <c r="RGW865" s="28"/>
      <c r="RGX865" s="28"/>
      <c r="RGY865" s="28"/>
      <c r="RGZ865" s="28"/>
      <c r="RHA865" s="28"/>
      <c r="RHB865" s="28"/>
      <c r="RHC865" s="28"/>
      <c r="RHD865" s="28"/>
      <c r="RHE865" s="28"/>
      <c r="RHF865" s="28"/>
      <c r="RHG865" s="28"/>
      <c r="RHH865" s="28"/>
      <c r="RHI865" s="28"/>
      <c r="RHJ865" s="28"/>
      <c r="RHK865" s="28"/>
      <c r="RHL865" s="28"/>
      <c r="RHM865" s="28"/>
      <c r="RHN865" s="28"/>
      <c r="RHO865" s="28"/>
      <c r="RHP865" s="28"/>
      <c r="RHQ865" s="28"/>
      <c r="RHR865" s="28"/>
      <c r="RHS865" s="28"/>
      <c r="RHT865" s="28"/>
      <c r="RHU865" s="28"/>
      <c r="RHV865" s="28"/>
      <c r="RHW865" s="28"/>
      <c r="RHX865" s="28"/>
      <c r="RHY865" s="28"/>
      <c r="RHZ865" s="28"/>
      <c r="RIA865" s="28"/>
      <c r="RIB865" s="28"/>
      <c r="RIC865" s="28"/>
      <c r="RID865" s="28"/>
      <c r="RIE865" s="28"/>
      <c r="RIF865" s="28"/>
      <c r="RIG865" s="28"/>
      <c r="RIH865" s="28"/>
      <c r="RII865" s="28"/>
      <c r="RIJ865" s="28"/>
      <c r="RIK865" s="28"/>
      <c r="RIL865" s="28"/>
      <c r="RIM865" s="28"/>
      <c r="RIN865" s="28"/>
      <c r="RIO865" s="28"/>
      <c r="RIP865" s="28"/>
      <c r="RIQ865" s="28"/>
      <c r="RIR865" s="28"/>
      <c r="RIS865" s="28"/>
      <c r="RIT865" s="28"/>
      <c r="RIU865" s="28"/>
      <c r="RIV865" s="28"/>
      <c r="RIW865" s="28"/>
      <c r="RIX865" s="28"/>
      <c r="RIY865" s="28"/>
      <c r="RIZ865" s="28"/>
      <c r="RJA865" s="28"/>
      <c r="RJB865" s="28"/>
      <c r="RJC865" s="28"/>
      <c r="RJD865" s="28"/>
      <c r="RJE865" s="28"/>
      <c r="RJF865" s="28"/>
      <c r="RJG865" s="28"/>
      <c r="RJH865" s="28"/>
      <c r="RJI865" s="28"/>
      <c r="RJJ865" s="28"/>
      <c r="RJK865" s="28"/>
      <c r="RJL865" s="28"/>
      <c r="RJM865" s="28"/>
      <c r="RJN865" s="28"/>
      <c r="RJO865" s="28"/>
      <c r="RJP865" s="28"/>
      <c r="RJQ865" s="28"/>
      <c r="RJR865" s="28"/>
      <c r="RJS865" s="28"/>
      <c r="RJT865" s="28"/>
      <c r="RJU865" s="28"/>
      <c r="RJV865" s="28"/>
      <c r="RJW865" s="28"/>
      <c r="RJX865" s="28"/>
      <c r="RJY865" s="28"/>
      <c r="RJZ865" s="28"/>
      <c r="RKA865" s="28"/>
      <c r="RKB865" s="28"/>
      <c r="RKC865" s="28"/>
      <c r="RKD865" s="28"/>
      <c r="RKE865" s="28"/>
      <c r="RKF865" s="28"/>
      <c r="RKG865" s="28"/>
      <c r="RKH865" s="28"/>
      <c r="RKI865" s="28"/>
      <c r="RKJ865" s="28"/>
      <c r="RKK865" s="28"/>
      <c r="RKL865" s="28"/>
      <c r="RKM865" s="28"/>
      <c r="RKN865" s="28"/>
      <c r="RKO865" s="28"/>
      <c r="RKP865" s="28"/>
      <c r="RKQ865" s="28"/>
      <c r="RKR865" s="28"/>
      <c r="RKS865" s="28"/>
      <c r="RKT865" s="28"/>
      <c r="RKU865" s="28"/>
      <c r="RKV865" s="28"/>
      <c r="RKW865" s="28"/>
      <c r="RKX865" s="28"/>
      <c r="RKY865" s="28"/>
      <c r="RKZ865" s="28"/>
      <c r="RLA865" s="28"/>
      <c r="RLB865" s="28"/>
      <c r="RLC865" s="28"/>
      <c r="RLD865" s="28"/>
      <c r="RLE865" s="28"/>
      <c r="RLF865" s="28"/>
      <c r="RLG865" s="28"/>
      <c r="RLH865" s="28"/>
      <c r="RLI865" s="28"/>
      <c r="RLJ865" s="28"/>
      <c r="RLK865" s="28"/>
      <c r="RLL865" s="28"/>
      <c r="RLM865" s="28"/>
      <c r="RLN865" s="28"/>
      <c r="RLO865" s="28"/>
      <c r="RLP865" s="28"/>
      <c r="RLQ865" s="28"/>
      <c r="RLR865" s="28"/>
      <c r="RLS865" s="28"/>
      <c r="RLT865" s="28"/>
      <c r="RLU865" s="28"/>
      <c r="RLV865" s="28"/>
      <c r="RLW865" s="28"/>
      <c r="RLX865" s="28"/>
      <c r="RLY865" s="28"/>
      <c r="RLZ865" s="28"/>
      <c r="RMA865" s="28"/>
      <c r="RMB865" s="28"/>
      <c r="RMC865" s="28"/>
      <c r="RMD865" s="28"/>
      <c r="RME865" s="28"/>
      <c r="RMF865" s="28"/>
      <c r="RMG865" s="28"/>
      <c r="RMH865" s="28"/>
      <c r="RMI865" s="28"/>
      <c r="RMJ865" s="28"/>
      <c r="RMK865" s="28"/>
      <c r="RML865" s="28"/>
      <c r="RMM865" s="28"/>
      <c r="RMN865" s="28"/>
      <c r="RMO865" s="28"/>
      <c r="RMP865" s="28"/>
      <c r="RMQ865" s="28"/>
      <c r="RMR865" s="28"/>
      <c r="RMS865" s="28"/>
      <c r="RMT865" s="28"/>
      <c r="RMU865" s="28"/>
      <c r="RMV865" s="28"/>
      <c r="RMW865" s="28"/>
      <c r="RMX865" s="28"/>
      <c r="RMY865" s="28"/>
      <c r="RMZ865" s="28"/>
      <c r="RNA865" s="28"/>
      <c r="RNB865" s="28"/>
      <c r="RNC865" s="28"/>
      <c r="RND865" s="28"/>
      <c r="RNE865" s="28"/>
      <c r="RNF865" s="28"/>
      <c r="RNG865" s="28"/>
      <c r="RNH865" s="28"/>
      <c r="RNI865" s="28"/>
      <c r="RNJ865" s="28"/>
      <c r="RNK865" s="28"/>
      <c r="RNL865" s="28"/>
      <c r="RNM865" s="28"/>
      <c r="RNN865" s="28"/>
      <c r="RNO865" s="28"/>
      <c r="RNP865" s="28"/>
      <c r="RNQ865" s="28"/>
      <c r="RNR865" s="28"/>
      <c r="RNS865" s="28"/>
      <c r="RNT865" s="28"/>
      <c r="RNU865" s="28"/>
      <c r="RNV865" s="28"/>
      <c r="RNW865" s="28"/>
      <c r="RNX865" s="28"/>
      <c r="RNY865" s="28"/>
      <c r="RNZ865" s="28"/>
      <c r="ROA865" s="28"/>
      <c r="ROB865" s="28"/>
      <c r="ROC865" s="28"/>
      <c r="ROD865" s="28"/>
      <c r="ROE865" s="28"/>
      <c r="ROF865" s="28"/>
      <c r="ROG865" s="28"/>
      <c r="ROH865" s="28"/>
      <c r="ROI865" s="28"/>
      <c r="ROJ865" s="28"/>
      <c r="ROK865" s="28"/>
      <c r="ROL865" s="28"/>
      <c r="ROM865" s="28"/>
      <c r="RON865" s="28"/>
      <c r="ROO865" s="28"/>
      <c r="ROP865" s="28"/>
      <c r="ROQ865" s="28"/>
      <c r="ROR865" s="28"/>
      <c r="ROS865" s="28"/>
      <c r="ROT865" s="28"/>
      <c r="ROU865" s="28"/>
      <c r="ROV865" s="28"/>
      <c r="ROW865" s="28"/>
      <c r="ROX865" s="28"/>
      <c r="ROY865" s="28"/>
      <c r="ROZ865" s="28"/>
      <c r="RPA865" s="28"/>
      <c r="RPB865" s="28"/>
      <c r="RPC865" s="28"/>
      <c r="RPD865" s="28"/>
      <c r="RPE865" s="28"/>
      <c r="RPF865" s="28"/>
      <c r="RPG865" s="28"/>
      <c r="RPH865" s="28"/>
      <c r="RPI865" s="28"/>
      <c r="RPJ865" s="28"/>
      <c r="RPK865" s="28"/>
      <c r="RPL865" s="28"/>
      <c r="RPM865" s="28"/>
      <c r="RPN865" s="28"/>
      <c r="RPO865" s="28"/>
      <c r="RPP865" s="28"/>
      <c r="RPQ865" s="28"/>
      <c r="RPR865" s="28"/>
      <c r="RPS865" s="28"/>
      <c r="RPT865" s="28"/>
      <c r="RPU865" s="28"/>
      <c r="RPV865" s="28"/>
      <c r="RPW865" s="28"/>
      <c r="RPX865" s="28"/>
      <c r="RPY865" s="28"/>
      <c r="RPZ865" s="28"/>
      <c r="RQA865" s="28"/>
      <c r="RQB865" s="28"/>
      <c r="RQC865" s="28"/>
      <c r="RQD865" s="28"/>
      <c r="RQE865" s="28"/>
      <c r="RQF865" s="28"/>
      <c r="RQG865" s="28"/>
      <c r="RQH865" s="28"/>
      <c r="RQI865" s="28"/>
      <c r="RQJ865" s="28"/>
      <c r="RQK865" s="28"/>
      <c r="RQL865" s="28"/>
      <c r="RQM865" s="28"/>
      <c r="RQN865" s="28"/>
      <c r="RQO865" s="28"/>
      <c r="RQP865" s="28"/>
      <c r="RQQ865" s="28"/>
      <c r="RQR865" s="28"/>
      <c r="RQS865" s="28"/>
      <c r="RQT865" s="28"/>
      <c r="RQU865" s="28"/>
      <c r="RQV865" s="28"/>
      <c r="RQW865" s="28"/>
      <c r="RQX865" s="28"/>
      <c r="RQY865" s="28"/>
      <c r="RQZ865" s="28"/>
      <c r="RRA865" s="28"/>
      <c r="RRB865" s="28"/>
      <c r="RRC865" s="28"/>
      <c r="RRD865" s="28"/>
      <c r="RRE865" s="28"/>
      <c r="RRF865" s="28"/>
      <c r="RRG865" s="28"/>
      <c r="RRH865" s="28"/>
      <c r="RRI865" s="28"/>
      <c r="RRJ865" s="28"/>
      <c r="RRK865" s="28"/>
      <c r="RRL865" s="28"/>
      <c r="RRM865" s="28"/>
      <c r="RRN865" s="28"/>
      <c r="RRO865" s="28"/>
      <c r="RRP865" s="28"/>
      <c r="RRQ865" s="28"/>
      <c r="RRR865" s="28"/>
      <c r="RRS865" s="28"/>
      <c r="RRT865" s="28"/>
      <c r="RRU865" s="28"/>
      <c r="RRV865" s="28"/>
      <c r="RRW865" s="28"/>
      <c r="RRX865" s="28"/>
      <c r="RRY865" s="28"/>
      <c r="RRZ865" s="28"/>
      <c r="RSA865" s="28"/>
      <c r="RSB865" s="28"/>
      <c r="RSC865" s="28"/>
      <c r="RSD865" s="28"/>
      <c r="RSE865" s="28"/>
      <c r="RSF865" s="28"/>
      <c r="RSG865" s="28"/>
      <c r="RSH865" s="28"/>
      <c r="RSI865" s="28"/>
      <c r="RSJ865" s="28"/>
      <c r="RSK865" s="28"/>
      <c r="RSL865" s="28"/>
      <c r="RSM865" s="28"/>
      <c r="RSN865" s="28"/>
      <c r="RSO865" s="28"/>
      <c r="RSP865" s="28"/>
      <c r="RSQ865" s="28"/>
      <c r="RSR865" s="28"/>
      <c r="RSS865" s="28"/>
      <c r="RST865" s="28"/>
      <c r="RSU865" s="28"/>
      <c r="RSV865" s="28"/>
      <c r="RSW865" s="28"/>
      <c r="RSX865" s="28"/>
      <c r="RSY865" s="28"/>
      <c r="RSZ865" s="28"/>
      <c r="RTA865" s="28"/>
      <c r="RTB865" s="28"/>
      <c r="RTC865" s="28"/>
      <c r="RTD865" s="28"/>
      <c r="RTE865" s="28"/>
      <c r="RTF865" s="28"/>
      <c r="RTG865" s="28"/>
      <c r="RTH865" s="28"/>
      <c r="RTI865" s="28"/>
      <c r="RTJ865" s="28"/>
      <c r="RTK865" s="28"/>
      <c r="RTL865" s="28"/>
      <c r="RTM865" s="28"/>
      <c r="RTN865" s="28"/>
      <c r="RTO865" s="28"/>
      <c r="RTP865" s="28"/>
      <c r="RTQ865" s="28"/>
      <c r="RTR865" s="28"/>
      <c r="RTS865" s="28"/>
      <c r="RTT865" s="28"/>
      <c r="RTU865" s="28"/>
      <c r="RTV865" s="28"/>
      <c r="RTW865" s="28"/>
      <c r="RTX865" s="28"/>
      <c r="RTY865" s="28"/>
      <c r="RTZ865" s="28"/>
      <c r="RUA865" s="28"/>
      <c r="RUB865" s="28"/>
      <c r="RUC865" s="28"/>
      <c r="RUD865" s="28"/>
      <c r="RUE865" s="28"/>
      <c r="RUF865" s="28"/>
      <c r="RUG865" s="28"/>
      <c r="RUH865" s="28"/>
      <c r="RUI865" s="28"/>
      <c r="RUJ865" s="28"/>
      <c r="RUK865" s="28"/>
      <c r="RUL865" s="28"/>
      <c r="RUM865" s="28"/>
      <c r="RUN865" s="28"/>
      <c r="RUO865" s="28"/>
      <c r="RUP865" s="28"/>
      <c r="RUQ865" s="28"/>
      <c r="RUR865" s="28"/>
      <c r="RUS865" s="28"/>
      <c r="RUT865" s="28"/>
      <c r="RUU865" s="28"/>
      <c r="RUV865" s="28"/>
      <c r="RUW865" s="28"/>
      <c r="RUX865" s="28"/>
      <c r="RUY865" s="28"/>
      <c r="RUZ865" s="28"/>
      <c r="RVA865" s="28"/>
      <c r="RVB865" s="28"/>
      <c r="RVC865" s="28"/>
      <c r="RVD865" s="28"/>
      <c r="RVE865" s="28"/>
      <c r="RVF865" s="28"/>
      <c r="RVG865" s="28"/>
      <c r="RVH865" s="28"/>
      <c r="RVI865" s="28"/>
      <c r="RVJ865" s="28"/>
      <c r="RVK865" s="28"/>
      <c r="RVL865" s="28"/>
      <c r="RVM865" s="28"/>
      <c r="RVN865" s="28"/>
      <c r="RVO865" s="28"/>
      <c r="RVP865" s="28"/>
      <c r="RVQ865" s="28"/>
      <c r="RVR865" s="28"/>
      <c r="RVS865" s="28"/>
      <c r="RVT865" s="28"/>
      <c r="RVU865" s="28"/>
      <c r="RVV865" s="28"/>
      <c r="RVW865" s="28"/>
      <c r="RVX865" s="28"/>
      <c r="RVY865" s="28"/>
      <c r="RVZ865" s="28"/>
      <c r="RWA865" s="28"/>
      <c r="RWB865" s="28"/>
      <c r="RWC865" s="28"/>
      <c r="RWD865" s="28"/>
      <c r="RWE865" s="28"/>
      <c r="RWF865" s="28"/>
      <c r="RWG865" s="28"/>
      <c r="RWH865" s="28"/>
      <c r="RWI865" s="28"/>
      <c r="RWJ865" s="28"/>
      <c r="RWK865" s="28"/>
      <c r="RWL865" s="28"/>
      <c r="RWM865" s="28"/>
      <c r="RWN865" s="28"/>
      <c r="RWO865" s="28"/>
      <c r="RWP865" s="28"/>
      <c r="RWQ865" s="28"/>
      <c r="RWR865" s="28"/>
      <c r="RWS865" s="28"/>
      <c r="RWT865" s="28"/>
      <c r="RWU865" s="28"/>
      <c r="RWV865" s="28"/>
      <c r="RWW865" s="28"/>
      <c r="RWX865" s="28"/>
      <c r="RWY865" s="28"/>
      <c r="RWZ865" s="28"/>
      <c r="RXA865" s="28"/>
      <c r="RXB865" s="28"/>
      <c r="RXC865" s="28"/>
      <c r="RXD865" s="28"/>
      <c r="RXE865" s="28"/>
      <c r="RXF865" s="28"/>
      <c r="RXG865" s="28"/>
      <c r="RXH865" s="28"/>
      <c r="RXI865" s="28"/>
      <c r="RXJ865" s="28"/>
      <c r="RXK865" s="28"/>
      <c r="RXL865" s="28"/>
      <c r="RXM865" s="28"/>
      <c r="RXN865" s="28"/>
      <c r="RXO865" s="28"/>
      <c r="RXP865" s="28"/>
      <c r="RXQ865" s="28"/>
      <c r="RXR865" s="28"/>
      <c r="RXS865" s="28"/>
      <c r="RXT865" s="28"/>
      <c r="RXU865" s="28"/>
      <c r="RXV865" s="28"/>
      <c r="RXW865" s="28"/>
      <c r="RXX865" s="28"/>
      <c r="RXY865" s="28"/>
      <c r="RXZ865" s="28"/>
      <c r="RYA865" s="28"/>
      <c r="RYB865" s="28"/>
      <c r="RYC865" s="28"/>
      <c r="RYD865" s="28"/>
      <c r="RYE865" s="28"/>
      <c r="RYF865" s="28"/>
      <c r="RYG865" s="28"/>
      <c r="RYH865" s="28"/>
      <c r="RYI865" s="28"/>
      <c r="RYJ865" s="28"/>
      <c r="RYK865" s="28"/>
      <c r="RYL865" s="28"/>
      <c r="RYM865" s="28"/>
      <c r="RYN865" s="28"/>
      <c r="RYO865" s="28"/>
      <c r="RYP865" s="28"/>
      <c r="RYQ865" s="28"/>
      <c r="RYR865" s="28"/>
      <c r="RYS865" s="28"/>
      <c r="RYT865" s="28"/>
      <c r="RYU865" s="28"/>
      <c r="RYV865" s="28"/>
      <c r="RYW865" s="28"/>
      <c r="RYX865" s="28"/>
      <c r="RYY865" s="28"/>
      <c r="RYZ865" s="28"/>
      <c r="RZA865" s="28"/>
      <c r="RZB865" s="28"/>
      <c r="RZC865" s="28"/>
      <c r="RZD865" s="28"/>
      <c r="RZE865" s="28"/>
      <c r="RZF865" s="28"/>
      <c r="RZG865" s="28"/>
      <c r="RZH865" s="28"/>
      <c r="RZI865" s="28"/>
      <c r="RZJ865" s="28"/>
      <c r="RZK865" s="28"/>
      <c r="RZL865" s="28"/>
      <c r="RZM865" s="28"/>
      <c r="RZN865" s="28"/>
      <c r="RZO865" s="28"/>
      <c r="RZP865" s="28"/>
      <c r="RZQ865" s="28"/>
      <c r="RZR865" s="28"/>
      <c r="RZS865" s="28"/>
      <c r="RZT865" s="28"/>
      <c r="RZU865" s="28"/>
      <c r="RZV865" s="28"/>
      <c r="RZW865" s="28"/>
      <c r="RZX865" s="28"/>
      <c r="RZY865" s="28"/>
      <c r="RZZ865" s="28"/>
      <c r="SAA865" s="28"/>
      <c r="SAB865" s="28"/>
      <c r="SAC865" s="28"/>
      <c r="SAD865" s="28"/>
      <c r="SAE865" s="28"/>
      <c r="SAF865" s="28"/>
      <c r="SAG865" s="28"/>
      <c r="SAH865" s="28"/>
      <c r="SAI865" s="28"/>
      <c r="SAJ865" s="28"/>
      <c r="SAK865" s="28"/>
      <c r="SAL865" s="28"/>
      <c r="SAM865" s="28"/>
      <c r="SAN865" s="28"/>
      <c r="SAO865" s="28"/>
      <c r="SAP865" s="28"/>
      <c r="SAQ865" s="28"/>
      <c r="SAR865" s="28"/>
      <c r="SAS865" s="28"/>
      <c r="SAT865" s="28"/>
      <c r="SAU865" s="28"/>
      <c r="SAV865" s="28"/>
      <c r="SAW865" s="28"/>
      <c r="SAX865" s="28"/>
      <c r="SAY865" s="28"/>
      <c r="SAZ865" s="28"/>
      <c r="SBA865" s="28"/>
      <c r="SBB865" s="28"/>
      <c r="SBC865" s="28"/>
      <c r="SBD865" s="28"/>
      <c r="SBE865" s="28"/>
      <c r="SBF865" s="28"/>
      <c r="SBG865" s="28"/>
      <c r="SBH865" s="28"/>
      <c r="SBI865" s="28"/>
      <c r="SBJ865" s="28"/>
      <c r="SBK865" s="28"/>
      <c r="SBL865" s="28"/>
      <c r="SBM865" s="28"/>
      <c r="SBN865" s="28"/>
      <c r="SBO865" s="28"/>
      <c r="SBP865" s="28"/>
      <c r="SBQ865" s="28"/>
      <c r="SBR865" s="28"/>
      <c r="SBS865" s="28"/>
      <c r="SBT865" s="28"/>
      <c r="SBU865" s="28"/>
      <c r="SBV865" s="28"/>
      <c r="SBW865" s="28"/>
      <c r="SBX865" s="28"/>
      <c r="SBY865" s="28"/>
      <c r="SBZ865" s="28"/>
      <c r="SCA865" s="28"/>
      <c r="SCB865" s="28"/>
      <c r="SCC865" s="28"/>
      <c r="SCD865" s="28"/>
      <c r="SCE865" s="28"/>
      <c r="SCF865" s="28"/>
      <c r="SCG865" s="28"/>
      <c r="SCH865" s="28"/>
      <c r="SCI865" s="28"/>
      <c r="SCJ865" s="28"/>
      <c r="SCK865" s="28"/>
      <c r="SCL865" s="28"/>
      <c r="SCM865" s="28"/>
      <c r="SCN865" s="28"/>
      <c r="SCO865" s="28"/>
      <c r="SCP865" s="28"/>
      <c r="SCQ865" s="28"/>
      <c r="SCR865" s="28"/>
      <c r="SCS865" s="28"/>
      <c r="SCT865" s="28"/>
      <c r="SCU865" s="28"/>
      <c r="SCV865" s="28"/>
      <c r="SCW865" s="28"/>
      <c r="SCX865" s="28"/>
      <c r="SCY865" s="28"/>
      <c r="SCZ865" s="28"/>
      <c r="SDA865" s="28"/>
      <c r="SDB865" s="28"/>
      <c r="SDC865" s="28"/>
      <c r="SDD865" s="28"/>
      <c r="SDE865" s="28"/>
      <c r="SDF865" s="28"/>
      <c r="SDG865" s="28"/>
      <c r="SDH865" s="28"/>
      <c r="SDI865" s="28"/>
      <c r="SDJ865" s="28"/>
      <c r="SDK865" s="28"/>
      <c r="SDL865" s="28"/>
      <c r="SDM865" s="28"/>
      <c r="SDN865" s="28"/>
      <c r="SDO865" s="28"/>
      <c r="SDP865" s="28"/>
      <c r="SDQ865" s="28"/>
      <c r="SDR865" s="28"/>
      <c r="SDS865" s="28"/>
      <c r="SDT865" s="28"/>
      <c r="SDU865" s="28"/>
      <c r="SDV865" s="28"/>
      <c r="SDW865" s="28"/>
      <c r="SDX865" s="28"/>
      <c r="SDY865" s="28"/>
      <c r="SDZ865" s="28"/>
      <c r="SEA865" s="28"/>
      <c r="SEB865" s="28"/>
      <c r="SEC865" s="28"/>
      <c r="SED865" s="28"/>
      <c r="SEE865" s="28"/>
      <c r="SEF865" s="28"/>
      <c r="SEG865" s="28"/>
      <c r="SEH865" s="28"/>
      <c r="SEI865" s="28"/>
      <c r="SEJ865" s="28"/>
      <c r="SEK865" s="28"/>
      <c r="SEL865" s="28"/>
      <c r="SEM865" s="28"/>
      <c r="SEN865" s="28"/>
      <c r="SEO865" s="28"/>
      <c r="SEP865" s="28"/>
      <c r="SEQ865" s="28"/>
      <c r="SER865" s="28"/>
      <c r="SES865" s="28"/>
      <c r="SET865" s="28"/>
      <c r="SEU865" s="28"/>
      <c r="SEV865" s="28"/>
      <c r="SEW865" s="28"/>
      <c r="SEX865" s="28"/>
      <c r="SEY865" s="28"/>
      <c r="SEZ865" s="28"/>
      <c r="SFA865" s="28"/>
      <c r="SFB865" s="28"/>
      <c r="SFC865" s="28"/>
      <c r="SFD865" s="28"/>
      <c r="SFE865" s="28"/>
      <c r="SFF865" s="28"/>
      <c r="SFG865" s="28"/>
      <c r="SFH865" s="28"/>
      <c r="SFI865" s="28"/>
      <c r="SFJ865" s="28"/>
      <c r="SFK865" s="28"/>
      <c r="SFL865" s="28"/>
      <c r="SFM865" s="28"/>
      <c r="SFN865" s="28"/>
      <c r="SFO865" s="28"/>
      <c r="SFP865" s="28"/>
      <c r="SFQ865" s="28"/>
      <c r="SFR865" s="28"/>
      <c r="SFS865" s="28"/>
      <c r="SFT865" s="28"/>
      <c r="SFU865" s="28"/>
      <c r="SFV865" s="28"/>
      <c r="SFW865" s="28"/>
      <c r="SFX865" s="28"/>
      <c r="SFY865" s="28"/>
      <c r="SFZ865" s="28"/>
      <c r="SGA865" s="28"/>
      <c r="SGB865" s="28"/>
      <c r="SGC865" s="28"/>
      <c r="SGD865" s="28"/>
      <c r="SGE865" s="28"/>
      <c r="SGF865" s="28"/>
      <c r="SGG865" s="28"/>
      <c r="SGH865" s="28"/>
      <c r="SGI865" s="28"/>
      <c r="SGJ865" s="28"/>
      <c r="SGK865" s="28"/>
      <c r="SGL865" s="28"/>
      <c r="SGM865" s="28"/>
      <c r="SGN865" s="28"/>
      <c r="SGO865" s="28"/>
      <c r="SGP865" s="28"/>
      <c r="SGQ865" s="28"/>
      <c r="SGR865" s="28"/>
      <c r="SGS865" s="28"/>
      <c r="SGT865" s="28"/>
      <c r="SGU865" s="28"/>
      <c r="SGV865" s="28"/>
      <c r="SGW865" s="28"/>
      <c r="SGX865" s="28"/>
      <c r="SGY865" s="28"/>
      <c r="SGZ865" s="28"/>
      <c r="SHA865" s="28"/>
      <c r="SHB865" s="28"/>
      <c r="SHC865" s="28"/>
      <c r="SHD865" s="28"/>
      <c r="SHE865" s="28"/>
      <c r="SHF865" s="28"/>
      <c r="SHG865" s="28"/>
      <c r="SHH865" s="28"/>
      <c r="SHI865" s="28"/>
      <c r="SHJ865" s="28"/>
      <c r="SHK865" s="28"/>
      <c r="SHL865" s="28"/>
      <c r="SHM865" s="28"/>
      <c r="SHN865" s="28"/>
      <c r="SHO865" s="28"/>
      <c r="SHP865" s="28"/>
      <c r="SHQ865" s="28"/>
      <c r="SHR865" s="28"/>
      <c r="SHS865" s="28"/>
      <c r="SHT865" s="28"/>
      <c r="SHU865" s="28"/>
      <c r="SHV865" s="28"/>
      <c r="SHW865" s="28"/>
      <c r="SHX865" s="28"/>
      <c r="SHY865" s="28"/>
      <c r="SHZ865" s="28"/>
      <c r="SIA865" s="28"/>
      <c r="SIB865" s="28"/>
      <c r="SIC865" s="28"/>
      <c r="SID865" s="28"/>
      <c r="SIE865" s="28"/>
      <c r="SIF865" s="28"/>
      <c r="SIG865" s="28"/>
      <c r="SIH865" s="28"/>
      <c r="SII865" s="28"/>
      <c r="SIJ865" s="28"/>
      <c r="SIK865" s="28"/>
      <c r="SIL865" s="28"/>
      <c r="SIM865" s="28"/>
      <c r="SIN865" s="28"/>
      <c r="SIO865" s="28"/>
      <c r="SIP865" s="28"/>
      <c r="SIQ865" s="28"/>
      <c r="SIR865" s="28"/>
      <c r="SIS865" s="28"/>
      <c r="SIT865" s="28"/>
      <c r="SIU865" s="28"/>
      <c r="SIV865" s="28"/>
      <c r="SIW865" s="28"/>
      <c r="SIX865" s="28"/>
      <c r="SIY865" s="28"/>
      <c r="SIZ865" s="28"/>
      <c r="SJA865" s="28"/>
      <c r="SJB865" s="28"/>
      <c r="SJC865" s="28"/>
      <c r="SJD865" s="28"/>
      <c r="SJE865" s="28"/>
      <c r="SJF865" s="28"/>
      <c r="SJG865" s="28"/>
      <c r="SJH865" s="28"/>
      <c r="SJI865" s="28"/>
      <c r="SJJ865" s="28"/>
      <c r="SJK865" s="28"/>
      <c r="SJL865" s="28"/>
      <c r="SJM865" s="28"/>
      <c r="SJN865" s="28"/>
      <c r="SJO865" s="28"/>
      <c r="SJP865" s="28"/>
      <c r="SJQ865" s="28"/>
      <c r="SJR865" s="28"/>
      <c r="SJS865" s="28"/>
      <c r="SJT865" s="28"/>
      <c r="SJU865" s="28"/>
      <c r="SJV865" s="28"/>
      <c r="SJW865" s="28"/>
      <c r="SJX865" s="28"/>
      <c r="SJY865" s="28"/>
      <c r="SJZ865" s="28"/>
      <c r="SKA865" s="28"/>
      <c r="SKB865" s="28"/>
      <c r="SKC865" s="28"/>
      <c r="SKD865" s="28"/>
      <c r="SKE865" s="28"/>
      <c r="SKF865" s="28"/>
      <c r="SKG865" s="28"/>
      <c r="SKH865" s="28"/>
      <c r="SKI865" s="28"/>
      <c r="SKJ865" s="28"/>
      <c r="SKK865" s="28"/>
      <c r="SKL865" s="28"/>
      <c r="SKM865" s="28"/>
      <c r="SKN865" s="28"/>
      <c r="SKO865" s="28"/>
      <c r="SKP865" s="28"/>
      <c r="SKQ865" s="28"/>
      <c r="SKR865" s="28"/>
      <c r="SKS865" s="28"/>
      <c r="SKT865" s="28"/>
      <c r="SKU865" s="28"/>
      <c r="SKV865" s="28"/>
      <c r="SKW865" s="28"/>
      <c r="SKX865" s="28"/>
      <c r="SKY865" s="28"/>
      <c r="SKZ865" s="28"/>
      <c r="SLA865" s="28"/>
      <c r="SLB865" s="28"/>
      <c r="SLC865" s="28"/>
      <c r="SLD865" s="28"/>
      <c r="SLE865" s="28"/>
      <c r="SLF865" s="28"/>
      <c r="SLG865" s="28"/>
      <c r="SLH865" s="28"/>
      <c r="SLI865" s="28"/>
      <c r="SLJ865" s="28"/>
      <c r="SLK865" s="28"/>
      <c r="SLL865" s="28"/>
      <c r="SLM865" s="28"/>
      <c r="SLN865" s="28"/>
      <c r="SLO865" s="28"/>
      <c r="SLP865" s="28"/>
      <c r="SLQ865" s="28"/>
      <c r="SLR865" s="28"/>
      <c r="SLS865" s="28"/>
      <c r="SLT865" s="28"/>
      <c r="SLU865" s="28"/>
      <c r="SLV865" s="28"/>
      <c r="SLW865" s="28"/>
      <c r="SLX865" s="28"/>
      <c r="SLY865" s="28"/>
      <c r="SLZ865" s="28"/>
      <c r="SMA865" s="28"/>
      <c r="SMB865" s="28"/>
      <c r="SMC865" s="28"/>
      <c r="SMD865" s="28"/>
      <c r="SME865" s="28"/>
      <c r="SMF865" s="28"/>
      <c r="SMG865" s="28"/>
      <c r="SMH865" s="28"/>
      <c r="SMI865" s="28"/>
      <c r="SMJ865" s="28"/>
      <c r="SMK865" s="28"/>
      <c r="SML865" s="28"/>
      <c r="SMM865" s="28"/>
      <c r="SMN865" s="28"/>
      <c r="SMO865" s="28"/>
      <c r="SMP865" s="28"/>
      <c r="SMQ865" s="28"/>
      <c r="SMR865" s="28"/>
      <c r="SMS865" s="28"/>
      <c r="SMT865" s="28"/>
      <c r="SMU865" s="28"/>
      <c r="SMV865" s="28"/>
      <c r="SMW865" s="28"/>
      <c r="SMX865" s="28"/>
      <c r="SMY865" s="28"/>
      <c r="SMZ865" s="28"/>
      <c r="SNA865" s="28"/>
      <c r="SNB865" s="28"/>
      <c r="SNC865" s="28"/>
      <c r="SND865" s="28"/>
      <c r="SNE865" s="28"/>
      <c r="SNF865" s="28"/>
      <c r="SNG865" s="28"/>
      <c r="SNH865" s="28"/>
      <c r="SNI865" s="28"/>
      <c r="SNJ865" s="28"/>
      <c r="SNK865" s="28"/>
      <c r="SNL865" s="28"/>
      <c r="SNM865" s="28"/>
      <c r="SNN865" s="28"/>
      <c r="SNO865" s="28"/>
      <c r="SNP865" s="28"/>
      <c r="SNQ865" s="28"/>
      <c r="SNR865" s="28"/>
      <c r="SNS865" s="28"/>
      <c r="SNT865" s="28"/>
      <c r="SNU865" s="28"/>
      <c r="SNV865" s="28"/>
      <c r="SNW865" s="28"/>
      <c r="SNX865" s="28"/>
      <c r="SNY865" s="28"/>
      <c r="SNZ865" s="28"/>
      <c r="SOA865" s="28"/>
      <c r="SOB865" s="28"/>
      <c r="SOC865" s="28"/>
      <c r="SOD865" s="28"/>
      <c r="SOE865" s="28"/>
      <c r="SOF865" s="28"/>
      <c r="SOG865" s="28"/>
      <c r="SOH865" s="28"/>
      <c r="SOI865" s="28"/>
      <c r="SOJ865" s="28"/>
      <c r="SOK865" s="28"/>
      <c r="SOL865" s="28"/>
      <c r="SOM865" s="28"/>
      <c r="SON865" s="28"/>
      <c r="SOO865" s="28"/>
      <c r="SOP865" s="28"/>
      <c r="SOQ865" s="28"/>
      <c r="SOR865" s="28"/>
      <c r="SOS865" s="28"/>
      <c r="SOT865" s="28"/>
      <c r="SOU865" s="28"/>
      <c r="SOV865" s="28"/>
      <c r="SOW865" s="28"/>
      <c r="SOX865" s="28"/>
      <c r="SOY865" s="28"/>
      <c r="SOZ865" s="28"/>
      <c r="SPA865" s="28"/>
      <c r="SPB865" s="28"/>
      <c r="SPC865" s="28"/>
      <c r="SPD865" s="28"/>
      <c r="SPE865" s="28"/>
      <c r="SPF865" s="28"/>
      <c r="SPG865" s="28"/>
      <c r="SPH865" s="28"/>
      <c r="SPI865" s="28"/>
      <c r="SPJ865" s="28"/>
      <c r="SPK865" s="28"/>
      <c r="SPL865" s="28"/>
      <c r="SPM865" s="28"/>
      <c r="SPN865" s="28"/>
      <c r="SPO865" s="28"/>
      <c r="SPP865" s="28"/>
      <c r="SPQ865" s="28"/>
      <c r="SPR865" s="28"/>
      <c r="SPS865" s="28"/>
      <c r="SPT865" s="28"/>
      <c r="SPU865" s="28"/>
      <c r="SPV865" s="28"/>
      <c r="SPW865" s="28"/>
      <c r="SPX865" s="28"/>
      <c r="SPY865" s="28"/>
      <c r="SPZ865" s="28"/>
      <c r="SQA865" s="28"/>
      <c r="SQB865" s="28"/>
      <c r="SQC865" s="28"/>
      <c r="SQD865" s="28"/>
      <c r="SQE865" s="28"/>
      <c r="SQF865" s="28"/>
      <c r="SQG865" s="28"/>
      <c r="SQH865" s="28"/>
      <c r="SQI865" s="28"/>
      <c r="SQJ865" s="28"/>
      <c r="SQK865" s="28"/>
      <c r="SQL865" s="28"/>
      <c r="SQM865" s="28"/>
      <c r="SQN865" s="28"/>
      <c r="SQO865" s="28"/>
      <c r="SQP865" s="28"/>
      <c r="SQQ865" s="28"/>
      <c r="SQR865" s="28"/>
      <c r="SQS865" s="28"/>
      <c r="SQT865" s="28"/>
      <c r="SQU865" s="28"/>
      <c r="SQV865" s="28"/>
      <c r="SQW865" s="28"/>
      <c r="SQX865" s="28"/>
      <c r="SQY865" s="28"/>
      <c r="SQZ865" s="28"/>
      <c r="SRA865" s="28"/>
      <c r="SRB865" s="28"/>
      <c r="SRC865" s="28"/>
      <c r="SRD865" s="28"/>
      <c r="SRE865" s="28"/>
      <c r="SRF865" s="28"/>
      <c r="SRG865" s="28"/>
      <c r="SRH865" s="28"/>
      <c r="SRI865" s="28"/>
      <c r="SRJ865" s="28"/>
      <c r="SRK865" s="28"/>
      <c r="SRL865" s="28"/>
      <c r="SRM865" s="28"/>
      <c r="SRN865" s="28"/>
      <c r="SRO865" s="28"/>
      <c r="SRP865" s="28"/>
      <c r="SRQ865" s="28"/>
      <c r="SRR865" s="28"/>
      <c r="SRS865" s="28"/>
      <c r="SRT865" s="28"/>
      <c r="SRU865" s="28"/>
      <c r="SRV865" s="28"/>
      <c r="SRW865" s="28"/>
      <c r="SRX865" s="28"/>
      <c r="SRY865" s="28"/>
      <c r="SRZ865" s="28"/>
      <c r="SSA865" s="28"/>
      <c r="SSB865" s="28"/>
      <c r="SSC865" s="28"/>
      <c r="SSD865" s="28"/>
      <c r="SSE865" s="28"/>
      <c r="SSF865" s="28"/>
      <c r="SSG865" s="28"/>
      <c r="SSH865" s="28"/>
      <c r="SSI865" s="28"/>
      <c r="SSJ865" s="28"/>
      <c r="SSK865" s="28"/>
      <c r="SSL865" s="28"/>
      <c r="SSM865" s="28"/>
      <c r="SSN865" s="28"/>
      <c r="SSO865" s="28"/>
      <c r="SSP865" s="28"/>
      <c r="SSQ865" s="28"/>
      <c r="SSR865" s="28"/>
      <c r="SSS865" s="28"/>
      <c r="SST865" s="28"/>
      <c r="SSU865" s="28"/>
      <c r="SSV865" s="28"/>
      <c r="SSW865" s="28"/>
      <c r="SSX865" s="28"/>
      <c r="SSY865" s="28"/>
      <c r="SSZ865" s="28"/>
      <c r="STA865" s="28"/>
      <c r="STB865" s="28"/>
      <c r="STC865" s="28"/>
      <c r="STD865" s="28"/>
      <c r="STE865" s="28"/>
      <c r="STF865" s="28"/>
      <c r="STG865" s="28"/>
      <c r="STH865" s="28"/>
      <c r="STI865" s="28"/>
      <c r="STJ865" s="28"/>
      <c r="STK865" s="28"/>
      <c r="STL865" s="28"/>
      <c r="STM865" s="28"/>
      <c r="STN865" s="28"/>
      <c r="STO865" s="28"/>
      <c r="STP865" s="28"/>
      <c r="STQ865" s="28"/>
      <c r="STR865" s="28"/>
      <c r="STS865" s="28"/>
      <c r="STT865" s="28"/>
      <c r="STU865" s="28"/>
      <c r="STV865" s="28"/>
      <c r="STW865" s="28"/>
      <c r="STX865" s="28"/>
      <c r="STY865" s="28"/>
      <c r="STZ865" s="28"/>
      <c r="SUA865" s="28"/>
      <c r="SUB865" s="28"/>
      <c r="SUC865" s="28"/>
      <c r="SUD865" s="28"/>
      <c r="SUE865" s="28"/>
      <c r="SUF865" s="28"/>
      <c r="SUG865" s="28"/>
      <c r="SUH865" s="28"/>
      <c r="SUI865" s="28"/>
      <c r="SUJ865" s="28"/>
      <c r="SUK865" s="28"/>
      <c r="SUL865" s="28"/>
      <c r="SUM865" s="28"/>
      <c r="SUN865" s="28"/>
      <c r="SUO865" s="28"/>
      <c r="SUP865" s="28"/>
      <c r="SUQ865" s="28"/>
      <c r="SUR865" s="28"/>
      <c r="SUS865" s="28"/>
      <c r="SUT865" s="28"/>
      <c r="SUU865" s="28"/>
      <c r="SUV865" s="28"/>
      <c r="SUW865" s="28"/>
      <c r="SUX865" s="28"/>
      <c r="SUY865" s="28"/>
      <c r="SUZ865" s="28"/>
      <c r="SVA865" s="28"/>
      <c r="SVB865" s="28"/>
      <c r="SVC865" s="28"/>
      <c r="SVD865" s="28"/>
      <c r="SVE865" s="28"/>
      <c r="SVF865" s="28"/>
      <c r="SVG865" s="28"/>
      <c r="SVH865" s="28"/>
      <c r="SVI865" s="28"/>
      <c r="SVJ865" s="28"/>
      <c r="SVK865" s="28"/>
      <c r="SVL865" s="28"/>
      <c r="SVM865" s="28"/>
      <c r="SVN865" s="28"/>
      <c r="SVO865" s="28"/>
      <c r="SVP865" s="28"/>
      <c r="SVQ865" s="28"/>
      <c r="SVR865" s="28"/>
      <c r="SVS865" s="28"/>
      <c r="SVT865" s="28"/>
      <c r="SVU865" s="28"/>
      <c r="SVV865" s="28"/>
      <c r="SVW865" s="28"/>
      <c r="SVX865" s="28"/>
      <c r="SVY865" s="28"/>
      <c r="SVZ865" s="28"/>
      <c r="SWA865" s="28"/>
      <c r="SWB865" s="28"/>
      <c r="SWC865" s="28"/>
      <c r="SWD865" s="28"/>
      <c r="SWE865" s="28"/>
      <c r="SWF865" s="28"/>
      <c r="SWG865" s="28"/>
      <c r="SWH865" s="28"/>
      <c r="SWI865" s="28"/>
      <c r="SWJ865" s="28"/>
      <c r="SWK865" s="28"/>
      <c r="SWL865" s="28"/>
      <c r="SWM865" s="28"/>
      <c r="SWN865" s="28"/>
      <c r="SWO865" s="28"/>
      <c r="SWP865" s="28"/>
      <c r="SWQ865" s="28"/>
      <c r="SWR865" s="28"/>
      <c r="SWS865" s="28"/>
      <c r="SWT865" s="28"/>
      <c r="SWU865" s="28"/>
      <c r="SWV865" s="28"/>
      <c r="SWW865" s="28"/>
      <c r="SWX865" s="28"/>
      <c r="SWY865" s="28"/>
      <c r="SWZ865" s="28"/>
      <c r="SXA865" s="28"/>
      <c r="SXB865" s="28"/>
      <c r="SXC865" s="28"/>
      <c r="SXD865" s="28"/>
      <c r="SXE865" s="28"/>
      <c r="SXF865" s="28"/>
      <c r="SXG865" s="28"/>
      <c r="SXH865" s="28"/>
      <c r="SXI865" s="28"/>
      <c r="SXJ865" s="28"/>
      <c r="SXK865" s="28"/>
      <c r="SXL865" s="28"/>
      <c r="SXM865" s="28"/>
      <c r="SXN865" s="28"/>
      <c r="SXO865" s="28"/>
      <c r="SXP865" s="28"/>
      <c r="SXQ865" s="28"/>
      <c r="SXR865" s="28"/>
      <c r="SXS865" s="28"/>
      <c r="SXT865" s="28"/>
      <c r="SXU865" s="28"/>
      <c r="SXV865" s="28"/>
      <c r="SXW865" s="28"/>
      <c r="SXX865" s="28"/>
      <c r="SXY865" s="28"/>
      <c r="SXZ865" s="28"/>
      <c r="SYA865" s="28"/>
      <c r="SYB865" s="28"/>
      <c r="SYC865" s="28"/>
      <c r="SYD865" s="28"/>
      <c r="SYE865" s="28"/>
      <c r="SYF865" s="28"/>
      <c r="SYG865" s="28"/>
      <c r="SYH865" s="28"/>
      <c r="SYI865" s="28"/>
      <c r="SYJ865" s="28"/>
      <c r="SYK865" s="28"/>
      <c r="SYL865" s="28"/>
      <c r="SYM865" s="28"/>
      <c r="SYN865" s="28"/>
      <c r="SYO865" s="28"/>
      <c r="SYP865" s="28"/>
      <c r="SYQ865" s="28"/>
      <c r="SYR865" s="28"/>
      <c r="SYS865" s="28"/>
      <c r="SYT865" s="28"/>
      <c r="SYU865" s="28"/>
      <c r="SYV865" s="28"/>
      <c r="SYW865" s="28"/>
      <c r="SYX865" s="28"/>
      <c r="SYY865" s="28"/>
      <c r="SYZ865" s="28"/>
      <c r="SZA865" s="28"/>
      <c r="SZB865" s="28"/>
      <c r="SZC865" s="28"/>
      <c r="SZD865" s="28"/>
      <c r="SZE865" s="28"/>
      <c r="SZF865" s="28"/>
      <c r="SZG865" s="28"/>
      <c r="SZH865" s="28"/>
      <c r="SZI865" s="28"/>
      <c r="SZJ865" s="28"/>
      <c r="SZK865" s="28"/>
      <c r="SZL865" s="28"/>
      <c r="SZM865" s="28"/>
      <c r="SZN865" s="28"/>
      <c r="SZO865" s="28"/>
      <c r="SZP865" s="28"/>
      <c r="SZQ865" s="28"/>
      <c r="SZR865" s="28"/>
      <c r="SZS865" s="28"/>
      <c r="SZT865" s="28"/>
      <c r="SZU865" s="28"/>
      <c r="SZV865" s="28"/>
      <c r="SZW865" s="28"/>
      <c r="SZX865" s="28"/>
      <c r="SZY865" s="28"/>
      <c r="SZZ865" s="28"/>
      <c r="TAA865" s="28"/>
      <c r="TAB865" s="28"/>
      <c r="TAC865" s="28"/>
      <c r="TAD865" s="28"/>
      <c r="TAE865" s="28"/>
      <c r="TAF865" s="28"/>
      <c r="TAG865" s="28"/>
      <c r="TAH865" s="28"/>
      <c r="TAI865" s="28"/>
      <c r="TAJ865" s="28"/>
      <c r="TAK865" s="28"/>
      <c r="TAL865" s="28"/>
      <c r="TAM865" s="28"/>
      <c r="TAN865" s="28"/>
      <c r="TAO865" s="28"/>
      <c r="TAP865" s="28"/>
      <c r="TAQ865" s="28"/>
      <c r="TAR865" s="28"/>
      <c r="TAS865" s="28"/>
      <c r="TAT865" s="28"/>
      <c r="TAU865" s="28"/>
      <c r="TAV865" s="28"/>
      <c r="TAW865" s="28"/>
      <c r="TAX865" s="28"/>
      <c r="TAY865" s="28"/>
      <c r="TAZ865" s="28"/>
      <c r="TBA865" s="28"/>
      <c r="TBB865" s="28"/>
      <c r="TBC865" s="28"/>
      <c r="TBD865" s="28"/>
      <c r="TBE865" s="28"/>
      <c r="TBF865" s="28"/>
      <c r="TBG865" s="28"/>
      <c r="TBH865" s="28"/>
      <c r="TBI865" s="28"/>
      <c r="TBJ865" s="28"/>
      <c r="TBK865" s="28"/>
      <c r="TBL865" s="28"/>
      <c r="TBM865" s="28"/>
      <c r="TBN865" s="28"/>
      <c r="TBO865" s="28"/>
      <c r="TBP865" s="28"/>
      <c r="TBQ865" s="28"/>
      <c r="TBR865" s="28"/>
      <c r="TBS865" s="28"/>
      <c r="TBT865" s="28"/>
      <c r="TBU865" s="28"/>
      <c r="TBV865" s="28"/>
      <c r="TBW865" s="28"/>
      <c r="TBX865" s="28"/>
      <c r="TBY865" s="28"/>
      <c r="TBZ865" s="28"/>
      <c r="TCA865" s="28"/>
      <c r="TCB865" s="28"/>
      <c r="TCC865" s="28"/>
      <c r="TCD865" s="28"/>
      <c r="TCE865" s="28"/>
      <c r="TCF865" s="28"/>
      <c r="TCG865" s="28"/>
      <c r="TCH865" s="28"/>
      <c r="TCI865" s="28"/>
      <c r="TCJ865" s="28"/>
      <c r="TCK865" s="28"/>
      <c r="TCL865" s="28"/>
      <c r="TCM865" s="28"/>
      <c r="TCN865" s="28"/>
      <c r="TCO865" s="28"/>
      <c r="TCP865" s="28"/>
      <c r="TCQ865" s="28"/>
      <c r="TCR865" s="28"/>
      <c r="TCS865" s="28"/>
      <c r="TCT865" s="28"/>
      <c r="TCU865" s="28"/>
      <c r="TCV865" s="28"/>
      <c r="TCW865" s="28"/>
      <c r="TCX865" s="28"/>
      <c r="TCY865" s="28"/>
      <c r="TCZ865" s="28"/>
      <c r="TDA865" s="28"/>
      <c r="TDB865" s="28"/>
      <c r="TDC865" s="28"/>
      <c r="TDD865" s="28"/>
      <c r="TDE865" s="28"/>
      <c r="TDF865" s="28"/>
      <c r="TDG865" s="28"/>
      <c r="TDH865" s="28"/>
      <c r="TDI865" s="28"/>
      <c r="TDJ865" s="28"/>
      <c r="TDK865" s="28"/>
      <c r="TDL865" s="28"/>
      <c r="TDM865" s="28"/>
      <c r="TDN865" s="28"/>
      <c r="TDO865" s="28"/>
      <c r="TDP865" s="28"/>
      <c r="TDQ865" s="28"/>
      <c r="TDR865" s="28"/>
      <c r="TDS865" s="28"/>
      <c r="TDT865" s="28"/>
      <c r="TDU865" s="28"/>
      <c r="TDV865" s="28"/>
      <c r="TDW865" s="28"/>
      <c r="TDX865" s="28"/>
      <c r="TDY865" s="28"/>
      <c r="TDZ865" s="28"/>
      <c r="TEA865" s="28"/>
      <c r="TEB865" s="28"/>
      <c r="TEC865" s="28"/>
      <c r="TED865" s="28"/>
      <c r="TEE865" s="28"/>
      <c r="TEF865" s="28"/>
      <c r="TEG865" s="28"/>
      <c r="TEH865" s="28"/>
      <c r="TEI865" s="28"/>
      <c r="TEJ865" s="28"/>
      <c r="TEK865" s="28"/>
      <c r="TEL865" s="28"/>
      <c r="TEM865" s="28"/>
      <c r="TEN865" s="28"/>
      <c r="TEO865" s="28"/>
      <c r="TEP865" s="28"/>
      <c r="TEQ865" s="28"/>
      <c r="TER865" s="28"/>
      <c r="TES865" s="28"/>
      <c r="TET865" s="28"/>
      <c r="TEU865" s="28"/>
      <c r="TEV865" s="28"/>
      <c r="TEW865" s="28"/>
      <c r="TEX865" s="28"/>
      <c r="TEY865" s="28"/>
      <c r="TEZ865" s="28"/>
      <c r="TFA865" s="28"/>
      <c r="TFB865" s="28"/>
      <c r="TFC865" s="28"/>
      <c r="TFD865" s="28"/>
      <c r="TFE865" s="28"/>
      <c r="TFF865" s="28"/>
      <c r="TFG865" s="28"/>
      <c r="TFH865" s="28"/>
      <c r="TFI865" s="28"/>
      <c r="TFJ865" s="28"/>
      <c r="TFK865" s="28"/>
      <c r="TFL865" s="28"/>
      <c r="TFM865" s="28"/>
      <c r="TFN865" s="28"/>
      <c r="TFO865" s="28"/>
      <c r="TFP865" s="28"/>
      <c r="TFQ865" s="28"/>
      <c r="TFR865" s="28"/>
      <c r="TFS865" s="28"/>
      <c r="TFT865" s="28"/>
      <c r="TFU865" s="28"/>
      <c r="TFV865" s="28"/>
      <c r="TFW865" s="28"/>
      <c r="TFX865" s="28"/>
      <c r="TFY865" s="28"/>
      <c r="TFZ865" s="28"/>
      <c r="TGA865" s="28"/>
      <c r="TGB865" s="28"/>
      <c r="TGC865" s="28"/>
      <c r="TGD865" s="28"/>
      <c r="TGE865" s="28"/>
      <c r="TGF865" s="28"/>
      <c r="TGG865" s="28"/>
      <c r="TGH865" s="28"/>
      <c r="TGI865" s="28"/>
      <c r="TGJ865" s="28"/>
      <c r="TGK865" s="28"/>
      <c r="TGL865" s="28"/>
      <c r="TGM865" s="28"/>
      <c r="TGN865" s="28"/>
      <c r="TGO865" s="28"/>
      <c r="TGP865" s="28"/>
      <c r="TGQ865" s="28"/>
      <c r="TGR865" s="28"/>
      <c r="TGS865" s="28"/>
      <c r="TGT865" s="28"/>
      <c r="TGU865" s="28"/>
      <c r="TGV865" s="28"/>
      <c r="TGW865" s="28"/>
      <c r="TGX865" s="28"/>
      <c r="TGY865" s="28"/>
      <c r="TGZ865" s="28"/>
      <c r="THA865" s="28"/>
      <c r="THB865" s="28"/>
      <c r="THC865" s="28"/>
      <c r="THD865" s="28"/>
      <c r="THE865" s="28"/>
      <c r="THF865" s="28"/>
      <c r="THG865" s="28"/>
      <c r="THH865" s="28"/>
      <c r="THI865" s="28"/>
      <c r="THJ865" s="28"/>
      <c r="THK865" s="28"/>
      <c r="THL865" s="28"/>
      <c r="THM865" s="28"/>
      <c r="THN865" s="28"/>
      <c r="THO865" s="28"/>
      <c r="THP865" s="28"/>
      <c r="THQ865" s="28"/>
      <c r="THR865" s="28"/>
      <c r="THS865" s="28"/>
      <c r="THT865" s="28"/>
      <c r="THU865" s="28"/>
      <c r="THV865" s="28"/>
      <c r="THW865" s="28"/>
      <c r="THX865" s="28"/>
      <c r="THY865" s="28"/>
      <c r="THZ865" s="28"/>
      <c r="TIA865" s="28"/>
      <c r="TIB865" s="28"/>
      <c r="TIC865" s="28"/>
      <c r="TID865" s="28"/>
      <c r="TIE865" s="28"/>
      <c r="TIF865" s="28"/>
      <c r="TIG865" s="28"/>
      <c r="TIH865" s="28"/>
      <c r="TII865" s="28"/>
      <c r="TIJ865" s="28"/>
      <c r="TIK865" s="28"/>
      <c r="TIL865" s="28"/>
      <c r="TIM865" s="28"/>
      <c r="TIN865" s="28"/>
      <c r="TIO865" s="28"/>
      <c r="TIP865" s="28"/>
      <c r="TIQ865" s="28"/>
      <c r="TIR865" s="28"/>
      <c r="TIS865" s="28"/>
      <c r="TIT865" s="28"/>
      <c r="TIU865" s="28"/>
      <c r="TIV865" s="28"/>
      <c r="TIW865" s="28"/>
      <c r="TIX865" s="28"/>
      <c r="TIY865" s="28"/>
      <c r="TIZ865" s="28"/>
      <c r="TJA865" s="28"/>
      <c r="TJB865" s="28"/>
      <c r="TJC865" s="28"/>
      <c r="TJD865" s="28"/>
      <c r="TJE865" s="28"/>
      <c r="TJF865" s="28"/>
      <c r="TJG865" s="28"/>
      <c r="TJH865" s="28"/>
      <c r="TJI865" s="28"/>
      <c r="TJJ865" s="28"/>
      <c r="TJK865" s="28"/>
      <c r="TJL865" s="28"/>
      <c r="TJM865" s="28"/>
      <c r="TJN865" s="28"/>
      <c r="TJO865" s="28"/>
      <c r="TJP865" s="28"/>
      <c r="TJQ865" s="28"/>
      <c r="TJR865" s="28"/>
      <c r="TJS865" s="28"/>
      <c r="TJT865" s="28"/>
      <c r="TJU865" s="28"/>
      <c r="TJV865" s="28"/>
      <c r="TJW865" s="28"/>
      <c r="TJX865" s="28"/>
      <c r="TJY865" s="28"/>
      <c r="TJZ865" s="28"/>
      <c r="TKA865" s="28"/>
      <c r="TKB865" s="28"/>
      <c r="TKC865" s="28"/>
      <c r="TKD865" s="28"/>
      <c r="TKE865" s="28"/>
      <c r="TKF865" s="28"/>
      <c r="TKG865" s="28"/>
      <c r="TKH865" s="28"/>
      <c r="TKI865" s="28"/>
      <c r="TKJ865" s="28"/>
      <c r="TKK865" s="28"/>
      <c r="TKL865" s="28"/>
      <c r="TKM865" s="28"/>
      <c r="TKN865" s="28"/>
      <c r="TKO865" s="28"/>
      <c r="TKP865" s="28"/>
      <c r="TKQ865" s="28"/>
      <c r="TKR865" s="28"/>
      <c r="TKS865" s="28"/>
      <c r="TKT865" s="28"/>
      <c r="TKU865" s="28"/>
      <c r="TKV865" s="28"/>
      <c r="TKW865" s="28"/>
      <c r="TKX865" s="28"/>
      <c r="TKY865" s="28"/>
      <c r="TKZ865" s="28"/>
      <c r="TLA865" s="28"/>
      <c r="TLB865" s="28"/>
      <c r="TLC865" s="28"/>
      <c r="TLD865" s="28"/>
      <c r="TLE865" s="28"/>
      <c r="TLF865" s="28"/>
      <c r="TLG865" s="28"/>
      <c r="TLH865" s="28"/>
      <c r="TLI865" s="28"/>
      <c r="TLJ865" s="28"/>
      <c r="TLK865" s="28"/>
      <c r="TLL865" s="28"/>
      <c r="TLM865" s="28"/>
      <c r="TLN865" s="28"/>
      <c r="TLO865" s="28"/>
      <c r="TLP865" s="28"/>
      <c r="TLQ865" s="28"/>
      <c r="TLR865" s="28"/>
      <c r="TLS865" s="28"/>
      <c r="TLT865" s="28"/>
      <c r="TLU865" s="28"/>
      <c r="TLV865" s="28"/>
      <c r="TLW865" s="28"/>
      <c r="TLX865" s="28"/>
      <c r="TLY865" s="28"/>
      <c r="TLZ865" s="28"/>
      <c r="TMA865" s="28"/>
      <c r="TMB865" s="28"/>
      <c r="TMC865" s="28"/>
      <c r="TMD865" s="28"/>
      <c r="TME865" s="28"/>
      <c r="TMF865" s="28"/>
      <c r="TMG865" s="28"/>
      <c r="TMH865" s="28"/>
      <c r="TMI865" s="28"/>
      <c r="TMJ865" s="28"/>
      <c r="TMK865" s="28"/>
      <c r="TML865" s="28"/>
      <c r="TMM865" s="28"/>
      <c r="TMN865" s="28"/>
      <c r="TMO865" s="28"/>
      <c r="TMP865" s="28"/>
      <c r="TMQ865" s="28"/>
      <c r="TMR865" s="28"/>
      <c r="TMS865" s="28"/>
      <c r="TMT865" s="28"/>
      <c r="TMU865" s="28"/>
      <c r="TMV865" s="28"/>
      <c r="TMW865" s="28"/>
      <c r="TMX865" s="28"/>
      <c r="TMY865" s="28"/>
      <c r="TMZ865" s="28"/>
      <c r="TNA865" s="28"/>
      <c r="TNB865" s="28"/>
      <c r="TNC865" s="28"/>
      <c r="TND865" s="28"/>
      <c r="TNE865" s="28"/>
      <c r="TNF865" s="28"/>
      <c r="TNG865" s="28"/>
      <c r="TNH865" s="28"/>
      <c r="TNI865" s="28"/>
      <c r="TNJ865" s="28"/>
      <c r="TNK865" s="28"/>
      <c r="TNL865" s="28"/>
      <c r="TNM865" s="28"/>
      <c r="TNN865" s="28"/>
      <c r="TNO865" s="28"/>
      <c r="TNP865" s="28"/>
      <c r="TNQ865" s="28"/>
      <c r="TNR865" s="28"/>
      <c r="TNS865" s="28"/>
      <c r="TNT865" s="28"/>
      <c r="TNU865" s="28"/>
      <c r="TNV865" s="28"/>
      <c r="TNW865" s="28"/>
      <c r="TNX865" s="28"/>
      <c r="TNY865" s="28"/>
      <c r="TNZ865" s="28"/>
      <c r="TOA865" s="28"/>
      <c r="TOB865" s="28"/>
      <c r="TOC865" s="28"/>
      <c r="TOD865" s="28"/>
      <c r="TOE865" s="28"/>
      <c r="TOF865" s="28"/>
      <c r="TOG865" s="28"/>
      <c r="TOH865" s="28"/>
      <c r="TOI865" s="28"/>
      <c r="TOJ865" s="28"/>
      <c r="TOK865" s="28"/>
      <c r="TOL865" s="28"/>
      <c r="TOM865" s="28"/>
      <c r="TON865" s="28"/>
      <c r="TOO865" s="28"/>
      <c r="TOP865" s="28"/>
      <c r="TOQ865" s="28"/>
      <c r="TOR865" s="28"/>
      <c r="TOS865" s="28"/>
      <c r="TOT865" s="28"/>
      <c r="TOU865" s="28"/>
      <c r="TOV865" s="28"/>
      <c r="TOW865" s="28"/>
      <c r="TOX865" s="28"/>
      <c r="TOY865" s="28"/>
      <c r="TOZ865" s="28"/>
      <c r="TPA865" s="28"/>
      <c r="TPB865" s="28"/>
      <c r="TPC865" s="28"/>
      <c r="TPD865" s="28"/>
      <c r="TPE865" s="28"/>
      <c r="TPF865" s="28"/>
      <c r="TPG865" s="28"/>
      <c r="TPH865" s="28"/>
      <c r="TPI865" s="28"/>
      <c r="TPJ865" s="28"/>
      <c r="TPK865" s="28"/>
      <c r="TPL865" s="28"/>
      <c r="TPM865" s="28"/>
      <c r="TPN865" s="28"/>
      <c r="TPO865" s="28"/>
      <c r="TPP865" s="28"/>
      <c r="TPQ865" s="28"/>
      <c r="TPR865" s="28"/>
      <c r="TPS865" s="28"/>
      <c r="TPT865" s="28"/>
      <c r="TPU865" s="28"/>
      <c r="TPV865" s="28"/>
      <c r="TPW865" s="28"/>
      <c r="TPX865" s="28"/>
      <c r="TPY865" s="28"/>
      <c r="TPZ865" s="28"/>
      <c r="TQA865" s="28"/>
      <c r="TQB865" s="28"/>
      <c r="TQC865" s="28"/>
      <c r="TQD865" s="28"/>
      <c r="TQE865" s="28"/>
      <c r="TQF865" s="28"/>
      <c r="TQG865" s="28"/>
      <c r="TQH865" s="28"/>
      <c r="TQI865" s="28"/>
      <c r="TQJ865" s="28"/>
      <c r="TQK865" s="28"/>
      <c r="TQL865" s="28"/>
      <c r="TQM865" s="28"/>
      <c r="TQN865" s="28"/>
      <c r="TQO865" s="28"/>
      <c r="TQP865" s="28"/>
      <c r="TQQ865" s="28"/>
      <c r="TQR865" s="28"/>
      <c r="TQS865" s="28"/>
      <c r="TQT865" s="28"/>
      <c r="TQU865" s="28"/>
      <c r="TQV865" s="28"/>
      <c r="TQW865" s="28"/>
      <c r="TQX865" s="28"/>
      <c r="TQY865" s="28"/>
      <c r="TQZ865" s="28"/>
      <c r="TRA865" s="28"/>
      <c r="TRB865" s="28"/>
      <c r="TRC865" s="28"/>
      <c r="TRD865" s="28"/>
      <c r="TRE865" s="28"/>
      <c r="TRF865" s="28"/>
      <c r="TRG865" s="28"/>
      <c r="TRH865" s="28"/>
      <c r="TRI865" s="28"/>
      <c r="TRJ865" s="28"/>
      <c r="TRK865" s="28"/>
      <c r="TRL865" s="28"/>
      <c r="TRM865" s="28"/>
      <c r="TRN865" s="28"/>
      <c r="TRO865" s="28"/>
      <c r="TRP865" s="28"/>
      <c r="TRQ865" s="28"/>
      <c r="TRR865" s="28"/>
      <c r="TRS865" s="28"/>
      <c r="TRT865" s="28"/>
      <c r="TRU865" s="28"/>
      <c r="TRV865" s="28"/>
      <c r="TRW865" s="28"/>
      <c r="TRX865" s="28"/>
      <c r="TRY865" s="28"/>
      <c r="TRZ865" s="28"/>
      <c r="TSA865" s="28"/>
      <c r="TSB865" s="28"/>
      <c r="TSC865" s="28"/>
      <c r="TSD865" s="28"/>
      <c r="TSE865" s="28"/>
      <c r="TSF865" s="28"/>
      <c r="TSG865" s="28"/>
      <c r="TSH865" s="28"/>
      <c r="TSI865" s="28"/>
      <c r="TSJ865" s="28"/>
      <c r="TSK865" s="28"/>
      <c r="TSL865" s="28"/>
      <c r="TSM865" s="28"/>
      <c r="TSN865" s="28"/>
      <c r="TSO865" s="28"/>
      <c r="TSP865" s="28"/>
      <c r="TSQ865" s="28"/>
      <c r="TSR865" s="28"/>
      <c r="TSS865" s="28"/>
      <c r="TST865" s="28"/>
      <c r="TSU865" s="28"/>
      <c r="TSV865" s="28"/>
      <c r="TSW865" s="28"/>
      <c r="TSX865" s="28"/>
      <c r="TSY865" s="28"/>
      <c r="TSZ865" s="28"/>
      <c r="TTA865" s="28"/>
      <c r="TTB865" s="28"/>
      <c r="TTC865" s="28"/>
      <c r="TTD865" s="28"/>
      <c r="TTE865" s="28"/>
      <c r="TTF865" s="28"/>
      <c r="TTG865" s="28"/>
      <c r="TTH865" s="28"/>
      <c r="TTI865" s="28"/>
      <c r="TTJ865" s="28"/>
      <c r="TTK865" s="28"/>
      <c r="TTL865" s="28"/>
      <c r="TTM865" s="28"/>
      <c r="TTN865" s="28"/>
      <c r="TTO865" s="28"/>
      <c r="TTP865" s="28"/>
      <c r="TTQ865" s="28"/>
      <c r="TTR865" s="28"/>
      <c r="TTS865" s="28"/>
      <c r="TTT865" s="28"/>
      <c r="TTU865" s="28"/>
      <c r="TTV865" s="28"/>
      <c r="TTW865" s="28"/>
      <c r="TTX865" s="28"/>
      <c r="TTY865" s="28"/>
      <c r="TTZ865" s="28"/>
      <c r="TUA865" s="28"/>
      <c r="TUB865" s="28"/>
      <c r="TUC865" s="28"/>
      <c r="TUD865" s="28"/>
      <c r="TUE865" s="28"/>
      <c r="TUF865" s="28"/>
      <c r="TUG865" s="28"/>
      <c r="TUH865" s="28"/>
      <c r="TUI865" s="28"/>
      <c r="TUJ865" s="28"/>
      <c r="TUK865" s="28"/>
      <c r="TUL865" s="28"/>
      <c r="TUM865" s="28"/>
      <c r="TUN865" s="28"/>
      <c r="TUO865" s="28"/>
      <c r="TUP865" s="28"/>
      <c r="TUQ865" s="28"/>
      <c r="TUR865" s="28"/>
      <c r="TUS865" s="28"/>
      <c r="TUT865" s="28"/>
      <c r="TUU865" s="28"/>
      <c r="TUV865" s="28"/>
      <c r="TUW865" s="28"/>
      <c r="TUX865" s="28"/>
      <c r="TUY865" s="28"/>
      <c r="TUZ865" s="28"/>
      <c r="TVA865" s="28"/>
      <c r="TVB865" s="28"/>
      <c r="TVC865" s="28"/>
      <c r="TVD865" s="28"/>
      <c r="TVE865" s="28"/>
      <c r="TVF865" s="28"/>
      <c r="TVG865" s="28"/>
      <c r="TVH865" s="28"/>
      <c r="TVI865" s="28"/>
      <c r="TVJ865" s="28"/>
      <c r="TVK865" s="28"/>
      <c r="TVL865" s="28"/>
      <c r="TVM865" s="28"/>
      <c r="TVN865" s="28"/>
      <c r="TVO865" s="28"/>
      <c r="TVP865" s="28"/>
      <c r="TVQ865" s="28"/>
      <c r="TVR865" s="28"/>
      <c r="TVS865" s="28"/>
      <c r="TVT865" s="28"/>
      <c r="TVU865" s="28"/>
      <c r="TVV865" s="28"/>
      <c r="TVW865" s="28"/>
      <c r="TVX865" s="28"/>
      <c r="TVY865" s="28"/>
      <c r="TVZ865" s="28"/>
      <c r="TWA865" s="28"/>
      <c r="TWB865" s="28"/>
      <c r="TWC865" s="28"/>
      <c r="TWD865" s="28"/>
      <c r="TWE865" s="28"/>
      <c r="TWF865" s="28"/>
      <c r="TWG865" s="28"/>
      <c r="TWH865" s="28"/>
      <c r="TWI865" s="28"/>
      <c r="TWJ865" s="28"/>
      <c r="TWK865" s="28"/>
      <c r="TWL865" s="28"/>
      <c r="TWM865" s="28"/>
      <c r="TWN865" s="28"/>
      <c r="TWO865" s="28"/>
      <c r="TWP865" s="28"/>
      <c r="TWQ865" s="28"/>
      <c r="TWR865" s="28"/>
      <c r="TWS865" s="28"/>
      <c r="TWT865" s="28"/>
      <c r="TWU865" s="28"/>
      <c r="TWV865" s="28"/>
      <c r="TWW865" s="28"/>
      <c r="TWX865" s="28"/>
      <c r="TWY865" s="28"/>
      <c r="TWZ865" s="28"/>
      <c r="TXA865" s="28"/>
      <c r="TXB865" s="28"/>
      <c r="TXC865" s="28"/>
      <c r="TXD865" s="28"/>
      <c r="TXE865" s="28"/>
      <c r="TXF865" s="28"/>
      <c r="TXG865" s="28"/>
      <c r="TXH865" s="28"/>
      <c r="TXI865" s="28"/>
      <c r="TXJ865" s="28"/>
      <c r="TXK865" s="28"/>
      <c r="TXL865" s="28"/>
      <c r="TXM865" s="28"/>
      <c r="TXN865" s="28"/>
      <c r="TXO865" s="28"/>
      <c r="TXP865" s="28"/>
      <c r="TXQ865" s="28"/>
      <c r="TXR865" s="28"/>
      <c r="TXS865" s="28"/>
      <c r="TXT865" s="28"/>
      <c r="TXU865" s="28"/>
      <c r="TXV865" s="28"/>
      <c r="TXW865" s="28"/>
      <c r="TXX865" s="28"/>
      <c r="TXY865" s="28"/>
      <c r="TXZ865" s="28"/>
      <c r="TYA865" s="28"/>
      <c r="TYB865" s="28"/>
      <c r="TYC865" s="28"/>
      <c r="TYD865" s="28"/>
      <c r="TYE865" s="28"/>
      <c r="TYF865" s="28"/>
      <c r="TYG865" s="28"/>
      <c r="TYH865" s="28"/>
      <c r="TYI865" s="28"/>
      <c r="TYJ865" s="28"/>
      <c r="TYK865" s="28"/>
      <c r="TYL865" s="28"/>
      <c r="TYM865" s="28"/>
      <c r="TYN865" s="28"/>
      <c r="TYO865" s="28"/>
      <c r="TYP865" s="28"/>
      <c r="TYQ865" s="28"/>
      <c r="TYR865" s="28"/>
      <c r="TYS865" s="28"/>
      <c r="TYT865" s="28"/>
      <c r="TYU865" s="28"/>
      <c r="TYV865" s="28"/>
      <c r="TYW865" s="28"/>
      <c r="TYX865" s="28"/>
      <c r="TYY865" s="28"/>
      <c r="TYZ865" s="28"/>
      <c r="TZA865" s="28"/>
      <c r="TZB865" s="28"/>
      <c r="TZC865" s="28"/>
      <c r="TZD865" s="28"/>
      <c r="TZE865" s="28"/>
      <c r="TZF865" s="28"/>
      <c r="TZG865" s="28"/>
      <c r="TZH865" s="28"/>
      <c r="TZI865" s="28"/>
      <c r="TZJ865" s="28"/>
      <c r="TZK865" s="28"/>
      <c r="TZL865" s="28"/>
      <c r="TZM865" s="28"/>
      <c r="TZN865" s="28"/>
      <c r="TZO865" s="28"/>
      <c r="TZP865" s="28"/>
      <c r="TZQ865" s="28"/>
      <c r="TZR865" s="28"/>
      <c r="TZS865" s="28"/>
      <c r="TZT865" s="28"/>
      <c r="TZU865" s="28"/>
      <c r="TZV865" s="28"/>
      <c r="TZW865" s="28"/>
      <c r="TZX865" s="28"/>
      <c r="TZY865" s="28"/>
      <c r="TZZ865" s="28"/>
      <c r="UAA865" s="28"/>
      <c r="UAB865" s="28"/>
      <c r="UAC865" s="28"/>
      <c r="UAD865" s="28"/>
      <c r="UAE865" s="28"/>
      <c r="UAF865" s="28"/>
      <c r="UAG865" s="28"/>
      <c r="UAH865" s="28"/>
      <c r="UAI865" s="28"/>
      <c r="UAJ865" s="28"/>
      <c r="UAK865" s="28"/>
      <c r="UAL865" s="28"/>
      <c r="UAM865" s="28"/>
      <c r="UAN865" s="28"/>
      <c r="UAO865" s="28"/>
      <c r="UAP865" s="28"/>
      <c r="UAQ865" s="28"/>
      <c r="UAR865" s="28"/>
      <c r="UAS865" s="28"/>
      <c r="UAT865" s="28"/>
      <c r="UAU865" s="28"/>
      <c r="UAV865" s="28"/>
      <c r="UAW865" s="28"/>
      <c r="UAX865" s="28"/>
      <c r="UAY865" s="28"/>
      <c r="UAZ865" s="28"/>
      <c r="UBA865" s="28"/>
      <c r="UBB865" s="28"/>
      <c r="UBC865" s="28"/>
      <c r="UBD865" s="28"/>
      <c r="UBE865" s="28"/>
      <c r="UBF865" s="28"/>
      <c r="UBG865" s="28"/>
      <c r="UBH865" s="28"/>
      <c r="UBI865" s="28"/>
      <c r="UBJ865" s="28"/>
      <c r="UBK865" s="28"/>
      <c r="UBL865" s="28"/>
      <c r="UBM865" s="28"/>
      <c r="UBN865" s="28"/>
      <c r="UBO865" s="28"/>
      <c r="UBP865" s="28"/>
      <c r="UBQ865" s="28"/>
      <c r="UBR865" s="28"/>
      <c r="UBS865" s="28"/>
      <c r="UBT865" s="28"/>
      <c r="UBU865" s="28"/>
      <c r="UBV865" s="28"/>
      <c r="UBW865" s="28"/>
      <c r="UBX865" s="28"/>
      <c r="UBY865" s="28"/>
      <c r="UBZ865" s="28"/>
      <c r="UCA865" s="28"/>
      <c r="UCB865" s="28"/>
      <c r="UCC865" s="28"/>
      <c r="UCD865" s="28"/>
      <c r="UCE865" s="28"/>
      <c r="UCF865" s="28"/>
      <c r="UCG865" s="28"/>
      <c r="UCH865" s="28"/>
      <c r="UCI865" s="28"/>
      <c r="UCJ865" s="28"/>
      <c r="UCK865" s="28"/>
      <c r="UCL865" s="28"/>
      <c r="UCM865" s="28"/>
      <c r="UCN865" s="28"/>
      <c r="UCO865" s="28"/>
      <c r="UCP865" s="28"/>
      <c r="UCQ865" s="28"/>
      <c r="UCR865" s="28"/>
      <c r="UCS865" s="28"/>
      <c r="UCT865" s="28"/>
      <c r="UCU865" s="28"/>
      <c r="UCV865" s="28"/>
      <c r="UCW865" s="28"/>
      <c r="UCX865" s="28"/>
      <c r="UCY865" s="28"/>
      <c r="UCZ865" s="28"/>
      <c r="UDA865" s="28"/>
      <c r="UDB865" s="28"/>
      <c r="UDC865" s="28"/>
      <c r="UDD865" s="28"/>
      <c r="UDE865" s="28"/>
      <c r="UDF865" s="28"/>
      <c r="UDG865" s="28"/>
      <c r="UDH865" s="28"/>
      <c r="UDI865" s="28"/>
      <c r="UDJ865" s="28"/>
      <c r="UDK865" s="28"/>
      <c r="UDL865" s="28"/>
      <c r="UDM865" s="28"/>
      <c r="UDN865" s="28"/>
      <c r="UDO865" s="28"/>
      <c r="UDP865" s="28"/>
      <c r="UDQ865" s="28"/>
      <c r="UDR865" s="28"/>
      <c r="UDS865" s="28"/>
      <c r="UDT865" s="28"/>
      <c r="UDU865" s="28"/>
      <c r="UDV865" s="28"/>
      <c r="UDW865" s="28"/>
      <c r="UDX865" s="28"/>
      <c r="UDY865" s="28"/>
      <c r="UDZ865" s="28"/>
      <c r="UEA865" s="28"/>
      <c r="UEB865" s="28"/>
      <c r="UEC865" s="28"/>
      <c r="UED865" s="28"/>
      <c r="UEE865" s="28"/>
      <c r="UEF865" s="28"/>
      <c r="UEG865" s="28"/>
      <c r="UEH865" s="28"/>
      <c r="UEI865" s="28"/>
      <c r="UEJ865" s="28"/>
      <c r="UEK865" s="28"/>
      <c r="UEL865" s="28"/>
      <c r="UEM865" s="28"/>
      <c r="UEN865" s="28"/>
      <c r="UEO865" s="28"/>
      <c r="UEP865" s="28"/>
      <c r="UEQ865" s="28"/>
      <c r="UER865" s="28"/>
      <c r="UES865" s="28"/>
      <c r="UET865" s="28"/>
      <c r="UEU865" s="28"/>
      <c r="UEV865" s="28"/>
      <c r="UEW865" s="28"/>
      <c r="UEX865" s="28"/>
      <c r="UEY865" s="28"/>
      <c r="UEZ865" s="28"/>
      <c r="UFA865" s="28"/>
      <c r="UFB865" s="28"/>
      <c r="UFC865" s="28"/>
      <c r="UFD865" s="28"/>
      <c r="UFE865" s="28"/>
      <c r="UFF865" s="28"/>
      <c r="UFG865" s="28"/>
      <c r="UFH865" s="28"/>
      <c r="UFI865" s="28"/>
      <c r="UFJ865" s="28"/>
      <c r="UFK865" s="28"/>
      <c r="UFL865" s="28"/>
      <c r="UFM865" s="28"/>
      <c r="UFN865" s="28"/>
      <c r="UFO865" s="28"/>
      <c r="UFP865" s="28"/>
      <c r="UFQ865" s="28"/>
      <c r="UFR865" s="28"/>
      <c r="UFS865" s="28"/>
      <c r="UFT865" s="28"/>
      <c r="UFU865" s="28"/>
      <c r="UFV865" s="28"/>
      <c r="UFW865" s="28"/>
      <c r="UFX865" s="28"/>
      <c r="UFY865" s="28"/>
      <c r="UFZ865" s="28"/>
      <c r="UGA865" s="28"/>
      <c r="UGB865" s="28"/>
      <c r="UGC865" s="28"/>
      <c r="UGD865" s="28"/>
      <c r="UGE865" s="28"/>
      <c r="UGF865" s="28"/>
      <c r="UGG865" s="28"/>
      <c r="UGH865" s="28"/>
      <c r="UGI865" s="28"/>
      <c r="UGJ865" s="28"/>
      <c r="UGK865" s="28"/>
      <c r="UGL865" s="28"/>
      <c r="UGM865" s="28"/>
      <c r="UGN865" s="28"/>
      <c r="UGO865" s="28"/>
      <c r="UGP865" s="28"/>
      <c r="UGQ865" s="28"/>
      <c r="UGR865" s="28"/>
      <c r="UGS865" s="28"/>
      <c r="UGT865" s="28"/>
      <c r="UGU865" s="28"/>
      <c r="UGV865" s="28"/>
      <c r="UGW865" s="28"/>
      <c r="UGX865" s="28"/>
      <c r="UGY865" s="28"/>
      <c r="UGZ865" s="28"/>
      <c r="UHA865" s="28"/>
      <c r="UHB865" s="28"/>
      <c r="UHC865" s="28"/>
      <c r="UHD865" s="28"/>
      <c r="UHE865" s="28"/>
      <c r="UHF865" s="28"/>
      <c r="UHG865" s="28"/>
      <c r="UHH865" s="28"/>
      <c r="UHI865" s="28"/>
      <c r="UHJ865" s="28"/>
      <c r="UHK865" s="28"/>
      <c r="UHL865" s="28"/>
      <c r="UHM865" s="28"/>
      <c r="UHN865" s="28"/>
      <c r="UHO865" s="28"/>
      <c r="UHP865" s="28"/>
      <c r="UHQ865" s="28"/>
      <c r="UHR865" s="28"/>
      <c r="UHS865" s="28"/>
      <c r="UHT865" s="28"/>
      <c r="UHU865" s="28"/>
      <c r="UHV865" s="28"/>
      <c r="UHW865" s="28"/>
      <c r="UHX865" s="28"/>
      <c r="UHY865" s="28"/>
      <c r="UHZ865" s="28"/>
      <c r="UIA865" s="28"/>
      <c r="UIB865" s="28"/>
      <c r="UIC865" s="28"/>
      <c r="UID865" s="28"/>
      <c r="UIE865" s="28"/>
      <c r="UIF865" s="28"/>
      <c r="UIG865" s="28"/>
      <c r="UIH865" s="28"/>
      <c r="UII865" s="28"/>
      <c r="UIJ865" s="28"/>
      <c r="UIK865" s="28"/>
      <c r="UIL865" s="28"/>
      <c r="UIM865" s="28"/>
      <c r="UIN865" s="28"/>
      <c r="UIO865" s="28"/>
      <c r="UIP865" s="28"/>
      <c r="UIQ865" s="28"/>
      <c r="UIR865" s="28"/>
      <c r="UIS865" s="28"/>
      <c r="UIT865" s="28"/>
      <c r="UIU865" s="28"/>
      <c r="UIV865" s="28"/>
      <c r="UIW865" s="28"/>
      <c r="UIX865" s="28"/>
      <c r="UIY865" s="28"/>
      <c r="UIZ865" s="28"/>
      <c r="UJA865" s="28"/>
      <c r="UJB865" s="28"/>
      <c r="UJC865" s="28"/>
      <c r="UJD865" s="28"/>
      <c r="UJE865" s="28"/>
      <c r="UJF865" s="28"/>
      <c r="UJG865" s="28"/>
      <c r="UJH865" s="28"/>
      <c r="UJI865" s="28"/>
      <c r="UJJ865" s="28"/>
      <c r="UJK865" s="28"/>
      <c r="UJL865" s="28"/>
      <c r="UJM865" s="28"/>
      <c r="UJN865" s="28"/>
      <c r="UJO865" s="28"/>
      <c r="UJP865" s="28"/>
      <c r="UJQ865" s="28"/>
      <c r="UJR865" s="28"/>
      <c r="UJS865" s="28"/>
      <c r="UJT865" s="28"/>
      <c r="UJU865" s="28"/>
      <c r="UJV865" s="28"/>
      <c r="UJW865" s="28"/>
      <c r="UJX865" s="28"/>
      <c r="UJY865" s="28"/>
      <c r="UJZ865" s="28"/>
      <c r="UKA865" s="28"/>
      <c r="UKB865" s="28"/>
      <c r="UKC865" s="28"/>
      <c r="UKD865" s="28"/>
      <c r="UKE865" s="28"/>
      <c r="UKF865" s="28"/>
      <c r="UKG865" s="28"/>
      <c r="UKH865" s="28"/>
      <c r="UKI865" s="28"/>
      <c r="UKJ865" s="28"/>
      <c r="UKK865" s="28"/>
      <c r="UKL865" s="28"/>
      <c r="UKM865" s="28"/>
      <c r="UKN865" s="28"/>
      <c r="UKO865" s="28"/>
      <c r="UKP865" s="28"/>
      <c r="UKQ865" s="28"/>
      <c r="UKR865" s="28"/>
      <c r="UKS865" s="28"/>
      <c r="UKT865" s="28"/>
      <c r="UKU865" s="28"/>
      <c r="UKV865" s="28"/>
      <c r="UKW865" s="28"/>
      <c r="UKX865" s="28"/>
      <c r="UKY865" s="28"/>
      <c r="UKZ865" s="28"/>
      <c r="ULA865" s="28"/>
      <c r="ULB865" s="28"/>
      <c r="ULC865" s="28"/>
      <c r="ULD865" s="28"/>
      <c r="ULE865" s="28"/>
      <c r="ULF865" s="28"/>
      <c r="ULG865" s="28"/>
      <c r="ULH865" s="28"/>
      <c r="ULI865" s="28"/>
      <c r="ULJ865" s="28"/>
      <c r="ULK865" s="28"/>
      <c r="ULL865" s="28"/>
      <c r="ULM865" s="28"/>
      <c r="ULN865" s="28"/>
      <c r="ULO865" s="28"/>
      <c r="ULP865" s="28"/>
      <c r="ULQ865" s="28"/>
      <c r="ULR865" s="28"/>
      <c r="ULS865" s="28"/>
      <c r="ULT865" s="28"/>
      <c r="ULU865" s="28"/>
      <c r="ULV865" s="28"/>
      <c r="ULW865" s="28"/>
      <c r="ULX865" s="28"/>
      <c r="ULY865" s="28"/>
      <c r="ULZ865" s="28"/>
      <c r="UMA865" s="28"/>
      <c r="UMB865" s="28"/>
      <c r="UMC865" s="28"/>
      <c r="UMD865" s="28"/>
      <c r="UME865" s="28"/>
      <c r="UMF865" s="28"/>
      <c r="UMG865" s="28"/>
      <c r="UMH865" s="28"/>
      <c r="UMI865" s="28"/>
      <c r="UMJ865" s="28"/>
      <c r="UMK865" s="28"/>
      <c r="UML865" s="28"/>
      <c r="UMM865" s="28"/>
      <c r="UMN865" s="28"/>
      <c r="UMO865" s="28"/>
      <c r="UMP865" s="28"/>
      <c r="UMQ865" s="28"/>
      <c r="UMR865" s="28"/>
      <c r="UMS865" s="28"/>
      <c r="UMT865" s="28"/>
      <c r="UMU865" s="28"/>
      <c r="UMV865" s="28"/>
      <c r="UMW865" s="28"/>
      <c r="UMX865" s="28"/>
      <c r="UMY865" s="28"/>
      <c r="UMZ865" s="28"/>
      <c r="UNA865" s="28"/>
      <c r="UNB865" s="28"/>
      <c r="UNC865" s="28"/>
      <c r="UND865" s="28"/>
      <c r="UNE865" s="28"/>
      <c r="UNF865" s="28"/>
      <c r="UNG865" s="28"/>
      <c r="UNH865" s="28"/>
      <c r="UNI865" s="28"/>
      <c r="UNJ865" s="28"/>
      <c r="UNK865" s="28"/>
      <c r="UNL865" s="28"/>
      <c r="UNM865" s="28"/>
      <c r="UNN865" s="28"/>
      <c r="UNO865" s="28"/>
      <c r="UNP865" s="28"/>
      <c r="UNQ865" s="28"/>
      <c r="UNR865" s="28"/>
      <c r="UNS865" s="28"/>
      <c r="UNT865" s="28"/>
      <c r="UNU865" s="28"/>
      <c r="UNV865" s="28"/>
      <c r="UNW865" s="28"/>
      <c r="UNX865" s="28"/>
      <c r="UNY865" s="28"/>
      <c r="UNZ865" s="28"/>
      <c r="UOA865" s="28"/>
      <c r="UOB865" s="28"/>
      <c r="UOC865" s="28"/>
      <c r="UOD865" s="28"/>
      <c r="UOE865" s="28"/>
      <c r="UOF865" s="28"/>
      <c r="UOG865" s="28"/>
      <c r="UOH865" s="28"/>
      <c r="UOI865" s="28"/>
      <c r="UOJ865" s="28"/>
      <c r="UOK865" s="28"/>
      <c r="UOL865" s="28"/>
      <c r="UOM865" s="28"/>
      <c r="UON865" s="28"/>
      <c r="UOO865" s="28"/>
      <c r="UOP865" s="28"/>
      <c r="UOQ865" s="28"/>
      <c r="UOR865" s="28"/>
      <c r="UOS865" s="28"/>
      <c r="UOT865" s="28"/>
      <c r="UOU865" s="28"/>
      <c r="UOV865" s="28"/>
      <c r="UOW865" s="28"/>
      <c r="UOX865" s="28"/>
      <c r="UOY865" s="28"/>
      <c r="UOZ865" s="28"/>
      <c r="UPA865" s="28"/>
      <c r="UPB865" s="28"/>
      <c r="UPC865" s="28"/>
      <c r="UPD865" s="28"/>
      <c r="UPE865" s="28"/>
      <c r="UPF865" s="28"/>
      <c r="UPG865" s="28"/>
      <c r="UPH865" s="28"/>
      <c r="UPI865" s="28"/>
      <c r="UPJ865" s="28"/>
      <c r="UPK865" s="28"/>
      <c r="UPL865" s="28"/>
      <c r="UPM865" s="28"/>
      <c r="UPN865" s="28"/>
      <c r="UPO865" s="28"/>
      <c r="UPP865" s="28"/>
      <c r="UPQ865" s="28"/>
      <c r="UPR865" s="28"/>
      <c r="UPS865" s="28"/>
      <c r="UPT865" s="28"/>
      <c r="UPU865" s="28"/>
      <c r="UPV865" s="28"/>
      <c r="UPW865" s="28"/>
      <c r="UPX865" s="28"/>
      <c r="UPY865" s="28"/>
      <c r="UPZ865" s="28"/>
      <c r="UQA865" s="28"/>
      <c r="UQB865" s="28"/>
      <c r="UQC865" s="28"/>
      <c r="UQD865" s="28"/>
      <c r="UQE865" s="28"/>
      <c r="UQF865" s="28"/>
      <c r="UQG865" s="28"/>
      <c r="UQH865" s="28"/>
      <c r="UQI865" s="28"/>
      <c r="UQJ865" s="28"/>
      <c r="UQK865" s="28"/>
      <c r="UQL865" s="28"/>
      <c r="UQM865" s="28"/>
      <c r="UQN865" s="28"/>
      <c r="UQO865" s="28"/>
      <c r="UQP865" s="28"/>
      <c r="UQQ865" s="28"/>
      <c r="UQR865" s="28"/>
      <c r="UQS865" s="28"/>
      <c r="UQT865" s="28"/>
      <c r="UQU865" s="28"/>
      <c r="UQV865" s="28"/>
      <c r="UQW865" s="28"/>
      <c r="UQX865" s="28"/>
      <c r="UQY865" s="28"/>
      <c r="UQZ865" s="28"/>
      <c r="URA865" s="28"/>
      <c r="URB865" s="28"/>
      <c r="URC865" s="28"/>
      <c r="URD865" s="28"/>
      <c r="URE865" s="28"/>
      <c r="URF865" s="28"/>
      <c r="URG865" s="28"/>
      <c r="URH865" s="28"/>
      <c r="URI865" s="28"/>
      <c r="URJ865" s="28"/>
      <c r="URK865" s="28"/>
      <c r="URL865" s="28"/>
      <c r="URM865" s="28"/>
      <c r="URN865" s="28"/>
      <c r="URO865" s="28"/>
      <c r="URP865" s="28"/>
      <c r="URQ865" s="28"/>
      <c r="URR865" s="28"/>
      <c r="URS865" s="28"/>
      <c r="URT865" s="28"/>
      <c r="URU865" s="28"/>
      <c r="URV865" s="28"/>
      <c r="URW865" s="28"/>
      <c r="URX865" s="28"/>
      <c r="URY865" s="28"/>
      <c r="URZ865" s="28"/>
      <c r="USA865" s="28"/>
      <c r="USB865" s="28"/>
      <c r="USC865" s="28"/>
      <c r="USD865" s="28"/>
      <c r="USE865" s="28"/>
      <c r="USF865" s="28"/>
      <c r="USG865" s="28"/>
      <c r="USH865" s="28"/>
      <c r="USI865" s="28"/>
      <c r="USJ865" s="28"/>
      <c r="USK865" s="28"/>
      <c r="USL865" s="28"/>
      <c r="USM865" s="28"/>
      <c r="USN865" s="28"/>
      <c r="USO865" s="28"/>
      <c r="USP865" s="28"/>
      <c r="USQ865" s="28"/>
      <c r="USR865" s="28"/>
      <c r="USS865" s="28"/>
      <c r="UST865" s="28"/>
      <c r="USU865" s="28"/>
      <c r="USV865" s="28"/>
      <c r="USW865" s="28"/>
      <c r="USX865" s="28"/>
      <c r="USY865" s="28"/>
      <c r="USZ865" s="28"/>
      <c r="UTA865" s="28"/>
      <c r="UTB865" s="28"/>
      <c r="UTC865" s="28"/>
      <c r="UTD865" s="28"/>
      <c r="UTE865" s="28"/>
      <c r="UTF865" s="28"/>
      <c r="UTG865" s="28"/>
      <c r="UTH865" s="28"/>
      <c r="UTI865" s="28"/>
      <c r="UTJ865" s="28"/>
      <c r="UTK865" s="28"/>
      <c r="UTL865" s="28"/>
      <c r="UTM865" s="28"/>
      <c r="UTN865" s="28"/>
      <c r="UTO865" s="28"/>
      <c r="UTP865" s="28"/>
      <c r="UTQ865" s="28"/>
      <c r="UTR865" s="28"/>
      <c r="UTS865" s="28"/>
      <c r="UTT865" s="28"/>
      <c r="UTU865" s="28"/>
      <c r="UTV865" s="28"/>
      <c r="UTW865" s="28"/>
      <c r="UTX865" s="28"/>
      <c r="UTY865" s="28"/>
      <c r="UTZ865" s="28"/>
      <c r="UUA865" s="28"/>
      <c r="UUB865" s="28"/>
      <c r="UUC865" s="28"/>
      <c r="UUD865" s="28"/>
      <c r="UUE865" s="28"/>
      <c r="UUF865" s="28"/>
      <c r="UUG865" s="28"/>
      <c r="UUH865" s="28"/>
      <c r="UUI865" s="28"/>
      <c r="UUJ865" s="28"/>
      <c r="UUK865" s="28"/>
      <c r="UUL865" s="28"/>
      <c r="UUM865" s="28"/>
      <c r="UUN865" s="28"/>
      <c r="UUO865" s="28"/>
      <c r="UUP865" s="28"/>
      <c r="UUQ865" s="28"/>
      <c r="UUR865" s="28"/>
      <c r="UUS865" s="28"/>
      <c r="UUT865" s="28"/>
      <c r="UUU865" s="28"/>
      <c r="UUV865" s="28"/>
      <c r="UUW865" s="28"/>
      <c r="UUX865" s="28"/>
      <c r="UUY865" s="28"/>
      <c r="UUZ865" s="28"/>
      <c r="UVA865" s="28"/>
      <c r="UVB865" s="28"/>
      <c r="UVC865" s="28"/>
      <c r="UVD865" s="28"/>
      <c r="UVE865" s="28"/>
      <c r="UVF865" s="28"/>
      <c r="UVG865" s="28"/>
      <c r="UVH865" s="28"/>
      <c r="UVI865" s="28"/>
      <c r="UVJ865" s="28"/>
      <c r="UVK865" s="28"/>
      <c r="UVL865" s="28"/>
      <c r="UVM865" s="28"/>
      <c r="UVN865" s="28"/>
      <c r="UVO865" s="28"/>
      <c r="UVP865" s="28"/>
      <c r="UVQ865" s="28"/>
      <c r="UVR865" s="28"/>
      <c r="UVS865" s="28"/>
      <c r="UVT865" s="28"/>
      <c r="UVU865" s="28"/>
      <c r="UVV865" s="28"/>
      <c r="UVW865" s="28"/>
      <c r="UVX865" s="28"/>
      <c r="UVY865" s="28"/>
      <c r="UVZ865" s="28"/>
      <c r="UWA865" s="28"/>
      <c r="UWB865" s="28"/>
      <c r="UWC865" s="28"/>
      <c r="UWD865" s="28"/>
      <c r="UWE865" s="28"/>
      <c r="UWF865" s="28"/>
      <c r="UWG865" s="28"/>
      <c r="UWH865" s="28"/>
      <c r="UWI865" s="28"/>
      <c r="UWJ865" s="28"/>
      <c r="UWK865" s="28"/>
      <c r="UWL865" s="28"/>
      <c r="UWM865" s="28"/>
      <c r="UWN865" s="28"/>
      <c r="UWO865" s="28"/>
      <c r="UWP865" s="28"/>
      <c r="UWQ865" s="28"/>
      <c r="UWR865" s="28"/>
      <c r="UWS865" s="28"/>
      <c r="UWT865" s="28"/>
      <c r="UWU865" s="28"/>
      <c r="UWV865" s="28"/>
      <c r="UWW865" s="28"/>
      <c r="UWX865" s="28"/>
      <c r="UWY865" s="28"/>
      <c r="UWZ865" s="28"/>
      <c r="UXA865" s="28"/>
      <c r="UXB865" s="28"/>
      <c r="UXC865" s="28"/>
      <c r="UXD865" s="28"/>
      <c r="UXE865" s="28"/>
      <c r="UXF865" s="28"/>
      <c r="UXG865" s="28"/>
      <c r="UXH865" s="28"/>
      <c r="UXI865" s="28"/>
      <c r="UXJ865" s="28"/>
      <c r="UXK865" s="28"/>
      <c r="UXL865" s="28"/>
      <c r="UXM865" s="28"/>
      <c r="UXN865" s="28"/>
      <c r="UXO865" s="28"/>
      <c r="UXP865" s="28"/>
      <c r="UXQ865" s="28"/>
      <c r="UXR865" s="28"/>
      <c r="UXS865" s="28"/>
      <c r="UXT865" s="28"/>
      <c r="UXU865" s="28"/>
      <c r="UXV865" s="28"/>
      <c r="UXW865" s="28"/>
      <c r="UXX865" s="28"/>
      <c r="UXY865" s="28"/>
      <c r="UXZ865" s="28"/>
      <c r="UYA865" s="28"/>
      <c r="UYB865" s="28"/>
      <c r="UYC865" s="28"/>
      <c r="UYD865" s="28"/>
      <c r="UYE865" s="28"/>
      <c r="UYF865" s="28"/>
      <c r="UYG865" s="28"/>
      <c r="UYH865" s="28"/>
      <c r="UYI865" s="28"/>
      <c r="UYJ865" s="28"/>
      <c r="UYK865" s="28"/>
      <c r="UYL865" s="28"/>
      <c r="UYM865" s="28"/>
      <c r="UYN865" s="28"/>
      <c r="UYO865" s="28"/>
      <c r="UYP865" s="28"/>
      <c r="UYQ865" s="28"/>
      <c r="UYR865" s="28"/>
      <c r="UYS865" s="28"/>
      <c r="UYT865" s="28"/>
      <c r="UYU865" s="28"/>
      <c r="UYV865" s="28"/>
      <c r="UYW865" s="28"/>
      <c r="UYX865" s="28"/>
      <c r="UYY865" s="28"/>
      <c r="UYZ865" s="28"/>
      <c r="UZA865" s="28"/>
      <c r="UZB865" s="28"/>
      <c r="UZC865" s="28"/>
      <c r="UZD865" s="28"/>
      <c r="UZE865" s="28"/>
      <c r="UZF865" s="28"/>
      <c r="UZG865" s="28"/>
      <c r="UZH865" s="28"/>
      <c r="UZI865" s="28"/>
      <c r="UZJ865" s="28"/>
      <c r="UZK865" s="28"/>
      <c r="UZL865" s="28"/>
      <c r="UZM865" s="28"/>
      <c r="UZN865" s="28"/>
      <c r="UZO865" s="28"/>
      <c r="UZP865" s="28"/>
      <c r="UZQ865" s="28"/>
      <c r="UZR865" s="28"/>
      <c r="UZS865" s="28"/>
      <c r="UZT865" s="28"/>
      <c r="UZU865" s="28"/>
      <c r="UZV865" s="28"/>
      <c r="UZW865" s="28"/>
      <c r="UZX865" s="28"/>
      <c r="UZY865" s="28"/>
      <c r="UZZ865" s="28"/>
      <c r="VAA865" s="28"/>
      <c r="VAB865" s="28"/>
      <c r="VAC865" s="28"/>
      <c r="VAD865" s="28"/>
      <c r="VAE865" s="28"/>
      <c r="VAF865" s="28"/>
      <c r="VAG865" s="28"/>
      <c r="VAH865" s="28"/>
      <c r="VAI865" s="28"/>
      <c r="VAJ865" s="28"/>
      <c r="VAK865" s="28"/>
      <c r="VAL865" s="28"/>
      <c r="VAM865" s="28"/>
      <c r="VAN865" s="28"/>
      <c r="VAO865" s="28"/>
      <c r="VAP865" s="28"/>
      <c r="VAQ865" s="28"/>
      <c r="VAR865" s="28"/>
      <c r="VAS865" s="28"/>
      <c r="VAT865" s="28"/>
      <c r="VAU865" s="28"/>
      <c r="VAV865" s="28"/>
      <c r="VAW865" s="28"/>
      <c r="VAX865" s="28"/>
      <c r="VAY865" s="28"/>
      <c r="VAZ865" s="28"/>
      <c r="VBA865" s="28"/>
      <c r="VBB865" s="28"/>
      <c r="VBC865" s="28"/>
      <c r="VBD865" s="28"/>
      <c r="VBE865" s="28"/>
      <c r="VBF865" s="28"/>
      <c r="VBG865" s="28"/>
      <c r="VBH865" s="28"/>
      <c r="VBI865" s="28"/>
      <c r="VBJ865" s="28"/>
      <c r="VBK865" s="28"/>
      <c r="VBL865" s="28"/>
      <c r="VBM865" s="28"/>
      <c r="VBN865" s="28"/>
      <c r="VBO865" s="28"/>
      <c r="VBP865" s="28"/>
      <c r="VBQ865" s="28"/>
      <c r="VBR865" s="28"/>
      <c r="VBS865" s="28"/>
      <c r="VBT865" s="28"/>
      <c r="VBU865" s="28"/>
      <c r="VBV865" s="28"/>
      <c r="VBW865" s="28"/>
      <c r="VBX865" s="28"/>
      <c r="VBY865" s="28"/>
      <c r="VBZ865" s="28"/>
      <c r="VCA865" s="28"/>
      <c r="VCB865" s="28"/>
      <c r="VCC865" s="28"/>
      <c r="VCD865" s="28"/>
      <c r="VCE865" s="28"/>
      <c r="VCF865" s="28"/>
      <c r="VCG865" s="28"/>
      <c r="VCH865" s="28"/>
      <c r="VCI865" s="28"/>
      <c r="VCJ865" s="28"/>
      <c r="VCK865" s="28"/>
      <c r="VCL865" s="28"/>
      <c r="VCM865" s="28"/>
      <c r="VCN865" s="28"/>
      <c r="VCO865" s="28"/>
      <c r="VCP865" s="28"/>
      <c r="VCQ865" s="28"/>
      <c r="VCR865" s="28"/>
      <c r="VCS865" s="28"/>
      <c r="VCT865" s="28"/>
      <c r="VCU865" s="28"/>
      <c r="VCV865" s="28"/>
      <c r="VCW865" s="28"/>
      <c r="VCX865" s="28"/>
      <c r="VCY865" s="28"/>
      <c r="VCZ865" s="28"/>
      <c r="VDA865" s="28"/>
      <c r="VDB865" s="28"/>
      <c r="VDC865" s="28"/>
      <c r="VDD865" s="28"/>
      <c r="VDE865" s="28"/>
      <c r="VDF865" s="28"/>
      <c r="VDG865" s="28"/>
      <c r="VDH865" s="28"/>
      <c r="VDI865" s="28"/>
      <c r="VDJ865" s="28"/>
      <c r="VDK865" s="28"/>
      <c r="VDL865" s="28"/>
      <c r="VDM865" s="28"/>
      <c r="VDN865" s="28"/>
      <c r="VDO865" s="28"/>
      <c r="VDP865" s="28"/>
      <c r="VDQ865" s="28"/>
      <c r="VDR865" s="28"/>
      <c r="VDS865" s="28"/>
      <c r="VDT865" s="28"/>
      <c r="VDU865" s="28"/>
      <c r="VDV865" s="28"/>
      <c r="VDW865" s="28"/>
      <c r="VDX865" s="28"/>
      <c r="VDY865" s="28"/>
      <c r="VDZ865" s="28"/>
      <c r="VEA865" s="28"/>
      <c r="VEB865" s="28"/>
      <c r="VEC865" s="28"/>
      <c r="VED865" s="28"/>
      <c r="VEE865" s="28"/>
      <c r="VEF865" s="28"/>
      <c r="VEG865" s="28"/>
      <c r="VEH865" s="28"/>
      <c r="VEI865" s="28"/>
      <c r="VEJ865" s="28"/>
      <c r="VEK865" s="28"/>
      <c r="VEL865" s="28"/>
      <c r="VEM865" s="28"/>
      <c r="VEN865" s="28"/>
      <c r="VEO865" s="28"/>
      <c r="VEP865" s="28"/>
      <c r="VEQ865" s="28"/>
      <c r="VER865" s="28"/>
      <c r="VES865" s="28"/>
      <c r="VET865" s="28"/>
      <c r="VEU865" s="28"/>
      <c r="VEV865" s="28"/>
      <c r="VEW865" s="28"/>
      <c r="VEX865" s="28"/>
      <c r="VEY865" s="28"/>
      <c r="VEZ865" s="28"/>
      <c r="VFA865" s="28"/>
      <c r="VFB865" s="28"/>
      <c r="VFC865" s="28"/>
      <c r="VFD865" s="28"/>
      <c r="VFE865" s="28"/>
      <c r="VFF865" s="28"/>
      <c r="VFG865" s="28"/>
      <c r="VFH865" s="28"/>
      <c r="VFI865" s="28"/>
      <c r="VFJ865" s="28"/>
      <c r="VFK865" s="28"/>
      <c r="VFL865" s="28"/>
      <c r="VFM865" s="28"/>
      <c r="VFN865" s="28"/>
      <c r="VFO865" s="28"/>
      <c r="VFP865" s="28"/>
      <c r="VFQ865" s="28"/>
      <c r="VFR865" s="28"/>
      <c r="VFS865" s="28"/>
      <c r="VFT865" s="28"/>
      <c r="VFU865" s="28"/>
      <c r="VFV865" s="28"/>
      <c r="VFW865" s="28"/>
      <c r="VFX865" s="28"/>
      <c r="VFY865" s="28"/>
      <c r="VFZ865" s="28"/>
      <c r="VGA865" s="28"/>
      <c r="VGB865" s="28"/>
      <c r="VGC865" s="28"/>
      <c r="VGD865" s="28"/>
      <c r="VGE865" s="28"/>
      <c r="VGF865" s="28"/>
      <c r="VGG865" s="28"/>
      <c r="VGH865" s="28"/>
      <c r="VGI865" s="28"/>
      <c r="VGJ865" s="28"/>
      <c r="VGK865" s="28"/>
      <c r="VGL865" s="28"/>
      <c r="VGM865" s="28"/>
      <c r="VGN865" s="28"/>
      <c r="VGO865" s="28"/>
      <c r="VGP865" s="28"/>
      <c r="VGQ865" s="28"/>
      <c r="VGR865" s="28"/>
      <c r="VGS865" s="28"/>
      <c r="VGT865" s="28"/>
      <c r="VGU865" s="28"/>
      <c r="VGV865" s="28"/>
      <c r="VGW865" s="28"/>
      <c r="VGX865" s="28"/>
      <c r="VGY865" s="28"/>
      <c r="VGZ865" s="28"/>
      <c r="VHA865" s="28"/>
      <c r="VHB865" s="28"/>
      <c r="VHC865" s="28"/>
      <c r="VHD865" s="28"/>
      <c r="VHE865" s="28"/>
      <c r="VHF865" s="28"/>
      <c r="VHG865" s="28"/>
      <c r="VHH865" s="28"/>
      <c r="VHI865" s="28"/>
      <c r="VHJ865" s="28"/>
      <c r="VHK865" s="28"/>
      <c r="VHL865" s="28"/>
      <c r="VHM865" s="28"/>
      <c r="VHN865" s="28"/>
      <c r="VHO865" s="28"/>
      <c r="VHP865" s="28"/>
      <c r="VHQ865" s="28"/>
      <c r="VHR865" s="28"/>
      <c r="VHS865" s="28"/>
      <c r="VHT865" s="28"/>
      <c r="VHU865" s="28"/>
      <c r="VHV865" s="28"/>
      <c r="VHW865" s="28"/>
      <c r="VHX865" s="28"/>
      <c r="VHY865" s="28"/>
      <c r="VHZ865" s="28"/>
      <c r="VIA865" s="28"/>
      <c r="VIB865" s="28"/>
      <c r="VIC865" s="28"/>
      <c r="VID865" s="28"/>
      <c r="VIE865" s="28"/>
      <c r="VIF865" s="28"/>
      <c r="VIG865" s="28"/>
      <c r="VIH865" s="28"/>
      <c r="VII865" s="28"/>
      <c r="VIJ865" s="28"/>
      <c r="VIK865" s="28"/>
      <c r="VIL865" s="28"/>
      <c r="VIM865" s="28"/>
      <c r="VIN865" s="28"/>
      <c r="VIO865" s="28"/>
      <c r="VIP865" s="28"/>
      <c r="VIQ865" s="28"/>
      <c r="VIR865" s="28"/>
      <c r="VIS865" s="28"/>
      <c r="VIT865" s="28"/>
      <c r="VIU865" s="28"/>
      <c r="VIV865" s="28"/>
      <c r="VIW865" s="28"/>
      <c r="VIX865" s="28"/>
      <c r="VIY865" s="28"/>
      <c r="VIZ865" s="28"/>
      <c r="VJA865" s="28"/>
      <c r="VJB865" s="28"/>
      <c r="VJC865" s="28"/>
      <c r="VJD865" s="28"/>
      <c r="VJE865" s="28"/>
      <c r="VJF865" s="28"/>
      <c r="VJG865" s="28"/>
      <c r="VJH865" s="28"/>
      <c r="VJI865" s="28"/>
      <c r="VJJ865" s="28"/>
      <c r="VJK865" s="28"/>
      <c r="VJL865" s="28"/>
      <c r="VJM865" s="28"/>
      <c r="VJN865" s="28"/>
      <c r="VJO865" s="28"/>
      <c r="VJP865" s="28"/>
      <c r="VJQ865" s="28"/>
      <c r="VJR865" s="28"/>
      <c r="VJS865" s="28"/>
      <c r="VJT865" s="28"/>
      <c r="VJU865" s="28"/>
      <c r="VJV865" s="28"/>
      <c r="VJW865" s="28"/>
      <c r="VJX865" s="28"/>
      <c r="VJY865" s="28"/>
      <c r="VJZ865" s="28"/>
      <c r="VKA865" s="28"/>
      <c r="VKB865" s="28"/>
      <c r="VKC865" s="28"/>
      <c r="VKD865" s="28"/>
      <c r="VKE865" s="28"/>
      <c r="VKF865" s="28"/>
      <c r="VKG865" s="28"/>
      <c r="VKH865" s="28"/>
      <c r="VKI865" s="28"/>
      <c r="VKJ865" s="28"/>
      <c r="VKK865" s="28"/>
      <c r="VKL865" s="28"/>
      <c r="VKM865" s="28"/>
      <c r="VKN865" s="28"/>
      <c r="VKO865" s="28"/>
      <c r="VKP865" s="28"/>
      <c r="VKQ865" s="28"/>
      <c r="VKR865" s="28"/>
      <c r="VKS865" s="28"/>
      <c r="VKT865" s="28"/>
      <c r="VKU865" s="28"/>
      <c r="VKV865" s="28"/>
      <c r="VKW865" s="28"/>
      <c r="VKX865" s="28"/>
      <c r="VKY865" s="28"/>
      <c r="VKZ865" s="28"/>
      <c r="VLA865" s="28"/>
      <c r="VLB865" s="28"/>
      <c r="VLC865" s="28"/>
      <c r="VLD865" s="28"/>
      <c r="VLE865" s="28"/>
      <c r="VLF865" s="28"/>
      <c r="VLG865" s="28"/>
      <c r="VLH865" s="28"/>
      <c r="VLI865" s="28"/>
      <c r="VLJ865" s="28"/>
      <c r="VLK865" s="28"/>
      <c r="VLL865" s="28"/>
      <c r="VLM865" s="28"/>
      <c r="VLN865" s="28"/>
      <c r="VLO865" s="28"/>
      <c r="VLP865" s="28"/>
      <c r="VLQ865" s="28"/>
      <c r="VLR865" s="28"/>
      <c r="VLS865" s="28"/>
      <c r="VLT865" s="28"/>
      <c r="VLU865" s="28"/>
      <c r="VLV865" s="28"/>
      <c r="VLW865" s="28"/>
      <c r="VLX865" s="28"/>
      <c r="VLY865" s="28"/>
      <c r="VLZ865" s="28"/>
      <c r="VMA865" s="28"/>
      <c r="VMB865" s="28"/>
      <c r="VMC865" s="28"/>
      <c r="VMD865" s="28"/>
      <c r="VME865" s="28"/>
      <c r="VMF865" s="28"/>
      <c r="VMG865" s="28"/>
      <c r="VMH865" s="28"/>
      <c r="VMI865" s="28"/>
      <c r="VMJ865" s="28"/>
      <c r="VMK865" s="28"/>
      <c r="VML865" s="28"/>
      <c r="VMM865" s="28"/>
      <c r="VMN865" s="28"/>
      <c r="VMO865" s="28"/>
      <c r="VMP865" s="28"/>
      <c r="VMQ865" s="28"/>
      <c r="VMR865" s="28"/>
      <c r="VMS865" s="28"/>
      <c r="VMT865" s="28"/>
      <c r="VMU865" s="28"/>
      <c r="VMV865" s="28"/>
      <c r="VMW865" s="28"/>
      <c r="VMX865" s="28"/>
      <c r="VMY865" s="28"/>
      <c r="VMZ865" s="28"/>
      <c r="VNA865" s="28"/>
      <c r="VNB865" s="28"/>
      <c r="VNC865" s="28"/>
      <c r="VND865" s="28"/>
      <c r="VNE865" s="28"/>
      <c r="VNF865" s="28"/>
      <c r="VNG865" s="28"/>
      <c r="VNH865" s="28"/>
      <c r="VNI865" s="28"/>
      <c r="VNJ865" s="28"/>
      <c r="VNK865" s="28"/>
      <c r="VNL865" s="28"/>
      <c r="VNM865" s="28"/>
      <c r="VNN865" s="28"/>
      <c r="VNO865" s="28"/>
      <c r="VNP865" s="28"/>
      <c r="VNQ865" s="28"/>
      <c r="VNR865" s="28"/>
      <c r="VNS865" s="28"/>
      <c r="VNT865" s="28"/>
      <c r="VNU865" s="28"/>
      <c r="VNV865" s="28"/>
      <c r="VNW865" s="28"/>
      <c r="VNX865" s="28"/>
      <c r="VNY865" s="28"/>
      <c r="VNZ865" s="28"/>
      <c r="VOA865" s="28"/>
      <c r="VOB865" s="28"/>
      <c r="VOC865" s="28"/>
      <c r="VOD865" s="28"/>
      <c r="VOE865" s="28"/>
      <c r="VOF865" s="28"/>
      <c r="VOG865" s="28"/>
      <c r="VOH865" s="28"/>
      <c r="VOI865" s="28"/>
      <c r="VOJ865" s="28"/>
      <c r="VOK865" s="28"/>
      <c r="VOL865" s="28"/>
      <c r="VOM865" s="28"/>
      <c r="VON865" s="28"/>
      <c r="VOO865" s="28"/>
      <c r="VOP865" s="28"/>
      <c r="VOQ865" s="28"/>
      <c r="VOR865" s="28"/>
      <c r="VOS865" s="28"/>
      <c r="VOT865" s="28"/>
      <c r="VOU865" s="28"/>
      <c r="VOV865" s="28"/>
      <c r="VOW865" s="28"/>
      <c r="VOX865" s="28"/>
      <c r="VOY865" s="28"/>
      <c r="VOZ865" s="28"/>
      <c r="VPA865" s="28"/>
      <c r="VPB865" s="28"/>
      <c r="VPC865" s="28"/>
      <c r="VPD865" s="28"/>
      <c r="VPE865" s="28"/>
      <c r="VPF865" s="28"/>
      <c r="VPG865" s="28"/>
      <c r="VPH865" s="28"/>
      <c r="VPI865" s="28"/>
      <c r="VPJ865" s="28"/>
      <c r="VPK865" s="28"/>
      <c r="VPL865" s="28"/>
      <c r="VPM865" s="28"/>
      <c r="VPN865" s="28"/>
      <c r="VPO865" s="28"/>
      <c r="VPP865" s="28"/>
      <c r="VPQ865" s="28"/>
      <c r="VPR865" s="28"/>
      <c r="VPS865" s="28"/>
      <c r="VPT865" s="28"/>
      <c r="VPU865" s="28"/>
      <c r="VPV865" s="28"/>
      <c r="VPW865" s="28"/>
      <c r="VPX865" s="28"/>
      <c r="VPY865" s="28"/>
      <c r="VPZ865" s="28"/>
      <c r="VQA865" s="28"/>
      <c r="VQB865" s="28"/>
      <c r="VQC865" s="28"/>
      <c r="VQD865" s="28"/>
      <c r="VQE865" s="28"/>
      <c r="VQF865" s="28"/>
      <c r="VQG865" s="28"/>
      <c r="VQH865" s="28"/>
      <c r="VQI865" s="28"/>
      <c r="VQJ865" s="28"/>
      <c r="VQK865" s="28"/>
      <c r="VQL865" s="28"/>
      <c r="VQM865" s="28"/>
      <c r="VQN865" s="28"/>
      <c r="VQO865" s="28"/>
      <c r="VQP865" s="28"/>
      <c r="VQQ865" s="28"/>
      <c r="VQR865" s="28"/>
      <c r="VQS865" s="28"/>
      <c r="VQT865" s="28"/>
      <c r="VQU865" s="28"/>
      <c r="VQV865" s="28"/>
      <c r="VQW865" s="28"/>
      <c r="VQX865" s="28"/>
      <c r="VQY865" s="28"/>
      <c r="VQZ865" s="28"/>
      <c r="VRA865" s="28"/>
      <c r="VRB865" s="28"/>
      <c r="VRC865" s="28"/>
      <c r="VRD865" s="28"/>
      <c r="VRE865" s="28"/>
      <c r="VRF865" s="28"/>
      <c r="VRG865" s="28"/>
      <c r="VRH865" s="28"/>
      <c r="VRI865" s="28"/>
      <c r="VRJ865" s="28"/>
      <c r="VRK865" s="28"/>
      <c r="VRL865" s="28"/>
      <c r="VRM865" s="28"/>
      <c r="VRN865" s="28"/>
      <c r="VRO865" s="28"/>
      <c r="VRP865" s="28"/>
      <c r="VRQ865" s="28"/>
      <c r="VRR865" s="28"/>
      <c r="VRS865" s="28"/>
      <c r="VRT865" s="28"/>
      <c r="VRU865" s="28"/>
      <c r="VRV865" s="28"/>
      <c r="VRW865" s="28"/>
      <c r="VRX865" s="28"/>
      <c r="VRY865" s="28"/>
      <c r="VRZ865" s="28"/>
      <c r="VSA865" s="28"/>
      <c r="VSB865" s="28"/>
      <c r="VSC865" s="28"/>
      <c r="VSD865" s="28"/>
      <c r="VSE865" s="28"/>
      <c r="VSF865" s="28"/>
      <c r="VSG865" s="28"/>
      <c r="VSH865" s="28"/>
      <c r="VSI865" s="28"/>
      <c r="VSJ865" s="28"/>
      <c r="VSK865" s="28"/>
      <c r="VSL865" s="28"/>
      <c r="VSM865" s="28"/>
      <c r="VSN865" s="28"/>
      <c r="VSO865" s="28"/>
      <c r="VSP865" s="28"/>
      <c r="VSQ865" s="28"/>
      <c r="VSR865" s="28"/>
      <c r="VSS865" s="28"/>
      <c r="VST865" s="28"/>
      <c r="VSU865" s="28"/>
      <c r="VSV865" s="28"/>
      <c r="VSW865" s="28"/>
      <c r="VSX865" s="28"/>
      <c r="VSY865" s="28"/>
      <c r="VSZ865" s="28"/>
      <c r="VTA865" s="28"/>
      <c r="VTB865" s="28"/>
      <c r="VTC865" s="28"/>
      <c r="VTD865" s="28"/>
      <c r="VTE865" s="28"/>
      <c r="VTF865" s="28"/>
      <c r="VTG865" s="28"/>
      <c r="VTH865" s="28"/>
      <c r="VTI865" s="28"/>
      <c r="VTJ865" s="28"/>
      <c r="VTK865" s="28"/>
      <c r="VTL865" s="28"/>
      <c r="VTM865" s="28"/>
      <c r="VTN865" s="28"/>
      <c r="VTO865" s="28"/>
      <c r="VTP865" s="28"/>
      <c r="VTQ865" s="28"/>
      <c r="VTR865" s="28"/>
      <c r="VTS865" s="28"/>
      <c r="VTT865" s="28"/>
      <c r="VTU865" s="28"/>
      <c r="VTV865" s="28"/>
      <c r="VTW865" s="28"/>
      <c r="VTX865" s="28"/>
      <c r="VTY865" s="28"/>
      <c r="VTZ865" s="28"/>
      <c r="VUA865" s="28"/>
      <c r="VUB865" s="28"/>
      <c r="VUC865" s="28"/>
      <c r="VUD865" s="28"/>
      <c r="VUE865" s="28"/>
      <c r="VUF865" s="28"/>
      <c r="VUG865" s="28"/>
      <c r="VUH865" s="28"/>
      <c r="VUI865" s="28"/>
      <c r="VUJ865" s="28"/>
      <c r="VUK865" s="28"/>
      <c r="VUL865" s="28"/>
      <c r="VUM865" s="28"/>
      <c r="VUN865" s="28"/>
      <c r="VUO865" s="28"/>
      <c r="VUP865" s="28"/>
      <c r="VUQ865" s="28"/>
      <c r="VUR865" s="28"/>
      <c r="VUS865" s="28"/>
      <c r="VUT865" s="28"/>
      <c r="VUU865" s="28"/>
      <c r="VUV865" s="28"/>
      <c r="VUW865" s="28"/>
      <c r="VUX865" s="28"/>
      <c r="VUY865" s="28"/>
      <c r="VUZ865" s="28"/>
      <c r="VVA865" s="28"/>
      <c r="VVB865" s="28"/>
      <c r="VVC865" s="28"/>
      <c r="VVD865" s="28"/>
      <c r="VVE865" s="28"/>
      <c r="VVF865" s="28"/>
      <c r="VVG865" s="28"/>
      <c r="VVH865" s="28"/>
      <c r="VVI865" s="28"/>
      <c r="VVJ865" s="28"/>
      <c r="VVK865" s="28"/>
      <c r="VVL865" s="28"/>
      <c r="VVM865" s="28"/>
      <c r="VVN865" s="28"/>
      <c r="VVO865" s="28"/>
      <c r="VVP865" s="28"/>
      <c r="VVQ865" s="28"/>
      <c r="VVR865" s="28"/>
      <c r="VVS865" s="28"/>
      <c r="VVT865" s="28"/>
      <c r="VVU865" s="28"/>
      <c r="VVV865" s="28"/>
      <c r="VVW865" s="28"/>
      <c r="VVX865" s="28"/>
      <c r="VVY865" s="28"/>
      <c r="VVZ865" s="28"/>
      <c r="VWA865" s="28"/>
      <c r="VWB865" s="28"/>
      <c r="VWC865" s="28"/>
      <c r="VWD865" s="28"/>
      <c r="VWE865" s="28"/>
      <c r="VWF865" s="28"/>
      <c r="VWG865" s="28"/>
      <c r="VWH865" s="28"/>
      <c r="VWI865" s="28"/>
      <c r="VWJ865" s="28"/>
      <c r="VWK865" s="28"/>
      <c r="VWL865" s="28"/>
      <c r="VWM865" s="28"/>
      <c r="VWN865" s="28"/>
      <c r="VWO865" s="28"/>
      <c r="VWP865" s="28"/>
      <c r="VWQ865" s="28"/>
      <c r="VWR865" s="28"/>
      <c r="VWS865" s="28"/>
      <c r="VWT865" s="28"/>
      <c r="VWU865" s="28"/>
      <c r="VWV865" s="28"/>
      <c r="VWW865" s="28"/>
      <c r="VWX865" s="28"/>
      <c r="VWY865" s="28"/>
      <c r="VWZ865" s="28"/>
      <c r="VXA865" s="28"/>
      <c r="VXB865" s="28"/>
      <c r="VXC865" s="28"/>
      <c r="VXD865" s="28"/>
      <c r="VXE865" s="28"/>
      <c r="VXF865" s="28"/>
      <c r="VXG865" s="28"/>
      <c r="VXH865" s="28"/>
      <c r="VXI865" s="28"/>
      <c r="VXJ865" s="28"/>
      <c r="VXK865" s="28"/>
      <c r="VXL865" s="28"/>
      <c r="VXM865" s="28"/>
      <c r="VXN865" s="28"/>
      <c r="VXO865" s="28"/>
      <c r="VXP865" s="28"/>
      <c r="VXQ865" s="28"/>
      <c r="VXR865" s="28"/>
      <c r="VXS865" s="28"/>
      <c r="VXT865" s="28"/>
      <c r="VXU865" s="28"/>
      <c r="VXV865" s="28"/>
      <c r="VXW865" s="28"/>
      <c r="VXX865" s="28"/>
      <c r="VXY865" s="28"/>
      <c r="VXZ865" s="28"/>
      <c r="VYA865" s="28"/>
      <c r="VYB865" s="28"/>
      <c r="VYC865" s="28"/>
      <c r="VYD865" s="28"/>
      <c r="VYE865" s="28"/>
      <c r="VYF865" s="28"/>
      <c r="VYG865" s="28"/>
      <c r="VYH865" s="28"/>
      <c r="VYI865" s="28"/>
      <c r="VYJ865" s="28"/>
      <c r="VYK865" s="28"/>
      <c r="VYL865" s="28"/>
      <c r="VYM865" s="28"/>
      <c r="VYN865" s="28"/>
      <c r="VYO865" s="28"/>
      <c r="VYP865" s="28"/>
      <c r="VYQ865" s="28"/>
      <c r="VYR865" s="28"/>
      <c r="VYS865" s="28"/>
      <c r="VYT865" s="28"/>
      <c r="VYU865" s="28"/>
      <c r="VYV865" s="28"/>
      <c r="VYW865" s="28"/>
      <c r="VYX865" s="28"/>
      <c r="VYY865" s="28"/>
      <c r="VYZ865" s="28"/>
      <c r="VZA865" s="28"/>
      <c r="VZB865" s="28"/>
      <c r="VZC865" s="28"/>
      <c r="VZD865" s="28"/>
      <c r="VZE865" s="28"/>
      <c r="VZF865" s="28"/>
      <c r="VZG865" s="28"/>
      <c r="VZH865" s="28"/>
      <c r="VZI865" s="28"/>
      <c r="VZJ865" s="28"/>
      <c r="VZK865" s="28"/>
      <c r="VZL865" s="28"/>
      <c r="VZM865" s="28"/>
      <c r="VZN865" s="28"/>
      <c r="VZO865" s="28"/>
      <c r="VZP865" s="28"/>
      <c r="VZQ865" s="28"/>
      <c r="VZR865" s="28"/>
      <c r="VZS865" s="28"/>
      <c r="VZT865" s="28"/>
      <c r="VZU865" s="28"/>
      <c r="VZV865" s="28"/>
      <c r="VZW865" s="28"/>
      <c r="VZX865" s="28"/>
      <c r="VZY865" s="28"/>
      <c r="VZZ865" s="28"/>
      <c r="WAA865" s="28"/>
      <c r="WAB865" s="28"/>
      <c r="WAC865" s="28"/>
      <c r="WAD865" s="28"/>
      <c r="WAE865" s="28"/>
      <c r="WAF865" s="28"/>
      <c r="WAG865" s="28"/>
      <c r="WAH865" s="28"/>
      <c r="WAI865" s="28"/>
      <c r="WAJ865" s="28"/>
      <c r="WAK865" s="28"/>
      <c r="WAL865" s="28"/>
      <c r="WAM865" s="28"/>
      <c r="WAN865" s="28"/>
      <c r="WAO865" s="28"/>
      <c r="WAP865" s="28"/>
      <c r="WAQ865" s="28"/>
      <c r="WAR865" s="28"/>
      <c r="WAS865" s="28"/>
      <c r="WAT865" s="28"/>
      <c r="WAU865" s="28"/>
      <c r="WAV865" s="28"/>
      <c r="WAW865" s="28"/>
      <c r="WAX865" s="28"/>
      <c r="WAY865" s="28"/>
      <c r="WAZ865" s="28"/>
      <c r="WBA865" s="28"/>
      <c r="WBB865" s="28"/>
      <c r="WBC865" s="28"/>
      <c r="WBD865" s="28"/>
      <c r="WBE865" s="28"/>
      <c r="WBF865" s="28"/>
      <c r="WBG865" s="28"/>
      <c r="WBH865" s="28"/>
      <c r="WBI865" s="28"/>
      <c r="WBJ865" s="28"/>
      <c r="WBK865" s="28"/>
      <c r="WBL865" s="28"/>
      <c r="WBM865" s="28"/>
      <c r="WBN865" s="28"/>
      <c r="WBO865" s="28"/>
      <c r="WBP865" s="28"/>
      <c r="WBQ865" s="28"/>
      <c r="WBR865" s="28"/>
      <c r="WBS865" s="28"/>
      <c r="WBT865" s="28"/>
      <c r="WBU865" s="28"/>
      <c r="WBV865" s="28"/>
      <c r="WBW865" s="28"/>
      <c r="WBX865" s="28"/>
      <c r="WBY865" s="28"/>
      <c r="WBZ865" s="28"/>
      <c r="WCA865" s="28"/>
      <c r="WCB865" s="28"/>
      <c r="WCC865" s="28"/>
      <c r="WCD865" s="28"/>
      <c r="WCE865" s="28"/>
      <c r="WCF865" s="28"/>
      <c r="WCG865" s="28"/>
      <c r="WCH865" s="28"/>
      <c r="WCI865" s="28"/>
      <c r="WCJ865" s="28"/>
      <c r="WCK865" s="28"/>
      <c r="WCL865" s="28"/>
      <c r="WCM865" s="28"/>
      <c r="WCN865" s="28"/>
      <c r="WCO865" s="28"/>
      <c r="WCP865" s="28"/>
      <c r="WCQ865" s="28"/>
      <c r="WCR865" s="28"/>
      <c r="WCS865" s="28"/>
      <c r="WCT865" s="28"/>
      <c r="WCU865" s="28"/>
      <c r="WCV865" s="28"/>
      <c r="WCW865" s="28"/>
      <c r="WCX865" s="28"/>
      <c r="WCY865" s="28"/>
      <c r="WCZ865" s="28"/>
      <c r="WDA865" s="28"/>
      <c r="WDB865" s="28"/>
      <c r="WDC865" s="28"/>
      <c r="WDD865" s="28"/>
      <c r="WDE865" s="28"/>
      <c r="WDF865" s="28"/>
      <c r="WDG865" s="28"/>
      <c r="WDH865" s="28"/>
      <c r="WDI865" s="28"/>
      <c r="WDJ865" s="28"/>
      <c r="WDK865" s="28"/>
      <c r="WDL865" s="28"/>
      <c r="WDM865" s="28"/>
      <c r="WDN865" s="28"/>
      <c r="WDO865" s="28"/>
      <c r="WDP865" s="28"/>
      <c r="WDQ865" s="28"/>
      <c r="WDR865" s="28"/>
      <c r="WDS865" s="28"/>
      <c r="WDT865" s="28"/>
      <c r="WDU865" s="28"/>
      <c r="WDV865" s="28"/>
      <c r="WDW865" s="28"/>
      <c r="WDX865" s="28"/>
      <c r="WDY865" s="28"/>
      <c r="WDZ865" s="28"/>
      <c r="WEA865" s="28"/>
      <c r="WEB865" s="28"/>
      <c r="WEC865" s="28"/>
      <c r="WED865" s="28"/>
      <c r="WEE865" s="28"/>
      <c r="WEF865" s="28"/>
      <c r="WEG865" s="28"/>
      <c r="WEH865" s="28"/>
      <c r="WEI865" s="28"/>
      <c r="WEJ865" s="28"/>
      <c r="WEK865" s="28"/>
      <c r="WEL865" s="28"/>
      <c r="WEM865" s="28"/>
      <c r="WEN865" s="28"/>
      <c r="WEO865" s="28"/>
      <c r="WEP865" s="28"/>
      <c r="WEQ865" s="28"/>
      <c r="WER865" s="28"/>
      <c r="WES865" s="28"/>
      <c r="WET865" s="28"/>
      <c r="WEU865" s="28"/>
      <c r="WEV865" s="28"/>
      <c r="WEW865" s="28"/>
      <c r="WEX865" s="28"/>
      <c r="WEY865" s="28"/>
      <c r="WEZ865" s="28"/>
      <c r="WFA865" s="28"/>
      <c r="WFB865" s="28"/>
      <c r="WFC865" s="28"/>
      <c r="WFD865" s="28"/>
      <c r="WFE865" s="28"/>
      <c r="WFF865" s="28"/>
      <c r="WFG865" s="28"/>
      <c r="WFH865" s="28"/>
      <c r="WFI865" s="28"/>
      <c r="WFJ865" s="28"/>
      <c r="WFK865" s="28"/>
      <c r="WFL865" s="28"/>
      <c r="WFM865" s="28"/>
      <c r="WFN865" s="28"/>
      <c r="WFO865" s="28"/>
      <c r="WFP865" s="28"/>
      <c r="WFQ865" s="28"/>
      <c r="WFR865" s="28"/>
      <c r="WFS865" s="28"/>
      <c r="WFT865" s="28"/>
      <c r="WFU865" s="28"/>
      <c r="WFV865" s="28"/>
      <c r="WFW865" s="28"/>
      <c r="WFX865" s="28"/>
      <c r="WFY865" s="28"/>
      <c r="WFZ865" s="28"/>
      <c r="WGA865" s="28"/>
      <c r="WGB865" s="28"/>
      <c r="WGC865" s="28"/>
      <c r="WGD865" s="28"/>
      <c r="WGE865" s="28"/>
      <c r="WGF865" s="28"/>
      <c r="WGG865" s="28"/>
      <c r="WGH865" s="28"/>
      <c r="WGI865" s="28"/>
      <c r="WGJ865" s="28"/>
      <c r="WGK865" s="28"/>
      <c r="WGL865" s="28"/>
      <c r="WGM865" s="28"/>
      <c r="WGN865" s="28"/>
      <c r="WGO865" s="28"/>
      <c r="WGP865" s="28"/>
      <c r="WGQ865" s="28"/>
      <c r="WGR865" s="28"/>
      <c r="WGS865" s="28"/>
      <c r="WGT865" s="28"/>
      <c r="WGU865" s="28"/>
      <c r="WGV865" s="28"/>
      <c r="WGW865" s="28"/>
      <c r="WGX865" s="28"/>
      <c r="WGY865" s="28"/>
      <c r="WGZ865" s="28"/>
      <c r="WHA865" s="28"/>
      <c r="WHB865" s="28"/>
      <c r="WHC865" s="28"/>
      <c r="WHD865" s="28"/>
      <c r="WHE865" s="28"/>
      <c r="WHF865" s="28"/>
      <c r="WHG865" s="28"/>
      <c r="WHH865" s="28"/>
      <c r="WHI865" s="28"/>
      <c r="WHJ865" s="28"/>
      <c r="WHK865" s="28"/>
      <c r="WHL865" s="28"/>
      <c r="WHM865" s="28"/>
      <c r="WHN865" s="28"/>
      <c r="WHO865" s="28"/>
      <c r="WHP865" s="28"/>
      <c r="WHQ865" s="28"/>
      <c r="WHR865" s="28"/>
      <c r="WHS865" s="28"/>
      <c r="WHT865" s="28"/>
      <c r="WHU865" s="28"/>
      <c r="WHV865" s="28"/>
      <c r="WHW865" s="28"/>
      <c r="WHX865" s="28"/>
      <c r="WHY865" s="28"/>
      <c r="WHZ865" s="28"/>
      <c r="WIA865" s="28"/>
      <c r="WIB865" s="28"/>
      <c r="WIC865" s="28"/>
      <c r="WID865" s="28"/>
      <c r="WIE865" s="28"/>
      <c r="WIF865" s="28"/>
      <c r="WIG865" s="28"/>
      <c r="WIH865" s="28"/>
      <c r="WII865" s="28"/>
      <c r="WIJ865" s="28"/>
      <c r="WIK865" s="28"/>
      <c r="WIL865" s="28"/>
      <c r="WIM865" s="28"/>
      <c r="WIN865" s="28"/>
      <c r="WIO865" s="28"/>
      <c r="WIP865" s="28"/>
      <c r="WIQ865" s="28"/>
      <c r="WIR865" s="28"/>
      <c r="WIS865" s="28"/>
      <c r="WIT865" s="28"/>
      <c r="WIU865" s="28"/>
      <c r="WIV865" s="28"/>
      <c r="WIW865" s="28"/>
      <c r="WIX865" s="28"/>
      <c r="WIY865" s="28"/>
      <c r="WIZ865" s="28"/>
      <c r="WJA865" s="28"/>
      <c r="WJB865" s="28"/>
      <c r="WJC865" s="28"/>
      <c r="WJD865" s="28"/>
      <c r="WJE865" s="28"/>
      <c r="WJF865" s="28"/>
      <c r="WJG865" s="28"/>
      <c r="WJH865" s="28"/>
      <c r="WJI865" s="28"/>
      <c r="WJJ865" s="28"/>
      <c r="WJK865" s="28"/>
      <c r="WJL865" s="28"/>
      <c r="WJM865" s="28"/>
      <c r="WJN865" s="28"/>
      <c r="WJO865" s="28"/>
      <c r="WJP865" s="28"/>
      <c r="WJQ865" s="28"/>
      <c r="WJR865" s="28"/>
      <c r="WJS865" s="28"/>
      <c r="WJT865" s="28"/>
      <c r="WJU865" s="28"/>
      <c r="WJV865" s="28"/>
      <c r="WJW865" s="28"/>
      <c r="WJX865" s="28"/>
      <c r="WJY865" s="28"/>
      <c r="WJZ865" s="28"/>
      <c r="WKA865" s="28"/>
      <c r="WKB865" s="28"/>
      <c r="WKC865" s="28"/>
      <c r="WKD865" s="28"/>
      <c r="WKE865" s="28"/>
      <c r="WKF865" s="28"/>
      <c r="WKG865" s="28"/>
      <c r="WKH865" s="28"/>
      <c r="WKI865" s="28"/>
      <c r="WKJ865" s="28"/>
      <c r="WKK865" s="28"/>
      <c r="WKL865" s="28"/>
      <c r="WKM865" s="28"/>
      <c r="WKN865" s="28"/>
      <c r="WKO865" s="28"/>
      <c r="WKP865" s="28"/>
      <c r="WKQ865" s="28"/>
      <c r="WKR865" s="28"/>
      <c r="WKS865" s="28"/>
      <c r="WKT865" s="28"/>
      <c r="WKU865" s="28"/>
      <c r="WKV865" s="28"/>
      <c r="WKW865" s="28"/>
      <c r="WKX865" s="28"/>
      <c r="WKY865" s="28"/>
      <c r="WKZ865" s="28"/>
      <c r="WLA865" s="28"/>
      <c r="WLB865" s="28"/>
      <c r="WLC865" s="28"/>
      <c r="WLD865" s="28"/>
      <c r="WLE865" s="28"/>
      <c r="WLF865" s="28"/>
      <c r="WLG865" s="28"/>
      <c r="WLH865" s="28"/>
      <c r="WLI865" s="28"/>
      <c r="WLJ865" s="28"/>
      <c r="WLK865" s="28"/>
      <c r="WLL865" s="28"/>
      <c r="WLM865" s="28"/>
      <c r="WLN865" s="28"/>
      <c r="WLO865" s="28"/>
      <c r="WLP865" s="28"/>
      <c r="WLQ865" s="28"/>
      <c r="WLR865" s="28"/>
      <c r="WLS865" s="28"/>
      <c r="WLT865" s="28"/>
      <c r="WLU865" s="28"/>
      <c r="WLV865" s="28"/>
      <c r="WLW865" s="28"/>
      <c r="WLX865" s="28"/>
      <c r="WLY865" s="28"/>
      <c r="WLZ865" s="28"/>
      <c r="WMA865" s="28"/>
      <c r="WMB865" s="28"/>
      <c r="WMC865" s="28"/>
      <c r="WMD865" s="28"/>
      <c r="WME865" s="28"/>
      <c r="WMF865" s="28"/>
      <c r="WMG865" s="28"/>
      <c r="WMH865" s="28"/>
      <c r="WMI865" s="28"/>
      <c r="WMJ865" s="28"/>
      <c r="WMK865" s="28"/>
      <c r="WML865" s="28"/>
      <c r="WMM865" s="28"/>
      <c r="WMN865" s="28"/>
      <c r="WMO865" s="28"/>
      <c r="WMP865" s="28"/>
      <c r="WMQ865" s="28"/>
      <c r="WMR865" s="28"/>
      <c r="WMS865" s="28"/>
      <c r="WMT865" s="28"/>
      <c r="WMU865" s="28"/>
      <c r="WMV865" s="28"/>
      <c r="WMW865" s="28"/>
      <c r="WMX865" s="28"/>
      <c r="WMY865" s="28"/>
      <c r="WMZ865" s="28"/>
      <c r="WNA865" s="28"/>
      <c r="WNB865" s="28"/>
      <c r="WNC865" s="28"/>
      <c r="WND865" s="28"/>
      <c r="WNE865" s="28"/>
      <c r="WNF865" s="28"/>
      <c r="WNG865" s="28"/>
      <c r="WNH865" s="28"/>
      <c r="WNI865" s="28"/>
      <c r="WNJ865" s="28"/>
      <c r="WNK865" s="28"/>
      <c r="WNL865" s="28"/>
      <c r="WNM865" s="28"/>
      <c r="WNN865" s="28"/>
      <c r="WNO865" s="28"/>
      <c r="WNP865" s="28"/>
      <c r="WNQ865" s="28"/>
      <c r="WNR865" s="28"/>
      <c r="WNS865" s="28"/>
      <c r="WNT865" s="28"/>
      <c r="WNU865" s="28"/>
      <c r="WNV865" s="28"/>
      <c r="WNW865" s="28"/>
      <c r="WNX865" s="28"/>
      <c r="WNY865" s="28"/>
      <c r="WNZ865" s="28"/>
      <c r="WOA865" s="28"/>
      <c r="WOB865" s="28"/>
      <c r="WOC865" s="28"/>
      <c r="WOD865" s="28"/>
      <c r="WOE865" s="28"/>
      <c r="WOF865" s="28"/>
      <c r="WOG865" s="28"/>
      <c r="WOH865" s="28"/>
      <c r="WOI865" s="28"/>
      <c r="WOJ865" s="28"/>
      <c r="WOK865" s="28"/>
      <c r="WOL865" s="28"/>
      <c r="WOM865" s="28"/>
      <c r="WON865" s="28"/>
      <c r="WOO865" s="28"/>
      <c r="WOP865" s="28"/>
      <c r="WOQ865" s="28"/>
      <c r="WOR865" s="28"/>
      <c r="WOS865" s="28"/>
      <c r="WOT865" s="28"/>
      <c r="WOU865" s="28"/>
      <c r="WOV865" s="28"/>
      <c r="WOW865" s="28"/>
      <c r="WOX865" s="28"/>
      <c r="WOY865" s="28"/>
      <c r="WOZ865" s="28"/>
      <c r="WPA865" s="28"/>
      <c r="WPB865" s="28"/>
      <c r="WPC865" s="28"/>
      <c r="WPD865" s="28"/>
      <c r="WPE865" s="28"/>
      <c r="WPF865" s="28"/>
      <c r="WPG865" s="28"/>
      <c r="WPH865" s="28"/>
      <c r="WPI865" s="28"/>
      <c r="WPJ865" s="28"/>
      <c r="WPK865" s="28"/>
      <c r="WPL865" s="28"/>
      <c r="WPM865" s="28"/>
      <c r="WPN865" s="28"/>
      <c r="WPO865" s="28"/>
      <c r="WPP865" s="28"/>
      <c r="WPQ865" s="28"/>
      <c r="WPR865" s="28"/>
      <c r="WPS865" s="28"/>
      <c r="WPT865" s="28"/>
      <c r="WPU865" s="28"/>
      <c r="WPV865" s="28"/>
      <c r="WPW865" s="28"/>
      <c r="WPX865" s="28"/>
      <c r="WPY865" s="28"/>
      <c r="WPZ865" s="28"/>
      <c r="WQA865" s="28"/>
      <c r="WQB865" s="28"/>
      <c r="WQC865" s="28"/>
      <c r="WQD865" s="28"/>
      <c r="WQE865" s="28"/>
      <c r="WQF865" s="28"/>
      <c r="WQG865" s="28"/>
      <c r="WQH865" s="28"/>
      <c r="WQI865" s="28"/>
      <c r="WQJ865" s="28"/>
      <c r="WQK865" s="28"/>
      <c r="WQL865" s="28"/>
      <c r="WQM865" s="28"/>
      <c r="WQN865" s="28"/>
      <c r="WQO865" s="28"/>
      <c r="WQP865" s="28"/>
      <c r="WQQ865" s="28"/>
      <c r="WQR865" s="28"/>
      <c r="WQS865" s="28"/>
      <c r="WQT865" s="28"/>
      <c r="WQU865" s="28"/>
      <c r="WQV865" s="28"/>
      <c r="WQW865" s="28"/>
      <c r="WQX865" s="28"/>
      <c r="WQY865" s="28"/>
      <c r="WQZ865" s="28"/>
      <c r="WRA865" s="28"/>
      <c r="WRB865" s="28"/>
      <c r="WRC865" s="28"/>
      <c r="WRD865" s="28"/>
      <c r="WRE865" s="28"/>
      <c r="WRF865" s="28"/>
      <c r="WRG865" s="28"/>
      <c r="WRH865" s="28"/>
      <c r="WRI865" s="28"/>
      <c r="WRJ865" s="28"/>
      <c r="WRK865" s="28"/>
      <c r="WRL865" s="28"/>
      <c r="WRM865" s="28"/>
      <c r="WRN865" s="28"/>
      <c r="WRO865" s="28"/>
      <c r="WRP865" s="28"/>
      <c r="WRQ865" s="28"/>
      <c r="WRR865" s="28"/>
      <c r="WRS865" s="28"/>
      <c r="WRT865" s="28"/>
      <c r="WRU865" s="28"/>
      <c r="WRV865" s="28"/>
      <c r="WRW865" s="28"/>
      <c r="WRX865" s="28"/>
      <c r="WRY865" s="28"/>
      <c r="WRZ865" s="28"/>
      <c r="WSA865" s="28"/>
      <c r="WSB865" s="28"/>
      <c r="WSC865" s="28"/>
      <c r="WSD865" s="28"/>
      <c r="WSE865" s="28"/>
      <c r="WSF865" s="28"/>
      <c r="WSG865" s="28"/>
      <c r="WSH865" s="28"/>
      <c r="WSI865" s="28"/>
      <c r="WSJ865" s="28"/>
      <c r="WSK865" s="28"/>
      <c r="WSL865" s="28"/>
      <c r="WSM865" s="28"/>
      <c r="WSN865" s="28"/>
      <c r="WSO865" s="28"/>
      <c r="WSP865" s="28"/>
      <c r="WSQ865" s="28"/>
      <c r="WSR865" s="28"/>
      <c r="WSS865" s="28"/>
      <c r="WST865" s="28"/>
      <c r="WSU865" s="28"/>
      <c r="WSV865" s="28"/>
      <c r="WSW865" s="28"/>
      <c r="WSX865" s="28"/>
      <c r="WSY865" s="28"/>
      <c r="WSZ865" s="28"/>
      <c r="WTA865" s="28"/>
      <c r="WTB865" s="28"/>
      <c r="WTC865" s="28"/>
      <c r="WTD865" s="28"/>
      <c r="WTE865" s="28"/>
      <c r="WTF865" s="28"/>
      <c r="WTG865" s="28"/>
      <c r="WTH865" s="28"/>
      <c r="WTI865" s="28"/>
      <c r="WTJ865" s="28"/>
      <c r="WTK865" s="28"/>
      <c r="WTL865" s="28"/>
      <c r="WTM865" s="28"/>
      <c r="WTN865" s="28"/>
      <c r="WTO865" s="28"/>
      <c r="WTP865" s="28"/>
      <c r="WTQ865" s="28"/>
      <c r="WTR865" s="28"/>
      <c r="WTS865" s="28"/>
      <c r="WTT865" s="28"/>
      <c r="WTU865" s="28"/>
      <c r="WTV865" s="28"/>
      <c r="WTW865" s="28"/>
      <c r="WTX865" s="28"/>
      <c r="WTY865" s="28"/>
      <c r="WTZ865" s="28"/>
      <c r="WUA865" s="28"/>
      <c r="WUB865" s="28"/>
      <c r="WUC865" s="28"/>
      <c r="WUD865" s="28"/>
      <c r="WUE865" s="28"/>
      <c r="WUF865" s="28"/>
      <c r="WUG865" s="28"/>
      <c r="WUH865" s="28"/>
      <c r="WUI865" s="28"/>
      <c r="WUJ865" s="28"/>
      <c r="WUK865" s="28"/>
      <c r="WUL865" s="28"/>
      <c r="WUM865" s="28"/>
      <c r="WUN865" s="28"/>
      <c r="WUO865" s="28"/>
      <c r="WUP865" s="28"/>
      <c r="WUQ865" s="28"/>
      <c r="WUR865" s="28"/>
      <c r="WUS865" s="28"/>
      <c r="WUT865" s="28"/>
      <c r="WUU865" s="28"/>
      <c r="WUV865" s="28"/>
      <c r="WUW865" s="28"/>
      <c r="WUX865" s="28"/>
      <c r="WUY865" s="28"/>
      <c r="WUZ865" s="28"/>
      <c r="WVA865" s="28"/>
      <c r="WVB865" s="28"/>
      <c r="WVC865" s="28"/>
      <c r="WVD865" s="28"/>
      <c r="WVE865" s="28"/>
      <c r="WVF865" s="28"/>
      <c r="WVG865" s="28"/>
      <c r="WVH865" s="28"/>
      <c r="WVI865" s="28"/>
      <c r="WVJ865" s="28"/>
      <c r="WVK865" s="28"/>
      <c r="WVL865" s="28"/>
      <c r="WVM865" s="28"/>
      <c r="WVN865" s="28"/>
      <c r="WVO865" s="28"/>
      <c r="WVP865" s="28"/>
      <c r="WVQ865" s="28"/>
      <c r="WVR865" s="28"/>
      <c r="WVS865" s="28"/>
      <c r="WVT865" s="28"/>
      <c r="WVU865" s="28"/>
      <c r="WVV865" s="28"/>
      <c r="WVW865" s="28"/>
      <c r="WVX865" s="28"/>
      <c r="WVY865" s="28"/>
      <c r="WVZ865" s="28"/>
      <c r="WWA865" s="28"/>
      <c r="WWB865" s="28"/>
      <c r="WWC865" s="28"/>
      <c r="WWD865" s="28"/>
      <c r="WWE865" s="28"/>
      <c r="WWF865" s="28"/>
      <c r="WWG865" s="28"/>
      <c r="WWH865" s="28"/>
      <c r="WWI865" s="28"/>
      <c r="WWJ865" s="28"/>
      <c r="WWK865" s="28"/>
      <c r="WWL865" s="28"/>
      <c r="WWM865" s="28"/>
      <c r="WWN865" s="28"/>
      <c r="WWO865" s="28"/>
      <c r="WWP865" s="28"/>
      <c r="WWQ865" s="28"/>
      <c r="WWR865" s="28"/>
      <c r="WWS865" s="28"/>
      <c r="WWT865" s="28"/>
      <c r="WWU865" s="28"/>
      <c r="WWV865" s="28"/>
      <c r="WWW865" s="28"/>
      <c r="WWX865" s="28"/>
      <c r="WWY865" s="28"/>
      <c r="WWZ865" s="28"/>
      <c r="WXA865" s="28"/>
      <c r="WXB865" s="28"/>
      <c r="WXC865" s="28"/>
      <c r="WXD865" s="28"/>
      <c r="WXE865" s="28"/>
      <c r="WXF865" s="28"/>
      <c r="WXG865" s="28"/>
      <c r="WXH865" s="28"/>
      <c r="WXI865" s="28"/>
      <c r="WXJ865" s="28"/>
      <c r="WXK865" s="28"/>
      <c r="WXL865" s="28"/>
      <c r="WXM865" s="28"/>
      <c r="WXN865" s="28"/>
      <c r="WXO865" s="28"/>
      <c r="WXP865" s="28"/>
      <c r="WXQ865" s="28"/>
      <c r="WXR865" s="28"/>
      <c r="WXS865" s="28"/>
      <c r="WXT865" s="28"/>
      <c r="WXU865" s="28"/>
      <c r="WXV865" s="28"/>
      <c r="WXW865" s="28"/>
      <c r="WXX865" s="28"/>
      <c r="WXY865" s="28"/>
      <c r="WXZ865" s="28"/>
      <c r="WYA865" s="28"/>
      <c r="WYB865" s="28"/>
      <c r="WYC865" s="28"/>
      <c r="WYD865" s="28"/>
      <c r="WYE865" s="28"/>
      <c r="WYF865" s="28"/>
      <c r="WYG865" s="28"/>
      <c r="WYH865" s="28"/>
      <c r="WYI865" s="28"/>
      <c r="WYJ865" s="28"/>
      <c r="WYK865" s="28"/>
      <c r="WYL865" s="28"/>
      <c r="WYM865" s="28"/>
      <c r="WYN865" s="28"/>
      <c r="WYO865" s="28"/>
      <c r="WYP865" s="28"/>
      <c r="WYQ865" s="28"/>
      <c r="WYR865" s="28"/>
      <c r="WYS865" s="28"/>
      <c r="WYT865" s="28"/>
      <c r="WYU865" s="28"/>
      <c r="WYV865" s="28"/>
      <c r="WYW865" s="28"/>
      <c r="WYX865" s="28"/>
      <c r="WYY865" s="28"/>
      <c r="WYZ865" s="28"/>
      <c r="WZA865" s="28"/>
      <c r="WZB865" s="28"/>
      <c r="WZC865" s="28"/>
      <c r="WZD865" s="28"/>
      <c r="WZE865" s="28"/>
      <c r="WZF865" s="28"/>
      <c r="WZG865" s="28"/>
      <c r="WZH865" s="28"/>
      <c r="WZI865" s="28"/>
      <c r="WZJ865" s="28"/>
      <c r="WZK865" s="28"/>
      <c r="WZL865" s="28"/>
      <c r="WZM865" s="28"/>
      <c r="WZN865" s="28"/>
      <c r="WZO865" s="28"/>
      <c r="WZP865" s="28"/>
      <c r="WZQ865" s="28"/>
      <c r="WZR865" s="28"/>
      <c r="WZS865" s="28"/>
      <c r="WZT865" s="28"/>
      <c r="WZU865" s="28"/>
      <c r="WZV865" s="28"/>
      <c r="WZW865" s="28"/>
      <c r="WZX865" s="28"/>
      <c r="WZY865" s="28"/>
      <c r="WZZ865" s="28"/>
      <c r="XAA865" s="28"/>
      <c r="XAB865" s="28"/>
      <c r="XAC865" s="28"/>
      <c r="XAD865" s="28"/>
      <c r="XAE865" s="28"/>
      <c r="XAF865" s="28"/>
      <c r="XAG865" s="28"/>
      <c r="XAH865" s="28"/>
      <c r="XAI865" s="28"/>
      <c r="XAJ865" s="28"/>
      <c r="XAK865" s="28"/>
      <c r="XAL865" s="28"/>
      <c r="XAM865" s="28"/>
      <c r="XAN865" s="28"/>
      <c r="XAO865" s="28"/>
      <c r="XAP865" s="28"/>
      <c r="XAQ865" s="28"/>
      <c r="XAR865" s="28"/>
      <c r="XAS865" s="28"/>
      <c r="XAT865" s="28"/>
      <c r="XAU865" s="28"/>
      <c r="XAV865" s="28"/>
      <c r="XAW865" s="28"/>
      <c r="XAX865" s="28"/>
      <c r="XAY865" s="28"/>
      <c r="XAZ865" s="28"/>
      <c r="XBA865" s="28"/>
      <c r="XBB865" s="28"/>
      <c r="XBC865" s="28"/>
      <c r="XBD865" s="28"/>
      <c r="XBE865" s="28"/>
      <c r="XBF865" s="28"/>
      <c r="XBG865" s="28"/>
      <c r="XBH865" s="28"/>
      <c r="XBI865" s="28"/>
      <c r="XBJ865" s="28"/>
      <c r="XBK865" s="28"/>
      <c r="XBL865" s="28"/>
      <c r="XBM865" s="28"/>
      <c r="XBN865" s="28"/>
      <c r="XBO865" s="28"/>
      <c r="XBP865" s="28"/>
      <c r="XBQ865" s="28"/>
      <c r="XBR865" s="28"/>
      <c r="XBS865" s="28"/>
      <c r="XBT865" s="28"/>
      <c r="XBU865" s="28"/>
      <c r="XBV865" s="28"/>
      <c r="XBW865" s="28"/>
      <c r="XBX865" s="28"/>
      <c r="XBY865" s="28"/>
      <c r="XBZ865" s="28"/>
      <c r="XCA865" s="28"/>
      <c r="XCB865" s="28"/>
      <c r="XCC865" s="28"/>
      <c r="XCD865" s="28"/>
      <c r="XCE865" s="28"/>
      <c r="XCF865" s="28"/>
      <c r="XCG865" s="28"/>
      <c r="XCH865" s="28"/>
      <c r="XCI865" s="28"/>
      <c r="XCJ865" s="28"/>
      <c r="XCK865" s="28"/>
      <c r="XCL865" s="28"/>
      <c r="XCM865" s="28"/>
      <c r="XCN865" s="28"/>
      <c r="XCO865" s="28"/>
      <c r="XCP865" s="28"/>
      <c r="XCQ865" s="28"/>
      <c r="XCR865" s="28"/>
      <c r="XCS865" s="28"/>
      <c r="XCT865" s="28"/>
      <c r="XCU865" s="28"/>
      <c r="XCV865" s="28"/>
      <c r="XCW865" s="28"/>
      <c r="XCX865" s="28"/>
      <c r="XCY865" s="28"/>
      <c r="XCZ865" s="28"/>
      <c r="XDA865" s="28"/>
      <c r="XDB865" s="28"/>
      <c r="XDC865" s="28"/>
      <c r="XDD865" s="28"/>
      <c r="XDE865" s="28"/>
      <c r="XDF865" s="28"/>
      <c r="XDG865" s="28"/>
      <c r="XDH865" s="28"/>
      <c r="XDI865" s="28"/>
      <c r="XDJ865" s="28"/>
      <c r="XDK865" s="28"/>
      <c r="XDL865" s="28"/>
      <c r="XDM865" s="28"/>
      <c r="XDN865" s="28"/>
      <c r="XDO865" s="28"/>
      <c r="XDP865" s="28"/>
      <c r="XDQ865" s="28"/>
      <c r="XDR865" s="28"/>
      <c r="XDS865" s="28"/>
      <c r="XDT865" s="28"/>
      <c r="XDU865" s="28"/>
      <c r="XDV865" s="28"/>
      <c r="XDW865" s="28"/>
      <c r="XDX865" s="28"/>
      <c r="XDY865" s="28"/>
      <c r="XDZ865" s="28"/>
      <c r="XEA865" s="28"/>
      <c r="XEB865" s="28"/>
      <c r="XEC865" s="28"/>
      <c r="XED865" s="28"/>
      <c r="XEE865" s="28"/>
      <c r="XEF865" s="28"/>
      <c r="XEG865" s="28"/>
      <c r="XEH865" s="28"/>
      <c r="XEI865" s="28"/>
      <c r="XEJ865" s="28"/>
      <c r="XEK865" s="28"/>
      <c r="XEL865" s="28"/>
      <c r="XEM865" s="28"/>
      <c r="XEN865" s="28"/>
      <c r="XEO865" s="28"/>
      <c r="XEP865" s="28"/>
      <c r="XEQ865" s="28"/>
      <c r="XER865" s="28"/>
      <c r="XES865" s="28"/>
      <c r="XET865" s="28"/>
      <c r="XEU865" s="28"/>
      <c r="XEV865" s="28"/>
      <c r="XEW865" s="28"/>
    </row>
    <row r="866" spans="1:16377" ht="22.5" customHeight="1" x14ac:dyDescent="0.25">
      <c r="A866" s="143" t="str">
        <f t="shared" si="244"/>
        <v>813.</v>
      </c>
      <c r="B866" s="78" t="s">
        <v>60</v>
      </c>
      <c r="C866" s="52">
        <v>1930</v>
      </c>
      <c r="D866" s="143" t="s">
        <v>3015</v>
      </c>
      <c r="E866" s="143" t="s">
        <v>3017</v>
      </c>
      <c r="F866" s="52">
        <v>1</v>
      </c>
      <c r="G866" s="52">
        <v>2</v>
      </c>
      <c r="H866" s="4">
        <v>203.3</v>
      </c>
      <c r="I866" s="145">
        <v>167.6</v>
      </c>
      <c r="J866" s="4">
        <v>167.6</v>
      </c>
      <c r="K866" s="62">
        <v>6</v>
      </c>
      <c r="L866" s="9">
        <f t="shared" si="254"/>
        <v>585644</v>
      </c>
      <c r="M866" s="9"/>
      <c r="N866" s="9"/>
      <c r="O866" s="9"/>
      <c r="P866" s="145">
        <f t="shared" si="255"/>
        <v>585644</v>
      </c>
      <c r="Q866" s="9">
        <f>252642+333002</f>
        <v>585644</v>
      </c>
      <c r="R866" s="62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35">
        <v>2025</v>
      </c>
      <c r="AG866" s="259"/>
      <c r="AH866" s="29">
        <v>813</v>
      </c>
      <c r="AI866" s="29" t="s">
        <v>155</v>
      </c>
      <c r="AJ866" s="29" t="str">
        <f t="shared" si="247"/>
        <v>813.</v>
      </c>
      <c r="AL866" s="29"/>
    </row>
    <row r="867" spans="1:16377" ht="22.5" customHeight="1" x14ac:dyDescent="0.25">
      <c r="A867" s="143" t="str">
        <f t="shared" si="244"/>
        <v>814.</v>
      </c>
      <c r="B867" s="247" t="s">
        <v>354</v>
      </c>
      <c r="C867" s="52">
        <v>1972</v>
      </c>
      <c r="D867" s="143" t="s">
        <v>3015</v>
      </c>
      <c r="E867" s="143" t="s">
        <v>3017</v>
      </c>
      <c r="F867" s="52">
        <v>2</v>
      </c>
      <c r="G867" s="52">
        <v>2</v>
      </c>
      <c r="H867" s="4">
        <v>612.20000000000005</v>
      </c>
      <c r="I867" s="145">
        <v>510.2</v>
      </c>
      <c r="J867" s="4">
        <v>510.2</v>
      </c>
      <c r="K867" s="62">
        <v>22</v>
      </c>
      <c r="L867" s="9">
        <f t="shared" si="254"/>
        <v>2039904</v>
      </c>
      <c r="M867" s="9"/>
      <c r="N867" s="9"/>
      <c r="O867" s="9"/>
      <c r="P867" s="145">
        <f t="shared" si="255"/>
        <v>2039904</v>
      </c>
      <c r="Q867" s="9"/>
      <c r="R867" s="62"/>
      <c r="S867" s="9"/>
      <c r="T867" s="9"/>
      <c r="U867" s="9"/>
      <c r="V867" s="9"/>
      <c r="W867" s="9"/>
      <c r="X867" s="9">
        <v>648</v>
      </c>
      <c r="Y867" s="9">
        <f>X867*3148</f>
        <v>2039904</v>
      </c>
      <c r="Z867" s="9"/>
      <c r="AA867" s="9"/>
      <c r="AB867" s="9"/>
      <c r="AC867" s="9"/>
      <c r="AD867" s="9"/>
      <c r="AE867" s="9"/>
      <c r="AF867" s="35">
        <v>2025</v>
      </c>
      <c r="AG867" s="259"/>
      <c r="AH867" s="29">
        <v>814</v>
      </c>
      <c r="AI867" s="29" t="s">
        <v>155</v>
      </c>
      <c r="AJ867" s="29" t="str">
        <f t="shared" si="247"/>
        <v>814.</v>
      </c>
      <c r="AL867" s="29"/>
    </row>
    <row r="868" spans="1:16377" ht="22.5" customHeight="1" x14ac:dyDescent="0.25">
      <c r="A868" s="143" t="str">
        <f t="shared" si="244"/>
        <v>815.</v>
      </c>
      <c r="B868" s="71" t="s">
        <v>1432</v>
      </c>
      <c r="C868" s="52">
        <v>1967</v>
      </c>
      <c r="D868" s="143" t="s">
        <v>3015</v>
      </c>
      <c r="E868" s="143" t="s">
        <v>3017</v>
      </c>
      <c r="F868" s="52">
        <v>2</v>
      </c>
      <c r="G868" s="52">
        <v>2</v>
      </c>
      <c r="H868" s="4">
        <v>545.70000000000005</v>
      </c>
      <c r="I868" s="4">
        <v>517.6</v>
      </c>
      <c r="J868" s="4">
        <v>517.6</v>
      </c>
      <c r="K868" s="62">
        <v>21</v>
      </c>
      <c r="L868" s="9">
        <f t="shared" si="254"/>
        <v>178684</v>
      </c>
      <c r="M868" s="9"/>
      <c r="N868" s="9"/>
      <c r="O868" s="9"/>
      <c r="P868" s="145">
        <f t="shared" si="255"/>
        <v>178684</v>
      </c>
      <c r="Q868" s="9">
        <v>178684</v>
      </c>
      <c r="R868" s="62"/>
      <c r="S868" s="9"/>
      <c r="T868" s="9"/>
      <c r="U868" s="9"/>
      <c r="V868" s="9"/>
      <c r="W868" s="9"/>
      <c r="X868" s="9"/>
      <c r="Y868" s="9"/>
      <c r="Z868" s="9"/>
      <c r="AA868" s="9"/>
      <c r="AB868" s="4"/>
      <c r="AC868" s="4"/>
      <c r="AD868" s="9"/>
      <c r="AE868" s="9"/>
      <c r="AF868" s="35">
        <v>2025</v>
      </c>
      <c r="AG868" s="259"/>
      <c r="AH868" s="29">
        <v>815</v>
      </c>
      <c r="AI868" s="29" t="s">
        <v>155</v>
      </c>
      <c r="AJ868" s="29" t="str">
        <f t="shared" si="247"/>
        <v>815.</v>
      </c>
      <c r="AL868" s="29"/>
    </row>
    <row r="869" spans="1:16377" ht="23.25" customHeight="1" x14ac:dyDescent="0.25">
      <c r="A869" s="143" t="str">
        <f t="shared" si="244"/>
        <v>816.</v>
      </c>
      <c r="B869" s="71" t="s">
        <v>1433</v>
      </c>
      <c r="C869" s="52">
        <v>1960</v>
      </c>
      <c r="D869" s="143" t="s">
        <v>3015</v>
      </c>
      <c r="E869" s="143" t="s">
        <v>3017</v>
      </c>
      <c r="F869" s="52">
        <v>2</v>
      </c>
      <c r="G869" s="52">
        <v>1</v>
      </c>
      <c r="H869" s="4">
        <v>303.10000000000002</v>
      </c>
      <c r="I869" s="4">
        <v>276</v>
      </c>
      <c r="J869" s="4">
        <v>276</v>
      </c>
      <c r="K869" s="62">
        <v>7</v>
      </c>
      <c r="L869" s="9">
        <f t="shared" si="254"/>
        <v>1534708.51</v>
      </c>
      <c r="M869" s="9"/>
      <c r="N869" s="9"/>
      <c r="O869" s="9"/>
      <c r="P869" s="145">
        <f t="shared" si="255"/>
        <v>1534708.51</v>
      </c>
      <c r="Q869" s="9">
        <f>227839.95+967167.76+339700.8</f>
        <v>1534708.51</v>
      </c>
      <c r="R869" s="62"/>
      <c r="S869" s="9"/>
      <c r="T869" s="9"/>
      <c r="U869" s="9"/>
      <c r="V869" s="9"/>
      <c r="W869" s="9"/>
      <c r="X869" s="9"/>
      <c r="Y869" s="9"/>
      <c r="Z869" s="9"/>
      <c r="AA869" s="9"/>
      <c r="AB869" s="4"/>
      <c r="AC869" s="4"/>
      <c r="AD869" s="9"/>
      <c r="AE869" s="9"/>
      <c r="AF869" s="35">
        <v>2025</v>
      </c>
      <c r="AG869" s="259"/>
      <c r="AH869" s="29">
        <v>816</v>
      </c>
      <c r="AI869" s="29" t="s">
        <v>155</v>
      </c>
      <c r="AJ869" s="29" t="str">
        <f t="shared" si="247"/>
        <v>816.</v>
      </c>
      <c r="AL869" s="29"/>
    </row>
    <row r="870" spans="1:16377" ht="23.25" customHeight="1" x14ac:dyDescent="0.25">
      <c r="A870" s="143" t="str">
        <f t="shared" si="244"/>
        <v>817.</v>
      </c>
      <c r="B870" s="71" t="s">
        <v>1434</v>
      </c>
      <c r="C870" s="52">
        <v>1961</v>
      </c>
      <c r="D870" s="143" t="s">
        <v>3015</v>
      </c>
      <c r="E870" s="143" t="s">
        <v>3019</v>
      </c>
      <c r="F870" s="52">
        <v>2</v>
      </c>
      <c r="G870" s="52">
        <v>1</v>
      </c>
      <c r="H870" s="4">
        <v>304.72000000000003</v>
      </c>
      <c r="I870" s="4">
        <v>276.24</v>
      </c>
      <c r="J870" s="4">
        <v>276.24</v>
      </c>
      <c r="K870" s="62">
        <v>22</v>
      </c>
      <c r="L870" s="9">
        <f t="shared" si="254"/>
        <v>1422016.7000000002</v>
      </c>
      <c r="M870" s="9"/>
      <c r="N870" s="9"/>
      <c r="O870" s="9"/>
      <c r="P870" s="145">
        <f t="shared" si="255"/>
        <v>1422016.7000000002</v>
      </c>
      <c r="Q870" s="9">
        <f>225221.1+1196795.6</f>
        <v>1422016.7000000002</v>
      </c>
      <c r="R870" s="62"/>
      <c r="S870" s="9"/>
      <c r="T870" s="9"/>
      <c r="U870" s="9"/>
      <c r="V870" s="9"/>
      <c r="W870" s="9"/>
      <c r="X870" s="9"/>
      <c r="Y870" s="9"/>
      <c r="Z870" s="9"/>
      <c r="AA870" s="9"/>
      <c r="AB870" s="4"/>
      <c r="AC870" s="4"/>
      <c r="AD870" s="9"/>
      <c r="AE870" s="9"/>
      <c r="AF870" s="35">
        <v>2025</v>
      </c>
      <c r="AG870" s="259"/>
      <c r="AH870" s="29">
        <v>817</v>
      </c>
      <c r="AI870" s="29" t="s">
        <v>155</v>
      </c>
      <c r="AJ870" s="29" t="str">
        <f t="shared" si="247"/>
        <v>817.</v>
      </c>
      <c r="AL870" s="29"/>
    </row>
    <row r="871" spans="1:16377" ht="22.5" customHeight="1" x14ac:dyDescent="0.25">
      <c r="A871" s="143" t="str">
        <f t="shared" si="244"/>
        <v>818.</v>
      </c>
      <c r="B871" s="71" t="s">
        <v>339</v>
      </c>
      <c r="C871" s="52">
        <v>1961</v>
      </c>
      <c r="D871" s="143" t="s">
        <v>3015</v>
      </c>
      <c r="E871" s="143" t="s">
        <v>3017</v>
      </c>
      <c r="F871" s="52">
        <v>2</v>
      </c>
      <c r="G871" s="52">
        <v>1</v>
      </c>
      <c r="H871" s="4">
        <v>297.5</v>
      </c>
      <c r="I871" s="145">
        <v>275.8</v>
      </c>
      <c r="J871" s="4">
        <v>275.8</v>
      </c>
      <c r="K871" s="62">
        <v>9</v>
      </c>
      <c r="L871" s="9">
        <f t="shared" si="254"/>
        <v>2053295.5</v>
      </c>
      <c r="M871" s="9"/>
      <c r="N871" s="9"/>
      <c r="O871" s="9"/>
      <c r="P871" s="145">
        <f t="shared" si="255"/>
        <v>2053295.5</v>
      </c>
      <c r="Q871" s="4">
        <f>825988.8+210432.3+1016874.4</f>
        <v>2053295.5</v>
      </c>
      <c r="R871" s="5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35">
        <v>2025</v>
      </c>
      <c r="AG871" s="259"/>
      <c r="AH871" s="29">
        <v>818</v>
      </c>
      <c r="AI871" s="29" t="s">
        <v>155</v>
      </c>
      <c r="AJ871" s="29" t="str">
        <f t="shared" si="247"/>
        <v>818.</v>
      </c>
      <c r="AL871" s="29"/>
    </row>
    <row r="872" spans="1:16377" ht="23.25" customHeight="1" x14ac:dyDescent="0.25">
      <c r="A872" s="143" t="str">
        <f t="shared" si="244"/>
        <v>819.</v>
      </c>
      <c r="B872" s="71" t="s">
        <v>1435</v>
      </c>
      <c r="C872" s="52">
        <v>1961</v>
      </c>
      <c r="D872" s="143" t="s">
        <v>3015</v>
      </c>
      <c r="E872" s="143" t="s">
        <v>3017</v>
      </c>
      <c r="F872" s="52">
        <v>2</v>
      </c>
      <c r="G872" s="52">
        <v>1</v>
      </c>
      <c r="H872" s="4">
        <v>304.64</v>
      </c>
      <c r="I872" s="4">
        <v>282.94</v>
      </c>
      <c r="J872" s="4">
        <v>282.94</v>
      </c>
      <c r="K872" s="62">
        <v>8</v>
      </c>
      <c r="L872" s="9">
        <f t="shared" si="254"/>
        <v>1534291.8</v>
      </c>
      <c r="M872" s="9"/>
      <c r="N872" s="9"/>
      <c r="O872" s="9"/>
      <c r="P872" s="145">
        <f t="shared" si="255"/>
        <v>1534291.8</v>
      </c>
      <c r="Q872" s="9">
        <f>1003879.2+211356.6+319056</f>
        <v>1534291.8</v>
      </c>
      <c r="R872" s="62"/>
      <c r="S872" s="9"/>
      <c r="T872" s="9"/>
      <c r="U872" s="9"/>
      <c r="V872" s="9"/>
      <c r="W872" s="9"/>
      <c r="X872" s="9"/>
      <c r="Y872" s="9"/>
      <c r="Z872" s="9"/>
      <c r="AA872" s="9"/>
      <c r="AB872" s="4"/>
      <c r="AC872" s="4"/>
      <c r="AD872" s="9"/>
      <c r="AE872" s="9"/>
      <c r="AF872" s="35">
        <v>2025</v>
      </c>
      <c r="AG872" s="259"/>
      <c r="AH872" s="29">
        <v>819</v>
      </c>
      <c r="AI872" s="29" t="s">
        <v>155</v>
      </c>
      <c r="AJ872" s="29" t="str">
        <f t="shared" si="247"/>
        <v>819.</v>
      </c>
      <c r="AL872" s="29"/>
    </row>
    <row r="873" spans="1:16377" ht="23.25" customHeight="1" x14ac:dyDescent="0.25">
      <c r="A873" s="143" t="str">
        <f t="shared" si="244"/>
        <v>820.</v>
      </c>
      <c r="B873" s="71" t="s">
        <v>1436</v>
      </c>
      <c r="C873" s="52">
        <v>1961</v>
      </c>
      <c r="D873" s="143" t="s">
        <v>3015</v>
      </c>
      <c r="E873" s="143" t="s">
        <v>3017</v>
      </c>
      <c r="F873" s="52">
        <v>2</v>
      </c>
      <c r="G873" s="52">
        <v>1</v>
      </c>
      <c r="H873" s="4">
        <v>305.7</v>
      </c>
      <c r="I873" s="4">
        <v>281.89999999999998</v>
      </c>
      <c r="J873" s="4">
        <v>281.89999999999998</v>
      </c>
      <c r="K873" s="62">
        <v>8</v>
      </c>
      <c r="L873" s="9">
        <f t="shared" si="254"/>
        <v>1374410.7</v>
      </c>
      <c r="M873" s="9"/>
      <c r="N873" s="9"/>
      <c r="O873" s="9"/>
      <c r="P873" s="145">
        <f t="shared" si="255"/>
        <v>1374410.7</v>
      </c>
      <c r="Q873" s="9">
        <f>1159048.8+215361.9</f>
        <v>1374410.7</v>
      </c>
      <c r="R873" s="62"/>
      <c r="S873" s="9"/>
      <c r="T873" s="9"/>
      <c r="U873" s="9"/>
      <c r="V873" s="9"/>
      <c r="W873" s="9"/>
      <c r="X873" s="9"/>
      <c r="Y873" s="9"/>
      <c r="Z873" s="9"/>
      <c r="AA873" s="9"/>
      <c r="AB873" s="4"/>
      <c r="AC873" s="4"/>
      <c r="AD873" s="9"/>
      <c r="AE873" s="9"/>
      <c r="AF873" s="35">
        <v>2025</v>
      </c>
      <c r="AG873" s="259"/>
      <c r="AH873" s="29">
        <v>820</v>
      </c>
      <c r="AI873" s="29" t="s">
        <v>155</v>
      </c>
      <c r="AJ873" s="29" t="str">
        <f t="shared" si="247"/>
        <v>820.</v>
      </c>
      <c r="AL873" s="29"/>
    </row>
    <row r="874" spans="1:16377" ht="22.5" customHeight="1" x14ac:dyDescent="0.25">
      <c r="A874" s="143" t="str">
        <f t="shared" si="244"/>
        <v>821.</v>
      </c>
      <c r="B874" s="71" t="s">
        <v>52</v>
      </c>
      <c r="C874" s="52">
        <v>1962</v>
      </c>
      <c r="D874" s="143" t="s">
        <v>3015</v>
      </c>
      <c r="E874" s="143" t="s">
        <v>3017</v>
      </c>
      <c r="F874" s="52">
        <v>2</v>
      </c>
      <c r="G874" s="52">
        <v>1</v>
      </c>
      <c r="H874" s="4">
        <v>305.7</v>
      </c>
      <c r="I874" s="145">
        <v>281.89999999999998</v>
      </c>
      <c r="J874" s="4">
        <v>281.89999999999998</v>
      </c>
      <c r="K874" s="62">
        <v>18</v>
      </c>
      <c r="L874" s="9">
        <f t="shared" si="254"/>
        <v>406333.2</v>
      </c>
      <c r="M874" s="9"/>
      <c r="N874" s="9"/>
      <c r="O874" s="9"/>
      <c r="P874" s="145">
        <f t="shared" si="255"/>
        <v>406333.2</v>
      </c>
      <c r="Q874" s="4">
        <v>406333.2</v>
      </c>
      <c r="R874" s="5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35">
        <v>2025</v>
      </c>
      <c r="AG874" s="259"/>
      <c r="AH874" s="29">
        <v>821</v>
      </c>
      <c r="AI874" s="29" t="s">
        <v>155</v>
      </c>
      <c r="AJ874" s="29" t="str">
        <f t="shared" si="247"/>
        <v>821.</v>
      </c>
      <c r="AL874" s="29"/>
    </row>
    <row r="875" spans="1:16377" ht="22.5" customHeight="1" x14ac:dyDescent="0.25">
      <c r="A875" s="143" t="str">
        <f t="shared" si="244"/>
        <v>822.</v>
      </c>
      <c r="B875" s="71" t="s">
        <v>1437</v>
      </c>
      <c r="C875" s="52">
        <v>1958</v>
      </c>
      <c r="D875" s="143" t="s">
        <v>3015</v>
      </c>
      <c r="E875" s="143" t="s">
        <v>3017</v>
      </c>
      <c r="F875" s="52">
        <v>2</v>
      </c>
      <c r="G875" s="52">
        <v>1</v>
      </c>
      <c r="H875" s="4">
        <v>292.8</v>
      </c>
      <c r="I875" s="4">
        <v>278.8</v>
      </c>
      <c r="J875" s="4">
        <v>278.8</v>
      </c>
      <c r="K875" s="62">
        <v>8</v>
      </c>
      <c r="L875" s="9">
        <f t="shared" si="254"/>
        <v>1489344.63</v>
      </c>
      <c r="M875" s="9"/>
      <c r="N875" s="9"/>
      <c r="O875" s="9"/>
      <c r="P875" s="145">
        <f t="shared" si="255"/>
        <v>1489344.63</v>
      </c>
      <c r="Q875" s="4">
        <f>411717.67+1077626.96</f>
        <v>1489344.63</v>
      </c>
      <c r="R875" s="5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35">
        <v>2025</v>
      </c>
      <c r="AG875" s="259"/>
      <c r="AH875" s="29">
        <v>822</v>
      </c>
      <c r="AI875" s="29" t="s">
        <v>155</v>
      </c>
      <c r="AJ875" s="29" t="str">
        <f t="shared" si="247"/>
        <v>822.</v>
      </c>
      <c r="AL875" s="29"/>
    </row>
    <row r="876" spans="1:16377" ht="22.5" customHeight="1" x14ac:dyDescent="0.25">
      <c r="A876" s="143" t="str">
        <f t="shared" si="244"/>
        <v>823.</v>
      </c>
      <c r="B876" s="71" t="s">
        <v>340</v>
      </c>
      <c r="C876" s="52">
        <v>1987</v>
      </c>
      <c r="D876" s="143" t="s">
        <v>3015</v>
      </c>
      <c r="E876" s="143" t="s">
        <v>3017</v>
      </c>
      <c r="F876" s="52">
        <v>2</v>
      </c>
      <c r="G876" s="52">
        <v>3</v>
      </c>
      <c r="H876" s="4">
        <v>1044.5</v>
      </c>
      <c r="I876" s="145">
        <v>969.5</v>
      </c>
      <c r="J876" s="4">
        <v>969.5</v>
      </c>
      <c r="K876" s="62">
        <v>37</v>
      </c>
      <c r="L876" s="9">
        <f t="shared" si="254"/>
        <v>1962947.31</v>
      </c>
      <c r="M876" s="9"/>
      <c r="N876" s="9"/>
      <c r="O876" s="9"/>
      <c r="P876" s="145">
        <f t="shared" si="255"/>
        <v>1962947.31</v>
      </c>
      <c r="Q876" s="4">
        <f>499769.01+1463178.3</f>
        <v>1962947.31</v>
      </c>
      <c r="R876" s="5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35">
        <v>2025</v>
      </c>
      <c r="AG876" s="259"/>
      <c r="AH876" s="29">
        <v>823</v>
      </c>
      <c r="AI876" s="29" t="s">
        <v>155</v>
      </c>
      <c r="AJ876" s="29" t="str">
        <f t="shared" si="247"/>
        <v>823.</v>
      </c>
      <c r="AL876" s="29"/>
    </row>
    <row r="877" spans="1:16377" ht="22.5" customHeight="1" x14ac:dyDescent="0.25">
      <c r="A877" s="143" t="str">
        <f t="shared" si="244"/>
        <v>824.</v>
      </c>
      <c r="B877" s="71" t="s">
        <v>53</v>
      </c>
      <c r="C877" s="52">
        <v>1967</v>
      </c>
      <c r="D877" s="143" t="s">
        <v>3015</v>
      </c>
      <c r="E877" s="143" t="s">
        <v>3017</v>
      </c>
      <c r="F877" s="52">
        <v>4</v>
      </c>
      <c r="G877" s="52">
        <v>3</v>
      </c>
      <c r="H877" s="4">
        <v>2124.5</v>
      </c>
      <c r="I877" s="145">
        <v>1982.5</v>
      </c>
      <c r="J877" s="4">
        <v>1982.5</v>
      </c>
      <c r="K877" s="62">
        <v>76</v>
      </c>
      <c r="L877" s="9">
        <f t="shared" si="254"/>
        <v>3129772.0900000003</v>
      </c>
      <c r="M877" s="9"/>
      <c r="N877" s="9"/>
      <c r="O877" s="9"/>
      <c r="P877" s="145">
        <f t="shared" si="255"/>
        <v>3129772.0900000003</v>
      </c>
      <c r="Q877" s="4">
        <v>3129772.0900000003</v>
      </c>
      <c r="R877" s="5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145"/>
      <c r="AE877" s="4"/>
      <c r="AF877" s="35">
        <v>2025</v>
      </c>
      <c r="AG877" s="259"/>
      <c r="AH877" s="29">
        <v>824</v>
      </c>
      <c r="AI877" s="29" t="s">
        <v>155</v>
      </c>
      <c r="AJ877" s="29" t="str">
        <f t="shared" si="247"/>
        <v>824.</v>
      </c>
      <c r="AL877" s="29"/>
    </row>
    <row r="878" spans="1:16377" ht="22.5" customHeight="1" x14ac:dyDescent="0.25">
      <c r="A878" s="143" t="str">
        <f t="shared" si="244"/>
        <v>825.</v>
      </c>
      <c r="B878" s="247" t="s">
        <v>58</v>
      </c>
      <c r="C878" s="52">
        <v>1967</v>
      </c>
      <c r="D878" s="143" t="s">
        <v>3015</v>
      </c>
      <c r="E878" s="143" t="s">
        <v>3017</v>
      </c>
      <c r="F878" s="52">
        <v>4</v>
      </c>
      <c r="G878" s="52">
        <v>4</v>
      </c>
      <c r="H878" s="4">
        <v>2787.1</v>
      </c>
      <c r="I878" s="145">
        <v>2538.1</v>
      </c>
      <c r="J878" s="4">
        <v>2538.1</v>
      </c>
      <c r="K878" s="62">
        <v>98</v>
      </c>
      <c r="L878" s="9">
        <f t="shared" si="254"/>
        <v>4777707.5</v>
      </c>
      <c r="M878" s="9"/>
      <c r="N878" s="9"/>
      <c r="O878" s="9"/>
      <c r="P878" s="145">
        <f t="shared" si="255"/>
        <v>4777707.5</v>
      </c>
      <c r="Q878" s="9">
        <f>4599082.5+178625</f>
        <v>4777707.5</v>
      </c>
      <c r="R878" s="62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145"/>
      <c r="AE878" s="9"/>
      <c r="AF878" s="35">
        <v>2025</v>
      </c>
      <c r="AG878" s="259"/>
      <c r="AH878" s="29">
        <v>825</v>
      </c>
      <c r="AI878" s="29" t="s">
        <v>155</v>
      </c>
      <c r="AJ878" s="29" t="str">
        <f t="shared" si="247"/>
        <v>825.</v>
      </c>
      <c r="AL878" s="29"/>
    </row>
    <row r="879" spans="1:16377" ht="22.5" customHeight="1" x14ac:dyDescent="0.25">
      <c r="A879" s="143" t="str">
        <f t="shared" ref="A879:A930" si="256">AJ879</f>
        <v>826.</v>
      </c>
      <c r="B879" s="247" t="s">
        <v>59</v>
      </c>
      <c r="C879" s="52">
        <v>1969</v>
      </c>
      <c r="D879" s="143" t="s">
        <v>3015</v>
      </c>
      <c r="E879" s="143" t="s">
        <v>3017</v>
      </c>
      <c r="F879" s="52">
        <v>5</v>
      </c>
      <c r="G879" s="52">
        <v>4</v>
      </c>
      <c r="H879" s="4">
        <v>3530.46</v>
      </c>
      <c r="I879" s="145">
        <v>3291.46</v>
      </c>
      <c r="J879" s="4">
        <v>3291.46</v>
      </c>
      <c r="K879" s="62">
        <v>149</v>
      </c>
      <c r="L879" s="9">
        <f t="shared" si="254"/>
        <v>6759978.7400000002</v>
      </c>
      <c r="M879" s="9"/>
      <c r="N879" s="9"/>
      <c r="O879" s="9"/>
      <c r="P879" s="145">
        <f t="shared" si="255"/>
        <v>6759978.7400000002</v>
      </c>
      <c r="Q879" s="9">
        <f>1323144+5093874.74+342960</f>
        <v>6759978.7400000002</v>
      </c>
      <c r="R879" s="62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145"/>
      <c r="AE879" s="9"/>
      <c r="AF879" s="35">
        <v>2025</v>
      </c>
      <c r="AG879" s="259"/>
      <c r="AH879" s="29">
        <v>826</v>
      </c>
      <c r="AI879" s="29" t="s">
        <v>155</v>
      </c>
      <c r="AJ879" s="29" t="str">
        <f t="shared" si="247"/>
        <v>826.</v>
      </c>
      <c r="AL879" s="29"/>
    </row>
    <row r="880" spans="1:16377" ht="22.5" customHeight="1" x14ac:dyDescent="0.25">
      <c r="A880" s="143" t="str">
        <f t="shared" si="256"/>
        <v>827.</v>
      </c>
      <c r="B880" s="71" t="s">
        <v>54</v>
      </c>
      <c r="C880" s="52">
        <v>1976</v>
      </c>
      <c r="D880" s="143" t="s">
        <v>3015</v>
      </c>
      <c r="E880" s="143" t="s">
        <v>3017</v>
      </c>
      <c r="F880" s="52">
        <v>2</v>
      </c>
      <c r="G880" s="52">
        <v>3</v>
      </c>
      <c r="H880" s="4">
        <v>980.5</v>
      </c>
      <c r="I880" s="145">
        <v>939.5</v>
      </c>
      <c r="J880" s="4">
        <v>939.5</v>
      </c>
      <c r="K880" s="62">
        <v>29</v>
      </c>
      <c r="L880" s="9">
        <f t="shared" si="254"/>
        <v>4322052.0999999996</v>
      </c>
      <c r="M880" s="9"/>
      <c r="N880" s="9"/>
      <c r="O880" s="9"/>
      <c r="P880" s="145">
        <f t="shared" si="255"/>
        <v>4322052.0999999996</v>
      </c>
      <c r="Q880" s="4">
        <f>3609416.8+712635.3</f>
        <v>4322052.0999999996</v>
      </c>
      <c r="R880" s="5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35">
        <v>2025</v>
      </c>
      <c r="AG880" s="259"/>
      <c r="AH880" s="29">
        <v>827</v>
      </c>
      <c r="AI880" s="29" t="s">
        <v>155</v>
      </c>
      <c r="AJ880" s="29" t="str">
        <f t="shared" ref="AJ880:AJ930" si="257">CONCATENATE(AH880,AI880)</f>
        <v>827.</v>
      </c>
      <c r="AL880" s="29"/>
    </row>
    <row r="881" spans="1:16377" ht="22.5" customHeight="1" x14ac:dyDescent="0.25">
      <c r="A881" s="143" t="str">
        <f t="shared" si="256"/>
        <v>828.</v>
      </c>
      <c r="B881" s="71" t="s">
        <v>1440</v>
      </c>
      <c r="C881" s="52">
        <v>1974</v>
      </c>
      <c r="D881" s="143" t="s">
        <v>3015</v>
      </c>
      <c r="E881" s="143" t="s">
        <v>3017</v>
      </c>
      <c r="F881" s="52">
        <v>2</v>
      </c>
      <c r="G881" s="52">
        <v>2</v>
      </c>
      <c r="H881" s="4">
        <v>813.2</v>
      </c>
      <c r="I881" s="4">
        <v>731.5</v>
      </c>
      <c r="J881" s="4">
        <v>731.5</v>
      </c>
      <c r="K881" s="62">
        <v>22</v>
      </c>
      <c r="L881" s="9">
        <f t="shared" si="254"/>
        <v>2313957.7999999998</v>
      </c>
      <c r="M881" s="9"/>
      <c r="N881" s="9"/>
      <c r="O881" s="9"/>
      <c r="P881" s="145">
        <f t="shared" si="255"/>
        <v>2313957.7999999998</v>
      </c>
      <c r="Q881" s="4">
        <v>2313957.7999999998</v>
      </c>
      <c r="R881" s="5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35">
        <v>2025</v>
      </c>
      <c r="AG881" s="259"/>
      <c r="AH881" s="29">
        <v>828</v>
      </c>
      <c r="AI881" s="29" t="s">
        <v>155</v>
      </c>
      <c r="AJ881" s="29" t="str">
        <f t="shared" si="257"/>
        <v>828.</v>
      </c>
      <c r="AL881" s="29"/>
    </row>
    <row r="882" spans="1:16377" ht="22.5" customHeight="1" x14ac:dyDescent="0.25">
      <c r="A882" s="143" t="str">
        <f t="shared" si="256"/>
        <v>829.</v>
      </c>
      <c r="B882" s="71" t="s">
        <v>1441</v>
      </c>
      <c r="C882" s="52">
        <v>1980</v>
      </c>
      <c r="D882" s="143" t="s">
        <v>3015</v>
      </c>
      <c r="E882" s="143" t="s">
        <v>3017</v>
      </c>
      <c r="F882" s="52">
        <v>2</v>
      </c>
      <c r="G882" s="52">
        <v>3</v>
      </c>
      <c r="H882" s="4">
        <v>1124.99</v>
      </c>
      <c r="I882" s="4">
        <v>964.99</v>
      </c>
      <c r="J882" s="4">
        <v>964.99</v>
      </c>
      <c r="K882" s="62">
        <v>34</v>
      </c>
      <c r="L882" s="9">
        <f t="shared" si="254"/>
        <v>3999719.6999999997</v>
      </c>
      <c r="M882" s="9"/>
      <c r="N882" s="9"/>
      <c r="O882" s="9"/>
      <c r="P882" s="145">
        <f t="shared" si="255"/>
        <v>3999719.6999999997</v>
      </c>
      <c r="Q882" s="4">
        <f>2839857.3+1159862.4</f>
        <v>3999719.6999999997</v>
      </c>
      <c r="R882" s="5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35">
        <v>2025</v>
      </c>
      <c r="AG882" s="259"/>
      <c r="AH882" s="29">
        <v>829</v>
      </c>
      <c r="AI882" s="29" t="s">
        <v>155</v>
      </c>
      <c r="AJ882" s="29" t="str">
        <f t="shared" si="257"/>
        <v>829.</v>
      </c>
      <c r="AL882" s="29"/>
    </row>
    <row r="883" spans="1:16377" ht="22.5" customHeight="1" x14ac:dyDescent="0.25">
      <c r="A883" s="143" t="str">
        <f t="shared" si="256"/>
        <v>830.</v>
      </c>
      <c r="B883" s="71" t="s">
        <v>1442</v>
      </c>
      <c r="C883" s="52">
        <v>1975</v>
      </c>
      <c r="D883" s="143" t="s">
        <v>3015</v>
      </c>
      <c r="E883" s="143" t="s">
        <v>3017</v>
      </c>
      <c r="F883" s="52">
        <v>2</v>
      </c>
      <c r="G883" s="52">
        <v>2</v>
      </c>
      <c r="H883" s="4">
        <v>801.2</v>
      </c>
      <c r="I883" s="4">
        <v>734</v>
      </c>
      <c r="J883" s="4">
        <v>734</v>
      </c>
      <c r="K883" s="62">
        <v>35</v>
      </c>
      <c r="L883" s="9">
        <f t="shared" si="254"/>
        <v>2252230.6</v>
      </c>
      <c r="M883" s="9"/>
      <c r="N883" s="9"/>
      <c r="O883" s="9"/>
      <c r="P883" s="145">
        <f t="shared" si="255"/>
        <v>2252230.6</v>
      </c>
      <c r="Q883" s="4">
        <v>2252230.6</v>
      </c>
      <c r="R883" s="5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35">
        <v>2025</v>
      </c>
      <c r="AG883" s="259"/>
      <c r="AH883" s="29">
        <v>830</v>
      </c>
      <c r="AI883" s="29" t="s">
        <v>155</v>
      </c>
      <c r="AJ883" s="29" t="str">
        <f t="shared" si="257"/>
        <v>830.</v>
      </c>
      <c r="AL883" s="29"/>
    </row>
    <row r="884" spans="1:16377" ht="22.5" customHeight="1" x14ac:dyDescent="0.25">
      <c r="A884" s="143" t="str">
        <f t="shared" si="256"/>
        <v>831.</v>
      </c>
      <c r="B884" s="247" t="s">
        <v>355</v>
      </c>
      <c r="C884" s="52">
        <v>1975</v>
      </c>
      <c r="D884" s="143" t="s">
        <v>3015</v>
      </c>
      <c r="E884" s="143" t="s">
        <v>3017</v>
      </c>
      <c r="F884" s="52">
        <v>2</v>
      </c>
      <c r="G884" s="52">
        <v>3</v>
      </c>
      <c r="H884" s="4">
        <v>994.86</v>
      </c>
      <c r="I884" s="145">
        <v>953.86</v>
      </c>
      <c r="J884" s="4">
        <v>953.86</v>
      </c>
      <c r="K884" s="62">
        <v>35</v>
      </c>
      <c r="L884" s="9">
        <f t="shared" si="254"/>
        <v>246480</v>
      </c>
      <c r="M884" s="9"/>
      <c r="N884" s="9"/>
      <c r="O884" s="9"/>
      <c r="P884" s="145">
        <f t="shared" si="255"/>
        <v>246480</v>
      </c>
      <c r="Q884" s="9">
        <v>246480</v>
      </c>
      <c r="R884" s="62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35">
        <v>2025</v>
      </c>
      <c r="AG884" s="259"/>
      <c r="AH884" s="29">
        <v>831</v>
      </c>
      <c r="AI884" s="29" t="s">
        <v>155</v>
      </c>
      <c r="AJ884" s="29" t="str">
        <f t="shared" si="257"/>
        <v>831.</v>
      </c>
      <c r="AL884" s="29"/>
    </row>
    <row r="885" spans="1:16377" ht="22.5" customHeight="1" x14ac:dyDescent="0.25">
      <c r="A885" s="143" t="str">
        <f t="shared" si="256"/>
        <v>832.</v>
      </c>
      <c r="B885" s="71" t="s">
        <v>1443</v>
      </c>
      <c r="C885" s="52">
        <v>1982</v>
      </c>
      <c r="D885" s="143" t="s">
        <v>3015</v>
      </c>
      <c r="E885" s="143" t="s">
        <v>3017</v>
      </c>
      <c r="F885" s="52">
        <v>2</v>
      </c>
      <c r="G885" s="52">
        <v>3</v>
      </c>
      <c r="H885" s="4">
        <v>1086.3</v>
      </c>
      <c r="I885" s="4">
        <v>997.2</v>
      </c>
      <c r="J885" s="4">
        <v>997.2</v>
      </c>
      <c r="K885" s="62">
        <v>38</v>
      </c>
      <c r="L885" s="9">
        <f t="shared" si="254"/>
        <v>3894908.2</v>
      </c>
      <c r="M885" s="9"/>
      <c r="N885" s="9"/>
      <c r="O885" s="9"/>
      <c r="P885" s="145">
        <f t="shared" si="255"/>
        <v>3894908.2</v>
      </c>
      <c r="Q885" s="4">
        <f>3022196.2+872712</f>
        <v>3894908.2</v>
      </c>
      <c r="R885" s="5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35">
        <v>2025</v>
      </c>
      <c r="AG885" s="259"/>
      <c r="AH885" s="29">
        <v>832</v>
      </c>
      <c r="AI885" s="29" t="s">
        <v>155</v>
      </c>
      <c r="AJ885" s="29" t="str">
        <f t="shared" si="257"/>
        <v>832.</v>
      </c>
      <c r="AL885" s="29"/>
    </row>
    <row r="886" spans="1:16377" ht="22.5" customHeight="1" x14ac:dyDescent="0.25">
      <c r="A886" s="143" t="str">
        <f t="shared" si="256"/>
        <v>833.</v>
      </c>
      <c r="B886" s="71" t="s">
        <v>1444</v>
      </c>
      <c r="C886" s="52">
        <v>1983</v>
      </c>
      <c r="D886" s="143" t="s">
        <v>3015</v>
      </c>
      <c r="E886" s="143" t="s">
        <v>3017</v>
      </c>
      <c r="F886" s="52">
        <v>2</v>
      </c>
      <c r="G886" s="52">
        <v>3</v>
      </c>
      <c r="H886" s="4">
        <v>1059.4000000000001</v>
      </c>
      <c r="I886" s="4">
        <v>949.4</v>
      </c>
      <c r="J886" s="4">
        <v>949.4</v>
      </c>
      <c r="K886" s="62">
        <v>36</v>
      </c>
      <c r="L886" s="9">
        <f t="shared" si="254"/>
        <v>3279257.5</v>
      </c>
      <c r="M886" s="9"/>
      <c r="N886" s="9"/>
      <c r="O886" s="9"/>
      <c r="P886" s="145">
        <f t="shared" si="255"/>
        <v>3279257.5</v>
      </c>
      <c r="Q886" s="9">
        <v>3279257.5</v>
      </c>
      <c r="R886" s="62"/>
      <c r="S886" s="9"/>
      <c r="T886" s="9"/>
      <c r="U886" s="9"/>
      <c r="V886" s="9"/>
      <c r="W886" s="9"/>
      <c r="X886" s="9"/>
      <c r="Y886" s="9"/>
      <c r="Z886" s="9"/>
      <c r="AA886" s="9"/>
      <c r="AB886" s="4"/>
      <c r="AC886" s="4"/>
      <c r="AD886" s="145"/>
      <c r="AE886" s="9"/>
      <c r="AF886" s="35">
        <v>2025</v>
      </c>
      <c r="AG886" s="259"/>
      <c r="AH886" s="29">
        <v>833</v>
      </c>
      <c r="AI886" s="29" t="s">
        <v>155</v>
      </c>
      <c r="AJ886" s="29" t="str">
        <f t="shared" si="257"/>
        <v>833.</v>
      </c>
      <c r="AL886" s="29"/>
    </row>
    <row r="887" spans="1:16377" ht="22.5" customHeight="1" x14ac:dyDescent="0.25">
      <c r="A887" s="143" t="str">
        <f t="shared" si="256"/>
        <v>834.</v>
      </c>
      <c r="B887" s="71" t="s">
        <v>56</v>
      </c>
      <c r="C887" s="52">
        <v>1991</v>
      </c>
      <c r="D887" s="143" t="s">
        <v>3015</v>
      </c>
      <c r="E887" s="143" t="s">
        <v>3017</v>
      </c>
      <c r="F887" s="52">
        <v>5</v>
      </c>
      <c r="G887" s="52">
        <v>2</v>
      </c>
      <c r="H887" s="4">
        <v>2591</v>
      </c>
      <c r="I887" s="145">
        <v>2225</v>
      </c>
      <c r="J887" s="4">
        <v>2225</v>
      </c>
      <c r="K887" s="62">
        <v>96</v>
      </c>
      <c r="L887" s="9">
        <f t="shared" si="254"/>
        <v>2061366</v>
      </c>
      <c r="M887" s="9"/>
      <c r="N887" s="9"/>
      <c r="O887" s="9"/>
      <c r="P887" s="145">
        <f t="shared" si="255"/>
        <v>2061366</v>
      </c>
      <c r="Q887" s="4">
        <f>745602+1315764</f>
        <v>2061366</v>
      </c>
      <c r="R887" s="5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35">
        <v>2025</v>
      </c>
      <c r="AG887" s="259"/>
      <c r="AH887" s="29">
        <v>834</v>
      </c>
      <c r="AI887" s="29" t="s">
        <v>155</v>
      </c>
      <c r="AJ887" s="29" t="str">
        <f t="shared" si="257"/>
        <v>834.</v>
      </c>
      <c r="AL887" s="29"/>
    </row>
    <row r="888" spans="1:16377" ht="22.5" customHeight="1" x14ac:dyDescent="0.25">
      <c r="A888" s="143" t="str">
        <f t="shared" si="256"/>
        <v>835.</v>
      </c>
      <c r="B888" s="247" t="s">
        <v>356</v>
      </c>
      <c r="C888" s="52">
        <v>1989</v>
      </c>
      <c r="D888" s="143" t="s">
        <v>3015</v>
      </c>
      <c r="E888" s="143" t="s">
        <v>3016</v>
      </c>
      <c r="F888" s="52">
        <v>5</v>
      </c>
      <c r="G888" s="52">
        <v>4</v>
      </c>
      <c r="H888" s="4">
        <v>5162.05</v>
      </c>
      <c r="I888" s="145">
        <v>4313.05</v>
      </c>
      <c r="J888" s="4">
        <v>4313.05</v>
      </c>
      <c r="K888" s="62">
        <v>169</v>
      </c>
      <c r="L888" s="9">
        <f t="shared" si="254"/>
        <v>5561546.25</v>
      </c>
      <c r="M888" s="9"/>
      <c r="N888" s="9"/>
      <c r="O888" s="9"/>
      <c r="P888" s="145">
        <f t="shared" si="255"/>
        <v>5561546.25</v>
      </c>
      <c r="Q888" s="9">
        <v>1273223.25</v>
      </c>
      <c r="R888" s="62"/>
      <c r="S888" s="9"/>
      <c r="T888" s="9">
        <v>1209</v>
      </c>
      <c r="U888" s="9">
        <f>T888*3547</f>
        <v>4288323</v>
      </c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35">
        <v>2025</v>
      </c>
      <c r="AG888" s="259"/>
      <c r="AH888" s="29">
        <v>835</v>
      </c>
      <c r="AI888" s="29" t="s">
        <v>155</v>
      </c>
      <c r="AJ888" s="29" t="str">
        <f t="shared" si="257"/>
        <v>835.</v>
      </c>
      <c r="AL888" s="29"/>
    </row>
    <row r="889" spans="1:16377" ht="22.5" customHeight="1" x14ac:dyDescent="0.25">
      <c r="A889" s="143" t="str">
        <f t="shared" si="256"/>
        <v>836.</v>
      </c>
      <c r="B889" s="71" t="s">
        <v>1449</v>
      </c>
      <c r="C889" s="52">
        <v>1979</v>
      </c>
      <c r="D889" s="143" t="s">
        <v>3015</v>
      </c>
      <c r="E889" s="143" t="s">
        <v>3017</v>
      </c>
      <c r="F889" s="52">
        <v>2</v>
      </c>
      <c r="G889" s="52">
        <v>2</v>
      </c>
      <c r="H889" s="4">
        <v>819.36</v>
      </c>
      <c r="I889" s="4">
        <v>763.15</v>
      </c>
      <c r="J889" s="4">
        <v>763.15</v>
      </c>
      <c r="K889" s="62">
        <v>27</v>
      </c>
      <c r="L889" s="9">
        <f t="shared" si="254"/>
        <v>468712</v>
      </c>
      <c r="M889" s="9"/>
      <c r="N889" s="9"/>
      <c r="O889" s="9"/>
      <c r="P889" s="145">
        <f t="shared" si="255"/>
        <v>468712</v>
      </c>
      <c r="Q889" s="9">
        <v>468712</v>
      </c>
      <c r="R889" s="62"/>
      <c r="S889" s="9"/>
      <c r="T889" s="9"/>
      <c r="U889" s="9"/>
      <c r="V889" s="9"/>
      <c r="W889" s="9"/>
      <c r="X889" s="9"/>
      <c r="Y889" s="9"/>
      <c r="Z889" s="9"/>
      <c r="AA889" s="9"/>
      <c r="AB889" s="4"/>
      <c r="AC889" s="4"/>
      <c r="AD889" s="9"/>
      <c r="AE889" s="9"/>
      <c r="AF889" s="35">
        <v>2025</v>
      </c>
      <c r="AG889" s="259"/>
      <c r="AH889" s="29">
        <v>836</v>
      </c>
      <c r="AI889" s="29" t="s">
        <v>155</v>
      </c>
      <c r="AJ889" s="29" t="str">
        <f t="shared" si="257"/>
        <v>836.</v>
      </c>
      <c r="AL889" s="29"/>
    </row>
    <row r="890" spans="1:16377" ht="22.5" customHeight="1" x14ac:dyDescent="0.25">
      <c r="A890" s="143" t="str">
        <f t="shared" si="256"/>
        <v>837.</v>
      </c>
      <c r="B890" s="78" t="s">
        <v>365</v>
      </c>
      <c r="C890" s="52">
        <v>1971</v>
      </c>
      <c r="D890" s="143" t="s">
        <v>3015</v>
      </c>
      <c r="E890" s="143" t="s">
        <v>3017</v>
      </c>
      <c r="F890" s="52">
        <v>2</v>
      </c>
      <c r="G890" s="52">
        <v>2</v>
      </c>
      <c r="H890" s="4">
        <v>751.8</v>
      </c>
      <c r="I890" s="145">
        <v>719.6</v>
      </c>
      <c r="J890" s="4">
        <v>719.6</v>
      </c>
      <c r="K890" s="62">
        <v>33</v>
      </c>
      <c r="L890" s="9">
        <f t="shared" si="254"/>
        <v>191022</v>
      </c>
      <c r="M890" s="9"/>
      <c r="N890" s="9"/>
      <c r="O890" s="9"/>
      <c r="P890" s="145">
        <f t="shared" si="255"/>
        <v>191022</v>
      </c>
      <c r="Q890" s="9">
        <v>191022</v>
      </c>
      <c r="R890" s="62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35">
        <v>2025</v>
      </c>
      <c r="AG890" s="259"/>
      <c r="AH890" s="29">
        <v>837</v>
      </c>
      <c r="AI890" s="29" t="s">
        <v>155</v>
      </c>
      <c r="AJ890" s="29" t="str">
        <f t="shared" si="257"/>
        <v>837.</v>
      </c>
      <c r="AL890" s="29"/>
    </row>
    <row r="891" spans="1:16377" ht="22.5" customHeight="1" x14ac:dyDescent="0.25">
      <c r="A891" s="143" t="str">
        <f t="shared" si="256"/>
        <v>838.</v>
      </c>
      <c r="B891" s="247" t="s">
        <v>357</v>
      </c>
      <c r="C891" s="52">
        <v>1959</v>
      </c>
      <c r="D891" s="143" t="s">
        <v>3015</v>
      </c>
      <c r="E891" s="143" t="s">
        <v>3017</v>
      </c>
      <c r="F891" s="52">
        <v>2</v>
      </c>
      <c r="G891" s="52">
        <v>2</v>
      </c>
      <c r="H891" s="4">
        <v>849.6</v>
      </c>
      <c r="I891" s="145">
        <v>786.2</v>
      </c>
      <c r="J891" s="4">
        <v>786.2</v>
      </c>
      <c r="K891" s="62">
        <v>28</v>
      </c>
      <c r="L891" s="9">
        <f t="shared" si="254"/>
        <v>191022</v>
      </c>
      <c r="M891" s="9"/>
      <c r="N891" s="9"/>
      <c r="O891" s="9"/>
      <c r="P891" s="145">
        <f t="shared" si="255"/>
        <v>191022</v>
      </c>
      <c r="Q891" s="9">
        <v>191022</v>
      </c>
      <c r="R891" s="62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35">
        <v>2025</v>
      </c>
      <c r="AG891" s="259"/>
      <c r="AH891" s="29">
        <v>838</v>
      </c>
      <c r="AI891" s="29" t="s">
        <v>155</v>
      </c>
      <c r="AJ891" s="29" t="str">
        <f t="shared" si="257"/>
        <v>838.</v>
      </c>
      <c r="AL891" s="29"/>
    </row>
    <row r="892" spans="1:16377" ht="22.5" customHeight="1" x14ac:dyDescent="0.25">
      <c r="A892" s="143" t="str">
        <f t="shared" si="256"/>
        <v>839.</v>
      </c>
      <c r="B892" s="149" t="s">
        <v>3000</v>
      </c>
      <c r="C892" s="52">
        <v>1984</v>
      </c>
      <c r="D892" s="143" t="s">
        <v>3015</v>
      </c>
      <c r="E892" s="143" t="s">
        <v>3017</v>
      </c>
      <c r="F892" s="52">
        <v>2</v>
      </c>
      <c r="G892" s="52">
        <v>3</v>
      </c>
      <c r="H892" s="4">
        <v>825.2</v>
      </c>
      <c r="I892" s="145">
        <v>737.6</v>
      </c>
      <c r="J892" s="4">
        <v>426.2</v>
      </c>
      <c r="K892" s="62">
        <v>16</v>
      </c>
      <c r="L892" s="9">
        <f>Q892+S892+U892+W892+Y892+AA892+AD892+AE892</f>
        <v>3851776</v>
      </c>
      <c r="M892" s="9"/>
      <c r="N892" s="9"/>
      <c r="O892" s="9"/>
      <c r="P892" s="145">
        <f>L892</f>
        <v>3851776</v>
      </c>
      <c r="Q892" s="9"/>
      <c r="R892" s="62"/>
      <c r="S892" s="9"/>
      <c r="T892" s="9">
        <v>512</v>
      </c>
      <c r="U892" s="9">
        <f>T892*7523</f>
        <v>3851776</v>
      </c>
      <c r="V892" s="9"/>
      <c r="W892" s="9"/>
      <c r="X892" s="9"/>
      <c r="Y892" s="9"/>
      <c r="Z892" s="9"/>
      <c r="AA892" s="9"/>
      <c r="AB892" s="4"/>
      <c r="AC892" s="4"/>
      <c r="AD892" s="9"/>
      <c r="AE892" s="9"/>
      <c r="AF892" s="35">
        <v>2025</v>
      </c>
      <c r="AG892" s="259"/>
      <c r="AH892" s="29">
        <v>839</v>
      </c>
      <c r="AI892" s="29" t="s">
        <v>155</v>
      </c>
      <c r="AJ892" s="29" t="str">
        <f t="shared" si="257"/>
        <v>839.</v>
      </c>
      <c r="AK892" s="28"/>
      <c r="AL892" s="44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  <c r="IW892" s="28"/>
      <c r="IX892" s="28"/>
      <c r="IY892" s="28"/>
      <c r="IZ892" s="28"/>
      <c r="JA892" s="28"/>
      <c r="JB892" s="28"/>
      <c r="JC892" s="28"/>
      <c r="JD892" s="28"/>
      <c r="JE892" s="28"/>
      <c r="JF892" s="28"/>
      <c r="JG892" s="28"/>
      <c r="JH892" s="28"/>
      <c r="JI892" s="28"/>
      <c r="JJ892" s="28"/>
      <c r="JK892" s="28"/>
      <c r="JL892" s="28"/>
      <c r="JM892" s="28"/>
      <c r="JN892" s="28"/>
      <c r="JO892" s="28"/>
      <c r="JP892" s="28"/>
      <c r="JQ892" s="28"/>
      <c r="JR892" s="28"/>
      <c r="JS892" s="28"/>
      <c r="JT892" s="28"/>
      <c r="JU892" s="28"/>
      <c r="JV892" s="28"/>
      <c r="JW892" s="28"/>
      <c r="JX892" s="28"/>
      <c r="JY892" s="28"/>
      <c r="JZ892" s="28"/>
      <c r="KA892" s="28"/>
      <c r="KB892" s="28"/>
      <c r="KC892" s="28"/>
      <c r="KD892" s="28"/>
      <c r="KE892" s="28"/>
      <c r="KF892" s="28"/>
      <c r="KG892" s="28"/>
      <c r="KH892" s="28"/>
      <c r="KI892" s="28"/>
      <c r="KJ892" s="28"/>
      <c r="KK892" s="28"/>
      <c r="KL892" s="28"/>
      <c r="KM892" s="28"/>
      <c r="KN892" s="28"/>
      <c r="KO892" s="28"/>
      <c r="KP892" s="28"/>
      <c r="KQ892" s="28"/>
      <c r="KR892" s="28"/>
      <c r="KS892" s="28"/>
      <c r="KT892" s="28"/>
      <c r="KU892" s="28"/>
      <c r="KV892" s="28"/>
      <c r="KW892" s="28"/>
      <c r="KX892" s="28"/>
      <c r="KY892" s="28"/>
      <c r="KZ892" s="28"/>
      <c r="LA892" s="28"/>
      <c r="LB892" s="28"/>
      <c r="LC892" s="28"/>
      <c r="LD892" s="28"/>
      <c r="LE892" s="28"/>
      <c r="LF892" s="28"/>
      <c r="LG892" s="28"/>
      <c r="LH892" s="28"/>
      <c r="LI892" s="28"/>
      <c r="LJ892" s="28"/>
      <c r="LK892" s="28"/>
      <c r="LL892" s="28"/>
      <c r="LM892" s="28"/>
      <c r="LN892" s="28"/>
      <c r="LO892" s="28"/>
      <c r="LP892" s="28"/>
      <c r="LQ892" s="28"/>
      <c r="LR892" s="28"/>
      <c r="LS892" s="28"/>
      <c r="LT892" s="28"/>
      <c r="LU892" s="28"/>
      <c r="LV892" s="28"/>
      <c r="LW892" s="28"/>
      <c r="LX892" s="28"/>
      <c r="LY892" s="28"/>
      <c r="LZ892" s="28"/>
      <c r="MA892" s="28"/>
      <c r="MB892" s="28"/>
      <c r="MC892" s="28"/>
      <c r="MD892" s="28"/>
      <c r="ME892" s="28"/>
      <c r="MF892" s="28"/>
      <c r="MG892" s="28"/>
      <c r="MH892" s="28"/>
      <c r="MI892" s="28"/>
      <c r="MJ892" s="28"/>
      <c r="MK892" s="28"/>
      <c r="ML892" s="28"/>
      <c r="MM892" s="28"/>
      <c r="MN892" s="28"/>
      <c r="MO892" s="28"/>
      <c r="MP892" s="28"/>
      <c r="MQ892" s="28"/>
      <c r="MR892" s="28"/>
      <c r="MS892" s="28"/>
      <c r="MT892" s="28"/>
      <c r="MU892" s="28"/>
      <c r="MV892" s="28"/>
      <c r="MW892" s="28"/>
      <c r="MX892" s="28"/>
      <c r="MY892" s="28"/>
      <c r="MZ892" s="28"/>
      <c r="NA892" s="28"/>
      <c r="NB892" s="28"/>
      <c r="NC892" s="28"/>
      <c r="ND892" s="28"/>
      <c r="NE892" s="28"/>
      <c r="NF892" s="28"/>
      <c r="NG892" s="28"/>
      <c r="NH892" s="28"/>
      <c r="NI892" s="28"/>
      <c r="NJ892" s="28"/>
      <c r="NK892" s="28"/>
      <c r="NL892" s="28"/>
      <c r="NM892" s="28"/>
      <c r="NN892" s="28"/>
      <c r="NO892" s="28"/>
      <c r="NP892" s="28"/>
      <c r="NQ892" s="28"/>
      <c r="NR892" s="28"/>
      <c r="NS892" s="28"/>
      <c r="NT892" s="28"/>
      <c r="NU892" s="28"/>
      <c r="NV892" s="28"/>
      <c r="NW892" s="28"/>
      <c r="NX892" s="28"/>
      <c r="NY892" s="28"/>
      <c r="NZ892" s="28"/>
      <c r="OA892" s="28"/>
      <c r="OB892" s="28"/>
      <c r="OC892" s="28"/>
      <c r="OD892" s="28"/>
      <c r="OE892" s="28"/>
      <c r="OF892" s="28"/>
      <c r="OG892" s="28"/>
      <c r="OH892" s="28"/>
      <c r="OI892" s="28"/>
      <c r="OJ892" s="28"/>
      <c r="OK892" s="28"/>
      <c r="OL892" s="28"/>
      <c r="OM892" s="28"/>
      <c r="ON892" s="28"/>
      <c r="OO892" s="28"/>
      <c r="OP892" s="28"/>
      <c r="OQ892" s="28"/>
      <c r="OR892" s="28"/>
      <c r="OS892" s="28"/>
      <c r="OT892" s="28"/>
      <c r="OU892" s="28"/>
      <c r="OV892" s="28"/>
      <c r="OW892" s="28"/>
      <c r="OX892" s="28"/>
      <c r="OY892" s="28"/>
      <c r="OZ892" s="28"/>
      <c r="PA892" s="28"/>
      <c r="PB892" s="28"/>
      <c r="PC892" s="28"/>
      <c r="PD892" s="28"/>
      <c r="PE892" s="28"/>
      <c r="PF892" s="28"/>
      <c r="PG892" s="28"/>
      <c r="PH892" s="28"/>
      <c r="PI892" s="28"/>
      <c r="PJ892" s="28"/>
      <c r="PK892" s="28"/>
      <c r="PL892" s="28"/>
      <c r="PM892" s="28"/>
      <c r="PN892" s="28"/>
      <c r="PO892" s="28"/>
      <c r="PP892" s="28"/>
      <c r="PQ892" s="28"/>
      <c r="PR892" s="28"/>
      <c r="PS892" s="28"/>
      <c r="PT892" s="28"/>
      <c r="PU892" s="28"/>
      <c r="PV892" s="28"/>
      <c r="PW892" s="28"/>
      <c r="PX892" s="28"/>
      <c r="PY892" s="28"/>
      <c r="PZ892" s="28"/>
      <c r="QA892" s="28"/>
      <c r="QB892" s="28"/>
      <c r="QC892" s="28"/>
      <c r="QD892" s="28"/>
      <c r="QE892" s="28"/>
      <c r="QF892" s="28"/>
      <c r="QG892" s="28"/>
      <c r="QH892" s="28"/>
      <c r="QI892" s="28"/>
      <c r="QJ892" s="28"/>
      <c r="QK892" s="28"/>
      <c r="QL892" s="28"/>
      <c r="QM892" s="28"/>
      <c r="QN892" s="28"/>
      <c r="QO892" s="28"/>
      <c r="QP892" s="28"/>
      <c r="QQ892" s="28"/>
      <c r="QR892" s="28"/>
      <c r="QS892" s="28"/>
      <c r="QT892" s="28"/>
      <c r="QU892" s="28"/>
      <c r="QV892" s="28"/>
      <c r="QW892" s="28"/>
      <c r="QX892" s="28"/>
      <c r="QY892" s="28"/>
      <c r="QZ892" s="28"/>
      <c r="RA892" s="28"/>
      <c r="RB892" s="28"/>
      <c r="RC892" s="28"/>
      <c r="RD892" s="28"/>
      <c r="RE892" s="28"/>
      <c r="RF892" s="28"/>
      <c r="RG892" s="28"/>
      <c r="RH892" s="28"/>
      <c r="RI892" s="28"/>
      <c r="RJ892" s="28"/>
      <c r="RK892" s="28"/>
      <c r="RL892" s="28"/>
      <c r="RM892" s="28"/>
      <c r="RN892" s="28"/>
      <c r="RO892" s="28"/>
      <c r="RP892" s="28"/>
      <c r="RQ892" s="28"/>
      <c r="RR892" s="28"/>
      <c r="RS892" s="28"/>
      <c r="RT892" s="28"/>
      <c r="RU892" s="28"/>
      <c r="RV892" s="28"/>
      <c r="RW892" s="28"/>
      <c r="RX892" s="28"/>
      <c r="RY892" s="28"/>
      <c r="RZ892" s="28"/>
      <c r="SA892" s="28"/>
      <c r="SB892" s="28"/>
      <c r="SC892" s="28"/>
      <c r="SD892" s="28"/>
      <c r="SE892" s="28"/>
      <c r="SF892" s="28"/>
      <c r="SG892" s="28"/>
      <c r="SH892" s="28"/>
      <c r="SI892" s="28"/>
      <c r="SJ892" s="28"/>
      <c r="SK892" s="28"/>
      <c r="SL892" s="28"/>
      <c r="SM892" s="28"/>
      <c r="SN892" s="28"/>
      <c r="SO892" s="28"/>
      <c r="SP892" s="28"/>
      <c r="SQ892" s="28"/>
      <c r="SR892" s="28"/>
      <c r="SS892" s="28"/>
      <c r="ST892" s="28"/>
      <c r="SU892" s="28"/>
      <c r="SV892" s="28"/>
      <c r="SW892" s="28"/>
      <c r="SX892" s="28"/>
      <c r="SY892" s="28"/>
      <c r="SZ892" s="28"/>
      <c r="TA892" s="28"/>
      <c r="TB892" s="28"/>
      <c r="TC892" s="28"/>
      <c r="TD892" s="28"/>
      <c r="TE892" s="28"/>
      <c r="TF892" s="28"/>
      <c r="TG892" s="28"/>
      <c r="TH892" s="28"/>
      <c r="TI892" s="28"/>
      <c r="TJ892" s="28"/>
      <c r="TK892" s="28"/>
      <c r="TL892" s="28"/>
      <c r="TM892" s="28"/>
      <c r="TN892" s="28"/>
      <c r="TO892" s="28"/>
      <c r="TP892" s="28"/>
      <c r="TQ892" s="28"/>
      <c r="TR892" s="28"/>
      <c r="TS892" s="28"/>
      <c r="TT892" s="28"/>
      <c r="TU892" s="28"/>
      <c r="TV892" s="28"/>
      <c r="TW892" s="28"/>
      <c r="TX892" s="28"/>
      <c r="TY892" s="28"/>
      <c r="TZ892" s="28"/>
      <c r="UA892" s="28"/>
      <c r="UB892" s="28"/>
      <c r="UC892" s="28"/>
      <c r="UD892" s="28"/>
      <c r="UE892" s="28"/>
      <c r="UF892" s="28"/>
      <c r="UG892" s="28"/>
      <c r="UH892" s="28"/>
      <c r="UI892" s="28"/>
      <c r="UJ892" s="28"/>
      <c r="UK892" s="28"/>
      <c r="UL892" s="28"/>
      <c r="UM892" s="28"/>
      <c r="UN892" s="28"/>
      <c r="UO892" s="28"/>
      <c r="UP892" s="28"/>
      <c r="UQ892" s="28"/>
      <c r="UR892" s="28"/>
      <c r="US892" s="28"/>
      <c r="UT892" s="28"/>
      <c r="UU892" s="28"/>
      <c r="UV892" s="28"/>
      <c r="UW892" s="28"/>
      <c r="UX892" s="28"/>
      <c r="UY892" s="28"/>
      <c r="UZ892" s="28"/>
      <c r="VA892" s="28"/>
      <c r="VB892" s="28"/>
      <c r="VC892" s="28"/>
      <c r="VD892" s="28"/>
      <c r="VE892" s="28"/>
      <c r="VF892" s="28"/>
      <c r="VG892" s="28"/>
      <c r="VH892" s="28"/>
      <c r="VI892" s="28"/>
      <c r="VJ892" s="28"/>
      <c r="VK892" s="28"/>
      <c r="VL892" s="28"/>
      <c r="VM892" s="28"/>
      <c r="VN892" s="28"/>
      <c r="VO892" s="28"/>
      <c r="VP892" s="28"/>
      <c r="VQ892" s="28"/>
      <c r="VR892" s="28"/>
      <c r="VS892" s="28"/>
      <c r="VT892" s="28"/>
      <c r="VU892" s="28"/>
      <c r="VV892" s="28"/>
      <c r="VW892" s="28"/>
      <c r="VX892" s="28"/>
      <c r="VY892" s="28"/>
      <c r="VZ892" s="28"/>
      <c r="WA892" s="28"/>
      <c r="WB892" s="28"/>
      <c r="WC892" s="28"/>
      <c r="WD892" s="28"/>
      <c r="WE892" s="28"/>
      <c r="WF892" s="28"/>
      <c r="WG892" s="28"/>
      <c r="WH892" s="28"/>
      <c r="WI892" s="28"/>
      <c r="WJ892" s="28"/>
      <c r="WK892" s="28"/>
      <c r="WL892" s="28"/>
      <c r="WM892" s="28"/>
      <c r="WN892" s="28"/>
      <c r="WO892" s="28"/>
      <c r="WP892" s="28"/>
      <c r="WQ892" s="28"/>
      <c r="WR892" s="28"/>
      <c r="WS892" s="28"/>
      <c r="WT892" s="28"/>
      <c r="WU892" s="28"/>
      <c r="WV892" s="28"/>
      <c r="WW892" s="28"/>
      <c r="WX892" s="28"/>
      <c r="WY892" s="28"/>
      <c r="WZ892" s="28"/>
      <c r="XA892" s="28"/>
      <c r="XB892" s="28"/>
      <c r="XC892" s="28"/>
      <c r="XD892" s="28"/>
      <c r="XE892" s="28"/>
      <c r="XF892" s="28"/>
      <c r="XG892" s="28"/>
      <c r="XH892" s="28"/>
      <c r="XI892" s="28"/>
      <c r="XJ892" s="28"/>
      <c r="XK892" s="28"/>
      <c r="XL892" s="28"/>
      <c r="XM892" s="28"/>
      <c r="XN892" s="28"/>
      <c r="XO892" s="28"/>
      <c r="XP892" s="28"/>
      <c r="XQ892" s="28"/>
      <c r="XR892" s="28"/>
      <c r="XS892" s="28"/>
      <c r="XT892" s="28"/>
      <c r="XU892" s="28"/>
      <c r="XV892" s="28"/>
      <c r="XW892" s="28"/>
      <c r="XX892" s="28"/>
      <c r="XY892" s="28"/>
      <c r="XZ892" s="28"/>
      <c r="YA892" s="28"/>
      <c r="YB892" s="28"/>
      <c r="YC892" s="28"/>
      <c r="YD892" s="28"/>
      <c r="YE892" s="28"/>
      <c r="YF892" s="28"/>
      <c r="YG892" s="28"/>
      <c r="YH892" s="28"/>
      <c r="YI892" s="28"/>
      <c r="YJ892" s="28"/>
      <c r="YK892" s="28"/>
      <c r="YL892" s="28"/>
      <c r="YM892" s="28"/>
      <c r="YN892" s="28"/>
      <c r="YO892" s="28"/>
      <c r="YP892" s="28"/>
      <c r="YQ892" s="28"/>
      <c r="YR892" s="28"/>
      <c r="YS892" s="28"/>
      <c r="YT892" s="28"/>
      <c r="YU892" s="28"/>
      <c r="YV892" s="28"/>
      <c r="YW892" s="28"/>
      <c r="YX892" s="28"/>
      <c r="YY892" s="28"/>
      <c r="YZ892" s="28"/>
      <c r="ZA892" s="28"/>
      <c r="ZB892" s="28"/>
      <c r="ZC892" s="28"/>
      <c r="ZD892" s="28"/>
      <c r="ZE892" s="28"/>
      <c r="ZF892" s="28"/>
      <c r="ZG892" s="28"/>
      <c r="ZH892" s="28"/>
      <c r="ZI892" s="28"/>
      <c r="ZJ892" s="28"/>
      <c r="ZK892" s="28"/>
      <c r="ZL892" s="28"/>
      <c r="ZM892" s="28"/>
      <c r="ZN892" s="28"/>
      <c r="ZO892" s="28"/>
      <c r="ZP892" s="28"/>
      <c r="ZQ892" s="28"/>
      <c r="ZR892" s="28"/>
      <c r="ZS892" s="28"/>
      <c r="ZT892" s="28"/>
      <c r="ZU892" s="28"/>
      <c r="ZV892" s="28"/>
      <c r="ZW892" s="28"/>
      <c r="ZX892" s="28"/>
      <c r="ZY892" s="28"/>
      <c r="ZZ892" s="28"/>
      <c r="AAA892" s="28"/>
      <c r="AAB892" s="28"/>
      <c r="AAC892" s="28"/>
      <c r="AAD892" s="28"/>
      <c r="AAE892" s="28"/>
      <c r="AAF892" s="28"/>
      <c r="AAG892" s="28"/>
      <c r="AAH892" s="28"/>
      <c r="AAI892" s="28"/>
      <c r="AAJ892" s="28"/>
      <c r="AAK892" s="28"/>
      <c r="AAL892" s="28"/>
      <c r="AAM892" s="28"/>
      <c r="AAN892" s="28"/>
      <c r="AAO892" s="28"/>
      <c r="AAP892" s="28"/>
      <c r="AAQ892" s="28"/>
      <c r="AAR892" s="28"/>
      <c r="AAS892" s="28"/>
      <c r="AAT892" s="28"/>
      <c r="AAU892" s="28"/>
      <c r="AAV892" s="28"/>
      <c r="AAW892" s="28"/>
      <c r="AAX892" s="28"/>
      <c r="AAY892" s="28"/>
      <c r="AAZ892" s="28"/>
      <c r="ABA892" s="28"/>
      <c r="ABB892" s="28"/>
      <c r="ABC892" s="28"/>
      <c r="ABD892" s="28"/>
      <c r="ABE892" s="28"/>
      <c r="ABF892" s="28"/>
      <c r="ABG892" s="28"/>
      <c r="ABH892" s="28"/>
      <c r="ABI892" s="28"/>
      <c r="ABJ892" s="28"/>
      <c r="ABK892" s="28"/>
      <c r="ABL892" s="28"/>
      <c r="ABM892" s="28"/>
      <c r="ABN892" s="28"/>
      <c r="ABO892" s="28"/>
      <c r="ABP892" s="28"/>
      <c r="ABQ892" s="28"/>
      <c r="ABR892" s="28"/>
      <c r="ABS892" s="28"/>
      <c r="ABT892" s="28"/>
      <c r="ABU892" s="28"/>
      <c r="ABV892" s="28"/>
      <c r="ABW892" s="28"/>
      <c r="ABX892" s="28"/>
      <c r="ABY892" s="28"/>
      <c r="ABZ892" s="28"/>
      <c r="ACA892" s="28"/>
      <c r="ACB892" s="28"/>
      <c r="ACC892" s="28"/>
      <c r="ACD892" s="28"/>
      <c r="ACE892" s="28"/>
      <c r="ACF892" s="28"/>
      <c r="ACG892" s="28"/>
      <c r="ACH892" s="28"/>
      <c r="ACI892" s="28"/>
      <c r="ACJ892" s="28"/>
      <c r="ACK892" s="28"/>
      <c r="ACL892" s="28"/>
      <c r="ACM892" s="28"/>
      <c r="ACN892" s="28"/>
      <c r="ACO892" s="28"/>
      <c r="ACP892" s="28"/>
      <c r="ACQ892" s="28"/>
      <c r="ACR892" s="28"/>
      <c r="ACS892" s="28"/>
      <c r="ACT892" s="28"/>
      <c r="ACU892" s="28"/>
      <c r="ACV892" s="28"/>
      <c r="ACW892" s="28"/>
      <c r="ACX892" s="28"/>
      <c r="ACY892" s="28"/>
      <c r="ACZ892" s="28"/>
      <c r="ADA892" s="28"/>
      <c r="ADB892" s="28"/>
      <c r="ADC892" s="28"/>
      <c r="ADD892" s="28"/>
      <c r="ADE892" s="28"/>
      <c r="ADF892" s="28"/>
      <c r="ADG892" s="28"/>
      <c r="ADH892" s="28"/>
      <c r="ADI892" s="28"/>
      <c r="ADJ892" s="28"/>
      <c r="ADK892" s="28"/>
      <c r="ADL892" s="28"/>
      <c r="ADM892" s="28"/>
      <c r="ADN892" s="28"/>
      <c r="ADO892" s="28"/>
      <c r="ADP892" s="28"/>
      <c r="ADQ892" s="28"/>
      <c r="ADR892" s="28"/>
      <c r="ADS892" s="28"/>
      <c r="ADT892" s="28"/>
      <c r="ADU892" s="28"/>
      <c r="ADV892" s="28"/>
      <c r="ADW892" s="28"/>
      <c r="ADX892" s="28"/>
      <c r="ADY892" s="28"/>
      <c r="ADZ892" s="28"/>
      <c r="AEA892" s="28"/>
      <c r="AEB892" s="28"/>
      <c r="AEC892" s="28"/>
      <c r="AED892" s="28"/>
      <c r="AEE892" s="28"/>
      <c r="AEF892" s="28"/>
      <c r="AEG892" s="28"/>
      <c r="AEH892" s="28"/>
      <c r="AEI892" s="28"/>
      <c r="AEJ892" s="28"/>
      <c r="AEK892" s="28"/>
      <c r="AEL892" s="28"/>
      <c r="AEM892" s="28"/>
      <c r="AEN892" s="28"/>
      <c r="AEO892" s="28"/>
      <c r="AEP892" s="28"/>
      <c r="AEQ892" s="28"/>
      <c r="AER892" s="28"/>
      <c r="AES892" s="28"/>
      <c r="AET892" s="28"/>
      <c r="AEU892" s="28"/>
      <c r="AEV892" s="28"/>
      <c r="AEW892" s="28"/>
      <c r="AEX892" s="28"/>
      <c r="AEY892" s="28"/>
      <c r="AEZ892" s="28"/>
      <c r="AFA892" s="28"/>
      <c r="AFB892" s="28"/>
      <c r="AFC892" s="28"/>
      <c r="AFD892" s="28"/>
      <c r="AFE892" s="28"/>
      <c r="AFF892" s="28"/>
      <c r="AFG892" s="28"/>
      <c r="AFH892" s="28"/>
      <c r="AFI892" s="28"/>
      <c r="AFJ892" s="28"/>
      <c r="AFK892" s="28"/>
      <c r="AFL892" s="28"/>
      <c r="AFM892" s="28"/>
      <c r="AFN892" s="28"/>
      <c r="AFO892" s="28"/>
      <c r="AFP892" s="28"/>
      <c r="AFQ892" s="28"/>
      <c r="AFR892" s="28"/>
      <c r="AFS892" s="28"/>
      <c r="AFT892" s="28"/>
      <c r="AFU892" s="28"/>
      <c r="AFV892" s="28"/>
      <c r="AFW892" s="28"/>
      <c r="AFX892" s="28"/>
      <c r="AFY892" s="28"/>
      <c r="AFZ892" s="28"/>
      <c r="AGA892" s="28"/>
      <c r="AGB892" s="28"/>
      <c r="AGC892" s="28"/>
      <c r="AGD892" s="28"/>
      <c r="AGE892" s="28"/>
      <c r="AGF892" s="28"/>
      <c r="AGG892" s="28"/>
      <c r="AGH892" s="28"/>
      <c r="AGI892" s="28"/>
      <c r="AGJ892" s="28"/>
      <c r="AGK892" s="28"/>
      <c r="AGL892" s="28"/>
      <c r="AGM892" s="28"/>
      <c r="AGN892" s="28"/>
      <c r="AGO892" s="28"/>
      <c r="AGP892" s="28"/>
      <c r="AGQ892" s="28"/>
      <c r="AGR892" s="28"/>
      <c r="AGS892" s="28"/>
      <c r="AGT892" s="28"/>
      <c r="AGU892" s="28"/>
      <c r="AGV892" s="28"/>
      <c r="AGW892" s="28"/>
      <c r="AGX892" s="28"/>
      <c r="AGY892" s="28"/>
      <c r="AGZ892" s="28"/>
      <c r="AHA892" s="28"/>
      <c r="AHB892" s="28"/>
      <c r="AHC892" s="28"/>
      <c r="AHD892" s="28"/>
      <c r="AHE892" s="28"/>
      <c r="AHF892" s="28"/>
      <c r="AHG892" s="28"/>
      <c r="AHH892" s="28"/>
      <c r="AHI892" s="28"/>
      <c r="AHJ892" s="28"/>
      <c r="AHK892" s="28"/>
      <c r="AHL892" s="28"/>
      <c r="AHM892" s="28"/>
      <c r="AHN892" s="28"/>
      <c r="AHO892" s="28"/>
      <c r="AHP892" s="28"/>
      <c r="AHQ892" s="28"/>
      <c r="AHR892" s="28"/>
      <c r="AHS892" s="28"/>
      <c r="AHT892" s="28"/>
      <c r="AHU892" s="28"/>
      <c r="AHV892" s="28"/>
      <c r="AHW892" s="28"/>
      <c r="AHX892" s="28"/>
      <c r="AHY892" s="28"/>
      <c r="AHZ892" s="28"/>
      <c r="AIA892" s="28"/>
      <c r="AIB892" s="28"/>
      <c r="AIC892" s="28"/>
      <c r="AID892" s="28"/>
      <c r="AIE892" s="28"/>
      <c r="AIF892" s="28"/>
      <c r="AIG892" s="28"/>
      <c r="AIH892" s="28"/>
      <c r="AII892" s="28"/>
      <c r="AIJ892" s="28"/>
      <c r="AIK892" s="28"/>
      <c r="AIL892" s="28"/>
      <c r="AIM892" s="28"/>
      <c r="AIN892" s="28"/>
      <c r="AIO892" s="28"/>
      <c r="AIP892" s="28"/>
      <c r="AIQ892" s="28"/>
      <c r="AIR892" s="28"/>
      <c r="AIS892" s="28"/>
      <c r="AIT892" s="28"/>
      <c r="AIU892" s="28"/>
      <c r="AIV892" s="28"/>
      <c r="AIW892" s="28"/>
      <c r="AIX892" s="28"/>
      <c r="AIY892" s="28"/>
      <c r="AIZ892" s="28"/>
      <c r="AJA892" s="28"/>
      <c r="AJB892" s="28"/>
      <c r="AJC892" s="28"/>
      <c r="AJD892" s="28"/>
      <c r="AJE892" s="28"/>
      <c r="AJF892" s="28"/>
      <c r="AJG892" s="28"/>
      <c r="AJH892" s="28"/>
      <c r="AJI892" s="28"/>
      <c r="AJJ892" s="28"/>
      <c r="AJK892" s="28"/>
      <c r="AJL892" s="28"/>
      <c r="AJM892" s="28"/>
      <c r="AJN892" s="28"/>
      <c r="AJO892" s="28"/>
      <c r="AJP892" s="28"/>
      <c r="AJQ892" s="28"/>
      <c r="AJR892" s="28"/>
      <c r="AJS892" s="28"/>
      <c r="AJT892" s="28"/>
      <c r="AJU892" s="28"/>
      <c r="AJV892" s="28"/>
      <c r="AJW892" s="28"/>
      <c r="AJX892" s="28"/>
      <c r="AJY892" s="28"/>
      <c r="AJZ892" s="28"/>
      <c r="AKA892" s="28"/>
      <c r="AKB892" s="28"/>
      <c r="AKC892" s="28"/>
      <c r="AKD892" s="28"/>
      <c r="AKE892" s="28"/>
      <c r="AKF892" s="28"/>
      <c r="AKG892" s="28"/>
      <c r="AKH892" s="28"/>
      <c r="AKI892" s="28"/>
      <c r="AKJ892" s="28"/>
      <c r="AKK892" s="28"/>
      <c r="AKL892" s="28"/>
      <c r="AKM892" s="28"/>
      <c r="AKN892" s="28"/>
      <c r="AKO892" s="28"/>
      <c r="AKP892" s="28"/>
      <c r="AKQ892" s="28"/>
      <c r="AKR892" s="28"/>
      <c r="AKS892" s="28"/>
      <c r="AKT892" s="28"/>
      <c r="AKU892" s="28"/>
      <c r="AKV892" s="28"/>
      <c r="AKW892" s="28"/>
      <c r="AKX892" s="28"/>
      <c r="AKY892" s="28"/>
      <c r="AKZ892" s="28"/>
      <c r="ALA892" s="28"/>
      <c r="ALB892" s="28"/>
      <c r="ALC892" s="28"/>
      <c r="ALD892" s="28"/>
      <c r="ALE892" s="28"/>
      <c r="ALF892" s="28"/>
      <c r="ALG892" s="28"/>
      <c r="ALH892" s="28"/>
      <c r="ALI892" s="28"/>
      <c r="ALJ892" s="28"/>
      <c r="ALK892" s="28"/>
      <c r="ALL892" s="28"/>
      <c r="ALM892" s="28"/>
      <c r="ALN892" s="28"/>
      <c r="ALO892" s="28"/>
      <c r="ALP892" s="28"/>
      <c r="ALQ892" s="28"/>
      <c r="ALR892" s="28"/>
      <c r="ALS892" s="28"/>
      <c r="ALT892" s="28"/>
      <c r="ALU892" s="28"/>
      <c r="ALV892" s="28"/>
      <c r="ALW892" s="28"/>
      <c r="ALX892" s="28"/>
      <c r="ALY892" s="28"/>
      <c r="ALZ892" s="28"/>
      <c r="AMA892" s="28"/>
      <c r="AMB892" s="28"/>
      <c r="AMC892" s="28"/>
      <c r="AMD892" s="28"/>
      <c r="AME892" s="28"/>
      <c r="AMF892" s="28"/>
      <c r="AMG892" s="28"/>
      <c r="AMH892" s="28"/>
      <c r="AMI892" s="28"/>
      <c r="AMJ892" s="28"/>
      <c r="AMK892" s="28"/>
      <c r="AML892" s="28"/>
      <c r="AMM892" s="28"/>
      <c r="AMN892" s="28"/>
      <c r="AMO892" s="28"/>
      <c r="AMP892" s="28"/>
      <c r="AMQ892" s="28"/>
      <c r="AMR892" s="28"/>
      <c r="AMS892" s="28"/>
      <c r="AMT892" s="28"/>
      <c r="AMU892" s="28"/>
      <c r="AMV892" s="28"/>
      <c r="AMW892" s="28"/>
      <c r="AMX892" s="28"/>
      <c r="AMY892" s="28"/>
      <c r="AMZ892" s="28"/>
      <c r="ANA892" s="28"/>
      <c r="ANB892" s="28"/>
      <c r="ANC892" s="28"/>
      <c r="AND892" s="28"/>
      <c r="ANE892" s="28"/>
      <c r="ANF892" s="28"/>
      <c r="ANG892" s="28"/>
      <c r="ANH892" s="28"/>
      <c r="ANI892" s="28"/>
      <c r="ANJ892" s="28"/>
      <c r="ANK892" s="28"/>
      <c r="ANL892" s="28"/>
      <c r="ANM892" s="28"/>
      <c r="ANN892" s="28"/>
      <c r="ANO892" s="28"/>
      <c r="ANP892" s="28"/>
      <c r="ANQ892" s="28"/>
      <c r="ANR892" s="28"/>
      <c r="ANS892" s="28"/>
      <c r="ANT892" s="28"/>
      <c r="ANU892" s="28"/>
      <c r="ANV892" s="28"/>
      <c r="ANW892" s="28"/>
      <c r="ANX892" s="28"/>
      <c r="ANY892" s="28"/>
      <c r="ANZ892" s="28"/>
      <c r="AOA892" s="28"/>
      <c r="AOB892" s="28"/>
      <c r="AOC892" s="28"/>
      <c r="AOD892" s="28"/>
      <c r="AOE892" s="28"/>
      <c r="AOF892" s="28"/>
      <c r="AOG892" s="28"/>
      <c r="AOH892" s="28"/>
      <c r="AOI892" s="28"/>
      <c r="AOJ892" s="28"/>
      <c r="AOK892" s="28"/>
      <c r="AOL892" s="28"/>
      <c r="AOM892" s="28"/>
      <c r="AON892" s="28"/>
      <c r="AOO892" s="28"/>
      <c r="AOP892" s="28"/>
      <c r="AOQ892" s="28"/>
      <c r="AOR892" s="28"/>
      <c r="AOS892" s="28"/>
      <c r="AOT892" s="28"/>
      <c r="AOU892" s="28"/>
      <c r="AOV892" s="28"/>
      <c r="AOW892" s="28"/>
      <c r="AOX892" s="28"/>
      <c r="AOY892" s="28"/>
      <c r="AOZ892" s="28"/>
      <c r="APA892" s="28"/>
      <c r="APB892" s="28"/>
      <c r="APC892" s="28"/>
      <c r="APD892" s="28"/>
      <c r="APE892" s="28"/>
      <c r="APF892" s="28"/>
      <c r="APG892" s="28"/>
      <c r="APH892" s="28"/>
      <c r="API892" s="28"/>
      <c r="APJ892" s="28"/>
      <c r="APK892" s="28"/>
      <c r="APL892" s="28"/>
      <c r="APM892" s="28"/>
      <c r="APN892" s="28"/>
      <c r="APO892" s="28"/>
      <c r="APP892" s="28"/>
      <c r="APQ892" s="28"/>
      <c r="APR892" s="28"/>
      <c r="APS892" s="28"/>
      <c r="APT892" s="28"/>
      <c r="APU892" s="28"/>
      <c r="APV892" s="28"/>
      <c r="APW892" s="28"/>
      <c r="APX892" s="28"/>
      <c r="APY892" s="28"/>
      <c r="APZ892" s="28"/>
      <c r="AQA892" s="28"/>
      <c r="AQB892" s="28"/>
      <c r="AQC892" s="28"/>
      <c r="AQD892" s="28"/>
      <c r="AQE892" s="28"/>
      <c r="AQF892" s="28"/>
      <c r="AQG892" s="28"/>
      <c r="AQH892" s="28"/>
      <c r="AQI892" s="28"/>
      <c r="AQJ892" s="28"/>
      <c r="AQK892" s="28"/>
      <c r="AQL892" s="28"/>
      <c r="AQM892" s="28"/>
      <c r="AQN892" s="28"/>
      <c r="AQO892" s="28"/>
      <c r="AQP892" s="28"/>
      <c r="AQQ892" s="28"/>
      <c r="AQR892" s="28"/>
      <c r="AQS892" s="28"/>
      <c r="AQT892" s="28"/>
      <c r="AQU892" s="28"/>
      <c r="AQV892" s="28"/>
      <c r="AQW892" s="28"/>
      <c r="AQX892" s="28"/>
      <c r="AQY892" s="28"/>
      <c r="AQZ892" s="28"/>
      <c r="ARA892" s="28"/>
      <c r="ARB892" s="28"/>
      <c r="ARC892" s="28"/>
      <c r="ARD892" s="28"/>
      <c r="ARE892" s="28"/>
      <c r="ARF892" s="28"/>
      <c r="ARG892" s="28"/>
      <c r="ARH892" s="28"/>
      <c r="ARI892" s="28"/>
      <c r="ARJ892" s="28"/>
      <c r="ARK892" s="28"/>
      <c r="ARL892" s="28"/>
      <c r="ARM892" s="28"/>
      <c r="ARN892" s="28"/>
      <c r="ARO892" s="28"/>
      <c r="ARP892" s="28"/>
      <c r="ARQ892" s="28"/>
      <c r="ARR892" s="28"/>
      <c r="ARS892" s="28"/>
      <c r="ART892" s="28"/>
      <c r="ARU892" s="28"/>
      <c r="ARV892" s="28"/>
      <c r="ARW892" s="28"/>
      <c r="ARX892" s="28"/>
      <c r="ARY892" s="28"/>
      <c r="ARZ892" s="28"/>
      <c r="ASA892" s="28"/>
      <c r="ASB892" s="28"/>
      <c r="ASC892" s="28"/>
      <c r="ASD892" s="28"/>
      <c r="ASE892" s="28"/>
      <c r="ASF892" s="28"/>
      <c r="ASG892" s="28"/>
      <c r="ASH892" s="28"/>
      <c r="ASI892" s="28"/>
      <c r="ASJ892" s="28"/>
      <c r="ASK892" s="28"/>
      <c r="ASL892" s="28"/>
      <c r="ASM892" s="28"/>
      <c r="ASN892" s="28"/>
      <c r="ASO892" s="28"/>
      <c r="ASP892" s="28"/>
      <c r="ASQ892" s="28"/>
      <c r="ASR892" s="28"/>
      <c r="ASS892" s="28"/>
      <c r="AST892" s="28"/>
      <c r="ASU892" s="28"/>
      <c r="ASV892" s="28"/>
      <c r="ASW892" s="28"/>
      <c r="ASX892" s="28"/>
      <c r="ASY892" s="28"/>
      <c r="ASZ892" s="28"/>
      <c r="ATA892" s="28"/>
      <c r="ATB892" s="28"/>
      <c r="ATC892" s="28"/>
      <c r="ATD892" s="28"/>
      <c r="ATE892" s="28"/>
      <c r="ATF892" s="28"/>
      <c r="ATG892" s="28"/>
      <c r="ATH892" s="28"/>
      <c r="ATI892" s="28"/>
      <c r="ATJ892" s="28"/>
      <c r="ATK892" s="28"/>
      <c r="ATL892" s="28"/>
      <c r="ATM892" s="28"/>
      <c r="ATN892" s="28"/>
      <c r="ATO892" s="28"/>
      <c r="ATP892" s="28"/>
      <c r="ATQ892" s="28"/>
      <c r="ATR892" s="28"/>
      <c r="ATS892" s="28"/>
      <c r="ATT892" s="28"/>
      <c r="ATU892" s="28"/>
      <c r="ATV892" s="28"/>
      <c r="ATW892" s="28"/>
      <c r="ATX892" s="28"/>
      <c r="ATY892" s="28"/>
      <c r="ATZ892" s="28"/>
      <c r="AUA892" s="28"/>
      <c r="AUB892" s="28"/>
      <c r="AUC892" s="28"/>
      <c r="AUD892" s="28"/>
      <c r="AUE892" s="28"/>
      <c r="AUF892" s="28"/>
      <c r="AUG892" s="28"/>
      <c r="AUH892" s="28"/>
      <c r="AUI892" s="28"/>
      <c r="AUJ892" s="28"/>
      <c r="AUK892" s="28"/>
      <c r="AUL892" s="28"/>
      <c r="AUM892" s="28"/>
      <c r="AUN892" s="28"/>
      <c r="AUO892" s="28"/>
      <c r="AUP892" s="28"/>
      <c r="AUQ892" s="28"/>
      <c r="AUR892" s="28"/>
      <c r="AUS892" s="28"/>
      <c r="AUT892" s="28"/>
      <c r="AUU892" s="28"/>
      <c r="AUV892" s="28"/>
      <c r="AUW892" s="28"/>
      <c r="AUX892" s="28"/>
      <c r="AUY892" s="28"/>
      <c r="AUZ892" s="28"/>
      <c r="AVA892" s="28"/>
      <c r="AVB892" s="28"/>
      <c r="AVC892" s="28"/>
      <c r="AVD892" s="28"/>
      <c r="AVE892" s="28"/>
      <c r="AVF892" s="28"/>
      <c r="AVG892" s="28"/>
      <c r="AVH892" s="28"/>
      <c r="AVI892" s="28"/>
      <c r="AVJ892" s="28"/>
      <c r="AVK892" s="28"/>
      <c r="AVL892" s="28"/>
      <c r="AVM892" s="28"/>
      <c r="AVN892" s="28"/>
      <c r="AVO892" s="28"/>
      <c r="AVP892" s="28"/>
      <c r="AVQ892" s="28"/>
      <c r="AVR892" s="28"/>
      <c r="AVS892" s="28"/>
      <c r="AVT892" s="28"/>
      <c r="AVU892" s="28"/>
      <c r="AVV892" s="28"/>
      <c r="AVW892" s="28"/>
      <c r="AVX892" s="28"/>
      <c r="AVY892" s="28"/>
      <c r="AVZ892" s="28"/>
      <c r="AWA892" s="28"/>
      <c r="AWB892" s="28"/>
      <c r="AWC892" s="28"/>
      <c r="AWD892" s="28"/>
      <c r="AWE892" s="28"/>
      <c r="AWF892" s="28"/>
      <c r="AWG892" s="28"/>
      <c r="AWH892" s="28"/>
      <c r="AWI892" s="28"/>
      <c r="AWJ892" s="28"/>
      <c r="AWK892" s="28"/>
      <c r="AWL892" s="28"/>
      <c r="AWM892" s="28"/>
      <c r="AWN892" s="28"/>
      <c r="AWO892" s="28"/>
      <c r="AWP892" s="28"/>
      <c r="AWQ892" s="28"/>
      <c r="AWR892" s="28"/>
      <c r="AWS892" s="28"/>
      <c r="AWT892" s="28"/>
      <c r="AWU892" s="28"/>
      <c r="AWV892" s="28"/>
      <c r="AWW892" s="28"/>
      <c r="AWX892" s="28"/>
      <c r="AWY892" s="28"/>
      <c r="AWZ892" s="28"/>
      <c r="AXA892" s="28"/>
      <c r="AXB892" s="28"/>
      <c r="AXC892" s="28"/>
      <c r="AXD892" s="28"/>
      <c r="AXE892" s="28"/>
      <c r="AXF892" s="28"/>
      <c r="AXG892" s="28"/>
      <c r="AXH892" s="28"/>
      <c r="AXI892" s="28"/>
      <c r="AXJ892" s="28"/>
      <c r="AXK892" s="28"/>
      <c r="AXL892" s="28"/>
      <c r="AXM892" s="28"/>
      <c r="AXN892" s="28"/>
      <c r="AXO892" s="28"/>
      <c r="AXP892" s="28"/>
      <c r="AXQ892" s="28"/>
      <c r="AXR892" s="28"/>
      <c r="AXS892" s="28"/>
      <c r="AXT892" s="28"/>
      <c r="AXU892" s="28"/>
      <c r="AXV892" s="28"/>
      <c r="AXW892" s="28"/>
      <c r="AXX892" s="28"/>
      <c r="AXY892" s="28"/>
      <c r="AXZ892" s="28"/>
      <c r="AYA892" s="28"/>
      <c r="AYB892" s="28"/>
      <c r="AYC892" s="28"/>
      <c r="AYD892" s="28"/>
      <c r="AYE892" s="28"/>
      <c r="AYF892" s="28"/>
      <c r="AYG892" s="28"/>
      <c r="AYH892" s="28"/>
      <c r="AYI892" s="28"/>
      <c r="AYJ892" s="28"/>
      <c r="AYK892" s="28"/>
      <c r="AYL892" s="28"/>
      <c r="AYM892" s="28"/>
      <c r="AYN892" s="28"/>
      <c r="AYO892" s="28"/>
      <c r="AYP892" s="28"/>
      <c r="AYQ892" s="28"/>
      <c r="AYR892" s="28"/>
      <c r="AYS892" s="28"/>
      <c r="AYT892" s="28"/>
      <c r="AYU892" s="28"/>
      <c r="AYV892" s="28"/>
      <c r="AYW892" s="28"/>
      <c r="AYX892" s="28"/>
      <c r="AYY892" s="28"/>
      <c r="AYZ892" s="28"/>
      <c r="AZA892" s="28"/>
      <c r="AZB892" s="28"/>
      <c r="AZC892" s="28"/>
      <c r="AZD892" s="28"/>
      <c r="AZE892" s="28"/>
      <c r="AZF892" s="28"/>
      <c r="AZG892" s="28"/>
      <c r="AZH892" s="28"/>
      <c r="AZI892" s="28"/>
      <c r="AZJ892" s="28"/>
      <c r="AZK892" s="28"/>
      <c r="AZL892" s="28"/>
      <c r="AZM892" s="28"/>
      <c r="AZN892" s="28"/>
      <c r="AZO892" s="28"/>
      <c r="AZP892" s="28"/>
      <c r="AZQ892" s="28"/>
      <c r="AZR892" s="28"/>
      <c r="AZS892" s="28"/>
      <c r="AZT892" s="28"/>
      <c r="AZU892" s="28"/>
      <c r="AZV892" s="28"/>
      <c r="AZW892" s="28"/>
      <c r="AZX892" s="28"/>
      <c r="AZY892" s="28"/>
      <c r="AZZ892" s="28"/>
      <c r="BAA892" s="28"/>
      <c r="BAB892" s="28"/>
      <c r="BAC892" s="28"/>
      <c r="BAD892" s="28"/>
      <c r="BAE892" s="28"/>
      <c r="BAF892" s="28"/>
      <c r="BAG892" s="28"/>
      <c r="BAH892" s="28"/>
      <c r="BAI892" s="28"/>
      <c r="BAJ892" s="28"/>
      <c r="BAK892" s="28"/>
      <c r="BAL892" s="28"/>
      <c r="BAM892" s="28"/>
      <c r="BAN892" s="28"/>
      <c r="BAO892" s="28"/>
      <c r="BAP892" s="28"/>
      <c r="BAQ892" s="28"/>
      <c r="BAR892" s="28"/>
      <c r="BAS892" s="28"/>
      <c r="BAT892" s="28"/>
      <c r="BAU892" s="28"/>
      <c r="BAV892" s="28"/>
      <c r="BAW892" s="28"/>
      <c r="BAX892" s="28"/>
      <c r="BAY892" s="28"/>
      <c r="BAZ892" s="28"/>
      <c r="BBA892" s="28"/>
      <c r="BBB892" s="28"/>
      <c r="BBC892" s="28"/>
      <c r="BBD892" s="28"/>
      <c r="BBE892" s="28"/>
      <c r="BBF892" s="28"/>
      <c r="BBG892" s="28"/>
      <c r="BBH892" s="28"/>
      <c r="BBI892" s="28"/>
      <c r="BBJ892" s="28"/>
      <c r="BBK892" s="28"/>
      <c r="BBL892" s="28"/>
      <c r="BBM892" s="28"/>
      <c r="BBN892" s="28"/>
      <c r="BBO892" s="28"/>
      <c r="BBP892" s="28"/>
      <c r="BBQ892" s="28"/>
      <c r="BBR892" s="28"/>
      <c r="BBS892" s="28"/>
      <c r="BBT892" s="28"/>
      <c r="BBU892" s="28"/>
      <c r="BBV892" s="28"/>
      <c r="BBW892" s="28"/>
      <c r="BBX892" s="28"/>
      <c r="BBY892" s="28"/>
      <c r="BBZ892" s="28"/>
      <c r="BCA892" s="28"/>
      <c r="BCB892" s="28"/>
      <c r="BCC892" s="28"/>
      <c r="BCD892" s="28"/>
      <c r="BCE892" s="28"/>
      <c r="BCF892" s="28"/>
      <c r="BCG892" s="28"/>
      <c r="BCH892" s="28"/>
      <c r="BCI892" s="28"/>
      <c r="BCJ892" s="28"/>
      <c r="BCK892" s="28"/>
      <c r="BCL892" s="28"/>
      <c r="BCM892" s="28"/>
      <c r="BCN892" s="28"/>
      <c r="BCO892" s="28"/>
      <c r="BCP892" s="28"/>
      <c r="BCQ892" s="28"/>
      <c r="BCR892" s="28"/>
      <c r="BCS892" s="28"/>
      <c r="BCT892" s="28"/>
      <c r="BCU892" s="28"/>
      <c r="BCV892" s="28"/>
      <c r="BCW892" s="28"/>
      <c r="BCX892" s="28"/>
      <c r="BCY892" s="28"/>
      <c r="BCZ892" s="28"/>
      <c r="BDA892" s="28"/>
      <c r="BDB892" s="28"/>
      <c r="BDC892" s="28"/>
      <c r="BDD892" s="28"/>
      <c r="BDE892" s="28"/>
      <c r="BDF892" s="28"/>
      <c r="BDG892" s="28"/>
      <c r="BDH892" s="28"/>
      <c r="BDI892" s="28"/>
      <c r="BDJ892" s="28"/>
      <c r="BDK892" s="28"/>
      <c r="BDL892" s="28"/>
      <c r="BDM892" s="28"/>
      <c r="BDN892" s="28"/>
      <c r="BDO892" s="28"/>
      <c r="BDP892" s="28"/>
      <c r="BDQ892" s="28"/>
      <c r="BDR892" s="28"/>
      <c r="BDS892" s="28"/>
      <c r="BDT892" s="28"/>
      <c r="BDU892" s="28"/>
      <c r="BDV892" s="28"/>
      <c r="BDW892" s="28"/>
      <c r="BDX892" s="28"/>
      <c r="BDY892" s="28"/>
      <c r="BDZ892" s="28"/>
      <c r="BEA892" s="28"/>
      <c r="BEB892" s="28"/>
      <c r="BEC892" s="28"/>
      <c r="BED892" s="28"/>
      <c r="BEE892" s="28"/>
      <c r="BEF892" s="28"/>
      <c r="BEG892" s="28"/>
      <c r="BEH892" s="28"/>
      <c r="BEI892" s="28"/>
      <c r="BEJ892" s="28"/>
      <c r="BEK892" s="28"/>
      <c r="BEL892" s="28"/>
      <c r="BEM892" s="28"/>
      <c r="BEN892" s="28"/>
      <c r="BEO892" s="28"/>
      <c r="BEP892" s="28"/>
      <c r="BEQ892" s="28"/>
      <c r="BER892" s="28"/>
      <c r="BES892" s="28"/>
      <c r="BET892" s="28"/>
      <c r="BEU892" s="28"/>
      <c r="BEV892" s="28"/>
      <c r="BEW892" s="28"/>
      <c r="BEX892" s="28"/>
      <c r="BEY892" s="28"/>
      <c r="BEZ892" s="28"/>
      <c r="BFA892" s="28"/>
      <c r="BFB892" s="28"/>
      <c r="BFC892" s="28"/>
      <c r="BFD892" s="28"/>
      <c r="BFE892" s="28"/>
      <c r="BFF892" s="28"/>
      <c r="BFG892" s="28"/>
      <c r="BFH892" s="28"/>
      <c r="BFI892" s="28"/>
      <c r="BFJ892" s="28"/>
      <c r="BFK892" s="28"/>
      <c r="BFL892" s="28"/>
      <c r="BFM892" s="28"/>
      <c r="BFN892" s="28"/>
      <c r="BFO892" s="28"/>
      <c r="BFP892" s="28"/>
      <c r="BFQ892" s="28"/>
      <c r="BFR892" s="28"/>
      <c r="BFS892" s="28"/>
      <c r="BFT892" s="28"/>
      <c r="BFU892" s="28"/>
      <c r="BFV892" s="28"/>
      <c r="BFW892" s="28"/>
      <c r="BFX892" s="28"/>
      <c r="BFY892" s="28"/>
      <c r="BFZ892" s="28"/>
      <c r="BGA892" s="28"/>
      <c r="BGB892" s="28"/>
      <c r="BGC892" s="28"/>
      <c r="BGD892" s="28"/>
      <c r="BGE892" s="28"/>
      <c r="BGF892" s="28"/>
      <c r="BGG892" s="28"/>
      <c r="BGH892" s="28"/>
      <c r="BGI892" s="28"/>
      <c r="BGJ892" s="28"/>
      <c r="BGK892" s="28"/>
      <c r="BGL892" s="28"/>
      <c r="BGM892" s="28"/>
      <c r="BGN892" s="28"/>
      <c r="BGO892" s="28"/>
      <c r="BGP892" s="28"/>
      <c r="BGQ892" s="28"/>
      <c r="BGR892" s="28"/>
      <c r="BGS892" s="28"/>
      <c r="BGT892" s="28"/>
      <c r="BGU892" s="28"/>
      <c r="BGV892" s="28"/>
      <c r="BGW892" s="28"/>
      <c r="BGX892" s="28"/>
      <c r="BGY892" s="28"/>
      <c r="BGZ892" s="28"/>
      <c r="BHA892" s="28"/>
      <c r="BHB892" s="28"/>
      <c r="BHC892" s="28"/>
      <c r="BHD892" s="28"/>
      <c r="BHE892" s="28"/>
      <c r="BHF892" s="28"/>
      <c r="BHG892" s="28"/>
      <c r="BHH892" s="28"/>
      <c r="BHI892" s="28"/>
      <c r="BHJ892" s="28"/>
      <c r="BHK892" s="28"/>
      <c r="BHL892" s="28"/>
      <c r="BHM892" s="28"/>
      <c r="BHN892" s="28"/>
      <c r="BHO892" s="28"/>
      <c r="BHP892" s="28"/>
      <c r="BHQ892" s="28"/>
      <c r="BHR892" s="28"/>
      <c r="BHS892" s="28"/>
      <c r="BHT892" s="28"/>
      <c r="BHU892" s="28"/>
      <c r="BHV892" s="28"/>
      <c r="BHW892" s="28"/>
      <c r="BHX892" s="28"/>
      <c r="BHY892" s="28"/>
      <c r="BHZ892" s="28"/>
      <c r="BIA892" s="28"/>
      <c r="BIB892" s="28"/>
      <c r="BIC892" s="28"/>
      <c r="BID892" s="28"/>
      <c r="BIE892" s="28"/>
      <c r="BIF892" s="28"/>
      <c r="BIG892" s="28"/>
      <c r="BIH892" s="28"/>
      <c r="BII892" s="28"/>
      <c r="BIJ892" s="28"/>
      <c r="BIK892" s="28"/>
      <c r="BIL892" s="28"/>
      <c r="BIM892" s="28"/>
      <c r="BIN892" s="28"/>
      <c r="BIO892" s="28"/>
      <c r="BIP892" s="28"/>
      <c r="BIQ892" s="28"/>
      <c r="BIR892" s="28"/>
      <c r="BIS892" s="28"/>
      <c r="BIT892" s="28"/>
      <c r="BIU892" s="28"/>
      <c r="BIV892" s="28"/>
      <c r="BIW892" s="28"/>
      <c r="BIX892" s="28"/>
      <c r="BIY892" s="28"/>
      <c r="BIZ892" s="28"/>
      <c r="BJA892" s="28"/>
      <c r="BJB892" s="28"/>
      <c r="BJC892" s="28"/>
      <c r="BJD892" s="28"/>
      <c r="BJE892" s="28"/>
      <c r="BJF892" s="28"/>
      <c r="BJG892" s="28"/>
      <c r="BJH892" s="28"/>
      <c r="BJI892" s="28"/>
      <c r="BJJ892" s="28"/>
      <c r="BJK892" s="28"/>
      <c r="BJL892" s="28"/>
      <c r="BJM892" s="28"/>
      <c r="BJN892" s="28"/>
      <c r="BJO892" s="28"/>
      <c r="BJP892" s="28"/>
      <c r="BJQ892" s="28"/>
      <c r="BJR892" s="28"/>
      <c r="BJS892" s="28"/>
      <c r="BJT892" s="28"/>
      <c r="BJU892" s="28"/>
      <c r="BJV892" s="28"/>
      <c r="BJW892" s="28"/>
      <c r="BJX892" s="28"/>
      <c r="BJY892" s="28"/>
      <c r="BJZ892" s="28"/>
      <c r="BKA892" s="28"/>
      <c r="BKB892" s="28"/>
      <c r="BKC892" s="28"/>
      <c r="BKD892" s="28"/>
      <c r="BKE892" s="28"/>
      <c r="BKF892" s="28"/>
      <c r="BKG892" s="28"/>
      <c r="BKH892" s="28"/>
      <c r="BKI892" s="28"/>
      <c r="BKJ892" s="28"/>
      <c r="BKK892" s="28"/>
      <c r="BKL892" s="28"/>
      <c r="BKM892" s="28"/>
      <c r="BKN892" s="28"/>
      <c r="BKO892" s="28"/>
      <c r="BKP892" s="28"/>
      <c r="BKQ892" s="28"/>
      <c r="BKR892" s="28"/>
      <c r="BKS892" s="28"/>
      <c r="BKT892" s="28"/>
      <c r="BKU892" s="28"/>
      <c r="BKV892" s="28"/>
      <c r="BKW892" s="28"/>
      <c r="BKX892" s="28"/>
      <c r="BKY892" s="28"/>
      <c r="BKZ892" s="28"/>
      <c r="BLA892" s="28"/>
      <c r="BLB892" s="28"/>
      <c r="BLC892" s="28"/>
      <c r="BLD892" s="28"/>
      <c r="BLE892" s="28"/>
      <c r="BLF892" s="28"/>
      <c r="BLG892" s="28"/>
      <c r="BLH892" s="28"/>
      <c r="BLI892" s="28"/>
      <c r="BLJ892" s="28"/>
      <c r="BLK892" s="28"/>
      <c r="BLL892" s="28"/>
      <c r="BLM892" s="28"/>
      <c r="BLN892" s="28"/>
      <c r="BLO892" s="28"/>
      <c r="BLP892" s="28"/>
      <c r="BLQ892" s="28"/>
      <c r="BLR892" s="28"/>
      <c r="BLS892" s="28"/>
      <c r="BLT892" s="28"/>
      <c r="BLU892" s="28"/>
      <c r="BLV892" s="28"/>
      <c r="BLW892" s="28"/>
      <c r="BLX892" s="28"/>
      <c r="BLY892" s="28"/>
      <c r="BLZ892" s="28"/>
      <c r="BMA892" s="28"/>
      <c r="BMB892" s="28"/>
      <c r="BMC892" s="28"/>
      <c r="BMD892" s="28"/>
      <c r="BME892" s="28"/>
      <c r="BMF892" s="28"/>
      <c r="BMG892" s="28"/>
      <c r="BMH892" s="28"/>
      <c r="BMI892" s="28"/>
      <c r="BMJ892" s="28"/>
      <c r="BMK892" s="28"/>
      <c r="BML892" s="28"/>
      <c r="BMM892" s="28"/>
      <c r="BMN892" s="28"/>
      <c r="BMO892" s="28"/>
      <c r="BMP892" s="28"/>
      <c r="BMQ892" s="28"/>
      <c r="BMR892" s="28"/>
      <c r="BMS892" s="28"/>
      <c r="BMT892" s="28"/>
      <c r="BMU892" s="28"/>
      <c r="BMV892" s="28"/>
      <c r="BMW892" s="28"/>
      <c r="BMX892" s="28"/>
      <c r="BMY892" s="28"/>
      <c r="BMZ892" s="28"/>
      <c r="BNA892" s="28"/>
      <c r="BNB892" s="28"/>
      <c r="BNC892" s="28"/>
      <c r="BND892" s="28"/>
      <c r="BNE892" s="28"/>
      <c r="BNF892" s="28"/>
      <c r="BNG892" s="28"/>
      <c r="BNH892" s="28"/>
      <c r="BNI892" s="28"/>
      <c r="BNJ892" s="28"/>
      <c r="BNK892" s="28"/>
      <c r="BNL892" s="28"/>
      <c r="BNM892" s="28"/>
      <c r="BNN892" s="28"/>
      <c r="BNO892" s="28"/>
      <c r="BNP892" s="28"/>
      <c r="BNQ892" s="28"/>
      <c r="BNR892" s="28"/>
      <c r="BNS892" s="28"/>
      <c r="BNT892" s="28"/>
      <c r="BNU892" s="28"/>
      <c r="BNV892" s="28"/>
      <c r="BNW892" s="28"/>
      <c r="BNX892" s="28"/>
      <c r="BNY892" s="28"/>
      <c r="BNZ892" s="28"/>
      <c r="BOA892" s="28"/>
      <c r="BOB892" s="28"/>
      <c r="BOC892" s="28"/>
      <c r="BOD892" s="28"/>
      <c r="BOE892" s="28"/>
      <c r="BOF892" s="28"/>
      <c r="BOG892" s="28"/>
      <c r="BOH892" s="28"/>
      <c r="BOI892" s="28"/>
      <c r="BOJ892" s="28"/>
      <c r="BOK892" s="28"/>
      <c r="BOL892" s="28"/>
      <c r="BOM892" s="28"/>
      <c r="BON892" s="28"/>
      <c r="BOO892" s="28"/>
      <c r="BOP892" s="28"/>
      <c r="BOQ892" s="28"/>
      <c r="BOR892" s="28"/>
      <c r="BOS892" s="28"/>
      <c r="BOT892" s="28"/>
      <c r="BOU892" s="28"/>
      <c r="BOV892" s="28"/>
      <c r="BOW892" s="28"/>
      <c r="BOX892" s="28"/>
      <c r="BOY892" s="28"/>
      <c r="BOZ892" s="28"/>
      <c r="BPA892" s="28"/>
      <c r="BPB892" s="28"/>
      <c r="BPC892" s="28"/>
      <c r="BPD892" s="28"/>
      <c r="BPE892" s="28"/>
      <c r="BPF892" s="28"/>
      <c r="BPG892" s="28"/>
      <c r="BPH892" s="28"/>
      <c r="BPI892" s="28"/>
      <c r="BPJ892" s="28"/>
      <c r="BPK892" s="28"/>
      <c r="BPL892" s="28"/>
      <c r="BPM892" s="28"/>
      <c r="BPN892" s="28"/>
      <c r="BPO892" s="28"/>
      <c r="BPP892" s="28"/>
      <c r="BPQ892" s="28"/>
      <c r="BPR892" s="28"/>
      <c r="BPS892" s="28"/>
      <c r="BPT892" s="28"/>
      <c r="BPU892" s="28"/>
      <c r="BPV892" s="28"/>
      <c r="BPW892" s="28"/>
      <c r="BPX892" s="28"/>
      <c r="BPY892" s="28"/>
      <c r="BPZ892" s="28"/>
      <c r="BQA892" s="28"/>
      <c r="BQB892" s="28"/>
      <c r="BQC892" s="28"/>
      <c r="BQD892" s="28"/>
      <c r="BQE892" s="28"/>
      <c r="BQF892" s="28"/>
      <c r="BQG892" s="28"/>
      <c r="BQH892" s="28"/>
      <c r="BQI892" s="28"/>
      <c r="BQJ892" s="28"/>
      <c r="BQK892" s="28"/>
      <c r="BQL892" s="28"/>
      <c r="BQM892" s="28"/>
      <c r="BQN892" s="28"/>
      <c r="BQO892" s="28"/>
      <c r="BQP892" s="28"/>
      <c r="BQQ892" s="28"/>
      <c r="BQR892" s="28"/>
      <c r="BQS892" s="28"/>
      <c r="BQT892" s="28"/>
      <c r="BQU892" s="28"/>
      <c r="BQV892" s="28"/>
      <c r="BQW892" s="28"/>
      <c r="BQX892" s="28"/>
      <c r="BQY892" s="28"/>
      <c r="BQZ892" s="28"/>
      <c r="BRA892" s="28"/>
      <c r="BRB892" s="28"/>
      <c r="BRC892" s="28"/>
      <c r="BRD892" s="28"/>
      <c r="BRE892" s="28"/>
      <c r="BRF892" s="28"/>
      <c r="BRG892" s="28"/>
      <c r="BRH892" s="28"/>
      <c r="BRI892" s="28"/>
      <c r="BRJ892" s="28"/>
      <c r="BRK892" s="28"/>
      <c r="BRL892" s="28"/>
      <c r="BRM892" s="28"/>
      <c r="BRN892" s="28"/>
      <c r="BRO892" s="28"/>
      <c r="BRP892" s="28"/>
      <c r="BRQ892" s="28"/>
      <c r="BRR892" s="28"/>
      <c r="BRS892" s="28"/>
      <c r="BRT892" s="28"/>
      <c r="BRU892" s="28"/>
      <c r="BRV892" s="28"/>
      <c r="BRW892" s="28"/>
      <c r="BRX892" s="28"/>
      <c r="BRY892" s="28"/>
      <c r="BRZ892" s="28"/>
      <c r="BSA892" s="28"/>
      <c r="BSB892" s="28"/>
      <c r="BSC892" s="28"/>
      <c r="BSD892" s="28"/>
      <c r="BSE892" s="28"/>
      <c r="BSF892" s="28"/>
      <c r="BSG892" s="28"/>
      <c r="BSH892" s="28"/>
      <c r="BSI892" s="28"/>
      <c r="BSJ892" s="28"/>
      <c r="BSK892" s="28"/>
      <c r="BSL892" s="28"/>
      <c r="BSM892" s="28"/>
      <c r="BSN892" s="28"/>
      <c r="BSO892" s="28"/>
      <c r="BSP892" s="28"/>
      <c r="BSQ892" s="28"/>
      <c r="BSR892" s="28"/>
      <c r="BSS892" s="28"/>
      <c r="BST892" s="28"/>
      <c r="BSU892" s="28"/>
      <c r="BSV892" s="28"/>
      <c r="BSW892" s="28"/>
      <c r="BSX892" s="28"/>
      <c r="BSY892" s="28"/>
      <c r="BSZ892" s="28"/>
      <c r="BTA892" s="28"/>
      <c r="BTB892" s="28"/>
      <c r="BTC892" s="28"/>
      <c r="BTD892" s="28"/>
      <c r="BTE892" s="28"/>
      <c r="BTF892" s="28"/>
      <c r="BTG892" s="28"/>
      <c r="BTH892" s="28"/>
      <c r="BTI892" s="28"/>
      <c r="BTJ892" s="28"/>
      <c r="BTK892" s="28"/>
      <c r="BTL892" s="28"/>
      <c r="BTM892" s="28"/>
      <c r="BTN892" s="28"/>
      <c r="BTO892" s="28"/>
      <c r="BTP892" s="28"/>
      <c r="BTQ892" s="28"/>
      <c r="BTR892" s="28"/>
      <c r="BTS892" s="28"/>
      <c r="BTT892" s="28"/>
      <c r="BTU892" s="28"/>
      <c r="BTV892" s="28"/>
      <c r="BTW892" s="28"/>
      <c r="BTX892" s="28"/>
      <c r="BTY892" s="28"/>
      <c r="BTZ892" s="28"/>
      <c r="BUA892" s="28"/>
      <c r="BUB892" s="28"/>
      <c r="BUC892" s="28"/>
      <c r="BUD892" s="28"/>
      <c r="BUE892" s="28"/>
      <c r="BUF892" s="28"/>
      <c r="BUG892" s="28"/>
      <c r="BUH892" s="28"/>
      <c r="BUI892" s="28"/>
      <c r="BUJ892" s="28"/>
      <c r="BUK892" s="28"/>
      <c r="BUL892" s="28"/>
      <c r="BUM892" s="28"/>
      <c r="BUN892" s="28"/>
      <c r="BUO892" s="28"/>
      <c r="BUP892" s="28"/>
      <c r="BUQ892" s="28"/>
      <c r="BUR892" s="28"/>
      <c r="BUS892" s="28"/>
      <c r="BUT892" s="28"/>
      <c r="BUU892" s="28"/>
      <c r="BUV892" s="28"/>
      <c r="BUW892" s="28"/>
      <c r="BUX892" s="28"/>
      <c r="BUY892" s="28"/>
      <c r="BUZ892" s="28"/>
      <c r="BVA892" s="28"/>
      <c r="BVB892" s="28"/>
      <c r="BVC892" s="28"/>
      <c r="BVD892" s="28"/>
      <c r="BVE892" s="28"/>
      <c r="BVF892" s="28"/>
      <c r="BVG892" s="28"/>
      <c r="BVH892" s="28"/>
      <c r="BVI892" s="28"/>
      <c r="BVJ892" s="28"/>
      <c r="BVK892" s="28"/>
      <c r="BVL892" s="28"/>
      <c r="BVM892" s="28"/>
      <c r="BVN892" s="28"/>
      <c r="BVO892" s="28"/>
      <c r="BVP892" s="28"/>
      <c r="BVQ892" s="28"/>
      <c r="BVR892" s="28"/>
      <c r="BVS892" s="28"/>
      <c r="BVT892" s="28"/>
      <c r="BVU892" s="28"/>
      <c r="BVV892" s="28"/>
      <c r="BVW892" s="28"/>
      <c r="BVX892" s="28"/>
      <c r="BVY892" s="28"/>
      <c r="BVZ892" s="28"/>
      <c r="BWA892" s="28"/>
      <c r="BWB892" s="28"/>
      <c r="BWC892" s="28"/>
      <c r="BWD892" s="28"/>
      <c r="BWE892" s="28"/>
      <c r="BWF892" s="28"/>
      <c r="BWG892" s="28"/>
      <c r="BWH892" s="28"/>
      <c r="BWI892" s="28"/>
      <c r="BWJ892" s="28"/>
      <c r="BWK892" s="28"/>
      <c r="BWL892" s="28"/>
      <c r="BWM892" s="28"/>
      <c r="BWN892" s="28"/>
      <c r="BWO892" s="28"/>
      <c r="BWP892" s="28"/>
      <c r="BWQ892" s="28"/>
      <c r="BWR892" s="28"/>
      <c r="BWS892" s="28"/>
      <c r="BWT892" s="28"/>
      <c r="BWU892" s="28"/>
      <c r="BWV892" s="28"/>
      <c r="BWW892" s="28"/>
      <c r="BWX892" s="28"/>
      <c r="BWY892" s="28"/>
      <c r="BWZ892" s="28"/>
      <c r="BXA892" s="28"/>
      <c r="BXB892" s="28"/>
      <c r="BXC892" s="28"/>
      <c r="BXD892" s="28"/>
      <c r="BXE892" s="28"/>
      <c r="BXF892" s="28"/>
      <c r="BXG892" s="28"/>
      <c r="BXH892" s="28"/>
      <c r="BXI892" s="28"/>
      <c r="BXJ892" s="28"/>
      <c r="BXK892" s="28"/>
      <c r="BXL892" s="28"/>
      <c r="BXM892" s="28"/>
      <c r="BXN892" s="28"/>
      <c r="BXO892" s="28"/>
      <c r="BXP892" s="28"/>
      <c r="BXQ892" s="28"/>
      <c r="BXR892" s="28"/>
      <c r="BXS892" s="28"/>
      <c r="BXT892" s="28"/>
      <c r="BXU892" s="28"/>
      <c r="BXV892" s="28"/>
      <c r="BXW892" s="28"/>
      <c r="BXX892" s="28"/>
      <c r="BXY892" s="28"/>
      <c r="BXZ892" s="28"/>
      <c r="BYA892" s="28"/>
      <c r="BYB892" s="28"/>
      <c r="BYC892" s="28"/>
      <c r="BYD892" s="28"/>
      <c r="BYE892" s="28"/>
      <c r="BYF892" s="28"/>
      <c r="BYG892" s="28"/>
      <c r="BYH892" s="28"/>
      <c r="BYI892" s="28"/>
      <c r="BYJ892" s="28"/>
      <c r="BYK892" s="28"/>
      <c r="BYL892" s="28"/>
      <c r="BYM892" s="28"/>
      <c r="BYN892" s="28"/>
      <c r="BYO892" s="28"/>
      <c r="BYP892" s="28"/>
      <c r="BYQ892" s="28"/>
      <c r="BYR892" s="28"/>
      <c r="BYS892" s="28"/>
      <c r="BYT892" s="28"/>
      <c r="BYU892" s="28"/>
      <c r="BYV892" s="28"/>
      <c r="BYW892" s="28"/>
      <c r="BYX892" s="28"/>
      <c r="BYY892" s="28"/>
      <c r="BYZ892" s="28"/>
      <c r="BZA892" s="28"/>
      <c r="BZB892" s="28"/>
      <c r="BZC892" s="28"/>
      <c r="BZD892" s="28"/>
      <c r="BZE892" s="28"/>
      <c r="BZF892" s="28"/>
      <c r="BZG892" s="28"/>
      <c r="BZH892" s="28"/>
      <c r="BZI892" s="28"/>
      <c r="BZJ892" s="28"/>
      <c r="BZK892" s="28"/>
      <c r="BZL892" s="28"/>
      <c r="BZM892" s="28"/>
      <c r="BZN892" s="28"/>
      <c r="BZO892" s="28"/>
      <c r="BZP892" s="28"/>
      <c r="BZQ892" s="28"/>
      <c r="BZR892" s="28"/>
      <c r="BZS892" s="28"/>
      <c r="BZT892" s="28"/>
      <c r="BZU892" s="28"/>
      <c r="BZV892" s="28"/>
      <c r="BZW892" s="28"/>
      <c r="BZX892" s="28"/>
      <c r="BZY892" s="28"/>
      <c r="BZZ892" s="28"/>
      <c r="CAA892" s="28"/>
      <c r="CAB892" s="28"/>
      <c r="CAC892" s="28"/>
      <c r="CAD892" s="28"/>
      <c r="CAE892" s="28"/>
      <c r="CAF892" s="28"/>
      <c r="CAG892" s="28"/>
      <c r="CAH892" s="28"/>
      <c r="CAI892" s="28"/>
      <c r="CAJ892" s="28"/>
      <c r="CAK892" s="28"/>
      <c r="CAL892" s="28"/>
      <c r="CAM892" s="28"/>
      <c r="CAN892" s="28"/>
      <c r="CAO892" s="28"/>
      <c r="CAP892" s="28"/>
      <c r="CAQ892" s="28"/>
      <c r="CAR892" s="28"/>
      <c r="CAS892" s="28"/>
      <c r="CAT892" s="28"/>
      <c r="CAU892" s="28"/>
      <c r="CAV892" s="28"/>
      <c r="CAW892" s="28"/>
      <c r="CAX892" s="28"/>
      <c r="CAY892" s="28"/>
      <c r="CAZ892" s="28"/>
      <c r="CBA892" s="28"/>
      <c r="CBB892" s="28"/>
      <c r="CBC892" s="28"/>
      <c r="CBD892" s="28"/>
      <c r="CBE892" s="28"/>
      <c r="CBF892" s="28"/>
      <c r="CBG892" s="28"/>
      <c r="CBH892" s="28"/>
      <c r="CBI892" s="28"/>
      <c r="CBJ892" s="28"/>
      <c r="CBK892" s="28"/>
      <c r="CBL892" s="28"/>
      <c r="CBM892" s="28"/>
      <c r="CBN892" s="28"/>
      <c r="CBO892" s="28"/>
      <c r="CBP892" s="28"/>
      <c r="CBQ892" s="28"/>
      <c r="CBR892" s="28"/>
      <c r="CBS892" s="28"/>
      <c r="CBT892" s="28"/>
      <c r="CBU892" s="28"/>
      <c r="CBV892" s="28"/>
      <c r="CBW892" s="28"/>
      <c r="CBX892" s="28"/>
      <c r="CBY892" s="28"/>
      <c r="CBZ892" s="28"/>
      <c r="CCA892" s="28"/>
      <c r="CCB892" s="28"/>
      <c r="CCC892" s="28"/>
      <c r="CCD892" s="28"/>
      <c r="CCE892" s="28"/>
      <c r="CCF892" s="28"/>
      <c r="CCG892" s="28"/>
      <c r="CCH892" s="28"/>
      <c r="CCI892" s="28"/>
      <c r="CCJ892" s="28"/>
      <c r="CCK892" s="28"/>
      <c r="CCL892" s="28"/>
      <c r="CCM892" s="28"/>
      <c r="CCN892" s="28"/>
      <c r="CCO892" s="28"/>
      <c r="CCP892" s="28"/>
      <c r="CCQ892" s="28"/>
      <c r="CCR892" s="28"/>
      <c r="CCS892" s="28"/>
      <c r="CCT892" s="28"/>
      <c r="CCU892" s="28"/>
      <c r="CCV892" s="28"/>
      <c r="CCW892" s="28"/>
      <c r="CCX892" s="28"/>
      <c r="CCY892" s="28"/>
      <c r="CCZ892" s="28"/>
      <c r="CDA892" s="28"/>
      <c r="CDB892" s="28"/>
      <c r="CDC892" s="28"/>
      <c r="CDD892" s="28"/>
      <c r="CDE892" s="28"/>
      <c r="CDF892" s="28"/>
      <c r="CDG892" s="28"/>
      <c r="CDH892" s="28"/>
      <c r="CDI892" s="28"/>
      <c r="CDJ892" s="28"/>
      <c r="CDK892" s="28"/>
      <c r="CDL892" s="28"/>
      <c r="CDM892" s="28"/>
      <c r="CDN892" s="28"/>
      <c r="CDO892" s="28"/>
      <c r="CDP892" s="28"/>
      <c r="CDQ892" s="28"/>
      <c r="CDR892" s="28"/>
      <c r="CDS892" s="28"/>
      <c r="CDT892" s="28"/>
      <c r="CDU892" s="28"/>
      <c r="CDV892" s="28"/>
      <c r="CDW892" s="28"/>
      <c r="CDX892" s="28"/>
      <c r="CDY892" s="28"/>
      <c r="CDZ892" s="28"/>
      <c r="CEA892" s="28"/>
      <c r="CEB892" s="28"/>
      <c r="CEC892" s="28"/>
      <c r="CED892" s="28"/>
      <c r="CEE892" s="28"/>
      <c r="CEF892" s="28"/>
      <c r="CEG892" s="28"/>
      <c r="CEH892" s="28"/>
      <c r="CEI892" s="28"/>
      <c r="CEJ892" s="28"/>
      <c r="CEK892" s="28"/>
      <c r="CEL892" s="28"/>
      <c r="CEM892" s="28"/>
      <c r="CEN892" s="28"/>
      <c r="CEO892" s="28"/>
      <c r="CEP892" s="28"/>
      <c r="CEQ892" s="28"/>
      <c r="CER892" s="28"/>
      <c r="CES892" s="28"/>
      <c r="CET892" s="28"/>
      <c r="CEU892" s="28"/>
      <c r="CEV892" s="28"/>
      <c r="CEW892" s="28"/>
      <c r="CEX892" s="28"/>
      <c r="CEY892" s="28"/>
      <c r="CEZ892" s="28"/>
      <c r="CFA892" s="28"/>
      <c r="CFB892" s="28"/>
      <c r="CFC892" s="28"/>
      <c r="CFD892" s="28"/>
      <c r="CFE892" s="28"/>
      <c r="CFF892" s="28"/>
      <c r="CFG892" s="28"/>
      <c r="CFH892" s="28"/>
      <c r="CFI892" s="28"/>
      <c r="CFJ892" s="28"/>
      <c r="CFK892" s="28"/>
      <c r="CFL892" s="28"/>
      <c r="CFM892" s="28"/>
      <c r="CFN892" s="28"/>
      <c r="CFO892" s="28"/>
      <c r="CFP892" s="28"/>
      <c r="CFQ892" s="28"/>
      <c r="CFR892" s="28"/>
      <c r="CFS892" s="28"/>
      <c r="CFT892" s="28"/>
      <c r="CFU892" s="28"/>
      <c r="CFV892" s="28"/>
      <c r="CFW892" s="28"/>
      <c r="CFX892" s="28"/>
      <c r="CFY892" s="28"/>
      <c r="CFZ892" s="28"/>
      <c r="CGA892" s="28"/>
      <c r="CGB892" s="28"/>
      <c r="CGC892" s="28"/>
      <c r="CGD892" s="28"/>
      <c r="CGE892" s="28"/>
      <c r="CGF892" s="28"/>
      <c r="CGG892" s="28"/>
      <c r="CGH892" s="28"/>
      <c r="CGI892" s="28"/>
      <c r="CGJ892" s="28"/>
      <c r="CGK892" s="28"/>
      <c r="CGL892" s="28"/>
      <c r="CGM892" s="28"/>
      <c r="CGN892" s="28"/>
      <c r="CGO892" s="28"/>
      <c r="CGP892" s="28"/>
      <c r="CGQ892" s="28"/>
      <c r="CGR892" s="28"/>
      <c r="CGS892" s="28"/>
      <c r="CGT892" s="28"/>
      <c r="CGU892" s="28"/>
      <c r="CGV892" s="28"/>
      <c r="CGW892" s="28"/>
      <c r="CGX892" s="28"/>
      <c r="CGY892" s="28"/>
      <c r="CGZ892" s="28"/>
      <c r="CHA892" s="28"/>
      <c r="CHB892" s="28"/>
      <c r="CHC892" s="28"/>
      <c r="CHD892" s="28"/>
      <c r="CHE892" s="28"/>
      <c r="CHF892" s="28"/>
      <c r="CHG892" s="28"/>
      <c r="CHH892" s="28"/>
      <c r="CHI892" s="28"/>
      <c r="CHJ892" s="28"/>
      <c r="CHK892" s="28"/>
      <c r="CHL892" s="28"/>
      <c r="CHM892" s="28"/>
      <c r="CHN892" s="28"/>
      <c r="CHO892" s="28"/>
      <c r="CHP892" s="28"/>
      <c r="CHQ892" s="28"/>
      <c r="CHR892" s="28"/>
      <c r="CHS892" s="28"/>
      <c r="CHT892" s="28"/>
      <c r="CHU892" s="28"/>
      <c r="CHV892" s="28"/>
      <c r="CHW892" s="28"/>
      <c r="CHX892" s="28"/>
      <c r="CHY892" s="28"/>
      <c r="CHZ892" s="28"/>
      <c r="CIA892" s="28"/>
      <c r="CIB892" s="28"/>
      <c r="CIC892" s="28"/>
      <c r="CID892" s="28"/>
      <c r="CIE892" s="28"/>
      <c r="CIF892" s="28"/>
      <c r="CIG892" s="28"/>
      <c r="CIH892" s="28"/>
      <c r="CII892" s="28"/>
      <c r="CIJ892" s="28"/>
      <c r="CIK892" s="28"/>
      <c r="CIL892" s="28"/>
      <c r="CIM892" s="28"/>
      <c r="CIN892" s="28"/>
      <c r="CIO892" s="28"/>
      <c r="CIP892" s="28"/>
      <c r="CIQ892" s="28"/>
      <c r="CIR892" s="28"/>
      <c r="CIS892" s="28"/>
      <c r="CIT892" s="28"/>
      <c r="CIU892" s="28"/>
      <c r="CIV892" s="28"/>
      <c r="CIW892" s="28"/>
      <c r="CIX892" s="28"/>
      <c r="CIY892" s="28"/>
      <c r="CIZ892" s="28"/>
      <c r="CJA892" s="28"/>
      <c r="CJB892" s="28"/>
      <c r="CJC892" s="28"/>
      <c r="CJD892" s="28"/>
      <c r="CJE892" s="28"/>
      <c r="CJF892" s="28"/>
      <c r="CJG892" s="28"/>
      <c r="CJH892" s="28"/>
      <c r="CJI892" s="28"/>
      <c r="CJJ892" s="28"/>
      <c r="CJK892" s="28"/>
      <c r="CJL892" s="28"/>
      <c r="CJM892" s="28"/>
      <c r="CJN892" s="28"/>
      <c r="CJO892" s="28"/>
      <c r="CJP892" s="28"/>
      <c r="CJQ892" s="28"/>
      <c r="CJR892" s="28"/>
      <c r="CJS892" s="28"/>
      <c r="CJT892" s="28"/>
      <c r="CJU892" s="28"/>
      <c r="CJV892" s="28"/>
      <c r="CJW892" s="28"/>
      <c r="CJX892" s="28"/>
      <c r="CJY892" s="28"/>
      <c r="CJZ892" s="28"/>
      <c r="CKA892" s="28"/>
      <c r="CKB892" s="28"/>
      <c r="CKC892" s="28"/>
      <c r="CKD892" s="28"/>
      <c r="CKE892" s="28"/>
      <c r="CKF892" s="28"/>
      <c r="CKG892" s="28"/>
      <c r="CKH892" s="28"/>
      <c r="CKI892" s="28"/>
      <c r="CKJ892" s="28"/>
      <c r="CKK892" s="28"/>
      <c r="CKL892" s="28"/>
      <c r="CKM892" s="28"/>
      <c r="CKN892" s="28"/>
      <c r="CKO892" s="28"/>
      <c r="CKP892" s="28"/>
      <c r="CKQ892" s="28"/>
      <c r="CKR892" s="28"/>
      <c r="CKS892" s="28"/>
      <c r="CKT892" s="28"/>
      <c r="CKU892" s="28"/>
      <c r="CKV892" s="28"/>
      <c r="CKW892" s="28"/>
      <c r="CKX892" s="28"/>
      <c r="CKY892" s="28"/>
      <c r="CKZ892" s="28"/>
      <c r="CLA892" s="28"/>
      <c r="CLB892" s="28"/>
      <c r="CLC892" s="28"/>
      <c r="CLD892" s="28"/>
      <c r="CLE892" s="28"/>
      <c r="CLF892" s="28"/>
      <c r="CLG892" s="28"/>
      <c r="CLH892" s="28"/>
      <c r="CLI892" s="28"/>
      <c r="CLJ892" s="28"/>
      <c r="CLK892" s="28"/>
      <c r="CLL892" s="28"/>
      <c r="CLM892" s="28"/>
      <c r="CLN892" s="28"/>
      <c r="CLO892" s="28"/>
      <c r="CLP892" s="28"/>
      <c r="CLQ892" s="28"/>
      <c r="CLR892" s="28"/>
      <c r="CLS892" s="28"/>
      <c r="CLT892" s="28"/>
      <c r="CLU892" s="28"/>
      <c r="CLV892" s="28"/>
      <c r="CLW892" s="28"/>
      <c r="CLX892" s="28"/>
      <c r="CLY892" s="28"/>
      <c r="CLZ892" s="28"/>
      <c r="CMA892" s="28"/>
      <c r="CMB892" s="28"/>
      <c r="CMC892" s="28"/>
      <c r="CMD892" s="28"/>
      <c r="CME892" s="28"/>
      <c r="CMF892" s="28"/>
      <c r="CMG892" s="28"/>
      <c r="CMH892" s="28"/>
      <c r="CMI892" s="28"/>
      <c r="CMJ892" s="28"/>
      <c r="CMK892" s="28"/>
      <c r="CML892" s="28"/>
      <c r="CMM892" s="28"/>
      <c r="CMN892" s="28"/>
      <c r="CMO892" s="28"/>
      <c r="CMP892" s="28"/>
      <c r="CMQ892" s="28"/>
      <c r="CMR892" s="28"/>
      <c r="CMS892" s="28"/>
      <c r="CMT892" s="28"/>
      <c r="CMU892" s="28"/>
      <c r="CMV892" s="28"/>
      <c r="CMW892" s="28"/>
      <c r="CMX892" s="28"/>
      <c r="CMY892" s="28"/>
      <c r="CMZ892" s="28"/>
      <c r="CNA892" s="28"/>
      <c r="CNB892" s="28"/>
      <c r="CNC892" s="28"/>
      <c r="CND892" s="28"/>
      <c r="CNE892" s="28"/>
      <c r="CNF892" s="28"/>
      <c r="CNG892" s="28"/>
      <c r="CNH892" s="28"/>
      <c r="CNI892" s="28"/>
      <c r="CNJ892" s="28"/>
      <c r="CNK892" s="28"/>
      <c r="CNL892" s="28"/>
      <c r="CNM892" s="28"/>
      <c r="CNN892" s="28"/>
      <c r="CNO892" s="28"/>
      <c r="CNP892" s="28"/>
      <c r="CNQ892" s="28"/>
      <c r="CNR892" s="28"/>
      <c r="CNS892" s="28"/>
      <c r="CNT892" s="28"/>
      <c r="CNU892" s="28"/>
      <c r="CNV892" s="28"/>
      <c r="CNW892" s="28"/>
      <c r="CNX892" s="28"/>
      <c r="CNY892" s="28"/>
      <c r="CNZ892" s="28"/>
      <c r="COA892" s="28"/>
      <c r="COB892" s="28"/>
      <c r="COC892" s="28"/>
      <c r="COD892" s="28"/>
      <c r="COE892" s="28"/>
      <c r="COF892" s="28"/>
      <c r="COG892" s="28"/>
      <c r="COH892" s="28"/>
      <c r="COI892" s="28"/>
      <c r="COJ892" s="28"/>
      <c r="COK892" s="28"/>
      <c r="COL892" s="28"/>
      <c r="COM892" s="28"/>
      <c r="CON892" s="28"/>
      <c r="COO892" s="28"/>
      <c r="COP892" s="28"/>
      <c r="COQ892" s="28"/>
      <c r="COR892" s="28"/>
      <c r="COS892" s="28"/>
      <c r="COT892" s="28"/>
      <c r="COU892" s="28"/>
      <c r="COV892" s="28"/>
      <c r="COW892" s="28"/>
      <c r="COX892" s="28"/>
      <c r="COY892" s="28"/>
      <c r="COZ892" s="28"/>
      <c r="CPA892" s="28"/>
      <c r="CPB892" s="28"/>
      <c r="CPC892" s="28"/>
      <c r="CPD892" s="28"/>
      <c r="CPE892" s="28"/>
      <c r="CPF892" s="28"/>
      <c r="CPG892" s="28"/>
      <c r="CPH892" s="28"/>
      <c r="CPI892" s="28"/>
      <c r="CPJ892" s="28"/>
      <c r="CPK892" s="28"/>
      <c r="CPL892" s="28"/>
      <c r="CPM892" s="28"/>
      <c r="CPN892" s="28"/>
      <c r="CPO892" s="28"/>
      <c r="CPP892" s="28"/>
      <c r="CPQ892" s="28"/>
      <c r="CPR892" s="28"/>
      <c r="CPS892" s="28"/>
      <c r="CPT892" s="28"/>
      <c r="CPU892" s="28"/>
      <c r="CPV892" s="28"/>
      <c r="CPW892" s="28"/>
      <c r="CPX892" s="28"/>
      <c r="CPY892" s="28"/>
      <c r="CPZ892" s="28"/>
      <c r="CQA892" s="28"/>
      <c r="CQB892" s="28"/>
      <c r="CQC892" s="28"/>
      <c r="CQD892" s="28"/>
      <c r="CQE892" s="28"/>
      <c r="CQF892" s="28"/>
      <c r="CQG892" s="28"/>
      <c r="CQH892" s="28"/>
      <c r="CQI892" s="28"/>
      <c r="CQJ892" s="28"/>
      <c r="CQK892" s="28"/>
      <c r="CQL892" s="28"/>
      <c r="CQM892" s="28"/>
      <c r="CQN892" s="28"/>
      <c r="CQO892" s="28"/>
      <c r="CQP892" s="28"/>
      <c r="CQQ892" s="28"/>
      <c r="CQR892" s="28"/>
      <c r="CQS892" s="28"/>
      <c r="CQT892" s="28"/>
      <c r="CQU892" s="28"/>
      <c r="CQV892" s="28"/>
      <c r="CQW892" s="28"/>
      <c r="CQX892" s="28"/>
      <c r="CQY892" s="28"/>
      <c r="CQZ892" s="28"/>
      <c r="CRA892" s="28"/>
      <c r="CRB892" s="28"/>
      <c r="CRC892" s="28"/>
      <c r="CRD892" s="28"/>
      <c r="CRE892" s="28"/>
      <c r="CRF892" s="28"/>
      <c r="CRG892" s="28"/>
      <c r="CRH892" s="28"/>
      <c r="CRI892" s="28"/>
      <c r="CRJ892" s="28"/>
      <c r="CRK892" s="28"/>
      <c r="CRL892" s="28"/>
      <c r="CRM892" s="28"/>
      <c r="CRN892" s="28"/>
      <c r="CRO892" s="28"/>
      <c r="CRP892" s="28"/>
      <c r="CRQ892" s="28"/>
      <c r="CRR892" s="28"/>
      <c r="CRS892" s="28"/>
      <c r="CRT892" s="28"/>
      <c r="CRU892" s="28"/>
      <c r="CRV892" s="28"/>
      <c r="CRW892" s="28"/>
      <c r="CRX892" s="28"/>
      <c r="CRY892" s="28"/>
      <c r="CRZ892" s="28"/>
      <c r="CSA892" s="28"/>
      <c r="CSB892" s="28"/>
      <c r="CSC892" s="28"/>
      <c r="CSD892" s="28"/>
      <c r="CSE892" s="28"/>
      <c r="CSF892" s="28"/>
      <c r="CSG892" s="28"/>
      <c r="CSH892" s="28"/>
      <c r="CSI892" s="28"/>
      <c r="CSJ892" s="28"/>
      <c r="CSK892" s="28"/>
      <c r="CSL892" s="28"/>
      <c r="CSM892" s="28"/>
      <c r="CSN892" s="28"/>
      <c r="CSO892" s="28"/>
      <c r="CSP892" s="28"/>
      <c r="CSQ892" s="28"/>
      <c r="CSR892" s="28"/>
      <c r="CSS892" s="28"/>
      <c r="CST892" s="28"/>
      <c r="CSU892" s="28"/>
      <c r="CSV892" s="28"/>
      <c r="CSW892" s="28"/>
      <c r="CSX892" s="28"/>
      <c r="CSY892" s="28"/>
      <c r="CSZ892" s="28"/>
      <c r="CTA892" s="28"/>
      <c r="CTB892" s="28"/>
      <c r="CTC892" s="28"/>
      <c r="CTD892" s="28"/>
      <c r="CTE892" s="28"/>
      <c r="CTF892" s="28"/>
      <c r="CTG892" s="28"/>
      <c r="CTH892" s="28"/>
      <c r="CTI892" s="28"/>
      <c r="CTJ892" s="28"/>
      <c r="CTK892" s="28"/>
      <c r="CTL892" s="28"/>
      <c r="CTM892" s="28"/>
      <c r="CTN892" s="28"/>
      <c r="CTO892" s="28"/>
      <c r="CTP892" s="28"/>
      <c r="CTQ892" s="28"/>
      <c r="CTR892" s="28"/>
      <c r="CTS892" s="28"/>
      <c r="CTT892" s="28"/>
      <c r="CTU892" s="28"/>
      <c r="CTV892" s="28"/>
      <c r="CTW892" s="28"/>
      <c r="CTX892" s="28"/>
      <c r="CTY892" s="28"/>
      <c r="CTZ892" s="28"/>
      <c r="CUA892" s="28"/>
      <c r="CUB892" s="28"/>
      <c r="CUC892" s="28"/>
      <c r="CUD892" s="28"/>
      <c r="CUE892" s="28"/>
      <c r="CUF892" s="28"/>
      <c r="CUG892" s="28"/>
      <c r="CUH892" s="28"/>
      <c r="CUI892" s="28"/>
      <c r="CUJ892" s="28"/>
      <c r="CUK892" s="28"/>
      <c r="CUL892" s="28"/>
      <c r="CUM892" s="28"/>
      <c r="CUN892" s="28"/>
      <c r="CUO892" s="28"/>
      <c r="CUP892" s="28"/>
      <c r="CUQ892" s="28"/>
      <c r="CUR892" s="28"/>
      <c r="CUS892" s="28"/>
      <c r="CUT892" s="28"/>
      <c r="CUU892" s="28"/>
      <c r="CUV892" s="28"/>
      <c r="CUW892" s="28"/>
      <c r="CUX892" s="28"/>
      <c r="CUY892" s="28"/>
      <c r="CUZ892" s="28"/>
      <c r="CVA892" s="28"/>
      <c r="CVB892" s="28"/>
      <c r="CVC892" s="28"/>
      <c r="CVD892" s="28"/>
      <c r="CVE892" s="28"/>
      <c r="CVF892" s="28"/>
      <c r="CVG892" s="28"/>
      <c r="CVH892" s="28"/>
      <c r="CVI892" s="28"/>
      <c r="CVJ892" s="28"/>
      <c r="CVK892" s="28"/>
      <c r="CVL892" s="28"/>
      <c r="CVM892" s="28"/>
      <c r="CVN892" s="28"/>
      <c r="CVO892" s="28"/>
      <c r="CVP892" s="28"/>
      <c r="CVQ892" s="28"/>
      <c r="CVR892" s="28"/>
      <c r="CVS892" s="28"/>
      <c r="CVT892" s="28"/>
      <c r="CVU892" s="28"/>
      <c r="CVV892" s="28"/>
      <c r="CVW892" s="28"/>
      <c r="CVX892" s="28"/>
      <c r="CVY892" s="28"/>
      <c r="CVZ892" s="28"/>
      <c r="CWA892" s="28"/>
      <c r="CWB892" s="28"/>
      <c r="CWC892" s="28"/>
      <c r="CWD892" s="28"/>
      <c r="CWE892" s="28"/>
      <c r="CWF892" s="28"/>
      <c r="CWG892" s="28"/>
      <c r="CWH892" s="28"/>
      <c r="CWI892" s="28"/>
      <c r="CWJ892" s="28"/>
      <c r="CWK892" s="28"/>
      <c r="CWL892" s="28"/>
      <c r="CWM892" s="28"/>
      <c r="CWN892" s="28"/>
      <c r="CWO892" s="28"/>
      <c r="CWP892" s="28"/>
      <c r="CWQ892" s="28"/>
      <c r="CWR892" s="28"/>
      <c r="CWS892" s="28"/>
      <c r="CWT892" s="28"/>
      <c r="CWU892" s="28"/>
      <c r="CWV892" s="28"/>
      <c r="CWW892" s="28"/>
      <c r="CWX892" s="28"/>
      <c r="CWY892" s="28"/>
      <c r="CWZ892" s="28"/>
      <c r="CXA892" s="28"/>
      <c r="CXB892" s="28"/>
      <c r="CXC892" s="28"/>
      <c r="CXD892" s="28"/>
      <c r="CXE892" s="28"/>
      <c r="CXF892" s="28"/>
      <c r="CXG892" s="28"/>
      <c r="CXH892" s="28"/>
      <c r="CXI892" s="28"/>
      <c r="CXJ892" s="28"/>
      <c r="CXK892" s="28"/>
      <c r="CXL892" s="28"/>
      <c r="CXM892" s="28"/>
      <c r="CXN892" s="28"/>
      <c r="CXO892" s="28"/>
      <c r="CXP892" s="28"/>
      <c r="CXQ892" s="28"/>
      <c r="CXR892" s="28"/>
      <c r="CXS892" s="28"/>
      <c r="CXT892" s="28"/>
      <c r="CXU892" s="28"/>
      <c r="CXV892" s="28"/>
      <c r="CXW892" s="28"/>
      <c r="CXX892" s="28"/>
      <c r="CXY892" s="28"/>
      <c r="CXZ892" s="28"/>
      <c r="CYA892" s="28"/>
      <c r="CYB892" s="28"/>
      <c r="CYC892" s="28"/>
      <c r="CYD892" s="28"/>
      <c r="CYE892" s="28"/>
      <c r="CYF892" s="28"/>
      <c r="CYG892" s="28"/>
      <c r="CYH892" s="28"/>
      <c r="CYI892" s="28"/>
      <c r="CYJ892" s="28"/>
      <c r="CYK892" s="28"/>
      <c r="CYL892" s="28"/>
      <c r="CYM892" s="28"/>
      <c r="CYN892" s="28"/>
      <c r="CYO892" s="28"/>
      <c r="CYP892" s="28"/>
      <c r="CYQ892" s="28"/>
      <c r="CYR892" s="28"/>
      <c r="CYS892" s="28"/>
      <c r="CYT892" s="28"/>
      <c r="CYU892" s="28"/>
      <c r="CYV892" s="28"/>
      <c r="CYW892" s="28"/>
      <c r="CYX892" s="28"/>
      <c r="CYY892" s="28"/>
      <c r="CYZ892" s="28"/>
      <c r="CZA892" s="28"/>
      <c r="CZB892" s="28"/>
      <c r="CZC892" s="28"/>
      <c r="CZD892" s="28"/>
      <c r="CZE892" s="28"/>
      <c r="CZF892" s="28"/>
      <c r="CZG892" s="28"/>
      <c r="CZH892" s="28"/>
      <c r="CZI892" s="28"/>
      <c r="CZJ892" s="28"/>
      <c r="CZK892" s="28"/>
      <c r="CZL892" s="28"/>
      <c r="CZM892" s="28"/>
      <c r="CZN892" s="28"/>
      <c r="CZO892" s="28"/>
      <c r="CZP892" s="28"/>
      <c r="CZQ892" s="28"/>
      <c r="CZR892" s="28"/>
      <c r="CZS892" s="28"/>
      <c r="CZT892" s="28"/>
      <c r="CZU892" s="28"/>
      <c r="CZV892" s="28"/>
      <c r="CZW892" s="28"/>
      <c r="CZX892" s="28"/>
      <c r="CZY892" s="28"/>
      <c r="CZZ892" s="28"/>
      <c r="DAA892" s="28"/>
      <c r="DAB892" s="28"/>
      <c r="DAC892" s="28"/>
      <c r="DAD892" s="28"/>
      <c r="DAE892" s="28"/>
      <c r="DAF892" s="28"/>
      <c r="DAG892" s="28"/>
      <c r="DAH892" s="28"/>
      <c r="DAI892" s="28"/>
      <c r="DAJ892" s="28"/>
      <c r="DAK892" s="28"/>
      <c r="DAL892" s="28"/>
      <c r="DAM892" s="28"/>
      <c r="DAN892" s="28"/>
      <c r="DAO892" s="28"/>
      <c r="DAP892" s="28"/>
      <c r="DAQ892" s="28"/>
      <c r="DAR892" s="28"/>
      <c r="DAS892" s="28"/>
      <c r="DAT892" s="28"/>
      <c r="DAU892" s="28"/>
      <c r="DAV892" s="28"/>
      <c r="DAW892" s="28"/>
      <c r="DAX892" s="28"/>
      <c r="DAY892" s="28"/>
      <c r="DAZ892" s="28"/>
      <c r="DBA892" s="28"/>
      <c r="DBB892" s="28"/>
      <c r="DBC892" s="28"/>
      <c r="DBD892" s="28"/>
      <c r="DBE892" s="28"/>
      <c r="DBF892" s="28"/>
      <c r="DBG892" s="28"/>
      <c r="DBH892" s="28"/>
      <c r="DBI892" s="28"/>
      <c r="DBJ892" s="28"/>
      <c r="DBK892" s="28"/>
      <c r="DBL892" s="28"/>
      <c r="DBM892" s="28"/>
      <c r="DBN892" s="28"/>
      <c r="DBO892" s="28"/>
      <c r="DBP892" s="28"/>
      <c r="DBQ892" s="28"/>
      <c r="DBR892" s="28"/>
      <c r="DBS892" s="28"/>
      <c r="DBT892" s="28"/>
      <c r="DBU892" s="28"/>
      <c r="DBV892" s="28"/>
      <c r="DBW892" s="28"/>
      <c r="DBX892" s="28"/>
      <c r="DBY892" s="28"/>
      <c r="DBZ892" s="28"/>
      <c r="DCA892" s="28"/>
      <c r="DCB892" s="28"/>
      <c r="DCC892" s="28"/>
      <c r="DCD892" s="28"/>
      <c r="DCE892" s="28"/>
      <c r="DCF892" s="28"/>
      <c r="DCG892" s="28"/>
      <c r="DCH892" s="28"/>
      <c r="DCI892" s="28"/>
      <c r="DCJ892" s="28"/>
      <c r="DCK892" s="28"/>
      <c r="DCL892" s="28"/>
      <c r="DCM892" s="28"/>
      <c r="DCN892" s="28"/>
      <c r="DCO892" s="28"/>
      <c r="DCP892" s="28"/>
      <c r="DCQ892" s="28"/>
      <c r="DCR892" s="28"/>
      <c r="DCS892" s="28"/>
      <c r="DCT892" s="28"/>
      <c r="DCU892" s="28"/>
      <c r="DCV892" s="28"/>
      <c r="DCW892" s="28"/>
      <c r="DCX892" s="28"/>
      <c r="DCY892" s="28"/>
      <c r="DCZ892" s="28"/>
      <c r="DDA892" s="28"/>
      <c r="DDB892" s="28"/>
      <c r="DDC892" s="28"/>
      <c r="DDD892" s="28"/>
      <c r="DDE892" s="28"/>
      <c r="DDF892" s="28"/>
      <c r="DDG892" s="28"/>
      <c r="DDH892" s="28"/>
      <c r="DDI892" s="28"/>
      <c r="DDJ892" s="28"/>
      <c r="DDK892" s="28"/>
      <c r="DDL892" s="28"/>
      <c r="DDM892" s="28"/>
      <c r="DDN892" s="28"/>
      <c r="DDO892" s="28"/>
      <c r="DDP892" s="28"/>
      <c r="DDQ892" s="28"/>
      <c r="DDR892" s="28"/>
      <c r="DDS892" s="28"/>
      <c r="DDT892" s="28"/>
      <c r="DDU892" s="28"/>
      <c r="DDV892" s="28"/>
      <c r="DDW892" s="28"/>
      <c r="DDX892" s="28"/>
      <c r="DDY892" s="28"/>
      <c r="DDZ892" s="28"/>
      <c r="DEA892" s="28"/>
      <c r="DEB892" s="28"/>
      <c r="DEC892" s="28"/>
      <c r="DED892" s="28"/>
      <c r="DEE892" s="28"/>
      <c r="DEF892" s="28"/>
      <c r="DEG892" s="28"/>
      <c r="DEH892" s="28"/>
      <c r="DEI892" s="28"/>
      <c r="DEJ892" s="28"/>
      <c r="DEK892" s="28"/>
      <c r="DEL892" s="28"/>
      <c r="DEM892" s="28"/>
      <c r="DEN892" s="28"/>
      <c r="DEO892" s="28"/>
      <c r="DEP892" s="28"/>
      <c r="DEQ892" s="28"/>
      <c r="DER892" s="28"/>
      <c r="DES892" s="28"/>
      <c r="DET892" s="28"/>
      <c r="DEU892" s="28"/>
      <c r="DEV892" s="28"/>
      <c r="DEW892" s="28"/>
      <c r="DEX892" s="28"/>
      <c r="DEY892" s="28"/>
      <c r="DEZ892" s="28"/>
      <c r="DFA892" s="28"/>
      <c r="DFB892" s="28"/>
      <c r="DFC892" s="28"/>
      <c r="DFD892" s="28"/>
      <c r="DFE892" s="28"/>
      <c r="DFF892" s="28"/>
      <c r="DFG892" s="28"/>
      <c r="DFH892" s="28"/>
      <c r="DFI892" s="28"/>
      <c r="DFJ892" s="28"/>
      <c r="DFK892" s="28"/>
      <c r="DFL892" s="28"/>
      <c r="DFM892" s="28"/>
      <c r="DFN892" s="28"/>
      <c r="DFO892" s="28"/>
      <c r="DFP892" s="28"/>
      <c r="DFQ892" s="28"/>
      <c r="DFR892" s="28"/>
      <c r="DFS892" s="28"/>
      <c r="DFT892" s="28"/>
      <c r="DFU892" s="28"/>
      <c r="DFV892" s="28"/>
      <c r="DFW892" s="28"/>
      <c r="DFX892" s="28"/>
      <c r="DFY892" s="28"/>
      <c r="DFZ892" s="28"/>
      <c r="DGA892" s="28"/>
      <c r="DGB892" s="28"/>
      <c r="DGC892" s="28"/>
      <c r="DGD892" s="28"/>
      <c r="DGE892" s="28"/>
      <c r="DGF892" s="28"/>
      <c r="DGG892" s="28"/>
      <c r="DGH892" s="28"/>
      <c r="DGI892" s="28"/>
      <c r="DGJ892" s="28"/>
      <c r="DGK892" s="28"/>
      <c r="DGL892" s="28"/>
      <c r="DGM892" s="28"/>
      <c r="DGN892" s="28"/>
      <c r="DGO892" s="28"/>
      <c r="DGP892" s="28"/>
      <c r="DGQ892" s="28"/>
      <c r="DGR892" s="28"/>
      <c r="DGS892" s="28"/>
      <c r="DGT892" s="28"/>
      <c r="DGU892" s="28"/>
      <c r="DGV892" s="28"/>
      <c r="DGW892" s="28"/>
      <c r="DGX892" s="28"/>
      <c r="DGY892" s="28"/>
      <c r="DGZ892" s="28"/>
      <c r="DHA892" s="28"/>
      <c r="DHB892" s="28"/>
      <c r="DHC892" s="28"/>
      <c r="DHD892" s="28"/>
      <c r="DHE892" s="28"/>
      <c r="DHF892" s="28"/>
      <c r="DHG892" s="28"/>
      <c r="DHH892" s="28"/>
      <c r="DHI892" s="28"/>
      <c r="DHJ892" s="28"/>
      <c r="DHK892" s="28"/>
      <c r="DHL892" s="28"/>
      <c r="DHM892" s="28"/>
      <c r="DHN892" s="28"/>
      <c r="DHO892" s="28"/>
      <c r="DHP892" s="28"/>
      <c r="DHQ892" s="28"/>
      <c r="DHR892" s="28"/>
      <c r="DHS892" s="28"/>
      <c r="DHT892" s="28"/>
      <c r="DHU892" s="28"/>
      <c r="DHV892" s="28"/>
      <c r="DHW892" s="28"/>
      <c r="DHX892" s="28"/>
      <c r="DHY892" s="28"/>
      <c r="DHZ892" s="28"/>
      <c r="DIA892" s="28"/>
      <c r="DIB892" s="28"/>
      <c r="DIC892" s="28"/>
      <c r="DID892" s="28"/>
      <c r="DIE892" s="28"/>
      <c r="DIF892" s="28"/>
      <c r="DIG892" s="28"/>
      <c r="DIH892" s="28"/>
      <c r="DII892" s="28"/>
      <c r="DIJ892" s="28"/>
      <c r="DIK892" s="28"/>
      <c r="DIL892" s="28"/>
      <c r="DIM892" s="28"/>
      <c r="DIN892" s="28"/>
      <c r="DIO892" s="28"/>
      <c r="DIP892" s="28"/>
      <c r="DIQ892" s="28"/>
      <c r="DIR892" s="28"/>
      <c r="DIS892" s="28"/>
      <c r="DIT892" s="28"/>
      <c r="DIU892" s="28"/>
      <c r="DIV892" s="28"/>
      <c r="DIW892" s="28"/>
      <c r="DIX892" s="28"/>
      <c r="DIY892" s="28"/>
      <c r="DIZ892" s="28"/>
      <c r="DJA892" s="28"/>
      <c r="DJB892" s="28"/>
      <c r="DJC892" s="28"/>
      <c r="DJD892" s="28"/>
      <c r="DJE892" s="28"/>
      <c r="DJF892" s="28"/>
      <c r="DJG892" s="28"/>
      <c r="DJH892" s="28"/>
      <c r="DJI892" s="28"/>
      <c r="DJJ892" s="28"/>
      <c r="DJK892" s="28"/>
      <c r="DJL892" s="28"/>
      <c r="DJM892" s="28"/>
      <c r="DJN892" s="28"/>
      <c r="DJO892" s="28"/>
      <c r="DJP892" s="28"/>
      <c r="DJQ892" s="28"/>
      <c r="DJR892" s="28"/>
      <c r="DJS892" s="28"/>
      <c r="DJT892" s="28"/>
      <c r="DJU892" s="28"/>
      <c r="DJV892" s="28"/>
      <c r="DJW892" s="28"/>
      <c r="DJX892" s="28"/>
      <c r="DJY892" s="28"/>
      <c r="DJZ892" s="28"/>
      <c r="DKA892" s="28"/>
      <c r="DKB892" s="28"/>
      <c r="DKC892" s="28"/>
      <c r="DKD892" s="28"/>
      <c r="DKE892" s="28"/>
      <c r="DKF892" s="28"/>
      <c r="DKG892" s="28"/>
      <c r="DKH892" s="28"/>
      <c r="DKI892" s="28"/>
      <c r="DKJ892" s="28"/>
      <c r="DKK892" s="28"/>
      <c r="DKL892" s="28"/>
      <c r="DKM892" s="28"/>
      <c r="DKN892" s="28"/>
      <c r="DKO892" s="28"/>
      <c r="DKP892" s="28"/>
      <c r="DKQ892" s="28"/>
      <c r="DKR892" s="28"/>
      <c r="DKS892" s="28"/>
      <c r="DKT892" s="28"/>
      <c r="DKU892" s="28"/>
      <c r="DKV892" s="28"/>
      <c r="DKW892" s="28"/>
      <c r="DKX892" s="28"/>
      <c r="DKY892" s="28"/>
      <c r="DKZ892" s="28"/>
      <c r="DLA892" s="28"/>
      <c r="DLB892" s="28"/>
      <c r="DLC892" s="28"/>
      <c r="DLD892" s="28"/>
      <c r="DLE892" s="28"/>
      <c r="DLF892" s="28"/>
      <c r="DLG892" s="28"/>
      <c r="DLH892" s="28"/>
      <c r="DLI892" s="28"/>
      <c r="DLJ892" s="28"/>
      <c r="DLK892" s="28"/>
      <c r="DLL892" s="28"/>
      <c r="DLM892" s="28"/>
      <c r="DLN892" s="28"/>
      <c r="DLO892" s="28"/>
      <c r="DLP892" s="28"/>
      <c r="DLQ892" s="28"/>
      <c r="DLR892" s="28"/>
      <c r="DLS892" s="28"/>
      <c r="DLT892" s="28"/>
      <c r="DLU892" s="28"/>
      <c r="DLV892" s="28"/>
      <c r="DLW892" s="28"/>
      <c r="DLX892" s="28"/>
      <c r="DLY892" s="28"/>
      <c r="DLZ892" s="28"/>
      <c r="DMA892" s="28"/>
      <c r="DMB892" s="28"/>
      <c r="DMC892" s="28"/>
      <c r="DMD892" s="28"/>
      <c r="DME892" s="28"/>
      <c r="DMF892" s="28"/>
      <c r="DMG892" s="28"/>
      <c r="DMH892" s="28"/>
      <c r="DMI892" s="28"/>
      <c r="DMJ892" s="28"/>
      <c r="DMK892" s="28"/>
      <c r="DML892" s="28"/>
      <c r="DMM892" s="28"/>
      <c r="DMN892" s="28"/>
      <c r="DMO892" s="28"/>
      <c r="DMP892" s="28"/>
      <c r="DMQ892" s="28"/>
      <c r="DMR892" s="28"/>
      <c r="DMS892" s="28"/>
      <c r="DMT892" s="28"/>
      <c r="DMU892" s="28"/>
      <c r="DMV892" s="28"/>
      <c r="DMW892" s="28"/>
      <c r="DMX892" s="28"/>
      <c r="DMY892" s="28"/>
      <c r="DMZ892" s="28"/>
      <c r="DNA892" s="28"/>
      <c r="DNB892" s="28"/>
      <c r="DNC892" s="28"/>
      <c r="DND892" s="28"/>
      <c r="DNE892" s="28"/>
      <c r="DNF892" s="28"/>
      <c r="DNG892" s="28"/>
      <c r="DNH892" s="28"/>
      <c r="DNI892" s="28"/>
      <c r="DNJ892" s="28"/>
      <c r="DNK892" s="28"/>
      <c r="DNL892" s="28"/>
      <c r="DNM892" s="28"/>
      <c r="DNN892" s="28"/>
      <c r="DNO892" s="28"/>
      <c r="DNP892" s="28"/>
      <c r="DNQ892" s="28"/>
      <c r="DNR892" s="28"/>
      <c r="DNS892" s="28"/>
      <c r="DNT892" s="28"/>
      <c r="DNU892" s="28"/>
      <c r="DNV892" s="28"/>
      <c r="DNW892" s="28"/>
      <c r="DNX892" s="28"/>
      <c r="DNY892" s="28"/>
      <c r="DNZ892" s="28"/>
      <c r="DOA892" s="28"/>
      <c r="DOB892" s="28"/>
      <c r="DOC892" s="28"/>
      <c r="DOD892" s="28"/>
      <c r="DOE892" s="28"/>
      <c r="DOF892" s="28"/>
      <c r="DOG892" s="28"/>
      <c r="DOH892" s="28"/>
      <c r="DOI892" s="28"/>
      <c r="DOJ892" s="28"/>
      <c r="DOK892" s="28"/>
      <c r="DOL892" s="28"/>
      <c r="DOM892" s="28"/>
      <c r="DON892" s="28"/>
      <c r="DOO892" s="28"/>
      <c r="DOP892" s="28"/>
      <c r="DOQ892" s="28"/>
      <c r="DOR892" s="28"/>
      <c r="DOS892" s="28"/>
      <c r="DOT892" s="28"/>
      <c r="DOU892" s="28"/>
      <c r="DOV892" s="28"/>
      <c r="DOW892" s="28"/>
      <c r="DOX892" s="28"/>
      <c r="DOY892" s="28"/>
      <c r="DOZ892" s="28"/>
      <c r="DPA892" s="28"/>
      <c r="DPB892" s="28"/>
      <c r="DPC892" s="28"/>
      <c r="DPD892" s="28"/>
      <c r="DPE892" s="28"/>
      <c r="DPF892" s="28"/>
      <c r="DPG892" s="28"/>
      <c r="DPH892" s="28"/>
      <c r="DPI892" s="28"/>
      <c r="DPJ892" s="28"/>
      <c r="DPK892" s="28"/>
      <c r="DPL892" s="28"/>
      <c r="DPM892" s="28"/>
      <c r="DPN892" s="28"/>
      <c r="DPO892" s="28"/>
      <c r="DPP892" s="28"/>
      <c r="DPQ892" s="28"/>
      <c r="DPR892" s="28"/>
      <c r="DPS892" s="28"/>
      <c r="DPT892" s="28"/>
      <c r="DPU892" s="28"/>
      <c r="DPV892" s="28"/>
      <c r="DPW892" s="28"/>
      <c r="DPX892" s="28"/>
      <c r="DPY892" s="28"/>
      <c r="DPZ892" s="28"/>
      <c r="DQA892" s="28"/>
      <c r="DQB892" s="28"/>
      <c r="DQC892" s="28"/>
      <c r="DQD892" s="28"/>
      <c r="DQE892" s="28"/>
      <c r="DQF892" s="28"/>
      <c r="DQG892" s="28"/>
      <c r="DQH892" s="28"/>
      <c r="DQI892" s="28"/>
      <c r="DQJ892" s="28"/>
      <c r="DQK892" s="28"/>
      <c r="DQL892" s="28"/>
      <c r="DQM892" s="28"/>
      <c r="DQN892" s="28"/>
      <c r="DQO892" s="28"/>
      <c r="DQP892" s="28"/>
      <c r="DQQ892" s="28"/>
      <c r="DQR892" s="28"/>
      <c r="DQS892" s="28"/>
      <c r="DQT892" s="28"/>
      <c r="DQU892" s="28"/>
      <c r="DQV892" s="28"/>
      <c r="DQW892" s="28"/>
      <c r="DQX892" s="28"/>
      <c r="DQY892" s="28"/>
      <c r="DQZ892" s="28"/>
      <c r="DRA892" s="28"/>
      <c r="DRB892" s="28"/>
      <c r="DRC892" s="28"/>
      <c r="DRD892" s="28"/>
      <c r="DRE892" s="28"/>
      <c r="DRF892" s="28"/>
      <c r="DRG892" s="28"/>
      <c r="DRH892" s="28"/>
      <c r="DRI892" s="28"/>
      <c r="DRJ892" s="28"/>
      <c r="DRK892" s="28"/>
      <c r="DRL892" s="28"/>
      <c r="DRM892" s="28"/>
      <c r="DRN892" s="28"/>
      <c r="DRO892" s="28"/>
      <c r="DRP892" s="28"/>
      <c r="DRQ892" s="28"/>
      <c r="DRR892" s="28"/>
      <c r="DRS892" s="28"/>
      <c r="DRT892" s="28"/>
      <c r="DRU892" s="28"/>
      <c r="DRV892" s="28"/>
      <c r="DRW892" s="28"/>
      <c r="DRX892" s="28"/>
      <c r="DRY892" s="28"/>
      <c r="DRZ892" s="28"/>
      <c r="DSA892" s="28"/>
      <c r="DSB892" s="28"/>
      <c r="DSC892" s="28"/>
      <c r="DSD892" s="28"/>
      <c r="DSE892" s="28"/>
      <c r="DSF892" s="28"/>
      <c r="DSG892" s="28"/>
      <c r="DSH892" s="28"/>
      <c r="DSI892" s="28"/>
      <c r="DSJ892" s="28"/>
      <c r="DSK892" s="28"/>
      <c r="DSL892" s="28"/>
      <c r="DSM892" s="28"/>
      <c r="DSN892" s="28"/>
      <c r="DSO892" s="28"/>
      <c r="DSP892" s="28"/>
      <c r="DSQ892" s="28"/>
      <c r="DSR892" s="28"/>
      <c r="DSS892" s="28"/>
      <c r="DST892" s="28"/>
      <c r="DSU892" s="28"/>
      <c r="DSV892" s="28"/>
      <c r="DSW892" s="28"/>
      <c r="DSX892" s="28"/>
      <c r="DSY892" s="28"/>
      <c r="DSZ892" s="28"/>
      <c r="DTA892" s="28"/>
      <c r="DTB892" s="28"/>
      <c r="DTC892" s="28"/>
      <c r="DTD892" s="28"/>
      <c r="DTE892" s="28"/>
      <c r="DTF892" s="28"/>
      <c r="DTG892" s="28"/>
      <c r="DTH892" s="28"/>
      <c r="DTI892" s="28"/>
      <c r="DTJ892" s="28"/>
      <c r="DTK892" s="28"/>
      <c r="DTL892" s="28"/>
      <c r="DTM892" s="28"/>
      <c r="DTN892" s="28"/>
      <c r="DTO892" s="28"/>
      <c r="DTP892" s="28"/>
      <c r="DTQ892" s="28"/>
      <c r="DTR892" s="28"/>
      <c r="DTS892" s="28"/>
      <c r="DTT892" s="28"/>
      <c r="DTU892" s="28"/>
      <c r="DTV892" s="28"/>
      <c r="DTW892" s="28"/>
      <c r="DTX892" s="28"/>
      <c r="DTY892" s="28"/>
      <c r="DTZ892" s="28"/>
      <c r="DUA892" s="28"/>
      <c r="DUB892" s="28"/>
      <c r="DUC892" s="28"/>
      <c r="DUD892" s="28"/>
      <c r="DUE892" s="28"/>
      <c r="DUF892" s="28"/>
      <c r="DUG892" s="28"/>
      <c r="DUH892" s="28"/>
      <c r="DUI892" s="28"/>
      <c r="DUJ892" s="28"/>
      <c r="DUK892" s="28"/>
      <c r="DUL892" s="28"/>
      <c r="DUM892" s="28"/>
      <c r="DUN892" s="28"/>
      <c r="DUO892" s="28"/>
      <c r="DUP892" s="28"/>
      <c r="DUQ892" s="28"/>
      <c r="DUR892" s="28"/>
      <c r="DUS892" s="28"/>
      <c r="DUT892" s="28"/>
      <c r="DUU892" s="28"/>
      <c r="DUV892" s="28"/>
      <c r="DUW892" s="28"/>
      <c r="DUX892" s="28"/>
      <c r="DUY892" s="28"/>
      <c r="DUZ892" s="28"/>
      <c r="DVA892" s="28"/>
      <c r="DVB892" s="28"/>
      <c r="DVC892" s="28"/>
      <c r="DVD892" s="28"/>
      <c r="DVE892" s="28"/>
      <c r="DVF892" s="28"/>
      <c r="DVG892" s="28"/>
      <c r="DVH892" s="28"/>
      <c r="DVI892" s="28"/>
      <c r="DVJ892" s="28"/>
      <c r="DVK892" s="28"/>
      <c r="DVL892" s="28"/>
      <c r="DVM892" s="28"/>
      <c r="DVN892" s="28"/>
      <c r="DVO892" s="28"/>
      <c r="DVP892" s="28"/>
      <c r="DVQ892" s="28"/>
      <c r="DVR892" s="28"/>
      <c r="DVS892" s="28"/>
      <c r="DVT892" s="28"/>
      <c r="DVU892" s="28"/>
      <c r="DVV892" s="28"/>
      <c r="DVW892" s="28"/>
      <c r="DVX892" s="28"/>
      <c r="DVY892" s="28"/>
      <c r="DVZ892" s="28"/>
      <c r="DWA892" s="28"/>
      <c r="DWB892" s="28"/>
      <c r="DWC892" s="28"/>
      <c r="DWD892" s="28"/>
      <c r="DWE892" s="28"/>
      <c r="DWF892" s="28"/>
      <c r="DWG892" s="28"/>
      <c r="DWH892" s="28"/>
      <c r="DWI892" s="28"/>
      <c r="DWJ892" s="28"/>
      <c r="DWK892" s="28"/>
      <c r="DWL892" s="28"/>
      <c r="DWM892" s="28"/>
      <c r="DWN892" s="28"/>
      <c r="DWO892" s="28"/>
      <c r="DWP892" s="28"/>
      <c r="DWQ892" s="28"/>
      <c r="DWR892" s="28"/>
      <c r="DWS892" s="28"/>
      <c r="DWT892" s="28"/>
      <c r="DWU892" s="28"/>
      <c r="DWV892" s="28"/>
      <c r="DWW892" s="28"/>
      <c r="DWX892" s="28"/>
      <c r="DWY892" s="28"/>
      <c r="DWZ892" s="28"/>
      <c r="DXA892" s="28"/>
      <c r="DXB892" s="28"/>
      <c r="DXC892" s="28"/>
      <c r="DXD892" s="28"/>
      <c r="DXE892" s="28"/>
      <c r="DXF892" s="28"/>
      <c r="DXG892" s="28"/>
      <c r="DXH892" s="28"/>
      <c r="DXI892" s="28"/>
      <c r="DXJ892" s="28"/>
      <c r="DXK892" s="28"/>
      <c r="DXL892" s="28"/>
      <c r="DXM892" s="28"/>
      <c r="DXN892" s="28"/>
      <c r="DXO892" s="28"/>
      <c r="DXP892" s="28"/>
      <c r="DXQ892" s="28"/>
      <c r="DXR892" s="28"/>
      <c r="DXS892" s="28"/>
      <c r="DXT892" s="28"/>
      <c r="DXU892" s="28"/>
      <c r="DXV892" s="28"/>
      <c r="DXW892" s="28"/>
      <c r="DXX892" s="28"/>
      <c r="DXY892" s="28"/>
      <c r="DXZ892" s="28"/>
      <c r="DYA892" s="28"/>
      <c r="DYB892" s="28"/>
      <c r="DYC892" s="28"/>
      <c r="DYD892" s="28"/>
      <c r="DYE892" s="28"/>
      <c r="DYF892" s="28"/>
      <c r="DYG892" s="28"/>
      <c r="DYH892" s="28"/>
      <c r="DYI892" s="28"/>
      <c r="DYJ892" s="28"/>
      <c r="DYK892" s="28"/>
      <c r="DYL892" s="28"/>
      <c r="DYM892" s="28"/>
      <c r="DYN892" s="28"/>
      <c r="DYO892" s="28"/>
      <c r="DYP892" s="28"/>
      <c r="DYQ892" s="28"/>
      <c r="DYR892" s="28"/>
      <c r="DYS892" s="28"/>
      <c r="DYT892" s="28"/>
      <c r="DYU892" s="28"/>
      <c r="DYV892" s="28"/>
      <c r="DYW892" s="28"/>
      <c r="DYX892" s="28"/>
      <c r="DYY892" s="28"/>
      <c r="DYZ892" s="28"/>
      <c r="DZA892" s="28"/>
      <c r="DZB892" s="28"/>
      <c r="DZC892" s="28"/>
      <c r="DZD892" s="28"/>
      <c r="DZE892" s="28"/>
      <c r="DZF892" s="28"/>
      <c r="DZG892" s="28"/>
      <c r="DZH892" s="28"/>
      <c r="DZI892" s="28"/>
      <c r="DZJ892" s="28"/>
      <c r="DZK892" s="28"/>
      <c r="DZL892" s="28"/>
      <c r="DZM892" s="28"/>
      <c r="DZN892" s="28"/>
      <c r="DZO892" s="28"/>
      <c r="DZP892" s="28"/>
      <c r="DZQ892" s="28"/>
      <c r="DZR892" s="28"/>
      <c r="DZS892" s="28"/>
      <c r="DZT892" s="28"/>
      <c r="DZU892" s="28"/>
      <c r="DZV892" s="28"/>
      <c r="DZW892" s="28"/>
      <c r="DZX892" s="28"/>
      <c r="DZY892" s="28"/>
      <c r="DZZ892" s="28"/>
      <c r="EAA892" s="28"/>
      <c r="EAB892" s="28"/>
      <c r="EAC892" s="28"/>
      <c r="EAD892" s="28"/>
      <c r="EAE892" s="28"/>
      <c r="EAF892" s="28"/>
      <c r="EAG892" s="28"/>
      <c r="EAH892" s="28"/>
      <c r="EAI892" s="28"/>
      <c r="EAJ892" s="28"/>
      <c r="EAK892" s="28"/>
      <c r="EAL892" s="28"/>
      <c r="EAM892" s="28"/>
      <c r="EAN892" s="28"/>
      <c r="EAO892" s="28"/>
      <c r="EAP892" s="28"/>
      <c r="EAQ892" s="28"/>
      <c r="EAR892" s="28"/>
      <c r="EAS892" s="28"/>
      <c r="EAT892" s="28"/>
      <c r="EAU892" s="28"/>
      <c r="EAV892" s="28"/>
      <c r="EAW892" s="28"/>
      <c r="EAX892" s="28"/>
      <c r="EAY892" s="28"/>
      <c r="EAZ892" s="28"/>
      <c r="EBA892" s="28"/>
      <c r="EBB892" s="28"/>
      <c r="EBC892" s="28"/>
      <c r="EBD892" s="28"/>
      <c r="EBE892" s="28"/>
      <c r="EBF892" s="28"/>
      <c r="EBG892" s="28"/>
      <c r="EBH892" s="28"/>
      <c r="EBI892" s="28"/>
      <c r="EBJ892" s="28"/>
      <c r="EBK892" s="28"/>
      <c r="EBL892" s="28"/>
      <c r="EBM892" s="28"/>
      <c r="EBN892" s="28"/>
      <c r="EBO892" s="28"/>
      <c r="EBP892" s="28"/>
      <c r="EBQ892" s="28"/>
      <c r="EBR892" s="28"/>
      <c r="EBS892" s="28"/>
      <c r="EBT892" s="28"/>
      <c r="EBU892" s="28"/>
      <c r="EBV892" s="28"/>
      <c r="EBW892" s="28"/>
      <c r="EBX892" s="28"/>
      <c r="EBY892" s="28"/>
      <c r="EBZ892" s="28"/>
      <c r="ECA892" s="28"/>
      <c r="ECB892" s="28"/>
      <c r="ECC892" s="28"/>
      <c r="ECD892" s="28"/>
      <c r="ECE892" s="28"/>
      <c r="ECF892" s="28"/>
      <c r="ECG892" s="28"/>
      <c r="ECH892" s="28"/>
      <c r="ECI892" s="28"/>
      <c r="ECJ892" s="28"/>
      <c r="ECK892" s="28"/>
      <c r="ECL892" s="28"/>
      <c r="ECM892" s="28"/>
      <c r="ECN892" s="28"/>
      <c r="ECO892" s="28"/>
      <c r="ECP892" s="28"/>
      <c r="ECQ892" s="28"/>
      <c r="ECR892" s="28"/>
      <c r="ECS892" s="28"/>
      <c r="ECT892" s="28"/>
      <c r="ECU892" s="28"/>
      <c r="ECV892" s="28"/>
      <c r="ECW892" s="28"/>
      <c r="ECX892" s="28"/>
      <c r="ECY892" s="28"/>
      <c r="ECZ892" s="28"/>
      <c r="EDA892" s="28"/>
      <c r="EDB892" s="28"/>
      <c r="EDC892" s="28"/>
      <c r="EDD892" s="28"/>
      <c r="EDE892" s="28"/>
      <c r="EDF892" s="28"/>
      <c r="EDG892" s="28"/>
      <c r="EDH892" s="28"/>
      <c r="EDI892" s="28"/>
      <c r="EDJ892" s="28"/>
      <c r="EDK892" s="28"/>
      <c r="EDL892" s="28"/>
      <c r="EDM892" s="28"/>
      <c r="EDN892" s="28"/>
      <c r="EDO892" s="28"/>
      <c r="EDP892" s="28"/>
      <c r="EDQ892" s="28"/>
      <c r="EDR892" s="28"/>
      <c r="EDS892" s="28"/>
      <c r="EDT892" s="28"/>
      <c r="EDU892" s="28"/>
      <c r="EDV892" s="28"/>
      <c r="EDW892" s="28"/>
      <c r="EDX892" s="28"/>
      <c r="EDY892" s="28"/>
      <c r="EDZ892" s="28"/>
      <c r="EEA892" s="28"/>
      <c r="EEB892" s="28"/>
      <c r="EEC892" s="28"/>
      <c r="EED892" s="28"/>
      <c r="EEE892" s="28"/>
      <c r="EEF892" s="28"/>
      <c r="EEG892" s="28"/>
      <c r="EEH892" s="28"/>
      <c r="EEI892" s="28"/>
      <c r="EEJ892" s="28"/>
      <c r="EEK892" s="28"/>
      <c r="EEL892" s="28"/>
      <c r="EEM892" s="28"/>
      <c r="EEN892" s="28"/>
      <c r="EEO892" s="28"/>
      <c r="EEP892" s="28"/>
      <c r="EEQ892" s="28"/>
      <c r="EER892" s="28"/>
      <c r="EES892" s="28"/>
      <c r="EET892" s="28"/>
      <c r="EEU892" s="28"/>
      <c r="EEV892" s="28"/>
      <c r="EEW892" s="28"/>
      <c r="EEX892" s="28"/>
      <c r="EEY892" s="28"/>
      <c r="EEZ892" s="28"/>
      <c r="EFA892" s="28"/>
      <c r="EFB892" s="28"/>
      <c r="EFC892" s="28"/>
      <c r="EFD892" s="28"/>
      <c r="EFE892" s="28"/>
      <c r="EFF892" s="28"/>
      <c r="EFG892" s="28"/>
      <c r="EFH892" s="28"/>
      <c r="EFI892" s="28"/>
      <c r="EFJ892" s="28"/>
      <c r="EFK892" s="28"/>
      <c r="EFL892" s="28"/>
      <c r="EFM892" s="28"/>
      <c r="EFN892" s="28"/>
      <c r="EFO892" s="28"/>
      <c r="EFP892" s="28"/>
      <c r="EFQ892" s="28"/>
      <c r="EFR892" s="28"/>
      <c r="EFS892" s="28"/>
      <c r="EFT892" s="28"/>
      <c r="EFU892" s="28"/>
      <c r="EFV892" s="28"/>
      <c r="EFW892" s="28"/>
      <c r="EFX892" s="28"/>
      <c r="EFY892" s="28"/>
      <c r="EFZ892" s="28"/>
      <c r="EGA892" s="28"/>
      <c r="EGB892" s="28"/>
      <c r="EGC892" s="28"/>
      <c r="EGD892" s="28"/>
      <c r="EGE892" s="28"/>
      <c r="EGF892" s="28"/>
      <c r="EGG892" s="28"/>
      <c r="EGH892" s="28"/>
      <c r="EGI892" s="28"/>
      <c r="EGJ892" s="28"/>
      <c r="EGK892" s="28"/>
      <c r="EGL892" s="28"/>
      <c r="EGM892" s="28"/>
      <c r="EGN892" s="28"/>
      <c r="EGO892" s="28"/>
      <c r="EGP892" s="28"/>
      <c r="EGQ892" s="28"/>
      <c r="EGR892" s="28"/>
      <c r="EGS892" s="28"/>
      <c r="EGT892" s="28"/>
      <c r="EGU892" s="28"/>
      <c r="EGV892" s="28"/>
      <c r="EGW892" s="28"/>
      <c r="EGX892" s="28"/>
      <c r="EGY892" s="28"/>
      <c r="EGZ892" s="28"/>
      <c r="EHA892" s="28"/>
      <c r="EHB892" s="28"/>
      <c r="EHC892" s="28"/>
      <c r="EHD892" s="28"/>
      <c r="EHE892" s="28"/>
      <c r="EHF892" s="28"/>
      <c r="EHG892" s="28"/>
      <c r="EHH892" s="28"/>
      <c r="EHI892" s="28"/>
      <c r="EHJ892" s="28"/>
      <c r="EHK892" s="28"/>
      <c r="EHL892" s="28"/>
      <c r="EHM892" s="28"/>
      <c r="EHN892" s="28"/>
      <c r="EHO892" s="28"/>
      <c r="EHP892" s="28"/>
      <c r="EHQ892" s="28"/>
      <c r="EHR892" s="28"/>
      <c r="EHS892" s="28"/>
      <c r="EHT892" s="28"/>
      <c r="EHU892" s="28"/>
      <c r="EHV892" s="28"/>
      <c r="EHW892" s="28"/>
      <c r="EHX892" s="28"/>
      <c r="EHY892" s="28"/>
      <c r="EHZ892" s="28"/>
      <c r="EIA892" s="28"/>
      <c r="EIB892" s="28"/>
      <c r="EIC892" s="28"/>
      <c r="EID892" s="28"/>
      <c r="EIE892" s="28"/>
      <c r="EIF892" s="28"/>
      <c r="EIG892" s="28"/>
      <c r="EIH892" s="28"/>
      <c r="EII892" s="28"/>
      <c r="EIJ892" s="28"/>
      <c r="EIK892" s="28"/>
      <c r="EIL892" s="28"/>
      <c r="EIM892" s="28"/>
      <c r="EIN892" s="28"/>
      <c r="EIO892" s="28"/>
      <c r="EIP892" s="28"/>
      <c r="EIQ892" s="28"/>
      <c r="EIR892" s="28"/>
      <c r="EIS892" s="28"/>
      <c r="EIT892" s="28"/>
      <c r="EIU892" s="28"/>
      <c r="EIV892" s="28"/>
      <c r="EIW892" s="28"/>
      <c r="EIX892" s="28"/>
      <c r="EIY892" s="28"/>
      <c r="EIZ892" s="28"/>
      <c r="EJA892" s="28"/>
      <c r="EJB892" s="28"/>
      <c r="EJC892" s="28"/>
      <c r="EJD892" s="28"/>
      <c r="EJE892" s="28"/>
      <c r="EJF892" s="28"/>
      <c r="EJG892" s="28"/>
      <c r="EJH892" s="28"/>
      <c r="EJI892" s="28"/>
      <c r="EJJ892" s="28"/>
      <c r="EJK892" s="28"/>
      <c r="EJL892" s="28"/>
      <c r="EJM892" s="28"/>
      <c r="EJN892" s="28"/>
      <c r="EJO892" s="28"/>
      <c r="EJP892" s="28"/>
      <c r="EJQ892" s="28"/>
      <c r="EJR892" s="28"/>
      <c r="EJS892" s="28"/>
      <c r="EJT892" s="28"/>
      <c r="EJU892" s="28"/>
      <c r="EJV892" s="28"/>
      <c r="EJW892" s="28"/>
      <c r="EJX892" s="28"/>
      <c r="EJY892" s="28"/>
      <c r="EJZ892" s="28"/>
      <c r="EKA892" s="28"/>
      <c r="EKB892" s="28"/>
      <c r="EKC892" s="28"/>
      <c r="EKD892" s="28"/>
      <c r="EKE892" s="28"/>
      <c r="EKF892" s="28"/>
      <c r="EKG892" s="28"/>
      <c r="EKH892" s="28"/>
      <c r="EKI892" s="28"/>
      <c r="EKJ892" s="28"/>
      <c r="EKK892" s="28"/>
      <c r="EKL892" s="28"/>
      <c r="EKM892" s="28"/>
      <c r="EKN892" s="28"/>
      <c r="EKO892" s="28"/>
      <c r="EKP892" s="28"/>
      <c r="EKQ892" s="28"/>
      <c r="EKR892" s="28"/>
      <c r="EKS892" s="28"/>
      <c r="EKT892" s="28"/>
      <c r="EKU892" s="28"/>
      <c r="EKV892" s="28"/>
      <c r="EKW892" s="28"/>
      <c r="EKX892" s="28"/>
      <c r="EKY892" s="28"/>
      <c r="EKZ892" s="28"/>
      <c r="ELA892" s="28"/>
      <c r="ELB892" s="28"/>
      <c r="ELC892" s="28"/>
      <c r="ELD892" s="28"/>
      <c r="ELE892" s="28"/>
      <c r="ELF892" s="28"/>
      <c r="ELG892" s="28"/>
      <c r="ELH892" s="28"/>
      <c r="ELI892" s="28"/>
      <c r="ELJ892" s="28"/>
      <c r="ELK892" s="28"/>
      <c r="ELL892" s="28"/>
      <c r="ELM892" s="28"/>
      <c r="ELN892" s="28"/>
      <c r="ELO892" s="28"/>
      <c r="ELP892" s="28"/>
      <c r="ELQ892" s="28"/>
      <c r="ELR892" s="28"/>
      <c r="ELS892" s="28"/>
      <c r="ELT892" s="28"/>
      <c r="ELU892" s="28"/>
      <c r="ELV892" s="28"/>
      <c r="ELW892" s="28"/>
      <c r="ELX892" s="28"/>
      <c r="ELY892" s="28"/>
      <c r="ELZ892" s="28"/>
      <c r="EMA892" s="28"/>
      <c r="EMB892" s="28"/>
      <c r="EMC892" s="28"/>
      <c r="EMD892" s="28"/>
      <c r="EME892" s="28"/>
      <c r="EMF892" s="28"/>
      <c r="EMG892" s="28"/>
      <c r="EMH892" s="28"/>
      <c r="EMI892" s="28"/>
      <c r="EMJ892" s="28"/>
      <c r="EMK892" s="28"/>
      <c r="EML892" s="28"/>
      <c r="EMM892" s="28"/>
      <c r="EMN892" s="28"/>
      <c r="EMO892" s="28"/>
      <c r="EMP892" s="28"/>
      <c r="EMQ892" s="28"/>
      <c r="EMR892" s="28"/>
      <c r="EMS892" s="28"/>
      <c r="EMT892" s="28"/>
      <c r="EMU892" s="28"/>
      <c r="EMV892" s="28"/>
      <c r="EMW892" s="28"/>
      <c r="EMX892" s="28"/>
      <c r="EMY892" s="28"/>
      <c r="EMZ892" s="28"/>
      <c r="ENA892" s="28"/>
      <c r="ENB892" s="28"/>
      <c r="ENC892" s="28"/>
      <c r="END892" s="28"/>
      <c r="ENE892" s="28"/>
      <c r="ENF892" s="28"/>
      <c r="ENG892" s="28"/>
      <c r="ENH892" s="28"/>
      <c r="ENI892" s="28"/>
      <c r="ENJ892" s="28"/>
      <c r="ENK892" s="28"/>
      <c r="ENL892" s="28"/>
      <c r="ENM892" s="28"/>
      <c r="ENN892" s="28"/>
      <c r="ENO892" s="28"/>
      <c r="ENP892" s="28"/>
      <c r="ENQ892" s="28"/>
      <c r="ENR892" s="28"/>
      <c r="ENS892" s="28"/>
      <c r="ENT892" s="28"/>
      <c r="ENU892" s="28"/>
      <c r="ENV892" s="28"/>
      <c r="ENW892" s="28"/>
      <c r="ENX892" s="28"/>
      <c r="ENY892" s="28"/>
      <c r="ENZ892" s="28"/>
      <c r="EOA892" s="28"/>
      <c r="EOB892" s="28"/>
      <c r="EOC892" s="28"/>
      <c r="EOD892" s="28"/>
      <c r="EOE892" s="28"/>
      <c r="EOF892" s="28"/>
      <c r="EOG892" s="28"/>
      <c r="EOH892" s="28"/>
      <c r="EOI892" s="28"/>
      <c r="EOJ892" s="28"/>
      <c r="EOK892" s="28"/>
      <c r="EOL892" s="28"/>
      <c r="EOM892" s="28"/>
      <c r="EON892" s="28"/>
      <c r="EOO892" s="28"/>
      <c r="EOP892" s="28"/>
      <c r="EOQ892" s="28"/>
      <c r="EOR892" s="28"/>
      <c r="EOS892" s="28"/>
      <c r="EOT892" s="28"/>
      <c r="EOU892" s="28"/>
      <c r="EOV892" s="28"/>
      <c r="EOW892" s="28"/>
      <c r="EOX892" s="28"/>
      <c r="EOY892" s="28"/>
      <c r="EOZ892" s="28"/>
      <c r="EPA892" s="28"/>
      <c r="EPB892" s="28"/>
      <c r="EPC892" s="28"/>
      <c r="EPD892" s="28"/>
      <c r="EPE892" s="28"/>
      <c r="EPF892" s="28"/>
      <c r="EPG892" s="28"/>
      <c r="EPH892" s="28"/>
      <c r="EPI892" s="28"/>
      <c r="EPJ892" s="28"/>
      <c r="EPK892" s="28"/>
      <c r="EPL892" s="28"/>
      <c r="EPM892" s="28"/>
      <c r="EPN892" s="28"/>
      <c r="EPO892" s="28"/>
      <c r="EPP892" s="28"/>
      <c r="EPQ892" s="28"/>
      <c r="EPR892" s="28"/>
      <c r="EPS892" s="28"/>
      <c r="EPT892" s="28"/>
      <c r="EPU892" s="28"/>
      <c r="EPV892" s="28"/>
      <c r="EPW892" s="28"/>
      <c r="EPX892" s="28"/>
      <c r="EPY892" s="28"/>
      <c r="EPZ892" s="28"/>
      <c r="EQA892" s="28"/>
      <c r="EQB892" s="28"/>
      <c r="EQC892" s="28"/>
      <c r="EQD892" s="28"/>
      <c r="EQE892" s="28"/>
      <c r="EQF892" s="28"/>
      <c r="EQG892" s="28"/>
      <c r="EQH892" s="28"/>
      <c r="EQI892" s="28"/>
      <c r="EQJ892" s="28"/>
      <c r="EQK892" s="28"/>
      <c r="EQL892" s="28"/>
      <c r="EQM892" s="28"/>
      <c r="EQN892" s="28"/>
      <c r="EQO892" s="28"/>
      <c r="EQP892" s="28"/>
      <c r="EQQ892" s="28"/>
      <c r="EQR892" s="28"/>
      <c r="EQS892" s="28"/>
      <c r="EQT892" s="28"/>
      <c r="EQU892" s="28"/>
      <c r="EQV892" s="28"/>
      <c r="EQW892" s="28"/>
      <c r="EQX892" s="28"/>
      <c r="EQY892" s="28"/>
      <c r="EQZ892" s="28"/>
      <c r="ERA892" s="28"/>
      <c r="ERB892" s="28"/>
      <c r="ERC892" s="28"/>
      <c r="ERD892" s="28"/>
      <c r="ERE892" s="28"/>
      <c r="ERF892" s="28"/>
      <c r="ERG892" s="28"/>
      <c r="ERH892" s="28"/>
      <c r="ERI892" s="28"/>
      <c r="ERJ892" s="28"/>
      <c r="ERK892" s="28"/>
      <c r="ERL892" s="28"/>
      <c r="ERM892" s="28"/>
      <c r="ERN892" s="28"/>
      <c r="ERO892" s="28"/>
      <c r="ERP892" s="28"/>
      <c r="ERQ892" s="28"/>
      <c r="ERR892" s="28"/>
      <c r="ERS892" s="28"/>
      <c r="ERT892" s="28"/>
      <c r="ERU892" s="28"/>
      <c r="ERV892" s="28"/>
      <c r="ERW892" s="28"/>
      <c r="ERX892" s="28"/>
      <c r="ERY892" s="28"/>
      <c r="ERZ892" s="28"/>
      <c r="ESA892" s="28"/>
      <c r="ESB892" s="28"/>
      <c r="ESC892" s="28"/>
      <c r="ESD892" s="28"/>
      <c r="ESE892" s="28"/>
      <c r="ESF892" s="28"/>
      <c r="ESG892" s="28"/>
      <c r="ESH892" s="28"/>
      <c r="ESI892" s="28"/>
      <c r="ESJ892" s="28"/>
      <c r="ESK892" s="28"/>
      <c r="ESL892" s="28"/>
      <c r="ESM892" s="28"/>
      <c r="ESN892" s="28"/>
      <c r="ESO892" s="28"/>
      <c r="ESP892" s="28"/>
      <c r="ESQ892" s="28"/>
      <c r="ESR892" s="28"/>
      <c r="ESS892" s="28"/>
      <c r="EST892" s="28"/>
      <c r="ESU892" s="28"/>
      <c r="ESV892" s="28"/>
      <c r="ESW892" s="28"/>
      <c r="ESX892" s="28"/>
      <c r="ESY892" s="28"/>
      <c r="ESZ892" s="28"/>
      <c r="ETA892" s="28"/>
      <c r="ETB892" s="28"/>
      <c r="ETC892" s="28"/>
      <c r="ETD892" s="28"/>
      <c r="ETE892" s="28"/>
      <c r="ETF892" s="28"/>
      <c r="ETG892" s="28"/>
      <c r="ETH892" s="28"/>
      <c r="ETI892" s="28"/>
      <c r="ETJ892" s="28"/>
      <c r="ETK892" s="28"/>
      <c r="ETL892" s="28"/>
      <c r="ETM892" s="28"/>
      <c r="ETN892" s="28"/>
      <c r="ETO892" s="28"/>
      <c r="ETP892" s="28"/>
      <c r="ETQ892" s="28"/>
      <c r="ETR892" s="28"/>
      <c r="ETS892" s="28"/>
      <c r="ETT892" s="28"/>
      <c r="ETU892" s="28"/>
      <c r="ETV892" s="28"/>
      <c r="ETW892" s="28"/>
      <c r="ETX892" s="28"/>
      <c r="ETY892" s="28"/>
      <c r="ETZ892" s="28"/>
      <c r="EUA892" s="28"/>
      <c r="EUB892" s="28"/>
      <c r="EUC892" s="28"/>
      <c r="EUD892" s="28"/>
      <c r="EUE892" s="28"/>
      <c r="EUF892" s="28"/>
      <c r="EUG892" s="28"/>
      <c r="EUH892" s="28"/>
      <c r="EUI892" s="28"/>
      <c r="EUJ892" s="28"/>
      <c r="EUK892" s="28"/>
      <c r="EUL892" s="28"/>
      <c r="EUM892" s="28"/>
      <c r="EUN892" s="28"/>
      <c r="EUO892" s="28"/>
      <c r="EUP892" s="28"/>
      <c r="EUQ892" s="28"/>
      <c r="EUR892" s="28"/>
      <c r="EUS892" s="28"/>
      <c r="EUT892" s="28"/>
      <c r="EUU892" s="28"/>
      <c r="EUV892" s="28"/>
      <c r="EUW892" s="28"/>
      <c r="EUX892" s="28"/>
      <c r="EUY892" s="28"/>
      <c r="EUZ892" s="28"/>
      <c r="EVA892" s="28"/>
      <c r="EVB892" s="28"/>
      <c r="EVC892" s="28"/>
      <c r="EVD892" s="28"/>
      <c r="EVE892" s="28"/>
      <c r="EVF892" s="28"/>
      <c r="EVG892" s="28"/>
      <c r="EVH892" s="28"/>
      <c r="EVI892" s="28"/>
      <c r="EVJ892" s="28"/>
      <c r="EVK892" s="28"/>
      <c r="EVL892" s="28"/>
      <c r="EVM892" s="28"/>
      <c r="EVN892" s="28"/>
      <c r="EVO892" s="28"/>
      <c r="EVP892" s="28"/>
      <c r="EVQ892" s="28"/>
      <c r="EVR892" s="28"/>
      <c r="EVS892" s="28"/>
      <c r="EVT892" s="28"/>
      <c r="EVU892" s="28"/>
      <c r="EVV892" s="28"/>
      <c r="EVW892" s="28"/>
      <c r="EVX892" s="28"/>
      <c r="EVY892" s="28"/>
      <c r="EVZ892" s="28"/>
      <c r="EWA892" s="28"/>
      <c r="EWB892" s="28"/>
      <c r="EWC892" s="28"/>
      <c r="EWD892" s="28"/>
      <c r="EWE892" s="28"/>
      <c r="EWF892" s="28"/>
      <c r="EWG892" s="28"/>
      <c r="EWH892" s="28"/>
      <c r="EWI892" s="28"/>
      <c r="EWJ892" s="28"/>
      <c r="EWK892" s="28"/>
      <c r="EWL892" s="28"/>
      <c r="EWM892" s="28"/>
      <c r="EWN892" s="28"/>
      <c r="EWO892" s="28"/>
      <c r="EWP892" s="28"/>
      <c r="EWQ892" s="28"/>
      <c r="EWR892" s="28"/>
      <c r="EWS892" s="28"/>
      <c r="EWT892" s="28"/>
      <c r="EWU892" s="28"/>
      <c r="EWV892" s="28"/>
      <c r="EWW892" s="28"/>
      <c r="EWX892" s="28"/>
      <c r="EWY892" s="28"/>
      <c r="EWZ892" s="28"/>
      <c r="EXA892" s="28"/>
      <c r="EXB892" s="28"/>
      <c r="EXC892" s="28"/>
      <c r="EXD892" s="28"/>
      <c r="EXE892" s="28"/>
      <c r="EXF892" s="28"/>
      <c r="EXG892" s="28"/>
      <c r="EXH892" s="28"/>
      <c r="EXI892" s="28"/>
      <c r="EXJ892" s="28"/>
      <c r="EXK892" s="28"/>
      <c r="EXL892" s="28"/>
      <c r="EXM892" s="28"/>
      <c r="EXN892" s="28"/>
      <c r="EXO892" s="28"/>
      <c r="EXP892" s="28"/>
      <c r="EXQ892" s="28"/>
      <c r="EXR892" s="28"/>
      <c r="EXS892" s="28"/>
      <c r="EXT892" s="28"/>
      <c r="EXU892" s="28"/>
      <c r="EXV892" s="28"/>
      <c r="EXW892" s="28"/>
      <c r="EXX892" s="28"/>
      <c r="EXY892" s="28"/>
      <c r="EXZ892" s="28"/>
      <c r="EYA892" s="28"/>
      <c r="EYB892" s="28"/>
      <c r="EYC892" s="28"/>
      <c r="EYD892" s="28"/>
      <c r="EYE892" s="28"/>
      <c r="EYF892" s="28"/>
      <c r="EYG892" s="28"/>
      <c r="EYH892" s="28"/>
      <c r="EYI892" s="28"/>
      <c r="EYJ892" s="28"/>
      <c r="EYK892" s="28"/>
      <c r="EYL892" s="28"/>
      <c r="EYM892" s="28"/>
      <c r="EYN892" s="28"/>
      <c r="EYO892" s="28"/>
      <c r="EYP892" s="28"/>
      <c r="EYQ892" s="28"/>
      <c r="EYR892" s="28"/>
      <c r="EYS892" s="28"/>
      <c r="EYT892" s="28"/>
      <c r="EYU892" s="28"/>
      <c r="EYV892" s="28"/>
      <c r="EYW892" s="28"/>
      <c r="EYX892" s="28"/>
      <c r="EYY892" s="28"/>
      <c r="EYZ892" s="28"/>
      <c r="EZA892" s="28"/>
      <c r="EZB892" s="28"/>
      <c r="EZC892" s="28"/>
      <c r="EZD892" s="28"/>
      <c r="EZE892" s="28"/>
      <c r="EZF892" s="28"/>
      <c r="EZG892" s="28"/>
      <c r="EZH892" s="28"/>
      <c r="EZI892" s="28"/>
      <c r="EZJ892" s="28"/>
      <c r="EZK892" s="28"/>
      <c r="EZL892" s="28"/>
      <c r="EZM892" s="28"/>
      <c r="EZN892" s="28"/>
      <c r="EZO892" s="28"/>
      <c r="EZP892" s="28"/>
      <c r="EZQ892" s="28"/>
      <c r="EZR892" s="28"/>
      <c r="EZS892" s="28"/>
      <c r="EZT892" s="28"/>
      <c r="EZU892" s="28"/>
      <c r="EZV892" s="28"/>
      <c r="EZW892" s="28"/>
      <c r="EZX892" s="28"/>
      <c r="EZY892" s="28"/>
      <c r="EZZ892" s="28"/>
      <c r="FAA892" s="28"/>
      <c r="FAB892" s="28"/>
      <c r="FAC892" s="28"/>
      <c r="FAD892" s="28"/>
      <c r="FAE892" s="28"/>
      <c r="FAF892" s="28"/>
      <c r="FAG892" s="28"/>
      <c r="FAH892" s="28"/>
      <c r="FAI892" s="28"/>
      <c r="FAJ892" s="28"/>
      <c r="FAK892" s="28"/>
      <c r="FAL892" s="28"/>
      <c r="FAM892" s="28"/>
      <c r="FAN892" s="28"/>
      <c r="FAO892" s="28"/>
      <c r="FAP892" s="28"/>
      <c r="FAQ892" s="28"/>
      <c r="FAR892" s="28"/>
      <c r="FAS892" s="28"/>
      <c r="FAT892" s="28"/>
      <c r="FAU892" s="28"/>
      <c r="FAV892" s="28"/>
      <c r="FAW892" s="28"/>
      <c r="FAX892" s="28"/>
      <c r="FAY892" s="28"/>
      <c r="FAZ892" s="28"/>
      <c r="FBA892" s="28"/>
      <c r="FBB892" s="28"/>
      <c r="FBC892" s="28"/>
      <c r="FBD892" s="28"/>
      <c r="FBE892" s="28"/>
      <c r="FBF892" s="28"/>
      <c r="FBG892" s="28"/>
      <c r="FBH892" s="28"/>
      <c r="FBI892" s="28"/>
      <c r="FBJ892" s="28"/>
      <c r="FBK892" s="28"/>
      <c r="FBL892" s="28"/>
      <c r="FBM892" s="28"/>
      <c r="FBN892" s="28"/>
      <c r="FBO892" s="28"/>
      <c r="FBP892" s="28"/>
      <c r="FBQ892" s="28"/>
      <c r="FBR892" s="28"/>
      <c r="FBS892" s="28"/>
      <c r="FBT892" s="28"/>
      <c r="FBU892" s="28"/>
      <c r="FBV892" s="28"/>
      <c r="FBW892" s="28"/>
      <c r="FBX892" s="28"/>
      <c r="FBY892" s="28"/>
      <c r="FBZ892" s="28"/>
      <c r="FCA892" s="28"/>
      <c r="FCB892" s="28"/>
      <c r="FCC892" s="28"/>
      <c r="FCD892" s="28"/>
      <c r="FCE892" s="28"/>
      <c r="FCF892" s="28"/>
      <c r="FCG892" s="28"/>
      <c r="FCH892" s="28"/>
      <c r="FCI892" s="28"/>
      <c r="FCJ892" s="28"/>
      <c r="FCK892" s="28"/>
      <c r="FCL892" s="28"/>
      <c r="FCM892" s="28"/>
      <c r="FCN892" s="28"/>
      <c r="FCO892" s="28"/>
      <c r="FCP892" s="28"/>
      <c r="FCQ892" s="28"/>
      <c r="FCR892" s="28"/>
      <c r="FCS892" s="28"/>
      <c r="FCT892" s="28"/>
      <c r="FCU892" s="28"/>
      <c r="FCV892" s="28"/>
      <c r="FCW892" s="28"/>
      <c r="FCX892" s="28"/>
      <c r="FCY892" s="28"/>
      <c r="FCZ892" s="28"/>
      <c r="FDA892" s="28"/>
      <c r="FDB892" s="28"/>
      <c r="FDC892" s="28"/>
      <c r="FDD892" s="28"/>
      <c r="FDE892" s="28"/>
      <c r="FDF892" s="28"/>
      <c r="FDG892" s="28"/>
      <c r="FDH892" s="28"/>
      <c r="FDI892" s="28"/>
      <c r="FDJ892" s="28"/>
      <c r="FDK892" s="28"/>
      <c r="FDL892" s="28"/>
      <c r="FDM892" s="28"/>
      <c r="FDN892" s="28"/>
      <c r="FDO892" s="28"/>
      <c r="FDP892" s="28"/>
      <c r="FDQ892" s="28"/>
      <c r="FDR892" s="28"/>
      <c r="FDS892" s="28"/>
      <c r="FDT892" s="28"/>
      <c r="FDU892" s="28"/>
      <c r="FDV892" s="28"/>
      <c r="FDW892" s="28"/>
      <c r="FDX892" s="28"/>
      <c r="FDY892" s="28"/>
      <c r="FDZ892" s="28"/>
      <c r="FEA892" s="28"/>
      <c r="FEB892" s="28"/>
      <c r="FEC892" s="28"/>
      <c r="FED892" s="28"/>
      <c r="FEE892" s="28"/>
      <c r="FEF892" s="28"/>
      <c r="FEG892" s="28"/>
      <c r="FEH892" s="28"/>
      <c r="FEI892" s="28"/>
      <c r="FEJ892" s="28"/>
      <c r="FEK892" s="28"/>
      <c r="FEL892" s="28"/>
      <c r="FEM892" s="28"/>
      <c r="FEN892" s="28"/>
      <c r="FEO892" s="28"/>
      <c r="FEP892" s="28"/>
      <c r="FEQ892" s="28"/>
      <c r="FER892" s="28"/>
      <c r="FES892" s="28"/>
      <c r="FET892" s="28"/>
      <c r="FEU892" s="28"/>
      <c r="FEV892" s="28"/>
      <c r="FEW892" s="28"/>
      <c r="FEX892" s="28"/>
      <c r="FEY892" s="28"/>
      <c r="FEZ892" s="28"/>
      <c r="FFA892" s="28"/>
      <c r="FFB892" s="28"/>
      <c r="FFC892" s="28"/>
      <c r="FFD892" s="28"/>
      <c r="FFE892" s="28"/>
      <c r="FFF892" s="28"/>
      <c r="FFG892" s="28"/>
      <c r="FFH892" s="28"/>
      <c r="FFI892" s="28"/>
      <c r="FFJ892" s="28"/>
      <c r="FFK892" s="28"/>
      <c r="FFL892" s="28"/>
      <c r="FFM892" s="28"/>
      <c r="FFN892" s="28"/>
      <c r="FFO892" s="28"/>
      <c r="FFP892" s="28"/>
      <c r="FFQ892" s="28"/>
      <c r="FFR892" s="28"/>
      <c r="FFS892" s="28"/>
      <c r="FFT892" s="28"/>
      <c r="FFU892" s="28"/>
      <c r="FFV892" s="28"/>
      <c r="FFW892" s="28"/>
      <c r="FFX892" s="28"/>
      <c r="FFY892" s="28"/>
      <c r="FFZ892" s="28"/>
      <c r="FGA892" s="28"/>
      <c r="FGB892" s="28"/>
      <c r="FGC892" s="28"/>
      <c r="FGD892" s="28"/>
      <c r="FGE892" s="28"/>
      <c r="FGF892" s="28"/>
      <c r="FGG892" s="28"/>
      <c r="FGH892" s="28"/>
      <c r="FGI892" s="28"/>
      <c r="FGJ892" s="28"/>
      <c r="FGK892" s="28"/>
      <c r="FGL892" s="28"/>
      <c r="FGM892" s="28"/>
      <c r="FGN892" s="28"/>
      <c r="FGO892" s="28"/>
      <c r="FGP892" s="28"/>
      <c r="FGQ892" s="28"/>
      <c r="FGR892" s="28"/>
      <c r="FGS892" s="28"/>
      <c r="FGT892" s="28"/>
      <c r="FGU892" s="28"/>
      <c r="FGV892" s="28"/>
      <c r="FGW892" s="28"/>
      <c r="FGX892" s="28"/>
      <c r="FGY892" s="28"/>
      <c r="FGZ892" s="28"/>
      <c r="FHA892" s="28"/>
      <c r="FHB892" s="28"/>
      <c r="FHC892" s="28"/>
      <c r="FHD892" s="28"/>
      <c r="FHE892" s="28"/>
      <c r="FHF892" s="28"/>
      <c r="FHG892" s="28"/>
      <c r="FHH892" s="28"/>
      <c r="FHI892" s="28"/>
      <c r="FHJ892" s="28"/>
      <c r="FHK892" s="28"/>
      <c r="FHL892" s="28"/>
      <c r="FHM892" s="28"/>
      <c r="FHN892" s="28"/>
      <c r="FHO892" s="28"/>
      <c r="FHP892" s="28"/>
      <c r="FHQ892" s="28"/>
      <c r="FHR892" s="28"/>
      <c r="FHS892" s="28"/>
      <c r="FHT892" s="28"/>
      <c r="FHU892" s="28"/>
      <c r="FHV892" s="28"/>
      <c r="FHW892" s="28"/>
      <c r="FHX892" s="28"/>
      <c r="FHY892" s="28"/>
      <c r="FHZ892" s="28"/>
      <c r="FIA892" s="28"/>
      <c r="FIB892" s="28"/>
      <c r="FIC892" s="28"/>
      <c r="FID892" s="28"/>
      <c r="FIE892" s="28"/>
      <c r="FIF892" s="28"/>
      <c r="FIG892" s="28"/>
      <c r="FIH892" s="28"/>
      <c r="FII892" s="28"/>
      <c r="FIJ892" s="28"/>
      <c r="FIK892" s="28"/>
      <c r="FIL892" s="28"/>
      <c r="FIM892" s="28"/>
      <c r="FIN892" s="28"/>
      <c r="FIO892" s="28"/>
      <c r="FIP892" s="28"/>
      <c r="FIQ892" s="28"/>
      <c r="FIR892" s="28"/>
      <c r="FIS892" s="28"/>
      <c r="FIT892" s="28"/>
      <c r="FIU892" s="28"/>
      <c r="FIV892" s="28"/>
      <c r="FIW892" s="28"/>
      <c r="FIX892" s="28"/>
      <c r="FIY892" s="28"/>
      <c r="FIZ892" s="28"/>
      <c r="FJA892" s="28"/>
      <c r="FJB892" s="28"/>
      <c r="FJC892" s="28"/>
      <c r="FJD892" s="28"/>
      <c r="FJE892" s="28"/>
      <c r="FJF892" s="28"/>
      <c r="FJG892" s="28"/>
      <c r="FJH892" s="28"/>
      <c r="FJI892" s="28"/>
      <c r="FJJ892" s="28"/>
      <c r="FJK892" s="28"/>
      <c r="FJL892" s="28"/>
      <c r="FJM892" s="28"/>
      <c r="FJN892" s="28"/>
      <c r="FJO892" s="28"/>
      <c r="FJP892" s="28"/>
      <c r="FJQ892" s="28"/>
      <c r="FJR892" s="28"/>
      <c r="FJS892" s="28"/>
      <c r="FJT892" s="28"/>
      <c r="FJU892" s="28"/>
      <c r="FJV892" s="28"/>
      <c r="FJW892" s="28"/>
      <c r="FJX892" s="28"/>
      <c r="FJY892" s="28"/>
      <c r="FJZ892" s="28"/>
      <c r="FKA892" s="28"/>
      <c r="FKB892" s="28"/>
      <c r="FKC892" s="28"/>
      <c r="FKD892" s="28"/>
      <c r="FKE892" s="28"/>
      <c r="FKF892" s="28"/>
      <c r="FKG892" s="28"/>
      <c r="FKH892" s="28"/>
      <c r="FKI892" s="28"/>
      <c r="FKJ892" s="28"/>
      <c r="FKK892" s="28"/>
      <c r="FKL892" s="28"/>
      <c r="FKM892" s="28"/>
      <c r="FKN892" s="28"/>
      <c r="FKO892" s="28"/>
      <c r="FKP892" s="28"/>
      <c r="FKQ892" s="28"/>
      <c r="FKR892" s="28"/>
      <c r="FKS892" s="28"/>
      <c r="FKT892" s="28"/>
      <c r="FKU892" s="28"/>
      <c r="FKV892" s="28"/>
      <c r="FKW892" s="28"/>
      <c r="FKX892" s="28"/>
      <c r="FKY892" s="28"/>
      <c r="FKZ892" s="28"/>
      <c r="FLA892" s="28"/>
      <c r="FLB892" s="28"/>
      <c r="FLC892" s="28"/>
      <c r="FLD892" s="28"/>
      <c r="FLE892" s="28"/>
      <c r="FLF892" s="28"/>
      <c r="FLG892" s="28"/>
      <c r="FLH892" s="28"/>
      <c r="FLI892" s="28"/>
      <c r="FLJ892" s="28"/>
      <c r="FLK892" s="28"/>
      <c r="FLL892" s="28"/>
      <c r="FLM892" s="28"/>
      <c r="FLN892" s="28"/>
      <c r="FLO892" s="28"/>
      <c r="FLP892" s="28"/>
      <c r="FLQ892" s="28"/>
      <c r="FLR892" s="28"/>
      <c r="FLS892" s="28"/>
      <c r="FLT892" s="28"/>
      <c r="FLU892" s="28"/>
      <c r="FLV892" s="28"/>
      <c r="FLW892" s="28"/>
      <c r="FLX892" s="28"/>
      <c r="FLY892" s="28"/>
      <c r="FLZ892" s="28"/>
      <c r="FMA892" s="28"/>
      <c r="FMB892" s="28"/>
      <c r="FMC892" s="28"/>
      <c r="FMD892" s="28"/>
      <c r="FME892" s="28"/>
      <c r="FMF892" s="28"/>
      <c r="FMG892" s="28"/>
      <c r="FMH892" s="28"/>
      <c r="FMI892" s="28"/>
      <c r="FMJ892" s="28"/>
      <c r="FMK892" s="28"/>
      <c r="FML892" s="28"/>
      <c r="FMM892" s="28"/>
      <c r="FMN892" s="28"/>
      <c r="FMO892" s="28"/>
      <c r="FMP892" s="28"/>
      <c r="FMQ892" s="28"/>
      <c r="FMR892" s="28"/>
      <c r="FMS892" s="28"/>
      <c r="FMT892" s="28"/>
      <c r="FMU892" s="28"/>
      <c r="FMV892" s="28"/>
      <c r="FMW892" s="28"/>
      <c r="FMX892" s="28"/>
      <c r="FMY892" s="28"/>
      <c r="FMZ892" s="28"/>
      <c r="FNA892" s="28"/>
      <c r="FNB892" s="28"/>
      <c r="FNC892" s="28"/>
      <c r="FND892" s="28"/>
      <c r="FNE892" s="28"/>
      <c r="FNF892" s="28"/>
      <c r="FNG892" s="28"/>
      <c r="FNH892" s="28"/>
      <c r="FNI892" s="28"/>
      <c r="FNJ892" s="28"/>
      <c r="FNK892" s="28"/>
      <c r="FNL892" s="28"/>
      <c r="FNM892" s="28"/>
      <c r="FNN892" s="28"/>
      <c r="FNO892" s="28"/>
      <c r="FNP892" s="28"/>
      <c r="FNQ892" s="28"/>
      <c r="FNR892" s="28"/>
      <c r="FNS892" s="28"/>
      <c r="FNT892" s="28"/>
      <c r="FNU892" s="28"/>
      <c r="FNV892" s="28"/>
      <c r="FNW892" s="28"/>
      <c r="FNX892" s="28"/>
      <c r="FNY892" s="28"/>
      <c r="FNZ892" s="28"/>
      <c r="FOA892" s="28"/>
      <c r="FOB892" s="28"/>
      <c r="FOC892" s="28"/>
      <c r="FOD892" s="28"/>
      <c r="FOE892" s="28"/>
      <c r="FOF892" s="28"/>
      <c r="FOG892" s="28"/>
      <c r="FOH892" s="28"/>
      <c r="FOI892" s="28"/>
      <c r="FOJ892" s="28"/>
      <c r="FOK892" s="28"/>
      <c r="FOL892" s="28"/>
      <c r="FOM892" s="28"/>
      <c r="FON892" s="28"/>
      <c r="FOO892" s="28"/>
      <c r="FOP892" s="28"/>
      <c r="FOQ892" s="28"/>
      <c r="FOR892" s="28"/>
      <c r="FOS892" s="28"/>
      <c r="FOT892" s="28"/>
      <c r="FOU892" s="28"/>
      <c r="FOV892" s="28"/>
      <c r="FOW892" s="28"/>
      <c r="FOX892" s="28"/>
      <c r="FOY892" s="28"/>
      <c r="FOZ892" s="28"/>
      <c r="FPA892" s="28"/>
      <c r="FPB892" s="28"/>
      <c r="FPC892" s="28"/>
      <c r="FPD892" s="28"/>
      <c r="FPE892" s="28"/>
      <c r="FPF892" s="28"/>
      <c r="FPG892" s="28"/>
      <c r="FPH892" s="28"/>
      <c r="FPI892" s="28"/>
      <c r="FPJ892" s="28"/>
      <c r="FPK892" s="28"/>
      <c r="FPL892" s="28"/>
      <c r="FPM892" s="28"/>
      <c r="FPN892" s="28"/>
      <c r="FPO892" s="28"/>
      <c r="FPP892" s="28"/>
      <c r="FPQ892" s="28"/>
      <c r="FPR892" s="28"/>
      <c r="FPS892" s="28"/>
      <c r="FPT892" s="28"/>
      <c r="FPU892" s="28"/>
      <c r="FPV892" s="28"/>
      <c r="FPW892" s="28"/>
      <c r="FPX892" s="28"/>
      <c r="FPY892" s="28"/>
      <c r="FPZ892" s="28"/>
      <c r="FQA892" s="28"/>
      <c r="FQB892" s="28"/>
      <c r="FQC892" s="28"/>
      <c r="FQD892" s="28"/>
      <c r="FQE892" s="28"/>
      <c r="FQF892" s="28"/>
      <c r="FQG892" s="28"/>
      <c r="FQH892" s="28"/>
      <c r="FQI892" s="28"/>
      <c r="FQJ892" s="28"/>
      <c r="FQK892" s="28"/>
      <c r="FQL892" s="28"/>
      <c r="FQM892" s="28"/>
      <c r="FQN892" s="28"/>
      <c r="FQO892" s="28"/>
      <c r="FQP892" s="28"/>
      <c r="FQQ892" s="28"/>
      <c r="FQR892" s="28"/>
      <c r="FQS892" s="28"/>
      <c r="FQT892" s="28"/>
      <c r="FQU892" s="28"/>
      <c r="FQV892" s="28"/>
      <c r="FQW892" s="28"/>
      <c r="FQX892" s="28"/>
      <c r="FQY892" s="28"/>
      <c r="FQZ892" s="28"/>
      <c r="FRA892" s="28"/>
      <c r="FRB892" s="28"/>
      <c r="FRC892" s="28"/>
      <c r="FRD892" s="28"/>
      <c r="FRE892" s="28"/>
      <c r="FRF892" s="28"/>
      <c r="FRG892" s="28"/>
      <c r="FRH892" s="28"/>
      <c r="FRI892" s="28"/>
      <c r="FRJ892" s="28"/>
      <c r="FRK892" s="28"/>
      <c r="FRL892" s="28"/>
      <c r="FRM892" s="28"/>
      <c r="FRN892" s="28"/>
      <c r="FRO892" s="28"/>
      <c r="FRP892" s="28"/>
      <c r="FRQ892" s="28"/>
      <c r="FRR892" s="28"/>
      <c r="FRS892" s="28"/>
      <c r="FRT892" s="28"/>
      <c r="FRU892" s="28"/>
      <c r="FRV892" s="28"/>
      <c r="FRW892" s="28"/>
      <c r="FRX892" s="28"/>
      <c r="FRY892" s="28"/>
      <c r="FRZ892" s="28"/>
      <c r="FSA892" s="28"/>
      <c r="FSB892" s="28"/>
      <c r="FSC892" s="28"/>
      <c r="FSD892" s="28"/>
      <c r="FSE892" s="28"/>
      <c r="FSF892" s="28"/>
      <c r="FSG892" s="28"/>
      <c r="FSH892" s="28"/>
      <c r="FSI892" s="28"/>
      <c r="FSJ892" s="28"/>
      <c r="FSK892" s="28"/>
      <c r="FSL892" s="28"/>
      <c r="FSM892" s="28"/>
      <c r="FSN892" s="28"/>
      <c r="FSO892" s="28"/>
      <c r="FSP892" s="28"/>
      <c r="FSQ892" s="28"/>
      <c r="FSR892" s="28"/>
      <c r="FSS892" s="28"/>
      <c r="FST892" s="28"/>
      <c r="FSU892" s="28"/>
      <c r="FSV892" s="28"/>
      <c r="FSW892" s="28"/>
      <c r="FSX892" s="28"/>
      <c r="FSY892" s="28"/>
      <c r="FSZ892" s="28"/>
      <c r="FTA892" s="28"/>
      <c r="FTB892" s="28"/>
      <c r="FTC892" s="28"/>
      <c r="FTD892" s="28"/>
      <c r="FTE892" s="28"/>
      <c r="FTF892" s="28"/>
      <c r="FTG892" s="28"/>
      <c r="FTH892" s="28"/>
      <c r="FTI892" s="28"/>
      <c r="FTJ892" s="28"/>
      <c r="FTK892" s="28"/>
      <c r="FTL892" s="28"/>
      <c r="FTM892" s="28"/>
      <c r="FTN892" s="28"/>
      <c r="FTO892" s="28"/>
      <c r="FTP892" s="28"/>
      <c r="FTQ892" s="28"/>
      <c r="FTR892" s="28"/>
      <c r="FTS892" s="28"/>
      <c r="FTT892" s="28"/>
      <c r="FTU892" s="28"/>
      <c r="FTV892" s="28"/>
      <c r="FTW892" s="28"/>
      <c r="FTX892" s="28"/>
      <c r="FTY892" s="28"/>
      <c r="FTZ892" s="28"/>
      <c r="FUA892" s="28"/>
      <c r="FUB892" s="28"/>
      <c r="FUC892" s="28"/>
      <c r="FUD892" s="28"/>
      <c r="FUE892" s="28"/>
      <c r="FUF892" s="28"/>
      <c r="FUG892" s="28"/>
      <c r="FUH892" s="28"/>
      <c r="FUI892" s="28"/>
      <c r="FUJ892" s="28"/>
      <c r="FUK892" s="28"/>
      <c r="FUL892" s="28"/>
      <c r="FUM892" s="28"/>
      <c r="FUN892" s="28"/>
      <c r="FUO892" s="28"/>
      <c r="FUP892" s="28"/>
      <c r="FUQ892" s="28"/>
      <c r="FUR892" s="28"/>
      <c r="FUS892" s="28"/>
      <c r="FUT892" s="28"/>
      <c r="FUU892" s="28"/>
      <c r="FUV892" s="28"/>
      <c r="FUW892" s="28"/>
      <c r="FUX892" s="28"/>
      <c r="FUY892" s="28"/>
      <c r="FUZ892" s="28"/>
      <c r="FVA892" s="28"/>
      <c r="FVB892" s="28"/>
      <c r="FVC892" s="28"/>
      <c r="FVD892" s="28"/>
      <c r="FVE892" s="28"/>
      <c r="FVF892" s="28"/>
      <c r="FVG892" s="28"/>
      <c r="FVH892" s="28"/>
      <c r="FVI892" s="28"/>
      <c r="FVJ892" s="28"/>
      <c r="FVK892" s="28"/>
      <c r="FVL892" s="28"/>
      <c r="FVM892" s="28"/>
      <c r="FVN892" s="28"/>
      <c r="FVO892" s="28"/>
      <c r="FVP892" s="28"/>
      <c r="FVQ892" s="28"/>
      <c r="FVR892" s="28"/>
      <c r="FVS892" s="28"/>
      <c r="FVT892" s="28"/>
      <c r="FVU892" s="28"/>
      <c r="FVV892" s="28"/>
      <c r="FVW892" s="28"/>
      <c r="FVX892" s="28"/>
      <c r="FVY892" s="28"/>
      <c r="FVZ892" s="28"/>
      <c r="FWA892" s="28"/>
      <c r="FWB892" s="28"/>
      <c r="FWC892" s="28"/>
      <c r="FWD892" s="28"/>
      <c r="FWE892" s="28"/>
      <c r="FWF892" s="28"/>
      <c r="FWG892" s="28"/>
      <c r="FWH892" s="28"/>
      <c r="FWI892" s="28"/>
      <c r="FWJ892" s="28"/>
      <c r="FWK892" s="28"/>
      <c r="FWL892" s="28"/>
      <c r="FWM892" s="28"/>
      <c r="FWN892" s="28"/>
      <c r="FWO892" s="28"/>
      <c r="FWP892" s="28"/>
      <c r="FWQ892" s="28"/>
      <c r="FWR892" s="28"/>
      <c r="FWS892" s="28"/>
      <c r="FWT892" s="28"/>
      <c r="FWU892" s="28"/>
      <c r="FWV892" s="28"/>
      <c r="FWW892" s="28"/>
      <c r="FWX892" s="28"/>
      <c r="FWY892" s="28"/>
      <c r="FWZ892" s="28"/>
      <c r="FXA892" s="28"/>
      <c r="FXB892" s="28"/>
      <c r="FXC892" s="28"/>
      <c r="FXD892" s="28"/>
      <c r="FXE892" s="28"/>
      <c r="FXF892" s="28"/>
      <c r="FXG892" s="28"/>
      <c r="FXH892" s="28"/>
      <c r="FXI892" s="28"/>
      <c r="FXJ892" s="28"/>
      <c r="FXK892" s="28"/>
      <c r="FXL892" s="28"/>
      <c r="FXM892" s="28"/>
      <c r="FXN892" s="28"/>
      <c r="FXO892" s="28"/>
      <c r="FXP892" s="28"/>
      <c r="FXQ892" s="28"/>
      <c r="FXR892" s="28"/>
      <c r="FXS892" s="28"/>
      <c r="FXT892" s="28"/>
      <c r="FXU892" s="28"/>
      <c r="FXV892" s="28"/>
      <c r="FXW892" s="28"/>
      <c r="FXX892" s="28"/>
      <c r="FXY892" s="28"/>
      <c r="FXZ892" s="28"/>
      <c r="FYA892" s="28"/>
      <c r="FYB892" s="28"/>
      <c r="FYC892" s="28"/>
      <c r="FYD892" s="28"/>
      <c r="FYE892" s="28"/>
      <c r="FYF892" s="28"/>
      <c r="FYG892" s="28"/>
      <c r="FYH892" s="28"/>
      <c r="FYI892" s="28"/>
      <c r="FYJ892" s="28"/>
      <c r="FYK892" s="28"/>
      <c r="FYL892" s="28"/>
      <c r="FYM892" s="28"/>
      <c r="FYN892" s="28"/>
      <c r="FYO892" s="28"/>
      <c r="FYP892" s="28"/>
      <c r="FYQ892" s="28"/>
      <c r="FYR892" s="28"/>
      <c r="FYS892" s="28"/>
      <c r="FYT892" s="28"/>
      <c r="FYU892" s="28"/>
      <c r="FYV892" s="28"/>
      <c r="FYW892" s="28"/>
      <c r="FYX892" s="28"/>
      <c r="FYY892" s="28"/>
      <c r="FYZ892" s="28"/>
      <c r="FZA892" s="28"/>
      <c r="FZB892" s="28"/>
      <c r="FZC892" s="28"/>
      <c r="FZD892" s="28"/>
      <c r="FZE892" s="28"/>
      <c r="FZF892" s="28"/>
      <c r="FZG892" s="28"/>
      <c r="FZH892" s="28"/>
      <c r="FZI892" s="28"/>
      <c r="FZJ892" s="28"/>
      <c r="FZK892" s="28"/>
      <c r="FZL892" s="28"/>
      <c r="FZM892" s="28"/>
      <c r="FZN892" s="28"/>
      <c r="FZO892" s="28"/>
      <c r="FZP892" s="28"/>
      <c r="FZQ892" s="28"/>
      <c r="FZR892" s="28"/>
      <c r="FZS892" s="28"/>
      <c r="FZT892" s="28"/>
      <c r="FZU892" s="28"/>
      <c r="FZV892" s="28"/>
      <c r="FZW892" s="28"/>
      <c r="FZX892" s="28"/>
      <c r="FZY892" s="28"/>
      <c r="FZZ892" s="28"/>
      <c r="GAA892" s="28"/>
      <c r="GAB892" s="28"/>
      <c r="GAC892" s="28"/>
      <c r="GAD892" s="28"/>
      <c r="GAE892" s="28"/>
      <c r="GAF892" s="28"/>
      <c r="GAG892" s="28"/>
      <c r="GAH892" s="28"/>
      <c r="GAI892" s="28"/>
      <c r="GAJ892" s="28"/>
      <c r="GAK892" s="28"/>
      <c r="GAL892" s="28"/>
      <c r="GAM892" s="28"/>
      <c r="GAN892" s="28"/>
      <c r="GAO892" s="28"/>
      <c r="GAP892" s="28"/>
      <c r="GAQ892" s="28"/>
      <c r="GAR892" s="28"/>
      <c r="GAS892" s="28"/>
      <c r="GAT892" s="28"/>
      <c r="GAU892" s="28"/>
      <c r="GAV892" s="28"/>
      <c r="GAW892" s="28"/>
      <c r="GAX892" s="28"/>
      <c r="GAY892" s="28"/>
      <c r="GAZ892" s="28"/>
      <c r="GBA892" s="28"/>
      <c r="GBB892" s="28"/>
      <c r="GBC892" s="28"/>
      <c r="GBD892" s="28"/>
      <c r="GBE892" s="28"/>
      <c r="GBF892" s="28"/>
      <c r="GBG892" s="28"/>
      <c r="GBH892" s="28"/>
      <c r="GBI892" s="28"/>
      <c r="GBJ892" s="28"/>
      <c r="GBK892" s="28"/>
      <c r="GBL892" s="28"/>
      <c r="GBM892" s="28"/>
      <c r="GBN892" s="28"/>
      <c r="GBO892" s="28"/>
      <c r="GBP892" s="28"/>
      <c r="GBQ892" s="28"/>
      <c r="GBR892" s="28"/>
      <c r="GBS892" s="28"/>
      <c r="GBT892" s="28"/>
      <c r="GBU892" s="28"/>
      <c r="GBV892" s="28"/>
      <c r="GBW892" s="28"/>
      <c r="GBX892" s="28"/>
      <c r="GBY892" s="28"/>
      <c r="GBZ892" s="28"/>
      <c r="GCA892" s="28"/>
      <c r="GCB892" s="28"/>
      <c r="GCC892" s="28"/>
      <c r="GCD892" s="28"/>
      <c r="GCE892" s="28"/>
      <c r="GCF892" s="28"/>
      <c r="GCG892" s="28"/>
      <c r="GCH892" s="28"/>
      <c r="GCI892" s="28"/>
      <c r="GCJ892" s="28"/>
      <c r="GCK892" s="28"/>
      <c r="GCL892" s="28"/>
      <c r="GCM892" s="28"/>
      <c r="GCN892" s="28"/>
      <c r="GCO892" s="28"/>
      <c r="GCP892" s="28"/>
      <c r="GCQ892" s="28"/>
      <c r="GCR892" s="28"/>
      <c r="GCS892" s="28"/>
      <c r="GCT892" s="28"/>
      <c r="GCU892" s="28"/>
      <c r="GCV892" s="28"/>
      <c r="GCW892" s="28"/>
      <c r="GCX892" s="28"/>
      <c r="GCY892" s="28"/>
      <c r="GCZ892" s="28"/>
      <c r="GDA892" s="28"/>
      <c r="GDB892" s="28"/>
      <c r="GDC892" s="28"/>
      <c r="GDD892" s="28"/>
      <c r="GDE892" s="28"/>
      <c r="GDF892" s="28"/>
      <c r="GDG892" s="28"/>
      <c r="GDH892" s="28"/>
      <c r="GDI892" s="28"/>
      <c r="GDJ892" s="28"/>
      <c r="GDK892" s="28"/>
      <c r="GDL892" s="28"/>
      <c r="GDM892" s="28"/>
      <c r="GDN892" s="28"/>
      <c r="GDO892" s="28"/>
      <c r="GDP892" s="28"/>
      <c r="GDQ892" s="28"/>
      <c r="GDR892" s="28"/>
      <c r="GDS892" s="28"/>
      <c r="GDT892" s="28"/>
      <c r="GDU892" s="28"/>
      <c r="GDV892" s="28"/>
      <c r="GDW892" s="28"/>
      <c r="GDX892" s="28"/>
      <c r="GDY892" s="28"/>
      <c r="GDZ892" s="28"/>
      <c r="GEA892" s="28"/>
      <c r="GEB892" s="28"/>
      <c r="GEC892" s="28"/>
      <c r="GED892" s="28"/>
      <c r="GEE892" s="28"/>
      <c r="GEF892" s="28"/>
      <c r="GEG892" s="28"/>
      <c r="GEH892" s="28"/>
      <c r="GEI892" s="28"/>
      <c r="GEJ892" s="28"/>
      <c r="GEK892" s="28"/>
      <c r="GEL892" s="28"/>
      <c r="GEM892" s="28"/>
      <c r="GEN892" s="28"/>
      <c r="GEO892" s="28"/>
      <c r="GEP892" s="28"/>
      <c r="GEQ892" s="28"/>
      <c r="GER892" s="28"/>
      <c r="GES892" s="28"/>
      <c r="GET892" s="28"/>
      <c r="GEU892" s="28"/>
      <c r="GEV892" s="28"/>
      <c r="GEW892" s="28"/>
      <c r="GEX892" s="28"/>
      <c r="GEY892" s="28"/>
      <c r="GEZ892" s="28"/>
      <c r="GFA892" s="28"/>
      <c r="GFB892" s="28"/>
      <c r="GFC892" s="28"/>
      <c r="GFD892" s="28"/>
      <c r="GFE892" s="28"/>
      <c r="GFF892" s="28"/>
      <c r="GFG892" s="28"/>
      <c r="GFH892" s="28"/>
      <c r="GFI892" s="28"/>
      <c r="GFJ892" s="28"/>
      <c r="GFK892" s="28"/>
      <c r="GFL892" s="28"/>
      <c r="GFM892" s="28"/>
      <c r="GFN892" s="28"/>
      <c r="GFO892" s="28"/>
      <c r="GFP892" s="28"/>
      <c r="GFQ892" s="28"/>
      <c r="GFR892" s="28"/>
      <c r="GFS892" s="28"/>
      <c r="GFT892" s="28"/>
      <c r="GFU892" s="28"/>
      <c r="GFV892" s="28"/>
      <c r="GFW892" s="28"/>
      <c r="GFX892" s="28"/>
      <c r="GFY892" s="28"/>
      <c r="GFZ892" s="28"/>
      <c r="GGA892" s="28"/>
      <c r="GGB892" s="28"/>
      <c r="GGC892" s="28"/>
      <c r="GGD892" s="28"/>
      <c r="GGE892" s="28"/>
      <c r="GGF892" s="28"/>
      <c r="GGG892" s="28"/>
      <c r="GGH892" s="28"/>
      <c r="GGI892" s="28"/>
      <c r="GGJ892" s="28"/>
      <c r="GGK892" s="28"/>
      <c r="GGL892" s="28"/>
      <c r="GGM892" s="28"/>
      <c r="GGN892" s="28"/>
      <c r="GGO892" s="28"/>
      <c r="GGP892" s="28"/>
      <c r="GGQ892" s="28"/>
      <c r="GGR892" s="28"/>
      <c r="GGS892" s="28"/>
      <c r="GGT892" s="28"/>
      <c r="GGU892" s="28"/>
      <c r="GGV892" s="28"/>
      <c r="GGW892" s="28"/>
      <c r="GGX892" s="28"/>
      <c r="GGY892" s="28"/>
      <c r="GGZ892" s="28"/>
      <c r="GHA892" s="28"/>
      <c r="GHB892" s="28"/>
      <c r="GHC892" s="28"/>
      <c r="GHD892" s="28"/>
      <c r="GHE892" s="28"/>
      <c r="GHF892" s="28"/>
      <c r="GHG892" s="28"/>
      <c r="GHH892" s="28"/>
      <c r="GHI892" s="28"/>
      <c r="GHJ892" s="28"/>
      <c r="GHK892" s="28"/>
      <c r="GHL892" s="28"/>
      <c r="GHM892" s="28"/>
      <c r="GHN892" s="28"/>
      <c r="GHO892" s="28"/>
      <c r="GHP892" s="28"/>
      <c r="GHQ892" s="28"/>
      <c r="GHR892" s="28"/>
      <c r="GHS892" s="28"/>
      <c r="GHT892" s="28"/>
      <c r="GHU892" s="28"/>
      <c r="GHV892" s="28"/>
      <c r="GHW892" s="28"/>
      <c r="GHX892" s="28"/>
      <c r="GHY892" s="28"/>
      <c r="GHZ892" s="28"/>
      <c r="GIA892" s="28"/>
      <c r="GIB892" s="28"/>
      <c r="GIC892" s="28"/>
      <c r="GID892" s="28"/>
      <c r="GIE892" s="28"/>
      <c r="GIF892" s="28"/>
      <c r="GIG892" s="28"/>
      <c r="GIH892" s="28"/>
      <c r="GII892" s="28"/>
      <c r="GIJ892" s="28"/>
      <c r="GIK892" s="28"/>
      <c r="GIL892" s="28"/>
      <c r="GIM892" s="28"/>
      <c r="GIN892" s="28"/>
      <c r="GIO892" s="28"/>
      <c r="GIP892" s="28"/>
      <c r="GIQ892" s="28"/>
      <c r="GIR892" s="28"/>
      <c r="GIS892" s="28"/>
      <c r="GIT892" s="28"/>
      <c r="GIU892" s="28"/>
      <c r="GIV892" s="28"/>
      <c r="GIW892" s="28"/>
      <c r="GIX892" s="28"/>
      <c r="GIY892" s="28"/>
      <c r="GIZ892" s="28"/>
      <c r="GJA892" s="28"/>
      <c r="GJB892" s="28"/>
      <c r="GJC892" s="28"/>
      <c r="GJD892" s="28"/>
      <c r="GJE892" s="28"/>
      <c r="GJF892" s="28"/>
      <c r="GJG892" s="28"/>
      <c r="GJH892" s="28"/>
      <c r="GJI892" s="28"/>
      <c r="GJJ892" s="28"/>
      <c r="GJK892" s="28"/>
      <c r="GJL892" s="28"/>
      <c r="GJM892" s="28"/>
      <c r="GJN892" s="28"/>
      <c r="GJO892" s="28"/>
      <c r="GJP892" s="28"/>
      <c r="GJQ892" s="28"/>
      <c r="GJR892" s="28"/>
      <c r="GJS892" s="28"/>
      <c r="GJT892" s="28"/>
      <c r="GJU892" s="28"/>
      <c r="GJV892" s="28"/>
      <c r="GJW892" s="28"/>
      <c r="GJX892" s="28"/>
      <c r="GJY892" s="28"/>
      <c r="GJZ892" s="28"/>
      <c r="GKA892" s="28"/>
      <c r="GKB892" s="28"/>
      <c r="GKC892" s="28"/>
      <c r="GKD892" s="28"/>
      <c r="GKE892" s="28"/>
      <c r="GKF892" s="28"/>
      <c r="GKG892" s="28"/>
      <c r="GKH892" s="28"/>
      <c r="GKI892" s="28"/>
      <c r="GKJ892" s="28"/>
      <c r="GKK892" s="28"/>
      <c r="GKL892" s="28"/>
      <c r="GKM892" s="28"/>
      <c r="GKN892" s="28"/>
      <c r="GKO892" s="28"/>
      <c r="GKP892" s="28"/>
      <c r="GKQ892" s="28"/>
      <c r="GKR892" s="28"/>
      <c r="GKS892" s="28"/>
      <c r="GKT892" s="28"/>
      <c r="GKU892" s="28"/>
      <c r="GKV892" s="28"/>
      <c r="GKW892" s="28"/>
      <c r="GKX892" s="28"/>
      <c r="GKY892" s="28"/>
      <c r="GKZ892" s="28"/>
      <c r="GLA892" s="28"/>
      <c r="GLB892" s="28"/>
      <c r="GLC892" s="28"/>
      <c r="GLD892" s="28"/>
      <c r="GLE892" s="28"/>
      <c r="GLF892" s="28"/>
      <c r="GLG892" s="28"/>
      <c r="GLH892" s="28"/>
      <c r="GLI892" s="28"/>
      <c r="GLJ892" s="28"/>
      <c r="GLK892" s="28"/>
      <c r="GLL892" s="28"/>
      <c r="GLM892" s="28"/>
      <c r="GLN892" s="28"/>
      <c r="GLO892" s="28"/>
      <c r="GLP892" s="28"/>
      <c r="GLQ892" s="28"/>
      <c r="GLR892" s="28"/>
      <c r="GLS892" s="28"/>
      <c r="GLT892" s="28"/>
      <c r="GLU892" s="28"/>
      <c r="GLV892" s="28"/>
      <c r="GLW892" s="28"/>
      <c r="GLX892" s="28"/>
      <c r="GLY892" s="28"/>
      <c r="GLZ892" s="28"/>
      <c r="GMA892" s="28"/>
      <c r="GMB892" s="28"/>
      <c r="GMC892" s="28"/>
      <c r="GMD892" s="28"/>
      <c r="GME892" s="28"/>
      <c r="GMF892" s="28"/>
      <c r="GMG892" s="28"/>
      <c r="GMH892" s="28"/>
      <c r="GMI892" s="28"/>
      <c r="GMJ892" s="28"/>
      <c r="GMK892" s="28"/>
      <c r="GML892" s="28"/>
      <c r="GMM892" s="28"/>
      <c r="GMN892" s="28"/>
      <c r="GMO892" s="28"/>
      <c r="GMP892" s="28"/>
      <c r="GMQ892" s="28"/>
      <c r="GMR892" s="28"/>
      <c r="GMS892" s="28"/>
      <c r="GMT892" s="28"/>
      <c r="GMU892" s="28"/>
      <c r="GMV892" s="28"/>
      <c r="GMW892" s="28"/>
      <c r="GMX892" s="28"/>
      <c r="GMY892" s="28"/>
      <c r="GMZ892" s="28"/>
      <c r="GNA892" s="28"/>
      <c r="GNB892" s="28"/>
      <c r="GNC892" s="28"/>
      <c r="GND892" s="28"/>
      <c r="GNE892" s="28"/>
      <c r="GNF892" s="28"/>
      <c r="GNG892" s="28"/>
      <c r="GNH892" s="28"/>
      <c r="GNI892" s="28"/>
      <c r="GNJ892" s="28"/>
      <c r="GNK892" s="28"/>
      <c r="GNL892" s="28"/>
      <c r="GNM892" s="28"/>
      <c r="GNN892" s="28"/>
      <c r="GNO892" s="28"/>
      <c r="GNP892" s="28"/>
      <c r="GNQ892" s="28"/>
      <c r="GNR892" s="28"/>
      <c r="GNS892" s="28"/>
      <c r="GNT892" s="28"/>
      <c r="GNU892" s="28"/>
      <c r="GNV892" s="28"/>
      <c r="GNW892" s="28"/>
      <c r="GNX892" s="28"/>
      <c r="GNY892" s="28"/>
      <c r="GNZ892" s="28"/>
      <c r="GOA892" s="28"/>
      <c r="GOB892" s="28"/>
      <c r="GOC892" s="28"/>
      <c r="GOD892" s="28"/>
      <c r="GOE892" s="28"/>
      <c r="GOF892" s="28"/>
      <c r="GOG892" s="28"/>
      <c r="GOH892" s="28"/>
      <c r="GOI892" s="28"/>
      <c r="GOJ892" s="28"/>
      <c r="GOK892" s="28"/>
      <c r="GOL892" s="28"/>
      <c r="GOM892" s="28"/>
      <c r="GON892" s="28"/>
      <c r="GOO892" s="28"/>
      <c r="GOP892" s="28"/>
      <c r="GOQ892" s="28"/>
      <c r="GOR892" s="28"/>
      <c r="GOS892" s="28"/>
      <c r="GOT892" s="28"/>
      <c r="GOU892" s="28"/>
      <c r="GOV892" s="28"/>
      <c r="GOW892" s="28"/>
      <c r="GOX892" s="28"/>
      <c r="GOY892" s="28"/>
      <c r="GOZ892" s="28"/>
      <c r="GPA892" s="28"/>
      <c r="GPB892" s="28"/>
      <c r="GPC892" s="28"/>
      <c r="GPD892" s="28"/>
      <c r="GPE892" s="28"/>
      <c r="GPF892" s="28"/>
      <c r="GPG892" s="28"/>
      <c r="GPH892" s="28"/>
      <c r="GPI892" s="28"/>
      <c r="GPJ892" s="28"/>
      <c r="GPK892" s="28"/>
      <c r="GPL892" s="28"/>
      <c r="GPM892" s="28"/>
      <c r="GPN892" s="28"/>
      <c r="GPO892" s="28"/>
      <c r="GPP892" s="28"/>
      <c r="GPQ892" s="28"/>
      <c r="GPR892" s="28"/>
      <c r="GPS892" s="28"/>
      <c r="GPT892" s="28"/>
      <c r="GPU892" s="28"/>
      <c r="GPV892" s="28"/>
      <c r="GPW892" s="28"/>
      <c r="GPX892" s="28"/>
      <c r="GPY892" s="28"/>
      <c r="GPZ892" s="28"/>
      <c r="GQA892" s="28"/>
      <c r="GQB892" s="28"/>
      <c r="GQC892" s="28"/>
      <c r="GQD892" s="28"/>
      <c r="GQE892" s="28"/>
      <c r="GQF892" s="28"/>
      <c r="GQG892" s="28"/>
      <c r="GQH892" s="28"/>
      <c r="GQI892" s="28"/>
      <c r="GQJ892" s="28"/>
      <c r="GQK892" s="28"/>
      <c r="GQL892" s="28"/>
      <c r="GQM892" s="28"/>
      <c r="GQN892" s="28"/>
      <c r="GQO892" s="28"/>
      <c r="GQP892" s="28"/>
      <c r="GQQ892" s="28"/>
      <c r="GQR892" s="28"/>
      <c r="GQS892" s="28"/>
      <c r="GQT892" s="28"/>
      <c r="GQU892" s="28"/>
      <c r="GQV892" s="28"/>
      <c r="GQW892" s="28"/>
      <c r="GQX892" s="28"/>
      <c r="GQY892" s="28"/>
      <c r="GQZ892" s="28"/>
      <c r="GRA892" s="28"/>
      <c r="GRB892" s="28"/>
      <c r="GRC892" s="28"/>
      <c r="GRD892" s="28"/>
      <c r="GRE892" s="28"/>
      <c r="GRF892" s="28"/>
      <c r="GRG892" s="28"/>
      <c r="GRH892" s="28"/>
      <c r="GRI892" s="28"/>
      <c r="GRJ892" s="28"/>
      <c r="GRK892" s="28"/>
      <c r="GRL892" s="28"/>
      <c r="GRM892" s="28"/>
      <c r="GRN892" s="28"/>
      <c r="GRO892" s="28"/>
      <c r="GRP892" s="28"/>
      <c r="GRQ892" s="28"/>
      <c r="GRR892" s="28"/>
      <c r="GRS892" s="28"/>
      <c r="GRT892" s="28"/>
      <c r="GRU892" s="28"/>
      <c r="GRV892" s="28"/>
      <c r="GRW892" s="28"/>
      <c r="GRX892" s="28"/>
      <c r="GRY892" s="28"/>
      <c r="GRZ892" s="28"/>
      <c r="GSA892" s="28"/>
      <c r="GSB892" s="28"/>
      <c r="GSC892" s="28"/>
      <c r="GSD892" s="28"/>
      <c r="GSE892" s="28"/>
      <c r="GSF892" s="28"/>
      <c r="GSG892" s="28"/>
      <c r="GSH892" s="28"/>
      <c r="GSI892" s="28"/>
      <c r="GSJ892" s="28"/>
      <c r="GSK892" s="28"/>
      <c r="GSL892" s="28"/>
      <c r="GSM892" s="28"/>
      <c r="GSN892" s="28"/>
      <c r="GSO892" s="28"/>
      <c r="GSP892" s="28"/>
      <c r="GSQ892" s="28"/>
      <c r="GSR892" s="28"/>
      <c r="GSS892" s="28"/>
      <c r="GST892" s="28"/>
      <c r="GSU892" s="28"/>
      <c r="GSV892" s="28"/>
      <c r="GSW892" s="28"/>
      <c r="GSX892" s="28"/>
      <c r="GSY892" s="28"/>
      <c r="GSZ892" s="28"/>
      <c r="GTA892" s="28"/>
      <c r="GTB892" s="28"/>
      <c r="GTC892" s="28"/>
      <c r="GTD892" s="28"/>
      <c r="GTE892" s="28"/>
      <c r="GTF892" s="28"/>
      <c r="GTG892" s="28"/>
      <c r="GTH892" s="28"/>
      <c r="GTI892" s="28"/>
      <c r="GTJ892" s="28"/>
      <c r="GTK892" s="28"/>
      <c r="GTL892" s="28"/>
      <c r="GTM892" s="28"/>
      <c r="GTN892" s="28"/>
      <c r="GTO892" s="28"/>
      <c r="GTP892" s="28"/>
      <c r="GTQ892" s="28"/>
      <c r="GTR892" s="28"/>
      <c r="GTS892" s="28"/>
      <c r="GTT892" s="28"/>
      <c r="GTU892" s="28"/>
      <c r="GTV892" s="28"/>
      <c r="GTW892" s="28"/>
      <c r="GTX892" s="28"/>
      <c r="GTY892" s="28"/>
      <c r="GTZ892" s="28"/>
      <c r="GUA892" s="28"/>
      <c r="GUB892" s="28"/>
      <c r="GUC892" s="28"/>
      <c r="GUD892" s="28"/>
      <c r="GUE892" s="28"/>
      <c r="GUF892" s="28"/>
      <c r="GUG892" s="28"/>
      <c r="GUH892" s="28"/>
      <c r="GUI892" s="28"/>
      <c r="GUJ892" s="28"/>
      <c r="GUK892" s="28"/>
      <c r="GUL892" s="28"/>
      <c r="GUM892" s="28"/>
      <c r="GUN892" s="28"/>
      <c r="GUO892" s="28"/>
      <c r="GUP892" s="28"/>
      <c r="GUQ892" s="28"/>
      <c r="GUR892" s="28"/>
      <c r="GUS892" s="28"/>
      <c r="GUT892" s="28"/>
      <c r="GUU892" s="28"/>
      <c r="GUV892" s="28"/>
      <c r="GUW892" s="28"/>
      <c r="GUX892" s="28"/>
      <c r="GUY892" s="28"/>
      <c r="GUZ892" s="28"/>
      <c r="GVA892" s="28"/>
      <c r="GVB892" s="28"/>
      <c r="GVC892" s="28"/>
      <c r="GVD892" s="28"/>
      <c r="GVE892" s="28"/>
      <c r="GVF892" s="28"/>
      <c r="GVG892" s="28"/>
      <c r="GVH892" s="28"/>
      <c r="GVI892" s="28"/>
      <c r="GVJ892" s="28"/>
      <c r="GVK892" s="28"/>
      <c r="GVL892" s="28"/>
      <c r="GVM892" s="28"/>
      <c r="GVN892" s="28"/>
      <c r="GVO892" s="28"/>
      <c r="GVP892" s="28"/>
      <c r="GVQ892" s="28"/>
      <c r="GVR892" s="28"/>
      <c r="GVS892" s="28"/>
      <c r="GVT892" s="28"/>
      <c r="GVU892" s="28"/>
      <c r="GVV892" s="28"/>
      <c r="GVW892" s="28"/>
      <c r="GVX892" s="28"/>
      <c r="GVY892" s="28"/>
      <c r="GVZ892" s="28"/>
      <c r="GWA892" s="28"/>
      <c r="GWB892" s="28"/>
      <c r="GWC892" s="28"/>
      <c r="GWD892" s="28"/>
      <c r="GWE892" s="28"/>
      <c r="GWF892" s="28"/>
      <c r="GWG892" s="28"/>
      <c r="GWH892" s="28"/>
      <c r="GWI892" s="28"/>
      <c r="GWJ892" s="28"/>
      <c r="GWK892" s="28"/>
      <c r="GWL892" s="28"/>
      <c r="GWM892" s="28"/>
      <c r="GWN892" s="28"/>
      <c r="GWO892" s="28"/>
      <c r="GWP892" s="28"/>
      <c r="GWQ892" s="28"/>
      <c r="GWR892" s="28"/>
      <c r="GWS892" s="28"/>
      <c r="GWT892" s="28"/>
      <c r="GWU892" s="28"/>
      <c r="GWV892" s="28"/>
      <c r="GWW892" s="28"/>
      <c r="GWX892" s="28"/>
      <c r="GWY892" s="28"/>
      <c r="GWZ892" s="28"/>
      <c r="GXA892" s="28"/>
      <c r="GXB892" s="28"/>
      <c r="GXC892" s="28"/>
      <c r="GXD892" s="28"/>
      <c r="GXE892" s="28"/>
      <c r="GXF892" s="28"/>
      <c r="GXG892" s="28"/>
      <c r="GXH892" s="28"/>
      <c r="GXI892" s="28"/>
      <c r="GXJ892" s="28"/>
      <c r="GXK892" s="28"/>
      <c r="GXL892" s="28"/>
      <c r="GXM892" s="28"/>
      <c r="GXN892" s="28"/>
      <c r="GXO892" s="28"/>
      <c r="GXP892" s="28"/>
      <c r="GXQ892" s="28"/>
      <c r="GXR892" s="28"/>
      <c r="GXS892" s="28"/>
      <c r="GXT892" s="28"/>
      <c r="GXU892" s="28"/>
      <c r="GXV892" s="28"/>
      <c r="GXW892" s="28"/>
      <c r="GXX892" s="28"/>
      <c r="GXY892" s="28"/>
      <c r="GXZ892" s="28"/>
      <c r="GYA892" s="28"/>
      <c r="GYB892" s="28"/>
      <c r="GYC892" s="28"/>
      <c r="GYD892" s="28"/>
      <c r="GYE892" s="28"/>
      <c r="GYF892" s="28"/>
      <c r="GYG892" s="28"/>
      <c r="GYH892" s="28"/>
      <c r="GYI892" s="28"/>
      <c r="GYJ892" s="28"/>
      <c r="GYK892" s="28"/>
      <c r="GYL892" s="28"/>
      <c r="GYM892" s="28"/>
      <c r="GYN892" s="28"/>
      <c r="GYO892" s="28"/>
      <c r="GYP892" s="28"/>
      <c r="GYQ892" s="28"/>
      <c r="GYR892" s="28"/>
      <c r="GYS892" s="28"/>
      <c r="GYT892" s="28"/>
      <c r="GYU892" s="28"/>
      <c r="GYV892" s="28"/>
      <c r="GYW892" s="28"/>
      <c r="GYX892" s="28"/>
      <c r="GYY892" s="28"/>
      <c r="GYZ892" s="28"/>
      <c r="GZA892" s="28"/>
      <c r="GZB892" s="28"/>
      <c r="GZC892" s="28"/>
      <c r="GZD892" s="28"/>
      <c r="GZE892" s="28"/>
      <c r="GZF892" s="28"/>
      <c r="GZG892" s="28"/>
      <c r="GZH892" s="28"/>
      <c r="GZI892" s="28"/>
      <c r="GZJ892" s="28"/>
      <c r="GZK892" s="28"/>
      <c r="GZL892" s="28"/>
      <c r="GZM892" s="28"/>
      <c r="GZN892" s="28"/>
      <c r="GZO892" s="28"/>
      <c r="GZP892" s="28"/>
      <c r="GZQ892" s="28"/>
      <c r="GZR892" s="28"/>
      <c r="GZS892" s="28"/>
      <c r="GZT892" s="28"/>
      <c r="GZU892" s="28"/>
      <c r="GZV892" s="28"/>
      <c r="GZW892" s="28"/>
      <c r="GZX892" s="28"/>
      <c r="GZY892" s="28"/>
      <c r="GZZ892" s="28"/>
      <c r="HAA892" s="28"/>
      <c r="HAB892" s="28"/>
      <c r="HAC892" s="28"/>
      <c r="HAD892" s="28"/>
      <c r="HAE892" s="28"/>
      <c r="HAF892" s="28"/>
      <c r="HAG892" s="28"/>
      <c r="HAH892" s="28"/>
      <c r="HAI892" s="28"/>
      <c r="HAJ892" s="28"/>
      <c r="HAK892" s="28"/>
      <c r="HAL892" s="28"/>
      <c r="HAM892" s="28"/>
      <c r="HAN892" s="28"/>
      <c r="HAO892" s="28"/>
      <c r="HAP892" s="28"/>
      <c r="HAQ892" s="28"/>
      <c r="HAR892" s="28"/>
      <c r="HAS892" s="28"/>
      <c r="HAT892" s="28"/>
      <c r="HAU892" s="28"/>
      <c r="HAV892" s="28"/>
      <c r="HAW892" s="28"/>
      <c r="HAX892" s="28"/>
      <c r="HAY892" s="28"/>
      <c r="HAZ892" s="28"/>
      <c r="HBA892" s="28"/>
      <c r="HBB892" s="28"/>
      <c r="HBC892" s="28"/>
      <c r="HBD892" s="28"/>
      <c r="HBE892" s="28"/>
      <c r="HBF892" s="28"/>
      <c r="HBG892" s="28"/>
      <c r="HBH892" s="28"/>
      <c r="HBI892" s="28"/>
      <c r="HBJ892" s="28"/>
      <c r="HBK892" s="28"/>
      <c r="HBL892" s="28"/>
      <c r="HBM892" s="28"/>
      <c r="HBN892" s="28"/>
      <c r="HBO892" s="28"/>
      <c r="HBP892" s="28"/>
      <c r="HBQ892" s="28"/>
      <c r="HBR892" s="28"/>
      <c r="HBS892" s="28"/>
      <c r="HBT892" s="28"/>
      <c r="HBU892" s="28"/>
      <c r="HBV892" s="28"/>
      <c r="HBW892" s="28"/>
      <c r="HBX892" s="28"/>
      <c r="HBY892" s="28"/>
      <c r="HBZ892" s="28"/>
      <c r="HCA892" s="28"/>
      <c r="HCB892" s="28"/>
      <c r="HCC892" s="28"/>
      <c r="HCD892" s="28"/>
      <c r="HCE892" s="28"/>
      <c r="HCF892" s="28"/>
      <c r="HCG892" s="28"/>
      <c r="HCH892" s="28"/>
      <c r="HCI892" s="28"/>
      <c r="HCJ892" s="28"/>
      <c r="HCK892" s="28"/>
      <c r="HCL892" s="28"/>
      <c r="HCM892" s="28"/>
      <c r="HCN892" s="28"/>
      <c r="HCO892" s="28"/>
      <c r="HCP892" s="28"/>
      <c r="HCQ892" s="28"/>
      <c r="HCR892" s="28"/>
      <c r="HCS892" s="28"/>
      <c r="HCT892" s="28"/>
      <c r="HCU892" s="28"/>
      <c r="HCV892" s="28"/>
      <c r="HCW892" s="28"/>
      <c r="HCX892" s="28"/>
      <c r="HCY892" s="28"/>
      <c r="HCZ892" s="28"/>
      <c r="HDA892" s="28"/>
      <c r="HDB892" s="28"/>
      <c r="HDC892" s="28"/>
      <c r="HDD892" s="28"/>
      <c r="HDE892" s="28"/>
      <c r="HDF892" s="28"/>
      <c r="HDG892" s="28"/>
      <c r="HDH892" s="28"/>
      <c r="HDI892" s="28"/>
      <c r="HDJ892" s="28"/>
      <c r="HDK892" s="28"/>
      <c r="HDL892" s="28"/>
      <c r="HDM892" s="28"/>
      <c r="HDN892" s="28"/>
      <c r="HDO892" s="28"/>
      <c r="HDP892" s="28"/>
      <c r="HDQ892" s="28"/>
      <c r="HDR892" s="28"/>
      <c r="HDS892" s="28"/>
      <c r="HDT892" s="28"/>
      <c r="HDU892" s="28"/>
      <c r="HDV892" s="28"/>
      <c r="HDW892" s="28"/>
      <c r="HDX892" s="28"/>
      <c r="HDY892" s="28"/>
      <c r="HDZ892" s="28"/>
      <c r="HEA892" s="28"/>
      <c r="HEB892" s="28"/>
      <c r="HEC892" s="28"/>
      <c r="HED892" s="28"/>
      <c r="HEE892" s="28"/>
      <c r="HEF892" s="28"/>
      <c r="HEG892" s="28"/>
      <c r="HEH892" s="28"/>
      <c r="HEI892" s="28"/>
      <c r="HEJ892" s="28"/>
      <c r="HEK892" s="28"/>
      <c r="HEL892" s="28"/>
      <c r="HEM892" s="28"/>
      <c r="HEN892" s="28"/>
      <c r="HEO892" s="28"/>
      <c r="HEP892" s="28"/>
      <c r="HEQ892" s="28"/>
      <c r="HER892" s="28"/>
      <c r="HES892" s="28"/>
      <c r="HET892" s="28"/>
      <c r="HEU892" s="28"/>
      <c r="HEV892" s="28"/>
      <c r="HEW892" s="28"/>
      <c r="HEX892" s="28"/>
      <c r="HEY892" s="28"/>
      <c r="HEZ892" s="28"/>
      <c r="HFA892" s="28"/>
      <c r="HFB892" s="28"/>
      <c r="HFC892" s="28"/>
      <c r="HFD892" s="28"/>
      <c r="HFE892" s="28"/>
      <c r="HFF892" s="28"/>
      <c r="HFG892" s="28"/>
      <c r="HFH892" s="28"/>
      <c r="HFI892" s="28"/>
      <c r="HFJ892" s="28"/>
      <c r="HFK892" s="28"/>
      <c r="HFL892" s="28"/>
      <c r="HFM892" s="28"/>
      <c r="HFN892" s="28"/>
      <c r="HFO892" s="28"/>
      <c r="HFP892" s="28"/>
      <c r="HFQ892" s="28"/>
      <c r="HFR892" s="28"/>
      <c r="HFS892" s="28"/>
      <c r="HFT892" s="28"/>
      <c r="HFU892" s="28"/>
      <c r="HFV892" s="28"/>
      <c r="HFW892" s="28"/>
      <c r="HFX892" s="28"/>
      <c r="HFY892" s="28"/>
      <c r="HFZ892" s="28"/>
      <c r="HGA892" s="28"/>
      <c r="HGB892" s="28"/>
      <c r="HGC892" s="28"/>
      <c r="HGD892" s="28"/>
      <c r="HGE892" s="28"/>
      <c r="HGF892" s="28"/>
      <c r="HGG892" s="28"/>
      <c r="HGH892" s="28"/>
      <c r="HGI892" s="28"/>
      <c r="HGJ892" s="28"/>
      <c r="HGK892" s="28"/>
      <c r="HGL892" s="28"/>
      <c r="HGM892" s="28"/>
      <c r="HGN892" s="28"/>
      <c r="HGO892" s="28"/>
      <c r="HGP892" s="28"/>
      <c r="HGQ892" s="28"/>
      <c r="HGR892" s="28"/>
      <c r="HGS892" s="28"/>
      <c r="HGT892" s="28"/>
      <c r="HGU892" s="28"/>
      <c r="HGV892" s="28"/>
      <c r="HGW892" s="28"/>
      <c r="HGX892" s="28"/>
      <c r="HGY892" s="28"/>
      <c r="HGZ892" s="28"/>
      <c r="HHA892" s="28"/>
      <c r="HHB892" s="28"/>
      <c r="HHC892" s="28"/>
      <c r="HHD892" s="28"/>
      <c r="HHE892" s="28"/>
      <c r="HHF892" s="28"/>
      <c r="HHG892" s="28"/>
      <c r="HHH892" s="28"/>
      <c r="HHI892" s="28"/>
      <c r="HHJ892" s="28"/>
      <c r="HHK892" s="28"/>
      <c r="HHL892" s="28"/>
      <c r="HHM892" s="28"/>
      <c r="HHN892" s="28"/>
      <c r="HHO892" s="28"/>
      <c r="HHP892" s="28"/>
      <c r="HHQ892" s="28"/>
      <c r="HHR892" s="28"/>
      <c r="HHS892" s="28"/>
      <c r="HHT892" s="28"/>
      <c r="HHU892" s="28"/>
      <c r="HHV892" s="28"/>
      <c r="HHW892" s="28"/>
      <c r="HHX892" s="28"/>
      <c r="HHY892" s="28"/>
      <c r="HHZ892" s="28"/>
      <c r="HIA892" s="28"/>
      <c r="HIB892" s="28"/>
      <c r="HIC892" s="28"/>
      <c r="HID892" s="28"/>
      <c r="HIE892" s="28"/>
      <c r="HIF892" s="28"/>
      <c r="HIG892" s="28"/>
      <c r="HIH892" s="28"/>
      <c r="HII892" s="28"/>
      <c r="HIJ892" s="28"/>
      <c r="HIK892" s="28"/>
      <c r="HIL892" s="28"/>
      <c r="HIM892" s="28"/>
      <c r="HIN892" s="28"/>
      <c r="HIO892" s="28"/>
      <c r="HIP892" s="28"/>
      <c r="HIQ892" s="28"/>
      <c r="HIR892" s="28"/>
      <c r="HIS892" s="28"/>
      <c r="HIT892" s="28"/>
      <c r="HIU892" s="28"/>
      <c r="HIV892" s="28"/>
      <c r="HIW892" s="28"/>
      <c r="HIX892" s="28"/>
      <c r="HIY892" s="28"/>
      <c r="HIZ892" s="28"/>
      <c r="HJA892" s="28"/>
      <c r="HJB892" s="28"/>
      <c r="HJC892" s="28"/>
      <c r="HJD892" s="28"/>
      <c r="HJE892" s="28"/>
      <c r="HJF892" s="28"/>
      <c r="HJG892" s="28"/>
      <c r="HJH892" s="28"/>
      <c r="HJI892" s="28"/>
      <c r="HJJ892" s="28"/>
      <c r="HJK892" s="28"/>
      <c r="HJL892" s="28"/>
      <c r="HJM892" s="28"/>
      <c r="HJN892" s="28"/>
      <c r="HJO892" s="28"/>
      <c r="HJP892" s="28"/>
      <c r="HJQ892" s="28"/>
      <c r="HJR892" s="28"/>
      <c r="HJS892" s="28"/>
      <c r="HJT892" s="28"/>
      <c r="HJU892" s="28"/>
      <c r="HJV892" s="28"/>
      <c r="HJW892" s="28"/>
      <c r="HJX892" s="28"/>
      <c r="HJY892" s="28"/>
      <c r="HJZ892" s="28"/>
      <c r="HKA892" s="28"/>
      <c r="HKB892" s="28"/>
      <c r="HKC892" s="28"/>
      <c r="HKD892" s="28"/>
      <c r="HKE892" s="28"/>
      <c r="HKF892" s="28"/>
      <c r="HKG892" s="28"/>
      <c r="HKH892" s="28"/>
      <c r="HKI892" s="28"/>
      <c r="HKJ892" s="28"/>
      <c r="HKK892" s="28"/>
      <c r="HKL892" s="28"/>
      <c r="HKM892" s="28"/>
      <c r="HKN892" s="28"/>
      <c r="HKO892" s="28"/>
      <c r="HKP892" s="28"/>
      <c r="HKQ892" s="28"/>
      <c r="HKR892" s="28"/>
      <c r="HKS892" s="28"/>
      <c r="HKT892" s="28"/>
      <c r="HKU892" s="28"/>
      <c r="HKV892" s="28"/>
      <c r="HKW892" s="28"/>
      <c r="HKX892" s="28"/>
      <c r="HKY892" s="28"/>
      <c r="HKZ892" s="28"/>
      <c r="HLA892" s="28"/>
      <c r="HLB892" s="28"/>
      <c r="HLC892" s="28"/>
      <c r="HLD892" s="28"/>
      <c r="HLE892" s="28"/>
      <c r="HLF892" s="28"/>
      <c r="HLG892" s="28"/>
      <c r="HLH892" s="28"/>
      <c r="HLI892" s="28"/>
      <c r="HLJ892" s="28"/>
      <c r="HLK892" s="28"/>
      <c r="HLL892" s="28"/>
      <c r="HLM892" s="28"/>
      <c r="HLN892" s="28"/>
      <c r="HLO892" s="28"/>
      <c r="HLP892" s="28"/>
      <c r="HLQ892" s="28"/>
      <c r="HLR892" s="28"/>
      <c r="HLS892" s="28"/>
      <c r="HLT892" s="28"/>
      <c r="HLU892" s="28"/>
      <c r="HLV892" s="28"/>
      <c r="HLW892" s="28"/>
      <c r="HLX892" s="28"/>
      <c r="HLY892" s="28"/>
      <c r="HLZ892" s="28"/>
      <c r="HMA892" s="28"/>
      <c r="HMB892" s="28"/>
      <c r="HMC892" s="28"/>
      <c r="HMD892" s="28"/>
      <c r="HME892" s="28"/>
      <c r="HMF892" s="28"/>
      <c r="HMG892" s="28"/>
      <c r="HMH892" s="28"/>
      <c r="HMI892" s="28"/>
      <c r="HMJ892" s="28"/>
      <c r="HMK892" s="28"/>
      <c r="HML892" s="28"/>
      <c r="HMM892" s="28"/>
      <c r="HMN892" s="28"/>
      <c r="HMO892" s="28"/>
      <c r="HMP892" s="28"/>
      <c r="HMQ892" s="28"/>
      <c r="HMR892" s="28"/>
      <c r="HMS892" s="28"/>
      <c r="HMT892" s="28"/>
      <c r="HMU892" s="28"/>
      <c r="HMV892" s="28"/>
      <c r="HMW892" s="28"/>
      <c r="HMX892" s="28"/>
      <c r="HMY892" s="28"/>
      <c r="HMZ892" s="28"/>
      <c r="HNA892" s="28"/>
      <c r="HNB892" s="28"/>
      <c r="HNC892" s="28"/>
      <c r="HND892" s="28"/>
      <c r="HNE892" s="28"/>
      <c r="HNF892" s="28"/>
      <c r="HNG892" s="28"/>
      <c r="HNH892" s="28"/>
      <c r="HNI892" s="28"/>
      <c r="HNJ892" s="28"/>
      <c r="HNK892" s="28"/>
      <c r="HNL892" s="28"/>
      <c r="HNM892" s="28"/>
      <c r="HNN892" s="28"/>
      <c r="HNO892" s="28"/>
      <c r="HNP892" s="28"/>
      <c r="HNQ892" s="28"/>
      <c r="HNR892" s="28"/>
      <c r="HNS892" s="28"/>
      <c r="HNT892" s="28"/>
      <c r="HNU892" s="28"/>
      <c r="HNV892" s="28"/>
      <c r="HNW892" s="28"/>
      <c r="HNX892" s="28"/>
      <c r="HNY892" s="28"/>
      <c r="HNZ892" s="28"/>
      <c r="HOA892" s="28"/>
      <c r="HOB892" s="28"/>
      <c r="HOC892" s="28"/>
      <c r="HOD892" s="28"/>
      <c r="HOE892" s="28"/>
      <c r="HOF892" s="28"/>
      <c r="HOG892" s="28"/>
      <c r="HOH892" s="28"/>
      <c r="HOI892" s="28"/>
      <c r="HOJ892" s="28"/>
      <c r="HOK892" s="28"/>
      <c r="HOL892" s="28"/>
      <c r="HOM892" s="28"/>
      <c r="HON892" s="28"/>
      <c r="HOO892" s="28"/>
      <c r="HOP892" s="28"/>
      <c r="HOQ892" s="28"/>
      <c r="HOR892" s="28"/>
      <c r="HOS892" s="28"/>
      <c r="HOT892" s="28"/>
      <c r="HOU892" s="28"/>
      <c r="HOV892" s="28"/>
      <c r="HOW892" s="28"/>
      <c r="HOX892" s="28"/>
      <c r="HOY892" s="28"/>
      <c r="HOZ892" s="28"/>
      <c r="HPA892" s="28"/>
      <c r="HPB892" s="28"/>
      <c r="HPC892" s="28"/>
      <c r="HPD892" s="28"/>
      <c r="HPE892" s="28"/>
      <c r="HPF892" s="28"/>
      <c r="HPG892" s="28"/>
      <c r="HPH892" s="28"/>
      <c r="HPI892" s="28"/>
      <c r="HPJ892" s="28"/>
      <c r="HPK892" s="28"/>
      <c r="HPL892" s="28"/>
      <c r="HPM892" s="28"/>
      <c r="HPN892" s="28"/>
      <c r="HPO892" s="28"/>
      <c r="HPP892" s="28"/>
      <c r="HPQ892" s="28"/>
      <c r="HPR892" s="28"/>
      <c r="HPS892" s="28"/>
      <c r="HPT892" s="28"/>
      <c r="HPU892" s="28"/>
      <c r="HPV892" s="28"/>
      <c r="HPW892" s="28"/>
      <c r="HPX892" s="28"/>
      <c r="HPY892" s="28"/>
      <c r="HPZ892" s="28"/>
      <c r="HQA892" s="28"/>
      <c r="HQB892" s="28"/>
      <c r="HQC892" s="28"/>
      <c r="HQD892" s="28"/>
      <c r="HQE892" s="28"/>
      <c r="HQF892" s="28"/>
      <c r="HQG892" s="28"/>
      <c r="HQH892" s="28"/>
      <c r="HQI892" s="28"/>
      <c r="HQJ892" s="28"/>
      <c r="HQK892" s="28"/>
      <c r="HQL892" s="28"/>
      <c r="HQM892" s="28"/>
      <c r="HQN892" s="28"/>
      <c r="HQO892" s="28"/>
      <c r="HQP892" s="28"/>
      <c r="HQQ892" s="28"/>
      <c r="HQR892" s="28"/>
      <c r="HQS892" s="28"/>
      <c r="HQT892" s="28"/>
      <c r="HQU892" s="28"/>
      <c r="HQV892" s="28"/>
      <c r="HQW892" s="28"/>
      <c r="HQX892" s="28"/>
      <c r="HQY892" s="28"/>
      <c r="HQZ892" s="28"/>
      <c r="HRA892" s="28"/>
      <c r="HRB892" s="28"/>
      <c r="HRC892" s="28"/>
      <c r="HRD892" s="28"/>
      <c r="HRE892" s="28"/>
      <c r="HRF892" s="28"/>
      <c r="HRG892" s="28"/>
      <c r="HRH892" s="28"/>
      <c r="HRI892" s="28"/>
      <c r="HRJ892" s="28"/>
      <c r="HRK892" s="28"/>
      <c r="HRL892" s="28"/>
      <c r="HRM892" s="28"/>
      <c r="HRN892" s="28"/>
      <c r="HRO892" s="28"/>
      <c r="HRP892" s="28"/>
      <c r="HRQ892" s="28"/>
      <c r="HRR892" s="28"/>
      <c r="HRS892" s="28"/>
      <c r="HRT892" s="28"/>
      <c r="HRU892" s="28"/>
      <c r="HRV892" s="28"/>
      <c r="HRW892" s="28"/>
      <c r="HRX892" s="28"/>
      <c r="HRY892" s="28"/>
      <c r="HRZ892" s="28"/>
      <c r="HSA892" s="28"/>
      <c r="HSB892" s="28"/>
      <c r="HSC892" s="28"/>
      <c r="HSD892" s="28"/>
      <c r="HSE892" s="28"/>
      <c r="HSF892" s="28"/>
      <c r="HSG892" s="28"/>
      <c r="HSH892" s="28"/>
      <c r="HSI892" s="28"/>
      <c r="HSJ892" s="28"/>
      <c r="HSK892" s="28"/>
      <c r="HSL892" s="28"/>
      <c r="HSM892" s="28"/>
      <c r="HSN892" s="28"/>
      <c r="HSO892" s="28"/>
      <c r="HSP892" s="28"/>
      <c r="HSQ892" s="28"/>
      <c r="HSR892" s="28"/>
      <c r="HSS892" s="28"/>
      <c r="HST892" s="28"/>
      <c r="HSU892" s="28"/>
      <c r="HSV892" s="28"/>
      <c r="HSW892" s="28"/>
      <c r="HSX892" s="28"/>
      <c r="HSY892" s="28"/>
      <c r="HSZ892" s="28"/>
      <c r="HTA892" s="28"/>
      <c r="HTB892" s="28"/>
      <c r="HTC892" s="28"/>
      <c r="HTD892" s="28"/>
      <c r="HTE892" s="28"/>
      <c r="HTF892" s="28"/>
      <c r="HTG892" s="28"/>
      <c r="HTH892" s="28"/>
      <c r="HTI892" s="28"/>
      <c r="HTJ892" s="28"/>
      <c r="HTK892" s="28"/>
      <c r="HTL892" s="28"/>
      <c r="HTM892" s="28"/>
      <c r="HTN892" s="28"/>
      <c r="HTO892" s="28"/>
      <c r="HTP892" s="28"/>
      <c r="HTQ892" s="28"/>
      <c r="HTR892" s="28"/>
      <c r="HTS892" s="28"/>
      <c r="HTT892" s="28"/>
      <c r="HTU892" s="28"/>
      <c r="HTV892" s="28"/>
      <c r="HTW892" s="28"/>
      <c r="HTX892" s="28"/>
      <c r="HTY892" s="28"/>
      <c r="HTZ892" s="28"/>
      <c r="HUA892" s="28"/>
      <c r="HUB892" s="28"/>
      <c r="HUC892" s="28"/>
      <c r="HUD892" s="28"/>
      <c r="HUE892" s="28"/>
      <c r="HUF892" s="28"/>
      <c r="HUG892" s="28"/>
      <c r="HUH892" s="28"/>
      <c r="HUI892" s="28"/>
      <c r="HUJ892" s="28"/>
      <c r="HUK892" s="28"/>
      <c r="HUL892" s="28"/>
      <c r="HUM892" s="28"/>
      <c r="HUN892" s="28"/>
      <c r="HUO892" s="28"/>
      <c r="HUP892" s="28"/>
      <c r="HUQ892" s="28"/>
      <c r="HUR892" s="28"/>
      <c r="HUS892" s="28"/>
      <c r="HUT892" s="28"/>
      <c r="HUU892" s="28"/>
      <c r="HUV892" s="28"/>
      <c r="HUW892" s="28"/>
      <c r="HUX892" s="28"/>
      <c r="HUY892" s="28"/>
      <c r="HUZ892" s="28"/>
      <c r="HVA892" s="28"/>
      <c r="HVB892" s="28"/>
      <c r="HVC892" s="28"/>
      <c r="HVD892" s="28"/>
      <c r="HVE892" s="28"/>
      <c r="HVF892" s="28"/>
      <c r="HVG892" s="28"/>
      <c r="HVH892" s="28"/>
      <c r="HVI892" s="28"/>
      <c r="HVJ892" s="28"/>
      <c r="HVK892" s="28"/>
      <c r="HVL892" s="28"/>
      <c r="HVM892" s="28"/>
      <c r="HVN892" s="28"/>
      <c r="HVO892" s="28"/>
      <c r="HVP892" s="28"/>
      <c r="HVQ892" s="28"/>
      <c r="HVR892" s="28"/>
      <c r="HVS892" s="28"/>
      <c r="HVT892" s="28"/>
      <c r="HVU892" s="28"/>
      <c r="HVV892" s="28"/>
      <c r="HVW892" s="28"/>
      <c r="HVX892" s="28"/>
      <c r="HVY892" s="28"/>
      <c r="HVZ892" s="28"/>
      <c r="HWA892" s="28"/>
      <c r="HWB892" s="28"/>
      <c r="HWC892" s="28"/>
      <c r="HWD892" s="28"/>
      <c r="HWE892" s="28"/>
      <c r="HWF892" s="28"/>
      <c r="HWG892" s="28"/>
      <c r="HWH892" s="28"/>
      <c r="HWI892" s="28"/>
      <c r="HWJ892" s="28"/>
      <c r="HWK892" s="28"/>
      <c r="HWL892" s="28"/>
      <c r="HWM892" s="28"/>
      <c r="HWN892" s="28"/>
      <c r="HWO892" s="28"/>
      <c r="HWP892" s="28"/>
      <c r="HWQ892" s="28"/>
      <c r="HWR892" s="28"/>
      <c r="HWS892" s="28"/>
      <c r="HWT892" s="28"/>
      <c r="HWU892" s="28"/>
      <c r="HWV892" s="28"/>
      <c r="HWW892" s="28"/>
      <c r="HWX892" s="28"/>
      <c r="HWY892" s="28"/>
      <c r="HWZ892" s="28"/>
      <c r="HXA892" s="28"/>
      <c r="HXB892" s="28"/>
      <c r="HXC892" s="28"/>
      <c r="HXD892" s="28"/>
      <c r="HXE892" s="28"/>
      <c r="HXF892" s="28"/>
      <c r="HXG892" s="28"/>
      <c r="HXH892" s="28"/>
      <c r="HXI892" s="28"/>
      <c r="HXJ892" s="28"/>
      <c r="HXK892" s="28"/>
      <c r="HXL892" s="28"/>
      <c r="HXM892" s="28"/>
      <c r="HXN892" s="28"/>
      <c r="HXO892" s="28"/>
      <c r="HXP892" s="28"/>
      <c r="HXQ892" s="28"/>
      <c r="HXR892" s="28"/>
      <c r="HXS892" s="28"/>
      <c r="HXT892" s="28"/>
      <c r="HXU892" s="28"/>
      <c r="HXV892" s="28"/>
      <c r="HXW892" s="28"/>
      <c r="HXX892" s="28"/>
      <c r="HXY892" s="28"/>
      <c r="HXZ892" s="28"/>
      <c r="HYA892" s="28"/>
      <c r="HYB892" s="28"/>
      <c r="HYC892" s="28"/>
      <c r="HYD892" s="28"/>
      <c r="HYE892" s="28"/>
      <c r="HYF892" s="28"/>
      <c r="HYG892" s="28"/>
      <c r="HYH892" s="28"/>
      <c r="HYI892" s="28"/>
      <c r="HYJ892" s="28"/>
      <c r="HYK892" s="28"/>
      <c r="HYL892" s="28"/>
      <c r="HYM892" s="28"/>
      <c r="HYN892" s="28"/>
      <c r="HYO892" s="28"/>
      <c r="HYP892" s="28"/>
      <c r="HYQ892" s="28"/>
      <c r="HYR892" s="28"/>
      <c r="HYS892" s="28"/>
      <c r="HYT892" s="28"/>
      <c r="HYU892" s="28"/>
      <c r="HYV892" s="28"/>
      <c r="HYW892" s="28"/>
      <c r="HYX892" s="28"/>
      <c r="HYY892" s="28"/>
      <c r="HYZ892" s="28"/>
      <c r="HZA892" s="28"/>
      <c r="HZB892" s="28"/>
      <c r="HZC892" s="28"/>
      <c r="HZD892" s="28"/>
      <c r="HZE892" s="28"/>
      <c r="HZF892" s="28"/>
      <c r="HZG892" s="28"/>
      <c r="HZH892" s="28"/>
      <c r="HZI892" s="28"/>
      <c r="HZJ892" s="28"/>
      <c r="HZK892" s="28"/>
      <c r="HZL892" s="28"/>
      <c r="HZM892" s="28"/>
      <c r="HZN892" s="28"/>
      <c r="HZO892" s="28"/>
      <c r="HZP892" s="28"/>
      <c r="HZQ892" s="28"/>
      <c r="HZR892" s="28"/>
      <c r="HZS892" s="28"/>
      <c r="HZT892" s="28"/>
      <c r="HZU892" s="28"/>
      <c r="HZV892" s="28"/>
      <c r="HZW892" s="28"/>
      <c r="HZX892" s="28"/>
      <c r="HZY892" s="28"/>
      <c r="HZZ892" s="28"/>
      <c r="IAA892" s="28"/>
      <c r="IAB892" s="28"/>
      <c r="IAC892" s="28"/>
      <c r="IAD892" s="28"/>
      <c r="IAE892" s="28"/>
      <c r="IAF892" s="28"/>
      <c r="IAG892" s="28"/>
      <c r="IAH892" s="28"/>
      <c r="IAI892" s="28"/>
      <c r="IAJ892" s="28"/>
      <c r="IAK892" s="28"/>
      <c r="IAL892" s="28"/>
      <c r="IAM892" s="28"/>
      <c r="IAN892" s="28"/>
      <c r="IAO892" s="28"/>
      <c r="IAP892" s="28"/>
      <c r="IAQ892" s="28"/>
      <c r="IAR892" s="28"/>
      <c r="IAS892" s="28"/>
      <c r="IAT892" s="28"/>
      <c r="IAU892" s="28"/>
      <c r="IAV892" s="28"/>
      <c r="IAW892" s="28"/>
      <c r="IAX892" s="28"/>
      <c r="IAY892" s="28"/>
      <c r="IAZ892" s="28"/>
      <c r="IBA892" s="28"/>
      <c r="IBB892" s="28"/>
      <c r="IBC892" s="28"/>
      <c r="IBD892" s="28"/>
      <c r="IBE892" s="28"/>
      <c r="IBF892" s="28"/>
      <c r="IBG892" s="28"/>
      <c r="IBH892" s="28"/>
      <c r="IBI892" s="28"/>
      <c r="IBJ892" s="28"/>
      <c r="IBK892" s="28"/>
      <c r="IBL892" s="28"/>
      <c r="IBM892" s="28"/>
      <c r="IBN892" s="28"/>
      <c r="IBO892" s="28"/>
      <c r="IBP892" s="28"/>
      <c r="IBQ892" s="28"/>
      <c r="IBR892" s="28"/>
      <c r="IBS892" s="28"/>
      <c r="IBT892" s="28"/>
      <c r="IBU892" s="28"/>
      <c r="IBV892" s="28"/>
      <c r="IBW892" s="28"/>
      <c r="IBX892" s="28"/>
      <c r="IBY892" s="28"/>
      <c r="IBZ892" s="28"/>
      <c r="ICA892" s="28"/>
      <c r="ICB892" s="28"/>
      <c r="ICC892" s="28"/>
      <c r="ICD892" s="28"/>
      <c r="ICE892" s="28"/>
      <c r="ICF892" s="28"/>
      <c r="ICG892" s="28"/>
      <c r="ICH892" s="28"/>
      <c r="ICI892" s="28"/>
      <c r="ICJ892" s="28"/>
      <c r="ICK892" s="28"/>
      <c r="ICL892" s="28"/>
      <c r="ICM892" s="28"/>
      <c r="ICN892" s="28"/>
      <c r="ICO892" s="28"/>
      <c r="ICP892" s="28"/>
      <c r="ICQ892" s="28"/>
      <c r="ICR892" s="28"/>
      <c r="ICS892" s="28"/>
      <c r="ICT892" s="28"/>
      <c r="ICU892" s="28"/>
      <c r="ICV892" s="28"/>
      <c r="ICW892" s="28"/>
      <c r="ICX892" s="28"/>
      <c r="ICY892" s="28"/>
      <c r="ICZ892" s="28"/>
      <c r="IDA892" s="28"/>
      <c r="IDB892" s="28"/>
      <c r="IDC892" s="28"/>
      <c r="IDD892" s="28"/>
      <c r="IDE892" s="28"/>
      <c r="IDF892" s="28"/>
      <c r="IDG892" s="28"/>
      <c r="IDH892" s="28"/>
      <c r="IDI892" s="28"/>
      <c r="IDJ892" s="28"/>
      <c r="IDK892" s="28"/>
      <c r="IDL892" s="28"/>
      <c r="IDM892" s="28"/>
      <c r="IDN892" s="28"/>
      <c r="IDO892" s="28"/>
      <c r="IDP892" s="28"/>
      <c r="IDQ892" s="28"/>
      <c r="IDR892" s="28"/>
      <c r="IDS892" s="28"/>
      <c r="IDT892" s="28"/>
      <c r="IDU892" s="28"/>
      <c r="IDV892" s="28"/>
      <c r="IDW892" s="28"/>
      <c r="IDX892" s="28"/>
      <c r="IDY892" s="28"/>
      <c r="IDZ892" s="28"/>
      <c r="IEA892" s="28"/>
      <c r="IEB892" s="28"/>
      <c r="IEC892" s="28"/>
      <c r="IED892" s="28"/>
      <c r="IEE892" s="28"/>
      <c r="IEF892" s="28"/>
      <c r="IEG892" s="28"/>
      <c r="IEH892" s="28"/>
      <c r="IEI892" s="28"/>
      <c r="IEJ892" s="28"/>
      <c r="IEK892" s="28"/>
      <c r="IEL892" s="28"/>
      <c r="IEM892" s="28"/>
      <c r="IEN892" s="28"/>
      <c r="IEO892" s="28"/>
      <c r="IEP892" s="28"/>
      <c r="IEQ892" s="28"/>
      <c r="IER892" s="28"/>
      <c r="IES892" s="28"/>
      <c r="IET892" s="28"/>
      <c r="IEU892" s="28"/>
      <c r="IEV892" s="28"/>
      <c r="IEW892" s="28"/>
      <c r="IEX892" s="28"/>
      <c r="IEY892" s="28"/>
      <c r="IEZ892" s="28"/>
      <c r="IFA892" s="28"/>
      <c r="IFB892" s="28"/>
      <c r="IFC892" s="28"/>
      <c r="IFD892" s="28"/>
      <c r="IFE892" s="28"/>
      <c r="IFF892" s="28"/>
      <c r="IFG892" s="28"/>
      <c r="IFH892" s="28"/>
      <c r="IFI892" s="28"/>
      <c r="IFJ892" s="28"/>
      <c r="IFK892" s="28"/>
      <c r="IFL892" s="28"/>
      <c r="IFM892" s="28"/>
      <c r="IFN892" s="28"/>
      <c r="IFO892" s="28"/>
      <c r="IFP892" s="28"/>
      <c r="IFQ892" s="28"/>
      <c r="IFR892" s="28"/>
      <c r="IFS892" s="28"/>
      <c r="IFT892" s="28"/>
      <c r="IFU892" s="28"/>
      <c r="IFV892" s="28"/>
      <c r="IFW892" s="28"/>
      <c r="IFX892" s="28"/>
      <c r="IFY892" s="28"/>
      <c r="IFZ892" s="28"/>
      <c r="IGA892" s="28"/>
      <c r="IGB892" s="28"/>
      <c r="IGC892" s="28"/>
      <c r="IGD892" s="28"/>
      <c r="IGE892" s="28"/>
      <c r="IGF892" s="28"/>
      <c r="IGG892" s="28"/>
      <c r="IGH892" s="28"/>
      <c r="IGI892" s="28"/>
      <c r="IGJ892" s="28"/>
      <c r="IGK892" s="28"/>
      <c r="IGL892" s="28"/>
      <c r="IGM892" s="28"/>
      <c r="IGN892" s="28"/>
      <c r="IGO892" s="28"/>
      <c r="IGP892" s="28"/>
      <c r="IGQ892" s="28"/>
      <c r="IGR892" s="28"/>
      <c r="IGS892" s="28"/>
      <c r="IGT892" s="28"/>
      <c r="IGU892" s="28"/>
      <c r="IGV892" s="28"/>
      <c r="IGW892" s="28"/>
      <c r="IGX892" s="28"/>
      <c r="IGY892" s="28"/>
      <c r="IGZ892" s="28"/>
      <c r="IHA892" s="28"/>
      <c r="IHB892" s="28"/>
      <c r="IHC892" s="28"/>
      <c r="IHD892" s="28"/>
      <c r="IHE892" s="28"/>
      <c r="IHF892" s="28"/>
      <c r="IHG892" s="28"/>
      <c r="IHH892" s="28"/>
      <c r="IHI892" s="28"/>
      <c r="IHJ892" s="28"/>
      <c r="IHK892" s="28"/>
      <c r="IHL892" s="28"/>
      <c r="IHM892" s="28"/>
      <c r="IHN892" s="28"/>
      <c r="IHO892" s="28"/>
      <c r="IHP892" s="28"/>
      <c r="IHQ892" s="28"/>
      <c r="IHR892" s="28"/>
      <c r="IHS892" s="28"/>
      <c r="IHT892" s="28"/>
      <c r="IHU892" s="28"/>
      <c r="IHV892" s="28"/>
      <c r="IHW892" s="28"/>
      <c r="IHX892" s="28"/>
      <c r="IHY892" s="28"/>
      <c r="IHZ892" s="28"/>
      <c r="IIA892" s="28"/>
      <c r="IIB892" s="28"/>
      <c r="IIC892" s="28"/>
      <c r="IID892" s="28"/>
      <c r="IIE892" s="28"/>
      <c r="IIF892" s="28"/>
      <c r="IIG892" s="28"/>
      <c r="IIH892" s="28"/>
      <c r="III892" s="28"/>
      <c r="IIJ892" s="28"/>
      <c r="IIK892" s="28"/>
      <c r="IIL892" s="28"/>
      <c r="IIM892" s="28"/>
      <c r="IIN892" s="28"/>
      <c r="IIO892" s="28"/>
      <c r="IIP892" s="28"/>
      <c r="IIQ892" s="28"/>
      <c r="IIR892" s="28"/>
      <c r="IIS892" s="28"/>
      <c r="IIT892" s="28"/>
      <c r="IIU892" s="28"/>
      <c r="IIV892" s="28"/>
      <c r="IIW892" s="28"/>
      <c r="IIX892" s="28"/>
      <c r="IIY892" s="28"/>
      <c r="IIZ892" s="28"/>
      <c r="IJA892" s="28"/>
      <c r="IJB892" s="28"/>
      <c r="IJC892" s="28"/>
      <c r="IJD892" s="28"/>
      <c r="IJE892" s="28"/>
      <c r="IJF892" s="28"/>
      <c r="IJG892" s="28"/>
      <c r="IJH892" s="28"/>
      <c r="IJI892" s="28"/>
      <c r="IJJ892" s="28"/>
      <c r="IJK892" s="28"/>
      <c r="IJL892" s="28"/>
      <c r="IJM892" s="28"/>
      <c r="IJN892" s="28"/>
      <c r="IJO892" s="28"/>
      <c r="IJP892" s="28"/>
      <c r="IJQ892" s="28"/>
      <c r="IJR892" s="28"/>
      <c r="IJS892" s="28"/>
      <c r="IJT892" s="28"/>
      <c r="IJU892" s="28"/>
      <c r="IJV892" s="28"/>
      <c r="IJW892" s="28"/>
      <c r="IJX892" s="28"/>
      <c r="IJY892" s="28"/>
      <c r="IJZ892" s="28"/>
      <c r="IKA892" s="28"/>
      <c r="IKB892" s="28"/>
      <c r="IKC892" s="28"/>
      <c r="IKD892" s="28"/>
      <c r="IKE892" s="28"/>
      <c r="IKF892" s="28"/>
      <c r="IKG892" s="28"/>
      <c r="IKH892" s="28"/>
      <c r="IKI892" s="28"/>
      <c r="IKJ892" s="28"/>
      <c r="IKK892" s="28"/>
      <c r="IKL892" s="28"/>
      <c r="IKM892" s="28"/>
      <c r="IKN892" s="28"/>
      <c r="IKO892" s="28"/>
      <c r="IKP892" s="28"/>
      <c r="IKQ892" s="28"/>
      <c r="IKR892" s="28"/>
      <c r="IKS892" s="28"/>
      <c r="IKT892" s="28"/>
      <c r="IKU892" s="28"/>
      <c r="IKV892" s="28"/>
      <c r="IKW892" s="28"/>
      <c r="IKX892" s="28"/>
      <c r="IKY892" s="28"/>
      <c r="IKZ892" s="28"/>
      <c r="ILA892" s="28"/>
      <c r="ILB892" s="28"/>
      <c r="ILC892" s="28"/>
      <c r="ILD892" s="28"/>
      <c r="ILE892" s="28"/>
      <c r="ILF892" s="28"/>
      <c r="ILG892" s="28"/>
      <c r="ILH892" s="28"/>
      <c r="ILI892" s="28"/>
      <c r="ILJ892" s="28"/>
      <c r="ILK892" s="28"/>
      <c r="ILL892" s="28"/>
      <c r="ILM892" s="28"/>
      <c r="ILN892" s="28"/>
      <c r="ILO892" s="28"/>
      <c r="ILP892" s="28"/>
      <c r="ILQ892" s="28"/>
      <c r="ILR892" s="28"/>
      <c r="ILS892" s="28"/>
      <c r="ILT892" s="28"/>
      <c r="ILU892" s="28"/>
      <c r="ILV892" s="28"/>
      <c r="ILW892" s="28"/>
      <c r="ILX892" s="28"/>
      <c r="ILY892" s="28"/>
      <c r="ILZ892" s="28"/>
      <c r="IMA892" s="28"/>
      <c r="IMB892" s="28"/>
      <c r="IMC892" s="28"/>
      <c r="IMD892" s="28"/>
      <c r="IME892" s="28"/>
      <c r="IMF892" s="28"/>
      <c r="IMG892" s="28"/>
      <c r="IMH892" s="28"/>
      <c r="IMI892" s="28"/>
      <c r="IMJ892" s="28"/>
      <c r="IMK892" s="28"/>
      <c r="IML892" s="28"/>
      <c r="IMM892" s="28"/>
      <c r="IMN892" s="28"/>
      <c r="IMO892" s="28"/>
      <c r="IMP892" s="28"/>
      <c r="IMQ892" s="28"/>
      <c r="IMR892" s="28"/>
      <c r="IMS892" s="28"/>
      <c r="IMT892" s="28"/>
      <c r="IMU892" s="28"/>
      <c r="IMV892" s="28"/>
      <c r="IMW892" s="28"/>
      <c r="IMX892" s="28"/>
      <c r="IMY892" s="28"/>
      <c r="IMZ892" s="28"/>
      <c r="INA892" s="28"/>
      <c r="INB892" s="28"/>
      <c r="INC892" s="28"/>
      <c r="IND892" s="28"/>
      <c r="INE892" s="28"/>
      <c r="INF892" s="28"/>
      <c r="ING892" s="28"/>
      <c r="INH892" s="28"/>
      <c r="INI892" s="28"/>
      <c r="INJ892" s="28"/>
      <c r="INK892" s="28"/>
      <c r="INL892" s="28"/>
      <c r="INM892" s="28"/>
      <c r="INN892" s="28"/>
      <c r="INO892" s="28"/>
      <c r="INP892" s="28"/>
      <c r="INQ892" s="28"/>
      <c r="INR892" s="28"/>
      <c r="INS892" s="28"/>
      <c r="INT892" s="28"/>
      <c r="INU892" s="28"/>
      <c r="INV892" s="28"/>
      <c r="INW892" s="28"/>
      <c r="INX892" s="28"/>
      <c r="INY892" s="28"/>
      <c r="INZ892" s="28"/>
      <c r="IOA892" s="28"/>
      <c r="IOB892" s="28"/>
      <c r="IOC892" s="28"/>
      <c r="IOD892" s="28"/>
      <c r="IOE892" s="28"/>
      <c r="IOF892" s="28"/>
      <c r="IOG892" s="28"/>
      <c r="IOH892" s="28"/>
      <c r="IOI892" s="28"/>
      <c r="IOJ892" s="28"/>
      <c r="IOK892" s="28"/>
      <c r="IOL892" s="28"/>
      <c r="IOM892" s="28"/>
      <c r="ION892" s="28"/>
      <c r="IOO892" s="28"/>
      <c r="IOP892" s="28"/>
      <c r="IOQ892" s="28"/>
      <c r="IOR892" s="28"/>
      <c r="IOS892" s="28"/>
      <c r="IOT892" s="28"/>
      <c r="IOU892" s="28"/>
      <c r="IOV892" s="28"/>
      <c r="IOW892" s="28"/>
      <c r="IOX892" s="28"/>
      <c r="IOY892" s="28"/>
      <c r="IOZ892" s="28"/>
      <c r="IPA892" s="28"/>
      <c r="IPB892" s="28"/>
      <c r="IPC892" s="28"/>
      <c r="IPD892" s="28"/>
      <c r="IPE892" s="28"/>
      <c r="IPF892" s="28"/>
      <c r="IPG892" s="28"/>
      <c r="IPH892" s="28"/>
      <c r="IPI892" s="28"/>
      <c r="IPJ892" s="28"/>
      <c r="IPK892" s="28"/>
      <c r="IPL892" s="28"/>
      <c r="IPM892" s="28"/>
      <c r="IPN892" s="28"/>
      <c r="IPO892" s="28"/>
      <c r="IPP892" s="28"/>
      <c r="IPQ892" s="28"/>
      <c r="IPR892" s="28"/>
      <c r="IPS892" s="28"/>
      <c r="IPT892" s="28"/>
      <c r="IPU892" s="28"/>
      <c r="IPV892" s="28"/>
      <c r="IPW892" s="28"/>
      <c r="IPX892" s="28"/>
      <c r="IPY892" s="28"/>
      <c r="IPZ892" s="28"/>
      <c r="IQA892" s="28"/>
      <c r="IQB892" s="28"/>
      <c r="IQC892" s="28"/>
      <c r="IQD892" s="28"/>
      <c r="IQE892" s="28"/>
      <c r="IQF892" s="28"/>
      <c r="IQG892" s="28"/>
      <c r="IQH892" s="28"/>
      <c r="IQI892" s="28"/>
      <c r="IQJ892" s="28"/>
      <c r="IQK892" s="28"/>
      <c r="IQL892" s="28"/>
      <c r="IQM892" s="28"/>
      <c r="IQN892" s="28"/>
      <c r="IQO892" s="28"/>
      <c r="IQP892" s="28"/>
      <c r="IQQ892" s="28"/>
      <c r="IQR892" s="28"/>
      <c r="IQS892" s="28"/>
      <c r="IQT892" s="28"/>
      <c r="IQU892" s="28"/>
      <c r="IQV892" s="28"/>
      <c r="IQW892" s="28"/>
      <c r="IQX892" s="28"/>
      <c r="IQY892" s="28"/>
      <c r="IQZ892" s="28"/>
      <c r="IRA892" s="28"/>
      <c r="IRB892" s="28"/>
      <c r="IRC892" s="28"/>
      <c r="IRD892" s="28"/>
      <c r="IRE892" s="28"/>
      <c r="IRF892" s="28"/>
      <c r="IRG892" s="28"/>
      <c r="IRH892" s="28"/>
      <c r="IRI892" s="28"/>
      <c r="IRJ892" s="28"/>
      <c r="IRK892" s="28"/>
      <c r="IRL892" s="28"/>
      <c r="IRM892" s="28"/>
      <c r="IRN892" s="28"/>
      <c r="IRO892" s="28"/>
      <c r="IRP892" s="28"/>
      <c r="IRQ892" s="28"/>
      <c r="IRR892" s="28"/>
      <c r="IRS892" s="28"/>
      <c r="IRT892" s="28"/>
      <c r="IRU892" s="28"/>
      <c r="IRV892" s="28"/>
      <c r="IRW892" s="28"/>
      <c r="IRX892" s="28"/>
      <c r="IRY892" s="28"/>
      <c r="IRZ892" s="28"/>
      <c r="ISA892" s="28"/>
      <c r="ISB892" s="28"/>
      <c r="ISC892" s="28"/>
      <c r="ISD892" s="28"/>
      <c r="ISE892" s="28"/>
      <c r="ISF892" s="28"/>
      <c r="ISG892" s="28"/>
      <c r="ISH892" s="28"/>
      <c r="ISI892" s="28"/>
      <c r="ISJ892" s="28"/>
      <c r="ISK892" s="28"/>
      <c r="ISL892" s="28"/>
      <c r="ISM892" s="28"/>
      <c r="ISN892" s="28"/>
      <c r="ISO892" s="28"/>
      <c r="ISP892" s="28"/>
      <c r="ISQ892" s="28"/>
      <c r="ISR892" s="28"/>
      <c r="ISS892" s="28"/>
      <c r="IST892" s="28"/>
      <c r="ISU892" s="28"/>
      <c r="ISV892" s="28"/>
      <c r="ISW892" s="28"/>
      <c r="ISX892" s="28"/>
      <c r="ISY892" s="28"/>
      <c r="ISZ892" s="28"/>
      <c r="ITA892" s="28"/>
      <c r="ITB892" s="28"/>
      <c r="ITC892" s="28"/>
      <c r="ITD892" s="28"/>
      <c r="ITE892" s="28"/>
      <c r="ITF892" s="28"/>
      <c r="ITG892" s="28"/>
      <c r="ITH892" s="28"/>
      <c r="ITI892" s="28"/>
      <c r="ITJ892" s="28"/>
      <c r="ITK892" s="28"/>
      <c r="ITL892" s="28"/>
      <c r="ITM892" s="28"/>
      <c r="ITN892" s="28"/>
      <c r="ITO892" s="28"/>
      <c r="ITP892" s="28"/>
      <c r="ITQ892" s="28"/>
      <c r="ITR892" s="28"/>
      <c r="ITS892" s="28"/>
      <c r="ITT892" s="28"/>
      <c r="ITU892" s="28"/>
      <c r="ITV892" s="28"/>
      <c r="ITW892" s="28"/>
      <c r="ITX892" s="28"/>
      <c r="ITY892" s="28"/>
      <c r="ITZ892" s="28"/>
      <c r="IUA892" s="28"/>
      <c r="IUB892" s="28"/>
      <c r="IUC892" s="28"/>
      <c r="IUD892" s="28"/>
      <c r="IUE892" s="28"/>
      <c r="IUF892" s="28"/>
      <c r="IUG892" s="28"/>
      <c r="IUH892" s="28"/>
      <c r="IUI892" s="28"/>
      <c r="IUJ892" s="28"/>
      <c r="IUK892" s="28"/>
      <c r="IUL892" s="28"/>
      <c r="IUM892" s="28"/>
      <c r="IUN892" s="28"/>
      <c r="IUO892" s="28"/>
      <c r="IUP892" s="28"/>
      <c r="IUQ892" s="28"/>
      <c r="IUR892" s="28"/>
      <c r="IUS892" s="28"/>
      <c r="IUT892" s="28"/>
      <c r="IUU892" s="28"/>
      <c r="IUV892" s="28"/>
      <c r="IUW892" s="28"/>
      <c r="IUX892" s="28"/>
      <c r="IUY892" s="28"/>
      <c r="IUZ892" s="28"/>
      <c r="IVA892" s="28"/>
      <c r="IVB892" s="28"/>
      <c r="IVC892" s="28"/>
      <c r="IVD892" s="28"/>
      <c r="IVE892" s="28"/>
      <c r="IVF892" s="28"/>
      <c r="IVG892" s="28"/>
      <c r="IVH892" s="28"/>
      <c r="IVI892" s="28"/>
      <c r="IVJ892" s="28"/>
      <c r="IVK892" s="28"/>
      <c r="IVL892" s="28"/>
      <c r="IVM892" s="28"/>
      <c r="IVN892" s="28"/>
      <c r="IVO892" s="28"/>
      <c r="IVP892" s="28"/>
      <c r="IVQ892" s="28"/>
      <c r="IVR892" s="28"/>
      <c r="IVS892" s="28"/>
      <c r="IVT892" s="28"/>
      <c r="IVU892" s="28"/>
      <c r="IVV892" s="28"/>
      <c r="IVW892" s="28"/>
      <c r="IVX892" s="28"/>
      <c r="IVY892" s="28"/>
      <c r="IVZ892" s="28"/>
      <c r="IWA892" s="28"/>
      <c r="IWB892" s="28"/>
      <c r="IWC892" s="28"/>
      <c r="IWD892" s="28"/>
      <c r="IWE892" s="28"/>
      <c r="IWF892" s="28"/>
      <c r="IWG892" s="28"/>
      <c r="IWH892" s="28"/>
      <c r="IWI892" s="28"/>
      <c r="IWJ892" s="28"/>
      <c r="IWK892" s="28"/>
      <c r="IWL892" s="28"/>
      <c r="IWM892" s="28"/>
      <c r="IWN892" s="28"/>
      <c r="IWO892" s="28"/>
      <c r="IWP892" s="28"/>
      <c r="IWQ892" s="28"/>
      <c r="IWR892" s="28"/>
      <c r="IWS892" s="28"/>
      <c r="IWT892" s="28"/>
      <c r="IWU892" s="28"/>
      <c r="IWV892" s="28"/>
      <c r="IWW892" s="28"/>
      <c r="IWX892" s="28"/>
      <c r="IWY892" s="28"/>
      <c r="IWZ892" s="28"/>
      <c r="IXA892" s="28"/>
      <c r="IXB892" s="28"/>
      <c r="IXC892" s="28"/>
      <c r="IXD892" s="28"/>
      <c r="IXE892" s="28"/>
      <c r="IXF892" s="28"/>
      <c r="IXG892" s="28"/>
      <c r="IXH892" s="28"/>
      <c r="IXI892" s="28"/>
      <c r="IXJ892" s="28"/>
      <c r="IXK892" s="28"/>
      <c r="IXL892" s="28"/>
      <c r="IXM892" s="28"/>
      <c r="IXN892" s="28"/>
      <c r="IXO892" s="28"/>
      <c r="IXP892" s="28"/>
      <c r="IXQ892" s="28"/>
      <c r="IXR892" s="28"/>
      <c r="IXS892" s="28"/>
      <c r="IXT892" s="28"/>
      <c r="IXU892" s="28"/>
      <c r="IXV892" s="28"/>
      <c r="IXW892" s="28"/>
      <c r="IXX892" s="28"/>
      <c r="IXY892" s="28"/>
      <c r="IXZ892" s="28"/>
      <c r="IYA892" s="28"/>
      <c r="IYB892" s="28"/>
      <c r="IYC892" s="28"/>
      <c r="IYD892" s="28"/>
      <c r="IYE892" s="28"/>
      <c r="IYF892" s="28"/>
      <c r="IYG892" s="28"/>
      <c r="IYH892" s="28"/>
      <c r="IYI892" s="28"/>
      <c r="IYJ892" s="28"/>
      <c r="IYK892" s="28"/>
      <c r="IYL892" s="28"/>
      <c r="IYM892" s="28"/>
      <c r="IYN892" s="28"/>
      <c r="IYO892" s="28"/>
      <c r="IYP892" s="28"/>
      <c r="IYQ892" s="28"/>
      <c r="IYR892" s="28"/>
      <c r="IYS892" s="28"/>
      <c r="IYT892" s="28"/>
      <c r="IYU892" s="28"/>
      <c r="IYV892" s="28"/>
      <c r="IYW892" s="28"/>
      <c r="IYX892" s="28"/>
      <c r="IYY892" s="28"/>
      <c r="IYZ892" s="28"/>
      <c r="IZA892" s="28"/>
      <c r="IZB892" s="28"/>
      <c r="IZC892" s="28"/>
      <c r="IZD892" s="28"/>
      <c r="IZE892" s="28"/>
      <c r="IZF892" s="28"/>
      <c r="IZG892" s="28"/>
      <c r="IZH892" s="28"/>
      <c r="IZI892" s="28"/>
      <c r="IZJ892" s="28"/>
      <c r="IZK892" s="28"/>
      <c r="IZL892" s="28"/>
      <c r="IZM892" s="28"/>
      <c r="IZN892" s="28"/>
      <c r="IZO892" s="28"/>
      <c r="IZP892" s="28"/>
      <c r="IZQ892" s="28"/>
      <c r="IZR892" s="28"/>
      <c r="IZS892" s="28"/>
      <c r="IZT892" s="28"/>
      <c r="IZU892" s="28"/>
      <c r="IZV892" s="28"/>
      <c r="IZW892" s="28"/>
      <c r="IZX892" s="28"/>
      <c r="IZY892" s="28"/>
      <c r="IZZ892" s="28"/>
      <c r="JAA892" s="28"/>
      <c r="JAB892" s="28"/>
      <c r="JAC892" s="28"/>
      <c r="JAD892" s="28"/>
      <c r="JAE892" s="28"/>
      <c r="JAF892" s="28"/>
      <c r="JAG892" s="28"/>
      <c r="JAH892" s="28"/>
      <c r="JAI892" s="28"/>
      <c r="JAJ892" s="28"/>
      <c r="JAK892" s="28"/>
      <c r="JAL892" s="28"/>
      <c r="JAM892" s="28"/>
      <c r="JAN892" s="28"/>
      <c r="JAO892" s="28"/>
      <c r="JAP892" s="28"/>
      <c r="JAQ892" s="28"/>
      <c r="JAR892" s="28"/>
      <c r="JAS892" s="28"/>
      <c r="JAT892" s="28"/>
      <c r="JAU892" s="28"/>
      <c r="JAV892" s="28"/>
      <c r="JAW892" s="28"/>
      <c r="JAX892" s="28"/>
      <c r="JAY892" s="28"/>
      <c r="JAZ892" s="28"/>
      <c r="JBA892" s="28"/>
      <c r="JBB892" s="28"/>
      <c r="JBC892" s="28"/>
      <c r="JBD892" s="28"/>
      <c r="JBE892" s="28"/>
      <c r="JBF892" s="28"/>
      <c r="JBG892" s="28"/>
      <c r="JBH892" s="28"/>
      <c r="JBI892" s="28"/>
      <c r="JBJ892" s="28"/>
      <c r="JBK892" s="28"/>
      <c r="JBL892" s="28"/>
      <c r="JBM892" s="28"/>
      <c r="JBN892" s="28"/>
      <c r="JBO892" s="28"/>
      <c r="JBP892" s="28"/>
      <c r="JBQ892" s="28"/>
      <c r="JBR892" s="28"/>
      <c r="JBS892" s="28"/>
      <c r="JBT892" s="28"/>
      <c r="JBU892" s="28"/>
      <c r="JBV892" s="28"/>
      <c r="JBW892" s="28"/>
      <c r="JBX892" s="28"/>
      <c r="JBY892" s="28"/>
      <c r="JBZ892" s="28"/>
      <c r="JCA892" s="28"/>
      <c r="JCB892" s="28"/>
      <c r="JCC892" s="28"/>
      <c r="JCD892" s="28"/>
      <c r="JCE892" s="28"/>
      <c r="JCF892" s="28"/>
      <c r="JCG892" s="28"/>
      <c r="JCH892" s="28"/>
      <c r="JCI892" s="28"/>
      <c r="JCJ892" s="28"/>
      <c r="JCK892" s="28"/>
      <c r="JCL892" s="28"/>
      <c r="JCM892" s="28"/>
      <c r="JCN892" s="28"/>
      <c r="JCO892" s="28"/>
      <c r="JCP892" s="28"/>
      <c r="JCQ892" s="28"/>
      <c r="JCR892" s="28"/>
      <c r="JCS892" s="28"/>
      <c r="JCT892" s="28"/>
      <c r="JCU892" s="28"/>
      <c r="JCV892" s="28"/>
      <c r="JCW892" s="28"/>
      <c r="JCX892" s="28"/>
      <c r="JCY892" s="28"/>
      <c r="JCZ892" s="28"/>
      <c r="JDA892" s="28"/>
      <c r="JDB892" s="28"/>
      <c r="JDC892" s="28"/>
      <c r="JDD892" s="28"/>
      <c r="JDE892" s="28"/>
      <c r="JDF892" s="28"/>
      <c r="JDG892" s="28"/>
      <c r="JDH892" s="28"/>
      <c r="JDI892" s="28"/>
      <c r="JDJ892" s="28"/>
      <c r="JDK892" s="28"/>
      <c r="JDL892" s="28"/>
      <c r="JDM892" s="28"/>
      <c r="JDN892" s="28"/>
      <c r="JDO892" s="28"/>
      <c r="JDP892" s="28"/>
      <c r="JDQ892" s="28"/>
      <c r="JDR892" s="28"/>
      <c r="JDS892" s="28"/>
      <c r="JDT892" s="28"/>
      <c r="JDU892" s="28"/>
      <c r="JDV892" s="28"/>
      <c r="JDW892" s="28"/>
      <c r="JDX892" s="28"/>
      <c r="JDY892" s="28"/>
      <c r="JDZ892" s="28"/>
      <c r="JEA892" s="28"/>
      <c r="JEB892" s="28"/>
      <c r="JEC892" s="28"/>
      <c r="JED892" s="28"/>
      <c r="JEE892" s="28"/>
      <c r="JEF892" s="28"/>
      <c r="JEG892" s="28"/>
      <c r="JEH892" s="28"/>
      <c r="JEI892" s="28"/>
      <c r="JEJ892" s="28"/>
      <c r="JEK892" s="28"/>
      <c r="JEL892" s="28"/>
      <c r="JEM892" s="28"/>
      <c r="JEN892" s="28"/>
      <c r="JEO892" s="28"/>
      <c r="JEP892" s="28"/>
      <c r="JEQ892" s="28"/>
      <c r="JER892" s="28"/>
      <c r="JES892" s="28"/>
      <c r="JET892" s="28"/>
      <c r="JEU892" s="28"/>
      <c r="JEV892" s="28"/>
      <c r="JEW892" s="28"/>
      <c r="JEX892" s="28"/>
      <c r="JEY892" s="28"/>
      <c r="JEZ892" s="28"/>
      <c r="JFA892" s="28"/>
      <c r="JFB892" s="28"/>
      <c r="JFC892" s="28"/>
      <c r="JFD892" s="28"/>
      <c r="JFE892" s="28"/>
      <c r="JFF892" s="28"/>
      <c r="JFG892" s="28"/>
      <c r="JFH892" s="28"/>
      <c r="JFI892" s="28"/>
      <c r="JFJ892" s="28"/>
      <c r="JFK892" s="28"/>
      <c r="JFL892" s="28"/>
      <c r="JFM892" s="28"/>
      <c r="JFN892" s="28"/>
      <c r="JFO892" s="28"/>
      <c r="JFP892" s="28"/>
      <c r="JFQ892" s="28"/>
      <c r="JFR892" s="28"/>
      <c r="JFS892" s="28"/>
      <c r="JFT892" s="28"/>
      <c r="JFU892" s="28"/>
      <c r="JFV892" s="28"/>
      <c r="JFW892" s="28"/>
      <c r="JFX892" s="28"/>
      <c r="JFY892" s="28"/>
      <c r="JFZ892" s="28"/>
      <c r="JGA892" s="28"/>
      <c r="JGB892" s="28"/>
      <c r="JGC892" s="28"/>
      <c r="JGD892" s="28"/>
      <c r="JGE892" s="28"/>
      <c r="JGF892" s="28"/>
      <c r="JGG892" s="28"/>
      <c r="JGH892" s="28"/>
      <c r="JGI892" s="28"/>
      <c r="JGJ892" s="28"/>
      <c r="JGK892" s="28"/>
      <c r="JGL892" s="28"/>
      <c r="JGM892" s="28"/>
      <c r="JGN892" s="28"/>
      <c r="JGO892" s="28"/>
      <c r="JGP892" s="28"/>
      <c r="JGQ892" s="28"/>
      <c r="JGR892" s="28"/>
      <c r="JGS892" s="28"/>
      <c r="JGT892" s="28"/>
      <c r="JGU892" s="28"/>
      <c r="JGV892" s="28"/>
      <c r="JGW892" s="28"/>
      <c r="JGX892" s="28"/>
      <c r="JGY892" s="28"/>
      <c r="JGZ892" s="28"/>
      <c r="JHA892" s="28"/>
      <c r="JHB892" s="28"/>
      <c r="JHC892" s="28"/>
      <c r="JHD892" s="28"/>
      <c r="JHE892" s="28"/>
      <c r="JHF892" s="28"/>
      <c r="JHG892" s="28"/>
      <c r="JHH892" s="28"/>
      <c r="JHI892" s="28"/>
      <c r="JHJ892" s="28"/>
      <c r="JHK892" s="28"/>
      <c r="JHL892" s="28"/>
      <c r="JHM892" s="28"/>
      <c r="JHN892" s="28"/>
      <c r="JHO892" s="28"/>
      <c r="JHP892" s="28"/>
      <c r="JHQ892" s="28"/>
      <c r="JHR892" s="28"/>
      <c r="JHS892" s="28"/>
      <c r="JHT892" s="28"/>
      <c r="JHU892" s="28"/>
      <c r="JHV892" s="28"/>
      <c r="JHW892" s="28"/>
      <c r="JHX892" s="28"/>
      <c r="JHY892" s="28"/>
      <c r="JHZ892" s="28"/>
      <c r="JIA892" s="28"/>
      <c r="JIB892" s="28"/>
      <c r="JIC892" s="28"/>
      <c r="JID892" s="28"/>
      <c r="JIE892" s="28"/>
      <c r="JIF892" s="28"/>
      <c r="JIG892" s="28"/>
      <c r="JIH892" s="28"/>
      <c r="JII892" s="28"/>
      <c r="JIJ892" s="28"/>
      <c r="JIK892" s="28"/>
      <c r="JIL892" s="28"/>
      <c r="JIM892" s="28"/>
      <c r="JIN892" s="28"/>
      <c r="JIO892" s="28"/>
      <c r="JIP892" s="28"/>
      <c r="JIQ892" s="28"/>
      <c r="JIR892" s="28"/>
      <c r="JIS892" s="28"/>
      <c r="JIT892" s="28"/>
      <c r="JIU892" s="28"/>
      <c r="JIV892" s="28"/>
      <c r="JIW892" s="28"/>
      <c r="JIX892" s="28"/>
      <c r="JIY892" s="28"/>
      <c r="JIZ892" s="28"/>
      <c r="JJA892" s="28"/>
      <c r="JJB892" s="28"/>
      <c r="JJC892" s="28"/>
      <c r="JJD892" s="28"/>
      <c r="JJE892" s="28"/>
      <c r="JJF892" s="28"/>
      <c r="JJG892" s="28"/>
      <c r="JJH892" s="28"/>
      <c r="JJI892" s="28"/>
      <c r="JJJ892" s="28"/>
      <c r="JJK892" s="28"/>
      <c r="JJL892" s="28"/>
      <c r="JJM892" s="28"/>
      <c r="JJN892" s="28"/>
      <c r="JJO892" s="28"/>
      <c r="JJP892" s="28"/>
      <c r="JJQ892" s="28"/>
      <c r="JJR892" s="28"/>
      <c r="JJS892" s="28"/>
      <c r="JJT892" s="28"/>
      <c r="JJU892" s="28"/>
      <c r="JJV892" s="28"/>
      <c r="JJW892" s="28"/>
      <c r="JJX892" s="28"/>
      <c r="JJY892" s="28"/>
      <c r="JJZ892" s="28"/>
      <c r="JKA892" s="28"/>
      <c r="JKB892" s="28"/>
      <c r="JKC892" s="28"/>
      <c r="JKD892" s="28"/>
      <c r="JKE892" s="28"/>
      <c r="JKF892" s="28"/>
      <c r="JKG892" s="28"/>
      <c r="JKH892" s="28"/>
      <c r="JKI892" s="28"/>
      <c r="JKJ892" s="28"/>
      <c r="JKK892" s="28"/>
      <c r="JKL892" s="28"/>
      <c r="JKM892" s="28"/>
      <c r="JKN892" s="28"/>
      <c r="JKO892" s="28"/>
      <c r="JKP892" s="28"/>
      <c r="JKQ892" s="28"/>
      <c r="JKR892" s="28"/>
      <c r="JKS892" s="28"/>
      <c r="JKT892" s="28"/>
      <c r="JKU892" s="28"/>
      <c r="JKV892" s="28"/>
      <c r="JKW892" s="28"/>
      <c r="JKX892" s="28"/>
      <c r="JKY892" s="28"/>
      <c r="JKZ892" s="28"/>
      <c r="JLA892" s="28"/>
      <c r="JLB892" s="28"/>
      <c r="JLC892" s="28"/>
      <c r="JLD892" s="28"/>
      <c r="JLE892" s="28"/>
      <c r="JLF892" s="28"/>
      <c r="JLG892" s="28"/>
      <c r="JLH892" s="28"/>
      <c r="JLI892" s="28"/>
      <c r="JLJ892" s="28"/>
      <c r="JLK892" s="28"/>
      <c r="JLL892" s="28"/>
      <c r="JLM892" s="28"/>
      <c r="JLN892" s="28"/>
      <c r="JLO892" s="28"/>
      <c r="JLP892" s="28"/>
      <c r="JLQ892" s="28"/>
      <c r="JLR892" s="28"/>
      <c r="JLS892" s="28"/>
      <c r="JLT892" s="28"/>
      <c r="JLU892" s="28"/>
      <c r="JLV892" s="28"/>
      <c r="JLW892" s="28"/>
      <c r="JLX892" s="28"/>
      <c r="JLY892" s="28"/>
      <c r="JLZ892" s="28"/>
      <c r="JMA892" s="28"/>
      <c r="JMB892" s="28"/>
      <c r="JMC892" s="28"/>
      <c r="JMD892" s="28"/>
      <c r="JME892" s="28"/>
      <c r="JMF892" s="28"/>
      <c r="JMG892" s="28"/>
      <c r="JMH892" s="28"/>
      <c r="JMI892" s="28"/>
      <c r="JMJ892" s="28"/>
      <c r="JMK892" s="28"/>
      <c r="JML892" s="28"/>
      <c r="JMM892" s="28"/>
      <c r="JMN892" s="28"/>
      <c r="JMO892" s="28"/>
      <c r="JMP892" s="28"/>
      <c r="JMQ892" s="28"/>
      <c r="JMR892" s="28"/>
      <c r="JMS892" s="28"/>
      <c r="JMT892" s="28"/>
      <c r="JMU892" s="28"/>
      <c r="JMV892" s="28"/>
      <c r="JMW892" s="28"/>
      <c r="JMX892" s="28"/>
      <c r="JMY892" s="28"/>
      <c r="JMZ892" s="28"/>
      <c r="JNA892" s="28"/>
      <c r="JNB892" s="28"/>
      <c r="JNC892" s="28"/>
      <c r="JND892" s="28"/>
      <c r="JNE892" s="28"/>
      <c r="JNF892" s="28"/>
      <c r="JNG892" s="28"/>
      <c r="JNH892" s="28"/>
      <c r="JNI892" s="28"/>
      <c r="JNJ892" s="28"/>
      <c r="JNK892" s="28"/>
      <c r="JNL892" s="28"/>
      <c r="JNM892" s="28"/>
      <c r="JNN892" s="28"/>
      <c r="JNO892" s="28"/>
      <c r="JNP892" s="28"/>
      <c r="JNQ892" s="28"/>
      <c r="JNR892" s="28"/>
      <c r="JNS892" s="28"/>
      <c r="JNT892" s="28"/>
      <c r="JNU892" s="28"/>
      <c r="JNV892" s="28"/>
      <c r="JNW892" s="28"/>
      <c r="JNX892" s="28"/>
      <c r="JNY892" s="28"/>
      <c r="JNZ892" s="28"/>
      <c r="JOA892" s="28"/>
      <c r="JOB892" s="28"/>
      <c r="JOC892" s="28"/>
      <c r="JOD892" s="28"/>
      <c r="JOE892" s="28"/>
      <c r="JOF892" s="28"/>
      <c r="JOG892" s="28"/>
      <c r="JOH892" s="28"/>
      <c r="JOI892" s="28"/>
      <c r="JOJ892" s="28"/>
      <c r="JOK892" s="28"/>
      <c r="JOL892" s="28"/>
      <c r="JOM892" s="28"/>
      <c r="JON892" s="28"/>
      <c r="JOO892" s="28"/>
      <c r="JOP892" s="28"/>
      <c r="JOQ892" s="28"/>
      <c r="JOR892" s="28"/>
      <c r="JOS892" s="28"/>
      <c r="JOT892" s="28"/>
      <c r="JOU892" s="28"/>
      <c r="JOV892" s="28"/>
      <c r="JOW892" s="28"/>
      <c r="JOX892" s="28"/>
      <c r="JOY892" s="28"/>
      <c r="JOZ892" s="28"/>
      <c r="JPA892" s="28"/>
      <c r="JPB892" s="28"/>
      <c r="JPC892" s="28"/>
      <c r="JPD892" s="28"/>
      <c r="JPE892" s="28"/>
      <c r="JPF892" s="28"/>
      <c r="JPG892" s="28"/>
      <c r="JPH892" s="28"/>
      <c r="JPI892" s="28"/>
      <c r="JPJ892" s="28"/>
      <c r="JPK892" s="28"/>
      <c r="JPL892" s="28"/>
      <c r="JPM892" s="28"/>
      <c r="JPN892" s="28"/>
      <c r="JPO892" s="28"/>
      <c r="JPP892" s="28"/>
      <c r="JPQ892" s="28"/>
      <c r="JPR892" s="28"/>
      <c r="JPS892" s="28"/>
      <c r="JPT892" s="28"/>
      <c r="JPU892" s="28"/>
      <c r="JPV892" s="28"/>
      <c r="JPW892" s="28"/>
      <c r="JPX892" s="28"/>
      <c r="JPY892" s="28"/>
      <c r="JPZ892" s="28"/>
      <c r="JQA892" s="28"/>
      <c r="JQB892" s="28"/>
      <c r="JQC892" s="28"/>
      <c r="JQD892" s="28"/>
      <c r="JQE892" s="28"/>
      <c r="JQF892" s="28"/>
      <c r="JQG892" s="28"/>
      <c r="JQH892" s="28"/>
      <c r="JQI892" s="28"/>
      <c r="JQJ892" s="28"/>
      <c r="JQK892" s="28"/>
      <c r="JQL892" s="28"/>
      <c r="JQM892" s="28"/>
      <c r="JQN892" s="28"/>
      <c r="JQO892" s="28"/>
      <c r="JQP892" s="28"/>
      <c r="JQQ892" s="28"/>
      <c r="JQR892" s="28"/>
      <c r="JQS892" s="28"/>
      <c r="JQT892" s="28"/>
      <c r="JQU892" s="28"/>
      <c r="JQV892" s="28"/>
      <c r="JQW892" s="28"/>
      <c r="JQX892" s="28"/>
      <c r="JQY892" s="28"/>
      <c r="JQZ892" s="28"/>
      <c r="JRA892" s="28"/>
      <c r="JRB892" s="28"/>
      <c r="JRC892" s="28"/>
      <c r="JRD892" s="28"/>
      <c r="JRE892" s="28"/>
      <c r="JRF892" s="28"/>
      <c r="JRG892" s="28"/>
      <c r="JRH892" s="28"/>
      <c r="JRI892" s="28"/>
      <c r="JRJ892" s="28"/>
      <c r="JRK892" s="28"/>
      <c r="JRL892" s="28"/>
      <c r="JRM892" s="28"/>
      <c r="JRN892" s="28"/>
      <c r="JRO892" s="28"/>
      <c r="JRP892" s="28"/>
      <c r="JRQ892" s="28"/>
      <c r="JRR892" s="28"/>
      <c r="JRS892" s="28"/>
      <c r="JRT892" s="28"/>
      <c r="JRU892" s="28"/>
      <c r="JRV892" s="28"/>
      <c r="JRW892" s="28"/>
      <c r="JRX892" s="28"/>
      <c r="JRY892" s="28"/>
      <c r="JRZ892" s="28"/>
      <c r="JSA892" s="28"/>
      <c r="JSB892" s="28"/>
      <c r="JSC892" s="28"/>
      <c r="JSD892" s="28"/>
      <c r="JSE892" s="28"/>
      <c r="JSF892" s="28"/>
      <c r="JSG892" s="28"/>
      <c r="JSH892" s="28"/>
      <c r="JSI892" s="28"/>
      <c r="JSJ892" s="28"/>
      <c r="JSK892" s="28"/>
      <c r="JSL892" s="28"/>
      <c r="JSM892" s="28"/>
      <c r="JSN892" s="28"/>
      <c r="JSO892" s="28"/>
      <c r="JSP892" s="28"/>
      <c r="JSQ892" s="28"/>
      <c r="JSR892" s="28"/>
      <c r="JSS892" s="28"/>
      <c r="JST892" s="28"/>
      <c r="JSU892" s="28"/>
      <c r="JSV892" s="28"/>
      <c r="JSW892" s="28"/>
      <c r="JSX892" s="28"/>
      <c r="JSY892" s="28"/>
      <c r="JSZ892" s="28"/>
      <c r="JTA892" s="28"/>
      <c r="JTB892" s="28"/>
      <c r="JTC892" s="28"/>
      <c r="JTD892" s="28"/>
      <c r="JTE892" s="28"/>
      <c r="JTF892" s="28"/>
      <c r="JTG892" s="28"/>
      <c r="JTH892" s="28"/>
      <c r="JTI892" s="28"/>
      <c r="JTJ892" s="28"/>
      <c r="JTK892" s="28"/>
      <c r="JTL892" s="28"/>
      <c r="JTM892" s="28"/>
      <c r="JTN892" s="28"/>
      <c r="JTO892" s="28"/>
      <c r="JTP892" s="28"/>
      <c r="JTQ892" s="28"/>
      <c r="JTR892" s="28"/>
      <c r="JTS892" s="28"/>
      <c r="JTT892" s="28"/>
      <c r="JTU892" s="28"/>
      <c r="JTV892" s="28"/>
      <c r="JTW892" s="28"/>
      <c r="JTX892" s="28"/>
      <c r="JTY892" s="28"/>
      <c r="JTZ892" s="28"/>
      <c r="JUA892" s="28"/>
      <c r="JUB892" s="28"/>
      <c r="JUC892" s="28"/>
      <c r="JUD892" s="28"/>
      <c r="JUE892" s="28"/>
      <c r="JUF892" s="28"/>
      <c r="JUG892" s="28"/>
      <c r="JUH892" s="28"/>
      <c r="JUI892" s="28"/>
      <c r="JUJ892" s="28"/>
      <c r="JUK892" s="28"/>
      <c r="JUL892" s="28"/>
      <c r="JUM892" s="28"/>
      <c r="JUN892" s="28"/>
      <c r="JUO892" s="28"/>
      <c r="JUP892" s="28"/>
      <c r="JUQ892" s="28"/>
      <c r="JUR892" s="28"/>
      <c r="JUS892" s="28"/>
      <c r="JUT892" s="28"/>
      <c r="JUU892" s="28"/>
      <c r="JUV892" s="28"/>
      <c r="JUW892" s="28"/>
      <c r="JUX892" s="28"/>
      <c r="JUY892" s="28"/>
      <c r="JUZ892" s="28"/>
      <c r="JVA892" s="28"/>
      <c r="JVB892" s="28"/>
      <c r="JVC892" s="28"/>
      <c r="JVD892" s="28"/>
      <c r="JVE892" s="28"/>
      <c r="JVF892" s="28"/>
      <c r="JVG892" s="28"/>
      <c r="JVH892" s="28"/>
      <c r="JVI892" s="28"/>
      <c r="JVJ892" s="28"/>
      <c r="JVK892" s="28"/>
      <c r="JVL892" s="28"/>
      <c r="JVM892" s="28"/>
      <c r="JVN892" s="28"/>
      <c r="JVO892" s="28"/>
      <c r="JVP892" s="28"/>
      <c r="JVQ892" s="28"/>
      <c r="JVR892" s="28"/>
      <c r="JVS892" s="28"/>
      <c r="JVT892" s="28"/>
      <c r="JVU892" s="28"/>
      <c r="JVV892" s="28"/>
      <c r="JVW892" s="28"/>
      <c r="JVX892" s="28"/>
      <c r="JVY892" s="28"/>
      <c r="JVZ892" s="28"/>
      <c r="JWA892" s="28"/>
      <c r="JWB892" s="28"/>
      <c r="JWC892" s="28"/>
      <c r="JWD892" s="28"/>
      <c r="JWE892" s="28"/>
      <c r="JWF892" s="28"/>
      <c r="JWG892" s="28"/>
      <c r="JWH892" s="28"/>
      <c r="JWI892" s="28"/>
      <c r="JWJ892" s="28"/>
      <c r="JWK892" s="28"/>
      <c r="JWL892" s="28"/>
      <c r="JWM892" s="28"/>
      <c r="JWN892" s="28"/>
      <c r="JWO892" s="28"/>
      <c r="JWP892" s="28"/>
      <c r="JWQ892" s="28"/>
      <c r="JWR892" s="28"/>
      <c r="JWS892" s="28"/>
      <c r="JWT892" s="28"/>
      <c r="JWU892" s="28"/>
      <c r="JWV892" s="28"/>
      <c r="JWW892" s="28"/>
      <c r="JWX892" s="28"/>
      <c r="JWY892" s="28"/>
      <c r="JWZ892" s="28"/>
      <c r="JXA892" s="28"/>
      <c r="JXB892" s="28"/>
      <c r="JXC892" s="28"/>
      <c r="JXD892" s="28"/>
      <c r="JXE892" s="28"/>
      <c r="JXF892" s="28"/>
      <c r="JXG892" s="28"/>
      <c r="JXH892" s="28"/>
      <c r="JXI892" s="28"/>
      <c r="JXJ892" s="28"/>
      <c r="JXK892" s="28"/>
      <c r="JXL892" s="28"/>
      <c r="JXM892" s="28"/>
      <c r="JXN892" s="28"/>
      <c r="JXO892" s="28"/>
      <c r="JXP892" s="28"/>
      <c r="JXQ892" s="28"/>
      <c r="JXR892" s="28"/>
      <c r="JXS892" s="28"/>
      <c r="JXT892" s="28"/>
      <c r="JXU892" s="28"/>
      <c r="JXV892" s="28"/>
      <c r="JXW892" s="28"/>
      <c r="JXX892" s="28"/>
      <c r="JXY892" s="28"/>
      <c r="JXZ892" s="28"/>
      <c r="JYA892" s="28"/>
      <c r="JYB892" s="28"/>
      <c r="JYC892" s="28"/>
      <c r="JYD892" s="28"/>
      <c r="JYE892" s="28"/>
      <c r="JYF892" s="28"/>
      <c r="JYG892" s="28"/>
      <c r="JYH892" s="28"/>
      <c r="JYI892" s="28"/>
      <c r="JYJ892" s="28"/>
      <c r="JYK892" s="28"/>
      <c r="JYL892" s="28"/>
      <c r="JYM892" s="28"/>
      <c r="JYN892" s="28"/>
      <c r="JYO892" s="28"/>
      <c r="JYP892" s="28"/>
      <c r="JYQ892" s="28"/>
      <c r="JYR892" s="28"/>
      <c r="JYS892" s="28"/>
      <c r="JYT892" s="28"/>
      <c r="JYU892" s="28"/>
      <c r="JYV892" s="28"/>
      <c r="JYW892" s="28"/>
      <c r="JYX892" s="28"/>
      <c r="JYY892" s="28"/>
      <c r="JYZ892" s="28"/>
      <c r="JZA892" s="28"/>
      <c r="JZB892" s="28"/>
      <c r="JZC892" s="28"/>
      <c r="JZD892" s="28"/>
      <c r="JZE892" s="28"/>
      <c r="JZF892" s="28"/>
      <c r="JZG892" s="28"/>
      <c r="JZH892" s="28"/>
      <c r="JZI892" s="28"/>
      <c r="JZJ892" s="28"/>
      <c r="JZK892" s="28"/>
      <c r="JZL892" s="28"/>
      <c r="JZM892" s="28"/>
      <c r="JZN892" s="28"/>
      <c r="JZO892" s="28"/>
      <c r="JZP892" s="28"/>
      <c r="JZQ892" s="28"/>
      <c r="JZR892" s="28"/>
      <c r="JZS892" s="28"/>
      <c r="JZT892" s="28"/>
      <c r="JZU892" s="28"/>
      <c r="JZV892" s="28"/>
      <c r="JZW892" s="28"/>
      <c r="JZX892" s="28"/>
      <c r="JZY892" s="28"/>
      <c r="JZZ892" s="28"/>
      <c r="KAA892" s="28"/>
      <c r="KAB892" s="28"/>
      <c r="KAC892" s="28"/>
      <c r="KAD892" s="28"/>
      <c r="KAE892" s="28"/>
      <c r="KAF892" s="28"/>
      <c r="KAG892" s="28"/>
      <c r="KAH892" s="28"/>
      <c r="KAI892" s="28"/>
      <c r="KAJ892" s="28"/>
      <c r="KAK892" s="28"/>
      <c r="KAL892" s="28"/>
      <c r="KAM892" s="28"/>
      <c r="KAN892" s="28"/>
      <c r="KAO892" s="28"/>
      <c r="KAP892" s="28"/>
      <c r="KAQ892" s="28"/>
      <c r="KAR892" s="28"/>
      <c r="KAS892" s="28"/>
      <c r="KAT892" s="28"/>
      <c r="KAU892" s="28"/>
      <c r="KAV892" s="28"/>
      <c r="KAW892" s="28"/>
      <c r="KAX892" s="28"/>
      <c r="KAY892" s="28"/>
      <c r="KAZ892" s="28"/>
      <c r="KBA892" s="28"/>
      <c r="KBB892" s="28"/>
      <c r="KBC892" s="28"/>
      <c r="KBD892" s="28"/>
      <c r="KBE892" s="28"/>
      <c r="KBF892" s="28"/>
      <c r="KBG892" s="28"/>
      <c r="KBH892" s="28"/>
      <c r="KBI892" s="28"/>
      <c r="KBJ892" s="28"/>
      <c r="KBK892" s="28"/>
      <c r="KBL892" s="28"/>
      <c r="KBM892" s="28"/>
      <c r="KBN892" s="28"/>
      <c r="KBO892" s="28"/>
      <c r="KBP892" s="28"/>
      <c r="KBQ892" s="28"/>
      <c r="KBR892" s="28"/>
      <c r="KBS892" s="28"/>
      <c r="KBT892" s="28"/>
      <c r="KBU892" s="28"/>
      <c r="KBV892" s="28"/>
      <c r="KBW892" s="28"/>
      <c r="KBX892" s="28"/>
      <c r="KBY892" s="28"/>
      <c r="KBZ892" s="28"/>
      <c r="KCA892" s="28"/>
      <c r="KCB892" s="28"/>
      <c r="KCC892" s="28"/>
      <c r="KCD892" s="28"/>
      <c r="KCE892" s="28"/>
      <c r="KCF892" s="28"/>
      <c r="KCG892" s="28"/>
      <c r="KCH892" s="28"/>
      <c r="KCI892" s="28"/>
      <c r="KCJ892" s="28"/>
      <c r="KCK892" s="28"/>
      <c r="KCL892" s="28"/>
      <c r="KCM892" s="28"/>
      <c r="KCN892" s="28"/>
      <c r="KCO892" s="28"/>
      <c r="KCP892" s="28"/>
      <c r="KCQ892" s="28"/>
      <c r="KCR892" s="28"/>
      <c r="KCS892" s="28"/>
      <c r="KCT892" s="28"/>
      <c r="KCU892" s="28"/>
      <c r="KCV892" s="28"/>
      <c r="KCW892" s="28"/>
      <c r="KCX892" s="28"/>
      <c r="KCY892" s="28"/>
      <c r="KCZ892" s="28"/>
      <c r="KDA892" s="28"/>
      <c r="KDB892" s="28"/>
      <c r="KDC892" s="28"/>
      <c r="KDD892" s="28"/>
      <c r="KDE892" s="28"/>
      <c r="KDF892" s="28"/>
      <c r="KDG892" s="28"/>
      <c r="KDH892" s="28"/>
      <c r="KDI892" s="28"/>
      <c r="KDJ892" s="28"/>
      <c r="KDK892" s="28"/>
      <c r="KDL892" s="28"/>
      <c r="KDM892" s="28"/>
      <c r="KDN892" s="28"/>
      <c r="KDO892" s="28"/>
      <c r="KDP892" s="28"/>
      <c r="KDQ892" s="28"/>
      <c r="KDR892" s="28"/>
      <c r="KDS892" s="28"/>
      <c r="KDT892" s="28"/>
      <c r="KDU892" s="28"/>
      <c r="KDV892" s="28"/>
      <c r="KDW892" s="28"/>
      <c r="KDX892" s="28"/>
      <c r="KDY892" s="28"/>
      <c r="KDZ892" s="28"/>
      <c r="KEA892" s="28"/>
      <c r="KEB892" s="28"/>
      <c r="KEC892" s="28"/>
      <c r="KED892" s="28"/>
      <c r="KEE892" s="28"/>
      <c r="KEF892" s="28"/>
      <c r="KEG892" s="28"/>
      <c r="KEH892" s="28"/>
      <c r="KEI892" s="28"/>
      <c r="KEJ892" s="28"/>
      <c r="KEK892" s="28"/>
      <c r="KEL892" s="28"/>
      <c r="KEM892" s="28"/>
      <c r="KEN892" s="28"/>
      <c r="KEO892" s="28"/>
      <c r="KEP892" s="28"/>
      <c r="KEQ892" s="28"/>
      <c r="KER892" s="28"/>
      <c r="KES892" s="28"/>
      <c r="KET892" s="28"/>
      <c r="KEU892" s="28"/>
      <c r="KEV892" s="28"/>
      <c r="KEW892" s="28"/>
      <c r="KEX892" s="28"/>
      <c r="KEY892" s="28"/>
      <c r="KEZ892" s="28"/>
      <c r="KFA892" s="28"/>
      <c r="KFB892" s="28"/>
      <c r="KFC892" s="28"/>
      <c r="KFD892" s="28"/>
      <c r="KFE892" s="28"/>
      <c r="KFF892" s="28"/>
      <c r="KFG892" s="28"/>
      <c r="KFH892" s="28"/>
      <c r="KFI892" s="28"/>
      <c r="KFJ892" s="28"/>
      <c r="KFK892" s="28"/>
      <c r="KFL892" s="28"/>
      <c r="KFM892" s="28"/>
      <c r="KFN892" s="28"/>
      <c r="KFO892" s="28"/>
      <c r="KFP892" s="28"/>
      <c r="KFQ892" s="28"/>
      <c r="KFR892" s="28"/>
      <c r="KFS892" s="28"/>
      <c r="KFT892" s="28"/>
      <c r="KFU892" s="28"/>
      <c r="KFV892" s="28"/>
      <c r="KFW892" s="28"/>
      <c r="KFX892" s="28"/>
      <c r="KFY892" s="28"/>
      <c r="KFZ892" s="28"/>
      <c r="KGA892" s="28"/>
      <c r="KGB892" s="28"/>
      <c r="KGC892" s="28"/>
      <c r="KGD892" s="28"/>
      <c r="KGE892" s="28"/>
      <c r="KGF892" s="28"/>
      <c r="KGG892" s="28"/>
      <c r="KGH892" s="28"/>
      <c r="KGI892" s="28"/>
      <c r="KGJ892" s="28"/>
      <c r="KGK892" s="28"/>
      <c r="KGL892" s="28"/>
      <c r="KGM892" s="28"/>
      <c r="KGN892" s="28"/>
      <c r="KGO892" s="28"/>
      <c r="KGP892" s="28"/>
      <c r="KGQ892" s="28"/>
      <c r="KGR892" s="28"/>
      <c r="KGS892" s="28"/>
      <c r="KGT892" s="28"/>
      <c r="KGU892" s="28"/>
      <c r="KGV892" s="28"/>
      <c r="KGW892" s="28"/>
      <c r="KGX892" s="28"/>
      <c r="KGY892" s="28"/>
      <c r="KGZ892" s="28"/>
      <c r="KHA892" s="28"/>
      <c r="KHB892" s="28"/>
      <c r="KHC892" s="28"/>
      <c r="KHD892" s="28"/>
      <c r="KHE892" s="28"/>
      <c r="KHF892" s="28"/>
      <c r="KHG892" s="28"/>
      <c r="KHH892" s="28"/>
      <c r="KHI892" s="28"/>
      <c r="KHJ892" s="28"/>
      <c r="KHK892" s="28"/>
      <c r="KHL892" s="28"/>
      <c r="KHM892" s="28"/>
      <c r="KHN892" s="28"/>
      <c r="KHO892" s="28"/>
      <c r="KHP892" s="28"/>
      <c r="KHQ892" s="28"/>
      <c r="KHR892" s="28"/>
      <c r="KHS892" s="28"/>
      <c r="KHT892" s="28"/>
      <c r="KHU892" s="28"/>
      <c r="KHV892" s="28"/>
      <c r="KHW892" s="28"/>
      <c r="KHX892" s="28"/>
      <c r="KHY892" s="28"/>
      <c r="KHZ892" s="28"/>
      <c r="KIA892" s="28"/>
      <c r="KIB892" s="28"/>
      <c r="KIC892" s="28"/>
      <c r="KID892" s="28"/>
      <c r="KIE892" s="28"/>
      <c r="KIF892" s="28"/>
      <c r="KIG892" s="28"/>
      <c r="KIH892" s="28"/>
      <c r="KII892" s="28"/>
      <c r="KIJ892" s="28"/>
      <c r="KIK892" s="28"/>
      <c r="KIL892" s="28"/>
      <c r="KIM892" s="28"/>
      <c r="KIN892" s="28"/>
      <c r="KIO892" s="28"/>
      <c r="KIP892" s="28"/>
      <c r="KIQ892" s="28"/>
      <c r="KIR892" s="28"/>
      <c r="KIS892" s="28"/>
      <c r="KIT892" s="28"/>
      <c r="KIU892" s="28"/>
      <c r="KIV892" s="28"/>
      <c r="KIW892" s="28"/>
      <c r="KIX892" s="28"/>
      <c r="KIY892" s="28"/>
      <c r="KIZ892" s="28"/>
      <c r="KJA892" s="28"/>
      <c r="KJB892" s="28"/>
      <c r="KJC892" s="28"/>
      <c r="KJD892" s="28"/>
      <c r="KJE892" s="28"/>
      <c r="KJF892" s="28"/>
      <c r="KJG892" s="28"/>
      <c r="KJH892" s="28"/>
      <c r="KJI892" s="28"/>
      <c r="KJJ892" s="28"/>
      <c r="KJK892" s="28"/>
      <c r="KJL892" s="28"/>
      <c r="KJM892" s="28"/>
      <c r="KJN892" s="28"/>
      <c r="KJO892" s="28"/>
      <c r="KJP892" s="28"/>
      <c r="KJQ892" s="28"/>
      <c r="KJR892" s="28"/>
      <c r="KJS892" s="28"/>
      <c r="KJT892" s="28"/>
      <c r="KJU892" s="28"/>
      <c r="KJV892" s="28"/>
      <c r="KJW892" s="28"/>
      <c r="KJX892" s="28"/>
      <c r="KJY892" s="28"/>
      <c r="KJZ892" s="28"/>
      <c r="KKA892" s="28"/>
      <c r="KKB892" s="28"/>
      <c r="KKC892" s="28"/>
      <c r="KKD892" s="28"/>
      <c r="KKE892" s="28"/>
      <c r="KKF892" s="28"/>
      <c r="KKG892" s="28"/>
      <c r="KKH892" s="28"/>
      <c r="KKI892" s="28"/>
      <c r="KKJ892" s="28"/>
      <c r="KKK892" s="28"/>
      <c r="KKL892" s="28"/>
      <c r="KKM892" s="28"/>
      <c r="KKN892" s="28"/>
      <c r="KKO892" s="28"/>
      <c r="KKP892" s="28"/>
      <c r="KKQ892" s="28"/>
      <c r="KKR892" s="28"/>
      <c r="KKS892" s="28"/>
      <c r="KKT892" s="28"/>
      <c r="KKU892" s="28"/>
      <c r="KKV892" s="28"/>
      <c r="KKW892" s="28"/>
      <c r="KKX892" s="28"/>
      <c r="KKY892" s="28"/>
      <c r="KKZ892" s="28"/>
      <c r="KLA892" s="28"/>
      <c r="KLB892" s="28"/>
      <c r="KLC892" s="28"/>
      <c r="KLD892" s="28"/>
      <c r="KLE892" s="28"/>
      <c r="KLF892" s="28"/>
      <c r="KLG892" s="28"/>
      <c r="KLH892" s="28"/>
      <c r="KLI892" s="28"/>
      <c r="KLJ892" s="28"/>
      <c r="KLK892" s="28"/>
      <c r="KLL892" s="28"/>
      <c r="KLM892" s="28"/>
      <c r="KLN892" s="28"/>
      <c r="KLO892" s="28"/>
      <c r="KLP892" s="28"/>
      <c r="KLQ892" s="28"/>
      <c r="KLR892" s="28"/>
      <c r="KLS892" s="28"/>
      <c r="KLT892" s="28"/>
      <c r="KLU892" s="28"/>
      <c r="KLV892" s="28"/>
      <c r="KLW892" s="28"/>
      <c r="KLX892" s="28"/>
      <c r="KLY892" s="28"/>
      <c r="KLZ892" s="28"/>
      <c r="KMA892" s="28"/>
      <c r="KMB892" s="28"/>
      <c r="KMC892" s="28"/>
      <c r="KMD892" s="28"/>
      <c r="KME892" s="28"/>
      <c r="KMF892" s="28"/>
      <c r="KMG892" s="28"/>
      <c r="KMH892" s="28"/>
      <c r="KMI892" s="28"/>
      <c r="KMJ892" s="28"/>
      <c r="KMK892" s="28"/>
      <c r="KML892" s="28"/>
      <c r="KMM892" s="28"/>
      <c r="KMN892" s="28"/>
      <c r="KMO892" s="28"/>
      <c r="KMP892" s="28"/>
      <c r="KMQ892" s="28"/>
      <c r="KMR892" s="28"/>
      <c r="KMS892" s="28"/>
      <c r="KMT892" s="28"/>
      <c r="KMU892" s="28"/>
      <c r="KMV892" s="28"/>
      <c r="KMW892" s="28"/>
      <c r="KMX892" s="28"/>
      <c r="KMY892" s="28"/>
      <c r="KMZ892" s="28"/>
      <c r="KNA892" s="28"/>
      <c r="KNB892" s="28"/>
      <c r="KNC892" s="28"/>
      <c r="KND892" s="28"/>
      <c r="KNE892" s="28"/>
      <c r="KNF892" s="28"/>
      <c r="KNG892" s="28"/>
      <c r="KNH892" s="28"/>
      <c r="KNI892" s="28"/>
      <c r="KNJ892" s="28"/>
      <c r="KNK892" s="28"/>
      <c r="KNL892" s="28"/>
      <c r="KNM892" s="28"/>
      <c r="KNN892" s="28"/>
      <c r="KNO892" s="28"/>
      <c r="KNP892" s="28"/>
      <c r="KNQ892" s="28"/>
      <c r="KNR892" s="28"/>
      <c r="KNS892" s="28"/>
      <c r="KNT892" s="28"/>
      <c r="KNU892" s="28"/>
      <c r="KNV892" s="28"/>
      <c r="KNW892" s="28"/>
      <c r="KNX892" s="28"/>
      <c r="KNY892" s="28"/>
      <c r="KNZ892" s="28"/>
      <c r="KOA892" s="28"/>
      <c r="KOB892" s="28"/>
      <c r="KOC892" s="28"/>
      <c r="KOD892" s="28"/>
      <c r="KOE892" s="28"/>
      <c r="KOF892" s="28"/>
      <c r="KOG892" s="28"/>
      <c r="KOH892" s="28"/>
      <c r="KOI892" s="28"/>
      <c r="KOJ892" s="28"/>
      <c r="KOK892" s="28"/>
      <c r="KOL892" s="28"/>
      <c r="KOM892" s="28"/>
      <c r="KON892" s="28"/>
      <c r="KOO892" s="28"/>
      <c r="KOP892" s="28"/>
      <c r="KOQ892" s="28"/>
      <c r="KOR892" s="28"/>
      <c r="KOS892" s="28"/>
      <c r="KOT892" s="28"/>
      <c r="KOU892" s="28"/>
      <c r="KOV892" s="28"/>
      <c r="KOW892" s="28"/>
      <c r="KOX892" s="28"/>
      <c r="KOY892" s="28"/>
      <c r="KOZ892" s="28"/>
      <c r="KPA892" s="28"/>
      <c r="KPB892" s="28"/>
      <c r="KPC892" s="28"/>
      <c r="KPD892" s="28"/>
      <c r="KPE892" s="28"/>
      <c r="KPF892" s="28"/>
      <c r="KPG892" s="28"/>
      <c r="KPH892" s="28"/>
      <c r="KPI892" s="28"/>
      <c r="KPJ892" s="28"/>
      <c r="KPK892" s="28"/>
      <c r="KPL892" s="28"/>
      <c r="KPM892" s="28"/>
      <c r="KPN892" s="28"/>
      <c r="KPO892" s="28"/>
      <c r="KPP892" s="28"/>
      <c r="KPQ892" s="28"/>
      <c r="KPR892" s="28"/>
      <c r="KPS892" s="28"/>
      <c r="KPT892" s="28"/>
      <c r="KPU892" s="28"/>
      <c r="KPV892" s="28"/>
      <c r="KPW892" s="28"/>
      <c r="KPX892" s="28"/>
      <c r="KPY892" s="28"/>
      <c r="KPZ892" s="28"/>
      <c r="KQA892" s="28"/>
      <c r="KQB892" s="28"/>
      <c r="KQC892" s="28"/>
      <c r="KQD892" s="28"/>
      <c r="KQE892" s="28"/>
      <c r="KQF892" s="28"/>
      <c r="KQG892" s="28"/>
      <c r="KQH892" s="28"/>
      <c r="KQI892" s="28"/>
      <c r="KQJ892" s="28"/>
      <c r="KQK892" s="28"/>
      <c r="KQL892" s="28"/>
      <c r="KQM892" s="28"/>
      <c r="KQN892" s="28"/>
      <c r="KQO892" s="28"/>
      <c r="KQP892" s="28"/>
      <c r="KQQ892" s="28"/>
      <c r="KQR892" s="28"/>
      <c r="KQS892" s="28"/>
      <c r="KQT892" s="28"/>
      <c r="KQU892" s="28"/>
      <c r="KQV892" s="28"/>
      <c r="KQW892" s="28"/>
      <c r="KQX892" s="28"/>
      <c r="KQY892" s="28"/>
      <c r="KQZ892" s="28"/>
      <c r="KRA892" s="28"/>
      <c r="KRB892" s="28"/>
      <c r="KRC892" s="28"/>
      <c r="KRD892" s="28"/>
      <c r="KRE892" s="28"/>
      <c r="KRF892" s="28"/>
      <c r="KRG892" s="28"/>
      <c r="KRH892" s="28"/>
      <c r="KRI892" s="28"/>
      <c r="KRJ892" s="28"/>
      <c r="KRK892" s="28"/>
      <c r="KRL892" s="28"/>
      <c r="KRM892" s="28"/>
      <c r="KRN892" s="28"/>
      <c r="KRO892" s="28"/>
      <c r="KRP892" s="28"/>
      <c r="KRQ892" s="28"/>
      <c r="KRR892" s="28"/>
      <c r="KRS892" s="28"/>
      <c r="KRT892" s="28"/>
      <c r="KRU892" s="28"/>
      <c r="KRV892" s="28"/>
      <c r="KRW892" s="28"/>
      <c r="KRX892" s="28"/>
      <c r="KRY892" s="28"/>
      <c r="KRZ892" s="28"/>
      <c r="KSA892" s="28"/>
      <c r="KSB892" s="28"/>
      <c r="KSC892" s="28"/>
      <c r="KSD892" s="28"/>
      <c r="KSE892" s="28"/>
      <c r="KSF892" s="28"/>
      <c r="KSG892" s="28"/>
      <c r="KSH892" s="28"/>
      <c r="KSI892" s="28"/>
      <c r="KSJ892" s="28"/>
      <c r="KSK892" s="28"/>
      <c r="KSL892" s="28"/>
      <c r="KSM892" s="28"/>
      <c r="KSN892" s="28"/>
      <c r="KSO892" s="28"/>
      <c r="KSP892" s="28"/>
      <c r="KSQ892" s="28"/>
      <c r="KSR892" s="28"/>
      <c r="KSS892" s="28"/>
      <c r="KST892" s="28"/>
      <c r="KSU892" s="28"/>
      <c r="KSV892" s="28"/>
      <c r="KSW892" s="28"/>
      <c r="KSX892" s="28"/>
      <c r="KSY892" s="28"/>
      <c r="KSZ892" s="28"/>
      <c r="KTA892" s="28"/>
      <c r="KTB892" s="28"/>
      <c r="KTC892" s="28"/>
      <c r="KTD892" s="28"/>
      <c r="KTE892" s="28"/>
      <c r="KTF892" s="28"/>
      <c r="KTG892" s="28"/>
      <c r="KTH892" s="28"/>
      <c r="KTI892" s="28"/>
      <c r="KTJ892" s="28"/>
      <c r="KTK892" s="28"/>
      <c r="KTL892" s="28"/>
      <c r="KTM892" s="28"/>
      <c r="KTN892" s="28"/>
      <c r="KTO892" s="28"/>
      <c r="KTP892" s="28"/>
      <c r="KTQ892" s="28"/>
      <c r="KTR892" s="28"/>
      <c r="KTS892" s="28"/>
      <c r="KTT892" s="28"/>
      <c r="KTU892" s="28"/>
      <c r="KTV892" s="28"/>
      <c r="KTW892" s="28"/>
      <c r="KTX892" s="28"/>
      <c r="KTY892" s="28"/>
      <c r="KTZ892" s="28"/>
      <c r="KUA892" s="28"/>
      <c r="KUB892" s="28"/>
      <c r="KUC892" s="28"/>
      <c r="KUD892" s="28"/>
      <c r="KUE892" s="28"/>
      <c r="KUF892" s="28"/>
      <c r="KUG892" s="28"/>
      <c r="KUH892" s="28"/>
      <c r="KUI892" s="28"/>
      <c r="KUJ892" s="28"/>
      <c r="KUK892" s="28"/>
      <c r="KUL892" s="28"/>
      <c r="KUM892" s="28"/>
      <c r="KUN892" s="28"/>
      <c r="KUO892" s="28"/>
      <c r="KUP892" s="28"/>
      <c r="KUQ892" s="28"/>
      <c r="KUR892" s="28"/>
      <c r="KUS892" s="28"/>
      <c r="KUT892" s="28"/>
      <c r="KUU892" s="28"/>
      <c r="KUV892" s="28"/>
      <c r="KUW892" s="28"/>
      <c r="KUX892" s="28"/>
      <c r="KUY892" s="28"/>
      <c r="KUZ892" s="28"/>
      <c r="KVA892" s="28"/>
      <c r="KVB892" s="28"/>
      <c r="KVC892" s="28"/>
      <c r="KVD892" s="28"/>
      <c r="KVE892" s="28"/>
      <c r="KVF892" s="28"/>
      <c r="KVG892" s="28"/>
      <c r="KVH892" s="28"/>
      <c r="KVI892" s="28"/>
      <c r="KVJ892" s="28"/>
      <c r="KVK892" s="28"/>
      <c r="KVL892" s="28"/>
      <c r="KVM892" s="28"/>
      <c r="KVN892" s="28"/>
      <c r="KVO892" s="28"/>
      <c r="KVP892" s="28"/>
      <c r="KVQ892" s="28"/>
      <c r="KVR892" s="28"/>
      <c r="KVS892" s="28"/>
      <c r="KVT892" s="28"/>
      <c r="KVU892" s="28"/>
      <c r="KVV892" s="28"/>
      <c r="KVW892" s="28"/>
      <c r="KVX892" s="28"/>
      <c r="KVY892" s="28"/>
      <c r="KVZ892" s="28"/>
      <c r="KWA892" s="28"/>
      <c r="KWB892" s="28"/>
      <c r="KWC892" s="28"/>
      <c r="KWD892" s="28"/>
      <c r="KWE892" s="28"/>
      <c r="KWF892" s="28"/>
      <c r="KWG892" s="28"/>
      <c r="KWH892" s="28"/>
      <c r="KWI892" s="28"/>
      <c r="KWJ892" s="28"/>
      <c r="KWK892" s="28"/>
      <c r="KWL892" s="28"/>
      <c r="KWM892" s="28"/>
      <c r="KWN892" s="28"/>
      <c r="KWO892" s="28"/>
      <c r="KWP892" s="28"/>
      <c r="KWQ892" s="28"/>
      <c r="KWR892" s="28"/>
      <c r="KWS892" s="28"/>
      <c r="KWT892" s="28"/>
      <c r="KWU892" s="28"/>
      <c r="KWV892" s="28"/>
      <c r="KWW892" s="28"/>
      <c r="KWX892" s="28"/>
      <c r="KWY892" s="28"/>
      <c r="KWZ892" s="28"/>
      <c r="KXA892" s="28"/>
      <c r="KXB892" s="28"/>
      <c r="KXC892" s="28"/>
      <c r="KXD892" s="28"/>
      <c r="KXE892" s="28"/>
      <c r="KXF892" s="28"/>
      <c r="KXG892" s="28"/>
      <c r="KXH892" s="28"/>
      <c r="KXI892" s="28"/>
      <c r="KXJ892" s="28"/>
      <c r="KXK892" s="28"/>
      <c r="KXL892" s="28"/>
      <c r="KXM892" s="28"/>
      <c r="KXN892" s="28"/>
      <c r="KXO892" s="28"/>
      <c r="KXP892" s="28"/>
      <c r="KXQ892" s="28"/>
      <c r="KXR892" s="28"/>
      <c r="KXS892" s="28"/>
      <c r="KXT892" s="28"/>
      <c r="KXU892" s="28"/>
      <c r="KXV892" s="28"/>
      <c r="KXW892" s="28"/>
      <c r="KXX892" s="28"/>
      <c r="KXY892" s="28"/>
      <c r="KXZ892" s="28"/>
      <c r="KYA892" s="28"/>
      <c r="KYB892" s="28"/>
      <c r="KYC892" s="28"/>
      <c r="KYD892" s="28"/>
      <c r="KYE892" s="28"/>
      <c r="KYF892" s="28"/>
      <c r="KYG892" s="28"/>
      <c r="KYH892" s="28"/>
      <c r="KYI892" s="28"/>
      <c r="KYJ892" s="28"/>
      <c r="KYK892" s="28"/>
      <c r="KYL892" s="28"/>
      <c r="KYM892" s="28"/>
      <c r="KYN892" s="28"/>
      <c r="KYO892" s="28"/>
      <c r="KYP892" s="28"/>
      <c r="KYQ892" s="28"/>
      <c r="KYR892" s="28"/>
      <c r="KYS892" s="28"/>
      <c r="KYT892" s="28"/>
      <c r="KYU892" s="28"/>
      <c r="KYV892" s="28"/>
      <c r="KYW892" s="28"/>
      <c r="KYX892" s="28"/>
      <c r="KYY892" s="28"/>
      <c r="KYZ892" s="28"/>
      <c r="KZA892" s="28"/>
      <c r="KZB892" s="28"/>
      <c r="KZC892" s="28"/>
      <c r="KZD892" s="28"/>
      <c r="KZE892" s="28"/>
      <c r="KZF892" s="28"/>
      <c r="KZG892" s="28"/>
      <c r="KZH892" s="28"/>
      <c r="KZI892" s="28"/>
      <c r="KZJ892" s="28"/>
      <c r="KZK892" s="28"/>
      <c r="KZL892" s="28"/>
      <c r="KZM892" s="28"/>
      <c r="KZN892" s="28"/>
      <c r="KZO892" s="28"/>
      <c r="KZP892" s="28"/>
      <c r="KZQ892" s="28"/>
      <c r="KZR892" s="28"/>
      <c r="KZS892" s="28"/>
      <c r="KZT892" s="28"/>
      <c r="KZU892" s="28"/>
      <c r="KZV892" s="28"/>
      <c r="KZW892" s="28"/>
      <c r="KZX892" s="28"/>
      <c r="KZY892" s="28"/>
      <c r="KZZ892" s="28"/>
      <c r="LAA892" s="28"/>
      <c r="LAB892" s="28"/>
      <c r="LAC892" s="28"/>
      <c r="LAD892" s="28"/>
      <c r="LAE892" s="28"/>
      <c r="LAF892" s="28"/>
      <c r="LAG892" s="28"/>
      <c r="LAH892" s="28"/>
      <c r="LAI892" s="28"/>
      <c r="LAJ892" s="28"/>
      <c r="LAK892" s="28"/>
      <c r="LAL892" s="28"/>
      <c r="LAM892" s="28"/>
      <c r="LAN892" s="28"/>
      <c r="LAO892" s="28"/>
      <c r="LAP892" s="28"/>
      <c r="LAQ892" s="28"/>
      <c r="LAR892" s="28"/>
      <c r="LAS892" s="28"/>
      <c r="LAT892" s="28"/>
      <c r="LAU892" s="28"/>
      <c r="LAV892" s="28"/>
      <c r="LAW892" s="28"/>
      <c r="LAX892" s="28"/>
      <c r="LAY892" s="28"/>
      <c r="LAZ892" s="28"/>
      <c r="LBA892" s="28"/>
      <c r="LBB892" s="28"/>
      <c r="LBC892" s="28"/>
      <c r="LBD892" s="28"/>
      <c r="LBE892" s="28"/>
      <c r="LBF892" s="28"/>
      <c r="LBG892" s="28"/>
      <c r="LBH892" s="28"/>
      <c r="LBI892" s="28"/>
      <c r="LBJ892" s="28"/>
      <c r="LBK892" s="28"/>
      <c r="LBL892" s="28"/>
      <c r="LBM892" s="28"/>
      <c r="LBN892" s="28"/>
      <c r="LBO892" s="28"/>
      <c r="LBP892" s="28"/>
      <c r="LBQ892" s="28"/>
      <c r="LBR892" s="28"/>
      <c r="LBS892" s="28"/>
      <c r="LBT892" s="28"/>
      <c r="LBU892" s="28"/>
      <c r="LBV892" s="28"/>
      <c r="LBW892" s="28"/>
      <c r="LBX892" s="28"/>
      <c r="LBY892" s="28"/>
      <c r="LBZ892" s="28"/>
      <c r="LCA892" s="28"/>
      <c r="LCB892" s="28"/>
      <c r="LCC892" s="28"/>
      <c r="LCD892" s="28"/>
      <c r="LCE892" s="28"/>
      <c r="LCF892" s="28"/>
      <c r="LCG892" s="28"/>
      <c r="LCH892" s="28"/>
      <c r="LCI892" s="28"/>
      <c r="LCJ892" s="28"/>
      <c r="LCK892" s="28"/>
      <c r="LCL892" s="28"/>
      <c r="LCM892" s="28"/>
      <c r="LCN892" s="28"/>
      <c r="LCO892" s="28"/>
      <c r="LCP892" s="28"/>
      <c r="LCQ892" s="28"/>
      <c r="LCR892" s="28"/>
      <c r="LCS892" s="28"/>
      <c r="LCT892" s="28"/>
      <c r="LCU892" s="28"/>
      <c r="LCV892" s="28"/>
      <c r="LCW892" s="28"/>
      <c r="LCX892" s="28"/>
      <c r="LCY892" s="28"/>
      <c r="LCZ892" s="28"/>
      <c r="LDA892" s="28"/>
      <c r="LDB892" s="28"/>
      <c r="LDC892" s="28"/>
      <c r="LDD892" s="28"/>
      <c r="LDE892" s="28"/>
      <c r="LDF892" s="28"/>
      <c r="LDG892" s="28"/>
      <c r="LDH892" s="28"/>
      <c r="LDI892" s="28"/>
      <c r="LDJ892" s="28"/>
      <c r="LDK892" s="28"/>
      <c r="LDL892" s="28"/>
      <c r="LDM892" s="28"/>
      <c r="LDN892" s="28"/>
      <c r="LDO892" s="28"/>
      <c r="LDP892" s="28"/>
      <c r="LDQ892" s="28"/>
      <c r="LDR892" s="28"/>
      <c r="LDS892" s="28"/>
      <c r="LDT892" s="28"/>
      <c r="LDU892" s="28"/>
      <c r="LDV892" s="28"/>
      <c r="LDW892" s="28"/>
      <c r="LDX892" s="28"/>
      <c r="LDY892" s="28"/>
      <c r="LDZ892" s="28"/>
      <c r="LEA892" s="28"/>
      <c r="LEB892" s="28"/>
      <c r="LEC892" s="28"/>
      <c r="LED892" s="28"/>
      <c r="LEE892" s="28"/>
      <c r="LEF892" s="28"/>
      <c r="LEG892" s="28"/>
      <c r="LEH892" s="28"/>
      <c r="LEI892" s="28"/>
      <c r="LEJ892" s="28"/>
      <c r="LEK892" s="28"/>
      <c r="LEL892" s="28"/>
      <c r="LEM892" s="28"/>
      <c r="LEN892" s="28"/>
      <c r="LEO892" s="28"/>
      <c r="LEP892" s="28"/>
      <c r="LEQ892" s="28"/>
      <c r="LER892" s="28"/>
      <c r="LES892" s="28"/>
      <c r="LET892" s="28"/>
      <c r="LEU892" s="28"/>
      <c r="LEV892" s="28"/>
      <c r="LEW892" s="28"/>
      <c r="LEX892" s="28"/>
      <c r="LEY892" s="28"/>
      <c r="LEZ892" s="28"/>
      <c r="LFA892" s="28"/>
      <c r="LFB892" s="28"/>
      <c r="LFC892" s="28"/>
      <c r="LFD892" s="28"/>
      <c r="LFE892" s="28"/>
      <c r="LFF892" s="28"/>
      <c r="LFG892" s="28"/>
      <c r="LFH892" s="28"/>
      <c r="LFI892" s="28"/>
      <c r="LFJ892" s="28"/>
      <c r="LFK892" s="28"/>
      <c r="LFL892" s="28"/>
      <c r="LFM892" s="28"/>
      <c r="LFN892" s="28"/>
      <c r="LFO892" s="28"/>
      <c r="LFP892" s="28"/>
      <c r="LFQ892" s="28"/>
      <c r="LFR892" s="28"/>
      <c r="LFS892" s="28"/>
      <c r="LFT892" s="28"/>
      <c r="LFU892" s="28"/>
      <c r="LFV892" s="28"/>
      <c r="LFW892" s="28"/>
      <c r="LFX892" s="28"/>
      <c r="LFY892" s="28"/>
      <c r="LFZ892" s="28"/>
      <c r="LGA892" s="28"/>
      <c r="LGB892" s="28"/>
      <c r="LGC892" s="28"/>
      <c r="LGD892" s="28"/>
      <c r="LGE892" s="28"/>
      <c r="LGF892" s="28"/>
      <c r="LGG892" s="28"/>
      <c r="LGH892" s="28"/>
      <c r="LGI892" s="28"/>
      <c r="LGJ892" s="28"/>
      <c r="LGK892" s="28"/>
      <c r="LGL892" s="28"/>
      <c r="LGM892" s="28"/>
      <c r="LGN892" s="28"/>
      <c r="LGO892" s="28"/>
      <c r="LGP892" s="28"/>
      <c r="LGQ892" s="28"/>
      <c r="LGR892" s="28"/>
      <c r="LGS892" s="28"/>
      <c r="LGT892" s="28"/>
      <c r="LGU892" s="28"/>
      <c r="LGV892" s="28"/>
      <c r="LGW892" s="28"/>
      <c r="LGX892" s="28"/>
      <c r="LGY892" s="28"/>
      <c r="LGZ892" s="28"/>
      <c r="LHA892" s="28"/>
      <c r="LHB892" s="28"/>
      <c r="LHC892" s="28"/>
      <c r="LHD892" s="28"/>
      <c r="LHE892" s="28"/>
      <c r="LHF892" s="28"/>
      <c r="LHG892" s="28"/>
      <c r="LHH892" s="28"/>
      <c r="LHI892" s="28"/>
      <c r="LHJ892" s="28"/>
      <c r="LHK892" s="28"/>
      <c r="LHL892" s="28"/>
      <c r="LHM892" s="28"/>
      <c r="LHN892" s="28"/>
      <c r="LHO892" s="28"/>
      <c r="LHP892" s="28"/>
      <c r="LHQ892" s="28"/>
      <c r="LHR892" s="28"/>
      <c r="LHS892" s="28"/>
      <c r="LHT892" s="28"/>
      <c r="LHU892" s="28"/>
      <c r="LHV892" s="28"/>
      <c r="LHW892" s="28"/>
      <c r="LHX892" s="28"/>
      <c r="LHY892" s="28"/>
      <c r="LHZ892" s="28"/>
      <c r="LIA892" s="28"/>
      <c r="LIB892" s="28"/>
      <c r="LIC892" s="28"/>
      <c r="LID892" s="28"/>
      <c r="LIE892" s="28"/>
      <c r="LIF892" s="28"/>
      <c r="LIG892" s="28"/>
      <c r="LIH892" s="28"/>
      <c r="LII892" s="28"/>
      <c r="LIJ892" s="28"/>
      <c r="LIK892" s="28"/>
      <c r="LIL892" s="28"/>
      <c r="LIM892" s="28"/>
      <c r="LIN892" s="28"/>
      <c r="LIO892" s="28"/>
      <c r="LIP892" s="28"/>
      <c r="LIQ892" s="28"/>
      <c r="LIR892" s="28"/>
      <c r="LIS892" s="28"/>
      <c r="LIT892" s="28"/>
      <c r="LIU892" s="28"/>
      <c r="LIV892" s="28"/>
      <c r="LIW892" s="28"/>
      <c r="LIX892" s="28"/>
      <c r="LIY892" s="28"/>
      <c r="LIZ892" s="28"/>
      <c r="LJA892" s="28"/>
      <c r="LJB892" s="28"/>
      <c r="LJC892" s="28"/>
      <c r="LJD892" s="28"/>
      <c r="LJE892" s="28"/>
      <c r="LJF892" s="28"/>
      <c r="LJG892" s="28"/>
      <c r="LJH892" s="28"/>
      <c r="LJI892" s="28"/>
      <c r="LJJ892" s="28"/>
      <c r="LJK892" s="28"/>
      <c r="LJL892" s="28"/>
      <c r="LJM892" s="28"/>
      <c r="LJN892" s="28"/>
      <c r="LJO892" s="28"/>
      <c r="LJP892" s="28"/>
      <c r="LJQ892" s="28"/>
      <c r="LJR892" s="28"/>
      <c r="LJS892" s="28"/>
      <c r="LJT892" s="28"/>
      <c r="LJU892" s="28"/>
      <c r="LJV892" s="28"/>
      <c r="LJW892" s="28"/>
      <c r="LJX892" s="28"/>
      <c r="LJY892" s="28"/>
      <c r="LJZ892" s="28"/>
      <c r="LKA892" s="28"/>
      <c r="LKB892" s="28"/>
      <c r="LKC892" s="28"/>
      <c r="LKD892" s="28"/>
      <c r="LKE892" s="28"/>
      <c r="LKF892" s="28"/>
      <c r="LKG892" s="28"/>
      <c r="LKH892" s="28"/>
      <c r="LKI892" s="28"/>
      <c r="LKJ892" s="28"/>
      <c r="LKK892" s="28"/>
      <c r="LKL892" s="28"/>
      <c r="LKM892" s="28"/>
      <c r="LKN892" s="28"/>
      <c r="LKO892" s="28"/>
      <c r="LKP892" s="28"/>
      <c r="LKQ892" s="28"/>
      <c r="LKR892" s="28"/>
      <c r="LKS892" s="28"/>
      <c r="LKT892" s="28"/>
      <c r="LKU892" s="28"/>
      <c r="LKV892" s="28"/>
      <c r="LKW892" s="28"/>
      <c r="LKX892" s="28"/>
      <c r="LKY892" s="28"/>
      <c r="LKZ892" s="28"/>
      <c r="LLA892" s="28"/>
      <c r="LLB892" s="28"/>
      <c r="LLC892" s="28"/>
      <c r="LLD892" s="28"/>
      <c r="LLE892" s="28"/>
      <c r="LLF892" s="28"/>
      <c r="LLG892" s="28"/>
      <c r="LLH892" s="28"/>
      <c r="LLI892" s="28"/>
      <c r="LLJ892" s="28"/>
      <c r="LLK892" s="28"/>
      <c r="LLL892" s="28"/>
      <c r="LLM892" s="28"/>
      <c r="LLN892" s="28"/>
      <c r="LLO892" s="28"/>
      <c r="LLP892" s="28"/>
      <c r="LLQ892" s="28"/>
      <c r="LLR892" s="28"/>
      <c r="LLS892" s="28"/>
      <c r="LLT892" s="28"/>
      <c r="LLU892" s="28"/>
      <c r="LLV892" s="28"/>
      <c r="LLW892" s="28"/>
      <c r="LLX892" s="28"/>
      <c r="LLY892" s="28"/>
      <c r="LLZ892" s="28"/>
      <c r="LMA892" s="28"/>
      <c r="LMB892" s="28"/>
      <c r="LMC892" s="28"/>
      <c r="LMD892" s="28"/>
      <c r="LME892" s="28"/>
      <c r="LMF892" s="28"/>
      <c r="LMG892" s="28"/>
      <c r="LMH892" s="28"/>
      <c r="LMI892" s="28"/>
      <c r="LMJ892" s="28"/>
      <c r="LMK892" s="28"/>
      <c r="LML892" s="28"/>
      <c r="LMM892" s="28"/>
      <c r="LMN892" s="28"/>
      <c r="LMO892" s="28"/>
      <c r="LMP892" s="28"/>
      <c r="LMQ892" s="28"/>
      <c r="LMR892" s="28"/>
      <c r="LMS892" s="28"/>
      <c r="LMT892" s="28"/>
      <c r="LMU892" s="28"/>
      <c r="LMV892" s="28"/>
      <c r="LMW892" s="28"/>
      <c r="LMX892" s="28"/>
      <c r="LMY892" s="28"/>
      <c r="LMZ892" s="28"/>
      <c r="LNA892" s="28"/>
      <c r="LNB892" s="28"/>
      <c r="LNC892" s="28"/>
      <c r="LND892" s="28"/>
      <c r="LNE892" s="28"/>
      <c r="LNF892" s="28"/>
      <c r="LNG892" s="28"/>
      <c r="LNH892" s="28"/>
      <c r="LNI892" s="28"/>
      <c r="LNJ892" s="28"/>
      <c r="LNK892" s="28"/>
      <c r="LNL892" s="28"/>
      <c r="LNM892" s="28"/>
      <c r="LNN892" s="28"/>
      <c r="LNO892" s="28"/>
      <c r="LNP892" s="28"/>
      <c r="LNQ892" s="28"/>
      <c r="LNR892" s="28"/>
      <c r="LNS892" s="28"/>
      <c r="LNT892" s="28"/>
      <c r="LNU892" s="28"/>
      <c r="LNV892" s="28"/>
      <c r="LNW892" s="28"/>
      <c r="LNX892" s="28"/>
      <c r="LNY892" s="28"/>
      <c r="LNZ892" s="28"/>
      <c r="LOA892" s="28"/>
      <c r="LOB892" s="28"/>
      <c r="LOC892" s="28"/>
      <c r="LOD892" s="28"/>
      <c r="LOE892" s="28"/>
      <c r="LOF892" s="28"/>
      <c r="LOG892" s="28"/>
      <c r="LOH892" s="28"/>
      <c r="LOI892" s="28"/>
      <c r="LOJ892" s="28"/>
      <c r="LOK892" s="28"/>
      <c r="LOL892" s="28"/>
      <c r="LOM892" s="28"/>
      <c r="LON892" s="28"/>
      <c r="LOO892" s="28"/>
      <c r="LOP892" s="28"/>
      <c r="LOQ892" s="28"/>
      <c r="LOR892" s="28"/>
      <c r="LOS892" s="28"/>
      <c r="LOT892" s="28"/>
      <c r="LOU892" s="28"/>
      <c r="LOV892" s="28"/>
      <c r="LOW892" s="28"/>
      <c r="LOX892" s="28"/>
      <c r="LOY892" s="28"/>
      <c r="LOZ892" s="28"/>
      <c r="LPA892" s="28"/>
      <c r="LPB892" s="28"/>
      <c r="LPC892" s="28"/>
      <c r="LPD892" s="28"/>
      <c r="LPE892" s="28"/>
      <c r="LPF892" s="28"/>
      <c r="LPG892" s="28"/>
      <c r="LPH892" s="28"/>
      <c r="LPI892" s="28"/>
      <c r="LPJ892" s="28"/>
      <c r="LPK892" s="28"/>
      <c r="LPL892" s="28"/>
      <c r="LPM892" s="28"/>
      <c r="LPN892" s="28"/>
      <c r="LPO892" s="28"/>
      <c r="LPP892" s="28"/>
      <c r="LPQ892" s="28"/>
      <c r="LPR892" s="28"/>
      <c r="LPS892" s="28"/>
      <c r="LPT892" s="28"/>
      <c r="LPU892" s="28"/>
      <c r="LPV892" s="28"/>
      <c r="LPW892" s="28"/>
      <c r="LPX892" s="28"/>
      <c r="LPY892" s="28"/>
      <c r="LPZ892" s="28"/>
      <c r="LQA892" s="28"/>
      <c r="LQB892" s="28"/>
      <c r="LQC892" s="28"/>
      <c r="LQD892" s="28"/>
      <c r="LQE892" s="28"/>
      <c r="LQF892" s="28"/>
      <c r="LQG892" s="28"/>
      <c r="LQH892" s="28"/>
      <c r="LQI892" s="28"/>
      <c r="LQJ892" s="28"/>
      <c r="LQK892" s="28"/>
      <c r="LQL892" s="28"/>
      <c r="LQM892" s="28"/>
      <c r="LQN892" s="28"/>
      <c r="LQO892" s="28"/>
      <c r="LQP892" s="28"/>
      <c r="LQQ892" s="28"/>
      <c r="LQR892" s="28"/>
      <c r="LQS892" s="28"/>
      <c r="LQT892" s="28"/>
      <c r="LQU892" s="28"/>
      <c r="LQV892" s="28"/>
      <c r="LQW892" s="28"/>
      <c r="LQX892" s="28"/>
      <c r="LQY892" s="28"/>
      <c r="LQZ892" s="28"/>
      <c r="LRA892" s="28"/>
      <c r="LRB892" s="28"/>
      <c r="LRC892" s="28"/>
      <c r="LRD892" s="28"/>
      <c r="LRE892" s="28"/>
      <c r="LRF892" s="28"/>
      <c r="LRG892" s="28"/>
      <c r="LRH892" s="28"/>
      <c r="LRI892" s="28"/>
      <c r="LRJ892" s="28"/>
      <c r="LRK892" s="28"/>
      <c r="LRL892" s="28"/>
      <c r="LRM892" s="28"/>
      <c r="LRN892" s="28"/>
      <c r="LRO892" s="28"/>
      <c r="LRP892" s="28"/>
      <c r="LRQ892" s="28"/>
      <c r="LRR892" s="28"/>
      <c r="LRS892" s="28"/>
      <c r="LRT892" s="28"/>
      <c r="LRU892" s="28"/>
      <c r="LRV892" s="28"/>
      <c r="LRW892" s="28"/>
      <c r="LRX892" s="28"/>
      <c r="LRY892" s="28"/>
      <c r="LRZ892" s="28"/>
      <c r="LSA892" s="28"/>
      <c r="LSB892" s="28"/>
      <c r="LSC892" s="28"/>
      <c r="LSD892" s="28"/>
      <c r="LSE892" s="28"/>
      <c r="LSF892" s="28"/>
      <c r="LSG892" s="28"/>
      <c r="LSH892" s="28"/>
      <c r="LSI892" s="28"/>
      <c r="LSJ892" s="28"/>
      <c r="LSK892" s="28"/>
      <c r="LSL892" s="28"/>
      <c r="LSM892" s="28"/>
      <c r="LSN892" s="28"/>
      <c r="LSO892" s="28"/>
      <c r="LSP892" s="28"/>
      <c r="LSQ892" s="28"/>
      <c r="LSR892" s="28"/>
      <c r="LSS892" s="28"/>
      <c r="LST892" s="28"/>
      <c r="LSU892" s="28"/>
      <c r="LSV892" s="28"/>
      <c r="LSW892" s="28"/>
      <c r="LSX892" s="28"/>
      <c r="LSY892" s="28"/>
      <c r="LSZ892" s="28"/>
      <c r="LTA892" s="28"/>
      <c r="LTB892" s="28"/>
      <c r="LTC892" s="28"/>
      <c r="LTD892" s="28"/>
      <c r="LTE892" s="28"/>
      <c r="LTF892" s="28"/>
      <c r="LTG892" s="28"/>
      <c r="LTH892" s="28"/>
      <c r="LTI892" s="28"/>
      <c r="LTJ892" s="28"/>
      <c r="LTK892" s="28"/>
      <c r="LTL892" s="28"/>
      <c r="LTM892" s="28"/>
      <c r="LTN892" s="28"/>
      <c r="LTO892" s="28"/>
      <c r="LTP892" s="28"/>
      <c r="LTQ892" s="28"/>
      <c r="LTR892" s="28"/>
      <c r="LTS892" s="28"/>
      <c r="LTT892" s="28"/>
      <c r="LTU892" s="28"/>
      <c r="LTV892" s="28"/>
      <c r="LTW892" s="28"/>
      <c r="LTX892" s="28"/>
      <c r="LTY892" s="28"/>
      <c r="LTZ892" s="28"/>
      <c r="LUA892" s="28"/>
      <c r="LUB892" s="28"/>
      <c r="LUC892" s="28"/>
      <c r="LUD892" s="28"/>
      <c r="LUE892" s="28"/>
      <c r="LUF892" s="28"/>
      <c r="LUG892" s="28"/>
      <c r="LUH892" s="28"/>
      <c r="LUI892" s="28"/>
      <c r="LUJ892" s="28"/>
      <c r="LUK892" s="28"/>
      <c r="LUL892" s="28"/>
      <c r="LUM892" s="28"/>
      <c r="LUN892" s="28"/>
      <c r="LUO892" s="28"/>
      <c r="LUP892" s="28"/>
      <c r="LUQ892" s="28"/>
      <c r="LUR892" s="28"/>
      <c r="LUS892" s="28"/>
      <c r="LUT892" s="28"/>
      <c r="LUU892" s="28"/>
      <c r="LUV892" s="28"/>
      <c r="LUW892" s="28"/>
      <c r="LUX892" s="28"/>
      <c r="LUY892" s="28"/>
      <c r="LUZ892" s="28"/>
      <c r="LVA892" s="28"/>
      <c r="LVB892" s="28"/>
      <c r="LVC892" s="28"/>
      <c r="LVD892" s="28"/>
      <c r="LVE892" s="28"/>
      <c r="LVF892" s="28"/>
      <c r="LVG892" s="28"/>
      <c r="LVH892" s="28"/>
      <c r="LVI892" s="28"/>
      <c r="LVJ892" s="28"/>
      <c r="LVK892" s="28"/>
      <c r="LVL892" s="28"/>
      <c r="LVM892" s="28"/>
      <c r="LVN892" s="28"/>
      <c r="LVO892" s="28"/>
      <c r="LVP892" s="28"/>
      <c r="LVQ892" s="28"/>
      <c r="LVR892" s="28"/>
      <c r="LVS892" s="28"/>
      <c r="LVT892" s="28"/>
      <c r="LVU892" s="28"/>
      <c r="LVV892" s="28"/>
      <c r="LVW892" s="28"/>
      <c r="LVX892" s="28"/>
      <c r="LVY892" s="28"/>
      <c r="LVZ892" s="28"/>
      <c r="LWA892" s="28"/>
      <c r="LWB892" s="28"/>
      <c r="LWC892" s="28"/>
      <c r="LWD892" s="28"/>
      <c r="LWE892" s="28"/>
      <c r="LWF892" s="28"/>
      <c r="LWG892" s="28"/>
      <c r="LWH892" s="28"/>
      <c r="LWI892" s="28"/>
      <c r="LWJ892" s="28"/>
      <c r="LWK892" s="28"/>
      <c r="LWL892" s="28"/>
      <c r="LWM892" s="28"/>
      <c r="LWN892" s="28"/>
      <c r="LWO892" s="28"/>
      <c r="LWP892" s="28"/>
      <c r="LWQ892" s="28"/>
      <c r="LWR892" s="28"/>
      <c r="LWS892" s="28"/>
      <c r="LWT892" s="28"/>
      <c r="LWU892" s="28"/>
      <c r="LWV892" s="28"/>
      <c r="LWW892" s="28"/>
      <c r="LWX892" s="28"/>
      <c r="LWY892" s="28"/>
      <c r="LWZ892" s="28"/>
      <c r="LXA892" s="28"/>
      <c r="LXB892" s="28"/>
      <c r="LXC892" s="28"/>
      <c r="LXD892" s="28"/>
      <c r="LXE892" s="28"/>
      <c r="LXF892" s="28"/>
      <c r="LXG892" s="28"/>
      <c r="LXH892" s="28"/>
      <c r="LXI892" s="28"/>
      <c r="LXJ892" s="28"/>
      <c r="LXK892" s="28"/>
      <c r="LXL892" s="28"/>
      <c r="LXM892" s="28"/>
      <c r="LXN892" s="28"/>
      <c r="LXO892" s="28"/>
      <c r="LXP892" s="28"/>
      <c r="LXQ892" s="28"/>
      <c r="LXR892" s="28"/>
      <c r="LXS892" s="28"/>
      <c r="LXT892" s="28"/>
      <c r="LXU892" s="28"/>
      <c r="LXV892" s="28"/>
      <c r="LXW892" s="28"/>
      <c r="LXX892" s="28"/>
      <c r="LXY892" s="28"/>
      <c r="LXZ892" s="28"/>
      <c r="LYA892" s="28"/>
      <c r="LYB892" s="28"/>
      <c r="LYC892" s="28"/>
      <c r="LYD892" s="28"/>
      <c r="LYE892" s="28"/>
      <c r="LYF892" s="28"/>
      <c r="LYG892" s="28"/>
      <c r="LYH892" s="28"/>
      <c r="LYI892" s="28"/>
      <c r="LYJ892" s="28"/>
      <c r="LYK892" s="28"/>
      <c r="LYL892" s="28"/>
      <c r="LYM892" s="28"/>
      <c r="LYN892" s="28"/>
      <c r="LYO892" s="28"/>
      <c r="LYP892" s="28"/>
      <c r="LYQ892" s="28"/>
      <c r="LYR892" s="28"/>
      <c r="LYS892" s="28"/>
      <c r="LYT892" s="28"/>
      <c r="LYU892" s="28"/>
      <c r="LYV892" s="28"/>
      <c r="LYW892" s="28"/>
      <c r="LYX892" s="28"/>
      <c r="LYY892" s="28"/>
      <c r="LYZ892" s="28"/>
      <c r="LZA892" s="28"/>
      <c r="LZB892" s="28"/>
      <c r="LZC892" s="28"/>
      <c r="LZD892" s="28"/>
      <c r="LZE892" s="28"/>
      <c r="LZF892" s="28"/>
      <c r="LZG892" s="28"/>
      <c r="LZH892" s="28"/>
      <c r="LZI892" s="28"/>
      <c r="LZJ892" s="28"/>
      <c r="LZK892" s="28"/>
      <c r="LZL892" s="28"/>
      <c r="LZM892" s="28"/>
      <c r="LZN892" s="28"/>
      <c r="LZO892" s="28"/>
      <c r="LZP892" s="28"/>
      <c r="LZQ892" s="28"/>
      <c r="LZR892" s="28"/>
      <c r="LZS892" s="28"/>
      <c r="LZT892" s="28"/>
      <c r="LZU892" s="28"/>
      <c r="LZV892" s="28"/>
      <c r="LZW892" s="28"/>
      <c r="LZX892" s="28"/>
      <c r="LZY892" s="28"/>
      <c r="LZZ892" s="28"/>
      <c r="MAA892" s="28"/>
      <c r="MAB892" s="28"/>
      <c r="MAC892" s="28"/>
      <c r="MAD892" s="28"/>
      <c r="MAE892" s="28"/>
      <c r="MAF892" s="28"/>
      <c r="MAG892" s="28"/>
      <c r="MAH892" s="28"/>
      <c r="MAI892" s="28"/>
      <c r="MAJ892" s="28"/>
      <c r="MAK892" s="28"/>
      <c r="MAL892" s="28"/>
      <c r="MAM892" s="28"/>
      <c r="MAN892" s="28"/>
      <c r="MAO892" s="28"/>
      <c r="MAP892" s="28"/>
      <c r="MAQ892" s="28"/>
      <c r="MAR892" s="28"/>
      <c r="MAS892" s="28"/>
      <c r="MAT892" s="28"/>
      <c r="MAU892" s="28"/>
      <c r="MAV892" s="28"/>
      <c r="MAW892" s="28"/>
      <c r="MAX892" s="28"/>
      <c r="MAY892" s="28"/>
      <c r="MAZ892" s="28"/>
      <c r="MBA892" s="28"/>
      <c r="MBB892" s="28"/>
      <c r="MBC892" s="28"/>
      <c r="MBD892" s="28"/>
      <c r="MBE892" s="28"/>
      <c r="MBF892" s="28"/>
      <c r="MBG892" s="28"/>
      <c r="MBH892" s="28"/>
      <c r="MBI892" s="28"/>
      <c r="MBJ892" s="28"/>
      <c r="MBK892" s="28"/>
      <c r="MBL892" s="28"/>
      <c r="MBM892" s="28"/>
      <c r="MBN892" s="28"/>
      <c r="MBO892" s="28"/>
      <c r="MBP892" s="28"/>
      <c r="MBQ892" s="28"/>
      <c r="MBR892" s="28"/>
      <c r="MBS892" s="28"/>
      <c r="MBT892" s="28"/>
      <c r="MBU892" s="28"/>
      <c r="MBV892" s="28"/>
      <c r="MBW892" s="28"/>
      <c r="MBX892" s="28"/>
      <c r="MBY892" s="28"/>
      <c r="MBZ892" s="28"/>
      <c r="MCA892" s="28"/>
      <c r="MCB892" s="28"/>
      <c r="MCC892" s="28"/>
      <c r="MCD892" s="28"/>
      <c r="MCE892" s="28"/>
      <c r="MCF892" s="28"/>
      <c r="MCG892" s="28"/>
      <c r="MCH892" s="28"/>
      <c r="MCI892" s="28"/>
      <c r="MCJ892" s="28"/>
      <c r="MCK892" s="28"/>
      <c r="MCL892" s="28"/>
      <c r="MCM892" s="28"/>
      <c r="MCN892" s="28"/>
      <c r="MCO892" s="28"/>
      <c r="MCP892" s="28"/>
      <c r="MCQ892" s="28"/>
      <c r="MCR892" s="28"/>
      <c r="MCS892" s="28"/>
      <c r="MCT892" s="28"/>
      <c r="MCU892" s="28"/>
      <c r="MCV892" s="28"/>
      <c r="MCW892" s="28"/>
      <c r="MCX892" s="28"/>
      <c r="MCY892" s="28"/>
      <c r="MCZ892" s="28"/>
      <c r="MDA892" s="28"/>
      <c r="MDB892" s="28"/>
      <c r="MDC892" s="28"/>
      <c r="MDD892" s="28"/>
      <c r="MDE892" s="28"/>
      <c r="MDF892" s="28"/>
      <c r="MDG892" s="28"/>
      <c r="MDH892" s="28"/>
      <c r="MDI892" s="28"/>
      <c r="MDJ892" s="28"/>
      <c r="MDK892" s="28"/>
      <c r="MDL892" s="28"/>
      <c r="MDM892" s="28"/>
      <c r="MDN892" s="28"/>
      <c r="MDO892" s="28"/>
      <c r="MDP892" s="28"/>
      <c r="MDQ892" s="28"/>
      <c r="MDR892" s="28"/>
      <c r="MDS892" s="28"/>
      <c r="MDT892" s="28"/>
      <c r="MDU892" s="28"/>
      <c r="MDV892" s="28"/>
      <c r="MDW892" s="28"/>
      <c r="MDX892" s="28"/>
      <c r="MDY892" s="28"/>
      <c r="MDZ892" s="28"/>
      <c r="MEA892" s="28"/>
      <c r="MEB892" s="28"/>
      <c r="MEC892" s="28"/>
      <c r="MED892" s="28"/>
      <c r="MEE892" s="28"/>
      <c r="MEF892" s="28"/>
      <c r="MEG892" s="28"/>
      <c r="MEH892" s="28"/>
      <c r="MEI892" s="28"/>
      <c r="MEJ892" s="28"/>
      <c r="MEK892" s="28"/>
      <c r="MEL892" s="28"/>
      <c r="MEM892" s="28"/>
      <c r="MEN892" s="28"/>
      <c r="MEO892" s="28"/>
      <c r="MEP892" s="28"/>
      <c r="MEQ892" s="28"/>
      <c r="MER892" s="28"/>
      <c r="MES892" s="28"/>
      <c r="MET892" s="28"/>
      <c r="MEU892" s="28"/>
      <c r="MEV892" s="28"/>
      <c r="MEW892" s="28"/>
      <c r="MEX892" s="28"/>
      <c r="MEY892" s="28"/>
      <c r="MEZ892" s="28"/>
      <c r="MFA892" s="28"/>
      <c r="MFB892" s="28"/>
      <c r="MFC892" s="28"/>
      <c r="MFD892" s="28"/>
      <c r="MFE892" s="28"/>
      <c r="MFF892" s="28"/>
      <c r="MFG892" s="28"/>
      <c r="MFH892" s="28"/>
      <c r="MFI892" s="28"/>
      <c r="MFJ892" s="28"/>
      <c r="MFK892" s="28"/>
      <c r="MFL892" s="28"/>
      <c r="MFM892" s="28"/>
      <c r="MFN892" s="28"/>
      <c r="MFO892" s="28"/>
      <c r="MFP892" s="28"/>
      <c r="MFQ892" s="28"/>
      <c r="MFR892" s="28"/>
      <c r="MFS892" s="28"/>
      <c r="MFT892" s="28"/>
      <c r="MFU892" s="28"/>
      <c r="MFV892" s="28"/>
      <c r="MFW892" s="28"/>
      <c r="MFX892" s="28"/>
      <c r="MFY892" s="28"/>
      <c r="MFZ892" s="28"/>
      <c r="MGA892" s="28"/>
      <c r="MGB892" s="28"/>
      <c r="MGC892" s="28"/>
      <c r="MGD892" s="28"/>
      <c r="MGE892" s="28"/>
      <c r="MGF892" s="28"/>
      <c r="MGG892" s="28"/>
      <c r="MGH892" s="28"/>
      <c r="MGI892" s="28"/>
      <c r="MGJ892" s="28"/>
      <c r="MGK892" s="28"/>
      <c r="MGL892" s="28"/>
      <c r="MGM892" s="28"/>
      <c r="MGN892" s="28"/>
      <c r="MGO892" s="28"/>
      <c r="MGP892" s="28"/>
      <c r="MGQ892" s="28"/>
      <c r="MGR892" s="28"/>
      <c r="MGS892" s="28"/>
      <c r="MGT892" s="28"/>
      <c r="MGU892" s="28"/>
      <c r="MGV892" s="28"/>
      <c r="MGW892" s="28"/>
      <c r="MGX892" s="28"/>
      <c r="MGY892" s="28"/>
      <c r="MGZ892" s="28"/>
      <c r="MHA892" s="28"/>
      <c r="MHB892" s="28"/>
      <c r="MHC892" s="28"/>
      <c r="MHD892" s="28"/>
      <c r="MHE892" s="28"/>
      <c r="MHF892" s="28"/>
      <c r="MHG892" s="28"/>
      <c r="MHH892" s="28"/>
      <c r="MHI892" s="28"/>
      <c r="MHJ892" s="28"/>
      <c r="MHK892" s="28"/>
      <c r="MHL892" s="28"/>
      <c r="MHM892" s="28"/>
      <c r="MHN892" s="28"/>
      <c r="MHO892" s="28"/>
      <c r="MHP892" s="28"/>
      <c r="MHQ892" s="28"/>
      <c r="MHR892" s="28"/>
      <c r="MHS892" s="28"/>
      <c r="MHT892" s="28"/>
      <c r="MHU892" s="28"/>
      <c r="MHV892" s="28"/>
      <c r="MHW892" s="28"/>
      <c r="MHX892" s="28"/>
      <c r="MHY892" s="28"/>
      <c r="MHZ892" s="28"/>
      <c r="MIA892" s="28"/>
      <c r="MIB892" s="28"/>
      <c r="MIC892" s="28"/>
      <c r="MID892" s="28"/>
      <c r="MIE892" s="28"/>
      <c r="MIF892" s="28"/>
      <c r="MIG892" s="28"/>
      <c r="MIH892" s="28"/>
      <c r="MII892" s="28"/>
      <c r="MIJ892" s="28"/>
      <c r="MIK892" s="28"/>
      <c r="MIL892" s="28"/>
      <c r="MIM892" s="28"/>
      <c r="MIN892" s="28"/>
      <c r="MIO892" s="28"/>
      <c r="MIP892" s="28"/>
      <c r="MIQ892" s="28"/>
      <c r="MIR892" s="28"/>
      <c r="MIS892" s="28"/>
      <c r="MIT892" s="28"/>
      <c r="MIU892" s="28"/>
      <c r="MIV892" s="28"/>
      <c r="MIW892" s="28"/>
      <c r="MIX892" s="28"/>
      <c r="MIY892" s="28"/>
      <c r="MIZ892" s="28"/>
      <c r="MJA892" s="28"/>
      <c r="MJB892" s="28"/>
      <c r="MJC892" s="28"/>
      <c r="MJD892" s="28"/>
      <c r="MJE892" s="28"/>
      <c r="MJF892" s="28"/>
      <c r="MJG892" s="28"/>
      <c r="MJH892" s="28"/>
      <c r="MJI892" s="28"/>
      <c r="MJJ892" s="28"/>
      <c r="MJK892" s="28"/>
      <c r="MJL892" s="28"/>
      <c r="MJM892" s="28"/>
      <c r="MJN892" s="28"/>
      <c r="MJO892" s="28"/>
      <c r="MJP892" s="28"/>
      <c r="MJQ892" s="28"/>
      <c r="MJR892" s="28"/>
      <c r="MJS892" s="28"/>
      <c r="MJT892" s="28"/>
      <c r="MJU892" s="28"/>
      <c r="MJV892" s="28"/>
      <c r="MJW892" s="28"/>
      <c r="MJX892" s="28"/>
      <c r="MJY892" s="28"/>
      <c r="MJZ892" s="28"/>
      <c r="MKA892" s="28"/>
      <c r="MKB892" s="28"/>
      <c r="MKC892" s="28"/>
      <c r="MKD892" s="28"/>
      <c r="MKE892" s="28"/>
      <c r="MKF892" s="28"/>
      <c r="MKG892" s="28"/>
      <c r="MKH892" s="28"/>
      <c r="MKI892" s="28"/>
      <c r="MKJ892" s="28"/>
      <c r="MKK892" s="28"/>
      <c r="MKL892" s="28"/>
      <c r="MKM892" s="28"/>
      <c r="MKN892" s="28"/>
      <c r="MKO892" s="28"/>
      <c r="MKP892" s="28"/>
      <c r="MKQ892" s="28"/>
      <c r="MKR892" s="28"/>
      <c r="MKS892" s="28"/>
      <c r="MKT892" s="28"/>
      <c r="MKU892" s="28"/>
      <c r="MKV892" s="28"/>
      <c r="MKW892" s="28"/>
      <c r="MKX892" s="28"/>
      <c r="MKY892" s="28"/>
      <c r="MKZ892" s="28"/>
      <c r="MLA892" s="28"/>
      <c r="MLB892" s="28"/>
      <c r="MLC892" s="28"/>
      <c r="MLD892" s="28"/>
      <c r="MLE892" s="28"/>
      <c r="MLF892" s="28"/>
      <c r="MLG892" s="28"/>
      <c r="MLH892" s="28"/>
      <c r="MLI892" s="28"/>
      <c r="MLJ892" s="28"/>
      <c r="MLK892" s="28"/>
      <c r="MLL892" s="28"/>
      <c r="MLM892" s="28"/>
      <c r="MLN892" s="28"/>
      <c r="MLO892" s="28"/>
      <c r="MLP892" s="28"/>
      <c r="MLQ892" s="28"/>
      <c r="MLR892" s="28"/>
      <c r="MLS892" s="28"/>
      <c r="MLT892" s="28"/>
      <c r="MLU892" s="28"/>
      <c r="MLV892" s="28"/>
      <c r="MLW892" s="28"/>
      <c r="MLX892" s="28"/>
      <c r="MLY892" s="28"/>
      <c r="MLZ892" s="28"/>
      <c r="MMA892" s="28"/>
      <c r="MMB892" s="28"/>
      <c r="MMC892" s="28"/>
      <c r="MMD892" s="28"/>
      <c r="MME892" s="28"/>
      <c r="MMF892" s="28"/>
      <c r="MMG892" s="28"/>
      <c r="MMH892" s="28"/>
      <c r="MMI892" s="28"/>
      <c r="MMJ892" s="28"/>
      <c r="MMK892" s="28"/>
      <c r="MML892" s="28"/>
      <c r="MMM892" s="28"/>
      <c r="MMN892" s="28"/>
      <c r="MMO892" s="28"/>
      <c r="MMP892" s="28"/>
      <c r="MMQ892" s="28"/>
      <c r="MMR892" s="28"/>
      <c r="MMS892" s="28"/>
      <c r="MMT892" s="28"/>
      <c r="MMU892" s="28"/>
      <c r="MMV892" s="28"/>
      <c r="MMW892" s="28"/>
      <c r="MMX892" s="28"/>
      <c r="MMY892" s="28"/>
      <c r="MMZ892" s="28"/>
      <c r="MNA892" s="28"/>
      <c r="MNB892" s="28"/>
      <c r="MNC892" s="28"/>
      <c r="MND892" s="28"/>
      <c r="MNE892" s="28"/>
      <c r="MNF892" s="28"/>
      <c r="MNG892" s="28"/>
      <c r="MNH892" s="28"/>
      <c r="MNI892" s="28"/>
      <c r="MNJ892" s="28"/>
      <c r="MNK892" s="28"/>
      <c r="MNL892" s="28"/>
      <c r="MNM892" s="28"/>
      <c r="MNN892" s="28"/>
      <c r="MNO892" s="28"/>
      <c r="MNP892" s="28"/>
      <c r="MNQ892" s="28"/>
      <c r="MNR892" s="28"/>
      <c r="MNS892" s="28"/>
      <c r="MNT892" s="28"/>
      <c r="MNU892" s="28"/>
      <c r="MNV892" s="28"/>
      <c r="MNW892" s="28"/>
      <c r="MNX892" s="28"/>
      <c r="MNY892" s="28"/>
      <c r="MNZ892" s="28"/>
      <c r="MOA892" s="28"/>
      <c r="MOB892" s="28"/>
      <c r="MOC892" s="28"/>
      <c r="MOD892" s="28"/>
      <c r="MOE892" s="28"/>
      <c r="MOF892" s="28"/>
      <c r="MOG892" s="28"/>
      <c r="MOH892" s="28"/>
      <c r="MOI892" s="28"/>
      <c r="MOJ892" s="28"/>
      <c r="MOK892" s="28"/>
      <c r="MOL892" s="28"/>
      <c r="MOM892" s="28"/>
      <c r="MON892" s="28"/>
      <c r="MOO892" s="28"/>
      <c r="MOP892" s="28"/>
      <c r="MOQ892" s="28"/>
      <c r="MOR892" s="28"/>
      <c r="MOS892" s="28"/>
      <c r="MOT892" s="28"/>
      <c r="MOU892" s="28"/>
      <c r="MOV892" s="28"/>
      <c r="MOW892" s="28"/>
      <c r="MOX892" s="28"/>
      <c r="MOY892" s="28"/>
      <c r="MOZ892" s="28"/>
      <c r="MPA892" s="28"/>
      <c r="MPB892" s="28"/>
      <c r="MPC892" s="28"/>
      <c r="MPD892" s="28"/>
      <c r="MPE892" s="28"/>
      <c r="MPF892" s="28"/>
      <c r="MPG892" s="28"/>
      <c r="MPH892" s="28"/>
      <c r="MPI892" s="28"/>
      <c r="MPJ892" s="28"/>
      <c r="MPK892" s="28"/>
      <c r="MPL892" s="28"/>
      <c r="MPM892" s="28"/>
      <c r="MPN892" s="28"/>
      <c r="MPO892" s="28"/>
      <c r="MPP892" s="28"/>
      <c r="MPQ892" s="28"/>
      <c r="MPR892" s="28"/>
      <c r="MPS892" s="28"/>
      <c r="MPT892" s="28"/>
      <c r="MPU892" s="28"/>
      <c r="MPV892" s="28"/>
      <c r="MPW892" s="28"/>
      <c r="MPX892" s="28"/>
      <c r="MPY892" s="28"/>
      <c r="MPZ892" s="28"/>
      <c r="MQA892" s="28"/>
      <c r="MQB892" s="28"/>
      <c r="MQC892" s="28"/>
      <c r="MQD892" s="28"/>
      <c r="MQE892" s="28"/>
      <c r="MQF892" s="28"/>
      <c r="MQG892" s="28"/>
      <c r="MQH892" s="28"/>
      <c r="MQI892" s="28"/>
      <c r="MQJ892" s="28"/>
      <c r="MQK892" s="28"/>
      <c r="MQL892" s="28"/>
      <c r="MQM892" s="28"/>
      <c r="MQN892" s="28"/>
      <c r="MQO892" s="28"/>
      <c r="MQP892" s="28"/>
      <c r="MQQ892" s="28"/>
      <c r="MQR892" s="28"/>
      <c r="MQS892" s="28"/>
      <c r="MQT892" s="28"/>
      <c r="MQU892" s="28"/>
      <c r="MQV892" s="28"/>
      <c r="MQW892" s="28"/>
      <c r="MQX892" s="28"/>
      <c r="MQY892" s="28"/>
      <c r="MQZ892" s="28"/>
      <c r="MRA892" s="28"/>
      <c r="MRB892" s="28"/>
      <c r="MRC892" s="28"/>
      <c r="MRD892" s="28"/>
      <c r="MRE892" s="28"/>
      <c r="MRF892" s="28"/>
      <c r="MRG892" s="28"/>
      <c r="MRH892" s="28"/>
      <c r="MRI892" s="28"/>
      <c r="MRJ892" s="28"/>
      <c r="MRK892" s="28"/>
      <c r="MRL892" s="28"/>
      <c r="MRM892" s="28"/>
      <c r="MRN892" s="28"/>
      <c r="MRO892" s="28"/>
      <c r="MRP892" s="28"/>
      <c r="MRQ892" s="28"/>
      <c r="MRR892" s="28"/>
      <c r="MRS892" s="28"/>
      <c r="MRT892" s="28"/>
      <c r="MRU892" s="28"/>
      <c r="MRV892" s="28"/>
      <c r="MRW892" s="28"/>
      <c r="MRX892" s="28"/>
      <c r="MRY892" s="28"/>
      <c r="MRZ892" s="28"/>
      <c r="MSA892" s="28"/>
      <c r="MSB892" s="28"/>
      <c r="MSC892" s="28"/>
      <c r="MSD892" s="28"/>
      <c r="MSE892" s="28"/>
      <c r="MSF892" s="28"/>
      <c r="MSG892" s="28"/>
      <c r="MSH892" s="28"/>
      <c r="MSI892" s="28"/>
      <c r="MSJ892" s="28"/>
      <c r="MSK892" s="28"/>
      <c r="MSL892" s="28"/>
      <c r="MSM892" s="28"/>
      <c r="MSN892" s="28"/>
      <c r="MSO892" s="28"/>
      <c r="MSP892" s="28"/>
      <c r="MSQ892" s="28"/>
      <c r="MSR892" s="28"/>
      <c r="MSS892" s="28"/>
      <c r="MST892" s="28"/>
      <c r="MSU892" s="28"/>
      <c r="MSV892" s="28"/>
      <c r="MSW892" s="28"/>
      <c r="MSX892" s="28"/>
      <c r="MSY892" s="28"/>
      <c r="MSZ892" s="28"/>
      <c r="MTA892" s="28"/>
      <c r="MTB892" s="28"/>
      <c r="MTC892" s="28"/>
      <c r="MTD892" s="28"/>
      <c r="MTE892" s="28"/>
      <c r="MTF892" s="28"/>
      <c r="MTG892" s="28"/>
      <c r="MTH892" s="28"/>
      <c r="MTI892" s="28"/>
      <c r="MTJ892" s="28"/>
      <c r="MTK892" s="28"/>
      <c r="MTL892" s="28"/>
      <c r="MTM892" s="28"/>
      <c r="MTN892" s="28"/>
      <c r="MTO892" s="28"/>
      <c r="MTP892" s="28"/>
      <c r="MTQ892" s="28"/>
      <c r="MTR892" s="28"/>
      <c r="MTS892" s="28"/>
      <c r="MTT892" s="28"/>
      <c r="MTU892" s="28"/>
      <c r="MTV892" s="28"/>
      <c r="MTW892" s="28"/>
      <c r="MTX892" s="28"/>
      <c r="MTY892" s="28"/>
      <c r="MTZ892" s="28"/>
      <c r="MUA892" s="28"/>
      <c r="MUB892" s="28"/>
      <c r="MUC892" s="28"/>
      <c r="MUD892" s="28"/>
      <c r="MUE892" s="28"/>
      <c r="MUF892" s="28"/>
      <c r="MUG892" s="28"/>
      <c r="MUH892" s="28"/>
      <c r="MUI892" s="28"/>
      <c r="MUJ892" s="28"/>
      <c r="MUK892" s="28"/>
      <c r="MUL892" s="28"/>
      <c r="MUM892" s="28"/>
      <c r="MUN892" s="28"/>
      <c r="MUO892" s="28"/>
      <c r="MUP892" s="28"/>
      <c r="MUQ892" s="28"/>
      <c r="MUR892" s="28"/>
      <c r="MUS892" s="28"/>
      <c r="MUT892" s="28"/>
      <c r="MUU892" s="28"/>
      <c r="MUV892" s="28"/>
      <c r="MUW892" s="28"/>
      <c r="MUX892" s="28"/>
      <c r="MUY892" s="28"/>
      <c r="MUZ892" s="28"/>
      <c r="MVA892" s="28"/>
      <c r="MVB892" s="28"/>
      <c r="MVC892" s="28"/>
      <c r="MVD892" s="28"/>
      <c r="MVE892" s="28"/>
      <c r="MVF892" s="28"/>
      <c r="MVG892" s="28"/>
      <c r="MVH892" s="28"/>
      <c r="MVI892" s="28"/>
      <c r="MVJ892" s="28"/>
      <c r="MVK892" s="28"/>
      <c r="MVL892" s="28"/>
      <c r="MVM892" s="28"/>
      <c r="MVN892" s="28"/>
      <c r="MVO892" s="28"/>
      <c r="MVP892" s="28"/>
      <c r="MVQ892" s="28"/>
      <c r="MVR892" s="28"/>
      <c r="MVS892" s="28"/>
      <c r="MVT892" s="28"/>
      <c r="MVU892" s="28"/>
      <c r="MVV892" s="28"/>
      <c r="MVW892" s="28"/>
      <c r="MVX892" s="28"/>
      <c r="MVY892" s="28"/>
      <c r="MVZ892" s="28"/>
      <c r="MWA892" s="28"/>
      <c r="MWB892" s="28"/>
      <c r="MWC892" s="28"/>
      <c r="MWD892" s="28"/>
      <c r="MWE892" s="28"/>
      <c r="MWF892" s="28"/>
      <c r="MWG892" s="28"/>
      <c r="MWH892" s="28"/>
      <c r="MWI892" s="28"/>
      <c r="MWJ892" s="28"/>
      <c r="MWK892" s="28"/>
      <c r="MWL892" s="28"/>
      <c r="MWM892" s="28"/>
      <c r="MWN892" s="28"/>
      <c r="MWO892" s="28"/>
      <c r="MWP892" s="28"/>
      <c r="MWQ892" s="28"/>
      <c r="MWR892" s="28"/>
      <c r="MWS892" s="28"/>
      <c r="MWT892" s="28"/>
      <c r="MWU892" s="28"/>
      <c r="MWV892" s="28"/>
      <c r="MWW892" s="28"/>
      <c r="MWX892" s="28"/>
      <c r="MWY892" s="28"/>
      <c r="MWZ892" s="28"/>
      <c r="MXA892" s="28"/>
      <c r="MXB892" s="28"/>
      <c r="MXC892" s="28"/>
      <c r="MXD892" s="28"/>
      <c r="MXE892" s="28"/>
      <c r="MXF892" s="28"/>
      <c r="MXG892" s="28"/>
      <c r="MXH892" s="28"/>
      <c r="MXI892" s="28"/>
      <c r="MXJ892" s="28"/>
      <c r="MXK892" s="28"/>
      <c r="MXL892" s="28"/>
      <c r="MXM892" s="28"/>
      <c r="MXN892" s="28"/>
      <c r="MXO892" s="28"/>
      <c r="MXP892" s="28"/>
      <c r="MXQ892" s="28"/>
      <c r="MXR892" s="28"/>
      <c r="MXS892" s="28"/>
      <c r="MXT892" s="28"/>
      <c r="MXU892" s="28"/>
      <c r="MXV892" s="28"/>
      <c r="MXW892" s="28"/>
      <c r="MXX892" s="28"/>
      <c r="MXY892" s="28"/>
      <c r="MXZ892" s="28"/>
      <c r="MYA892" s="28"/>
      <c r="MYB892" s="28"/>
      <c r="MYC892" s="28"/>
      <c r="MYD892" s="28"/>
      <c r="MYE892" s="28"/>
      <c r="MYF892" s="28"/>
      <c r="MYG892" s="28"/>
      <c r="MYH892" s="28"/>
      <c r="MYI892" s="28"/>
      <c r="MYJ892" s="28"/>
      <c r="MYK892" s="28"/>
      <c r="MYL892" s="28"/>
      <c r="MYM892" s="28"/>
      <c r="MYN892" s="28"/>
      <c r="MYO892" s="28"/>
      <c r="MYP892" s="28"/>
      <c r="MYQ892" s="28"/>
      <c r="MYR892" s="28"/>
      <c r="MYS892" s="28"/>
      <c r="MYT892" s="28"/>
      <c r="MYU892" s="28"/>
      <c r="MYV892" s="28"/>
      <c r="MYW892" s="28"/>
      <c r="MYX892" s="28"/>
      <c r="MYY892" s="28"/>
      <c r="MYZ892" s="28"/>
      <c r="MZA892" s="28"/>
      <c r="MZB892" s="28"/>
      <c r="MZC892" s="28"/>
      <c r="MZD892" s="28"/>
      <c r="MZE892" s="28"/>
      <c r="MZF892" s="28"/>
      <c r="MZG892" s="28"/>
      <c r="MZH892" s="28"/>
      <c r="MZI892" s="28"/>
      <c r="MZJ892" s="28"/>
      <c r="MZK892" s="28"/>
      <c r="MZL892" s="28"/>
      <c r="MZM892" s="28"/>
      <c r="MZN892" s="28"/>
      <c r="MZO892" s="28"/>
      <c r="MZP892" s="28"/>
      <c r="MZQ892" s="28"/>
      <c r="MZR892" s="28"/>
      <c r="MZS892" s="28"/>
      <c r="MZT892" s="28"/>
      <c r="MZU892" s="28"/>
      <c r="MZV892" s="28"/>
      <c r="MZW892" s="28"/>
      <c r="MZX892" s="28"/>
      <c r="MZY892" s="28"/>
      <c r="MZZ892" s="28"/>
      <c r="NAA892" s="28"/>
      <c r="NAB892" s="28"/>
      <c r="NAC892" s="28"/>
      <c r="NAD892" s="28"/>
      <c r="NAE892" s="28"/>
      <c r="NAF892" s="28"/>
      <c r="NAG892" s="28"/>
      <c r="NAH892" s="28"/>
      <c r="NAI892" s="28"/>
      <c r="NAJ892" s="28"/>
      <c r="NAK892" s="28"/>
      <c r="NAL892" s="28"/>
      <c r="NAM892" s="28"/>
      <c r="NAN892" s="28"/>
      <c r="NAO892" s="28"/>
      <c r="NAP892" s="28"/>
      <c r="NAQ892" s="28"/>
      <c r="NAR892" s="28"/>
      <c r="NAS892" s="28"/>
      <c r="NAT892" s="28"/>
      <c r="NAU892" s="28"/>
      <c r="NAV892" s="28"/>
      <c r="NAW892" s="28"/>
      <c r="NAX892" s="28"/>
      <c r="NAY892" s="28"/>
      <c r="NAZ892" s="28"/>
      <c r="NBA892" s="28"/>
      <c r="NBB892" s="28"/>
      <c r="NBC892" s="28"/>
      <c r="NBD892" s="28"/>
      <c r="NBE892" s="28"/>
      <c r="NBF892" s="28"/>
      <c r="NBG892" s="28"/>
      <c r="NBH892" s="28"/>
      <c r="NBI892" s="28"/>
      <c r="NBJ892" s="28"/>
      <c r="NBK892" s="28"/>
      <c r="NBL892" s="28"/>
      <c r="NBM892" s="28"/>
      <c r="NBN892" s="28"/>
      <c r="NBO892" s="28"/>
      <c r="NBP892" s="28"/>
      <c r="NBQ892" s="28"/>
      <c r="NBR892" s="28"/>
      <c r="NBS892" s="28"/>
      <c r="NBT892" s="28"/>
      <c r="NBU892" s="28"/>
      <c r="NBV892" s="28"/>
      <c r="NBW892" s="28"/>
      <c r="NBX892" s="28"/>
      <c r="NBY892" s="28"/>
      <c r="NBZ892" s="28"/>
      <c r="NCA892" s="28"/>
      <c r="NCB892" s="28"/>
      <c r="NCC892" s="28"/>
      <c r="NCD892" s="28"/>
      <c r="NCE892" s="28"/>
      <c r="NCF892" s="28"/>
      <c r="NCG892" s="28"/>
      <c r="NCH892" s="28"/>
      <c r="NCI892" s="28"/>
      <c r="NCJ892" s="28"/>
      <c r="NCK892" s="28"/>
      <c r="NCL892" s="28"/>
      <c r="NCM892" s="28"/>
      <c r="NCN892" s="28"/>
      <c r="NCO892" s="28"/>
      <c r="NCP892" s="28"/>
      <c r="NCQ892" s="28"/>
      <c r="NCR892" s="28"/>
      <c r="NCS892" s="28"/>
      <c r="NCT892" s="28"/>
      <c r="NCU892" s="28"/>
      <c r="NCV892" s="28"/>
      <c r="NCW892" s="28"/>
      <c r="NCX892" s="28"/>
      <c r="NCY892" s="28"/>
      <c r="NCZ892" s="28"/>
      <c r="NDA892" s="28"/>
      <c r="NDB892" s="28"/>
      <c r="NDC892" s="28"/>
      <c r="NDD892" s="28"/>
      <c r="NDE892" s="28"/>
      <c r="NDF892" s="28"/>
      <c r="NDG892" s="28"/>
      <c r="NDH892" s="28"/>
      <c r="NDI892" s="28"/>
      <c r="NDJ892" s="28"/>
      <c r="NDK892" s="28"/>
      <c r="NDL892" s="28"/>
      <c r="NDM892" s="28"/>
      <c r="NDN892" s="28"/>
      <c r="NDO892" s="28"/>
      <c r="NDP892" s="28"/>
      <c r="NDQ892" s="28"/>
      <c r="NDR892" s="28"/>
      <c r="NDS892" s="28"/>
      <c r="NDT892" s="28"/>
      <c r="NDU892" s="28"/>
      <c r="NDV892" s="28"/>
      <c r="NDW892" s="28"/>
      <c r="NDX892" s="28"/>
      <c r="NDY892" s="28"/>
      <c r="NDZ892" s="28"/>
      <c r="NEA892" s="28"/>
      <c r="NEB892" s="28"/>
      <c r="NEC892" s="28"/>
      <c r="NED892" s="28"/>
      <c r="NEE892" s="28"/>
      <c r="NEF892" s="28"/>
      <c r="NEG892" s="28"/>
      <c r="NEH892" s="28"/>
      <c r="NEI892" s="28"/>
      <c r="NEJ892" s="28"/>
      <c r="NEK892" s="28"/>
      <c r="NEL892" s="28"/>
      <c r="NEM892" s="28"/>
      <c r="NEN892" s="28"/>
      <c r="NEO892" s="28"/>
      <c r="NEP892" s="28"/>
      <c r="NEQ892" s="28"/>
      <c r="NER892" s="28"/>
      <c r="NES892" s="28"/>
      <c r="NET892" s="28"/>
      <c r="NEU892" s="28"/>
      <c r="NEV892" s="28"/>
      <c r="NEW892" s="28"/>
      <c r="NEX892" s="28"/>
      <c r="NEY892" s="28"/>
      <c r="NEZ892" s="28"/>
      <c r="NFA892" s="28"/>
      <c r="NFB892" s="28"/>
      <c r="NFC892" s="28"/>
      <c r="NFD892" s="28"/>
      <c r="NFE892" s="28"/>
      <c r="NFF892" s="28"/>
      <c r="NFG892" s="28"/>
      <c r="NFH892" s="28"/>
      <c r="NFI892" s="28"/>
      <c r="NFJ892" s="28"/>
      <c r="NFK892" s="28"/>
      <c r="NFL892" s="28"/>
      <c r="NFM892" s="28"/>
      <c r="NFN892" s="28"/>
      <c r="NFO892" s="28"/>
      <c r="NFP892" s="28"/>
      <c r="NFQ892" s="28"/>
      <c r="NFR892" s="28"/>
      <c r="NFS892" s="28"/>
      <c r="NFT892" s="28"/>
      <c r="NFU892" s="28"/>
      <c r="NFV892" s="28"/>
      <c r="NFW892" s="28"/>
      <c r="NFX892" s="28"/>
      <c r="NFY892" s="28"/>
      <c r="NFZ892" s="28"/>
      <c r="NGA892" s="28"/>
      <c r="NGB892" s="28"/>
      <c r="NGC892" s="28"/>
      <c r="NGD892" s="28"/>
      <c r="NGE892" s="28"/>
      <c r="NGF892" s="28"/>
      <c r="NGG892" s="28"/>
      <c r="NGH892" s="28"/>
      <c r="NGI892" s="28"/>
      <c r="NGJ892" s="28"/>
      <c r="NGK892" s="28"/>
      <c r="NGL892" s="28"/>
      <c r="NGM892" s="28"/>
      <c r="NGN892" s="28"/>
      <c r="NGO892" s="28"/>
      <c r="NGP892" s="28"/>
      <c r="NGQ892" s="28"/>
      <c r="NGR892" s="28"/>
      <c r="NGS892" s="28"/>
      <c r="NGT892" s="28"/>
      <c r="NGU892" s="28"/>
      <c r="NGV892" s="28"/>
      <c r="NGW892" s="28"/>
      <c r="NGX892" s="28"/>
      <c r="NGY892" s="28"/>
      <c r="NGZ892" s="28"/>
      <c r="NHA892" s="28"/>
      <c r="NHB892" s="28"/>
      <c r="NHC892" s="28"/>
      <c r="NHD892" s="28"/>
      <c r="NHE892" s="28"/>
      <c r="NHF892" s="28"/>
      <c r="NHG892" s="28"/>
      <c r="NHH892" s="28"/>
      <c r="NHI892" s="28"/>
      <c r="NHJ892" s="28"/>
      <c r="NHK892" s="28"/>
      <c r="NHL892" s="28"/>
      <c r="NHM892" s="28"/>
      <c r="NHN892" s="28"/>
      <c r="NHO892" s="28"/>
      <c r="NHP892" s="28"/>
      <c r="NHQ892" s="28"/>
      <c r="NHR892" s="28"/>
      <c r="NHS892" s="28"/>
      <c r="NHT892" s="28"/>
      <c r="NHU892" s="28"/>
      <c r="NHV892" s="28"/>
      <c r="NHW892" s="28"/>
      <c r="NHX892" s="28"/>
      <c r="NHY892" s="28"/>
      <c r="NHZ892" s="28"/>
      <c r="NIA892" s="28"/>
      <c r="NIB892" s="28"/>
      <c r="NIC892" s="28"/>
      <c r="NID892" s="28"/>
      <c r="NIE892" s="28"/>
      <c r="NIF892" s="28"/>
      <c r="NIG892" s="28"/>
      <c r="NIH892" s="28"/>
      <c r="NII892" s="28"/>
      <c r="NIJ892" s="28"/>
      <c r="NIK892" s="28"/>
      <c r="NIL892" s="28"/>
      <c r="NIM892" s="28"/>
      <c r="NIN892" s="28"/>
      <c r="NIO892" s="28"/>
      <c r="NIP892" s="28"/>
      <c r="NIQ892" s="28"/>
      <c r="NIR892" s="28"/>
      <c r="NIS892" s="28"/>
      <c r="NIT892" s="28"/>
      <c r="NIU892" s="28"/>
      <c r="NIV892" s="28"/>
      <c r="NIW892" s="28"/>
      <c r="NIX892" s="28"/>
      <c r="NIY892" s="28"/>
      <c r="NIZ892" s="28"/>
      <c r="NJA892" s="28"/>
      <c r="NJB892" s="28"/>
      <c r="NJC892" s="28"/>
      <c r="NJD892" s="28"/>
      <c r="NJE892" s="28"/>
      <c r="NJF892" s="28"/>
      <c r="NJG892" s="28"/>
      <c r="NJH892" s="28"/>
      <c r="NJI892" s="28"/>
      <c r="NJJ892" s="28"/>
      <c r="NJK892" s="28"/>
      <c r="NJL892" s="28"/>
      <c r="NJM892" s="28"/>
      <c r="NJN892" s="28"/>
      <c r="NJO892" s="28"/>
      <c r="NJP892" s="28"/>
      <c r="NJQ892" s="28"/>
      <c r="NJR892" s="28"/>
      <c r="NJS892" s="28"/>
      <c r="NJT892" s="28"/>
      <c r="NJU892" s="28"/>
      <c r="NJV892" s="28"/>
      <c r="NJW892" s="28"/>
      <c r="NJX892" s="28"/>
      <c r="NJY892" s="28"/>
      <c r="NJZ892" s="28"/>
      <c r="NKA892" s="28"/>
      <c r="NKB892" s="28"/>
      <c r="NKC892" s="28"/>
      <c r="NKD892" s="28"/>
      <c r="NKE892" s="28"/>
      <c r="NKF892" s="28"/>
      <c r="NKG892" s="28"/>
      <c r="NKH892" s="28"/>
      <c r="NKI892" s="28"/>
      <c r="NKJ892" s="28"/>
      <c r="NKK892" s="28"/>
      <c r="NKL892" s="28"/>
      <c r="NKM892" s="28"/>
      <c r="NKN892" s="28"/>
      <c r="NKO892" s="28"/>
      <c r="NKP892" s="28"/>
      <c r="NKQ892" s="28"/>
      <c r="NKR892" s="28"/>
      <c r="NKS892" s="28"/>
      <c r="NKT892" s="28"/>
      <c r="NKU892" s="28"/>
      <c r="NKV892" s="28"/>
      <c r="NKW892" s="28"/>
      <c r="NKX892" s="28"/>
      <c r="NKY892" s="28"/>
      <c r="NKZ892" s="28"/>
      <c r="NLA892" s="28"/>
      <c r="NLB892" s="28"/>
      <c r="NLC892" s="28"/>
      <c r="NLD892" s="28"/>
      <c r="NLE892" s="28"/>
      <c r="NLF892" s="28"/>
      <c r="NLG892" s="28"/>
      <c r="NLH892" s="28"/>
      <c r="NLI892" s="28"/>
      <c r="NLJ892" s="28"/>
      <c r="NLK892" s="28"/>
      <c r="NLL892" s="28"/>
      <c r="NLM892" s="28"/>
      <c r="NLN892" s="28"/>
      <c r="NLO892" s="28"/>
      <c r="NLP892" s="28"/>
      <c r="NLQ892" s="28"/>
      <c r="NLR892" s="28"/>
      <c r="NLS892" s="28"/>
      <c r="NLT892" s="28"/>
      <c r="NLU892" s="28"/>
      <c r="NLV892" s="28"/>
      <c r="NLW892" s="28"/>
      <c r="NLX892" s="28"/>
      <c r="NLY892" s="28"/>
      <c r="NLZ892" s="28"/>
      <c r="NMA892" s="28"/>
      <c r="NMB892" s="28"/>
      <c r="NMC892" s="28"/>
      <c r="NMD892" s="28"/>
      <c r="NME892" s="28"/>
      <c r="NMF892" s="28"/>
      <c r="NMG892" s="28"/>
      <c r="NMH892" s="28"/>
      <c r="NMI892" s="28"/>
      <c r="NMJ892" s="28"/>
      <c r="NMK892" s="28"/>
      <c r="NML892" s="28"/>
      <c r="NMM892" s="28"/>
      <c r="NMN892" s="28"/>
      <c r="NMO892" s="28"/>
      <c r="NMP892" s="28"/>
      <c r="NMQ892" s="28"/>
      <c r="NMR892" s="28"/>
      <c r="NMS892" s="28"/>
      <c r="NMT892" s="28"/>
      <c r="NMU892" s="28"/>
      <c r="NMV892" s="28"/>
      <c r="NMW892" s="28"/>
      <c r="NMX892" s="28"/>
      <c r="NMY892" s="28"/>
      <c r="NMZ892" s="28"/>
      <c r="NNA892" s="28"/>
      <c r="NNB892" s="28"/>
      <c r="NNC892" s="28"/>
      <c r="NND892" s="28"/>
      <c r="NNE892" s="28"/>
      <c r="NNF892" s="28"/>
      <c r="NNG892" s="28"/>
      <c r="NNH892" s="28"/>
      <c r="NNI892" s="28"/>
      <c r="NNJ892" s="28"/>
      <c r="NNK892" s="28"/>
      <c r="NNL892" s="28"/>
      <c r="NNM892" s="28"/>
      <c r="NNN892" s="28"/>
      <c r="NNO892" s="28"/>
      <c r="NNP892" s="28"/>
      <c r="NNQ892" s="28"/>
      <c r="NNR892" s="28"/>
      <c r="NNS892" s="28"/>
      <c r="NNT892" s="28"/>
      <c r="NNU892" s="28"/>
      <c r="NNV892" s="28"/>
      <c r="NNW892" s="28"/>
      <c r="NNX892" s="28"/>
      <c r="NNY892" s="28"/>
      <c r="NNZ892" s="28"/>
      <c r="NOA892" s="28"/>
      <c r="NOB892" s="28"/>
      <c r="NOC892" s="28"/>
      <c r="NOD892" s="28"/>
      <c r="NOE892" s="28"/>
      <c r="NOF892" s="28"/>
      <c r="NOG892" s="28"/>
      <c r="NOH892" s="28"/>
      <c r="NOI892" s="28"/>
      <c r="NOJ892" s="28"/>
      <c r="NOK892" s="28"/>
      <c r="NOL892" s="28"/>
      <c r="NOM892" s="28"/>
      <c r="NON892" s="28"/>
      <c r="NOO892" s="28"/>
      <c r="NOP892" s="28"/>
      <c r="NOQ892" s="28"/>
      <c r="NOR892" s="28"/>
      <c r="NOS892" s="28"/>
      <c r="NOT892" s="28"/>
      <c r="NOU892" s="28"/>
      <c r="NOV892" s="28"/>
      <c r="NOW892" s="28"/>
      <c r="NOX892" s="28"/>
      <c r="NOY892" s="28"/>
      <c r="NOZ892" s="28"/>
      <c r="NPA892" s="28"/>
      <c r="NPB892" s="28"/>
      <c r="NPC892" s="28"/>
      <c r="NPD892" s="28"/>
      <c r="NPE892" s="28"/>
      <c r="NPF892" s="28"/>
      <c r="NPG892" s="28"/>
      <c r="NPH892" s="28"/>
      <c r="NPI892" s="28"/>
      <c r="NPJ892" s="28"/>
      <c r="NPK892" s="28"/>
      <c r="NPL892" s="28"/>
      <c r="NPM892" s="28"/>
      <c r="NPN892" s="28"/>
      <c r="NPO892" s="28"/>
      <c r="NPP892" s="28"/>
      <c r="NPQ892" s="28"/>
      <c r="NPR892" s="28"/>
      <c r="NPS892" s="28"/>
      <c r="NPT892" s="28"/>
      <c r="NPU892" s="28"/>
      <c r="NPV892" s="28"/>
      <c r="NPW892" s="28"/>
      <c r="NPX892" s="28"/>
      <c r="NPY892" s="28"/>
      <c r="NPZ892" s="28"/>
      <c r="NQA892" s="28"/>
      <c r="NQB892" s="28"/>
      <c r="NQC892" s="28"/>
      <c r="NQD892" s="28"/>
      <c r="NQE892" s="28"/>
      <c r="NQF892" s="28"/>
      <c r="NQG892" s="28"/>
      <c r="NQH892" s="28"/>
      <c r="NQI892" s="28"/>
      <c r="NQJ892" s="28"/>
      <c r="NQK892" s="28"/>
      <c r="NQL892" s="28"/>
      <c r="NQM892" s="28"/>
      <c r="NQN892" s="28"/>
      <c r="NQO892" s="28"/>
      <c r="NQP892" s="28"/>
      <c r="NQQ892" s="28"/>
      <c r="NQR892" s="28"/>
      <c r="NQS892" s="28"/>
      <c r="NQT892" s="28"/>
      <c r="NQU892" s="28"/>
      <c r="NQV892" s="28"/>
      <c r="NQW892" s="28"/>
      <c r="NQX892" s="28"/>
      <c r="NQY892" s="28"/>
      <c r="NQZ892" s="28"/>
      <c r="NRA892" s="28"/>
      <c r="NRB892" s="28"/>
      <c r="NRC892" s="28"/>
      <c r="NRD892" s="28"/>
      <c r="NRE892" s="28"/>
      <c r="NRF892" s="28"/>
      <c r="NRG892" s="28"/>
      <c r="NRH892" s="28"/>
      <c r="NRI892" s="28"/>
      <c r="NRJ892" s="28"/>
      <c r="NRK892" s="28"/>
      <c r="NRL892" s="28"/>
      <c r="NRM892" s="28"/>
      <c r="NRN892" s="28"/>
      <c r="NRO892" s="28"/>
      <c r="NRP892" s="28"/>
      <c r="NRQ892" s="28"/>
      <c r="NRR892" s="28"/>
      <c r="NRS892" s="28"/>
      <c r="NRT892" s="28"/>
      <c r="NRU892" s="28"/>
      <c r="NRV892" s="28"/>
      <c r="NRW892" s="28"/>
      <c r="NRX892" s="28"/>
      <c r="NRY892" s="28"/>
      <c r="NRZ892" s="28"/>
      <c r="NSA892" s="28"/>
      <c r="NSB892" s="28"/>
      <c r="NSC892" s="28"/>
      <c r="NSD892" s="28"/>
      <c r="NSE892" s="28"/>
      <c r="NSF892" s="28"/>
      <c r="NSG892" s="28"/>
      <c r="NSH892" s="28"/>
      <c r="NSI892" s="28"/>
      <c r="NSJ892" s="28"/>
      <c r="NSK892" s="28"/>
      <c r="NSL892" s="28"/>
      <c r="NSM892" s="28"/>
      <c r="NSN892" s="28"/>
      <c r="NSO892" s="28"/>
      <c r="NSP892" s="28"/>
      <c r="NSQ892" s="28"/>
      <c r="NSR892" s="28"/>
      <c r="NSS892" s="28"/>
      <c r="NST892" s="28"/>
      <c r="NSU892" s="28"/>
      <c r="NSV892" s="28"/>
      <c r="NSW892" s="28"/>
      <c r="NSX892" s="28"/>
      <c r="NSY892" s="28"/>
      <c r="NSZ892" s="28"/>
      <c r="NTA892" s="28"/>
      <c r="NTB892" s="28"/>
      <c r="NTC892" s="28"/>
      <c r="NTD892" s="28"/>
      <c r="NTE892" s="28"/>
      <c r="NTF892" s="28"/>
      <c r="NTG892" s="28"/>
      <c r="NTH892" s="28"/>
      <c r="NTI892" s="28"/>
      <c r="NTJ892" s="28"/>
      <c r="NTK892" s="28"/>
      <c r="NTL892" s="28"/>
      <c r="NTM892" s="28"/>
      <c r="NTN892" s="28"/>
      <c r="NTO892" s="28"/>
      <c r="NTP892" s="28"/>
      <c r="NTQ892" s="28"/>
      <c r="NTR892" s="28"/>
      <c r="NTS892" s="28"/>
      <c r="NTT892" s="28"/>
      <c r="NTU892" s="28"/>
      <c r="NTV892" s="28"/>
      <c r="NTW892" s="28"/>
      <c r="NTX892" s="28"/>
      <c r="NTY892" s="28"/>
      <c r="NTZ892" s="28"/>
      <c r="NUA892" s="28"/>
      <c r="NUB892" s="28"/>
      <c r="NUC892" s="28"/>
      <c r="NUD892" s="28"/>
      <c r="NUE892" s="28"/>
      <c r="NUF892" s="28"/>
      <c r="NUG892" s="28"/>
      <c r="NUH892" s="28"/>
      <c r="NUI892" s="28"/>
      <c r="NUJ892" s="28"/>
      <c r="NUK892" s="28"/>
      <c r="NUL892" s="28"/>
      <c r="NUM892" s="28"/>
      <c r="NUN892" s="28"/>
      <c r="NUO892" s="28"/>
      <c r="NUP892" s="28"/>
      <c r="NUQ892" s="28"/>
      <c r="NUR892" s="28"/>
      <c r="NUS892" s="28"/>
      <c r="NUT892" s="28"/>
      <c r="NUU892" s="28"/>
      <c r="NUV892" s="28"/>
      <c r="NUW892" s="28"/>
      <c r="NUX892" s="28"/>
      <c r="NUY892" s="28"/>
      <c r="NUZ892" s="28"/>
      <c r="NVA892" s="28"/>
      <c r="NVB892" s="28"/>
      <c r="NVC892" s="28"/>
      <c r="NVD892" s="28"/>
      <c r="NVE892" s="28"/>
      <c r="NVF892" s="28"/>
      <c r="NVG892" s="28"/>
      <c r="NVH892" s="28"/>
      <c r="NVI892" s="28"/>
      <c r="NVJ892" s="28"/>
      <c r="NVK892" s="28"/>
      <c r="NVL892" s="28"/>
      <c r="NVM892" s="28"/>
      <c r="NVN892" s="28"/>
      <c r="NVO892" s="28"/>
      <c r="NVP892" s="28"/>
      <c r="NVQ892" s="28"/>
      <c r="NVR892" s="28"/>
      <c r="NVS892" s="28"/>
      <c r="NVT892" s="28"/>
      <c r="NVU892" s="28"/>
      <c r="NVV892" s="28"/>
      <c r="NVW892" s="28"/>
      <c r="NVX892" s="28"/>
      <c r="NVY892" s="28"/>
      <c r="NVZ892" s="28"/>
      <c r="NWA892" s="28"/>
      <c r="NWB892" s="28"/>
      <c r="NWC892" s="28"/>
      <c r="NWD892" s="28"/>
      <c r="NWE892" s="28"/>
      <c r="NWF892" s="28"/>
      <c r="NWG892" s="28"/>
      <c r="NWH892" s="28"/>
      <c r="NWI892" s="28"/>
      <c r="NWJ892" s="28"/>
      <c r="NWK892" s="28"/>
      <c r="NWL892" s="28"/>
      <c r="NWM892" s="28"/>
      <c r="NWN892" s="28"/>
      <c r="NWO892" s="28"/>
      <c r="NWP892" s="28"/>
      <c r="NWQ892" s="28"/>
      <c r="NWR892" s="28"/>
      <c r="NWS892" s="28"/>
      <c r="NWT892" s="28"/>
      <c r="NWU892" s="28"/>
      <c r="NWV892" s="28"/>
      <c r="NWW892" s="28"/>
      <c r="NWX892" s="28"/>
      <c r="NWY892" s="28"/>
      <c r="NWZ892" s="28"/>
      <c r="NXA892" s="28"/>
      <c r="NXB892" s="28"/>
      <c r="NXC892" s="28"/>
      <c r="NXD892" s="28"/>
      <c r="NXE892" s="28"/>
      <c r="NXF892" s="28"/>
      <c r="NXG892" s="28"/>
      <c r="NXH892" s="28"/>
      <c r="NXI892" s="28"/>
      <c r="NXJ892" s="28"/>
      <c r="NXK892" s="28"/>
      <c r="NXL892" s="28"/>
      <c r="NXM892" s="28"/>
      <c r="NXN892" s="28"/>
      <c r="NXO892" s="28"/>
      <c r="NXP892" s="28"/>
      <c r="NXQ892" s="28"/>
      <c r="NXR892" s="28"/>
      <c r="NXS892" s="28"/>
      <c r="NXT892" s="28"/>
      <c r="NXU892" s="28"/>
      <c r="NXV892" s="28"/>
      <c r="NXW892" s="28"/>
      <c r="NXX892" s="28"/>
      <c r="NXY892" s="28"/>
      <c r="NXZ892" s="28"/>
      <c r="NYA892" s="28"/>
      <c r="NYB892" s="28"/>
      <c r="NYC892" s="28"/>
      <c r="NYD892" s="28"/>
      <c r="NYE892" s="28"/>
      <c r="NYF892" s="28"/>
      <c r="NYG892" s="28"/>
      <c r="NYH892" s="28"/>
      <c r="NYI892" s="28"/>
      <c r="NYJ892" s="28"/>
      <c r="NYK892" s="28"/>
      <c r="NYL892" s="28"/>
      <c r="NYM892" s="28"/>
      <c r="NYN892" s="28"/>
      <c r="NYO892" s="28"/>
      <c r="NYP892" s="28"/>
      <c r="NYQ892" s="28"/>
      <c r="NYR892" s="28"/>
      <c r="NYS892" s="28"/>
      <c r="NYT892" s="28"/>
      <c r="NYU892" s="28"/>
      <c r="NYV892" s="28"/>
      <c r="NYW892" s="28"/>
      <c r="NYX892" s="28"/>
      <c r="NYY892" s="28"/>
      <c r="NYZ892" s="28"/>
      <c r="NZA892" s="28"/>
      <c r="NZB892" s="28"/>
      <c r="NZC892" s="28"/>
      <c r="NZD892" s="28"/>
      <c r="NZE892" s="28"/>
      <c r="NZF892" s="28"/>
      <c r="NZG892" s="28"/>
      <c r="NZH892" s="28"/>
      <c r="NZI892" s="28"/>
      <c r="NZJ892" s="28"/>
      <c r="NZK892" s="28"/>
      <c r="NZL892" s="28"/>
      <c r="NZM892" s="28"/>
      <c r="NZN892" s="28"/>
      <c r="NZO892" s="28"/>
      <c r="NZP892" s="28"/>
      <c r="NZQ892" s="28"/>
      <c r="NZR892" s="28"/>
      <c r="NZS892" s="28"/>
      <c r="NZT892" s="28"/>
      <c r="NZU892" s="28"/>
      <c r="NZV892" s="28"/>
      <c r="NZW892" s="28"/>
      <c r="NZX892" s="28"/>
      <c r="NZY892" s="28"/>
      <c r="NZZ892" s="28"/>
      <c r="OAA892" s="28"/>
      <c r="OAB892" s="28"/>
      <c r="OAC892" s="28"/>
      <c r="OAD892" s="28"/>
      <c r="OAE892" s="28"/>
      <c r="OAF892" s="28"/>
      <c r="OAG892" s="28"/>
      <c r="OAH892" s="28"/>
      <c r="OAI892" s="28"/>
      <c r="OAJ892" s="28"/>
      <c r="OAK892" s="28"/>
      <c r="OAL892" s="28"/>
      <c r="OAM892" s="28"/>
      <c r="OAN892" s="28"/>
      <c r="OAO892" s="28"/>
      <c r="OAP892" s="28"/>
      <c r="OAQ892" s="28"/>
      <c r="OAR892" s="28"/>
      <c r="OAS892" s="28"/>
      <c r="OAT892" s="28"/>
      <c r="OAU892" s="28"/>
      <c r="OAV892" s="28"/>
      <c r="OAW892" s="28"/>
      <c r="OAX892" s="28"/>
      <c r="OAY892" s="28"/>
      <c r="OAZ892" s="28"/>
      <c r="OBA892" s="28"/>
      <c r="OBB892" s="28"/>
      <c r="OBC892" s="28"/>
      <c r="OBD892" s="28"/>
      <c r="OBE892" s="28"/>
      <c r="OBF892" s="28"/>
      <c r="OBG892" s="28"/>
      <c r="OBH892" s="28"/>
      <c r="OBI892" s="28"/>
      <c r="OBJ892" s="28"/>
      <c r="OBK892" s="28"/>
      <c r="OBL892" s="28"/>
      <c r="OBM892" s="28"/>
      <c r="OBN892" s="28"/>
      <c r="OBO892" s="28"/>
      <c r="OBP892" s="28"/>
      <c r="OBQ892" s="28"/>
      <c r="OBR892" s="28"/>
      <c r="OBS892" s="28"/>
      <c r="OBT892" s="28"/>
      <c r="OBU892" s="28"/>
      <c r="OBV892" s="28"/>
      <c r="OBW892" s="28"/>
      <c r="OBX892" s="28"/>
      <c r="OBY892" s="28"/>
      <c r="OBZ892" s="28"/>
      <c r="OCA892" s="28"/>
      <c r="OCB892" s="28"/>
      <c r="OCC892" s="28"/>
      <c r="OCD892" s="28"/>
      <c r="OCE892" s="28"/>
      <c r="OCF892" s="28"/>
      <c r="OCG892" s="28"/>
      <c r="OCH892" s="28"/>
      <c r="OCI892" s="28"/>
      <c r="OCJ892" s="28"/>
      <c r="OCK892" s="28"/>
      <c r="OCL892" s="28"/>
      <c r="OCM892" s="28"/>
      <c r="OCN892" s="28"/>
      <c r="OCO892" s="28"/>
      <c r="OCP892" s="28"/>
      <c r="OCQ892" s="28"/>
      <c r="OCR892" s="28"/>
      <c r="OCS892" s="28"/>
      <c r="OCT892" s="28"/>
      <c r="OCU892" s="28"/>
      <c r="OCV892" s="28"/>
      <c r="OCW892" s="28"/>
      <c r="OCX892" s="28"/>
      <c r="OCY892" s="28"/>
      <c r="OCZ892" s="28"/>
      <c r="ODA892" s="28"/>
      <c r="ODB892" s="28"/>
      <c r="ODC892" s="28"/>
      <c r="ODD892" s="28"/>
      <c r="ODE892" s="28"/>
      <c r="ODF892" s="28"/>
      <c r="ODG892" s="28"/>
      <c r="ODH892" s="28"/>
      <c r="ODI892" s="28"/>
      <c r="ODJ892" s="28"/>
      <c r="ODK892" s="28"/>
      <c r="ODL892" s="28"/>
      <c r="ODM892" s="28"/>
      <c r="ODN892" s="28"/>
      <c r="ODO892" s="28"/>
      <c r="ODP892" s="28"/>
      <c r="ODQ892" s="28"/>
      <c r="ODR892" s="28"/>
      <c r="ODS892" s="28"/>
      <c r="ODT892" s="28"/>
      <c r="ODU892" s="28"/>
      <c r="ODV892" s="28"/>
      <c r="ODW892" s="28"/>
      <c r="ODX892" s="28"/>
      <c r="ODY892" s="28"/>
      <c r="ODZ892" s="28"/>
      <c r="OEA892" s="28"/>
      <c r="OEB892" s="28"/>
      <c r="OEC892" s="28"/>
      <c r="OED892" s="28"/>
      <c r="OEE892" s="28"/>
      <c r="OEF892" s="28"/>
      <c r="OEG892" s="28"/>
      <c r="OEH892" s="28"/>
      <c r="OEI892" s="28"/>
      <c r="OEJ892" s="28"/>
      <c r="OEK892" s="28"/>
      <c r="OEL892" s="28"/>
      <c r="OEM892" s="28"/>
      <c r="OEN892" s="28"/>
      <c r="OEO892" s="28"/>
      <c r="OEP892" s="28"/>
      <c r="OEQ892" s="28"/>
      <c r="OER892" s="28"/>
      <c r="OES892" s="28"/>
      <c r="OET892" s="28"/>
      <c r="OEU892" s="28"/>
      <c r="OEV892" s="28"/>
      <c r="OEW892" s="28"/>
      <c r="OEX892" s="28"/>
      <c r="OEY892" s="28"/>
      <c r="OEZ892" s="28"/>
      <c r="OFA892" s="28"/>
      <c r="OFB892" s="28"/>
      <c r="OFC892" s="28"/>
      <c r="OFD892" s="28"/>
      <c r="OFE892" s="28"/>
      <c r="OFF892" s="28"/>
      <c r="OFG892" s="28"/>
      <c r="OFH892" s="28"/>
      <c r="OFI892" s="28"/>
      <c r="OFJ892" s="28"/>
      <c r="OFK892" s="28"/>
      <c r="OFL892" s="28"/>
      <c r="OFM892" s="28"/>
      <c r="OFN892" s="28"/>
      <c r="OFO892" s="28"/>
      <c r="OFP892" s="28"/>
      <c r="OFQ892" s="28"/>
      <c r="OFR892" s="28"/>
      <c r="OFS892" s="28"/>
      <c r="OFT892" s="28"/>
      <c r="OFU892" s="28"/>
      <c r="OFV892" s="28"/>
      <c r="OFW892" s="28"/>
      <c r="OFX892" s="28"/>
      <c r="OFY892" s="28"/>
      <c r="OFZ892" s="28"/>
      <c r="OGA892" s="28"/>
      <c r="OGB892" s="28"/>
      <c r="OGC892" s="28"/>
      <c r="OGD892" s="28"/>
      <c r="OGE892" s="28"/>
      <c r="OGF892" s="28"/>
      <c r="OGG892" s="28"/>
      <c r="OGH892" s="28"/>
      <c r="OGI892" s="28"/>
      <c r="OGJ892" s="28"/>
      <c r="OGK892" s="28"/>
      <c r="OGL892" s="28"/>
      <c r="OGM892" s="28"/>
      <c r="OGN892" s="28"/>
      <c r="OGO892" s="28"/>
      <c r="OGP892" s="28"/>
      <c r="OGQ892" s="28"/>
      <c r="OGR892" s="28"/>
      <c r="OGS892" s="28"/>
      <c r="OGT892" s="28"/>
      <c r="OGU892" s="28"/>
      <c r="OGV892" s="28"/>
      <c r="OGW892" s="28"/>
      <c r="OGX892" s="28"/>
      <c r="OGY892" s="28"/>
      <c r="OGZ892" s="28"/>
      <c r="OHA892" s="28"/>
      <c r="OHB892" s="28"/>
      <c r="OHC892" s="28"/>
      <c r="OHD892" s="28"/>
      <c r="OHE892" s="28"/>
      <c r="OHF892" s="28"/>
      <c r="OHG892" s="28"/>
      <c r="OHH892" s="28"/>
      <c r="OHI892" s="28"/>
      <c r="OHJ892" s="28"/>
      <c r="OHK892" s="28"/>
      <c r="OHL892" s="28"/>
      <c r="OHM892" s="28"/>
      <c r="OHN892" s="28"/>
      <c r="OHO892" s="28"/>
      <c r="OHP892" s="28"/>
      <c r="OHQ892" s="28"/>
      <c r="OHR892" s="28"/>
      <c r="OHS892" s="28"/>
      <c r="OHT892" s="28"/>
      <c r="OHU892" s="28"/>
      <c r="OHV892" s="28"/>
      <c r="OHW892" s="28"/>
      <c r="OHX892" s="28"/>
      <c r="OHY892" s="28"/>
      <c r="OHZ892" s="28"/>
      <c r="OIA892" s="28"/>
      <c r="OIB892" s="28"/>
      <c r="OIC892" s="28"/>
      <c r="OID892" s="28"/>
      <c r="OIE892" s="28"/>
      <c r="OIF892" s="28"/>
      <c r="OIG892" s="28"/>
      <c r="OIH892" s="28"/>
      <c r="OII892" s="28"/>
      <c r="OIJ892" s="28"/>
      <c r="OIK892" s="28"/>
      <c r="OIL892" s="28"/>
      <c r="OIM892" s="28"/>
      <c r="OIN892" s="28"/>
      <c r="OIO892" s="28"/>
      <c r="OIP892" s="28"/>
      <c r="OIQ892" s="28"/>
      <c r="OIR892" s="28"/>
      <c r="OIS892" s="28"/>
      <c r="OIT892" s="28"/>
      <c r="OIU892" s="28"/>
      <c r="OIV892" s="28"/>
      <c r="OIW892" s="28"/>
      <c r="OIX892" s="28"/>
      <c r="OIY892" s="28"/>
      <c r="OIZ892" s="28"/>
      <c r="OJA892" s="28"/>
      <c r="OJB892" s="28"/>
      <c r="OJC892" s="28"/>
      <c r="OJD892" s="28"/>
      <c r="OJE892" s="28"/>
      <c r="OJF892" s="28"/>
      <c r="OJG892" s="28"/>
      <c r="OJH892" s="28"/>
      <c r="OJI892" s="28"/>
      <c r="OJJ892" s="28"/>
      <c r="OJK892" s="28"/>
      <c r="OJL892" s="28"/>
      <c r="OJM892" s="28"/>
      <c r="OJN892" s="28"/>
      <c r="OJO892" s="28"/>
      <c r="OJP892" s="28"/>
      <c r="OJQ892" s="28"/>
      <c r="OJR892" s="28"/>
      <c r="OJS892" s="28"/>
      <c r="OJT892" s="28"/>
      <c r="OJU892" s="28"/>
      <c r="OJV892" s="28"/>
      <c r="OJW892" s="28"/>
      <c r="OJX892" s="28"/>
      <c r="OJY892" s="28"/>
      <c r="OJZ892" s="28"/>
      <c r="OKA892" s="28"/>
      <c r="OKB892" s="28"/>
      <c r="OKC892" s="28"/>
      <c r="OKD892" s="28"/>
      <c r="OKE892" s="28"/>
      <c r="OKF892" s="28"/>
      <c r="OKG892" s="28"/>
      <c r="OKH892" s="28"/>
      <c r="OKI892" s="28"/>
      <c r="OKJ892" s="28"/>
      <c r="OKK892" s="28"/>
      <c r="OKL892" s="28"/>
      <c r="OKM892" s="28"/>
      <c r="OKN892" s="28"/>
      <c r="OKO892" s="28"/>
      <c r="OKP892" s="28"/>
      <c r="OKQ892" s="28"/>
      <c r="OKR892" s="28"/>
      <c r="OKS892" s="28"/>
      <c r="OKT892" s="28"/>
      <c r="OKU892" s="28"/>
      <c r="OKV892" s="28"/>
      <c r="OKW892" s="28"/>
      <c r="OKX892" s="28"/>
      <c r="OKY892" s="28"/>
      <c r="OKZ892" s="28"/>
      <c r="OLA892" s="28"/>
      <c r="OLB892" s="28"/>
      <c r="OLC892" s="28"/>
      <c r="OLD892" s="28"/>
      <c r="OLE892" s="28"/>
      <c r="OLF892" s="28"/>
      <c r="OLG892" s="28"/>
      <c r="OLH892" s="28"/>
      <c r="OLI892" s="28"/>
      <c r="OLJ892" s="28"/>
      <c r="OLK892" s="28"/>
      <c r="OLL892" s="28"/>
      <c r="OLM892" s="28"/>
      <c r="OLN892" s="28"/>
      <c r="OLO892" s="28"/>
      <c r="OLP892" s="28"/>
      <c r="OLQ892" s="28"/>
      <c r="OLR892" s="28"/>
      <c r="OLS892" s="28"/>
      <c r="OLT892" s="28"/>
      <c r="OLU892" s="28"/>
      <c r="OLV892" s="28"/>
      <c r="OLW892" s="28"/>
      <c r="OLX892" s="28"/>
      <c r="OLY892" s="28"/>
      <c r="OLZ892" s="28"/>
      <c r="OMA892" s="28"/>
      <c r="OMB892" s="28"/>
      <c r="OMC892" s="28"/>
      <c r="OMD892" s="28"/>
      <c r="OME892" s="28"/>
      <c r="OMF892" s="28"/>
      <c r="OMG892" s="28"/>
      <c r="OMH892" s="28"/>
      <c r="OMI892" s="28"/>
      <c r="OMJ892" s="28"/>
      <c r="OMK892" s="28"/>
      <c r="OML892" s="28"/>
      <c r="OMM892" s="28"/>
      <c r="OMN892" s="28"/>
      <c r="OMO892" s="28"/>
      <c r="OMP892" s="28"/>
      <c r="OMQ892" s="28"/>
      <c r="OMR892" s="28"/>
      <c r="OMS892" s="28"/>
      <c r="OMT892" s="28"/>
      <c r="OMU892" s="28"/>
      <c r="OMV892" s="28"/>
      <c r="OMW892" s="28"/>
      <c r="OMX892" s="28"/>
      <c r="OMY892" s="28"/>
      <c r="OMZ892" s="28"/>
      <c r="ONA892" s="28"/>
      <c r="ONB892" s="28"/>
      <c r="ONC892" s="28"/>
      <c r="OND892" s="28"/>
      <c r="ONE892" s="28"/>
      <c r="ONF892" s="28"/>
      <c r="ONG892" s="28"/>
      <c r="ONH892" s="28"/>
      <c r="ONI892" s="28"/>
      <c r="ONJ892" s="28"/>
      <c r="ONK892" s="28"/>
      <c r="ONL892" s="28"/>
      <c r="ONM892" s="28"/>
      <c r="ONN892" s="28"/>
      <c r="ONO892" s="28"/>
      <c r="ONP892" s="28"/>
      <c r="ONQ892" s="28"/>
      <c r="ONR892" s="28"/>
      <c r="ONS892" s="28"/>
      <c r="ONT892" s="28"/>
      <c r="ONU892" s="28"/>
      <c r="ONV892" s="28"/>
      <c r="ONW892" s="28"/>
      <c r="ONX892" s="28"/>
      <c r="ONY892" s="28"/>
      <c r="ONZ892" s="28"/>
      <c r="OOA892" s="28"/>
      <c r="OOB892" s="28"/>
      <c r="OOC892" s="28"/>
      <c r="OOD892" s="28"/>
      <c r="OOE892" s="28"/>
      <c r="OOF892" s="28"/>
      <c r="OOG892" s="28"/>
      <c r="OOH892" s="28"/>
      <c r="OOI892" s="28"/>
      <c r="OOJ892" s="28"/>
      <c r="OOK892" s="28"/>
      <c r="OOL892" s="28"/>
      <c r="OOM892" s="28"/>
      <c r="OON892" s="28"/>
      <c r="OOO892" s="28"/>
      <c r="OOP892" s="28"/>
      <c r="OOQ892" s="28"/>
      <c r="OOR892" s="28"/>
      <c r="OOS892" s="28"/>
      <c r="OOT892" s="28"/>
      <c r="OOU892" s="28"/>
      <c r="OOV892" s="28"/>
      <c r="OOW892" s="28"/>
      <c r="OOX892" s="28"/>
      <c r="OOY892" s="28"/>
      <c r="OOZ892" s="28"/>
      <c r="OPA892" s="28"/>
      <c r="OPB892" s="28"/>
      <c r="OPC892" s="28"/>
      <c r="OPD892" s="28"/>
      <c r="OPE892" s="28"/>
      <c r="OPF892" s="28"/>
      <c r="OPG892" s="28"/>
      <c r="OPH892" s="28"/>
      <c r="OPI892" s="28"/>
      <c r="OPJ892" s="28"/>
      <c r="OPK892" s="28"/>
      <c r="OPL892" s="28"/>
      <c r="OPM892" s="28"/>
      <c r="OPN892" s="28"/>
      <c r="OPO892" s="28"/>
      <c r="OPP892" s="28"/>
      <c r="OPQ892" s="28"/>
      <c r="OPR892" s="28"/>
      <c r="OPS892" s="28"/>
      <c r="OPT892" s="28"/>
      <c r="OPU892" s="28"/>
      <c r="OPV892" s="28"/>
      <c r="OPW892" s="28"/>
      <c r="OPX892" s="28"/>
      <c r="OPY892" s="28"/>
      <c r="OPZ892" s="28"/>
      <c r="OQA892" s="28"/>
      <c r="OQB892" s="28"/>
      <c r="OQC892" s="28"/>
      <c r="OQD892" s="28"/>
      <c r="OQE892" s="28"/>
      <c r="OQF892" s="28"/>
      <c r="OQG892" s="28"/>
      <c r="OQH892" s="28"/>
      <c r="OQI892" s="28"/>
      <c r="OQJ892" s="28"/>
      <c r="OQK892" s="28"/>
      <c r="OQL892" s="28"/>
      <c r="OQM892" s="28"/>
      <c r="OQN892" s="28"/>
      <c r="OQO892" s="28"/>
      <c r="OQP892" s="28"/>
      <c r="OQQ892" s="28"/>
      <c r="OQR892" s="28"/>
      <c r="OQS892" s="28"/>
      <c r="OQT892" s="28"/>
      <c r="OQU892" s="28"/>
      <c r="OQV892" s="28"/>
      <c r="OQW892" s="28"/>
      <c r="OQX892" s="28"/>
      <c r="OQY892" s="28"/>
      <c r="OQZ892" s="28"/>
      <c r="ORA892" s="28"/>
      <c r="ORB892" s="28"/>
      <c r="ORC892" s="28"/>
      <c r="ORD892" s="28"/>
      <c r="ORE892" s="28"/>
      <c r="ORF892" s="28"/>
      <c r="ORG892" s="28"/>
      <c r="ORH892" s="28"/>
      <c r="ORI892" s="28"/>
      <c r="ORJ892" s="28"/>
      <c r="ORK892" s="28"/>
      <c r="ORL892" s="28"/>
      <c r="ORM892" s="28"/>
      <c r="ORN892" s="28"/>
      <c r="ORO892" s="28"/>
      <c r="ORP892" s="28"/>
      <c r="ORQ892" s="28"/>
      <c r="ORR892" s="28"/>
      <c r="ORS892" s="28"/>
      <c r="ORT892" s="28"/>
      <c r="ORU892" s="28"/>
      <c r="ORV892" s="28"/>
      <c r="ORW892" s="28"/>
      <c r="ORX892" s="28"/>
      <c r="ORY892" s="28"/>
      <c r="ORZ892" s="28"/>
      <c r="OSA892" s="28"/>
      <c r="OSB892" s="28"/>
      <c r="OSC892" s="28"/>
      <c r="OSD892" s="28"/>
      <c r="OSE892" s="28"/>
      <c r="OSF892" s="28"/>
      <c r="OSG892" s="28"/>
      <c r="OSH892" s="28"/>
      <c r="OSI892" s="28"/>
      <c r="OSJ892" s="28"/>
      <c r="OSK892" s="28"/>
      <c r="OSL892" s="28"/>
      <c r="OSM892" s="28"/>
      <c r="OSN892" s="28"/>
      <c r="OSO892" s="28"/>
      <c r="OSP892" s="28"/>
      <c r="OSQ892" s="28"/>
      <c r="OSR892" s="28"/>
      <c r="OSS892" s="28"/>
      <c r="OST892" s="28"/>
      <c r="OSU892" s="28"/>
      <c r="OSV892" s="28"/>
      <c r="OSW892" s="28"/>
      <c r="OSX892" s="28"/>
      <c r="OSY892" s="28"/>
      <c r="OSZ892" s="28"/>
      <c r="OTA892" s="28"/>
      <c r="OTB892" s="28"/>
      <c r="OTC892" s="28"/>
      <c r="OTD892" s="28"/>
      <c r="OTE892" s="28"/>
      <c r="OTF892" s="28"/>
      <c r="OTG892" s="28"/>
      <c r="OTH892" s="28"/>
      <c r="OTI892" s="28"/>
      <c r="OTJ892" s="28"/>
      <c r="OTK892" s="28"/>
      <c r="OTL892" s="28"/>
      <c r="OTM892" s="28"/>
      <c r="OTN892" s="28"/>
      <c r="OTO892" s="28"/>
      <c r="OTP892" s="28"/>
      <c r="OTQ892" s="28"/>
      <c r="OTR892" s="28"/>
      <c r="OTS892" s="28"/>
      <c r="OTT892" s="28"/>
      <c r="OTU892" s="28"/>
      <c r="OTV892" s="28"/>
      <c r="OTW892" s="28"/>
      <c r="OTX892" s="28"/>
      <c r="OTY892" s="28"/>
      <c r="OTZ892" s="28"/>
      <c r="OUA892" s="28"/>
      <c r="OUB892" s="28"/>
      <c r="OUC892" s="28"/>
      <c r="OUD892" s="28"/>
      <c r="OUE892" s="28"/>
      <c r="OUF892" s="28"/>
      <c r="OUG892" s="28"/>
      <c r="OUH892" s="28"/>
      <c r="OUI892" s="28"/>
      <c r="OUJ892" s="28"/>
      <c r="OUK892" s="28"/>
      <c r="OUL892" s="28"/>
      <c r="OUM892" s="28"/>
      <c r="OUN892" s="28"/>
      <c r="OUO892" s="28"/>
      <c r="OUP892" s="28"/>
      <c r="OUQ892" s="28"/>
      <c r="OUR892" s="28"/>
      <c r="OUS892" s="28"/>
      <c r="OUT892" s="28"/>
      <c r="OUU892" s="28"/>
      <c r="OUV892" s="28"/>
      <c r="OUW892" s="28"/>
      <c r="OUX892" s="28"/>
      <c r="OUY892" s="28"/>
      <c r="OUZ892" s="28"/>
      <c r="OVA892" s="28"/>
      <c r="OVB892" s="28"/>
      <c r="OVC892" s="28"/>
      <c r="OVD892" s="28"/>
      <c r="OVE892" s="28"/>
      <c r="OVF892" s="28"/>
      <c r="OVG892" s="28"/>
      <c r="OVH892" s="28"/>
      <c r="OVI892" s="28"/>
      <c r="OVJ892" s="28"/>
      <c r="OVK892" s="28"/>
      <c r="OVL892" s="28"/>
      <c r="OVM892" s="28"/>
      <c r="OVN892" s="28"/>
      <c r="OVO892" s="28"/>
      <c r="OVP892" s="28"/>
      <c r="OVQ892" s="28"/>
      <c r="OVR892" s="28"/>
      <c r="OVS892" s="28"/>
      <c r="OVT892" s="28"/>
      <c r="OVU892" s="28"/>
      <c r="OVV892" s="28"/>
      <c r="OVW892" s="28"/>
      <c r="OVX892" s="28"/>
      <c r="OVY892" s="28"/>
      <c r="OVZ892" s="28"/>
      <c r="OWA892" s="28"/>
      <c r="OWB892" s="28"/>
      <c r="OWC892" s="28"/>
      <c r="OWD892" s="28"/>
      <c r="OWE892" s="28"/>
      <c r="OWF892" s="28"/>
      <c r="OWG892" s="28"/>
      <c r="OWH892" s="28"/>
      <c r="OWI892" s="28"/>
      <c r="OWJ892" s="28"/>
      <c r="OWK892" s="28"/>
      <c r="OWL892" s="28"/>
      <c r="OWM892" s="28"/>
      <c r="OWN892" s="28"/>
      <c r="OWO892" s="28"/>
      <c r="OWP892" s="28"/>
      <c r="OWQ892" s="28"/>
      <c r="OWR892" s="28"/>
      <c r="OWS892" s="28"/>
      <c r="OWT892" s="28"/>
      <c r="OWU892" s="28"/>
      <c r="OWV892" s="28"/>
      <c r="OWW892" s="28"/>
      <c r="OWX892" s="28"/>
      <c r="OWY892" s="28"/>
      <c r="OWZ892" s="28"/>
      <c r="OXA892" s="28"/>
      <c r="OXB892" s="28"/>
      <c r="OXC892" s="28"/>
      <c r="OXD892" s="28"/>
      <c r="OXE892" s="28"/>
      <c r="OXF892" s="28"/>
      <c r="OXG892" s="28"/>
      <c r="OXH892" s="28"/>
      <c r="OXI892" s="28"/>
      <c r="OXJ892" s="28"/>
      <c r="OXK892" s="28"/>
      <c r="OXL892" s="28"/>
      <c r="OXM892" s="28"/>
      <c r="OXN892" s="28"/>
      <c r="OXO892" s="28"/>
      <c r="OXP892" s="28"/>
      <c r="OXQ892" s="28"/>
      <c r="OXR892" s="28"/>
      <c r="OXS892" s="28"/>
      <c r="OXT892" s="28"/>
      <c r="OXU892" s="28"/>
      <c r="OXV892" s="28"/>
      <c r="OXW892" s="28"/>
      <c r="OXX892" s="28"/>
      <c r="OXY892" s="28"/>
      <c r="OXZ892" s="28"/>
      <c r="OYA892" s="28"/>
      <c r="OYB892" s="28"/>
      <c r="OYC892" s="28"/>
      <c r="OYD892" s="28"/>
      <c r="OYE892" s="28"/>
      <c r="OYF892" s="28"/>
      <c r="OYG892" s="28"/>
      <c r="OYH892" s="28"/>
      <c r="OYI892" s="28"/>
      <c r="OYJ892" s="28"/>
      <c r="OYK892" s="28"/>
      <c r="OYL892" s="28"/>
      <c r="OYM892" s="28"/>
      <c r="OYN892" s="28"/>
      <c r="OYO892" s="28"/>
      <c r="OYP892" s="28"/>
      <c r="OYQ892" s="28"/>
      <c r="OYR892" s="28"/>
      <c r="OYS892" s="28"/>
      <c r="OYT892" s="28"/>
      <c r="OYU892" s="28"/>
      <c r="OYV892" s="28"/>
      <c r="OYW892" s="28"/>
      <c r="OYX892" s="28"/>
      <c r="OYY892" s="28"/>
      <c r="OYZ892" s="28"/>
      <c r="OZA892" s="28"/>
      <c r="OZB892" s="28"/>
      <c r="OZC892" s="28"/>
      <c r="OZD892" s="28"/>
      <c r="OZE892" s="28"/>
      <c r="OZF892" s="28"/>
      <c r="OZG892" s="28"/>
      <c r="OZH892" s="28"/>
      <c r="OZI892" s="28"/>
      <c r="OZJ892" s="28"/>
      <c r="OZK892" s="28"/>
      <c r="OZL892" s="28"/>
      <c r="OZM892" s="28"/>
      <c r="OZN892" s="28"/>
      <c r="OZO892" s="28"/>
      <c r="OZP892" s="28"/>
      <c r="OZQ892" s="28"/>
      <c r="OZR892" s="28"/>
      <c r="OZS892" s="28"/>
      <c r="OZT892" s="28"/>
      <c r="OZU892" s="28"/>
      <c r="OZV892" s="28"/>
      <c r="OZW892" s="28"/>
      <c r="OZX892" s="28"/>
      <c r="OZY892" s="28"/>
      <c r="OZZ892" s="28"/>
      <c r="PAA892" s="28"/>
      <c r="PAB892" s="28"/>
      <c r="PAC892" s="28"/>
      <c r="PAD892" s="28"/>
      <c r="PAE892" s="28"/>
      <c r="PAF892" s="28"/>
      <c r="PAG892" s="28"/>
      <c r="PAH892" s="28"/>
      <c r="PAI892" s="28"/>
      <c r="PAJ892" s="28"/>
      <c r="PAK892" s="28"/>
      <c r="PAL892" s="28"/>
      <c r="PAM892" s="28"/>
      <c r="PAN892" s="28"/>
      <c r="PAO892" s="28"/>
      <c r="PAP892" s="28"/>
      <c r="PAQ892" s="28"/>
      <c r="PAR892" s="28"/>
      <c r="PAS892" s="28"/>
      <c r="PAT892" s="28"/>
      <c r="PAU892" s="28"/>
      <c r="PAV892" s="28"/>
      <c r="PAW892" s="28"/>
      <c r="PAX892" s="28"/>
      <c r="PAY892" s="28"/>
      <c r="PAZ892" s="28"/>
      <c r="PBA892" s="28"/>
      <c r="PBB892" s="28"/>
      <c r="PBC892" s="28"/>
      <c r="PBD892" s="28"/>
      <c r="PBE892" s="28"/>
      <c r="PBF892" s="28"/>
      <c r="PBG892" s="28"/>
      <c r="PBH892" s="28"/>
      <c r="PBI892" s="28"/>
      <c r="PBJ892" s="28"/>
      <c r="PBK892" s="28"/>
      <c r="PBL892" s="28"/>
      <c r="PBM892" s="28"/>
      <c r="PBN892" s="28"/>
      <c r="PBO892" s="28"/>
      <c r="PBP892" s="28"/>
      <c r="PBQ892" s="28"/>
      <c r="PBR892" s="28"/>
      <c r="PBS892" s="28"/>
      <c r="PBT892" s="28"/>
      <c r="PBU892" s="28"/>
      <c r="PBV892" s="28"/>
      <c r="PBW892" s="28"/>
      <c r="PBX892" s="28"/>
      <c r="PBY892" s="28"/>
      <c r="PBZ892" s="28"/>
      <c r="PCA892" s="28"/>
      <c r="PCB892" s="28"/>
      <c r="PCC892" s="28"/>
      <c r="PCD892" s="28"/>
      <c r="PCE892" s="28"/>
      <c r="PCF892" s="28"/>
      <c r="PCG892" s="28"/>
      <c r="PCH892" s="28"/>
      <c r="PCI892" s="28"/>
      <c r="PCJ892" s="28"/>
      <c r="PCK892" s="28"/>
      <c r="PCL892" s="28"/>
      <c r="PCM892" s="28"/>
      <c r="PCN892" s="28"/>
      <c r="PCO892" s="28"/>
      <c r="PCP892" s="28"/>
      <c r="PCQ892" s="28"/>
      <c r="PCR892" s="28"/>
      <c r="PCS892" s="28"/>
      <c r="PCT892" s="28"/>
      <c r="PCU892" s="28"/>
      <c r="PCV892" s="28"/>
      <c r="PCW892" s="28"/>
      <c r="PCX892" s="28"/>
      <c r="PCY892" s="28"/>
      <c r="PCZ892" s="28"/>
      <c r="PDA892" s="28"/>
      <c r="PDB892" s="28"/>
      <c r="PDC892" s="28"/>
      <c r="PDD892" s="28"/>
      <c r="PDE892" s="28"/>
      <c r="PDF892" s="28"/>
      <c r="PDG892" s="28"/>
      <c r="PDH892" s="28"/>
      <c r="PDI892" s="28"/>
      <c r="PDJ892" s="28"/>
      <c r="PDK892" s="28"/>
      <c r="PDL892" s="28"/>
      <c r="PDM892" s="28"/>
      <c r="PDN892" s="28"/>
      <c r="PDO892" s="28"/>
      <c r="PDP892" s="28"/>
      <c r="PDQ892" s="28"/>
      <c r="PDR892" s="28"/>
      <c r="PDS892" s="28"/>
      <c r="PDT892" s="28"/>
      <c r="PDU892" s="28"/>
      <c r="PDV892" s="28"/>
      <c r="PDW892" s="28"/>
      <c r="PDX892" s="28"/>
      <c r="PDY892" s="28"/>
      <c r="PDZ892" s="28"/>
      <c r="PEA892" s="28"/>
      <c r="PEB892" s="28"/>
      <c r="PEC892" s="28"/>
      <c r="PED892" s="28"/>
      <c r="PEE892" s="28"/>
      <c r="PEF892" s="28"/>
      <c r="PEG892" s="28"/>
      <c r="PEH892" s="28"/>
      <c r="PEI892" s="28"/>
      <c r="PEJ892" s="28"/>
      <c r="PEK892" s="28"/>
      <c r="PEL892" s="28"/>
      <c r="PEM892" s="28"/>
      <c r="PEN892" s="28"/>
      <c r="PEO892" s="28"/>
      <c r="PEP892" s="28"/>
      <c r="PEQ892" s="28"/>
      <c r="PER892" s="28"/>
      <c r="PES892" s="28"/>
      <c r="PET892" s="28"/>
      <c r="PEU892" s="28"/>
      <c r="PEV892" s="28"/>
      <c r="PEW892" s="28"/>
      <c r="PEX892" s="28"/>
      <c r="PEY892" s="28"/>
      <c r="PEZ892" s="28"/>
      <c r="PFA892" s="28"/>
      <c r="PFB892" s="28"/>
      <c r="PFC892" s="28"/>
      <c r="PFD892" s="28"/>
      <c r="PFE892" s="28"/>
      <c r="PFF892" s="28"/>
      <c r="PFG892" s="28"/>
      <c r="PFH892" s="28"/>
      <c r="PFI892" s="28"/>
      <c r="PFJ892" s="28"/>
      <c r="PFK892" s="28"/>
      <c r="PFL892" s="28"/>
      <c r="PFM892" s="28"/>
      <c r="PFN892" s="28"/>
      <c r="PFO892" s="28"/>
      <c r="PFP892" s="28"/>
      <c r="PFQ892" s="28"/>
      <c r="PFR892" s="28"/>
      <c r="PFS892" s="28"/>
      <c r="PFT892" s="28"/>
      <c r="PFU892" s="28"/>
      <c r="PFV892" s="28"/>
      <c r="PFW892" s="28"/>
      <c r="PFX892" s="28"/>
      <c r="PFY892" s="28"/>
      <c r="PFZ892" s="28"/>
      <c r="PGA892" s="28"/>
      <c r="PGB892" s="28"/>
      <c r="PGC892" s="28"/>
      <c r="PGD892" s="28"/>
      <c r="PGE892" s="28"/>
      <c r="PGF892" s="28"/>
      <c r="PGG892" s="28"/>
      <c r="PGH892" s="28"/>
      <c r="PGI892" s="28"/>
      <c r="PGJ892" s="28"/>
      <c r="PGK892" s="28"/>
      <c r="PGL892" s="28"/>
      <c r="PGM892" s="28"/>
      <c r="PGN892" s="28"/>
      <c r="PGO892" s="28"/>
      <c r="PGP892" s="28"/>
      <c r="PGQ892" s="28"/>
      <c r="PGR892" s="28"/>
      <c r="PGS892" s="28"/>
      <c r="PGT892" s="28"/>
      <c r="PGU892" s="28"/>
      <c r="PGV892" s="28"/>
      <c r="PGW892" s="28"/>
      <c r="PGX892" s="28"/>
      <c r="PGY892" s="28"/>
      <c r="PGZ892" s="28"/>
      <c r="PHA892" s="28"/>
      <c r="PHB892" s="28"/>
      <c r="PHC892" s="28"/>
      <c r="PHD892" s="28"/>
      <c r="PHE892" s="28"/>
      <c r="PHF892" s="28"/>
      <c r="PHG892" s="28"/>
      <c r="PHH892" s="28"/>
      <c r="PHI892" s="28"/>
      <c r="PHJ892" s="28"/>
      <c r="PHK892" s="28"/>
      <c r="PHL892" s="28"/>
      <c r="PHM892" s="28"/>
      <c r="PHN892" s="28"/>
      <c r="PHO892" s="28"/>
      <c r="PHP892" s="28"/>
      <c r="PHQ892" s="28"/>
      <c r="PHR892" s="28"/>
      <c r="PHS892" s="28"/>
      <c r="PHT892" s="28"/>
      <c r="PHU892" s="28"/>
      <c r="PHV892" s="28"/>
      <c r="PHW892" s="28"/>
      <c r="PHX892" s="28"/>
      <c r="PHY892" s="28"/>
      <c r="PHZ892" s="28"/>
      <c r="PIA892" s="28"/>
      <c r="PIB892" s="28"/>
      <c r="PIC892" s="28"/>
      <c r="PID892" s="28"/>
      <c r="PIE892" s="28"/>
      <c r="PIF892" s="28"/>
      <c r="PIG892" s="28"/>
      <c r="PIH892" s="28"/>
      <c r="PII892" s="28"/>
      <c r="PIJ892" s="28"/>
      <c r="PIK892" s="28"/>
      <c r="PIL892" s="28"/>
      <c r="PIM892" s="28"/>
      <c r="PIN892" s="28"/>
      <c r="PIO892" s="28"/>
      <c r="PIP892" s="28"/>
      <c r="PIQ892" s="28"/>
      <c r="PIR892" s="28"/>
      <c r="PIS892" s="28"/>
      <c r="PIT892" s="28"/>
      <c r="PIU892" s="28"/>
      <c r="PIV892" s="28"/>
      <c r="PIW892" s="28"/>
      <c r="PIX892" s="28"/>
      <c r="PIY892" s="28"/>
      <c r="PIZ892" s="28"/>
      <c r="PJA892" s="28"/>
      <c r="PJB892" s="28"/>
      <c r="PJC892" s="28"/>
      <c r="PJD892" s="28"/>
      <c r="PJE892" s="28"/>
      <c r="PJF892" s="28"/>
      <c r="PJG892" s="28"/>
      <c r="PJH892" s="28"/>
      <c r="PJI892" s="28"/>
      <c r="PJJ892" s="28"/>
      <c r="PJK892" s="28"/>
      <c r="PJL892" s="28"/>
      <c r="PJM892" s="28"/>
      <c r="PJN892" s="28"/>
      <c r="PJO892" s="28"/>
      <c r="PJP892" s="28"/>
      <c r="PJQ892" s="28"/>
      <c r="PJR892" s="28"/>
      <c r="PJS892" s="28"/>
      <c r="PJT892" s="28"/>
      <c r="PJU892" s="28"/>
      <c r="PJV892" s="28"/>
      <c r="PJW892" s="28"/>
      <c r="PJX892" s="28"/>
      <c r="PJY892" s="28"/>
      <c r="PJZ892" s="28"/>
      <c r="PKA892" s="28"/>
      <c r="PKB892" s="28"/>
      <c r="PKC892" s="28"/>
      <c r="PKD892" s="28"/>
      <c r="PKE892" s="28"/>
      <c r="PKF892" s="28"/>
      <c r="PKG892" s="28"/>
      <c r="PKH892" s="28"/>
      <c r="PKI892" s="28"/>
      <c r="PKJ892" s="28"/>
      <c r="PKK892" s="28"/>
      <c r="PKL892" s="28"/>
      <c r="PKM892" s="28"/>
      <c r="PKN892" s="28"/>
      <c r="PKO892" s="28"/>
      <c r="PKP892" s="28"/>
      <c r="PKQ892" s="28"/>
      <c r="PKR892" s="28"/>
      <c r="PKS892" s="28"/>
      <c r="PKT892" s="28"/>
      <c r="PKU892" s="28"/>
      <c r="PKV892" s="28"/>
      <c r="PKW892" s="28"/>
      <c r="PKX892" s="28"/>
      <c r="PKY892" s="28"/>
      <c r="PKZ892" s="28"/>
      <c r="PLA892" s="28"/>
      <c r="PLB892" s="28"/>
      <c r="PLC892" s="28"/>
      <c r="PLD892" s="28"/>
      <c r="PLE892" s="28"/>
      <c r="PLF892" s="28"/>
      <c r="PLG892" s="28"/>
      <c r="PLH892" s="28"/>
      <c r="PLI892" s="28"/>
      <c r="PLJ892" s="28"/>
      <c r="PLK892" s="28"/>
      <c r="PLL892" s="28"/>
      <c r="PLM892" s="28"/>
      <c r="PLN892" s="28"/>
      <c r="PLO892" s="28"/>
      <c r="PLP892" s="28"/>
      <c r="PLQ892" s="28"/>
      <c r="PLR892" s="28"/>
      <c r="PLS892" s="28"/>
      <c r="PLT892" s="28"/>
      <c r="PLU892" s="28"/>
      <c r="PLV892" s="28"/>
      <c r="PLW892" s="28"/>
      <c r="PLX892" s="28"/>
      <c r="PLY892" s="28"/>
      <c r="PLZ892" s="28"/>
      <c r="PMA892" s="28"/>
      <c r="PMB892" s="28"/>
      <c r="PMC892" s="28"/>
      <c r="PMD892" s="28"/>
      <c r="PME892" s="28"/>
      <c r="PMF892" s="28"/>
      <c r="PMG892" s="28"/>
      <c r="PMH892" s="28"/>
      <c r="PMI892" s="28"/>
      <c r="PMJ892" s="28"/>
      <c r="PMK892" s="28"/>
      <c r="PML892" s="28"/>
      <c r="PMM892" s="28"/>
      <c r="PMN892" s="28"/>
      <c r="PMO892" s="28"/>
      <c r="PMP892" s="28"/>
      <c r="PMQ892" s="28"/>
      <c r="PMR892" s="28"/>
      <c r="PMS892" s="28"/>
      <c r="PMT892" s="28"/>
      <c r="PMU892" s="28"/>
      <c r="PMV892" s="28"/>
      <c r="PMW892" s="28"/>
      <c r="PMX892" s="28"/>
      <c r="PMY892" s="28"/>
      <c r="PMZ892" s="28"/>
      <c r="PNA892" s="28"/>
      <c r="PNB892" s="28"/>
      <c r="PNC892" s="28"/>
      <c r="PND892" s="28"/>
      <c r="PNE892" s="28"/>
      <c r="PNF892" s="28"/>
      <c r="PNG892" s="28"/>
      <c r="PNH892" s="28"/>
      <c r="PNI892" s="28"/>
      <c r="PNJ892" s="28"/>
      <c r="PNK892" s="28"/>
      <c r="PNL892" s="28"/>
      <c r="PNM892" s="28"/>
      <c r="PNN892" s="28"/>
      <c r="PNO892" s="28"/>
      <c r="PNP892" s="28"/>
      <c r="PNQ892" s="28"/>
      <c r="PNR892" s="28"/>
      <c r="PNS892" s="28"/>
      <c r="PNT892" s="28"/>
      <c r="PNU892" s="28"/>
      <c r="PNV892" s="28"/>
      <c r="PNW892" s="28"/>
      <c r="PNX892" s="28"/>
      <c r="PNY892" s="28"/>
      <c r="PNZ892" s="28"/>
      <c r="POA892" s="28"/>
      <c r="POB892" s="28"/>
      <c r="POC892" s="28"/>
      <c r="POD892" s="28"/>
      <c r="POE892" s="28"/>
      <c r="POF892" s="28"/>
      <c r="POG892" s="28"/>
      <c r="POH892" s="28"/>
      <c r="POI892" s="28"/>
      <c r="POJ892" s="28"/>
      <c r="POK892" s="28"/>
      <c r="POL892" s="28"/>
      <c r="POM892" s="28"/>
      <c r="PON892" s="28"/>
      <c r="POO892" s="28"/>
      <c r="POP892" s="28"/>
      <c r="POQ892" s="28"/>
      <c r="POR892" s="28"/>
      <c r="POS892" s="28"/>
      <c r="POT892" s="28"/>
      <c r="POU892" s="28"/>
      <c r="POV892" s="28"/>
      <c r="POW892" s="28"/>
      <c r="POX892" s="28"/>
      <c r="POY892" s="28"/>
      <c r="POZ892" s="28"/>
      <c r="PPA892" s="28"/>
      <c r="PPB892" s="28"/>
      <c r="PPC892" s="28"/>
      <c r="PPD892" s="28"/>
      <c r="PPE892" s="28"/>
      <c r="PPF892" s="28"/>
      <c r="PPG892" s="28"/>
      <c r="PPH892" s="28"/>
      <c r="PPI892" s="28"/>
      <c r="PPJ892" s="28"/>
      <c r="PPK892" s="28"/>
      <c r="PPL892" s="28"/>
      <c r="PPM892" s="28"/>
      <c r="PPN892" s="28"/>
      <c r="PPO892" s="28"/>
      <c r="PPP892" s="28"/>
      <c r="PPQ892" s="28"/>
      <c r="PPR892" s="28"/>
      <c r="PPS892" s="28"/>
      <c r="PPT892" s="28"/>
      <c r="PPU892" s="28"/>
      <c r="PPV892" s="28"/>
      <c r="PPW892" s="28"/>
      <c r="PPX892" s="28"/>
      <c r="PPY892" s="28"/>
      <c r="PPZ892" s="28"/>
      <c r="PQA892" s="28"/>
      <c r="PQB892" s="28"/>
      <c r="PQC892" s="28"/>
      <c r="PQD892" s="28"/>
      <c r="PQE892" s="28"/>
      <c r="PQF892" s="28"/>
      <c r="PQG892" s="28"/>
      <c r="PQH892" s="28"/>
      <c r="PQI892" s="28"/>
      <c r="PQJ892" s="28"/>
      <c r="PQK892" s="28"/>
      <c r="PQL892" s="28"/>
      <c r="PQM892" s="28"/>
      <c r="PQN892" s="28"/>
      <c r="PQO892" s="28"/>
      <c r="PQP892" s="28"/>
      <c r="PQQ892" s="28"/>
      <c r="PQR892" s="28"/>
      <c r="PQS892" s="28"/>
      <c r="PQT892" s="28"/>
      <c r="PQU892" s="28"/>
      <c r="PQV892" s="28"/>
      <c r="PQW892" s="28"/>
      <c r="PQX892" s="28"/>
      <c r="PQY892" s="28"/>
      <c r="PQZ892" s="28"/>
      <c r="PRA892" s="28"/>
      <c r="PRB892" s="28"/>
      <c r="PRC892" s="28"/>
      <c r="PRD892" s="28"/>
      <c r="PRE892" s="28"/>
      <c r="PRF892" s="28"/>
      <c r="PRG892" s="28"/>
      <c r="PRH892" s="28"/>
      <c r="PRI892" s="28"/>
      <c r="PRJ892" s="28"/>
      <c r="PRK892" s="28"/>
      <c r="PRL892" s="28"/>
      <c r="PRM892" s="28"/>
      <c r="PRN892" s="28"/>
      <c r="PRO892" s="28"/>
      <c r="PRP892" s="28"/>
      <c r="PRQ892" s="28"/>
      <c r="PRR892" s="28"/>
      <c r="PRS892" s="28"/>
      <c r="PRT892" s="28"/>
      <c r="PRU892" s="28"/>
      <c r="PRV892" s="28"/>
      <c r="PRW892" s="28"/>
      <c r="PRX892" s="28"/>
      <c r="PRY892" s="28"/>
      <c r="PRZ892" s="28"/>
      <c r="PSA892" s="28"/>
      <c r="PSB892" s="28"/>
      <c r="PSC892" s="28"/>
      <c r="PSD892" s="28"/>
      <c r="PSE892" s="28"/>
      <c r="PSF892" s="28"/>
      <c r="PSG892" s="28"/>
      <c r="PSH892" s="28"/>
      <c r="PSI892" s="28"/>
      <c r="PSJ892" s="28"/>
      <c r="PSK892" s="28"/>
      <c r="PSL892" s="28"/>
      <c r="PSM892" s="28"/>
      <c r="PSN892" s="28"/>
      <c r="PSO892" s="28"/>
      <c r="PSP892" s="28"/>
      <c r="PSQ892" s="28"/>
      <c r="PSR892" s="28"/>
      <c r="PSS892" s="28"/>
      <c r="PST892" s="28"/>
      <c r="PSU892" s="28"/>
      <c r="PSV892" s="28"/>
      <c r="PSW892" s="28"/>
      <c r="PSX892" s="28"/>
      <c r="PSY892" s="28"/>
      <c r="PSZ892" s="28"/>
      <c r="PTA892" s="28"/>
      <c r="PTB892" s="28"/>
      <c r="PTC892" s="28"/>
      <c r="PTD892" s="28"/>
      <c r="PTE892" s="28"/>
      <c r="PTF892" s="28"/>
      <c r="PTG892" s="28"/>
      <c r="PTH892" s="28"/>
      <c r="PTI892" s="28"/>
      <c r="PTJ892" s="28"/>
      <c r="PTK892" s="28"/>
      <c r="PTL892" s="28"/>
      <c r="PTM892" s="28"/>
      <c r="PTN892" s="28"/>
      <c r="PTO892" s="28"/>
      <c r="PTP892" s="28"/>
      <c r="PTQ892" s="28"/>
      <c r="PTR892" s="28"/>
      <c r="PTS892" s="28"/>
      <c r="PTT892" s="28"/>
      <c r="PTU892" s="28"/>
      <c r="PTV892" s="28"/>
      <c r="PTW892" s="28"/>
      <c r="PTX892" s="28"/>
      <c r="PTY892" s="28"/>
      <c r="PTZ892" s="28"/>
      <c r="PUA892" s="28"/>
      <c r="PUB892" s="28"/>
      <c r="PUC892" s="28"/>
      <c r="PUD892" s="28"/>
      <c r="PUE892" s="28"/>
      <c r="PUF892" s="28"/>
      <c r="PUG892" s="28"/>
      <c r="PUH892" s="28"/>
      <c r="PUI892" s="28"/>
      <c r="PUJ892" s="28"/>
      <c r="PUK892" s="28"/>
      <c r="PUL892" s="28"/>
      <c r="PUM892" s="28"/>
      <c r="PUN892" s="28"/>
      <c r="PUO892" s="28"/>
      <c r="PUP892" s="28"/>
      <c r="PUQ892" s="28"/>
      <c r="PUR892" s="28"/>
      <c r="PUS892" s="28"/>
      <c r="PUT892" s="28"/>
      <c r="PUU892" s="28"/>
      <c r="PUV892" s="28"/>
      <c r="PUW892" s="28"/>
      <c r="PUX892" s="28"/>
      <c r="PUY892" s="28"/>
      <c r="PUZ892" s="28"/>
      <c r="PVA892" s="28"/>
      <c r="PVB892" s="28"/>
      <c r="PVC892" s="28"/>
      <c r="PVD892" s="28"/>
      <c r="PVE892" s="28"/>
      <c r="PVF892" s="28"/>
      <c r="PVG892" s="28"/>
      <c r="PVH892" s="28"/>
      <c r="PVI892" s="28"/>
      <c r="PVJ892" s="28"/>
      <c r="PVK892" s="28"/>
      <c r="PVL892" s="28"/>
      <c r="PVM892" s="28"/>
      <c r="PVN892" s="28"/>
      <c r="PVO892" s="28"/>
      <c r="PVP892" s="28"/>
      <c r="PVQ892" s="28"/>
      <c r="PVR892" s="28"/>
      <c r="PVS892" s="28"/>
      <c r="PVT892" s="28"/>
      <c r="PVU892" s="28"/>
      <c r="PVV892" s="28"/>
      <c r="PVW892" s="28"/>
      <c r="PVX892" s="28"/>
      <c r="PVY892" s="28"/>
      <c r="PVZ892" s="28"/>
      <c r="PWA892" s="28"/>
      <c r="PWB892" s="28"/>
      <c r="PWC892" s="28"/>
      <c r="PWD892" s="28"/>
      <c r="PWE892" s="28"/>
      <c r="PWF892" s="28"/>
      <c r="PWG892" s="28"/>
      <c r="PWH892" s="28"/>
      <c r="PWI892" s="28"/>
      <c r="PWJ892" s="28"/>
      <c r="PWK892" s="28"/>
      <c r="PWL892" s="28"/>
      <c r="PWM892" s="28"/>
      <c r="PWN892" s="28"/>
      <c r="PWO892" s="28"/>
      <c r="PWP892" s="28"/>
      <c r="PWQ892" s="28"/>
      <c r="PWR892" s="28"/>
      <c r="PWS892" s="28"/>
      <c r="PWT892" s="28"/>
      <c r="PWU892" s="28"/>
      <c r="PWV892" s="28"/>
      <c r="PWW892" s="28"/>
      <c r="PWX892" s="28"/>
      <c r="PWY892" s="28"/>
      <c r="PWZ892" s="28"/>
      <c r="PXA892" s="28"/>
      <c r="PXB892" s="28"/>
      <c r="PXC892" s="28"/>
      <c r="PXD892" s="28"/>
      <c r="PXE892" s="28"/>
      <c r="PXF892" s="28"/>
      <c r="PXG892" s="28"/>
      <c r="PXH892" s="28"/>
      <c r="PXI892" s="28"/>
      <c r="PXJ892" s="28"/>
      <c r="PXK892" s="28"/>
      <c r="PXL892" s="28"/>
      <c r="PXM892" s="28"/>
      <c r="PXN892" s="28"/>
      <c r="PXO892" s="28"/>
      <c r="PXP892" s="28"/>
      <c r="PXQ892" s="28"/>
      <c r="PXR892" s="28"/>
      <c r="PXS892" s="28"/>
      <c r="PXT892" s="28"/>
      <c r="PXU892" s="28"/>
      <c r="PXV892" s="28"/>
      <c r="PXW892" s="28"/>
      <c r="PXX892" s="28"/>
      <c r="PXY892" s="28"/>
      <c r="PXZ892" s="28"/>
      <c r="PYA892" s="28"/>
      <c r="PYB892" s="28"/>
      <c r="PYC892" s="28"/>
      <c r="PYD892" s="28"/>
      <c r="PYE892" s="28"/>
      <c r="PYF892" s="28"/>
      <c r="PYG892" s="28"/>
      <c r="PYH892" s="28"/>
      <c r="PYI892" s="28"/>
      <c r="PYJ892" s="28"/>
      <c r="PYK892" s="28"/>
      <c r="PYL892" s="28"/>
      <c r="PYM892" s="28"/>
      <c r="PYN892" s="28"/>
      <c r="PYO892" s="28"/>
      <c r="PYP892" s="28"/>
      <c r="PYQ892" s="28"/>
      <c r="PYR892" s="28"/>
      <c r="PYS892" s="28"/>
      <c r="PYT892" s="28"/>
      <c r="PYU892" s="28"/>
      <c r="PYV892" s="28"/>
      <c r="PYW892" s="28"/>
      <c r="PYX892" s="28"/>
      <c r="PYY892" s="28"/>
      <c r="PYZ892" s="28"/>
      <c r="PZA892" s="28"/>
      <c r="PZB892" s="28"/>
      <c r="PZC892" s="28"/>
      <c r="PZD892" s="28"/>
      <c r="PZE892" s="28"/>
      <c r="PZF892" s="28"/>
      <c r="PZG892" s="28"/>
      <c r="PZH892" s="28"/>
      <c r="PZI892" s="28"/>
      <c r="PZJ892" s="28"/>
      <c r="PZK892" s="28"/>
      <c r="PZL892" s="28"/>
      <c r="PZM892" s="28"/>
      <c r="PZN892" s="28"/>
      <c r="PZO892" s="28"/>
      <c r="PZP892" s="28"/>
      <c r="PZQ892" s="28"/>
      <c r="PZR892" s="28"/>
      <c r="PZS892" s="28"/>
      <c r="PZT892" s="28"/>
      <c r="PZU892" s="28"/>
      <c r="PZV892" s="28"/>
      <c r="PZW892" s="28"/>
      <c r="PZX892" s="28"/>
      <c r="PZY892" s="28"/>
      <c r="PZZ892" s="28"/>
      <c r="QAA892" s="28"/>
      <c r="QAB892" s="28"/>
      <c r="QAC892" s="28"/>
      <c r="QAD892" s="28"/>
      <c r="QAE892" s="28"/>
      <c r="QAF892" s="28"/>
      <c r="QAG892" s="28"/>
      <c r="QAH892" s="28"/>
      <c r="QAI892" s="28"/>
      <c r="QAJ892" s="28"/>
      <c r="QAK892" s="28"/>
      <c r="QAL892" s="28"/>
      <c r="QAM892" s="28"/>
      <c r="QAN892" s="28"/>
      <c r="QAO892" s="28"/>
      <c r="QAP892" s="28"/>
      <c r="QAQ892" s="28"/>
      <c r="QAR892" s="28"/>
      <c r="QAS892" s="28"/>
      <c r="QAT892" s="28"/>
      <c r="QAU892" s="28"/>
      <c r="QAV892" s="28"/>
      <c r="QAW892" s="28"/>
      <c r="QAX892" s="28"/>
      <c r="QAY892" s="28"/>
      <c r="QAZ892" s="28"/>
      <c r="QBA892" s="28"/>
      <c r="QBB892" s="28"/>
      <c r="QBC892" s="28"/>
      <c r="QBD892" s="28"/>
      <c r="QBE892" s="28"/>
      <c r="QBF892" s="28"/>
      <c r="QBG892" s="28"/>
      <c r="QBH892" s="28"/>
      <c r="QBI892" s="28"/>
      <c r="QBJ892" s="28"/>
      <c r="QBK892" s="28"/>
      <c r="QBL892" s="28"/>
      <c r="QBM892" s="28"/>
      <c r="QBN892" s="28"/>
      <c r="QBO892" s="28"/>
      <c r="QBP892" s="28"/>
      <c r="QBQ892" s="28"/>
      <c r="QBR892" s="28"/>
      <c r="QBS892" s="28"/>
      <c r="QBT892" s="28"/>
      <c r="QBU892" s="28"/>
      <c r="QBV892" s="28"/>
      <c r="QBW892" s="28"/>
      <c r="QBX892" s="28"/>
      <c r="QBY892" s="28"/>
      <c r="QBZ892" s="28"/>
      <c r="QCA892" s="28"/>
      <c r="QCB892" s="28"/>
      <c r="QCC892" s="28"/>
      <c r="QCD892" s="28"/>
      <c r="QCE892" s="28"/>
      <c r="QCF892" s="28"/>
      <c r="QCG892" s="28"/>
      <c r="QCH892" s="28"/>
      <c r="QCI892" s="28"/>
      <c r="QCJ892" s="28"/>
      <c r="QCK892" s="28"/>
      <c r="QCL892" s="28"/>
      <c r="QCM892" s="28"/>
      <c r="QCN892" s="28"/>
      <c r="QCO892" s="28"/>
      <c r="QCP892" s="28"/>
      <c r="QCQ892" s="28"/>
      <c r="QCR892" s="28"/>
      <c r="QCS892" s="28"/>
      <c r="QCT892" s="28"/>
      <c r="QCU892" s="28"/>
      <c r="QCV892" s="28"/>
      <c r="QCW892" s="28"/>
      <c r="QCX892" s="28"/>
      <c r="QCY892" s="28"/>
      <c r="QCZ892" s="28"/>
      <c r="QDA892" s="28"/>
      <c r="QDB892" s="28"/>
      <c r="QDC892" s="28"/>
      <c r="QDD892" s="28"/>
      <c r="QDE892" s="28"/>
      <c r="QDF892" s="28"/>
      <c r="QDG892" s="28"/>
      <c r="QDH892" s="28"/>
      <c r="QDI892" s="28"/>
      <c r="QDJ892" s="28"/>
      <c r="QDK892" s="28"/>
      <c r="QDL892" s="28"/>
      <c r="QDM892" s="28"/>
      <c r="QDN892" s="28"/>
      <c r="QDO892" s="28"/>
      <c r="QDP892" s="28"/>
      <c r="QDQ892" s="28"/>
      <c r="QDR892" s="28"/>
      <c r="QDS892" s="28"/>
      <c r="QDT892" s="28"/>
      <c r="QDU892" s="28"/>
      <c r="QDV892" s="28"/>
      <c r="QDW892" s="28"/>
      <c r="QDX892" s="28"/>
      <c r="QDY892" s="28"/>
      <c r="QDZ892" s="28"/>
      <c r="QEA892" s="28"/>
      <c r="QEB892" s="28"/>
      <c r="QEC892" s="28"/>
      <c r="QED892" s="28"/>
      <c r="QEE892" s="28"/>
      <c r="QEF892" s="28"/>
      <c r="QEG892" s="28"/>
      <c r="QEH892" s="28"/>
      <c r="QEI892" s="28"/>
      <c r="QEJ892" s="28"/>
      <c r="QEK892" s="28"/>
      <c r="QEL892" s="28"/>
      <c r="QEM892" s="28"/>
      <c r="QEN892" s="28"/>
      <c r="QEO892" s="28"/>
      <c r="QEP892" s="28"/>
      <c r="QEQ892" s="28"/>
      <c r="QER892" s="28"/>
      <c r="QES892" s="28"/>
      <c r="QET892" s="28"/>
      <c r="QEU892" s="28"/>
      <c r="QEV892" s="28"/>
      <c r="QEW892" s="28"/>
      <c r="QEX892" s="28"/>
      <c r="QEY892" s="28"/>
      <c r="QEZ892" s="28"/>
      <c r="QFA892" s="28"/>
      <c r="QFB892" s="28"/>
      <c r="QFC892" s="28"/>
      <c r="QFD892" s="28"/>
      <c r="QFE892" s="28"/>
      <c r="QFF892" s="28"/>
      <c r="QFG892" s="28"/>
      <c r="QFH892" s="28"/>
      <c r="QFI892" s="28"/>
      <c r="QFJ892" s="28"/>
      <c r="QFK892" s="28"/>
      <c r="QFL892" s="28"/>
      <c r="QFM892" s="28"/>
      <c r="QFN892" s="28"/>
      <c r="QFO892" s="28"/>
      <c r="QFP892" s="28"/>
      <c r="QFQ892" s="28"/>
      <c r="QFR892" s="28"/>
      <c r="QFS892" s="28"/>
      <c r="QFT892" s="28"/>
      <c r="QFU892" s="28"/>
      <c r="QFV892" s="28"/>
      <c r="QFW892" s="28"/>
      <c r="QFX892" s="28"/>
      <c r="QFY892" s="28"/>
      <c r="QFZ892" s="28"/>
      <c r="QGA892" s="28"/>
      <c r="QGB892" s="28"/>
      <c r="QGC892" s="28"/>
      <c r="QGD892" s="28"/>
      <c r="QGE892" s="28"/>
      <c r="QGF892" s="28"/>
      <c r="QGG892" s="28"/>
      <c r="QGH892" s="28"/>
      <c r="QGI892" s="28"/>
      <c r="QGJ892" s="28"/>
      <c r="QGK892" s="28"/>
      <c r="QGL892" s="28"/>
      <c r="QGM892" s="28"/>
      <c r="QGN892" s="28"/>
      <c r="QGO892" s="28"/>
      <c r="QGP892" s="28"/>
      <c r="QGQ892" s="28"/>
      <c r="QGR892" s="28"/>
      <c r="QGS892" s="28"/>
      <c r="QGT892" s="28"/>
      <c r="QGU892" s="28"/>
      <c r="QGV892" s="28"/>
      <c r="QGW892" s="28"/>
      <c r="QGX892" s="28"/>
      <c r="QGY892" s="28"/>
      <c r="QGZ892" s="28"/>
      <c r="QHA892" s="28"/>
      <c r="QHB892" s="28"/>
      <c r="QHC892" s="28"/>
      <c r="QHD892" s="28"/>
      <c r="QHE892" s="28"/>
      <c r="QHF892" s="28"/>
      <c r="QHG892" s="28"/>
      <c r="QHH892" s="28"/>
      <c r="QHI892" s="28"/>
      <c r="QHJ892" s="28"/>
      <c r="QHK892" s="28"/>
      <c r="QHL892" s="28"/>
      <c r="QHM892" s="28"/>
      <c r="QHN892" s="28"/>
      <c r="QHO892" s="28"/>
      <c r="QHP892" s="28"/>
      <c r="QHQ892" s="28"/>
      <c r="QHR892" s="28"/>
      <c r="QHS892" s="28"/>
      <c r="QHT892" s="28"/>
      <c r="QHU892" s="28"/>
      <c r="QHV892" s="28"/>
      <c r="QHW892" s="28"/>
      <c r="QHX892" s="28"/>
      <c r="QHY892" s="28"/>
      <c r="QHZ892" s="28"/>
      <c r="QIA892" s="28"/>
      <c r="QIB892" s="28"/>
      <c r="QIC892" s="28"/>
      <c r="QID892" s="28"/>
      <c r="QIE892" s="28"/>
      <c r="QIF892" s="28"/>
      <c r="QIG892" s="28"/>
      <c r="QIH892" s="28"/>
      <c r="QII892" s="28"/>
      <c r="QIJ892" s="28"/>
      <c r="QIK892" s="28"/>
      <c r="QIL892" s="28"/>
      <c r="QIM892" s="28"/>
      <c r="QIN892" s="28"/>
      <c r="QIO892" s="28"/>
      <c r="QIP892" s="28"/>
      <c r="QIQ892" s="28"/>
      <c r="QIR892" s="28"/>
      <c r="QIS892" s="28"/>
      <c r="QIT892" s="28"/>
      <c r="QIU892" s="28"/>
      <c r="QIV892" s="28"/>
      <c r="QIW892" s="28"/>
      <c r="QIX892" s="28"/>
      <c r="QIY892" s="28"/>
      <c r="QIZ892" s="28"/>
      <c r="QJA892" s="28"/>
      <c r="QJB892" s="28"/>
      <c r="QJC892" s="28"/>
      <c r="QJD892" s="28"/>
      <c r="QJE892" s="28"/>
      <c r="QJF892" s="28"/>
      <c r="QJG892" s="28"/>
      <c r="QJH892" s="28"/>
      <c r="QJI892" s="28"/>
      <c r="QJJ892" s="28"/>
      <c r="QJK892" s="28"/>
      <c r="QJL892" s="28"/>
      <c r="QJM892" s="28"/>
      <c r="QJN892" s="28"/>
      <c r="QJO892" s="28"/>
      <c r="QJP892" s="28"/>
      <c r="QJQ892" s="28"/>
      <c r="QJR892" s="28"/>
      <c r="QJS892" s="28"/>
      <c r="QJT892" s="28"/>
      <c r="QJU892" s="28"/>
      <c r="QJV892" s="28"/>
      <c r="QJW892" s="28"/>
      <c r="QJX892" s="28"/>
      <c r="QJY892" s="28"/>
      <c r="QJZ892" s="28"/>
      <c r="QKA892" s="28"/>
      <c r="QKB892" s="28"/>
      <c r="QKC892" s="28"/>
      <c r="QKD892" s="28"/>
      <c r="QKE892" s="28"/>
      <c r="QKF892" s="28"/>
      <c r="QKG892" s="28"/>
      <c r="QKH892" s="28"/>
      <c r="QKI892" s="28"/>
      <c r="QKJ892" s="28"/>
      <c r="QKK892" s="28"/>
      <c r="QKL892" s="28"/>
      <c r="QKM892" s="28"/>
      <c r="QKN892" s="28"/>
      <c r="QKO892" s="28"/>
      <c r="QKP892" s="28"/>
      <c r="QKQ892" s="28"/>
      <c r="QKR892" s="28"/>
      <c r="QKS892" s="28"/>
      <c r="QKT892" s="28"/>
      <c r="QKU892" s="28"/>
      <c r="QKV892" s="28"/>
      <c r="QKW892" s="28"/>
      <c r="QKX892" s="28"/>
      <c r="QKY892" s="28"/>
      <c r="QKZ892" s="28"/>
      <c r="QLA892" s="28"/>
      <c r="QLB892" s="28"/>
      <c r="QLC892" s="28"/>
      <c r="QLD892" s="28"/>
      <c r="QLE892" s="28"/>
      <c r="QLF892" s="28"/>
      <c r="QLG892" s="28"/>
      <c r="QLH892" s="28"/>
      <c r="QLI892" s="28"/>
      <c r="QLJ892" s="28"/>
      <c r="QLK892" s="28"/>
      <c r="QLL892" s="28"/>
      <c r="QLM892" s="28"/>
      <c r="QLN892" s="28"/>
      <c r="QLO892" s="28"/>
      <c r="QLP892" s="28"/>
      <c r="QLQ892" s="28"/>
      <c r="QLR892" s="28"/>
      <c r="QLS892" s="28"/>
      <c r="QLT892" s="28"/>
      <c r="QLU892" s="28"/>
      <c r="QLV892" s="28"/>
      <c r="QLW892" s="28"/>
      <c r="QLX892" s="28"/>
      <c r="QLY892" s="28"/>
      <c r="QLZ892" s="28"/>
      <c r="QMA892" s="28"/>
      <c r="QMB892" s="28"/>
      <c r="QMC892" s="28"/>
      <c r="QMD892" s="28"/>
      <c r="QME892" s="28"/>
      <c r="QMF892" s="28"/>
      <c r="QMG892" s="28"/>
      <c r="QMH892" s="28"/>
      <c r="QMI892" s="28"/>
      <c r="QMJ892" s="28"/>
      <c r="QMK892" s="28"/>
      <c r="QML892" s="28"/>
      <c r="QMM892" s="28"/>
      <c r="QMN892" s="28"/>
      <c r="QMO892" s="28"/>
      <c r="QMP892" s="28"/>
      <c r="QMQ892" s="28"/>
      <c r="QMR892" s="28"/>
      <c r="QMS892" s="28"/>
      <c r="QMT892" s="28"/>
      <c r="QMU892" s="28"/>
      <c r="QMV892" s="28"/>
      <c r="QMW892" s="28"/>
      <c r="QMX892" s="28"/>
      <c r="QMY892" s="28"/>
      <c r="QMZ892" s="28"/>
      <c r="QNA892" s="28"/>
      <c r="QNB892" s="28"/>
      <c r="QNC892" s="28"/>
      <c r="QND892" s="28"/>
      <c r="QNE892" s="28"/>
      <c r="QNF892" s="28"/>
      <c r="QNG892" s="28"/>
      <c r="QNH892" s="28"/>
      <c r="QNI892" s="28"/>
      <c r="QNJ892" s="28"/>
      <c r="QNK892" s="28"/>
      <c r="QNL892" s="28"/>
      <c r="QNM892" s="28"/>
      <c r="QNN892" s="28"/>
      <c r="QNO892" s="28"/>
      <c r="QNP892" s="28"/>
      <c r="QNQ892" s="28"/>
      <c r="QNR892" s="28"/>
      <c r="QNS892" s="28"/>
      <c r="QNT892" s="28"/>
      <c r="QNU892" s="28"/>
      <c r="QNV892" s="28"/>
      <c r="QNW892" s="28"/>
      <c r="QNX892" s="28"/>
      <c r="QNY892" s="28"/>
      <c r="QNZ892" s="28"/>
      <c r="QOA892" s="28"/>
      <c r="QOB892" s="28"/>
      <c r="QOC892" s="28"/>
      <c r="QOD892" s="28"/>
      <c r="QOE892" s="28"/>
      <c r="QOF892" s="28"/>
      <c r="QOG892" s="28"/>
      <c r="QOH892" s="28"/>
      <c r="QOI892" s="28"/>
      <c r="QOJ892" s="28"/>
      <c r="QOK892" s="28"/>
      <c r="QOL892" s="28"/>
      <c r="QOM892" s="28"/>
      <c r="QON892" s="28"/>
      <c r="QOO892" s="28"/>
      <c r="QOP892" s="28"/>
      <c r="QOQ892" s="28"/>
      <c r="QOR892" s="28"/>
      <c r="QOS892" s="28"/>
      <c r="QOT892" s="28"/>
      <c r="QOU892" s="28"/>
      <c r="QOV892" s="28"/>
      <c r="QOW892" s="28"/>
      <c r="QOX892" s="28"/>
      <c r="QOY892" s="28"/>
      <c r="QOZ892" s="28"/>
      <c r="QPA892" s="28"/>
      <c r="QPB892" s="28"/>
      <c r="QPC892" s="28"/>
      <c r="QPD892" s="28"/>
      <c r="QPE892" s="28"/>
      <c r="QPF892" s="28"/>
      <c r="QPG892" s="28"/>
      <c r="QPH892" s="28"/>
      <c r="QPI892" s="28"/>
      <c r="QPJ892" s="28"/>
      <c r="QPK892" s="28"/>
      <c r="QPL892" s="28"/>
      <c r="QPM892" s="28"/>
      <c r="QPN892" s="28"/>
      <c r="QPO892" s="28"/>
      <c r="QPP892" s="28"/>
      <c r="QPQ892" s="28"/>
      <c r="QPR892" s="28"/>
      <c r="QPS892" s="28"/>
      <c r="QPT892" s="28"/>
      <c r="QPU892" s="28"/>
      <c r="QPV892" s="28"/>
      <c r="QPW892" s="28"/>
      <c r="QPX892" s="28"/>
      <c r="QPY892" s="28"/>
      <c r="QPZ892" s="28"/>
      <c r="QQA892" s="28"/>
      <c r="QQB892" s="28"/>
      <c r="QQC892" s="28"/>
      <c r="QQD892" s="28"/>
      <c r="QQE892" s="28"/>
      <c r="QQF892" s="28"/>
      <c r="QQG892" s="28"/>
      <c r="QQH892" s="28"/>
      <c r="QQI892" s="28"/>
      <c r="QQJ892" s="28"/>
      <c r="QQK892" s="28"/>
      <c r="QQL892" s="28"/>
      <c r="QQM892" s="28"/>
      <c r="QQN892" s="28"/>
      <c r="QQO892" s="28"/>
      <c r="QQP892" s="28"/>
      <c r="QQQ892" s="28"/>
      <c r="QQR892" s="28"/>
      <c r="QQS892" s="28"/>
      <c r="QQT892" s="28"/>
      <c r="QQU892" s="28"/>
      <c r="QQV892" s="28"/>
      <c r="QQW892" s="28"/>
      <c r="QQX892" s="28"/>
      <c r="QQY892" s="28"/>
      <c r="QQZ892" s="28"/>
      <c r="QRA892" s="28"/>
      <c r="QRB892" s="28"/>
      <c r="QRC892" s="28"/>
      <c r="QRD892" s="28"/>
      <c r="QRE892" s="28"/>
      <c r="QRF892" s="28"/>
      <c r="QRG892" s="28"/>
      <c r="QRH892" s="28"/>
      <c r="QRI892" s="28"/>
      <c r="QRJ892" s="28"/>
      <c r="QRK892" s="28"/>
      <c r="QRL892" s="28"/>
      <c r="QRM892" s="28"/>
      <c r="QRN892" s="28"/>
      <c r="QRO892" s="28"/>
      <c r="QRP892" s="28"/>
      <c r="QRQ892" s="28"/>
      <c r="QRR892" s="28"/>
      <c r="QRS892" s="28"/>
      <c r="QRT892" s="28"/>
      <c r="QRU892" s="28"/>
      <c r="QRV892" s="28"/>
      <c r="QRW892" s="28"/>
      <c r="QRX892" s="28"/>
      <c r="QRY892" s="28"/>
      <c r="QRZ892" s="28"/>
      <c r="QSA892" s="28"/>
      <c r="QSB892" s="28"/>
      <c r="QSC892" s="28"/>
      <c r="QSD892" s="28"/>
      <c r="QSE892" s="28"/>
      <c r="QSF892" s="28"/>
      <c r="QSG892" s="28"/>
      <c r="QSH892" s="28"/>
      <c r="QSI892" s="28"/>
      <c r="QSJ892" s="28"/>
      <c r="QSK892" s="28"/>
      <c r="QSL892" s="28"/>
      <c r="QSM892" s="28"/>
      <c r="QSN892" s="28"/>
      <c r="QSO892" s="28"/>
      <c r="QSP892" s="28"/>
      <c r="QSQ892" s="28"/>
      <c r="QSR892" s="28"/>
      <c r="QSS892" s="28"/>
      <c r="QST892" s="28"/>
      <c r="QSU892" s="28"/>
      <c r="QSV892" s="28"/>
      <c r="QSW892" s="28"/>
      <c r="QSX892" s="28"/>
      <c r="QSY892" s="28"/>
      <c r="QSZ892" s="28"/>
      <c r="QTA892" s="28"/>
      <c r="QTB892" s="28"/>
      <c r="QTC892" s="28"/>
      <c r="QTD892" s="28"/>
      <c r="QTE892" s="28"/>
      <c r="QTF892" s="28"/>
      <c r="QTG892" s="28"/>
      <c r="QTH892" s="28"/>
      <c r="QTI892" s="28"/>
      <c r="QTJ892" s="28"/>
      <c r="QTK892" s="28"/>
      <c r="QTL892" s="28"/>
      <c r="QTM892" s="28"/>
      <c r="QTN892" s="28"/>
      <c r="QTO892" s="28"/>
      <c r="QTP892" s="28"/>
      <c r="QTQ892" s="28"/>
      <c r="QTR892" s="28"/>
      <c r="QTS892" s="28"/>
      <c r="QTT892" s="28"/>
      <c r="QTU892" s="28"/>
      <c r="QTV892" s="28"/>
      <c r="QTW892" s="28"/>
      <c r="QTX892" s="28"/>
      <c r="QTY892" s="28"/>
      <c r="QTZ892" s="28"/>
      <c r="QUA892" s="28"/>
      <c r="QUB892" s="28"/>
      <c r="QUC892" s="28"/>
      <c r="QUD892" s="28"/>
      <c r="QUE892" s="28"/>
      <c r="QUF892" s="28"/>
      <c r="QUG892" s="28"/>
      <c r="QUH892" s="28"/>
      <c r="QUI892" s="28"/>
      <c r="QUJ892" s="28"/>
      <c r="QUK892" s="28"/>
      <c r="QUL892" s="28"/>
      <c r="QUM892" s="28"/>
      <c r="QUN892" s="28"/>
      <c r="QUO892" s="28"/>
      <c r="QUP892" s="28"/>
      <c r="QUQ892" s="28"/>
      <c r="QUR892" s="28"/>
      <c r="QUS892" s="28"/>
      <c r="QUT892" s="28"/>
      <c r="QUU892" s="28"/>
      <c r="QUV892" s="28"/>
      <c r="QUW892" s="28"/>
      <c r="QUX892" s="28"/>
      <c r="QUY892" s="28"/>
      <c r="QUZ892" s="28"/>
      <c r="QVA892" s="28"/>
      <c r="QVB892" s="28"/>
      <c r="QVC892" s="28"/>
      <c r="QVD892" s="28"/>
      <c r="QVE892" s="28"/>
      <c r="QVF892" s="28"/>
      <c r="QVG892" s="28"/>
      <c r="QVH892" s="28"/>
      <c r="QVI892" s="28"/>
      <c r="QVJ892" s="28"/>
      <c r="QVK892" s="28"/>
      <c r="QVL892" s="28"/>
      <c r="QVM892" s="28"/>
      <c r="QVN892" s="28"/>
      <c r="QVO892" s="28"/>
      <c r="QVP892" s="28"/>
      <c r="QVQ892" s="28"/>
      <c r="QVR892" s="28"/>
      <c r="QVS892" s="28"/>
      <c r="QVT892" s="28"/>
      <c r="QVU892" s="28"/>
      <c r="QVV892" s="28"/>
      <c r="QVW892" s="28"/>
      <c r="QVX892" s="28"/>
      <c r="QVY892" s="28"/>
      <c r="QVZ892" s="28"/>
      <c r="QWA892" s="28"/>
      <c r="QWB892" s="28"/>
      <c r="QWC892" s="28"/>
      <c r="QWD892" s="28"/>
      <c r="QWE892" s="28"/>
      <c r="QWF892" s="28"/>
      <c r="QWG892" s="28"/>
      <c r="QWH892" s="28"/>
      <c r="QWI892" s="28"/>
      <c r="QWJ892" s="28"/>
      <c r="QWK892" s="28"/>
      <c r="QWL892" s="28"/>
      <c r="QWM892" s="28"/>
      <c r="QWN892" s="28"/>
      <c r="QWO892" s="28"/>
      <c r="QWP892" s="28"/>
      <c r="QWQ892" s="28"/>
      <c r="QWR892" s="28"/>
      <c r="QWS892" s="28"/>
      <c r="QWT892" s="28"/>
      <c r="QWU892" s="28"/>
      <c r="QWV892" s="28"/>
      <c r="QWW892" s="28"/>
      <c r="QWX892" s="28"/>
      <c r="QWY892" s="28"/>
      <c r="QWZ892" s="28"/>
      <c r="QXA892" s="28"/>
      <c r="QXB892" s="28"/>
      <c r="QXC892" s="28"/>
      <c r="QXD892" s="28"/>
      <c r="QXE892" s="28"/>
      <c r="QXF892" s="28"/>
      <c r="QXG892" s="28"/>
      <c r="QXH892" s="28"/>
      <c r="QXI892" s="28"/>
      <c r="QXJ892" s="28"/>
      <c r="QXK892" s="28"/>
      <c r="QXL892" s="28"/>
      <c r="QXM892" s="28"/>
      <c r="QXN892" s="28"/>
      <c r="QXO892" s="28"/>
      <c r="QXP892" s="28"/>
      <c r="QXQ892" s="28"/>
      <c r="QXR892" s="28"/>
      <c r="QXS892" s="28"/>
      <c r="QXT892" s="28"/>
      <c r="QXU892" s="28"/>
      <c r="QXV892" s="28"/>
      <c r="QXW892" s="28"/>
      <c r="QXX892" s="28"/>
      <c r="QXY892" s="28"/>
      <c r="QXZ892" s="28"/>
      <c r="QYA892" s="28"/>
      <c r="QYB892" s="28"/>
      <c r="QYC892" s="28"/>
      <c r="QYD892" s="28"/>
      <c r="QYE892" s="28"/>
      <c r="QYF892" s="28"/>
      <c r="QYG892" s="28"/>
      <c r="QYH892" s="28"/>
      <c r="QYI892" s="28"/>
      <c r="QYJ892" s="28"/>
      <c r="QYK892" s="28"/>
      <c r="QYL892" s="28"/>
      <c r="QYM892" s="28"/>
      <c r="QYN892" s="28"/>
      <c r="QYO892" s="28"/>
      <c r="QYP892" s="28"/>
      <c r="QYQ892" s="28"/>
      <c r="QYR892" s="28"/>
      <c r="QYS892" s="28"/>
      <c r="QYT892" s="28"/>
      <c r="QYU892" s="28"/>
      <c r="QYV892" s="28"/>
      <c r="QYW892" s="28"/>
      <c r="QYX892" s="28"/>
      <c r="QYY892" s="28"/>
      <c r="QYZ892" s="28"/>
      <c r="QZA892" s="28"/>
      <c r="QZB892" s="28"/>
      <c r="QZC892" s="28"/>
      <c r="QZD892" s="28"/>
      <c r="QZE892" s="28"/>
      <c r="QZF892" s="28"/>
      <c r="QZG892" s="28"/>
      <c r="QZH892" s="28"/>
      <c r="QZI892" s="28"/>
      <c r="QZJ892" s="28"/>
      <c r="QZK892" s="28"/>
      <c r="QZL892" s="28"/>
      <c r="QZM892" s="28"/>
      <c r="QZN892" s="28"/>
      <c r="QZO892" s="28"/>
      <c r="QZP892" s="28"/>
      <c r="QZQ892" s="28"/>
      <c r="QZR892" s="28"/>
      <c r="QZS892" s="28"/>
      <c r="QZT892" s="28"/>
      <c r="QZU892" s="28"/>
      <c r="QZV892" s="28"/>
      <c r="QZW892" s="28"/>
      <c r="QZX892" s="28"/>
      <c r="QZY892" s="28"/>
      <c r="QZZ892" s="28"/>
      <c r="RAA892" s="28"/>
      <c r="RAB892" s="28"/>
      <c r="RAC892" s="28"/>
      <c r="RAD892" s="28"/>
      <c r="RAE892" s="28"/>
      <c r="RAF892" s="28"/>
      <c r="RAG892" s="28"/>
      <c r="RAH892" s="28"/>
      <c r="RAI892" s="28"/>
      <c r="RAJ892" s="28"/>
      <c r="RAK892" s="28"/>
      <c r="RAL892" s="28"/>
      <c r="RAM892" s="28"/>
      <c r="RAN892" s="28"/>
      <c r="RAO892" s="28"/>
      <c r="RAP892" s="28"/>
      <c r="RAQ892" s="28"/>
      <c r="RAR892" s="28"/>
      <c r="RAS892" s="28"/>
      <c r="RAT892" s="28"/>
      <c r="RAU892" s="28"/>
      <c r="RAV892" s="28"/>
      <c r="RAW892" s="28"/>
      <c r="RAX892" s="28"/>
      <c r="RAY892" s="28"/>
      <c r="RAZ892" s="28"/>
      <c r="RBA892" s="28"/>
      <c r="RBB892" s="28"/>
      <c r="RBC892" s="28"/>
      <c r="RBD892" s="28"/>
      <c r="RBE892" s="28"/>
      <c r="RBF892" s="28"/>
      <c r="RBG892" s="28"/>
      <c r="RBH892" s="28"/>
      <c r="RBI892" s="28"/>
      <c r="RBJ892" s="28"/>
      <c r="RBK892" s="28"/>
      <c r="RBL892" s="28"/>
      <c r="RBM892" s="28"/>
      <c r="RBN892" s="28"/>
      <c r="RBO892" s="28"/>
      <c r="RBP892" s="28"/>
      <c r="RBQ892" s="28"/>
      <c r="RBR892" s="28"/>
      <c r="RBS892" s="28"/>
      <c r="RBT892" s="28"/>
      <c r="RBU892" s="28"/>
      <c r="RBV892" s="28"/>
      <c r="RBW892" s="28"/>
      <c r="RBX892" s="28"/>
      <c r="RBY892" s="28"/>
      <c r="RBZ892" s="28"/>
      <c r="RCA892" s="28"/>
      <c r="RCB892" s="28"/>
      <c r="RCC892" s="28"/>
      <c r="RCD892" s="28"/>
      <c r="RCE892" s="28"/>
      <c r="RCF892" s="28"/>
      <c r="RCG892" s="28"/>
      <c r="RCH892" s="28"/>
      <c r="RCI892" s="28"/>
      <c r="RCJ892" s="28"/>
      <c r="RCK892" s="28"/>
      <c r="RCL892" s="28"/>
      <c r="RCM892" s="28"/>
      <c r="RCN892" s="28"/>
      <c r="RCO892" s="28"/>
      <c r="RCP892" s="28"/>
      <c r="RCQ892" s="28"/>
      <c r="RCR892" s="28"/>
      <c r="RCS892" s="28"/>
      <c r="RCT892" s="28"/>
      <c r="RCU892" s="28"/>
      <c r="RCV892" s="28"/>
      <c r="RCW892" s="28"/>
      <c r="RCX892" s="28"/>
      <c r="RCY892" s="28"/>
      <c r="RCZ892" s="28"/>
      <c r="RDA892" s="28"/>
      <c r="RDB892" s="28"/>
      <c r="RDC892" s="28"/>
      <c r="RDD892" s="28"/>
      <c r="RDE892" s="28"/>
      <c r="RDF892" s="28"/>
      <c r="RDG892" s="28"/>
      <c r="RDH892" s="28"/>
      <c r="RDI892" s="28"/>
      <c r="RDJ892" s="28"/>
      <c r="RDK892" s="28"/>
      <c r="RDL892" s="28"/>
      <c r="RDM892" s="28"/>
      <c r="RDN892" s="28"/>
      <c r="RDO892" s="28"/>
      <c r="RDP892" s="28"/>
      <c r="RDQ892" s="28"/>
      <c r="RDR892" s="28"/>
      <c r="RDS892" s="28"/>
      <c r="RDT892" s="28"/>
      <c r="RDU892" s="28"/>
      <c r="RDV892" s="28"/>
      <c r="RDW892" s="28"/>
      <c r="RDX892" s="28"/>
      <c r="RDY892" s="28"/>
      <c r="RDZ892" s="28"/>
      <c r="REA892" s="28"/>
      <c r="REB892" s="28"/>
      <c r="REC892" s="28"/>
      <c r="RED892" s="28"/>
      <c r="REE892" s="28"/>
      <c r="REF892" s="28"/>
      <c r="REG892" s="28"/>
      <c r="REH892" s="28"/>
      <c r="REI892" s="28"/>
      <c r="REJ892" s="28"/>
      <c r="REK892" s="28"/>
      <c r="REL892" s="28"/>
      <c r="REM892" s="28"/>
      <c r="REN892" s="28"/>
      <c r="REO892" s="28"/>
      <c r="REP892" s="28"/>
      <c r="REQ892" s="28"/>
      <c r="RER892" s="28"/>
      <c r="RES892" s="28"/>
      <c r="RET892" s="28"/>
      <c r="REU892" s="28"/>
      <c r="REV892" s="28"/>
      <c r="REW892" s="28"/>
      <c r="REX892" s="28"/>
      <c r="REY892" s="28"/>
      <c r="REZ892" s="28"/>
      <c r="RFA892" s="28"/>
      <c r="RFB892" s="28"/>
      <c r="RFC892" s="28"/>
      <c r="RFD892" s="28"/>
      <c r="RFE892" s="28"/>
      <c r="RFF892" s="28"/>
      <c r="RFG892" s="28"/>
      <c r="RFH892" s="28"/>
      <c r="RFI892" s="28"/>
      <c r="RFJ892" s="28"/>
      <c r="RFK892" s="28"/>
      <c r="RFL892" s="28"/>
      <c r="RFM892" s="28"/>
      <c r="RFN892" s="28"/>
      <c r="RFO892" s="28"/>
      <c r="RFP892" s="28"/>
      <c r="RFQ892" s="28"/>
      <c r="RFR892" s="28"/>
      <c r="RFS892" s="28"/>
      <c r="RFT892" s="28"/>
      <c r="RFU892" s="28"/>
      <c r="RFV892" s="28"/>
      <c r="RFW892" s="28"/>
      <c r="RFX892" s="28"/>
      <c r="RFY892" s="28"/>
      <c r="RFZ892" s="28"/>
      <c r="RGA892" s="28"/>
      <c r="RGB892" s="28"/>
      <c r="RGC892" s="28"/>
      <c r="RGD892" s="28"/>
      <c r="RGE892" s="28"/>
      <c r="RGF892" s="28"/>
      <c r="RGG892" s="28"/>
      <c r="RGH892" s="28"/>
      <c r="RGI892" s="28"/>
      <c r="RGJ892" s="28"/>
      <c r="RGK892" s="28"/>
      <c r="RGL892" s="28"/>
      <c r="RGM892" s="28"/>
      <c r="RGN892" s="28"/>
      <c r="RGO892" s="28"/>
      <c r="RGP892" s="28"/>
      <c r="RGQ892" s="28"/>
      <c r="RGR892" s="28"/>
      <c r="RGS892" s="28"/>
      <c r="RGT892" s="28"/>
      <c r="RGU892" s="28"/>
      <c r="RGV892" s="28"/>
      <c r="RGW892" s="28"/>
      <c r="RGX892" s="28"/>
      <c r="RGY892" s="28"/>
      <c r="RGZ892" s="28"/>
      <c r="RHA892" s="28"/>
      <c r="RHB892" s="28"/>
      <c r="RHC892" s="28"/>
      <c r="RHD892" s="28"/>
      <c r="RHE892" s="28"/>
      <c r="RHF892" s="28"/>
      <c r="RHG892" s="28"/>
      <c r="RHH892" s="28"/>
      <c r="RHI892" s="28"/>
      <c r="RHJ892" s="28"/>
      <c r="RHK892" s="28"/>
      <c r="RHL892" s="28"/>
      <c r="RHM892" s="28"/>
      <c r="RHN892" s="28"/>
      <c r="RHO892" s="28"/>
      <c r="RHP892" s="28"/>
      <c r="RHQ892" s="28"/>
      <c r="RHR892" s="28"/>
      <c r="RHS892" s="28"/>
      <c r="RHT892" s="28"/>
      <c r="RHU892" s="28"/>
      <c r="RHV892" s="28"/>
      <c r="RHW892" s="28"/>
      <c r="RHX892" s="28"/>
      <c r="RHY892" s="28"/>
      <c r="RHZ892" s="28"/>
      <c r="RIA892" s="28"/>
      <c r="RIB892" s="28"/>
      <c r="RIC892" s="28"/>
      <c r="RID892" s="28"/>
      <c r="RIE892" s="28"/>
      <c r="RIF892" s="28"/>
      <c r="RIG892" s="28"/>
      <c r="RIH892" s="28"/>
      <c r="RII892" s="28"/>
      <c r="RIJ892" s="28"/>
      <c r="RIK892" s="28"/>
      <c r="RIL892" s="28"/>
      <c r="RIM892" s="28"/>
      <c r="RIN892" s="28"/>
      <c r="RIO892" s="28"/>
      <c r="RIP892" s="28"/>
      <c r="RIQ892" s="28"/>
      <c r="RIR892" s="28"/>
      <c r="RIS892" s="28"/>
      <c r="RIT892" s="28"/>
      <c r="RIU892" s="28"/>
      <c r="RIV892" s="28"/>
      <c r="RIW892" s="28"/>
      <c r="RIX892" s="28"/>
      <c r="RIY892" s="28"/>
      <c r="RIZ892" s="28"/>
      <c r="RJA892" s="28"/>
      <c r="RJB892" s="28"/>
      <c r="RJC892" s="28"/>
      <c r="RJD892" s="28"/>
      <c r="RJE892" s="28"/>
      <c r="RJF892" s="28"/>
      <c r="RJG892" s="28"/>
      <c r="RJH892" s="28"/>
      <c r="RJI892" s="28"/>
      <c r="RJJ892" s="28"/>
      <c r="RJK892" s="28"/>
      <c r="RJL892" s="28"/>
      <c r="RJM892" s="28"/>
      <c r="RJN892" s="28"/>
      <c r="RJO892" s="28"/>
      <c r="RJP892" s="28"/>
      <c r="RJQ892" s="28"/>
      <c r="RJR892" s="28"/>
      <c r="RJS892" s="28"/>
      <c r="RJT892" s="28"/>
      <c r="RJU892" s="28"/>
      <c r="RJV892" s="28"/>
      <c r="RJW892" s="28"/>
      <c r="RJX892" s="28"/>
      <c r="RJY892" s="28"/>
      <c r="RJZ892" s="28"/>
      <c r="RKA892" s="28"/>
      <c r="RKB892" s="28"/>
      <c r="RKC892" s="28"/>
      <c r="RKD892" s="28"/>
      <c r="RKE892" s="28"/>
      <c r="RKF892" s="28"/>
      <c r="RKG892" s="28"/>
      <c r="RKH892" s="28"/>
      <c r="RKI892" s="28"/>
      <c r="RKJ892" s="28"/>
      <c r="RKK892" s="28"/>
      <c r="RKL892" s="28"/>
      <c r="RKM892" s="28"/>
      <c r="RKN892" s="28"/>
      <c r="RKO892" s="28"/>
      <c r="RKP892" s="28"/>
      <c r="RKQ892" s="28"/>
      <c r="RKR892" s="28"/>
      <c r="RKS892" s="28"/>
      <c r="RKT892" s="28"/>
      <c r="RKU892" s="28"/>
      <c r="RKV892" s="28"/>
      <c r="RKW892" s="28"/>
      <c r="RKX892" s="28"/>
      <c r="RKY892" s="28"/>
      <c r="RKZ892" s="28"/>
      <c r="RLA892" s="28"/>
      <c r="RLB892" s="28"/>
      <c r="RLC892" s="28"/>
      <c r="RLD892" s="28"/>
      <c r="RLE892" s="28"/>
      <c r="RLF892" s="28"/>
      <c r="RLG892" s="28"/>
      <c r="RLH892" s="28"/>
      <c r="RLI892" s="28"/>
      <c r="RLJ892" s="28"/>
      <c r="RLK892" s="28"/>
      <c r="RLL892" s="28"/>
      <c r="RLM892" s="28"/>
      <c r="RLN892" s="28"/>
      <c r="RLO892" s="28"/>
      <c r="RLP892" s="28"/>
      <c r="RLQ892" s="28"/>
      <c r="RLR892" s="28"/>
      <c r="RLS892" s="28"/>
      <c r="RLT892" s="28"/>
      <c r="RLU892" s="28"/>
      <c r="RLV892" s="28"/>
      <c r="RLW892" s="28"/>
      <c r="RLX892" s="28"/>
      <c r="RLY892" s="28"/>
      <c r="RLZ892" s="28"/>
      <c r="RMA892" s="28"/>
      <c r="RMB892" s="28"/>
      <c r="RMC892" s="28"/>
      <c r="RMD892" s="28"/>
      <c r="RME892" s="28"/>
      <c r="RMF892" s="28"/>
      <c r="RMG892" s="28"/>
      <c r="RMH892" s="28"/>
      <c r="RMI892" s="28"/>
      <c r="RMJ892" s="28"/>
      <c r="RMK892" s="28"/>
      <c r="RML892" s="28"/>
      <c r="RMM892" s="28"/>
      <c r="RMN892" s="28"/>
      <c r="RMO892" s="28"/>
      <c r="RMP892" s="28"/>
      <c r="RMQ892" s="28"/>
      <c r="RMR892" s="28"/>
      <c r="RMS892" s="28"/>
      <c r="RMT892" s="28"/>
      <c r="RMU892" s="28"/>
      <c r="RMV892" s="28"/>
      <c r="RMW892" s="28"/>
      <c r="RMX892" s="28"/>
      <c r="RMY892" s="28"/>
      <c r="RMZ892" s="28"/>
      <c r="RNA892" s="28"/>
      <c r="RNB892" s="28"/>
      <c r="RNC892" s="28"/>
      <c r="RND892" s="28"/>
      <c r="RNE892" s="28"/>
      <c r="RNF892" s="28"/>
      <c r="RNG892" s="28"/>
      <c r="RNH892" s="28"/>
      <c r="RNI892" s="28"/>
      <c r="RNJ892" s="28"/>
      <c r="RNK892" s="28"/>
      <c r="RNL892" s="28"/>
      <c r="RNM892" s="28"/>
      <c r="RNN892" s="28"/>
      <c r="RNO892" s="28"/>
      <c r="RNP892" s="28"/>
      <c r="RNQ892" s="28"/>
      <c r="RNR892" s="28"/>
      <c r="RNS892" s="28"/>
      <c r="RNT892" s="28"/>
      <c r="RNU892" s="28"/>
      <c r="RNV892" s="28"/>
      <c r="RNW892" s="28"/>
      <c r="RNX892" s="28"/>
      <c r="RNY892" s="28"/>
      <c r="RNZ892" s="28"/>
      <c r="ROA892" s="28"/>
      <c r="ROB892" s="28"/>
      <c r="ROC892" s="28"/>
      <c r="ROD892" s="28"/>
      <c r="ROE892" s="28"/>
      <c r="ROF892" s="28"/>
      <c r="ROG892" s="28"/>
      <c r="ROH892" s="28"/>
      <c r="ROI892" s="28"/>
      <c r="ROJ892" s="28"/>
      <c r="ROK892" s="28"/>
      <c r="ROL892" s="28"/>
      <c r="ROM892" s="28"/>
      <c r="RON892" s="28"/>
      <c r="ROO892" s="28"/>
      <c r="ROP892" s="28"/>
      <c r="ROQ892" s="28"/>
      <c r="ROR892" s="28"/>
      <c r="ROS892" s="28"/>
      <c r="ROT892" s="28"/>
      <c r="ROU892" s="28"/>
      <c r="ROV892" s="28"/>
      <c r="ROW892" s="28"/>
      <c r="ROX892" s="28"/>
      <c r="ROY892" s="28"/>
      <c r="ROZ892" s="28"/>
      <c r="RPA892" s="28"/>
      <c r="RPB892" s="28"/>
      <c r="RPC892" s="28"/>
      <c r="RPD892" s="28"/>
      <c r="RPE892" s="28"/>
      <c r="RPF892" s="28"/>
      <c r="RPG892" s="28"/>
      <c r="RPH892" s="28"/>
      <c r="RPI892" s="28"/>
      <c r="RPJ892" s="28"/>
      <c r="RPK892" s="28"/>
      <c r="RPL892" s="28"/>
      <c r="RPM892" s="28"/>
      <c r="RPN892" s="28"/>
      <c r="RPO892" s="28"/>
      <c r="RPP892" s="28"/>
      <c r="RPQ892" s="28"/>
      <c r="RPR892" s="28"/>
      <c r="RPS892" s="28"/>
      <c r="RPT892" s="28"/>
      <c r="RPU892" s="28"/>
      <c r="RPV892" s="28"/>
      <c r="RPW892" s="28"/>
      <c r="RPX892" s="28"/>
      <c r="RPY892" s="28"/>
      <c r="RPZ892" s="28"/>
      <c r="RQA892" s="28"/>
      <c r="RQB892" s="28"/>
      <c r="RQC892" s="28"/>
      <c r="RQD892" s="28"/>
      <c r="RQE892" s="28"/>
      <c r="RQF892" s="28"/>
      <c r="RQG892" s="28"/>
      <c r="RQH892" s="28"/>
      <c r="RQI892" s="28"/>
      <c r="RQJ892" s="28"/>
      <c r="RQK892" s="28"/>
      <c r="RQL892" s="28"/>
      <c r="RQM892" s="28"/>
      <c r="RQN892" s="28"/>
      <c r="RQO892" s="28"/>
      <c r="RQP892" s="28"/>
      <c r="RQQ892" s="28"/>
      <c r="RQR892" s="28"/>
      <c r="RQS892" s="28"/>
      <c r="RQT892" s="28"/>
      <c r="RQU892" s="28"/>
      <c r="RQV892" s="28"/>
      <c r="RQW892" s="28"/>
      <c r="RQX892" s="28"/>
      <c r="RQY892" s="28"/>
      <c r="RQZ892" s="28"/>
      <c r="RRA892" s="28"/>
      <c r="RRB892" s="28"/>
      <c r="RRC892" s="28"/>
      <c r="RRD892" s="28"/>
      <c r="RRE892" s="28"/>
      <c r="RRF892" s="28"/>
      <c r="RRG892" s="28"/>
      <c r="RRH892" s="28"/>
      <c r="RRI892" s="28"/>
      <c r="RRJ892" s="28"/>
      <c r="RRK892" s="28"/>
      <c r="RRL892" s="28"/>
      <c r="RRM892" s="28"/>
      <c r="RRN892" s="28"/>
      <c r="RRO892" s="28"/>
      <c r="RRP892" s="28"/>
      <c r="RRQ892" s="28"/>
      <c r="RRR892" s="28"/>
      <c r="RRS892" s="28"/>
      <c r="RRT892" s="28"/>
      <c r="RRU892" s="28"/>
      <c r="RRV892" s="28"/>
      <c r="RRW892" s="28"/>
      <c r="RRX892" s="28"/>
      <c r="RRY892" s="28"/>
      <c r="RRZ892" s="28"/>
      <c r="RSA892" s="28"/>
      <c r="RSB892" s="28"/>
      <c r="RSC892" s="28"/>
      <c r="RSD892" s="28"/>
      <c r="RSE892" s="28"/>
      <c r="RSF892" s="28"/>
      <c r="RSG892" s="28"/>
      <c r="RSH892" s="28"/>
      <c r="RSI892" s="28"/>
      <c r="RSJ892" s="28"/>
      <c r="RSK892" s="28"/>
      <c r="RSL892" s="28"/>
      <c r="RSM892" s="28"/>
      <c r="RSN892" s="28"/>
      <c r="RSO892" s="28"/>
      <c r="RSP892" s="28"/>
      <c r="RSQ892" s="28"/>
      <c r="RSR892" s="28"/>
      <c r="RSS892" s="28"/>
      <c r="RST892" s="28"/>
      <c r="RSU892" s="28"/>
      <c r="RSV892" s="28"/>
      <c r="RSW892" s="28"/>
      <c r="RSX892" s="28"/>
      <c r="RSY892" s="28"/>
      <c r="RSZ892" s="28"/>
      <c r="RTA892" s="28"/>
      <c r="RTB892" s="28"/>
      <c r="RTC892" s="28"/>
      <c r="RTD892" s="28"/>
      <c r="RTE892" s="28"/>
      <c r="RTF892" s="28"/>
      <c r="RTG892" s="28"/>
      <c r="RTH892" s="28"/>
      <c r="RTI892" s="28"/>
      <c r="RTJ892" s="28"/>
      <c r="RTK892" s="28"/>
      <c r="RTL892" s="28"/>
      <c r="RTM892" s="28"/>
      <c r="RTN892" s="28"/>
      <c r="RTO892" s="28"/>
      <c r="RTP892" s="28"/>
      <c r="RTQ892" s="28"/>
      <c r="RTR892" s="28"/>
      <c r="RTS892" s="28"/>
      <c r="RTT892" s="28"/>
      <c r="RTU892" s="28"/>
      <c r="RTV892" s="28"/>
      <c r="RTW892" s="28"/>
      <c r="RTX892" s="28"/>
      <c r="RTY892" s="28"/>
      <c r="RTZ892" s="28"/>
      <c r="RUA892" s="28"/>
      <c r="RUB892" s="28"/>
      <c r="RUC892" s="28"/>
      <c r="RUD892" s="28"/>
      <c r="RUE892" s="28"/>
      <c r="RUF892" s="28"/>
      <c r="RUG892" s="28"/>
      <c r="RUH892" s="28"/>
      <c r="RUI892" s="28"/>
      <c r="RUJ892" s="28"/>
      <c r="RUK892" s="28"/>
      <c r="RUL892" s="28"/>
      <c r="RUM892" s="28"/>
      <c r="RUN892" s="28"/>
      <c r="RUO892" s="28"/>
      <c r="RUP892" s="28"/>
      <c r="RUQ892" s="28"/>
      <c r="RUR892" s="28"/>
      <c r="RUS892" s="28"/>
      <c r="RUT892" s="28"/>
      <c r="RUU892" s="28"/>
      <c r="RUV892" s="28"/>
      <c r="RUW892" s="28"/>
      <c r="RUX892" s="28"/>
      <c r="RUY892" s="28"/>
      <c r="RUZ892" s="28"/>
      <c r="RVA892" s="28"/>
      <c r="RVB892" s="28"/>
      <c r="RVC892" s="28"/>
      <c r="RVD892" s="28"/>
      <c r="RVE892" s="28"/>
      <c r="RVF892" s="28"/>
      <c r="RVG892" s="28"/>
      <c r="RVH892" s="28"/>
      <c r="RVI892" s="28"/>
      <c r="RVJ892" s="28"/>
      <c r="RVK892" s="28"/>
      <c r="RVL892" s="28"/>
      <c r="RVM892" s="28"/>
      <c r="RVN892" s="28"/>
      <c r="RVO892" s="28"/>
      <c r="RVP892" s="28"/>
      <c r="RVQ892" s="28"/>
      <c r="RVR892" s="28"/>
      <c r="RVS892" s="28"/>
      <c r="RVT892" s="28"/>
      <c r="RVU892" s="28"/>
      <c r="RVV892" s="28"/>
      <c r="RVW892" s="28"/>
      <c r="RVX892" s="28"/>
      <c r="RVY892" s="28"/>
      <c r="RVZ892" s="28"/>
      <c r="RWA892" s="28"/>
      <c r="RWB892" s="28"/>
      <c r="RWC892" s="28"/>
      <c r="RWD892" s="28"/>
      <c r="RWE892" s="28"/>
      <c r="RWF892" s="28"/>
      <c r="RWG892" s="28"/>
      <c r="RWH892" s="28"/>
      <c r="RWI892" s="28"/>
      <c r="RWJ892" s="28"/>
      <c r="RWK892" s="28"/>
      <c r="RWL892" s="28"/>
      <c r="RWM892" s="28"/>
      <c r="RWN892" s="28"/>
      <c r="RWO892" s="28"/>
      <c r="RWP892" s="28"/>
      <c r="RWQ892" s="28"/>
      <c r="RWR892" s="28"/>
      <c r="RWS892" s="28"/>
      <c r="RWT892" s="28"/>
      <c r="RWU892" s="28"/>
      <c r="RWV892" s="28"/>
      <c r="RWW892" s="28"/>
      <c r="RWX892" s="28"/>
      <c r="RWY892" s="28"/>
      <c r="RWZ892" s="28"/>
      <c r="RXA892" s="28"/>
      <c r="RXB892" s="28"/>
      <c r="RXC892" s="28"/>
      <c r="RXD892" s="28"/>
      <c r="RXE892" s="28"/>
      <c r="RXF892" s="28"/>
      <c r="RXG892" s="28"/>
      <c r="RXH892" s="28"/>
      <c r="RXI892" s="28"/>
      <c r="RXJ892" s="28"/>
      <c r="RXK892" s="28"/>
      <c r="RXL892" s="28"/>
      <c r="RXM892" s="28"/>
      <c r="RXN892" s="28"/>
      <c r="RXO892" s="28"/>
      <c r="RXP892" s="28"/>
      <c r="RXQ892" s="28"/>
      <c r="RXR892" s="28"/>
      <c r="RXS892" s="28"/>
      <c r="RXT892" s="28"/>
      <c r="RXU892" s="28"/>
      <c r="RXV892" s="28"/>
      <c r="RXW892" s="28"/>
      <c r="RXX892" s="28"/>
      <c r="RXY892" s="28"/>
      <c r="RXZ892" s="28"/>
      <c r="RYA892" s="28"/>
      <c r="RYB892" s="28"/>
      <c r="RYC892" s="28"/>
      <c r="RYD892" s="28"/>
      <c r="RYE892" s="28"/>
      <c r="RYF892" s="28"/>
      <c r="RYG892" s="28"/>
      <c r="RYH892" s="28"/>
      <c r="RYI892" s="28"/>
      <c r="RYJ892" s="28"/>
      <c r="RYK892" s="28"/>
      <c r="RYL892" s="28"/>
      <c r="RYM892" s="28"/>
      <c r="RYN892" s="28"/>
      <c r="RYO892" s="28"/>
      <c r="RYP892" s="28"/>
      <c r="RYQ892" s="28"/>
      <c r="RYR892" s="28"/>
      <c r="RYS892" s="28"/>
      <c r="RYT892" s="28"/>
      <c r="RYU892" s="28"/>
      <c r="RYV892" s="28"/>
      <c r="RYW892" s="28"/>
      <c r="RYX892" s="28"/>
      <c r="RYY892" s="28"/>
      <c r="RYZ892" s="28"/>
      <c r="RZA892" s="28"/>
      <c r="RZB892" s="28"/>
      <c r="RZC892" s="28"/>
      <c r="RZD892" s="28"/>
      <c r="RZE892" s="28"/>
      <c r="RZF892" s="28"/>
      <c r="RZG892" s="28"/>
      <c r="RZH892" s="28"/>
      <c r="RZI892" s="28"/>
      <c r="RZJ892" s="28"/>
      <c r="RZK892" s="28"/>
      <c r="RZL892" s="28"/>
      <c r="RZM892" s="28"/>
      <c r="RZN892" s="28"/>
      <c r="RZO892" s="28"/>
      <c r="RZP892" s="28"/>
      <c r="RZQ892" s="28"/>
      <c r="RZR892" s="28"/>
      <c r="RZS892" s="28"/>
      <c r="RZT892" s="28"/>
      <c r="RZU892" s="28"/>
      <c r="RZV892" s="28"/>
      <c r="RZW892" s="28"/>
      <c r="RZX892" s="28"/>
      <c r="RZY892" s="28"/>
      <c r="RZZ892" s="28"/>
      <c r="SAA892" s="28"/>
      <c r="SAB892" s="28"/>
      <c r="SAC892" s="28"/>
      <c r="SAD892" s="28"/>
      <c r="SAE892" s="28"/>
      <c r="SAF892" s="28"/>
      <c r="SAG892" s="28"/>
      <c r="SAH892" s="28"/>
      <c r="SAI892" s="28"/>
      <c r="SAJ892" s="28"/>
      <c r="SAK892" s="28"/>
      <c r="SAL892" s="28"/>
      <c r="SAM892" s="28"/>
      <c r="SAN892" s="28"/>
      <c r="SAO892" s="28"/>
      <c r="SAP892" s="28"/>
      <c r="SAQ892" s="28"/>
      <c r="SAR892" s="28"/>
      <c r="SAS892" s="28"/>
      <c r="SAT892" s="28"/>
      <c r="SAU892" s="28"/>
      <c r="SAV892" s="28"/>
      <c r="SAW892" s="28"/>
      <c r="SAX892" s="28"/>
      <c r="SAY892" s="28"/>
      <c r="SAZ892" s="28"/>
      <c r="SBA892" s="28"/>
      <c r="SBB892" s="28"/>
      <c r="SBC892" s="28"/>
      <c r="SBD892" s="28"/>
      <c r="SBE892" s="28"/>
      <c r="SBF892" s="28"/>
      <c r="SBG892" s="28"/>
      <c r="SBH892" s="28"/>
      <c r="SBI892" s="28"/>
      <c r="SBJ892" s="28"/>
      <c r="SBK892" s="28"/>
      <c r="SBL892" s="28"/>
      <c r="SBM892" s="28"/>
      <c r="SBN892" s="28"/>
      <c r="SBO892" s="28"/>
      <c r="SBP892" s="28"/>
      <c r="SBQ892" s="28"/>
      <c r="SBR892" s="28"/>
      <c r="SBS892" s="28"/>
      <c r="SBT892" s="28"/>
      <c r="SBU892" s="28"/>
      <c r="SBV892" s="28"/>
      <c r="SBW892" s="28"/>
      <c r="SBX892" s="28"/>
      <c r="SBY892" s="28"/>
      <c r="SBZ892" s="28"/>
      <c r="SCA892" s="28"/>
      <c r="SCB892" s="28"/>
      <c r="SCC892" s="28"/>
      <c r="SCD892" s="28"/>
      <c r="SCE892" s="28"/>
      <c r="SCF892" s="28"/>
      <c r="SCG892" s="28"/>
      <c r="SCH892" s="28"/>
      <c r="SCI892" s="28"/>
      <c r="SCJ892" s="28"/>
      <c r="SCK892" s="28"/>
      <c r="SCL892" s="28"/>
      <c r="SCM892" s="28"/>
      <c r="SCN892" s="28"/>
      <c r="SCO892" s="28"/>
      <c r="SCP892" s="28"/>
      <c r="SCQ892" s="28"/>
      <c r="SCR892" s="28"/>
      <c r="SCS892" s="28"/>
      <c r="SCT892" s="28"/>
      <c r="SCU892" s="28"/>
      <c r="SCV892" s="28"/>
      <c r="SCW892" s="28"/>
      <c r="SCX892" s="28"/>
      <c r="SCY892" s="28"/>
      <c r="SCZ892" s="28"/>
      <c r="SDA892" s="28"/>
      <c r="SDB892" s="28"/>
      <c r="SDC892" s="28"/>
      <c r="SDD892" s="28"/>
      <c r="SDE892" s="28"/>
      <c r="SDF892" s="28"/>
      <c r="SDG892" s="28"/>
      <c r="SDH892" s="28"/>
      <c r="SDI892" s="28"/>
      <c r="SDJ892" s="28"/>
      <c r="SDK892" s="28"/>
      <c r="SDL892" s="28"/>
      <c r="SDM892" s="28"/>
      <c r="SDN892" s="28"/>
      <c r="SDO892" s="28"/>
      <c r="SDP892" s="28"/>
      <c r="SDQ892" s="28"/>
      <c r="SDR892" s="28"/>
      <c r="SDS892" s="28"/>
      <c r="SDT892" s="28"/>
      <c r="SDU892" s="28"/>
      <c r="SDV892" s="28"/>
      <c r="SDW892" s="28"/>
      <c r="SDX892" s="28"/>
      <c r="SDY892" s="28"/>
      <c r="SDZ892" s="28"/>
      <c r="SEA892" s="28"/>
      <c r="SEB892" s="28"/>
      <c r="SEC892" s="28"/>
      <c r="SED892" s="28"/>
      <c r="SEE892" s="28"/>
      <c r="SEF892" s="28"/>
      <c r="SEG892" s="28"/>
      <c r="SEH892" s="28"/>
      <c r="SEI892" s="28"/>
      <c r="SEJ892" s="28"/>
      <c r="SEK892" s="28"/>
      <c r="SEL892" s="28"/>
      <c r="SEM892" s="28"/>
      <c r="SEN892" s="28"/>
      <c r="SEO892" s="28"/>
      <c r="SEP892" s="28"/>
      <c r="SEQ892" s="28"/>
      <c r="SER892" s="28"/>
      <c r="SES892" s="28"/>
      <c r="SET892" s="28"/>
      <c r="SEU892" s="28"/>
      <c r="SEV892" s="28"/>
      <c r="SEW892" s="28"/>
      <c r="SEX892" s="28"/>
      <c r="SEY892" s="28"/>
      <c r="SEZ892" s="28"/>
      <c r="SFA892" s="28"/>
      <c r="SFB892" s="28"/>
      <c r="SFC892" s="28"/>
      <c r="SFD892" s="28"/>
      <c r="SFE892" s="28"/>
      <c r="SFF892" s="28"/>
      <c r="SFG892" s="28"/>
      <c r="SFH892" s="28"/>
      <c r="SFI892" s="28"/>
      <c r="SFJ892" s="28"/>
      <c r="SFK892" s="28"/>
      <c r="SFL892" s="28"/>
      <c r="SFM892" s="28"/>
      <c r="SFN892" s="28"/>
      <c r="SFO892" s="28"/>
      <c r="SFP892" s="28"/>
      <c r="SFQ892" s="28"/>
      <c r="SFR892" s="28"/>
      <c r="SFS892" s="28"/>
      <c r="SFT892" s="28"/>
      <c r="SFU892" s="28"/>
      <c r="SFV892" s="28"/>
      <c r="SFW892" s="28"/>
      <c r="SFX892" s="28"/>
      <c r="SFY892" s="28"/>
      <c r="SFZ892" s="28"/>
      <c r="SGA892" s="28"/>
      <c r="SGB892" s="28"/>
      <c r="SGC892" s="28"/>
      <c r="SGD892" s="28"/>
      <c r="SGE892" s="28"/>
      <c r="SGF892" s="28"/>
      <c r="SGG892" s="28"/>
      <c r="SGH892" s="28"/>
      <c r="SGI892" s="28"/>
      <c r="SGJ892" s="28"/>
      <c r="SGK892" s="28"/>
      <c r="SGL892" s="28"/>
      <c r="SGM892" s="28"/>
      <c r="SGN892" s="28"/>
      <c r="SGO892" s="28"/>
      <c r="SGP892" s="28"/>
      <c r="SGQ892" s="28"/>
      <c r="SGR892" s="28"/>
      <c r="SGS892" s="28"/>
      <c r="SGT892" s="28"/>
      <c r="SGU892" s="28"/>
      <c r="SGV892" s="28"/>
      <c r="SGW892" s="28"/>
      <c r="SGX892" s="28"/>
      <c r="SGY892" s="28"/>
      <c r="SGZ892" s="28"/>
      <c r="SHA892" s="28"/>
      <c r="SHB892" s="28"/>
      <c r="SHC892" s="28"/>
      <c r="SHD892" s="28"/>
      <c r="SHE892" s="28"/>
      <c r="SHF892" s="28"/>
      <c r="SHG892" s="28"/>
      <c r="SHH892" s="28"/>
      <c r="SHI892" s="28"/>
      <c r="SHJ892" s="28"/>
      <c r="SHK892" s="28"/>
      <c r="SHL892" s="28"/>
      <c r="SHM892" s="28"/>
      <c r="SHN892" s="28"/>
      <c r="SHO892" s="28"/>
      <c r="SHP892" s="28"/>
      <c r="SHQ892" s="28"/>
      <c r="SHR892" s="28"/>
      <c r="SHS892" s="28"/>
      <c r="SHT892" s="28"/>
      <c r="SHU892" s="28"/>
      <c r="SHV892" s="28"/>
      <c r="SHW892" s="28"/>
      <c r="SHX892" s="28"/>
      <c r="SHY892" s="28"/>
      <c r="SHZ892" s="28"/>
      <c r="SIA892" s="28"/>
      <c r="SIB892" s="28"/>
      <c r="SIC892" s="28"/>
      <c r="SID892" s="28"/>
      <c r="SIE892" s="28"/>
      <c r="SIF892" s="28"/>
      <c r="SIG892" s="28"/>
      <c r="SIH892" s="28"/>
      <c r="SII892" s="28"/>
      <c r="SIJ892" s="28"/>
      <c r="SIK892" s="28"/>
      <c r="SIL892" s="28"/>
      <c r="SIM892" s="28"/>
      <c r="SIN892" s="28"/>
      <c r="SIO892" s="28"/>
      <c r="SIP892" s="28"/>
      <c r="SIQ892" s="28"/>
      <c r="SIR892" s="28"/>
      <c r="SIS892" s="28"/>
      <c r="SIT892" s="28"/>
      <c r="SIU892" s="28"/>
      <c r="SIV892" s="28"/>
      <c r="SIW892" s="28"/>
      <c r="SIX892" s="28"/>
      <c r="SIY892" s="28"/>
      <c r="SIZ892" s="28"/>
      <c r="SJA892" s="28"/>
      <c r="SJB892" s="28"/>
      <c r="SJC892" s="28"/>
      <c r="SJD892" s="28"/>
      <c r="SJE892" s="28"/>
      <c r="SJF892" s="28"/>
      <c r="SJG892" s="28"/>
      <c r="SJH892" s="28"/>
      <c r="SJI892" s="28"/>
      <c r="SJJ892" s="28"/>
      <c r="SJK892" s="28"/>
      <c r="SJL892" s="28"/>
      <c r="SJM892" s="28"/>
      <c r="SJN892" s="28"/>
      <c r="SJO892" s="28"/>
      <c r="SJP892" s="28"/>
      <c r="SJQ892" s="28"/>
      <c r="SJR892" s="28"/>
      <c r="SJS892" s="28"/>
      <c r="SJT892" s="28"/>
      <c r="SJU892" s="28"/>
      <c r="SJV892" s="28"/>
      <c r="SJW892" s="28"/>
      <c r="SJX892" s="28"/>
      <c r="SJY892" s="28"/>
      <c r="SJZ892" s="28"/>
      <c r="SKA892" s="28"/>
      <c r="SKB892" s="28"/>
      <c r="SKC892" s="28"/>
      <c r="SKD892" s="28"/>
      <c r="SKE892" s="28"/>
      <c r="SKF892" s="28"/>
      <c r="SKG892" s="28"/>
      <c r="SKH892" s="28"/>
      <c r="SKI892" s="28"/>
      <c r="SKJ892" s="28"/>
      <c r="SKK892" s="28"/>
      <c r="SKL892" s="28"/>
      <c r="SKM892" s="28"/>
      <c r="SKN892" s="28"/>
      <c r="SKO892" s="28"/>
      <c r="SKP892" s="28"/>
      <c r="SKQ892" s="28"/>
      <c r="SKR892" s="28"/>
      <c r="SKS892" s="28"/>
      <c r="SKT892" s="28"/>
      <c r="SKU892" s="28"/>
      <c r="SKV892" s="28"/>
      <c r="SKW892" s="28"/>
      <c r="SKX892" s="28"/>
      <c r="SKY892" s="28"/>
      <c r="SKZ892" s="28"/>
      <c r="SLA892" s="28"/>
      <c r="SLB892" s="28"/>
      <c r="SLC892" s="28"/>
      <c r="SLD892" s="28"/>
      <c r="SLE892" s="28"/>
      <c r="SLF892" s="28"/>
      <c r="SLG892" s="28"/>
      <c r="SLH892" s="28"/>
      <c r="SLI892" s="28"/>
      <c r="SLJ892" s="28"/>
      <c r="SLK892" s="28"/>
      <c r="SLL892" s="28"/>
      <c r="SLM892" s="28"/>
      <c r="SLN892" s="28"/>
      <c r="SLO892" s="28"/>
      <c r="SLP892" s="28"/>
      <c r="SLQ892" s="28"/>
      <c r="SLR892" s="28"/>
      <c r="SLS892" s="28"/>
      <c r="SLT892" s="28"/>
      <c r="SLU892" s="28"/>
      <c r="SLV892" s="28"/>
      <c r="SLW892" s="28"/>
      <c r="SLX892" s="28"/>
      <c r="SLY892" s="28"/>
      <c r="SLZ892" s="28"/>
      <c r="SMA892" s="28"/>
      <c r="SMB892" s="28"/>
      <c r="SMC892" s="28"/>
      <c r="SMD892" s="28"/>
      <c r="SME892" s="28"/>
      <c r="SMF892" s="28"/>
      <c r="SMG892" s="28"/>
      <c r="SMH892" s="28"/>
      <c r="SMI892" s="28"/>
      <c r="SMJ892" s="28"/>
      <c r="SMK892" s="28"/>
      <c r="SML892" s="28"/>
      <c r="SMM892" s="28"/>
      <c r="SMN892" s="28"/>
      <c r="SMO892" s="28"/>
      <c r="SMP892" s="28"/>
      <c r="SMQ892" s="28"/>
      <c r="SMR892" s="28"/>
      <c r="SMS892" s="28"/>
      <c r="SMT892" s="28"/>
      <c r="SMU892" s="28"/>
      <c r="SMV892" s="28"/>
      <c r="SMW892" s="28"/>
      <c r="SMX892" s="28"/>
      <c r="SMY892" s="28"/>
      <c r="SMZ892" s="28"/>
      <c r="SNA892" s="28"/>
      <c r="SNB892" s="28"/>
      <c r="SNC892" s="28"/>
      <c r="SND892" s="28"/>
      <c r="SNE892" s="28"/>
      <c r="SNF892" s="28"/>
      <c r="SNG892" s="28"/>
      <c r="SNH892" s="28"/>
      <c r="SNI892" s="28"/>
      <c r="SNJ892" s="28"/>
      <c r="SNK892" s="28"/>
      <c r="SNL892" s="28"/>
      <c r="SNM892" s="28"/>
      <c r="SNN892" s="28"/>
      <c r="SNO892" s="28"/>
      <c r="SNP892" s="28"/>
      <c r="SNQ892" s="28"/>
      <c r="SNR892" s="28"/>
      <c r="SNS892" s="28"/>
      <c r="SNT892" s="28"/>
      <c r="SNU892" s="28"/>
      <c r="SNV892" s="28"/>
      <c r="SNW892" s="28"/>
      <c r="SNX892" s="28"/>
      <c r="SNY892" s="28"/>
      <c r="SNZ892" s="28"/>
      <c r="SOA892" s="28"/>
      <c r="SOB892" s="28"/>
      <c r="SOC892" s="28"/>
      <c r="SOD892" s="28"/>
      <c r="SOE892" s="28"/>
      <c r="SOF892" s="28"/>
      <c r="SOG892" s="28"/>
      <c r="SOH892" s="28"/>
      <c r="SOI892" s="28"/>
      <c r="SOJ892" s="28"/>
      <c r="SOK892" s="28"/>
      <c r="SOL892" s="28"/>
      <c r="SOM892" s="28"/>
      <c r="SON892" s="28"/>
      <c r="SOO892" s="28"/>
      <c r="SOP892" s="28"/>
      <c r="SOQ892" s="28"/>
      <c r="SOR892" s="28"/>
      <c r="SOS892" s="28"/>
      <c r="SOT892" s="28"/>
      <c r="SOU892" s="28"/>
      <c r="SOV892" s="28"/>
      <c r="SOW892" s="28"/>
      <c r="SOX892" s="28"/>
      <c r="SOY892" s="28"/>
      <c r="SOZ892" s="28"/>
      <c r="SPA892" s="28"/>
      <c r="SPB892" s="28"/>
      <c r="SPC892" s="28"/>
      <c r="SPD892" s="28"/>
      <c r="SPE892" s="28"/>
      <c r="SPF892" s="28"/>
      <c r="SPG892" s="28"/>
      <c r="SPH892" s="28"/>
      <c r="SPI892" s="28"/>
      <c r="SPJ892" s="28"/>
      <c r="SPK892" s="28"/>
      <c r="SPL892" s="28"/>
      <c r="SPM892" s="28"/>
      <c r="SPN892" s="28"/>
      <c r="SPO892" s="28"/>
      <c r="SPP892" s="28"/>
      <c r="SPQ892" s="28"/>
      <c r="SPR892" s="28"/>
      <c r="SPS892" s="28"/>
      <c r="SPT892" s="28"/>
      <c r="SPU892" s="28"/>
      <c r="SPV892" s="28"/>
      <c r="SPW892" s="28"/>
      <c r="SPX892" s="28"/>
      <c r="SPY892" s="28"/>
      <c r="SPZ892" s="28"/>
      <c r="SQA892" s="28"/>
      <c r="SQB892" s="28"/>
      <c r="SQC892" s="28"/>
      <c r="SQD892" s="28"/>
      <c r="SQE892" s="28"/>
      <c r="SQF892" s="28"/>
      <c r="SQG892" s="28"/>
      <c r="SQH892" s="28"/>
      <c r="SQI892" s="28"/>
      <c r="SQJ892" s="28"/>
      <c r="SQK892" s="28"/>
      <c r="SQL892" s="28"/>
      <c r="SQM892" s="28"/>
      <c r="SQN892" s="28"/>
      <c r="SQO892" s="28"/>
      <c r="SQP892" s="28"/>
      <c r="SQQ892" s="28"/>
      <c r="SQR892" s="28"/>
      <c r="SQS892" s="28"/>
      <c r="SQT892" s="28"/>
      <c r="SQU892" s="28"/>
      <c r="SQV892" s="28"/>
      <c r="SQW892" s="28"/>
      <c r="SQX892" s="28"/>
      <c r="SQY892" s="28"/>
      <c r="SQZ892" s="28"/>
      <c r="SRA892" s="28"/>
      <c r="SRB892" s="28"/>
      <c r="SRC892" s="28"/>
      <c r="SRD892" s="28"/>
      <c r="SRE892" s="28"/>
      <c r="SRF892" s="28"/>
      <c r="SRG892" s="28"/>
      <c r="SRH892" s="28"/>
      <c r="SRI892" s="28"/>
      <c r="SRJ892" s="28"/>
      <c r="SRK892" s="28"/>
      <c r="SRL892" s="28"/>
      <c r="SRM892" s="28"/>
      <c r="SRN892" s="28"/>
      <c r="SRO892" s="28"/>
      <c r="SRP892" s="28"/>
      <c r="SRQ892" s="28"/>
      <c r="SRR892" s="28"/>
      <c r="SRS892" s="28"/>
      <c r="SRT892" s="28"/>
      <c r="SRU892" s="28"/>
      <c r="SRV892" s="28"/>
      <c r="SRW892" s="28"/>
      <c r="SRX892" s="28"/>
      <c r="SRY892" s="28"/>
      <c r="SRZ892" s="28"/>
      <c r="SSA892" s="28"/>
      <c r="SSB892" s="28"/>
      <c r="SSC892" s="28"/>
      <c r="SSD892" s="28"/>
      <c r="SSE892" s="28"/>
      <c r="SSF892" s="28"/>
      <c r="SSG892" s="28"/>
      <c r="SSH892" s="28"/>
      <c r="SSI892" s="28"/>
      <c r="SSJ892" s="28"/>
      <c r="SSK892" s="28"/>
      <c r="SSL892" s="28"/>
      <c r="SSM892" s="28"/>
      <c r="SSN892" s="28"/>
      <c r="SSO892" s="28"/>
      <c r="SSP892" s="28"/>
      <c r="SSQ892" s="28"/>
      <c r="SSR892" s="28"/>
      <c r="SSS892" s="28"/>
      <c r="SST892" s="28"/>
      <c r="SSU892" s="28"/>
      <c r="SSV892" s="28"/>
      <c r="SSW892" s="28"/>
      <c r="SSX892" s="28"/>
      <c r="SSY892" s="28"/>
      <c r="SSZ892" s="28"/>
      <c r="STA892" s="28"/>
      <c r="STB892" s="28"/>
      <c r="STC892" s="28"/>
      <c r="STD892" s="28"/>
      <c r="STE892" s="28"/>
      <c r="STF892" s="28"/>
      <c r="STG892" s="28"/>
      <c r="STH892" s="28"/>
      <c r="STI892" s="28"/>
      <c r="STJ892" s="28"/>
      <c r="STK892" s="28"/>
      <c r="STL892" s="28"/>
      <c r="STM892" s="28"/>
      <c r="STN892" s="28"/>
      <c r="STO892" s="28"/>
      <c r="STP892" s="28"/>
      <c r="STQ892" s="28"/>
      <c r="STR892" s="28"/>
      <c r="STS892" s="28"/>
      <c r="STT892" s="28"/>
      <c r="STU892" s="28"/>
      <c r="STV892" s="28"/>
      <c r="STW892" s="28"/>
      <c r="STX892" s="28"/>
      <c r="STY892" s="28"/>
      <c r="STZ892" s="28"/>
      <c r="SUA892" s="28"/>
      <c r="SUB892" s="28"/>
      <c r="SUC892" s="28"/>
      <c r="SUD892" s="28"/>
      <c r="SUE892" s="28"/>
      <c r="SUF892" s="28"/>
      <c r="SUG892" s="28"/>
      <c r="SUH892" s="28"/>
      <c r="SUI892" s="28"/>
      <c r="SUJ892" s="28"/>
      <c r="SUK892" s="28"/>
      <c r="SUL892" s="28"/>
      <c r="SUM892" s="28"/>
      <c r="SUN892" s="28"/>
      <c r="SUO892" s="28"/>
      <c r="SUP892" s="28"/>
      <c r="SUQ892" s="28"/>
      <c r="SUR892" s="28"/>
      <c r="SUS892" s="28"/>
      <c r="SUT892" s="28"/>
      <c r="SUU892" s="28"/>
      <c r="SUV892" s="28"/>
      <c r="SUW892" s="28"/>
      <c r="SUX892" s="28"/>
      <c r="SUY892" s="28"/>
      <c r="SUZ892" s="28"/>
      <c r="SVA892" s="28"/>
      <c r="SVB892" s="28"/>
      <c r="SVC892" s="28"/>
      <c r="SVD892" s="28"/>
      <c r="SVE892" s="28"/>
      <c r="SVF892" s="28"/>
      <c r="SVG892" s="28"/>
      <c r="SVH892" s="28"/>
      <c r="SVI892" s="28"/>
      <c r="SVJ892" s="28"/>
      <c r="SVK892" s="28"/>
      <c r="SVL892" s="28"/>
      <c r="SVM892" s="28"/>
      <c r="SVN892" s="28"/>
      <c r="SVO892" s="28"/>
      <c r="SVP892" s="28"/>
      <c r="SVQ892" s="28"/>
      <c r="SVR892" s="28"/>
      <c r="SVS892" s="28"/>
      <c r="SVT892" s="28"/>
      <c r="SVU892" s="28"/>
      <c r="SVV892" s="28"/>
      <c r="SVW892" s="28"/>
      <c r="SVX892" s="28"/>
      <c r="SVY892" s="28"/>
      <c r="SVZ892" s="28"/>
      <c r="SWA892" s="28"/>
      <c r="SWB892" s="28"/>
      <c r="SWC892" s="28"/>
      <c r="SWD892" s="28"/>
      <c r="SWE892" s="28"/>
      <c r="SWF892" s="28"/>
      <c r="SWG892" s="28"/>
      <c r="SWH892" s="28"/>
      <c r="SWI892" s="28"/>
      <c r="SWJ892" s="28"/>
      <c r="SWK892" s="28"/>
      <c r="SWL892" s="28"/>
      <c r="SWM892" s="28"/>
      <c r="SWN892" s="28"/>
      <c r="SWO892" s="28"/>
      <c r="SWP892" s="28"/>
      <c r="SWQ892" s="28"/>
      <c r="SWR892" s="28"/>
      <c r="SWS892" s="28"/>
      <c r="SWT892" s="28"/>
      <c r="SWU892" s="28"/>
      <c r="SWV892" s="28"/>
      <c r="SWW892" s="28"/>
      <c r="SWX892" s="28"/>
      <c r="SWY892" s="28"/>
      <c r="SWZ892" s="28"/>
      <c r="SXA892" s="28"/>
      <c r="SXB892" s="28"/>
      <c r="SXC892" s="28"/>
      <c r="SXD892" s="28"/>
      <c r="SXE892" s="28"/>
      <c r="SXF892" s="28"/>
      <c r="SXG892" s="28"/>
      <c r="SXH892" s="28"/>
      <c r="SXI892" s="28"/>
      <c r="SXJ892" s="28"/>
      <c r="SXK892" s="28"/>
      <c r="SXL892" s="28"/>
      <c r="SXM892" s="28"/>
      <c r="SXN892" s="28"/>
      <c r="SXO892" s="28"/>
      <c r="SXP892" s="28"/>
      <c r="SXQ892" s="28"/>
      <c r="SXR892" s="28"/>
      <c r="SXS892" s="28"/>
      <c r="SXT892" s="28"/>
      <c r="SXU892" s="28"/>
      <c r="SXV892" s="28"/>
      <c r="SXW892" s="28"/>
      <c r="SXX892" s="28"/>
      <c r="SXY892" s="28"/>
      <c r="SXZ892" s="28"/>
      <c r="SYA892" s="28"/>
      <c r="SYB892" s="28"/>
      <c r="SYC892" s="28"/>
      <c r="SYD892" s="28"/>
      <c r="SYE892" s="28"/>
      <c r="SYF892" s="28"/>
      <c r="SYG892" s="28"/>
      <c r="SYH892" s="28"/>
      <c r="SYI892" s="28"/>
      <c r="SYJ892" s="28"/>
      <c r="SYK892" s="28"/>
      <c r="SYL892" s="28"/>
      <c r="SYM892" s="28"/>
      <c r="SYN892" s="28"/>
      <c r="SYO892" s="28"/>
      <c r="SYP892" s="28"/>
      <c r="SYQ892" s="28"/>
      <c r="SYR892" s="28"/>
      <c r="SYS892" s="28"/>
      <c r="SYT892" s="28"/>
      <c r="SYU892" s="28"/>
      <c r="SYV892" s="28"/>
      <c r="SYW892" s="28"/>
      <c r="SYX892" s="28"/>
      <c r="SYY892" s="28"/>
      <c r="SYZ892" s="28"/>
      <c r="SZA892" s="28"/>
      <c r="SZB892" s="28"/>
      <c r="SZC892" s="28"/>
      <c r="SZD892" s="28"/>
      <c r="SZE892" s="28"/>
      <c r="SZF892" s="28"/>
      <c r="SZG892" s="28"/>
      <c r="SZH892" s="28"/>
      <c r="SZI892" s="28"/>
      <c r="SZJ892" s="28"/>
      <c r="SZK892" s="28"/>
      <c r="SZL892" s="28"/>
      <c r="SZM892" s="28"/>
      <c r="SZN892" s="28"/>
      <c r="SZO892" s="28"/>
      <c r="SZP892" s="28"/>
      <c r="SZQ892" s="28"/>
      <c r="SZR892" s="28"/>
      <c r="SZS892" s="28"/>
      <c r="SZT892" s="28"/>
      <c r="SZU892" s="28"/>
      <c r="SZV892" s="28"/>
      <c r="SZW892" s="28"/>
      <c r="SZX892" s="28"/>
      <c r="SZY892" s="28"/>
      <c r="SZZ892" s="28"/>
      <c r="TAA892" s="28"/>
      <c r="TAB892" s="28"/>
      <c r="TAC892" s="28"/>
      <c r="TAD892" s="28"/>
      <c r="TAE892" s="28"/>
      <c r="TAF892" s="28"/>
      <c r="TAG892" s="28"/>
      <c r="TAH892" s="28"/>
      <c r="TAI892" s="28"/>
      <c r="TAJ892" s="28"/>
      <c r="TAK892" s="28"/>
      <c r="TAL892" s="28"/>
      <c r="TAM892" s="28"/>
      <c r="TAN892" s="28"/>
      <c r="TAO892" s="28"/>
      <c r="TAP892" s="28"/>
      <c r="TAQ892" s="28"/>
      <c r="TAR892" s="28"/>
      <c r="TAS892" s="28"/>
      <c r="TAT892" s="28"/>
      <c r="TAU892" s="28"/>
      <c r="TAV892" s="28"/>
      <c r="TAW892" s="28"/>
      <c r="TAX892" s="28"/>
      <c r="TAY892" s="28"/>
      <c r="TAZ892" s="28"/>
      <c r="TBA892" s="28"/>
      <c r="TBB892" s="28"/>
      <c r="TBC892" s="28"/>
      <c r="TBD892" s="28"/>
      <c r="TBE892" s="28"/>
      <c r="TBF892" s="28"/>
      <c r="TBG892" s="28"/>
      <c r="TBH892" s="28"/>
      <c r="TBI892" s="28"/>
      <c r="TBJ892" s="28"/>
      <c r="TBK892" s="28"/>
      <c r="TBL892" s="28"/>
      <c r="TBM892" s="28"/>
      <c r="TBN892" s="28"/>
      <c r="TBO892" s="28"/>
      <c r="TBP892" s="28"/>
      <c r="TBQ892" s="28"/>
      <c r="TBR892" s="28"/>
      <c r="TBS892" s="28"/>
      <c r="TBT892" s="28"/>
      <c r="TBU892" s="28"/>
      <c r="TBV892" s="28"/>
      <c r="TBW892" s="28"/>
      <c r="TBX892" s="28"/>
      <c r="TBY892" s="28"/>
      <c r="TBZ892" s="28"/>
      <c r="TCA892" s="28"/>
      <c r="TCB892" s="28"/>
      <c r="TCC892" s="28"/>
      <c r="TCD892" s="28"/>
      <c r="TCE892" s="28"/>
      <c r="TCF892" s="28"/>
      <c r="TCG892" s="28"/>
      <c r="TCH892" s="28"/>
      <c r="TCI892" s="28"/>
      <c r="TCJ892" s="28"/>
      <c r="TCK892" s="28"/>
      <c r="TCL892" s="28"/>
      <c r="TCM892" s="28"/>
      <c r="TCN892" s="28"/>
      <c r="TCO892" s="28"/>
      <c r="TCP892" s="28"/>
      <c r="TCQ892" s="28"/>
      <c r="TCR892" s="28"/>
      <c r="TCS892" s="28"/>
      <c r="TCT892" s="28"/>
      <c r="TCU892" s="28"/>
      <c r="TCV892" s="28"/>
      <c r="TCW892" s="28"/>
      <c r="TCX892" s="28"/>
      <c r="TCY892" s="28"/>
      <c r="TCZ892" s="28"/>
      <c r="TDA892" s="28"/>
      <c r="TDB892" s="28"/>
      <c r="TDC892" s="28"/>
      <c r="TDD892" s="28"/>
      <c r="TDE892" s="28"/>
      <c r="TDF892" s="28"/>
      <c r="TDG892" s="28"/>
      <c r="TDH892" s="28"/>
      <c r="TDI892" s="28"/>
      <c r="TDJ892" s="28"/>
      <c r="TDK892" s="28"/>
      <c r="TDL892" s="28"/>
      <c r="TDM892" s="28"/>
      <c r="TDN892" s="28"/>
      <c r="TDO892" s="28"/>
      <c r="TDP892" s="28"/>
      <c r="TDQ892" s="28"/>
      <c r="TDR892" s="28"/>
      <c r="TDS892" s="28"/>
      <c r="TDT892" s="28"/>
      <c r="TDU892" s="28"/>
      <c r="TDV892" s="28"/>
      <c r="TDW892" s="28"/>
      <c r="TDX892" s="28"/>
      <c r="TDY892" s="28"/>
      <c r="TDZ892" s="28"/>
      <c r="TEA892" s="28"/>
      <c r="TEB892" s="28"/>
      <c r="TEC892" s="28"/>
      <c r="TED892" s="28"/>
      <c r="TEE892" s="28"/>
      <c r="TEF892" s="28"/>
      <c r="TEG892" s="28"/>
      <c r="TEH892" s="28"/>
      <c r="TEI892" s="28"/>
      <c r="TEJ892" s="28"/>
      <c r="TEK892" s="28"/>
      <c r="TEL892" s="28"/>
      <c r="TEM892" s="28"/>
      <c r="TEN892" s="28"/>
      <c r="TEO892" s="28"/>
      <c r="TEP892" s="28"/>
      <c r="TEQ892" s="28"/>
      <c r="TER892" s="28"/>
      <c r="TES892" s="28"/>
      <c r="TET892" s="28"/>
      <c r="TEU892" s="28"/>
      <c r="TEV892" s="28"/>
      <c r="TEW892" s="28"/>
      <c r="TEX892" s="28"/>
      <c r="TEY892" s="28"/>
      <c r="TEZ892" s="28"/>
      <c r="TFA892" s="28"/>
      <c r="TFB892" s="28"/>
      <c r="TFC892" s="28"/>
      <c r="TFD892" s="28"/>
      <c r="TFE892" s="28"/>
      <c r="TFF892" s="28"/>
      <c r="TFG892" s="28"/>
      <c r="TFH892" s="28"/>
      <c r="TFI892" s="28"/>
      <c r="TFJ892" s="28"/>
      <c r="TFK892" s="28"/>
      <c r="TFL892" s="28"/>
      <c r="TFM892" s="28"/>
      <c r="TFN892" s="28"/>
      <c r="TFO892" s="28"/>
      <c r="TFP892" s="28"/>
      <c r="TFQ892" s="28"/>
      <c r="TFR892" s="28"/>
      <c r="TFS892" s="28"/>
      <c r="TFT892" s="28"/>
      <c r="TFU892" s="28"/>
      <c r="TFV892" s="28"/>
      <c r="TFW892" s="28"/>
      <c r="TFX892" s="28"/>
      <c r="TFY892" s="28"/>
      <c r="TFZ892" s="28"/>
      <c r="TGA892" s="28"/>
      <c r="TGB892" s="28"/>
      <c r="TGC892" s="28"/>
      <c r="TGD892" s="28"/>
      <c r="TGE892" s="28"/>
      <c r="TGF892" s="28"/>
      <c r="TGG892" s="28"/>
      <c r="TGH892" s="28"/>
      <c r="TGI892" s="28"/>
      <c r="TGJ892" s="28"/>
      <c r="TGK892" s="28"/>
      <c r="TGL892" s="28"/>
      <c r="TGM892" s="28"/>
      <c r="TGN892" s="28"/>
      <c r="TGO892" s="28"/>
      <c r="TGP892" s="28"/>
      <c r="TGQ892" s="28"/>
      <c r="TGR892" s="28"/>
      <c r="TGS892" s="28"/>
      <c r="TGT892" s="28"/>
      <c r="TGU892" s="28"/>
      <c r="TGV892" s="28"/>
      <c r="TGW892" s="28"/>
      <c r="TGX892" s="28"/>
      <c r="TGY892" s="28"/>
      <c r="TGZ892" s="28"/>
      <c r="THA892" s="28"/>
      <c r="THB892" s="28"/>
      <c r="THC892" s="28"/>
      <c r="THD892" s="28"/>
      <c r="THE892" s="28"/>
      <c r="THF892" s="28"/>
      <c r="THG892" s="28"/>
      <c r="THH892" s="28"/>
      <c r="THI892" s="28"/>
      <c r="THJ892" s="28"/>
      <c r="THK892" s="28"/>
      <c r="THL892" s="28"/>
      <c r="THM892" s="28"/>
      <c r="THN892" s="28"/>
      <c r="THO892" s="28"/>
      <c r="THP892" s="28"/>
      <c r="THQ892" s="28"/>
      <c r="THR892" s="28"/>
      <c r="THS892" s="28"/>
      <c r="THT892" s="28"/>
      <c r="THU892" s="28"/>
      <c r="THV892" s="28"/>
      <c r="THW892" s="28"/>
      <c r="THX892" s="28"/>
      <c r="THY892" s="28"/>
      <c r="THZ892" s="28"/>
      <c r="TIA892" s="28"/>
      <c r="TIB892" s="28"/>
      <c r="TIC892" s="28"/>
      <c r="TID892" s="28"/>
      <c r="TIE892" s="28"/>
      <c r="TIF892" s="28"/>
      <c r="TIG892" s="28"/>
      <c r="TIH892" s="28"/>
      <c r="TII892" s="28"/>
      <c r="TIJ892" s="28"/>
      <c r="TIK892" s="28"/>
      <c r="TIL892" s="28"/>
      <c r="TIM892" s="28"/>
      <c r="TIN892" s="28"/>
      <c r="TIO892" s="28"/>
      <c r="TIP892" s="28"/>
      <c r="TIQ892" s="28"/>
      <c r="TIR892" s="28"/>
      <c r="TIS892" s="28"/>
      <c r="TIT892" s="28"/>
      <c r="TIU892" s="28"/>
      <c r="TIV892" s="28"/>
      <c r="TIW892" s="28"/>
      <c r="TIX892" s="28"/>
      <c r="TIY892" s="28"/>
      <c r="TIZ892" s="28"/>
      <c r="TJA892" s="28"/>
      <c r="TJB892" s="28"/>
      <c r="TJC892" s="28"/>
      <c r="TJD892" s="28"/>
      <c r="TJE892" s="28"/>
      <c r="TJF892" s="28"/>
      <c r="TJG892" s="28"/>
      <c r="TJH892" s="28"/>
      <c r="TJI892" s="28"/>
      <c r="TJJ892" s="28"/>
      <c r="TJK892" s="28"/>
      <c r="TJL892" s="28"/>
      <c r="TJM892" s="28"/>
      <c r="TJN892" s="28"/>
      <c r="TJO892" s="28"/>
      <c r="TJP892" s="28"/>
      <c r="TJQ892" s="28"/>
      <c r="TJR892" s="28"/>
      <c r="TJS892" s="28"/>
      <c r="TJT892" s="28"/>
      <c r="TJU892" s="28"/>
      <c r="TJV892" s="28"/>
      <c r="TJW892" s="28"/>
      <c r="TJX892" s="28"/>
      <c r="TJY892" s="28"/>
      <c r="TJZ892" s="28"/>
      <c r="TKA892" s="28"/>
      <c r="TKB892" s="28"/>
      <c r="TKC892" s="28"/>
      <c r="TKD892" s="28"/>
      <c r="TKE892" s="28"/>
      <c r="TKF892" s="28"/>
      <c r="TKG892" s="28"/>
      <c r="TKH892" s="28"/>
      <c r="TKI892" s="28"/>
      <c r="TKJ892" s="28"/>
      <c r="TKK892" s="28"/>
      <c r="TKL892" s="28"/>
      <c r="TKM892" s="28"/>
      <c r="TKN892" s="28"/>
      <c r="TKO892" s="28"/>
      <c r="TKP892" s="28"/>
      <c r="TKQ892" s="28"/>
      <c r="TKR892" s="28"/>
      <c r="TKS892" s="28"/>
      <c r="TKT892" s="28"/>
      <c r="TKU892" s="28"/>
      <c r="TKV892" s="28"/>
      <c r="TKW892" s="28"/>
      <c r="TKX892" s="28"/>
      <c r="TKY892" s="28"/>
      <c r="TKZ892" s="28"/>
      <c r="TLA892" s="28"/>
      <c r="TLB892" s="28"/>
      <c r="TLC892" s="28"/>
      <c r="TLD892" s="28"/>
      <c r="TLE892" s="28"/>
      <c r="TLF892" s="28"/>
      <c r="TLG892" s="28"/>
      <c r="TLH892" s="28"/>
      <c r="TLI892" s="28"/>
      <c r="TLJ892" s="28"/>
      <c r="TLK892" s="28"/>
      <c r="TLL892" s="28"/>
      <c r="TLM892" s="28"/>
      <c r="TLN892" s="28"/>
      <c r="TLO892" s="28"/>
      <c r="TLP892" s="28"/>
      <c r="TLQ892" s="28"/>
      <c r="TLR892" s="28"/>
      <c r="TLS892" s="28"/>
      <c r="TLT892" s="28"/>
      <c r="TLU892" s="28"/>
      <c r="TLV892" s="28"/>
      <c r="TLW892" s="28"/>
      <c r="TLX892" s="28"/>
      <c r="TLY892" s="28"/>
      <c r="TLZ892" s="28"/>
      <c r="TMA892" s="28"/>
      <c r="TMB892" s="28"/>
      <c r="TMC892" s="28"/>
      <c r="TMD892" s="28"/>
      <c r="TME892" s="28"/>
      <c r="TMF892" s="28"/>
      <c r="TMG892" s="28"/>
      <c r="TMH892" s="28"/>
      <c r="TMI892" s="28"/>
      <c r="TMJ892" s="28"/>
      <c r="TMK892" s="28"/>
      <c r="TML892" s="28"/>
      <c r="TMM892" s="28"/>
      <c r="TMN892" s="28"/>
      <c r="TMO892" s="28"/>
      <c r="TMP892" s="28"/>
      <c r="TMQ892" s="28"/>
      <c r="TMR892" s="28"/>
      <c r="TMS892" s="28"/>
      <c r="TMT892" s="28"/>
      <c r="TMU892" s="28"/>
      <c r="TMV892" s="28"/>
      <c r="TMW892" s="28"/>
      <c r="TMX892" s="28"/>
      <c r="TMY892" s="28"/>
      <c r="TMZ892" s="28"/>
      <c r="TNA892" s="28"/>
      <c r="TNB892" s="28"/>
      <c r="TNC892" s="28"/>
      <c r="TND892" s="28"/>
      <c r="TNE892" s="28"/>
      <c r="TNF892" s="28"/>
      <c r="TNG892" s="28"/>
      <c r="TNH892" s="28"/>
      <c r="TNI892" s="28"/>
      <c r="TNJ892" s="28"/>
      <c r="TNK892" s="28"/>
      <c r="TNL892" s="28"/>
      <c r="TNM892" s="28"/>
      <c r="TNN892" s="28"/>
      <c r="TNO892" s="28"/>
      <c r="TNP892" s="28"/>
      <c r="TNQ892" s="28"/>
      <c r="TNR892" s="28"/>
      <c r="TNS892" s="28"/>
      <c r="TNT892" s="28"/>
      <c r="TNU892" s="28"/>
      <c r="TNV892" s="28"/>
      <c r="TNW892" s="28"/>
      <c r="TNX892" s="28"/>
      <c r="TNY892" s="28"/>
      <c r="TNZ892" s="28"/>
      <c r="TOA892" s="28"/>
      <c r="TOB892" s="28"/>
      <c r="TOC892" s="28"/>
      <c r="TOD892" s="28"/>
      <c r="TOE892" s="28"/>
      <c r="TOF892" s="28"/>
      <c r="TOG892" s="28"/>
      <c r="TOH892" s="28"/>
      <c r="TOI892" s="28"/>
      <c r="TOJ892" s="28"/>
      <c r="TOK892" s="28"/>
      <c r="TOL892" s="28"/>
      <c r="TOM892" s="28"/>
      <c r="TON892" s="28"/>
      <c r="TOO892" s="28"/>
      <c r="TOP892" s="28"/>
      <c r="TOQ892" s="28"/>
      <c r="TOR892" s="28"/>
      <c r="TOS892" s="28"/>
      <c r="TOT892" s="28"/>
      <c r="TOU892" s="28"/>
      <c r="TOV892" s="28"/>
      <c r="TOW892" s="28"/>
      <c r="TOX892" s="28"/>
      <c r="TOY892" s="28"/>
      <c r="TOZ892" s="28"/>
      <c r="TPA892" s="28"/>
      <c r="TPB892" s="28"/>
      <c r="TPC892" s="28"/>
      <c r="TPD892" s="28"/>
      <c r="TPE892" s="28"/>
      <c r="TPF892" s="28"/>
      <c r="TPG892" s="28"/>
      <c r="TPH892" s="28"/>
      <c r="TPI892" s="28"/>
      <c r="TPJ892" s="28"/>
      <c r="TPK892" s="28"/>
      <c r="TPL892" s="28"/>
      <c r="TPM892" s="28"/>
      <c r="TPN892" s="28"/>
      <c r="TPO892" s="28"/>
      <c r="TPP892" s="28"/>
      <c r="TPQ892" s="28"/>
      <c r="TPR892" s="28"/>
      <c r="TPS892" s="28"/>
      <c r="TPT892" s="28"/>
      <c r="TPU892" s="28"/>
      <c r="TPV892" s="28"/>
      <c r="TPW892" s="28"/>
      <c r="TPX892" s="28"/>
      <c r="TPY892" s="28"/>
      <c r="TPZ892" s="28"/>
      <c r="TQA892" s="28"/>
      <c r="TQB892" s="28"/>
      <c r="TQC892" s="28"/>
      <c r="TQD892" s="28"/>
      <c r="TQE892" s="28"/>
      <c r="TQF892" s="28"/>
      <c r="TQG892" s="28"/>
      <c r="TQH892" s="28"/>
      <c r="TQI892" s="28"/>
      <c r="TQJ892" s="28"/>
      <c r="TQK892" s="28"/>
      <c r="TQL892" s="28"/>
      <c r="TQM892" s="28"/>
      <c r="TQN892" s="28"/>
      <c r="TQO892" s="28"/>
      <c r="TQP892" s="28"/>
      <c r="TQQ892" s="28"/>
      <c r="TQR892" s="28"/>
      <c r="TQS892" s="28"/>
      <c r="TQT892" s="28"/>
      <c r="TQU892" s="28"/>
      <c r="TQV892" s="28"/>
      <c r="TQW892" s="28"/>
      <c r="TQX892" s="28"/>
      <c r="TQY892" s="28"/>
      <c r="TQZ892" s="28"/>
      <c r="TRA892" s="28"/>
      <c r="TRB892" s="28"/>
      <c r="TRC892" s="28"/>
      <c r="TRD892" s="28"/>
      <c r="TRE892" s="28"/>
      <c r="TRF892" s="28"/>
      <c r="TRG892" s="28"/>
      <c r="TRH892" s="28"/>
      <c r="TRI892" s="28"/>
      <c r="TRJ892" s="28"/>
      <c r="TRK892" s="28"/>
      <c r="TRL892" s="28"/>
      <c r="TRM892" s="28"/>
      <c r="TRN892" s="28"/>
      <c r="TRO892" s="28"/>
      <c r="TRP892" s="28"/>
      <c r="TRQ892" s="28"/>
      <c r="TRR892" s="28"/>
      <c r="TRS892" s="28"/>
      <c r="TRT892" s="28"/>
      <c r="TRU892" s="28"/>
      <c r="TRV892" s="28"/>
      <c r="TRW892" s="28"/>
      <c r="TRX892" s="28"/>
      <c r="TRY892" s="28"/>
      <c r="TRZ892" s="28"/>
      <c r="TSA892" s="28"/>
      <c r="TSB892" s="28"/>
      <c r="TSC892" s="28"/>
      <c r="TSD892" s="28"/>
      <c r="TSE892" s="28"/>
      <c r="TSF892" s="28"/>
      <c r="TSG892" s="28"/>
      <c r="TSH892" s="28"/>
      <c r="TSI892" s="28"/>
      <c r="TSJ892" s="28"/>
      <c r="TSK892" s="28"/>
      <c r="TSL892" s="28"/>
      <c r="TSM892" s="28"/>
      <c r="TSN892" s="28"/>
      <c r="TSO892" s="28"/>
      <c r="TSP892" s="28"/>
      <c r="TSQ892" s="28"/>
      <c r="TSR892" s="28"/>
      <c r="TSS892" s="28"/>
      <c r="TST892" s="28"/>
      <c r="TSU892" s="28"/>
      <c r="TSV892" s="28"/>
      <c r="TSW892" s="28"/>
      <c r="TSX892" s="28"/>
      <c r="TSY892" s="28"/>
      <c r="TSZ892" s="28"/>
      <c r="TTA892" s="28"/>
      <c r="TTB892" s="28"/>
      <c r="TTC892" s="28"/>
      <c r="TTD892" s="28"/>
      <c r="TTE892" s="28"/>
      <c r="TTF892" s="28"/>
      <c r="TTG892" s="28"/>
      <c r="TTH892" s="28"/>
      <c r="TTI892" s="28"/>
      <c r="TTJ892" s="28"/>
      <c r="TTK892" s="28"/>
      <c r="TTL892" s="28"/>
      <c r="TTM892" s="28"/>
      <c r="TTN892" s="28"/>
      <c r="TTO892" s="28"/>
      <c r="TTP892" s="28"/>
      <c r="TTQ892" s="28"/>
      <c r="TTR892" s="28"/>
      <c r="TTS892" s="28"/>
      <c r="TTT892" s="28"/>
      <c r="TTU892" s="28"/>
      <c r="TTV892" s="28"/>
      <c r="TTW892" s="28"/>
      <c r="TTX892" s="28"/>
      <c r="TTY892" s="28"/>
      <c r="TTZ892" s="28"/>
      <c r="TUA892" s="28"/>
      <c r="TUB892" s="28"/>
      <c r="TUC892" s="28"/>
      <c r="TUD892" s="28"/>
      <c r="TUE892" s="28"/>
      <c r="TUF892" s="28"/>
      <c r="TUG892" s="28"/>
      <c r="TUH892" s="28"/>
      <c r="TUI892" s="28"/>
      <c r="TUJ892" s="28"/>
      <c r="TUK892" s="28"/>
      <c r="TUL892" s="28"/>
      <c r="TUM892" s="28"/>
      <c r="TUN892" s="28"/>
      <c r="TUO892" s="28"/>
      <c r="TUP892" s="28"/>
      <c r="TUQ892" s="28"/>
      <c r="TUR892" s="28"/>
      <c r="TUS892" s="28"/>
      <c r="TUT892" s="28"/>
      <c r="TUU892" s="28"/>
      <c r="TUV892" s="28"/>
      <c r="TUW892" s="28"/>
      <c r="TUX892" s="28"/>
      <c r="TUY892" s="28"/>
      <c r="TUZ892" s="28"/>
      <c r="TVA892" s="28"/>
      <c r="TVB892" s="28"/>
      <c r="TVC892" s="28"/>
      <c r="TVD892" s="28"/>
      <c r="TVE892" s="28"/>
      <c r="TVF892" s="28"/>
      <c r="TVG892" s="28"/>
      <c r="TVH892" s="28"/>
      <c r="TVI892" s="28"/>
      <c r="TVJ892" s="28"/>
      <c r="TVK892" s="28"/>
      <c r="TVL892" s="28"/>
      <c r="TVM892" s="28"/>
      <c r="TVN892" s="28"/>
      <c r="TVO892" s="28"/>
      <c r="TVP892" s="28"/>
      <c r="TVQ892" s="28"/>
      <c r="TVR892" s="28"/>
      <c r="TVS892" s="28"/>
      <c r="TVT892" s="28"/>
      <c r="TVU892" s="28"/>
      <c r="TVV892" s="28"/>
      <c r="TVW892" s="28"/>
      <c r="TVX892" s="28"/>
      <c r="TVY892" s="28"/>
      <c r="TVZ892" s="28"/>
      <c r="TWA892" s="28"/>
      <c r="TWB892" s="28"/>
      <c r="TWC892" s="28"/>
      <c r="TWD892" s="28"/>
      <c r="TWE892" s="28"/>
      <c r="TWF892" s="28"/>
      <c r="TWG892" s="28"/>
      <c r="TWH892" s="28"/>
      <c r="TWI892" s="28"/>
      <c r="TWJ892" s="28"/>
      <c r="TWK892" s="28"/>
      <c r="TWL892" s="28"/>
      <c r="TWM892" s="28"/>
      <c r="TWN892" s="28"/>
      <c r="TWO892" s="28"/>
      <c r="TWP892" s="28"/>
      <c r="TWQ892" s="28"/>
      <c r="TWR892" s="28"/>
      <c r="TWS892" s="28"/>
      <c r="TWT892" s="28"/>
      <c r="TWU892" s="28"/>
      <c r="TWV892" s="28"/>
      <c r="TWW892" s="28"/>
      <c r="TWX892" s="28"/>
      <c r="TWY892" s="28"/>
      <c r="TWZ892" s="28"/>
      <c r="TXA892" s="28"/>
      <c r="TXB892" s="28"/>
      <c r="TXC892" s="28"/>
      <c r="TXD892" s="28"/>
      <c r="TXE892" s="28"/>
      <c r="TXF892" s="28"/>
      <c r="TXG892" s="28"/>
      <c r="TXH892" s="28"/>
      <c r="TXI892" s="28"/>
      <c r="TXJ892" s="28"/>
      <c r="TXK892" s="28"/>
      <c r="TXL892" s="28"/>
      <c r="TXM892" s="28"/>
      <c r="TXN892" s="28"/>
      <c r="TXO892" s="28"/>
      <c r="TXP892" s="28"/>
      <c r="TXQ892" s="28"/>
      <c r="TXR892" s="28"/>
      <c r="TXS892" s="28"/>
      <c r="TXT892" s="28"/>
      <c r="TXU892" s="28"/>
      <c r="TXV892" s="28"/>
      <c r="TXW892" s="28"/>
      <c r="TXX892" s="28"/>
      <c r="TXY892" s="28"/>
      <c r="TXZ892" s="28"/>
      <c r="TYA892" s="28"/>
      <c r="TYB892" s="28"/>
      <c r="TYC892" s="28"/>
      <c r="TYD892" s="28"/>
      <c r="TYE892" s="28"/>
      <c r="TYF892" s="28"/>
      <c r="TYG892" s="28"/>
      <c r="TYH892" s="28"/>
      <c r="TYI892" s="28"/>
      <c r="TYJ892" s="28"/>
      <c r="TYK892" s="28"/>
      <c r="TYL892" s="28"/>
      <c r="TYM892" s="28"/>
      <c r="TYN892" s="28"/>
      <c r="TYO892" s="28"/>
      <c r="TYP892" s="28"/>
      <c r="TYQ892" s="28"/>
      <c r="TYR892" s="28"/>
      <c r="TYS892" s="28"/>
      <c r="TYT892" s="28"/>
      <c r="TYU892" s="28"/>
      <c r="TYV892" s="28"/>
      <c r="TYW892" s="28"/>
      <c r="TYX892" s="28"/>
      <c r="TYY892" s="28"/>
      <c r="TYZ892" s="28"/>
      <c r="TZA892" s="28"/>
      <c r="TZB892" s="28"/>
      <c r="TZC892" s="28"/>
      <c r="TZD892" s="28"/>
      <c r="TZE892" s="28"/>
      <c r="TZF892" s="28"/>
      <c r="TZG892" s="28"/>
      <c r="TZH892" s="28"/>
      <c r="TZI892" s="28"/>
      <c r="TZJ892" s="28"/>
      <c r="TZK892" s="28"/>
      <c r="TZL892" s="28"/>
      <c r="TZM892" s="28"/>
      <c r="TZN892" s="28"/>
      <c r="TZO892" s="28"/>
      <c r="TZP892" s="28"/>
      <c r="TZQ892" s="28"/>
      <c r="TZR892" s="28"/>
      <c r="TZS892" s="28"/>
      <c r="TZT892" s="28"/>
      <c r="TZU892" s="28"/>
      <c r="TZV892" s="28"/>
      <c r="TZW892" s="28"/>
      <c r="TZX892" s="28"/>
      <c r="TZY892" s="28"/>
      <c r="TZZ892" s="28"/>
      <c r="UAA892" s="28"/>
      <c r="UAB892" s="28"/>
      <c r="UAC892" s="28"/>
      <c r="UAD892" s="28"/>
      <c r="UAE892" s="28"/>
      <c r="UAF892" s="28"/>
      <c r="UAG892" s="28"/>
      <c r="UAH892" s="28"/>
      <c r="UAI892" s="28"/>
      <c r="UAJ892" s="28"/>
      <c r="UAK892" s="28"/>
      <c r="UAL892" s="28"/>
      <c r="UAM892" s="28"/>
      <c r="UAN892" s="28"/>
      <c r="UAO892" s="28"/>
      <c r="UAP892" s="28"/>
      <c r="UAQ892" s="28"/>
      <c r="UAR892" s="28"/>
      <c r="UAS892" s="28"/>
      <c r="UAT892" s="28"/>
      <c r="UAU892" s="28"/>
      <c r="UAV892" s="28"/>
      <c r="UAW892" s="28"/>
      <c r="UAX892" s="28"/>
      <c r="UAY892" s="28"/>
      <c r="UAZ892" s="28"/>
      <c r="UBA892" s="28"/>
      <c r="UBB892" s="28"/>
      <c r="UBC892" s="28"/>
      <c r="UBD892" s="28"/>
      <c r="UBE892" s="28"/>
      <c r="UBF892" s="28"/>
      <c r="UBG892" s="28"/>
      <c r="UBH892" s="28"/>
      <c r="UBI892" s="28"/>
      <c r="UBJ892" s="28"/>
      <c r="UBK892" s="28"/>
      <c r="UBL892" s="28"/>
      <c r="UBM892" s="28"/>
      <c r="UBN892" s="28"/>
      <c r="UBO892" s="28"/>
      <c r="UBP892" s="28"/>
      <c r="UBQ892" s="28"/>
      <c r="UBR892" s="28"/>
      <c r="UBS892" s="28"/>
      <c r="UBT892" s="28"/>
      <c r="UBU892" s="28"/>
      <c r="UBV892" s="28"/>
      <c r="UBW892" s="28"/>
      <c r="UBX892" s="28"/>
      <c r="UBY892" s="28"/>
      <c r="UBZ892" s="28"/>
      <c r="UCA892" s="28"/>
      <c r="UCB892" s="28"/>
      <c r="UCC892" s="28"/>
      <c r="UCD892" s="28"/>
      <c r="UCE892" s="28"/>
      <c r="UCF892" s="28"/>
      <c r="UCG892" s="28"/>
      <c r="UCH892" s="28"/>
      <c r="UCI892" s="28"/>
      <c r="UCJ892" s="28"/>
      <c r="UCK892" s="28"/>
      <c r="UCL892" s="28"/>
      <c r="UCM892" s="28"/>
      <c r="UCN892" s="28"/>
      <c r="UCO892" s="28"/>
      <c r="UCP892" s="28"/>
      <c r="UCQ892" s="28"/>
      <c r="UCR892" s="28"/>
      <c r="UCS892" s="28"/>
      <c r="UCT892" s="28"/>
      <c r="UCU892" s="28"/>
      <c r="UCV892" s="28"/>
      <c r="UCW892" s="28"/>
      <c r="UCX892" s="28"/>
      <c r="UCY892" s="28"/>
      <c r="UCZ892" s="28"/>
      <c r="UDA892" s="28"/>
      <c r="UDB892" s="28"/>
      <c r="UDC892" s="28"/>
      <c r="UDD892" s="28"/>
      <c r="UDE892" s="28"/>
      <c r="UDF892" s="28"/>
      <c r="UDG892" s="28"/>
      <c r="UDH892" s="28"/>
      <c r="UDI892" s="28"/>
      <c r="UDJ892" s="28"/>
      <c r="UDK892" s="28"/>
      <c r="UDL892" s="28"/>
      <c r="UDM892" s="28"/>
      <c r="UDN892" s="28"/>
      <c r="UDO892" s="28"/>
      <c r="UDP892" s="28"/>
      <c r="UDQ892" s="28"/>
      <c r="UDR892" s="28"/>
      <c r="UDS892" s="28"/>
      <c r="UDT892" s="28"/>
      <c r="UDU892" s="28"/>
      <c r="UDV892" s="28"/>
      <c r="UDW892" s="28"/>
      <c r="UDX892" s="28"/>
      <c r="UDY892" s="28"/>
      <c r="UDZ892" s="28"/>
      <c r="UEA892" s="28"/>
      <c r="UEB892" s="28"/>
      <c r="UEC892" s="28"/>
      <c r="UED892" s="28"/>
      <c r="UEE892" s="28"/>
      <c r="UEF892" s="28"/>
      <c r="UEG892" s="28"/>
      <c r="UEH892" s="28"/>
      <c r="UEI892" s="28"/>
      <c r="UEJ892" s="28"/>
      <c r="UEK892" s="28"/>
      <c r="UEL892" s="28"/>
      <c r="UEM892" s="28"/>
      <c r="UEN892" s="28"/>
      <c r="UEO892" s="28"/>
      <c r="UEP892" s="28"/>
      <c r="UEQ892" s="28"/>
      <c r="UER892" s="28"/>
      <c r="UES892" s="28"/>
      <c r="UET892" s="28"/>
      <c r="UEU892" s="28"/>
      <c r="UEV892" s="28"/>
      <c r="UEW892" s="28"/>
      <c r="UEX892" s="28"/>
      <c r="UEY892" s="28"/>
      <c r="UEZ892" s="28"/>
      <c r="UFA892" s="28"/>
      <c r="UFB892" s="28"/>
      <c r="UFC892" s="28"/>
      <c r="UFD892" s="28"/>
      <c r="UFE892" s="28"/>
      <c r="UFF892" s="28"/>
      <c r="UFG892" s="28"/>
      <c r="UFH892" s="28"/>
      <c r="UFI892" s="28"/>
      <c r="UFJ892" s="28"/>
      <c r="UFK892" s="28"/>
      <c r="UFL892" s="28"/>
      <c r="UFM892" s="28"/>
      <c r="UFN892" s="28"/>
      <c r="UFO892" s="28"/>
      <c r="UFP892" s="28"/>
      <c r="UFQ892" s="28"/>
      <c r="UFR892" s="28"/>
      <c r="UFS892" s="28"/>
      <c r="UFT892" s="28"/>
      <c r="UFU892" s="28"/>
      <c r="UFV892" s="28"/>
      <c r="UFW892" s="28"/>
      <c r="UFX892" s="28"/>
      <c r="UFY892" s="28"/>
      <c r="UFZ892" s="28"/>
      <c r="UGA892" s="28"/>
      <c r="UGB892" s="28"/>
      <c r="UGC892" s="28"/>
      <c r="UGD892" s="28"/>
      <c r="UGE892" s="28"/>
      <c r="UGF892" s="28"/>
      <c r="UGG892" s="28"/>
      <c r="UGH892" s="28"/>
      <c r="UGI892" s="28"/>
      <c r="UGJ892" s="28"/>
      <c r="UGK892" s="28"/>
      <c r="UGL892" s="28"/>
      <c r="UGM892" s="28"/>
      <c r="UGN892" s="28"/>
      <c r="UGO892" s="28"/>
      <c r="UGP892" s="28"/>
      <c r="UGQ892" s="28"/>
      <c r="UGR892" s="28"/>
      <c r="UGS892" s="28"/>
      <c r="UGT892" s="28"/>
      <c r="UGU892" s="28"/>
      <c r="UGV892" s="28"/>
      <c r="UGW892" s="28"/>
      <c r="UGX892" s="28"/>
      <c r="UGY892" s="28"/>
      <c r="UGZ892" s="28"/>
      <c r="UHA892" s="28"/>
      <c r="UHB892" s="28"/>
      <c r="UHC892" s="28"/>
      <c r="UHD892" s="28"/>
      <c r="UHE892" s="28"/>
      <c r="UHF892" s="28"/>
      <c r="UHG892" s="28"/>
      <c r="UHH892" s="28"/>
      <c r="UHI892" s="28"/>
      <c r="UHJ892" s="28"/>
      <c r="UHK892" s="28"/>
      <c r="UHL892" s="28"/>
      <c r="UHM892" s="28"/>
      <c r="UHN892" s="28"/>
      <c r="UHO892" s="28"/>
      <c r="UHP892" s="28"/>
      <c r="UHQ892" s="28"/>
      <c r="UHR892" s="28"/>
      <c r="UHS892" s="28"/>
      <c r="UHT892" s="28"/>
      <c r="UHU892" s="28"/>
      <c r="UHV892" s="28"/>
      <c r="UHW892" s="28"/>
      <c r="UHX892" s="28"/>
      <c r="UHY892" s="28"/>
      <c r="UHZ892" s="28"/>
      <c r="UIA892" s="28"/>
      <c r="UIB892" s="28"/>
      <c r="UIC892" s="28"/>
      <c r="UID892" s="28"/>
      <c r="UIE892" s="28"/>
      <c r="UIF892" s="28"/>
      <c r="UIG892" s="28"/>
      <c r="UIH892" s="28"/>
      <c r="UII892" s="28"/>
      <c r="UIJ892" s="28"/>
      <c r="UIK892" s="28"/>
      <c r="UIL892" s="28"/>
      <c r="UIM892" s="28"/>
      <c r="UIN892" s="28"/>
      <c r="UIO892" s="28"/>
      <c r="UIP892" s="28"/>
      <c r="UIQ892" s="28"/>
      <c r="UIR892" s="28"/>
      <c r="UIS892" s="28"/>
      <c r="UIT892" s="28"/>
      <c r="UIU892" s="28"/>
      <c r="UIV892" s="28"/>
      <c r="UIW892" s="28"/>
      <c r="UIX892" s="28"/>
      <c r="UIY892" s="28"/>
      <c r="UIZ892" s="28"/>
      <c r="UJA892" s="28"/>
      <c r="UJB892" s="28"/>
      <c r="UJC892" s="28"/>
      <c r="UJD892" s="28"/>
      <c r="UJE892" s="28"/>
      <c r="UJF892" s="28"/>
      <c r="UJG892" s="28"/>
      <c r="UJH892" s="28"/>
      <c r="UJI892" s="28"/>
      <c r="UJJ892" s="28"/>
      <c r="UJK892" s="28"/>
      <c r="UJL892" s="28"/>
      <c r="UJM892" s="28"/>
      <c r="UJN892" s="28"/>
      <c r="UJO892" s="28"/>
      <c r="UJP892" s="28"/>
      <c r="UJQ892" s="28"/>
      <c r="UJR892" s="28"/>
      <c r="UJS892" s="28"/>
      <c r="UJT892" s="28"/>
      <c r="UJU892" s="28"/>
      <c r="UJV892" s="28"/>
      <c r="UJW892" s="28"/>
      <c r="UJX892" s="28"/>
      <c r="UJY892" s="28"/>
      <c r="UJZ892" s="28"/>
      <c r="UKA892" s="28"/>
      <c r="UKB892" s="28"/>
      <c r="UKC892" s="28"/>
      <c r="UKD892" s="28"/>
      <c r="UKE892" s="28"/>
      <c r="UKF892" s="28"/>
      <c r="UKG892" s="28"/>
      <c r="UKH892" s="28"/>
      <c r="UKI892" s="28"/>
      <c r="UKJ892" s="28"/>
      <c r="UKK892" s="28"/>
      <c r="UKL892" s="28"/>
      <c r="UKM892" s="28"/>
      <c r="UKN892" s="28"/>
      <c r="UKO892" s="28"/>
      <c r="UKP892" s="28"/>
      <c r="UKQ892" s="28"/>
      <c r="UKR892" s="28"/>
      <c r="UKS892" s="28"/>
      <c r="UKT892" s="28"/>
      <c r="UKU892" s="28"/>
      <c r="UKV892" s="28"/>
      <c r="UKW892" s="28"/>
      <c r="UKX892" s="28"/>
      <c r="UKY892" s="28"/>
      <c r="UKZ892" s="28"/>
      <c r="ULA892" s="28"/>
      <c r="ULB892" s="28"/>
      <c r="ULC892" s="28"/>
      <c r="ULD892" s="28"/>
      <c r="ULE892" s="28"/>
      <c r="ULF892" s="28"/>
      <c r="ULG892" s="28"/>
      <c r="ULH892" s="28"/>
      <c r="ULI892" s="28"/>
      <c r="ULJ892" s="28"/>
      <c r="ULK892" s="28"/>
      <c r="ULL892" s="28"/>
      <c r="ULM892" s="28"/>
      <c r="ULN892" s="28"/>
      <c r="ULO892" s="28"/>
      <c r="ULP892" s="28"/>
      <c r="ULQ892" s="28"/>
      <c r="ULR892" s="28"/>
      <c r="ULS892" s="28"/>
      <c r="ULT892" s="28"/>
      <c r="ULU892" s="28"/>
      <c r="ULV892" s="28"/>
      <c r="ULW892" s="28"/>
      <c r="ULX892" s="28"/>
      <c r="ULY892" s="28"/>
      <c r="ULZ892" s="28"/>
      <c r="UMA892" s="28"/>
      <c r="UMB892" s="28"/>
      <c r="UMC892" s="28"/>
      <c r="UMD892" s="28"/>
      <c r="UME892" s="28"/>
      <c r="UMF892" s="28"/>
      <c r="UMG892" s="28"/>
      <c r="UMH892" s="28"/>
      <c r="UMI892" s="28"/>
      <c r="UMJ892" s="28"/>
      <c r="UMK892" s="28"/>
      <c r="UML892" s="28"/>
      <c r="UMM892" s="28"/>
      <c r="UMN892" s="28"/>
      <c r="UMO892" s="28"/>
      <c r="UMP892" s="28"/>
      <c r="UMQ892" s="28"/>
      <c r="UMR892" s="28"/>
      <c r="UMS892" s="28"/>
      <c r="UMT892" s="28"/>
      <c r="UMU892" s="28"/>
      <c r="UMV892" s="28"/>
      <c r="UMW892" s="28"/>
      <c r="UMX892" s="28"/>
      <c r="UMY892" s="28"/>
      <c r="UMZ892" s="28"/>
      <c r="UNA892" s="28"/>
      <c r="UNB892" s="28"/>
      <c r="UNC892" s="28"/>
      <c r="UND892" s="28"/>
      <c r="UNE892" s="28"/>
      <c r="UNF892" s="28"/>
      <c r="UNG892" s="28"/>
      <c r="UNH892" s="28"/>
      <c r="UNI892" s="28"/>
      <c r="UNJ892" s="28"/>
      <c r="UNK892" s="28"/>
      <c r="UNL892" s="28"/>
      <c r="UNM892" s="28"/>
      <c r="UNN892" s="28"/>
      <c r="UNO892" s="28"/>
      <c r="UNP892" s="28"/>
      <c r="UNQ892" s="28"/>
      <c r="UNR892" s="28"/>
      <c r="UNS892" s="28"/>
      <c r="UNT892" s="28"/>
      <c r="UNU892" s="28"/>
      <c r="UNV892" s="28"/>
      <c r="UNW892" s="28"/>
      <c r="UNX892" s="28"/>
      <c r="UNY892" s="28"/>
      <c r="UNZ892" s="28"/>
      <c r="UOA892" s="28"/>
      <c r="UOB892" s="28"/>
      <c r="UOC892" s="28"/>
      <c r="UOD892" s="28"/>
      <c r="UOE892" s="28"/>
      <c r="UOF892" s="28"/>
      <c r="UOG892" s="28"/>
      <c r="UOH892" s="28"/>
      <c r="UOI892" s="28"/>
      <c r="UOJ892" s="28"/>
      <c r="UOK892" s="28"/>
      <c r="UOL892" s="28"/>
      <c r="UOM892" s="28"/>
      <c r="UON892" s="28"/>
      <c r="UOO892" s="28"/>
      <c r="UOP892" s="28"/>
      <c r="UOQ892" s="28"/>
      <c r="UOR892" s="28"/>
      <c r="UOS892" s="28"/>
      <c r="UOT892" s="28"/>
      <c r="UOU892" s="28"/>
      <c r="UOV892" s="28"/>
      <c r="UOW892" s="28"/>
      <c r="UOX892" s="28"/>
      <c r="UOY892" s="28"/>
      <c r="UOZ892" s="28"/>
      <c r="UPA892" s="28"/>
      <c r="UPB892" s="28"/>
      <c r="UPC892" s="28"/>
      <c r="UPD892" s="28"/>
      <c r="UPE892" s="28"/>
      <c r="UPF892" s="28"/>
      <c r="UPG892" s="28"/>
      <c r="UPH892" s="28"/>
      <c r="UPI892" s="28"/>
      <c r="UPJ892" s="28"/>
      <c r="UPK892" s="28"/>
      <c r="UPL892" s="28"/>
      <c r="UPM892" s="28"/>
      <c r="UPN892" s="28"/>
      <c r="UPO892" s="28"/>
      <c r="UPP892" s="28"/>
      <c r="UPQ892" s="28"/>
      <c r="UPR892" s="28"/>
      <c r="UPS892" s="28"/>
      <c r="UPT892" s="28"/>
      <c r="UPU892" s="28"/>
      <c r="UPV892" s="28"/>
      <c r="UPW892" s="28"/>
      <c r="UPX892" s="28"/>
      <c r="UPY892" s="28"/>
      <c r="UPZ892" s="28"/>
      <c r="UQA892" s="28"/>
      <c r="UQB892" s="28"/>
      <c r="UQC892" s="28"/>
      <c r="UQD892" s="28"/>
      <c r="UQE892" s="28"/>
      <c r="UQF892" s="28"/>
      <c r="UQG892" s="28"/>
      <c r="UQH892" s="28"/>
      <c r="UQI892" s="28"/>
      <c r="UQJ892" s="28"/>
      <c r="UQK892" s="28"/>
      <c r="UQL892" s="28"/>
      <c r="UQM892" s="28"/>
      <c r="UQN892" s="28"/>
      <c r="UQO892" s="28"/>
      <c r="UQP892" s="28"/>
      <c r="UQQ892" s="28"/>
      <c r="UQR892" s="28"/>
      <c r="UQS892" s="28"/>
      <c r="UQT892" s="28"/>
      <c r="UQU892" s="28"/>
      <c r="UQV892" s="28"/>
      <c r="UQW892" s="28"/>
      <c r="UQX892" s="28"/>
      <c r="UQY892" s="28"/>
      <c r="UQZ892" s="28"/>
      <c r="URA892" s="28"/>
      <c r="URB892" s="28"/>
      <c r="URC892" s="28"/>
      <c r="URD892" s="28"/>
      <c r="URE892" s="28"/>
      <c r="URF892" s="28"/>
      <c r="URG892" s="28"/>
      <c r="URH892" s="28"/>
      <c r="URI892" s="28"/>
      <c r="URJ892" s="28"/>
      <c r="URK892" s="28"/>
      <c r="URL892" s="28"/>
      <c r="URM892" s="28"/>
      <c r="URN892" s="28"/>
      <c r="URO892" s="28"/>
      <c r="URP892" s="28"/>
      <c r="URQ892" s="28"/>
      <c r="URR892" s="28"/>
      <c r="URS892" s="28"/>
      <c r="URT892" s="28"/>
      <c r="URU892" s="28"/>
      <c r="URV892" s="28"/>
      <c r="URW892" s="28"/>
      <c r="URX892" s="28"/>
      <c r="URY892" s="28"/>
      <c r="URZ892" s="28"/>
      <c r="USA892" s="28"/>
      <c r="USB892" s="28"/>
      <c r="USC892" s="28"/>
      <c r="USD892" s="28"/>
      <c r="USE892" s="28"/>
      <c r="USF892" s="28"/>
      <c r="USG892" s="28"/>
      <c r="USH892" s="28"/>
      <c r="USI892" s="28"/>
      <c r="USJ892" s="28"/>
      <c r="USK892" s="28"/>
      <c r="USL892" s="28"/>
      <c r="USM892" s="28"/>
      <c r="USN892" s="28"/>
      <c r="USO892" s="28"/>
      <c r="USP892" s="28"/>
      <c r="USQ892" s="28"/>
      <c r="USR892" s="28"/>
      <c r="USS892" s="28"/>
      <c r="UST892" s="28"/>
      <c r="USU892" s="28"/>
      <c r="USV892" s="28"/>
      <c r="USW892" s="28"/>
      <c r="USX892" s="28"/>
      <c r="USY892" s="28"/>
      <c r="USZ892" s="28"/>
      <c r="UTA892" s="28"/>
      <c r="UTB892" s="28"/>
      <c r="UTC892" s="28"/>
      <c r="UTD892" s="28"/>
      <c r="UTE892" s="28"/>
      <c r="UTF892" s="28"/>
      <c r="UTG892" s="28"/>
      <c r="UTH892" s="28"/>
      <c r="UTI892" s="28"/>
      <c r="UTJ892" s="28"/>
      <c r="UTK892" s="28"/>
      <c r="UTL892" s="28"/>
      <c r="UTM892" s="28"/>
      <c r="UTN892" s="28"/>
      <c r="UTO892" s="28"/>
      <c r="UTP892" s="28"/>
      <c r="UTQ892" s="28"/>
      <c r="UTR892" s="28"/>
      <c r="UTS892" s="28"/>
      <c r="UTT892" s="28"/>
      <c r="UTU892" s="28"/>
      <c r="UTV892" s="28"/>
      <c r="UTW892" s="28"/>
      <c r="UTX892" s="28"/>
      <c r="UTY892" s="28"/>
      <c r="UTZ892" s="28"/>
      <c r="UUA892" s="28"/>
      <c r="UUB892" s="28"/>
      <c r="UUC892" s="28"/>
      <c r="UUD892" s="28"/>
      <c r="UUE892" s="28"/>
      <c r="UUF892" s="28"/>
      <c r="UUG892" s="28"/>
      <c r="UUH892" s="28"/>
      <c r="UUI892" s="28"/>
      <c r="UUJ892" s="28"/>
      <c r="UUK892" s="28"/>
      <c r="UUL892" s="28"/>
      <c r="UUM892" s="28"/>
      <c r="UUN892" s="28"/>
      <c r="UUO892" s="28"/>
      <c r="UUP892" s="28"/>
      <c r="UUQ892" s="28"/>
      <c r="UUR892" s="28"/>
      <c r="UUS892" s="28"/>
      <c r="UUT892" s="28"/>
      <c r="UUU892" s="28"/>
      <c r="UUV892" s="28"/>
      <c r="UUW892" s="28"/>
      <c r="UUX892" s="28"/>
      <c r="UUY892" s="28"/>
      <c r="UUZ892" s="28"/>
      <c r="UVA892" s="28"/>
      <c r="UVB892" s="28"/>
      <c r="UVC892" s="28"/>
      <c r="UVD892" s="28"/>
      <c r="UVE892" s="28"/>
      <c r="UVF892" s="28"/>
      <c r="UVG892" s="28"/>
      <c r="UVH892" s="28"/>
      <c r="UVI892" s="28"/>
      <c r="UVJ892" s="28"/>
      <c r="UVK892" s="28"/>
      <c r="UVL892" s="28"/>
      <c r="UVM892" s="28"/>
      <c r="UVN892" s="28"/>
      <c r="UVO892" s="28"/>
      <c r="UVP892" s="28"/>
      <c r="UVQ892" s="28"/>
      <c r="UVR892" s="28"/>
      <c r="UVS892" s="28"/>
      <c r="UVT892" s="28"/>
      <c r="UVU892" s="28"/>
      <c r="UVV892" s="28"/>
      <c r="UVW892" s="28"/>
      <c r="UVX892" s="28"/>
      <c r="UVY892" s="28"/>
      <c r="UVZ892" s="28"/>
      <c r="UWA892" s="28"/>
      <c r="UWB892" s="28"/>
      <c r="UWC892" s="28"/>
      <c r="UWD892" s="28"/>
      <c r="UWE892" s="28"/>
      <c r="UWF892" s="28"/>
      <c r="UWG892" s="28"/>
      <c r="UWH892" s="28"/>
      <c r="UWI892" s="28"/>
      <c r="UWJ892" s="28"/>
      <c r="UWK892" s="28"/>
      <c r="UWL892" s="28"/>
      <c r="UWM892" s="28"/>
      <c r="UWN892" s="28"/>
      <c r="UWO892" s="28"/>
      <c r="UWP892" s="28"/>
      <c r="UWQ892" s="28"/>
      <c r="UWR892" s="28"/>
      <c r="UWS892" s="28"/>
      <c r="UWT892" s="28"/>
      <c r="UWU892" s="28"/>
      <c r="UWV892" s="28"/>
      <c r="UWW892" s="28"/>
      <c r="UWX892" s="28"/>
      <c r="UWY892" s="28"/>
      <c r="UWZ892" s="28"/>
      <c r="UXA892" s="28"/>
      <c r="UXB892" s="28"/>
      <c r="UXC892" s="28"/>
      <c r="UXD892" s="28"/>
      <c r="UXE892" s="28"/>
      <c r="UXF892" s="28"/>
      <c r="UXG892" s="28"/>
      <c r="UXH892" s="28"/>
      <c r="UXI892" s="28"/>
      <c r="UXJ892" s="28"/>
      <c r="UXK892" s="28"/>
      <c r="UXL892" s="28"/>
      <c r="UXM892" s="28"/>
      <c r="UXN892" s="28"/>
      <c r="UXO892" s="28"/>
      <c r="UXP892" s="28"/>
      <c r="UXQ892" s="28"/>
      <c r="UXR892" s="28"/>
      <c r="UXS892" s="28"/>
      <c r="UXT892" s="28"/>
      <c r="UXU892" s="28"/>
      <c r="UXV892" s="28"/>
      <c r="UXW892" s="28"/>
      <c r="UXX892" s="28"/>
      <c r="UXY892" s="28"/>
      <c r="UXZ892" s="28"/>
      <c r="UYA892" s="28"/>
      <c r="UYB892" s="28"/>
      <c r="UYC892" s="28"/>
      <c r="UYD892" s="28"/>
      <c r="UYE892" s="28"/>
      <c r="UYF892" s="28"/>
      <c r="UYG892" s="28"/>
      <c r="UYH892" s="28"/>
      <c r="UYI892" s="28"/>
      <c r="UYJ892" s="28"/>
      <c r="UYK892" s="28"/>
      <c r="UYL892" s="28"/>
      <c r="UYM892" s="28"/>
      <c r="UYN892" s="28"/>
      <c r="UYO892" s="28"/>
      <c r="UYP892" s="28"/>
      <c r="UYQ892" s="28"/>
      <c r="UYR892" s="28"/>
      <c r="UYS892" s="28"/>
      <c r="UYT892" s="28"/>
      <c r="UYU892" s="28"/>
      <c r="UYV892" s="28"/>
      <c r="UYW892" s="28"/>
      <c r="UYX892" s="28"/>
      <c r="UYY892" s="28"/>
      <c r="UYZ892" s="28"/>
      <c r="UZA892" s="28"/>
      <c r="UZB892" s="28"/>
      <c r="UZC892" s="28"/>
      <c r="UZD892" s="28"/>
      <c r="UZE892" s="28"/>
      <c r="UZF892" s="28"/>
      <c r="UZG892" s="28"/>
      <c r="UZH892" s="28"/>
      <c r="UZI892" s="28"/>
      <c r="UZJ892" s="28"/>
      <c r="UZK892" s="28"/>
      <c r="UZL892" s="28"/>
      <c r="UZM892" s="28"/>
      <c r="UZN892" s="28"/>
      <c r="UZO892" s="28"/>
      <c r="UZP892" s="28"/>
      <c r="UZQ892" s="28"/>
      <c r="UZR892" s="28"/>
      <c r="UZS892" s="28"/>
      <c r="UZT892" s="28"/>
      <c r="UZU892" s="28"/>
      <c r="UZV892" s="28"/>
      <c r="UZW892" s="28"/>
      <c r="UZX892" s="28"/>
      <c r="UZY892" s="28"/>
      <c r="UZZ892" s="28"/>
      <c r="VAA892" s="28"/>
      <c r="VAB892" s="28"/>
      <c r="VAC892" s="28"/>
      <c r="VAD892" s="28"/>
      <c r="VAE892" s="28"/>
      <c r="VAF892" s="28"/>
      <c r="VAG892" s="28"/>
      <c r="VAH892" s="28"/>
      <c r="VAI892" s="28"/>
      <c r="VAJ892" s="28"/>
      <c r="VAK892" s="28"/>
      <c r="VAL892" s="28"/>
      <c r="VAM892" s="28"/>
      <c r="VAN892" s="28"/>
      <c r="VAO892" s="28"/>
      <c r="VAP892" s="28"/>
      <c r="VAQ892" s="28"/>
      <c r="VAR892" s="28"/>
      <c r="VAS892" s="28"/>
      <c r="VAT892" s="28"/>
      <c r="VAU892" s="28"/>
      <c r="VAV892" s="28"/>
      <c r="VAW892" s="28"/>
      <c r="VAX892" s="28"/>
      <c r="VAY892" s="28"/>
      <c r="VAZ892" s="28"/>
      <c r="VBA892" s="28"/>
      <c r="VBB892" s="28"/>
      <c r="VBC892" s="28"/>
      <c r="VBD892" s="28"/>
      <c r="VBE892" s="28"/>
      <c r="VBF892" s="28"/>
      <c r="VBG892" s="28"/>
      <c r="VBH892" s="28"/>
      <c r="VBI892" s="28"/>
      <c r="VBJ892" s="28"/>
      <c r="VBK892" s="28"/>
      <c r="VBL892" s="28"/>
      <c r="VBM892" s="28"/>
      <c r="VBN892" s="28"/>
      <c r="VBO892" s="28"/>
      <c r="VBP892" s="28"/>
      <c r="VBQ892" s="28"/>
      <c r="VBR892" s="28"/>
      <c r="VBS892" s="28"/>
      <c r="VBT892" s="28"/>
      <c r="VBU892" s="28"/>
      <c r="VBV892" s="28"/>
      <c r="VBW892" s="28"/>
      <c r="VBX892" s="28"/>
      <c r="VBY892" s="28"/>
      <c r="VBZ892" s="28"/>
      <c r="VCA892" s="28"/>
      <c r="VCB892" s="28"/>
      <c r="VCC892" s="28"/>
      <c r="VCD892" s="28"/>
      <c r="VCE892" s="28"/>
      <c r="VCF892" s="28"/>
      <c r="VCG892" s="28"/>
      <c r="VCH892" s="28"/>
      <c r="VCI892" s="28"/>
      <c r="VCJ892" s="28"/>
      <c r="VCK892" s="28"/>
      <c r="VCL892" s="28"/>
      <c r="VCM892" s="28"/>
      <c r="VCN892" s="28"/>
      <c r="VCO892" s="28"/>
      <c r="VCP892" s="28"/>
      <c r="VCQ892" s="28"/>
      <c r="VCR892" s="28"/>
      <c r="VCS892" s="28"/>
      <c r="VCT892" s="28"/>
      <c r="VCU892" s="28"/>
      <c r="VCV892" s="28"/>
      <c r="VCW892" s="28"/>
      <c r="VCX892" s="28"/>
      <c r="VCY892" s="28"/>
      <c r="VCZ892" s="28"/>
      <c r="VDA892" s="28"/>
      <c r="VDB892" s="28"/>
      <c r="VDC892" s="28"/>
      <c r="VDD892" s="28"/>
      <c r="VDE892" s="28"/>
      <c r="VDF892" s="28"/>
      <c r="VDG892" s="28"/>
      <c r="VDH892" s="28"/>
      <c r="VDI892" s="28"/>
      <c r="VDJ892" s="28"/>
      <c r="VDK892" s="28"/>
      <c r="VDL892" s="28"/>
      <c r="VDM892" s="28"/>
      <c r="VDN892" s="28"/>
      <c r="VDO892" s="28"/>
      <c r="VDP892" s="28"/>
      <c r="VDQ892" s="28"/>
      <c r="VDR892" s="28"/>
      <c r="VDS892" s="28"/>
      <c r="VDT892" s="28"/>
      <c r="VDU892" s="28"/>
      <c r="VDV892" s="28"/>
      <c r="VDW892" s="28"/>
      <c r="VDX892" s="28"/>
      <c r="VDY892" s="28"/>
      <c r="VDZ892" s="28"/>
      <c r="VEA892" s="28"/>
      <c r="VEB892" s="28"/>
      <c r="VEC892" s="28"/>
      <c r="VED892" s="28"/>
      <c r="VEE892" s="28"/>
      <c r="VEF892" s="28"/>
      <c r="VEG892" s="28"/>
      <c r="VEH892" s="28"/>
      <c r="VEI892" s="28"/>
      <c r="VEJ892" s="28"/>
      <c r="VEK892" s="28"/>
      <c r="VEL892" s="28"/>
      <c r="VEM892" s="28"/>
      <c r="VEN892" s="28"/>
      <c r="VEO892" s="28"/>
      <c r="VEP892" s="28"/>
      <c r="VEQ892" s="28"/>
      <c r="VER892" s="28"/>
      <c r="VES892" s="28"/>
      <c r="VET892" s="28"/>
      <c r="VEU892" s="28"/>
      <c r="VEV892" s="28"/>
      <c r="VEW892" s="28"/>
      <c r="VEX892" s="28"/>
      <c r="VEY892" s="28"/>
      <c r="VEZ892" s="28"/>
      <c r="VFA892" s="28"/>
      <c r="VFB892" s="28"/>
      <c r="VFC892" s="28"/>
      <c r="VFD892" s="28"/>
      <c r="VFE892" s="28"/>
      <c r="VFF892" s="28"/>
      <c r="VFG892" s="28"/>
      <c r="VFH892" s="28"/>
      <c r="VFI892" s="28"/>
      <c r="VFJ892" s="28"/>
      <c r="VFK892" s="28"/>
      <c r="VFL892" s="28"/>
      <c r="VFM892" s="28"/>
      <c r="VFN892" s="28"/>
      <c r="VFO892" s="28"/>
      <c r="VFP892" s="28"/>
      <c r="VFQ892" s="28"/>
      <c r="VFR892" s="28"/>
      <c r="VFS892" s="28"/>
      <c r="VFT892" s="28"/>
      <c r="VFU892" s="28"/>
      <c r="VFV892" s="28"/>
      <c r="VFW892" s="28"/>
      <c r="VFX892" s="28"/>
      <c r="VFY892" s="28"/>
      <c r="VFZ892" s="28"/>
      <c r="VGA892" s="28"/>
      <c r="VGB892" s="28"/>
      <c r="VGC892" s="28"/>
      <c r="VGD892" s="28"/>
      <c r="VGE892" s="28"/>
      <c r="VGF892" s="28"/>
      <c r="VGG892" s="28"/>
      <c r="VGH892" s="28"/>
      <c r="VGI892" s="28"/>
      <c r="VGJ892" s="28"/>
      <c r="VGK892" s="28"/>
      <c r="VGL892" s="28"/>
      <c r="VGM892" s="28"/>
      <c r="VGN892" s="28"/>
      <c r="VGO892" s="28"/>
      <c r="VGP892" s="28"/>
      <c r="VGQ892" s="28"/>
      <c r="VGR892" s="28"/>
      <c r="VGS892" s="28"/>
      <c r="VGT892" s="28"/>
      <c r="VGU892" s="28"/>
      <c r="VGV892" s="28"/>
      <c r="VGW892" s="28"/>
      <c r="VGX892" s="28"/>
      <c r="VGY892" s="28"/>
      <c r="VGZ892" s="28"/>
      <c r="VHA892" s="28"/>
      <c r="VHB892" s="28"/>
      <c r="VHC892" s="28"/>
      <c r="VHD892" s="28"/>
      <c r="VHE892" s="28"/>
      <c r="VHF892" s="28"/>
      <c r="VHG892" s="28"/>
      <c r="VHH892" s="28"/>
      <c r="VHI892" s="28"/>
      <c r="VHJ892" s="28"/>
      <c r="VHK892" s="28"/>
      <c r="VHL892" s="28"/>
      <c r="VHM892" s="28"/>
      <c r="VHN892" s="28"/>
      <c r="VHO892" s="28"/>
      <c r="VHP892" s="28"/>
      <c r="VHQ892" s="28"/>
      <c r="VHR892" s="28"/>
      <c r="VHS892" s="28"/>
      <c r="VHT892" s="28"/>
      <c r="VHU892" s="28"/>
      <c r="VHV892" s="28"/>
      <c r="VHW892" s="28"/>
      <c r="VHX892" s="28"/>
      <c r="VHY892" s="28"/>
      <c r="VHZ892" s="28"/>
      <c r="VIA892" s="28"/>
      <c r="VIB892" s="28"/>
      <c r="VIC892" s="28"/>
      <c r="VID892" s="28"/>
      <c r="VIE892" s="28"/>
      <c r="VIF892" s="28"/>
      <c r="VIG892" s="28"/>
      <c r="VIH892" s="28"/>
      <c r="VII892" s="28"/>
      <c r="VIJ892" s="28"/>
      <c r="VIK892" s="28"/>
      <c r="VIL892" s="28"/>
      <c r="VIM892" s="28"/>
      <c r="VIN892" s="28"/>
      <c r="VIO892" s="28"/>
      <c r="VIP892" s="28"/>
      <c r="VIQ892" s="28"/>
      <c r="VIR892" s="28"/>
      <c r="VIS892" s="28"/>
      <c r="VIT892" s="28"/>
      <c r="VIU892" s="28"/>
      <c r="VIV892" s="28"/>
      <c r="VIW892" s="28"/>
      <c r="VIX892" s="28"/>
      <c r="VIY892" s="28"/>
      <c r="VIZ892" s="28"/>
      <c r="VJA892" s="28"/>
      <c r="VJB892" s="28"/>
      <c r="VJC892" s="28"/>
      <c r="VJD892" s="28"/>
      <c r="VJE892" s="28"/>
      <c r="VJF892" s="28"/>
      <c r="VJG892" s="28"/>
      <c r="VJH892" s="28"/>
      <c r="VJI892" s="28"/>
      <c r="VJJ892" s="28"/>
      <c r="VJK892" s="28"/>
      <c r="VJL892" s="28"/>
      <c r="VJM892" s="28"/>
      <c r="VJN892" s="28"/>
      <c r="VJO892" s="28"/>
      <c r="VJP892" s="28"/>
      <c r="VJQ892" s="28"/>
      <c r="VJR892" s="28"/>
      <c r="VJS892" s="28"/>
      <c r="VJT892" s="28"/>
      <c r="VJU892" s="28"/>
      <c r="VJV892" s="28"/>
      <c r="VJW892" s="28"/>
      <c r="VJX892" s="28"/>
      <c r="VJY892" s="28"/>
      <c r="VJZ892" s="28"/>
      <c r="VKA892" s="28"/>
      <c r="VKB892" s="28"/>
      <c r="VKC892" s="28"/>
      <c r="VKD892" s="28"/>
      <c r="VKE892" s="28"/>
      <c r="VKF892" s="28"/>
      <c r="VKG892" s="28"/>
      <c r="VKH892" s="28"/>
      <c r="VKI892" s="28"/>
      <c r="VKJ892" s="28"/>
      <c r="VKK892" s="28"/>
      <c r="VKL892" s="28"/>
      <c r="VKM892" s="28"/>
      <c r="VKN892" s="28"/>
      <c r="VKO892" s="28"/>
      <c r="VKP892" s="28"/>
      <c r="VKQ892" s="28"/>
      <c r="VKR892" s="28"/>
      <c r="VKS892" s="28"/>
      <c r="VKT892" s="28"/>
      <c r="VKU892" s="28"/>
      <c r="VKV892" s="28"/>
      <c r="VKW892" s="28"/>
      <c r="VKX892" s="28"/>
      <c r="VKY892" s="28"/>
      <c r="VKZ892" s="28"/>
      <c r="VLA892" s="28"/>
      <c r="VLB892" s="28"/>
      <c r="VLC892" s="28"/>
      <c r="VLD892" s="28"/>
      <c r="VLE892" s="28"/>
      <c r="VLF892" s="28"/>
      <c r="VLG892" s="28"/>
      <c r="VLH892" s="28"/>
      <c r="VLI892" s="28"/>
      <c r="VLJ892" s="28"/>
      <c r="VLK892" s="28"/>
      <c r="VLL892" s="28"/>
      <c r="VLM892" s="28"/>
      <c r="VLN892" s="28"/>
      <c r="VLO892" s="28"/>
      <c r="VLP892" s="28"/>
      <c r="VLQ892" s="28"/>
      <c r="VLR892" s="28"/>
      <c r="VLS892" s="28"/>
      <c r="VLT892" s="28"/>
      <c r="VLU892" s="28"/>
      <c r="VLV892" s="28"/>
      <c r="VLW892" s="28"/>
      <c r="VLX892" s="28"/>
      <c r="VLY892" s="28"/>
      <c r="VLZ892" s="28"/>
      <c r="VMA892" s="28"/>
      <c r="VMB892" s="28"/>
      <c r="VMC892" s="28"/>
      <c r="VMD892" s="28"/>
      <c r="VME892" s="28"/>
      <c r="VMF892" s="28"/>
      <c r="VMG892" s="28"/>
      <c r="VMH892" s="28"/>
      <c r="VMI892" s="28"/>
      <c r="VMJ892" s="28"/>
      <c r="VMK892" s="28"/>
      <c r="VML892" s="28"/>
      <c r="VMM892" s="28"/>
      <c r="VMN892" s="28"/>
      <c r="VMO892" s="28"/>
      <c r="VMP892" s="28"/>
      <c r="VMQ892" s="28"/>
      <c r="VMR892" s="28"/>
      <c r="VMS892" s="28"/>
      <c r="VMT892" s="28"/>
      <c r="VMU892" s="28"/>
      <c r="VMV892" s="28"/>
      <c r="VMW892" s="28"/>
      <c r="VMX892" s="28"/>
      <c r="VMY892" s="28"/>
      <c r="VMZ892" s="28"/>
      <c r="VNA892" s="28"/>
      <c r="VNB892" s="28"/>
      <c r="VNC892" s="28"/>
      <c r="VND892" s="28"/>
      <c r="VNE892" s="28"/>
      <c r="VNF892" s="28"/>
      <c r="VNG892" s="28"/>
      <c r="VNH892" s="28"/>
      <c r="VNI892" s="28"/>
      <c r="VNJ892" s="28"/>
      <c r="VNK892" s="28"/>
      <c r="VNL892" s="28"/>
      <c r="VNM892" s="28"/>
      <c r="VNN892" s="28"/>
      <c r="VNO892" s="28"/>
      <c r="VNP892" s="28"/>
      <c r="VNQ892" s="28"/>
      <c r="VNR892" s="28"/>
      <c r="VNS892" s="28"/>
      <c r="VNT892" s="28"/>
      <c r="VNU892" s="28"/>
      <c r="VNV892" s="28"/>
      <c r="VNW892" s="28"/>
      <c r="VNX892" s="28"/>
      <c r="VNY892" s="28"/>
      <c r="VNZ892" s="28"/>
      <c r="VOA892" s="28"/>
      <c r="VOB892" s="28"/>
      <c r="VOC892" s="28"/>
      <c r="VOD892" s="28"/>
      <c r="VOE892" s="28"/>
      <c r="VOF892" s="28"/>
      <c r="VOG892" s="28"/>
      <c r="VOH892" s="28"/>
      <c r="VOI892" s="28"/>
      <c r="VOJ892" s="28"/>
      <c r="VOK892" s="28"/>
      <c r="VOL892" s="28"/>
      <c r="VOM892" s="28"/>
      <c r="VON892" s="28"/>
      <c r="VOO892" s="28"/>
      <c r="VOP892" s="28"/>
      <c r="VOQ892" s="28"/>
      <c r="VOR892" s="28"/>
      <c r="VOS892" s="28"/>
      <c r="VOT892" s="28"/>
      <c r="VOU892" s="28"/>
      <c r="VOV892" s="28"/>
      <c r="VOW892" s="28"/>
      <c r="VOX892" s="28"/>
      <c r="VOY892" s="28"/>
      <c r="VOZ892" s="28"/>
      <c r="VPA892" s="28"/>
      <c r="VPB892" s="28"/>
      <c r="VPC892" s="28"/>
      <c r="VPD892" s="28"/>
      <c r="VPE892" s="28"/>
      <c r="VPF892" s="28"/>
      <c r="VPG892" s="28"/>
      <c r="VPH892" s="28"/>
      <c r="VPI892" s="28"/>
      <c r="VPJ892" s="28"/>
      <c r="VPK892" s="28"/>
      <c r="VPL892" s="28"/>
      <c r="VPM892" s="28"/>
      <c r="VPN892" s="28"/>
      <c r="VPO892" s="28"/>
      <c r="VPP892" s="28"/>
      <c r="VPQ892" s="28"/>
      <c r="VPR892" s="28"/>
      <c r="VPS892" s="28"/>
      <c r="VPT892" s="28"/>
      <c r="VPU892" s="28"/>
      <c r="VPV892" s="28"/>
      <c r="VPW892" s="28"/>
      <c r="VPX892" s="28"/>
      <c r="VPY892" s="28"/>
      <c r="VPZ892" s="28"/>
      <c r="VQA892" s="28"/>
      <c r="VQB892" s="28"/>
      <c r="VQC892" s="28"/>
      <c r="VQD892" s="28"/>
      <c r="VQE892" s="28"/>
      <c r="VQF892" s="28"/>
      <c r="VQG892" s="28"/>
      <c r="VQH892" s="28"/>
      <c r="VQI892" s="28"/>
      <c r="VQJ892" s="28"/>
      <c r="VQK892" s="28"/>
      <c r="VQL892" s="28"/>
      <c r="VQM892" s="28"/>
      <c r="VQN892" s="28"/>
      <c r="VQO892" s="28"/>
      <c r="VQP892" s="28"/>
      <c r="VQQ892" s="28"/>
      <c r="VQR892" s="28"/>
      <c r="VQS892" s="28"/>
      <c r="VQT892" s="28"/>
      <c r="VQU892" s="28"/>
      <c r="VQV892" s="28"/>
      <c r="VQW892" s="28"/>
      <c r="VQX892" s="28"/>
      <c r="VQY892" s="28"/>
      <c r="VQZ892" s="28"/>
      <c r="VRA892" s="28"/>
      <c r="VRB892" s="28"/>
      <c r="VRC892" s="28"/>
      <c r="VRD892" s="28"/>
      <c r="VRE892" s="28"/>
      <c r="VRF892" s="28"/>
      <c r="VRG892" s="28"/>
      <c r="VRH892" s="28"/>
      <c r="VRI892" s="28"/>
      <c r="VRJ892" s="28"/>
      <c r="VRK892" s="28"/>
      <c r="VRL892" s="28"/>
      <c r="VRM892" s="28"/>
      <c r="VRN892" s="28"/>
      <c r="VRO892" s="28"/>
      <c r="VRP892" s="28"/>
      <c r="VRQ892" s="28"/>
      <c r="VRR892" s="28"/>
      <c r="VRS892" s="28"/>
      <c r="VRT892" s="28"/>
      <c r="VRU892" s="28"/>
      <c r="VRV892" s="28"/>
      <c r="VRW892" s="28"/>
      <c r="VRX892" s="28"/>
      <c r="VRY892" s="28"/>
      <c r="VRZ892" s="28"/>
      <c r="VSA892" s="28"/>
      <c r="VSB892" s="28"/>
      <c r="VSC892" s="28"/>
      <c r="VSD892" s="28"/>
      <c r="VSE892" s="28"/>
      <c r="VSF892" s="28"/>
      <c r="VSG892" s="28"/>
      <c r="VSH892" s="28"/>
      <c r="VSI892" s="28"/>
      <c r="VSJ892" s="28"/>
      <c r="VSK892" s="28"/>
      <c r="VSL892" s="28"/>
      <c r="VSM892" s="28"/>
      <c r="VSN892" s="28"/>
      <c r="VSO892" s="28"/>
      <c r="VSP892" s="28"/>
      <c r="VSQ892" s="28"/>
      <c r="VSR892" s="28"/>
      <c r="VSS892" s="28"/>
      <c r="VST892" s="28"/>
      <c r="VSU892" s="28"/>
      <c r="VSV892" s="28"/>
      <c r="VSW892" s="28"/>
      <c r="VSX892" s="28"/>
      <c r="VSY892" s="28"/>
      <c r="VSZ892" s="28"/>
      <c r="VTA892" s="28"/>
      <c r="VTB892" s="28"/>
      <c r="VTC892" s="28"/>
      <c r="VTD892" s="28"/>
      <c r="VTE892" s="28"/>
      <c r="VTF892" s="28"/>
      <c r="VTG892" s="28"/>
      <c r="VTH892" s="28"/>
      <c r="VTI892" s="28"/>
      <c r="VTJ892" s="28"/>
      <c r="VTK892" s="28"/>
      <c r="VTL892" s="28"/>
      <c r="VTM892" s="28"/>
      <c r="VTN892" s="28"/>
      <c r="VTO892" s="28"/>
      <c r="VTP892" s="28"/>
      <c r="VTQ892" s="28"/>
      <c r="VTR892" s="28"/>
      <c r="VTS892" s="28"/>
      <c r="VTT892" s="28"/>
      <c r="VTU892" s="28"/>
      <c r="VTV892" s="28"/>
      <c r="VTW892" s="28"/>
      <c r="VTX892" s="28"/>
      <c r="VTY892" s="28"/>
      <c r="VTZ892" s="28"/>
      <c r="VUA892" s="28"/>
      <c r="VUB892" s="28"/>
      <c r="VUC892" s="28"/>
      <c r="VUD892" s="28"/>
      <c r="VUE892" s="28"/>
      <c r="VUF892" s="28"/>
      <c r="VUG892" s="28"/>
      <c r="VUH892" s="28"/>
      <c r="VUI892" s="28"/>
      <c r="VUJ892" s="28"/>
      <c r="VUK892" s="28"/>
      <c r="VUL892" s="28"/>
      <c r="VUM892" s="28"/>
      <c r="VUN892" s="28"/>
      <c r="VUO892" s="28"/>
      <c r="VUP892" s="28"/>
      <c r="VUQ892" s="28"/>
      <c r="VUR892" s="28"/>
      <c r="VUS892" s="28"/>
      <c r="VUT892" s="28"/>
      <c r="VUU892" s="28"/>
      <c r="VUV892" s="28"/>
      <c r="VUW892" s="28"/>
      <c r="VUX892" s="28"/>
      <c r="VUY892" s="28"/>
      <c r="VUZ892" s="28"/>
      <c r="VVA892" s="28"/>
      <c r="VVB892" s="28"/>
      <c r="VVC892" s="28"/>
      <c r="VVD892" s="28"/>
      <c r="VVE892" s="28"/>
      <c r="VVF892" s="28"/>
      <c r="VVG892" s="28"/>
      <c r="VVH892" s="28"/>
      <c r="VVI892" s="28"/>
      <c r="VVJ892" s="28"/>
      <c r="VVK892" s="28"/>
      <c r="VVL892" s="28"/>
      <c r="VVM892" s="28"/>
      <c r="VVN892" s="28"/>
      <c r="VVO892" s="28"/>
      <c r="VVP892" s="28"/>
      <c r="VVQ892" s="28"/>
      <c r="VVR892" s="28"/>
      <c r="VVS892" s="28"/>
      <c r="VVT892" s="28"/>
      <c r="VVU892" s="28"/>
      <c r="VVV892" s="28"/>
      <c r="VVW892" s="28"/>
      <c r="VVX892" s="28"/>
      <c r="VVY892" s="28"/>
      <c r="VVZ892" s="28"/>
      <c r="VWA892" s="28"/>
      <c r="VWB892" s="28"/>
      <c r="VWC892" s="28"/>
      <c r="VWD892" s="28"/>
      <c r="VWE892" s="28"/>
      <c r="VWF892" s="28"/>
      <c r="VWG892" s="28"/>
      <c r="VWH892" s="28"/>
      <c r="VWI892" s="28"/>
      <c r="VWJ892" s="28"/>
      <c r="VWK892" s="28"/>
      <c r="VWL892" s="28"/>
      <c r="VWM892" s="28"/>
      <c r="VWN892" s="28"/>
      <c r="VWO892" s="28"/>
      <c r="VWP892" s="28"/>
      <c r="VWQ892" s="28"/>
      <c r="VWR892" s="28"/>
      <c r="VWS892" s="28"/>
      <c r="VWT892" s="28"/>
      <c r="VWU892" s="28"/>
      <c r="VWV892" s="28"/>
      <c r="VWW892" s="28"/>
      <c r="VWX892" s="28"/>
      <c r="VWY892" s="28"/>
      <c r="VWZ892" s="28"/>
      <c r="VXA892" s="28"/>
      <c r="VXB892" s="28"/>
      <c r="VXC892" s="28"/>
      <c r="VXD892" s="28"/>
      <c r="VXE892" s="28"/>
      <c r="VXF892" s="28"/>
      <c r="VXG892" s="28"/>
      <c r="VXH892" s="28"/>
      <c r="VXI892" s="28"/>
      <c r="VXJ892" s="28"/>
      <c r="VXK892" s="28"/>
      <c r="VXL892" s="28"/>
      <c r="VXM892" s="28"/>
      <c r="VXN892" s="28"/>
      <c r="VXO892" s="28"/>
      <c r="VXP892" s="28"/>
      <c r="VXQ892" s="28"/>
      <c r="VXR892" s="28"/>
      <c r="VXS892" s="28"/>
      <c r="VXT892" s="28"/>
      <c r="VXU892" s="28"/>
      <c r="VXV892" s="28"/>
      <c r="VXW892" s="28"/>
      <c r="VXX892" s="28"/>
      <c r="VXY892" s="28"/>
      <c r="VXZ892" s="28"/>
      <c r="VYA892" s="28"/>
      <c r="VYB892" s="28"/>
      <c r="VYC892" s="28"/>
      <c r="VYD892" s="28"/>
      <c r="VYE892" s="28"/>
      <c r="VYF892" s="28"/>
      <c r="VYG892" s="28"/>
      <c r="VYH892" s="28"/>
      <c r="VYI892" s="28"/>
      <c r="VYJ892" s="28"/>
      <c r="VYK892" s="28"/>
      <c r="VYL892" s="28"/>
      <c r="VYM892" s="28"/>
      <c r="VYN892" s="28"/>
      <c r="VYO892" s="28"/>
      <c r="VYP892" s="28"/>
      <c r="VYQ892" s="28"/>
      <c r="VYR892" s="28"/>
      <c r="VYS892" s="28"/>
      <c r="VYT892" s="28"/>
      <c r="VYU892" s="28"/>
      <c r="VYV892" s="28"/>
      <c r="VYW892" s="28"/>
      <c r="VYX892" s="28"/>
      <c r="VYY892" s="28"/>
      <c r="VYZ892" s="28"/>
      <c r="VZA892" s="28"/>
      <c r="VZB892" s="28"/>
      <c r="VZC892" s="28"/>
      <c r="VZD892" s="28"/>
      <c r="VZE892" s="28"/>
      <c r="VZF892" s="28"/>
      <c r="VZG892" s="28"/>
      <c r="VZH892" s="28"/>
      <c r="VZI892" s="28"/>
      <c r="VZJ892" s="28"/>
      <c r="VZK892" s="28"/>
      <c r="VZL892" s="28"/>
      <c r="VZM892" s="28"/>
      <c r="VZN892" s="28"/>
      <c r="VZO892" s="28"/>
      <c r="VZP892" s="28"/>
      <c r="VZQ892" s="28"/>
      <c r="VZR892" s="28"/>
      <c r="VZS892" s="28"/>
      <c r="VZT892" s="28"/>
      <c r="VZU892" s="28"/>
      <c r="VZV892" s="28"/>
      <c r="VZW892" s="28"/>
      <c r="VZX892" s="28"/>
      <c r="VZY892" s="28"/>
      <c r="VZZ892" s="28"/>
      <c r="WAA892" s="28"/>
      <c r="WAB892" s="28"/>
      <c r="WAC892" s="28"/>
      <c r="WAD892" s="28"/>
      <c r="WAE892" s="28"/>
      <c r="WAF892" s="28"/>
      <c r="WAG892" s="28"/>
      <c r="WAH892" s="28"/>
      <c r="WAI892" s="28"/>
      <c r="WAJ892" s="28"/>
      <c r="WAK892" s="28"/>
      <c r="WAL892" s="28"/>
      <c r="WAM892" s="28"/>
      <c r="WAN892" s="28"/>
      <c r="WAO892" s="28"/>
      <c r="WAP892" s="28"/>
      <c r="WAQ892" s="28"/>
      <c r="WAR892" s="28"/>
      <c r="WAS892" s="28"/>
      <c r="WAT892" s="28"/>
      <c r="WAU892" s="28"/>
      <c r="WAV892" s="28"/>
      <c r="WAW892" s="28"/>
      <c r="WAX892" s="28"/>
      <c r="WAY892" s="28"/>
      <c r="WAZ892" s="28"/>
      <c r="WBA892" s="28"/>
      <c r="WBB892" s="28"/>
      <c r="WBC892" s="28"/>
      <c r="WBD892" s="28"/>
      <c r="WBE892" s="28"/>
      <c r="WBF892" s="28"/>
      <c r="WBG892" s="28"/>
      <c r="WBH892" s="28"/>
      <c r="WBI892" s="28"/>
      <c r="WBJ892" s="28"/>
      <c r="WBK892" s="28"/>
      <c r="WBL892" s="28"/>
      <c r="WBM892" s="28"/>
      <c r="WBN892" s="28"/>
      <c r="WBO892" s="28"/>
      <c r="WBP892" s="28"/>
      <c r="WBQ892" s="28"/>
      <c r="WBR892" s="28"/>
      <c r="WBS892" s="28"/>
      <c r="WBT892" s="28"/>
      <c r="WBU892" s="28"/>
      <c r="WBV892" s="28"/>
      <c r="WBW892" s="28"/>
      <c r="WBX892" s="28"/>
      <c r="WBY892" s="28"/>
      <c r="WBZ892" s="28"/>
      <c r="WCA892" s="28"/>
      <c r="WCB892" s="28"/>
      <c r="WCC892" s="28"/>
      <c r="WCD892" s="28"/>
      <c r="WCE892" s="28"/>
      <c r="WCF892" s="28"/>
      <c r="WCG892" s="28"/>
      <c r="WCH892" s="28"/>
      <c r="WCI892" s="28"/>
      <c r="WCJ892" s="28"/>
      <c r="WCK892" s="28"/>
      <c r="WCL892" s="28"/>
      <c r="WCM892" s="28"/>
      <c r="WCN892" s="28"/>
      <c r="WCO892" s="28"/>
      <c r="WCP892" s="28"/>
      <c r="WCQ892" s="28"/>
      <c r="WCR892" s="28"/>
      <c r="WCS892" s="28"/>
      <c r="WCT892" s="28"/>
      <c r="WCU892" s="28"/>
      <c r="WCV892" s="28"/>
      <c r="WCW892" s="28"/>
      <c r="WCX892" s="28"/>
      <c r="WCY892" s="28"/>
      <c r="WCZ892" s="28"/>
      <c r="WDA892" s="28"/>
      <c r="WDB892" s="28"/>
      <c r="WDC892" s="28"/>
      <c r="WDD892" s="28"/>
      <c r="WDE892" s="28"/>
      <c r="WDF892" s="28"/>
      <c r="WDG892" s="28"/>
      <c r="WDH892" s="28"/>
      <c r="WDI892" s="28"/>
      <c r="WDJ892" s="28"/>
      <c r="WDK892" s="28"/>
      <c r="WDL892" s="28"/>
      <c r="WDM892" s="28"/>
      <c r="WDN892" s="28"/>
      <c r="WDO892" s="28"/>
      <c r="WDP892" s="28"/>
      <c r="WDQ892" s="28"/>
      <c r="WDR892" s="28"/>
      <c r="WDS892" s="28"/>
      <c r="WDT892" s="28"/>
      <c r="WDU892" s="28"/>
      <c r="WDV892" s="28"/>
      <c r="WDW892" s="28"/>
      <c r="WDX892" s="28"/>
      <c r="WDY892" s="28"/>
      <c r="WDZ892" s="28"/>
      <c r="WEA892" s="28"/>
      <c r="WEB892" s="28"/>
      <c r="WEC892" s="28"/>
      <c r="WED892" s="28"/>
      <c r="WEE892" s="28"/>
      <c r="WEF892" s="28"/>
      <c r="WEG892" s="28"/>
      <c r="WEH892" s="28"/>
      <c r="WEI892" s="28"/>
      <c r="WEJ892" s="28"/>
      <c r="WEK892" s="28"/>
      <c r="WEL892" s="28"/>
      <c r="WEM892" s="28"/>
      <c r="WEN892" s="28"/>
      <c r="WEO892" s="28"/>
      <c r="WEP892" s="28"/>
      <c r="WEQ892" s="28"/>
      <c r="WER892" s="28"/>
      <c r="WES892" s="28"/>
      <c r="WET892" s="28"/>
      <c r="WEU892" s="28"/>
      <c r="WEV892" s="28"/>
      <c r="WEW892" s="28"/>
      <c r="WEX892" s="28"/>
      <c r="WEY892" s="28"/>
      <c r="WEZ892" s="28"/>
      <c r="WFA892" s="28"/>
      <c r="WFB892" s="28"/>
      <c r="WFC892" s="28"/>
      <c r="WFD892" s="28"/>
      <c r="WFE892" s="28"/>
      <c r="WFF892" s="28"/>
      <c r="WFG892" s="28"/>
      <c r="WFH892" s="28"/>
      <c r="WFI892" s="28"/>
      <c r="WFJ892" s="28"/>
      <c r="WFK892" s="28"/>
      <c r="WFL892" s="28"/>
      <c r="WFM892" s="28"/>
      <c r="WFN892" s="28"/>
      <c r="WFO892" s="28"/>
      <c r="WFP892" s="28"/>
      <c r="WFQ892" s="28"/>
      <c r="WFR892" s="28"/>
      <c r="WFS892" s="28"/>
      <c r="WFT892" s="28"/>
      <c r="WFU892" s="28"/>
      <c r="WFV892" s="28"/>
      <c r="WFW892" s="28"/>
      <c r="WFX892" s="28"/>
      <c r="WFY892" s="28"/>
      <c r="WFZ892" s="28"/>
      <c r="WGA892" s="28"/>
      <c r="WGB892" s="28"/>
      <c r="WGC892" s="28"/>
      <c r="WGD892" s="28"/>
      <c r="WGE892" s="28"/>
      <c r="WGF892" s="28"/>
      <c r="WGG892" s="28"/>
      <c r="WGH892" s="28"/>
      <c r="WGI892" s="28"/>
      <c r="WGJ892" s="28"/>
      <c r="WGK892" s="28"/>
      <c r="WGL892" s="28"/>
      <c r="WGM892" s="28"/>
      <c r="WGN892" s="28"/>
      <c r="WGO892" s="28"/>
      <c r="WGP892" s="28"/>
      <c r="WGQ892" s="28"/>
      <c r="WGR892" s="28"/>
      <c r="WGS892" s="28"/>
      <c r="WGT892" s="28"/>
      <c r="WGU892" s="28"/>
      <c r="WGV892" s="28"/>
      <c r="WGW892" s="28"/>
      <c r="WGX892" s="28"/>
      <c r="WGY892" s="28"/>
      <c r="WGZ892" s="28"/>
      <c r="WHA892" s="28"/>
      <c r="WHB892" s="28"/>
      <c r="WHC892" s="28"/>
      <c r="WHD892" s="28"/>
      <c r="WHE892" s="28"/>
      <c r="WHF892" s="28"/>
      <c r="WHG892" s="28"/>
      <c r="WHH892" s="28"/>
      <c r="WHI892" s="28"/>
      <c r="WHJ892" s="28"/>
      <c r="WHK892" s="28"/>
      <c r="WHL892" s="28"/>
      <c r="WHM892" s="28"/>
      <c r="WHN892" s="28"/>
      <c r="WHO892" s="28"/>
      <c r="WHP892" s="28"/>
      <c r="WHQ892" s="28"/>
      <c r="WHR892" s="28"/>
      <c r="WHS892" s="28"/>
      <c r="WHT892" s="28"/>
      <c r="WHU892" s="28"/>
      <c r="WHV892" s="28"/>
      <c r="WHW892" s="28"/>
      <c r="WHX892" s="28"/>
      <c r="WHY892" s="28"/>
      <c r="WHZ892" s="28"/>
      <c r="WIA892" s="28"/>
      <c r="WIB892" s="28"/>
      <c r="WIC892" s="28"/>
      <c r="WID892" s="28"/>
      <c r="WIE892" s="28"/>
      <c r="WIF892" s="28"/>
      <c r="WIG892" s="28"/>
      <c r="WIH892" s="28"/>
      <c r="WII892" s="28"/>
      <c r="WIJ892" s="28"/>
      <c r="WIK892" s="28"/>
      <c r="WIL892" s="28"/>
      <c r="WIM892" s="28"/>
      <c r="WIN892" s="28"/>
      <c r="WIO892" s="28"/>
      <c r="WIP892" s="28"/>
      <c r="WIQ892" s="28"/>
      <c r="WIR892" s="28"/>
      <c r="WIS892" s="28"/>
      <c r="WIT892" s="28"/>
      <c r="WIU892" s="28"/>
      <c r="WIV892" s="28"/>
      <c r="WIW892" s="28"/>
      <c r="WIX892" s="28"/>
      <c r="WIY892" s="28"/>
      <c r="WIZ892" s="28"/>
      <c r="WJA892" s="28"/>
      <c r="WJB892" s="28"/>
      <c r="WJC892" s="28"/>
      <c r="WJD892" s="28"/>
      <c r="WJE892" s="28"/>
      <c r="WJF892" s="28"/>
      <c r="WJG892" s="28"/>
      <c r="WJH892" s="28"/>
      <c r="WJI892" s="28"/>
      <c r="WJJ892" s="28"/>
      <c r="WJK892" s="28"/>
      <c r="WJL892" s="28"/>
      <c r="WJM892" s="28"/>
      <c r="WJN892" s="28"/>
      <c r="WJO892" s="28"/>
      <c r="WJP892" s="28"/>
      <c r="WJQ892" s="28"/>
      <c r="WJR892" s="28"/>
      <c r="WJS892" s="28"/>
      <c r="WJT892" s="28"/>
      <c r="WJU892" s="28"/>
      <c r="WJV892" s="28"/>
      <c r="WJW892" s="28"/>
      <c r="WJX892" s="28"/>
      <c r="WJY892" s="28"/>
      <c r="WJZ892" s="28"/>
      <c r="WKA892" s="28"/>
      <c r="WKB892" s="28"/>
      <c r="WKC892" s="28"/>
      <c r="WKD892" s="28"/>
      <c r="WKE892" s="28"/>
      <c r="WKF892" s="28"/>
      <c r="WKG892" s="28"/>
      <c r="WKH892" s="28"/>
      <c r="WKI892" s="28"/>
      <c r="WKJ892" s="28"/>
      <c r="WKK892" s="28"/>
      <c r="WKL892" s="28"/>
      <c r="WKM892" s="28"/>
      <c r="WKN892" s="28"/>
      <c r="WKO892" s="28"/>
      <c r="WKP892" s="28"/>
      <c r="WKQ892" s="28"/>
      <c r="WKR892" s="28"/>
      <c r="WKS892" s="28"/>
      <c r="WKT892" s="28"/>
      <c r="WKU892" s="28"/>
      <c r="WKV892" s="28"/>
      <c r="WKW892" s="28"/>
      <c r="WKX892" s="28"/>
      <c r="WKY892" s="28"/>
      <c r="WKZ892" s="28"/>
      <c r="WLA892" s="28"/>
      <c r="WLB892" s="28"/>
      <c r="WLC892" s="28"/>
      <c r="WLD892" s="28"/>
      <c r="WLE892" s="28"/>
      <c r="WLF892" s="28"/>
      <c r="WLG892" s="28"/>
      <c r="WLH892" s="28"/>
      <c r="WLI892" s="28"/>
      <c r="WLJ892" s="28"/>
      <c r="WLK892" s="28"/>
      <c r="WLL892" s="28"/>
      <c r="WLM892" s="28"/>
      <c r="WLN892" s="28"/>
      <c r="WLO892" s="28"/>
      <c r="WLP892" s="28"/>
      <c r="WLQ892" s="28"/>
      <c r="WLR892" s="28"/>
      <c r="WLS892" s="28"/>
      <c r="WLT892" s="28"/>
      <c r="WLU892" s="28"/>
      <c r="WLV892" s="28"/>
      <c r="WLW892" s="28"/>
      <c r="WLX892" s="28"/>
      <c r="WLY892" s="28"/>
      <c r="WLZ892" s="28"/>
      <c r="WMA892" s="28"/>
      <c r="WMB892" s="28"/>
      <c r="WMC892" s="28"/>
      <c r="WMD892" s="28"/>
      <c r="WME892" s="28"/>
      <c r="WMF892" s="28"/>
      <c r="WMG892" s="28"/>
      <c r="WMH892" s="28"/>
      <c r="WMI892" s="28"/>
      <c r="WMJ892" s="28"/>
      <c r="WMK892" s="28"/>
      <c r="WML892" s="28"/>
      <c r="WMM892" s="28"/>
      <c r="WMN892" s="28"/>
      <c r="WMO892" s="28"/>
      <c r="WMP892" s="28"/>
      <c r="WMQ892" s="28"/>
      <c r="WMR892" s="28"/>
      <c r="WMS892" s="28"/>
      <c r="WMT892" s="28"/>
      <c r="WMU892" s="28"/>
      <c r="WMV892" s="28"/>
      <c r="WMW892" s="28"/>
      <c r="WMX892" s="28"/>
      <c r="WMY892" s="28"/>
      <c r="WMZ892" s="28"/>
      <c r="WNA892" s="28"/>
      <c r="WNB892" s="28"/>
      <c r="WNC892" s="28"/>
      <c r="WND892" s="28"/>
      <c r="WNE892" s="28"/>
      <c r="WNF892" s="28"/>
      <c r="WNG892" s="28"/>
      <c r="WNH892" s="28"/>
      <c r="WNI892" s="28"/>
      <c r="WNJ892" s="28"/>
      <c r="WNK892" s="28"/>
      <c r="WNL892" s="28"/>
      <c r="WNM892" s="28"/>
      <c r="WNN892" s="28"/>
      <c r="WNO892" s="28"/>
      <c r="WNP892" s="28"/>
      <c r="WNQ892" s="28"/>
      <c r="WNR892" s="28"/>
      <c r="WNS892" s="28"/>
      <c r="WNT892" s="28"/>
      <c r="WNU892" s="28"/>
      <c r="WNV892" s="28"/>
      <c r="WNW892" s="28"/>
      <c r="WNX892" s="28"/>
      <c r="WNY892" s="28"/>
      <c r="WNZ892" s="28"/>
      <c r="WOA892" s="28"/>
      <c r="WOB892" s="28"/>
      <c r="WOC892" s="28"/>
      <c r="WOD892" s="28"/>
      <c r="WOE892" s="28"/>
      <c r="WOF892" s="28"/>
      <c r="WOG892" s="28"/>
      <c r="WOH892" s="28"/>
      <c r="WOI892" s="28"/>
      <c r="WOJ892" s="28"/>
      <c r="WOK892" s="28"/>
      <c r="WOL892" s="28"/>
      <c r="WOM892" s="28"/>
      <c r="WON892" s="28"/>
      <c r="WOO892" s="28"/>
      <c r="WOP892" s="28"/>
      <c r="WOQ892" s="28"/>
      <c r="WOR892" s="28"/>
      <c r="WOS892" s="28"/>
      <c r="WOT892" s="28"/>
      <c r="WOU892" s="28"/>
      <c r="WOV892" s="28"/>
      <c r="WOW892" s="28"/>
      <c r="WOX892" s="28"/>
      <c r="WOY892" s="28"/>
      <c r="WOZ892" s="28"/>
      <c r="WPA892" s="28"/>
      <c r="WPB892" s="28"/>
      <c r="WPC892" s="28"/>
      <c r="WPD892" s="28"/>
      <c r="WPE892" s="28"/>
      <c r="WPF892" s="28"/>
      <c r="WPG892" s="28"/>
      <c r="WPH892" s="28"/>
      <c r="WPI892" s="28"/>
      <c r="WPJ892" s="28"/>
      <c r="WPK892" s="28"/>
      <c r="WPL892" s="28"/>
      <c r="WPM892" s="28"/>
      <c r="WPN892" s="28"/>
      <c r="WPO892" s="28"/>
      <c r="WPP892" s="28"/>
      <c r="WPQ892" s="28"/>
      <c r="WPR892" s="28"/>
      <c r="WPS892" s="28"/>
      <c r="WPT892" s="28"/>
      <c r="WPU892" s="28"/>
      <c r="WPV892" s="28"/>
      <c r="WPW892" s="28"/>
      <c r="WPX892" s="28"/>
      <c r="WPY892" s="28"/>
      <c r="WPZ892" s="28"/>
      <c r="WQA892" s="28"/>
      <c r="WQB892" s="28"/>
      <c r="WQC892" s="28"/>
      <c r="WQD892" s="28"/>
      <c r="WQE892" s="28"/>
      <c r="WQF892" s="28"/>
      <c r="WQG892" s="28"/>
      <c r="WQH892" s="28"/>
      <c r="WQI892" s="28"/>
      <c r="WQJ892" s="28"/>
      <c r="WQK892" s="28"/>
      <c r="WQL892" s="28"/>
      <c r="WQM892" s="28"/>
      <c r="WQN892" s="28"/>
      <c r="WQO892" s="28"/>
      <c r="WQP892" s="28"/>
      <c r="WQQ892" s="28"/>
      <c r="WQR892" s="28"/>
      <c r="WQS892" s="28"/>
      <c r="WQT892" s="28"/>
      <c r="WQU892" s="28"/>
      <c r="WQV892" s="28"/>
      <c r="WQW892" s="28"/>
      <c r="WQX892" s="28"/>
      <c r="WQY892" s="28"/>
      <c r="WQZ892" s="28"/>
      <c r="WRA892" s="28"/>
      <c r="WRB892" s="28"/>
      <c r="WRC892" s="28"/>
      <c r="WRD892" s="28"/>
      <c r="WRE892" s="28"/>
      <c r="WRF892" s="28"/>
      <c r="WRG892" s="28"/>
      <c r="WRH892" s="28"/>
      <c r="WRI892" s="28"/>
      <c r="WRJ892" s="28"/>
      <c r="WRK892" s="28"/>
      <c r="WRL892" s="28"/>
      <c r="WRM892" s="28"/>
      <c r="WRN892" s="28"/>
      <c r="WRO892" s="28"/>
      <c r="WRP892" s="28"/>
      <c r="WRQ892" s="28"/>
      <c r="WRR892" s="28"/>
      <c r="WRS892" s="28"/>
      <c r="WRT892" s="28"/>
      <c r="WRU892" s="28"/>
      <c r="WRV892" s="28"/>
      <c r="WRW892" s="28"/>
      <c r="WRX892" s="28"/>
      <c r="WRY892" s="28"/>
      <c r="WRZ892" s="28"/>
      <c r="WSA892" s="28"/>
      <c r="WSB892" s="28"/>
      <c r="WSC892" s="28"/>
      <c r="WSD892" s="28"/>
      <c r="WSE892" s="28"/>
      <c r="WSF892" s="28"/>
      <c r="WSG892" s="28"/>
      <c r="WSH892" s="28"/>
      <c r="WSI892" s="28"/>
      <c r="WSJ892" s="28"/>
      <c r="WSK892" s="28"/>
      <c r="WSL892" s="28"/>
      <c r="WSM892" s="28"/>
      <c r="WSN892" s="28"/>
      <c r="WSO892" s="28"/>
      <c r="WSP892" s="28"/>
      <c r="WSQ892" s="28"/>
      <c r="WSR892" s="28"/>
      <c r="WSS892" s="28"/>
      <c r="WST892" s="28"/>
      <c r="WSU892" s="28"/>
      <c r="WSV892" s="28"/>
      <c r="WSW892" s="28"/>
      <c r="WSX892" s="28"/>
      <c r="WSY892" s="28"/>
      <c r="WSZ892" s="28"/>
      <c r="WTA892" s="28"/>
      <c r="WTB892" s="28"/>
      <c r="WTC892" s="28"/>
      <c r="WTD892" s="28"/>
      <c r="WTE892" s="28"/>
      <c r="WTF892" s="28"/>
      <c r="WTG892" s="28"/>
      <c r="WTH892" s="28"/>
      <c r="WTI892" s="28"/>
      <c r="WTJ892" s="28"/>
      <c r="WTK892" s="28"/>
      <c r="WTL892" s="28"/>
      <c r="WTM892" s="28"/>
      <c r="WTN892" s="28"/>
      <c r="WTO892" s="28"/>
      <c r="WTP892" s="28"/>
      <c r="WTQ892" s="28"/>
      <c r="WTR892" s="28"/>
      <c r="WTS892" s="28"/>
      <c r="WTT892" s="28"/>
      <c r="WTU892" s="28"/>
      <c r="WTV892" s="28"/>
      <c r="WTW892" s="28"/>
      <c r="WTX892" s="28"/>
      <c r="WTY892" s="28"/>
      <c r="WTZ892" s="28"/>
      <c r="WUA892" s="28"/>
      <c r="WUB892" s="28"/>
      <c r="WUC892" s="28"/>
      <c r="WUD892" s="28"/>
      <c r="WUE892" s="28"/>
      <c r="WUF892" s="28"/>
      <c r="WUG892" s="28"/>
      <c r="WUH892" s="28"/>
      <c r="WUI892" s="28"/>
      <c r="WUJ892" s="28"/>
      <c r="WUK892" s="28"/>
      <c r="WUL892" s="28"/>
      <c r="WUM892" s="28"/>
      <c r="WUN892" s="28"/>
      <c r="WUO892" s="28"/>
      <c r="WUP892" s="28"/>
      <c r="WUQ892" s="28"/>
      <c r="WUR892" s="28"/>
      <c r="WUS892" s="28"/>
      <c r="WUT892" s="28"/>
      <c r="WUU892" s="28"/>
      <c r="WUV892" s="28"/>
      <c r="WUW892" s="28"/>
      <c r="WUX892" s="28"/>
      <c r="WUY892" s="28"/>
      <c r="WUZ892" s="28"/>
      <c r="WVA892" s="28"/>
      <c r="WVB892" s="28"/>
      <c r="WVC892" s="28"/>
      <c r="WVD892" s="28"/>
      <c r="WVE892" s="28"/>
      <c r="WVF892" s="28"/>
      <c r="WVG892" s="28"/>
      <c r="WVH892" s="28"/>
      <c r="WVI892" s="28"/>
      <c r="WVJ892" s="28"/>
      <c r="WVK892" s="28"/>
      <c r="WVL892" s="28"/>
      <c r="WVM892" s="28"/>
      <c r="WVN892" s="28"/>
      <c r="WVO892" s="28"/>
      <c r="WVP892" s="28"/>
      <c r="WVQ892" s="28"/>
      <c r="WVR892" s="28"/>
      <c r="WVS892" s="28"/>
      <c r="WVT892" s="28"/>
      <c r="WVU892" s="28"/>
      <c r="WVV892" s="28"/>
      <c r="WVW892" s="28"/>
      <c r="WVX892" s="28"/>
      <c r="WVY892" s="28"/>
      <c r="WVZ892" s="28"/>
      <c r="WWA892" s="28"/>
      <c r="WWB892" s="28"/>
      <c r="WWC892" s="28"/>
      <c r="WWD892" s="28"/>
      <c r="WWE892" s="28"/>
      <c r="WWF892" s="28"/>
      <c r="WWG892" s="28"/>
      <c r="WWH892" s="28"/>
      <c r="WWI892" s="28"/>
      <c r="WWJ892" s="28"/>
      <c r="WWK892" s="28"/>
      <c r="WWL892" s="28"/>
      <c r="WWM892" s="28"/>
      <c r="WWN892" s="28"/>
      <c r="WWO892" s="28"/>
      <c r="WWP892" s="28"/>
      <c r="WWQ892" s="28"/>
      <c r="WWR892" s="28"/>
      <c r="WWS892" s="28"/>
      <c r="WWT892" s="28"/>
      <c r="WWU892" s="28"/>
      <c r="WWV892" s="28"/>
      <c r="WWW892" s="28"/>
      <c r="WWX892" s="28"/>
      <c r="WWY892" s="28"/>
      <c r="WWZ892" s="28"/>
      <c r="WXA892" s="28"/>
      <c r="WXB892" s="28"/>
      <c r="WXC892" s="28"/>
      <c r="WXD892" s="28"/>
      <c r="WXE892" s="28"/>
      <c r="WXF892" s="28"/>
      <c r="WXG892" s="28"/>
      <c r="WXH892" s="28"/>
      <c r="WXI892" s="28"/>
      <c r="WXJ892" s="28"/>
      <c r="WXK892" s="28"/>
      <c r="WXL892" s="28"/>
      <c r="WXM892" s="28"/>
      <c r="WXN892" s="28"/>
      <c r="WXO892" s="28"/>
      <c r="WXP892" s="28"/>
      <c r="WXQ892" s="28"/>
      <c r="WXR892" s="28"/>
      <c r="WXS892" s="28"/>
      <c r="WXT892" s="28"/>
      <c r="WXU892" s="28"/>
      <c r="WXV892" s="28"/>
      <c r="WXW892" s="28"/>
      <c r="WXX892" s="28"/>
      <c r="WXY892" s="28"/>
      <c r="WXZ892" s="28"/>
      <c r="WYA892" s="28"/>
      <c r="WYB892" s="28"/>
      <c r="WYC892" s="28"/>
      <c r="WYD892" s="28"/>
      <c r="WYE892" s="28"/>
      <c r="WYF892" s="28"/>
      <c r="WYG892" s="28"/>
      <c r="WYH892" s="28"/>
      <c r="WYI892" s="28"/>
      <c r="WYJ892" s="28"/>
      <c r="WYK892" s="28"/>
      <c r="WYL892" s="28"/>
      <c r="WYM892" s="28"/>
      <c r="WYN892" s="28"/>
      <c r="WYO892" s="28"/>
      <c r="WYP892" s="28"/>
      <c r="WYQ892" s="28"/>
      <c r="WYR892" s="28"/>
      <c r="WYS892" s="28"/>
      <c r="WYT892" s="28"/>
      <c r="WYU892" s="28"/>
      <c r="WYV892" s="28"/>
      <c r="WYW892" s="28"/>
      <c r="WYX892" s="28"/>
      <c r="WYY892" s="28"/>
      <c r="WYZ892" s="28"/>
      <c r="WZA892" s="28"/>
      <c r="WZB892" s="28"/>
      <c r="WZC892" s="28"/>
      <c r="WZD892" s="28"/>
      <c r="WZE892" s="28"/>
      <c r="WZF892" s="28"/>
      <c r="WZG892" s="28"/>
      <c r="WZH892" s="28"/>
      <c r="WZI892" s="28"/>
      <c r="WZJ892" s="28"/>
      <c r="WZK892" s="28"/>
      <c r="WZL892" s="28"/>
      <c r="WZM892" s="28"/>
      <c r="WZN892" s="28"/>
      <c r="WZO892" s="28"/>
      <c r="WZP892" s="28"/>
      <c r="WZQ892" s="28"/>
      <c r="WZR892" s="28"/>
      <c r="WZS892" s="28"/>
      <c r="WZT892" s="28"/>
      <c r="WZU892" s="28"/>
      <c r="WZV892" s="28"/>
      <c r="WZW892" s="28"/>
      <c r="WZX892" s="28"/>
      <c r="WZY892" s="28"/>
      <c r="WZZ892" s="28"/>
      <c r="XAA892" s="28"/>
      <c r="XAB892" s="28"/>
      <c r="XAC892" s="28"/>
      <c r="XAD892" s="28"/>
      <c r="XAE892" s="28"/>
      <c r="XAF892" s="28"/>
      <c r="XAG892" s="28"/>
      <c r="XAH892" s="28"/>
      <c r="XAI892" s="28"/>
      <c r="XAJ892" s="28"/>
      <c r="XAK892" s="28"/>
      <c r="XAL892" s="28"/>
      <c r="XAM892" s="28"/>
      <c r="XAN892" s="28"/>
      <c r="XAO892" s="28"/>
      <c r="XAP892" s="28"/>
      <c r="XAQ892" s="28"/>
      <c r="XAR892" s="28"/>
      <c r="XAS892" s="28"/>
      <c r="XAT892" s="28"/>
      <c r="XAU892" s="28"/>
      <c r="XAV892" s="28"/>
      <c r="XAW892" s="28"/>
      <c r="XAX892" s="28"/>
      <c r="XAY892" s="28"/>
      <c r="XAZ892" s="28"/>
      <c r="XBA892" s="28"/>
      <c r="XBB892" s="28"/>
      <c r="XBC892" s="28"/>
      <c r="XBD892" s="28"/>
      <c r="XBE892" s="28"/>
      <c r="XBF892" s="28"/>
      <c r="XBG892" s="28"/>
      <c r="XBH892" s="28"/>
      <c r="XBI892" s="28"/>
      <c r="XBJ892" s="28"/>
      <c r="XBK892" s="28"/>
      <c r="XBL892" s="28"/>
      <c r="XBM892" s="28"/>
      <c r="XBN892" s="28"/>
      <c r="XBO892" s="28"/>
      <c r="XBP892" s="28"/>
      <c r="XBQ892" s="28"/>
      <c r="XBR892" s="28"/>
      <c r="XBS892" s="28"/>
      <c r="XBT892" s="28"/>
      <c r="XBU892" s="28"/>
      <c r="XBV892" s="28"/>
      <c r="XBW892" s="28"/>
      <c r="XBX892" s="28"/>
      <c r="XBY892" s="28"/>
      <c r="XBZ892" s="28"/>
      <c r="XCA892" s="28"/>
      <c r="XCB892" s="28"/>
      <c r="XCC892" s="28"/>
      <c r="XCD892" s="28"/>
      <c r="XCE892" s="28"/>
      <c r="XCF892" s="28"/>
      <c r="XCG892" s="28"/>
      <c r="XCH892" s="28"/>
      <c r="XCI892" s="28"/>
      <c r="XCJ892" s="28"/>
      <c r="XCK892" s="28"/>
      <c r="XCL892" s="28"/>
      <c r="XCM892" s="28"/>
      <c r="XCN892" s="28"/>
      <c r="XCO892" s="28"/>
      <c r="XCP892" s="28"/>
      <c r="XCQ892" s="28"/>
      <c r="XCR892" s="28"/>
      <c r="XCS892" s="28"/>
      <c r="XCT892" s="28"/>
      <c r="XCU892" s="28"/>
      <c r="XCV892" s="28"/>
      <c r="XCW892" s="28"/>
      <c r="XCX892" s="28"/>
      <c r="XCY892" s="28"/>
      <c r="XCZ892" s="28"/>
      <c r="XDA892" s="28"/>
      <c r="XDB892" s="28"/>
      <c r="XDC892" s="28"/>
      <c r="XDD892" s="28"/>
      <c r="XDE892" s="28"/>
      <c r="XDF892" s="28"/>
      <c r="XDG892" s="28"/>
      <c r="XDH892" s="28"/>
      <c r="XDI892" s="28"/>
      <c r="XDJ892" s="28"/>
      <c r="XDK892" s="28"/>
      <c r="XDL892" s="28"/>
      <c r="XDM892" s="28"/>
      <c r="XDN892" s="28"/>
      <c r="XDO892" s="28"/>
      <c r="XDP892" s="28"/>
      <c r="XDQ892" s="28"/>
      <c r="XDR892" s="28"/>
      <c r="XDS892" s="28"/>
      <c r="XDT892" s="28"/>
      <c r="XDU892" s="28"/>
      <c r="XDV892" s="28"/>
      <c r="XDW892" s="28"/>
      <c r="XDX892" s="28"/>
      <c r="XDY892" s="28"/>
      <c r="XDZ892" s="28"/>
      <c r="XEA892" s="28"/>
      <c r="XEB892" s="28"/>
      <c r="XEC892" s="28"/>
      <c r="XED892" s="28"/>
      <c r="XEE892" s="28"/>
      <c r="XEF892" s="28"/>
      <c r="XEG892" s="28"/>
      <c r="XEH892" s="28"/>
      <c r="XEI892" s="28"/>
      <c r="XEJ892" s="28"/>
      <c r="XEK892" s="28"/>
      <c r="XEL892" s="28"/>
      <c r="XEM892" s="28"/>
      <c r="XEN892" s="28"/>
      <c r="XEO892" s="28"/>
      <c r="XEP892" s="28"/>
      <c r="XEQ892" s="28"/>
      <c r="XER892" s="28"/>
      <c r="XES892" s="28"/>
      <c r="XET892" s="28"/>
      <c r="XEU892" s="28"/>
      <c r="XEV892" s="28"/>
      <c r="XEW892" s="28"/>
    </row>
    <row r="893" spans="1:16377" ht="22.5" customHeight="1" x14ac:dyDescent="0.25">
      <c r="A893" s="143" t="str">
        <f t="shared" si="256"/>
        <v>840.</v>
      </c>
      <c r="B893" s="71" t="s">
        <v>1451</v>
      </c>
      <c r="C893" s="52">
        <v>1992</v>
      </c>
      <c r="D893" s="143" t="s">
        <v>3015</v>
      </c>
      <c r="E893" s="143" t="s">
        <v>3017</v>
      </c>
      <c r="F893" s="52">
        <v>2</v>
      </c>
      <c r="G893" s="52">
        <v>1</v>
      </c>
      <c r="H893" s="4">
        <v>661.2</v>
      </c>
      <c r="I893" s="4">
        <v>458.2</v>
      </c>
      <c r="J893" s="4">
        <v>458.2</v>
      </c>
      <c r="K893" s="62">
        <v>13</v>
      </c>
      <c r="L893" s="9">
        <f t="shared" si="254"/>
        <v>227994</v>
      </c>
      <c r="M893" s="9"/>
      <c r="N893" s="9"/>
      <c r="O893" s="9"/>
      <c r="P893" s="145">
        <f t="shared" si="255"/>
        <v>227994</v>
      </c>
      <c r="Q893" s="9">
        <v>227994</v>
      </c>
      <c r="R893" s="62"/>
      <c r="S893" s="9"/>
      <c r="T893" s="9"/>
      <c r="U893" s="9"/>
      <c r="V893" s="9"/>
      <c r="W893" s="9"/>
      <c r="X893" s="9"/>
      <c r="Y893" s="9"/>
      <c r="Z893" s="9"/>
      <c r="AA893" s="9"/>
      <c r="AB893" s="4"/>
      <c r="AC893" s="4"/>
      <c r="AD893" s="145"/>
      <c r="AE893" s="9"/>
      <c r="AF893" s="35">
        <v>2025</v>
      </c>
      <c r="AG893" s="259"/>
      <c r="AH893" s="29">
        <v>840</v>
      </c>
      <c r="AI893" s="29" t="s">
        <v>155</v>
      </c>
      <c r="AJ893" s="29" t="str">
        <f t="shared" si="257"/>
        <v>840.</v>
      </c>
      <c r="AL893" s="29"/>
    </row>
    <row r="894" spans="1:16377" ht="22.5" customHeight="1" x14ac:dyDescent="0.25">
      <c r="A894" s="143" t="str">
        <f t="shared" si="256"/>
        <v>841.</v>
      </c>
      <c r="B894" s="71" t="s">
        <v>341</v>
      </c>
      <c r="C894" s="52">
        <v>1968</v>
      </c>
      <c r="D894" s="143" t="s">
        <v>3015</v>
      </c>
      <c r="E894" s="143" t="s">
        <v>3017</v>
      </c>
      <c r="F894" s="52">
        <v>2</v>
      </c>
      <c r="G894" s="52">
        <v>1</v>
      </c>
      <c r="H894" s="4">
        <v>384</v>
      </c>
      <c r="I894" s="145">
        <v>353.2</v>
      </c>
      <c r="J894" s="4">
        <v>353.2</v>
      </c>
      <c r="K894" s="62">
        <v>17</v>
      </c>
      <c r="L894" s="9">
        <f t="shared" si="254"/>
        <v>3047377</v>
      </c>
      <c r="M894" s="9"/>
      <c r="N894" s="9"/>
      <c r="O894" s="9"/>
      <c r="P894" s="145">
        <f t="shared" si="255"/>
        <v>3047377</v>
      </c>
      <c r="Q894" s="4">
        <v>444419</v>
      </c>
      <c r="R894" s="5"/>
      <c r="S894" s="4"/>
      <c r="T894" s="4">
        <v>346</v>
      </c>
      <c r="U894" s="4">
        <f>T894*7523</f>
        <v>2602958</v>
      </c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35">
        <v>2025</v>
      </c>
      <c r="AG894" s="259"/>
      <c r="AH894" s="29">
        <v>841</v>
      </c>
      <c r="AI894" s="29" t="s">
        <v>155</v>
      </c>
      <c r="AJ894" s="29" t="str">
        <f t="shared" si="257"/>
        <v>841.</v>
      </c>
      <c r="AL894" s="29"/>
    </row>
    <row r="895" spans="1:16377" ht="22.5" customHeight="1" x14ac:dyDescent="0.25">
      <c r="A895" s="143" t="str">
        <f t="shared" si="256"/>
        <v>842.</v>
      </c>
      <c r="B895" s="71" t="s">
        <v>342</v>
      </c>
      <c r="C895" s="52">
        <v>1973</v>
      </c>
      <c r="D895" s="143" t="s">
        <v>3015</v>
      </c>
      <c r="E895" s="143" t="s">
        <v>3017</v>
      </c>
      <c r="F895" s="52">
        <v>2</v>
      </c>
      <c r="G895" s="52">
        <v>2</v>
      </c>
      <c r="H895" s="4">
        <v>560.1</v>
      </c>
      <c r="I895" s="145">
        <v>512.79999999999995</v>
      </c>
      <c r="J895" s="4">
        <v>512.79999999999995</v>
      </c>
      <c r="K895" s="62">
        <v>28</v>
      </c>
      <c r="L895" s="9">
        <f t="shared" si="254"/>
        <v>138645</v>
      </c>
      <c r="M895" s="9"/>
      <c r="N895" s="9"/>
      <c r="O895" s="9"/>
      <c r="P895" s="145">
        <f t="shared" si="255"/>
        <v>138645</v>
      </c>
      <c r="Q895" s="4">
        <v>138645</v>
      </c>
      <c r="R895" s="5"/>
      <c r="S895" s="4"/>
      <c r="T895" s="4"/>
      <c r="U895" s="4"/>
      <c r="V895" s="43"/>
      <c r="W895" s="43"/>
      <c r="X895" s="4"/>
      <c r="Y895" s="4"/>
      <c r="Z895" s="4"/>
      <c r="AA895" s="4"/>
      <c r="AB895" s="4"/>
      <c r="AC895" s="4"/>
      <c r="AD895" s="4"/>
      <c r="AE895" s="4"/>
      <c r="AF895" s="35">
        <v>2025</v>
      </c>
      <c r="AG895" s="259"/>
      <c r="AH895" s="29">
        <v>842</v>
      </c>
      <c r="AI895" s="29" t="s">
        <v>155</v>
      </c>
      <c r="AJ895" s="29" t="str">
        <f t="shared" si="257"/>
        <v>842.</v>
      </c>
      <c r="AL895" s="29"/>
    </row>
    <row r="896" spans="1:16377" ht="22.5" customHeight="1" x14ac:dyDescent="0.25">
      <c r="A896" s="143" t="str">
        <f t="shared" si="256"/>
        <v>843.</v>
      </c>
      <c r="B896" s="78" t="s">
        <v>369</v>
      </c>
      <c r="C896" s="52">
        <v>1965</v>
      </c>
      <c r="D896" s="143" t="s">
        <v>3015</v>
      </c>
      <c r="E896" s="143" t="s">
        <v>3017</v>
      </c>
      <c r="F896" s="52">
        <v>2</v>
      </c>
      <c r="G896" s="52">
        <v>2</v>
      </c>
      <c r="H896" s="8">
        <v>699.3</v>
      </c>
      <c r="I896" s="145">
        <v>640.29999999999995</v>
      </c>
      <c r="J896" s="8">
        <v>640.29999999999995</v>
      </c>
      <c r="K896" s="142">
        <v>21</v>
      </c>
      <c r="L896" s="9">
        <f t="shared" si="254"/>
        <v>191022</v>
      </c>
      <c r="M896" s="9"/>
      <c r="N896" s="9"/>
      <c r="O896" s="9"/>
      <c r="P896" s="145">
        <f t="shared" si="255"/>
        <v>191022</v>
      </c>
      <c r="Q896" s="9">
        <v>191022</v>
      </c>
      <c r="R896" s="62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35">
        <v>2025</v>
      </c>
      <c r="AG896" s="259"/>
      <c r="AH896" s="29">
        <v>843</v>
      </c>
      <c r="AI896" s="29" t="s">
        <v>155</v>
      </c>
      <c r="AJ896" s="29" t="str">
        <f t="shared" si="257"/>
        <v>843.</v>
      </c>
    </row>
    <row r="897" spans="1:16377" ht="22.5" customHeight="1" x14ac:dyDescent="0.25">
      <c r="A897" s="143" t="str">
        <f t="shared" si="256"/>
        <v>844.</v>
      </c>
      <c r="B897" s="78" t="s">
        <v>370</v>
      </c>
      <c r="C897" s="52">
        <v>1960</v>
      </c>
      <c r="D897" s="143" t="s">
        <v>3015</v>
      </c>
      <c r="E897" s="143" t="s">
        <v>3017</v>
      </c>
      <c r="F897" s="52">
        <v>2</v>
      </c>
      <c r="G897" s="52">
        <v>2</v>
      </c>
      <c r="H897" s="8">
        <v>513.5</v>
      </c>
      <c r="I897" s="145">
        <v>453.3</v>
      </c>
      <c r="J897" s="8">
        <v>453.3</v>
      </c>
      <c r="K897" s="142">
        <v>18</v>
      </c>
      <c r="L897" s="9">
        <f t="shared" si="254"/>
        <v>487320</v>
      </c>
      <c r="M897" s="9"/>
      <c r="N897" s="9"/>
      <c r="O897" s="9"/>
      <c r="P897" s="145">
        <f t="shared" si="255"/>
        <v>487320</v>
      </c>
      <c r="Q897" s="9">
        <v>487320</v>
      </c>
      <c r="R897" s="62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35">
        <v>2025</v>
      </c>
      <c r="AG897" s="259"/>
      <c r="AH897" s="29">
        <v>844</v>
      </c>
      <c r="AI897" s="29" t="s">
        <v>155</v>
      </c>
      <c r="AJ897" s="29" t="str">
        <f t="shared" si="257"/>
        <v>844.</v>
      </c>
      <c r="AL897" s="29"/>
    </row>
    <row r="898" spans="1:16377" ht="22.5" customHeight="1" x14ac:dyDescent="0.25">
      <c r="A898" s="143" t="str">
        <f t="shared" si="256"/>
        <v>845.</v>
      </c>
      <c r="B898" s="78" t="s">
        <v>371</v>
      </c>
      <c r="C898" s="52">
        <v>1960</v>
      </c>
      <c r="D898" s="143" t="s">
        <v>3015</v>
      </c>
      <c r="E898" s="143" t="s">
        <v>3017</v>
      </c>
      <c r="F898" s="52">
        <v>2</v>
      </c>
      <c r="G898" s="52">
        <v>2</v>
      </c>
      <c r="H898" s="8">
        <v>526.70000000000005</v>
      </c>
      <c r="I898" s="145">
        <v>466.5</v>
      </c>
      <c r="J898" s="8">
        <v>466.5</v>
      </c>
      <c r="K898" s="142">
        <v>14</v>
      </c>
      <c r="L898" s="9">
        <f t="shared" si="254"/>
        <v>487320</v>
      </c>
      <c r="M898" s="9"/>
      <c r="N898" s="9"/>
      <c r="O898" s="9"/>
      <c r="P898" s="145">
        <f t="shared" si="255"/>
        <v>487320</v>
      </c>
      <c r="Q898" s="9">
        <v>487320</v>
      </c>
      <c r="R898" s="62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35">
        <v>2025</v>
      </c>
      <c r="AG898" s="259"/>
      <c r="AH898" s="29">
        <v>845</v>
      </c>
      <c r="AI898" s="29" t="s">
        <v>155</v>
      </c>
      <c r="AJ898" s="29" t="str">
        <f t="shared" si="257"/>
        <v>845.</v>
      </c>
      <c r="AL898" s="29"/>
    </row>
    <row r="899" spans="1:16377" ht="22.5" customHeight="1" x14ac:dyDescent="0.25">
      <c r="A899" s="143" t="str">
        <f t="shared" si="256"/>
        <v>846.</v>
      </c>
      <c r="B899" s="78" t="s">
        <v>372</v>
      </c>
      <c r="C899" s="52">
        <v>1960</v>
      </c>
      <c r="D899" s="143" t="s">
        <v>3015</v>
      </c>
      <c r="E899" s="143" t="s">
        <v>3017</v>
      </c>
      <c r="F899" s="52">
        <v>2</v>
      </c>
      <c r="G899" s="52">
        <v>2</v>
      </c>
      <c r="H899" s="8">
        <v>541.79999999999995</v>
      </c>
      <c r="I899" s="145">
        <v>473.3</v>
      </c>
      <c r="J899" s="8">
        <v>473.3</v>
      </c>
      <c r="K899" s="142">
        <v>26</v>
      </c>
      <c r="L899" s="9">
        <f t="shared" si="254"/>
        <v>487320</v>
      </c>
      <c r="M899" s="9"/>
      <c r="N899" s="9"/>
      <c r="O899" s="9"/>
      <c r="P899" s="145">
        <f t="shared" si="255"/>
        <v>487320</v>
      </c>
      <c r="Q899" s="9">
        <v>487320</v>
      </c>
      <c r="R899" s="62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35">
        <v>2025</v>
      </c>
      <c r="AG899" s="259"/>
      <c r="AH899" s="29">
        <v>846</v>
      </c>
      <c r="AI899" s="29" t="s">
        <v>155</v>
      </c>
      <c r="AJ899" s="29" t="str">
        <f t="shared" si="257"/>
        <v>846.</v>
      </c>
      <c r="AL899" s="29"/>
    </row>
    <row r="900" spans="1:16377" ht="22.5" customHeight="1" x14ac:dyDescent="0.25">
      <c r="A900" s="143" t="str">
        <f t="shared" si="256"/>
        <v>847.</v>
      </c>
      <c r="B900" s="78" t="s">
        <v>345</v>
      </c>
      <c r="C900" s="52">
        <v>1974</v>
      </c>
      <c r="D900" s="143" t="s">
        <v>3015</v>
      </c>
      <c r="E900" s="143" t="s">
        <v>3016</v>
      </c>
      <c r="F900" s="52">
        <v>5</v>
      </c>
      <c r="G900" s="52">
        <v>4</v>
      </c>
      <c r="H900" s="4">
        <v>3830.3</v>
      </c>
      <c r="I900" s="145">
        <v>3275.4</v>
      </c>
      <c r="J900" s="4">
        <v>3275.4</v>
      </c>
      <c r="K900" s="62">
        <v>126</v>
      </c>
      <c r="L900" s="9">
        <f t="shared" si="254"/>
        <v>757679.52</v>
      </c>
      <c r="M900" s="9"/>
      <c r="N900" s="9"/>
      <c r="O900" s="9"/>
      <c r="P900" s="145">
        <f t="shared" si="255"/>
        <v>757679.52</v>
      </c>
      <c r="Q900" s="9">
        <v>757679.52</v>
      </c>
      <c r="R900" s="62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35">
        <v>2025</v>
      </c>
      <c r="AG900" s="259"/>
      <c r="AH900" s="29">
        <v>847</v>
      </c>
      <c r="AI900" s="29" t="s">
        <v>155</v>
      </c>
      <c r="AJ900" s="29" t="str">
        <f t="shared" si="257"/>
        <v>847.</v>
      </c>
      <c r="AL900" s="29"/>
    </row>
    <row r="901" spans="1:16377" ht="22.5" customHeight="1" x14ac:dyDescent="0.25">
      <c r="A901" s="143" t="str">
        <f t="shared" si="256"/>
        <v>848.</v>
      </c>
      <c r="B901" s="71" t="s">
        <v>61</v>
      </c>
      <c r="C901" s="52">
        <v>1963</v>
      </c>
      <c r="D901" s="143" t="s">
        <v>3015</v>
      </c>
      <c r="E901" s="143" t="s">
        <v>3017</v>
      </c>
      <c r="F901" s="52">
        <v>2</v>
      </c>
      <c r="G901" s="52">
        <v>2</v>
      </c>
      <c r="H901" s="4">
        <v>683.8</v>
      </c>
      <c r="I901" s="145">
        <v>632.70000000000005</v>
      </c>
      <c r="J901" s="4">
        <v>632.70000000000005</v>
      </c>
      <c r="K901" s="62">
        <v>29</v>
      </c>
      <c r="L901" s="9">
        <f t="shared" si="254"/>
        <v>722034</v>
      </c>
      <c r="M901" s="9"/>
      <c r="N901" s="9"/>
      <c r="O901" s="9"/>
      <c r="P901" s="145">
        <f t="shared" si="255"/>
        <v>722034</v>
      </c>
      <c r="Q901" s="4">
        <f>402978+319056</f>
        <v>722034</v>
      </c>
      <c r="R901" s="5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35">
        <v>2025</v>
      </c>
      <c r="AG901" s="259"/>
      <c r="AH901" s="29">
        <v>848</v>
      </c>
      <c r="AI901" s="29" t="s">
        <v>155</v>
      </c>
      <c r="AJ901" s="29" t="str">
        <f t="shared" si="257"/>
        <v>848.</v>
      </c>
      <c r="AL901" s="29"/>
    </row>
    <row r="902" spans="1:16377" ht="22.5" customHeight="1" x14ac:dyDescent="0.25">
      <c r="A902" s="143" t="str">
        <f t="shared" si="256"/>
        <v>849.</v>
      </c>
      <c r="B902" s="71" t="s">
        <v>57</v>
      </c>
      <c r="C902" s="52">
        <v>1954</v>
      </c>
      <c r="D902" s="143" t="s">
        <v>3015</v>
      </c>
      <c r="E902" s="143" t="s">
        <v>3017</v>
      </c>
      <c r="F902" s="52">
        <v>2</v>
      </c>
      <c r="G902" s="52">
        <v>2</v>
      </c>
      <c r="H902" s="4">
        <v>680.6</v>
      </c>
      <c r="I902" s="145">
        <v>629.5</v>
      </c>
      <c r="J902" s="4">
        <v>629.5</v>
      </c>
      <c r="K902" s="62">
        <v>24</v>
      </c>
      <c r="L902" s="9">
        <f t="shared" si="254"/>
        <v>722034</v>
      </c>
      <c r="M902" s="9"/>
      <c r="N902" s="9"/>
      <c r="O902" s="9"/>
      <c r="P902" s="145">
        <f t="shared" si="255"/>
        <v>722034</v>
      </c>
      <c r="Q902" s="4">
        <f>402978+319056</f>
        <v>722034</v>
      </c>
      <c r="R902" s="5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35">
        <v>2025</v>
      </c>
      <c r="AG902" s="259"/>
      <c r="AH902" s="29">
        <v>849</v>
      </c>
      <c r="AI902" s="29" t="s">
        <v>155</v>
      </c>
      <c r="AJ902" s="29" t="str">
        <f t="shared" si="257"/>
        <v>849.</v>
      </c>
      <c r="AL902" s="29"/>
    </row>
    <row r="903" spans="1:16377" ht="22.5" customHeight="1" x14ac:dyDescent="0.25">
      <c r="A903" s="143" t="str">
        <f t="shared" si="256"/>
        <v>850.</v>
      </c>
      <c r="B903" s="71" t="s">
        <v>1455</v>
      </c>
      <c r="C903" s="52">
        <v>1956</v>
      </c>
      <c r="D903" s="143" t="s">
        <v>3015</v>
      </c>
      <c r="E903" s="143" t="s">
        <v>3018</v>
      </c>
      <c r="F903" s="52">
        <v>2</v>
      </c>
      <c r="G903" s="52">
        <v>1</v>
      </c>
      <c r="H903" s="8">
        <v>190.9</v>
      </c>
      <c r="I903" s="8">
        <v>166.6</v>
      </c>
      <c r="J903" s="8">
        <v>166.6</v>
      </c>
      <c r="K903" s="142">
        <v>10</v>
      </c>
      <c r="L903" s="9">
        <f t="shared" si="254"/>
        <v>37154</v>
      </c>
      <c r="M903" s="9"/>
      <c r="N903" s="9"/>
      <c r="O903" s="9"/>
      <c r="P903" s="145">
        <f t="shared" si="255"/>
        <v>37154</v>
      </c>
      <c r="Q903" s="9">
        <v>37154</v>
      </c>
      <c r="R903" s="62"/>
      <c r="S903" s="9"/>
      <c r="T903" s="9"/>
      <c r="U903" s="9"/>
      <c r="V903" s="9"/>
      <c r="W903" s="9"/>
      <c r="X903" s="9"/>
      <c r="Y903" s="9"/>
      <c r="Z903" s="9"/>
      <c r="AA903" s="9"/>
      <c r="AB903" s="4"/>
      <c r="AC903" s="4"/>
      <c r="AD903" s="145"/>
      <c r="AE903" s="9"/>
      <c r="AF903" s="35">
        <v>2025</v>
      </c>
      <c r="AG903" s="259"/>
      <c r="AH903" s="29">
        <v>850</v>
      </c>
      <c r="AI903" s="29" t="s">
        <v>155</v>
      </c>
      <c r="AJ903" s="29" t="str">
        <f t="shared" si="257"/>
        <v>850.</v>
      </c>
      <c r="AL903" s="29"/>
    </row>
    <row r="904" spans="1:16377" ht="22.5" customHeight="1" x14ac:dyDescent="0.25">
      <c r="A904" s="143" t="str">
        <f t="shared" si="256"/>
        <v>851.</v>
      </c>
      <c r="B904" s="71" t="s">
        <v>1454</v>
      </c>
      <c r="C904" s="52">
        <v>1958</v>
      </c>
      <c r="D904" s="143" t="s">
        <v>3015</v>
      </c>
      <c r="E904" s="143" t="s">
        <v>3017</v>
      </c>
      <c r="F904" s="52">
        <v>2</v>
      </c>
      <c r="G904" s="52">
        <v>1</v>
      </c>
      <c r="H904" s="4">
        <v>391.6</v>
      </c>
      <c r="I904" s="4">
        <v>283.60000000000002</v>
      </c>
      <c r="J904" s="4">
        <v>283.60000000000002</v>
      </c>
      <c r="K904" s="62">
        <v>11</v>
      </c>
      <c r="L904" s="9">
        <f t="shared" si="254"/>
        <v>2351018.9</v>
      </c>
      <c r="M904" s="9"/>
      <c r="N904" s="9"/>
      <c r="O904" s="9"/>
      <c r="P904" s="145">
        <f t="shared" si="255"/>
        <v>2351018.9</v>
      </c>
      <c r="Q904" s="4">
        <v>197184</v>
      </c>
      <c r="R904" s="5"/>
      <c r="S904" s="4"/>
      <c r="T904" s="4">
        <v>286.3</v>
      </c>
      <c r="U904" s="4">
        <f>T904*7523</f>
        <v>2153834.9</v>
      </c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35">
        <v>2025</v>
      </c>
      <c r="AG904" s="259"/>
      <c r="AH904" s="29">
        <v>851</v>
      </c>
      <c r="AI904" s="29" t="s">
        <v>155</v>
      </c>
      <c r="AJ904" s="29" t="str">
        <f t="shared" si="257"/>
        <v>851.</v>
      </c>
      <c r="AL904" s="29"/>
    </row>
    <row r="905" spans="1:16377" ht="22.5" customHeight="1" x14ac:dyDescent="0.25">
      <c r="A905" s="143" t="str">
        <f t="shared" si="256"/>
        <v>852.</v>
      </c>
      <c r="B905" s="247" t="s">
        <v>358</v>
      </c>
      <c r="C905" s="52">
        <v>1956</v>
      </c>
      <c r="D905" s="143" t="s">
        <v>3015</v>
      </c>
      <c r="E905" s="143" t="s">
        <v>3017</v>
      </c>
      <c r="F905" s="52">
        <v>2</v>
      </c>
      <c r="G905" s="52">
        <v>2</v>
      </c>
      <c r="H905" s="4">
        <v>623.29999999999995</v>
      </c>
      <c r="I905" s="145">
        <v>564.4</v>
      </c>
      <c r="J905" s="4">
        <v>564.4</v>
      </c>
      <c r="K905" s="62">
        <v>24</v>
      </c>
      <c r="L905" s="9">
        <f t="shared" si="254"/>
        <v>6913087.1000000006</v>
      </c>
      <c r="M905" s="9"/>
      <c r="N905" s="9"/>
      <c r="O905" s="9"/>
      <c r="P905" s="145">
        <f t="shared" si="255"/>
        <v>6913087.1000000006</v>
      </c>
      <c r="Q905" s="9">
        <f>197184+425842+319056</f>
        <v>942082</v>
      </c>
      <c r="R905" s="62"/>
      <c r="S905" s="9"/>
      <c r="T905" s="9">
        <v>793.7</v>
      </c>
      <c r="U905" s="9">
        <f>T905*7523</f>
        <v>5971005.1000000006</v>
      </c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35">
        <v>2025</v>
      </c>
      <c r="AG905" s="259"/>
      <c r="AH905" s="29">
        <v>852</v>
      </c>
      <c r="AI905" s="29" t="s">
        <v>155</v>
      </c>
      <c r="AJ905" s="29" t="str">
        <f t="shared" si="257"/>
        <v>852.</v>
      </c>
      <c r="AL905" s="29"/>
    </row>
    <row r="906" spans="1:16377" s="28" customFormat="1" ht="22.5" customHeight="1" x14ac:dyDescent="0.25">
      <c r="A906" s="143" t="str">
        <f t="shared" si="256"/>
        <v>853.</v>
      </c>
      <c r="B906" s="149" t="s">
        <v>3001</v>
      </c>
      <c r="C906" s="52">
        <v>1917</v>
      </c>
      <c r="D906" s="143" t="s">
        <v>3015</v>
      </c>
      <c r="E906" s="143" t="s">
        <v>3017</v>
      </c>
      <c r="F906" s="52">
        <v>1</v>
      </c>
      <c r="G906" s="52">
        <v>1</v>
      </c>
      <c r="H906" s="4">
        <v>177.3</v>
      </c>
      <c r="I906" s="145">
        <v>155</v>
      </c>
      <c r="J906" s="4">
        <v>155</v>
      </c>
      <c r="K906" s="62">
        <v>9</v>
      </c>
      <c r="L906" s="9">
        <f>Q906+S906+U906+W906+Y906+AA906+AD906+AE906</f>
        <v>316486</v>
      </c>
      <c r="M906" s="9"/>
      <c r="N906" s="9"/>
      <c r="O906" s="9"/>
      <c r="P906" s="145">
        <f>L906</f>
        <v>316486</v>
      </c>
      <c r="Q906" s="4">
        <v>72879</v>
      </c>
      <c r="R906" s="62"/>
      <c r="S906" s="9"/>
      <c r="T906" s="9"/>
      <c r="U906" s="9"/>
      <c r="V906" s="9"/>
      <c r="W906" s="9"/>
      <c r="X906" s="9"/>
      <c r="Y906" s="9"/>
      <c r="Z906" s="9">
        <v>91</v>
      </c>
      <c r="AA906" s="9">
        <f>Z906*2677</f>
        <v>243607</v>
      </c>
      <c r="AB906" s="9"/>
      <c r="AC906" s="9"/>
      <c r="AD906" s="9"/>
      <c r="AE906" s="9"/>
      <c r="AF906" s="35">
        <v>2025</v>
      </c>
      <c r="AG906" s="259"/>
      <c r="AH906" s="29">
        <v>853</v>
      </c>
      <c r="AI906" s="29" t="s">
        <v>155</v>
      </c>
      <c r="AJ906" s="29" t="str">
        <f t="shared" si="257"/>
        <v>853.</v>
      </c>
      <c r="AK906" s="106"/>
      <c r="AO906" s="44"/>
    </row>
    <row r="907" spans="1:16377" ht="22.5" customHeight="1" x14ac:dyDescent="0.25">
      <c r="A907" s="143" t="str">
        <f t="shared" si="256"/>
        <v>854.</v>
      </c>
      <c r="B907" s="78" t="s">
        <v>373</v>
      </c>
      <c r="C907" s="52">
        <v>1960</v>
      </c>
      <c r="D907" s="143" t="s">
        <v>3015</v>
      </c>
      <c r="E907" s="143" t="s">
        <v>3017</v>
      </c>
      <c r="F907" s="52">
        <v>2</v>
      </c>
      <c r="G907" s="52">
        <v>2</v>
      </c>
      <c r="H907" s="8">
        <v>513.5</v>
      </c>
      <c r="I907" s="145">
        <v>472.3</v>
      </c>
      <c r="J907" s="8">
        <v>472.3</v>
      </c>
      <c r="K907" s="142">
        <v>14</v>
      </c>
      <c r="L907" s="9">
        <f t="shared" si="254"/>
        <v>191022</v>
      </c>
      <c r="M907" s="9"/>
      <c r="N907" s="9"/>
      <c r="O907" s="9"/>
      <c r="P907" s="145">
        <f t="shared" si="255"/>
        <v>191022</v>
      </c>
      <c r="Q907" s="9">
        <v>191022</v>
      </c>
      <c r="R907" s="62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35">
        <v>2025</v>
      </c>
      <c r="AG907" s="259"/>
      <c r="AH907" s="29">
        <v>854</v>
      </c>
      <c r="AI907" s="29" t="s">
        <v>155</v>
      </c>
      <c r="AJ907" s="29" t="str">
        <f t="shared" si="257"/>
        <v>854.</v>
      </c>
      <c r="AL907" s="29"/>
    </row>
    <row r="908" spans="1:16377" ht="22.5" customHeight="1" x14ac:dyDescent="0.25">
      <c r="A908" s="143" t="str">
        <f t="shared" si="256"/>
        <v>855.</v>
      </c>
      <c r="B908" s="78" t="s">
        <v>374</v>
      </c>
      <c r="C908" s="52">
        <v>1960</v>
      </c>
      <c r="D908" s="143" t="s">
        <v>3015</v>
      </c>
      <c r="E908" s="143" t="s">
        <v>3017</v>
      </c>
      <c r="F908" s="52">
        <v>2</v>
      </c>
      <c r="G908" s="52">
        <v>2</v>
      </c>
      <c r="H908" s="8">
        <v>511.1</v>
      </c>
      <c r="I908" s="145">
        <v>469.9</v>
      </c>
      <c r="J908" s="8">
        <v>469.9</v>
      </c>
      <c r="K908" s="142">
        <v>28</v>
      </c>
      <c r="L908" s="9">
        <f t="shared" si="254"/>
        <v>197184</v>
      </c>
      <c r="M908" s="9"/>
      <c r="N908" s="9"/>
      <c r="O908" s="9"/>
      <c r="P908" s="145">
        <f t="shared" si="255"/>
        <v>197184</v>
      </c>
      <c r="Q908" s="9">
        <v>197184</v>
      </c>
      <c r="R908" s="62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35">
        <v>2025</v>
      </c>
      <c r="AG908" s="259"/>
      <c r="AH908" s="29">
        <v>855</v>
      </c>
      <c r="AI908" s="29" t="s">
        <v>155</v>
      </c>
      <c r="AJ908" s="29" t="str">
        <f t="shared" si="257"/>
        <v>855.</v>
      </c>
      <c r="AL908" s="29"/>
    </row>
    <row r="909" spans="1:16377" ht="22.5" customHeight="1" x14ac:dyDescent="0.25">
      <c r="A909" s="143" t="str">
        <f t="shared" si="256"/>
        <v>856.</v>
      </c>
      <c r="B909" s="78" t="s">
        <v>375</v>
      </c>
      <c r="C909" s="52">
        <v>1960</v>
      </c>
      <c r="D909" s="143" t="s">
        <v>3015</v>
      </c>
      <c r="E909" s="143" t="s">
        <v>3017</v>
      </c>
      <c r="F909" s="52">
        <v>2</v>
      </c>
      <c r="G909" s="52">
        <v>2</v>
      </c>
      <c r="H909" s="8">
        <v>530</v>
      </c>
      <c r="I909" s="145">
        <v>468</v>
      </c>
      <c r="J909" s="8">
        <v>468</v>
      </c>
      <c r="K909" s="142">
        <v>17</v>
      </c>
      <c r="L909" s="9">
        <f t="shared" si="254"/>
        <v>197184</v>
      </c>
      <c r="M909" s="9"/>
      <c r="N909" s="9"/>
      <c r="O909" s="9"/>
      <c r="P909" s="145">
        <f t="shared" si="255"/>
        <v>197184</v>
      </c>
      <c r="Q909" s="9">
        <v>197184</v>
      </c>
      <c r="R909" s="62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35">
        <v>2025</v>
      </c>
      <c r="AG909" s="259"/>
      <c r="AH909" s="29">
        <v>856</v>
      </c>
      <c r="AI909" s="29" t="s">
        <v>155</v>
      </c>
      <c r="AJ909" s="29" t="str">
        <f t="shared" si="257"/>
        <v>856.</v>
      </c>
      <c r="AL909" s="29"/>
    </row>
    <row r="910" spans="1:16377" ht="22.5" customHeight="1" x14ac:dyDescent="0.25">
      <c r="A910" s="143" t="str">
        <f t="shared" si="256"/>
        <v>857.</v>
      </c>
      <c r="B910" s="71" t="s">
        <v>1458</v>
      </c>
      <c r="C910" s="52">
        <v>1984</v>
      </c>
      <c r="D910" s="143" t="s">
        <v>3015</v>
      </c>
      <c r="E910" s="143" t="s">
        <v>3018</v>
      </c>
      <c r="F910" s="52">
        <v>2</v>
      </c>
      <c r="G910" s="52">
        <v>1</v>
      </c>
      <c r="H910" s="4">
        <v>377.4</v>
      </c>
      <c r="I910" s="4">
        <v>313.89999999999998</v>
      </c>
      <c r="J910" s="4">
        <v>313.89999999999998</v>
      </c>
      <c r="K910" s="62">
        <v>18</v>
      </c>
      <c r="L910" s="9">
        <f t="shared" si="254"/>
        <v>408694</v>
      </c>
      <c r="M910" s="9"/>
      <c r="N910" s="9"/>
      <c r="O910" s="9"/>
      <c r="P910" s="145">
        <f t="shared" si="255"/>
        <v>408694</v>
      </c>
      <c r="Q910" s="4">
        <v>408694</v>
      </c>
      <c r="R910" s="5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35">
        <v>2025</v>
      </c>
      <c r="AG910" s="259"/>
      <c r="AH910" s="29">
        <v>857</v>
      </c>
      <c r="AI910" s="29" t="s">
        <v>155</v>
      </c>
      <c r="AJ910" s="29" t="str">
        <f t="shared" si="257"/>
        <v>857.</v>
      </c>
      <c r="AL910" s="29"/>
    </row>
    <row r="911" spans="1:16377" ht="22.5" customHeight="1" x14ac:dyDescent="0.25">
      <c r="A911" s="143" t="str">
        <f t="shared" si="256"/>
        <v>858.</v>
      </c>
      <c r="B911" s="149" t="s">
        <v>3002</v>
      </c>
      <c r="C911" s="52">
        <v>1975</v>
      </c>
      <c r="D911" s="143" t="s">
        <v>3015</v>
      </c>
      <c r="E911" s="143" t="s">
        <v>3018</v>
      </c>
      <c r="F911" s="52">
        <v>2</v>
      </c>
      <c r="G911" s="52">
        <v>1</v>
      </c>
      <c r="H911" s="4">
        <v>288.89999999999998</v>
      </c>
      <c r="I911" s="145">
        <v>253.7</v>
      </c>
      <c r="J911" s="4">
        <v>253.7</v>
      </c>
      <c r="K911" s="62">
        <v>9</v>
      </c>
      <c r="L911" s="9">
        <f>Q911+S911+U911+W911+Y911+AA911+AD911+AE911</f>
        <v>408694</v>
      </c>
      <c r="M911" s="9"/>
      <c r="N911" s="9"/>
      <c r="O911" s="9"/>
      <c r="P911" s="145">
        <f>L911</f>
        <v>408694</v>
      </c>
      <c r="Q911" s="9">
        <v>408694</v>
      </c>
      <c r="R911" s="62"/>
      <c r="S911" s="9"/>
      <c r="T911" s="9"/>
      <c r="U911" s="9"/>
      <c r="V911" s="9"/>
      <c r="W911" s="9"/>
      <c r="X911" s="9"/>
      <c r="Y911" s="9"/>
      <c r="Z911" s="9"/>
      <c r="AA911" s="9"/>
      <c r="AB911" s="4"/>
      <c r="AC911" s="4"/>
      <c r="AD911" s="145"/>
      <c r="AE911" s="9"/>
      <c r="AF911" s="35">
        <v>2025</v>
      </c>
      <c r="AG911" s="259"/>
      <c r="AH911" s="29">
        <v>858</v>
      </c>
      <c r="AI911" s="29" t="s">
        <v>155</v>
      </c>
      <c r="AJ911" s="29" t="str">
        <f t="shared" si="257"/>
        <v>858.</v>
      </c>
      <c r="AK911" s="28"/>
      <c r="AL911" s="44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  <c r="IW911" s="28"/>
      <c r="IX911" s="28"/>
      <c r="IY911" s="28"/>
      <c r="IZ911" s="28"/>
      <c r="JA911" s="28"/>
      <c r="JB911" s="28"/>
      <c r="JC911" s="28"/>
      <c r="JD911" s="28"/>
      <c r="JE911" s="28"/>
      <c r="JF911" s="28"/>
      <c r="JG911" s="28"/>
      <c r="JH911" s="28"/>
      <c r="JI911" s="28"/>
      <c r="JJ911" s="28"/>
      <c r="JK911" s="28"/>
      <c r="JL911" s="28"/>
      <c r="JM911" s="28"/>
      <c r="JN911" s="28"/>
      <c r="JO911" s="28"/>
      <c r="JP911" s="28"/>
      <c r="JQ911" s="28"/>
      <c r="JR911" s="28"/>
      <c r="JS911" s="28"/>
      <c r="JT911" s="28"/>
      <c r="JU911" s="28"/>
      <c r="JV911" s="28"/>
      <c r="JW911" s="28"/>
      <c r="JX911" s="28"/>
      <c r="JY911" s="28"/>
      <c r="JZ911" s="28"/>
      <c r="KA911" s="28"/>
      <c r="KB911" s="28"/>
      <c r="KC911" s="28"/>
      <c r="KD911" s="28"/>
      <c r="KE911" s="28"/>
      <c r="KF911" s="28"/>
      <c r="KG911" s="28"/>
      <c r="KH911" s="28"/>
      <c r="KI911" s="28"/>
      <c r="KJ911" s="28"/>
      <c r="KK911" s="28"/>
      <c r="KL911" s="28"/>
      <c r="KM911" s="28"/>
      <c r="KN911" s="28"/>
      <c r="KO911" s="28"/>
      <c r="KP911" s="28"/>
      <c r="KQ911" s="28"/>
      <c r="KR911" s="28"/>
      <c r="KS911" s="28"/>
      <c r="KT911" s="28"/>
      <c r="KU911" s="28"/>
      <c r="KV911" s="28"/>
      <c r="KW911" s="28"/>
      <c r="KX911" s="28"/>
      <c r="KY911" s="28"/>
      <c r="KZ911" s="28"/>
      <c r="LA911" s="28"/>
      <c r="LB911" s="28"/>
      <c r="LC911" s="28"/>
      <c r="LD911" s="28"/>
      <c r="LE911" s="28"/>
      <c r="LF911" s="28"/>
      <c r="LG911" s="28"/>
      <c r="LH911" s="28"/>
      <c r="LI911" s="28"/>
      <c r="LJ911" s="28"/>
      <c r="LK911" s="28"/>
      <c r="LL911" s="28"/>
      <c r="LM911" s="28"/>
      <c r="LN911" s="28"/>
      <c r="LO911" s="28"/>
      <c r="LP911" s="28"/>
      <c r="LQ911" s="28"/>
      <c r="LR911" s="28"/>
      <c r="LS911" s="28"/>
      <c r="LT911" s="28"/>
      <c r="LU911" s="28"/>
      <c r="LV911" s="28"/>
      <c r="LW911" s="28"/>
      <c r="LX911" s="28"/>
      <c r="LY911" s="28"/>
      <c r="LZ911" s="28"/>
      <c r="MA911" s="28"/>
      <c r="MB911" s="28"/>
      <c r="MC911" s="28"/>
      <c r="MD911" s="28"/>
      <c r="ME911" s="28"/>
      <c r="MF911" s="28"/>
      <c r="MG911" s="28"/>
      <c r="MH911" s="28"/>
      <c r="MI911" s="28"/>
      <c r="MJ911" s="28"/>
      <c r="MK911" s="28"/>
      <c r="ML911" s="28"/>
      <c r="MM911" s="28"/>
      <c r="MN911" s="28"/>
      <c r="MO911" s="28"/>
      <c r="MP911" s="28"/>
      <c r="MQ911" s="28"/>
      <c r="MR911" s="28"/>
      <c r="MS911" s="28"/>
      <c r="MT911" s="28"/>
      <c r="MU911" s="28"/>
      <c r="MV911" s="28"/>
      <c r="MW911" s="28"/>
      <c r="MX911" s="28"/>
      <c r="MY911" s="28"/>
      <c r="MZ911" s="28"/>
      <c r="NA911" s="28"/>
      <c r="NB911" s="28"/>
      <c r="NC911" s="28"/>
      <c r="ND911" s="28"/>
      <c r="NE911" s="28"/>
      <c r="NF911" s="28"/>
      <c r="NG911" s="28"/>
      <c r="NH911" s="28"/>
      <c r="NI911" s="28"/>
      <c r="NJ911" s="28"/>
      <c r="NK911" s="28"/>
      <c r="NL911" s="28"/>
      <c r="NM911" s="28"/>
      <c r="NN911" s="28"/>
      <c r="NO911" s="28"/>
      <c r="NP911" s="28"/>
      <c r="NQ911" s="28"/>
      <c r="NR911" s="28"/>
      <c r="NS911" s="28"/>
      <c r="NT911" s="28"/>
      <c r="NU911" s="28"/>
      <c r="NV911" s="28"/>
      <c r="NW911" s="28"/>
      <c r="NX911" s="28"/>
      <c r="NY911" s="28"/>
      <c r="NZ911" s="28"/>
      <c r="OA911" s="28"/>
      <c r="OB911" s="28"/>
      <c r="OC911" s="28"/>
      <c r="OD911" s="28"/>
      <c r="OE911" s="28"/>
      <c r="OF911" s="28"/>
      <c r="OG911" s="28"/>
      <c r="OH911" s="28"/>
      <c r="OI911" s="28"/>
      <c r="OJ911" s="28"/>
      <c r="OK911" s="28"/>
      <c r="OL911" s="28"/>
      <c r="OM911" s="28"/>
      <c r="ON911" s="28"/>
      <c r="OO911" s="28"/>
      <c r="OP911" s="28"/>
      <c r="OQ911" s="28"/>
      <c r="OR911" s="28"/>
      <c r="OS911" s="28"/>
      <c r="OT911" s="28"/>
      <c r="OU911" s="28"/>
      <c r="OV911" s="28"/>
      <c r="OW911" s="28"/>
      <c r="OX911" s="28"/>
      <c r="OY911" s="28"/>
      <c r="OZ911" s="28"/>
      <c r="PA911" s="28"/>
      <c r="PB911" s="28"/>
      <c r="PC911" s="28"/>
      <c r="PD911" s="28"/>
      <c r="PE911" s="28"/>
      <c r="PF911" s="28"/>
      <c r="PG911" s="28"/>
      <c r="PH911" s="28"/>
      <c r="PI911" s="28"/>
      <c r="PJ911" s="28"/>
      <c r="PK911" s="28"/>
      <c r="PL911" s="28"/>
      <c r="PM911" s="28"/>
      <c r="PN911" s="28"/>
      <c r="PO911" s="28"/>
      <c r="PP911" s="28"/>
      <c r="PQ911" s="28"/>
      <c r="PR911" s="28"/>
      <c r="PS911" s="28"/>
      <c r="PT911" s="28"/>
      <c r="PU911" s="28"/>
      <c r="PV911" s="28"/>
      <c r="PW911" s="28"/>
      <c r="PX911" s="28"/>
      <c r="PY911" s="28"/>
      <c r="PZ911" s="28"/>
      <c r="QA911" s="28"/>
      <c r="QB911" s="28"/>
      <c r="QC911" s="28"/>
      <c r="QD911" s="28"/>
      <c r="QE911" s="28"/>
      <c r="QF911" s="28"/>
      <c r="QG911" s="28"/>
      <c r="QH911" s="28"/>
      <c r="QI911" s="28"/>
      <c r="QJ911" s="28"/>
      <c r="QK911" s="28"/>
      <c r="QL911" s="28"/>
      <c r="QM911" s="28"/>
      <c r="QN911" s="28"/>
      <c r="QO911" s="28"/>
      <c r="QP911" s="28"/>
      <c r="QQ911" s="28"/>
      <c r="QR911" s="28"/>
      <c r="QS911" s="28"/>
      <c r="QT911" s="28"/>
      <c r="QU911" s="28"/>
      <c r="QV911" s="28"/>
      <c r="QW911" s="28"/>
      <c r="QX911" s="28"/>
      <c r="QY911" s="28"/>
      <c r="QZ911" s="28"/>
      <c r="RA911" s="28"/>
      <c r="RB911" s="28"/>
      <c r="RC911" s="28"/>
      <c r="RD911" s="28"/>
      <c r="RE911" s="28"/>
      <c r="RF911" s="28"/>
      <c r="RG911" s="28"/>
      <c r="RH911" s="28"/>
      <c r="RI911" s="28"/>
      <c r="RJ911" s="28"/>
      <c r="RK911" s="28"/>
      <c r="RL911" s="28"/>
      <c r="RM911" s="28"/>
      <c r="RN911" s="28"/>
      <c r="RO911" s="28"/>
      <c r="RP911" s="28"/>
      <c r="RQ911" s="28"/>
      <c r="RR911" s="28"/>
      <c r="RS911" s="28"/>
      <c r="RT911" s="28"/>
      <c r="RU911" s="28"/>
      <c r="RV911" s="28"/>
      <c r="RW911" s="28"/>
      <c r="RX911" s="28"/>
      <c r="RY911" s="28"/>
      <c r="RZ911" s="28"/>
      <c r="SA911" s="28"/>
      <c r="SB911" s="28"/>
      <c r="SC911" s="28"/>
      <c r="SD911" s="28"/>
      <c r="SE911" s="28"/>
      <c r="SF911" s="28"/>
      <c r="SG911" s="28"/>
      <c r="SH911" s="28"/>
      <c r="SI911" s="28"/>
      <c r="SJ911" s="28"/>
      <c r="SK911" s="28"/>
      <c r="SL911" s="28"/>
      <c r="SM911" s="28"/>
      <c r="SN911" s="28"/>
      <c r="SO911" s="28"/>
      <c r="SP911" s="28"/>
      <c r="SQ911" s="28"/>
      <c r="SR911" s="28"/>
      <c r="SS911" s="28"/>
      <c r="ST911" s="28"/>
      <c r="SU911" s="28"/>
      <c r="SV911" s="28"/>
      <c r="SW911" s="28"/>
      <c r="SX911" s="28"/>
      <c r="SY911" s="28"/>
      <c r="SZ911" s="28"/>
      <c r="TA911" s="28"/>
      <c r="TB911" s="28"/>
      <c r="TC911" s="28"/>
      <c r="TD911" s="28"/>
      <c r="TE911" s="28"/>
      <c r="TF911" s="28"/>
      <c r="TG911" s="28"/>
      <c r="TH911" s="28"/>
      <c r="TI911" s="28"/>
      <c r="TJ911" s="28"/>
      <c r="TK911" s="28"/>
      <c r="TL911" s="28"/>
      <c r="TM911" s="28"/>
      <c r="TN911" s="28"/>
      <c r="TO911" s="28"/>
      <c r="TP911" s="28"/>
      <c r="TQ911" s="28"/>
      <c r="TR911" s="28"/>
      <c r="TS911" s="28"/>
      <c r="TT911" s="28"/>
      <c r="TU911" s="28"/>
      <c r="TV911" s="28"/>
      <c r="TW911" s="28"/>
      <c r="TX911" s="28"/>
      <c r="TY911" s="28"/>
      <c r="TZ911" s="28"/>
      <c r="UA911" s="28"/>
      <c r="UB911" s="28"/>
      <c r="UC911" s="28"/>
      <c r="UD911" s="28"/>
      <c r="UE911" s="28"/>
      <c r="UF911" s="28"/>
      <c r="UG911" s="28"/>
      <c r="UH911" s="28"/>
      <c r="UI911" s="28"/>
      <c r="UJ911" s="28"/>
      <c r="UK911" s="28"/>
      <c r="UL911" s="28"/>
      <c r="UM911" s="28"/>
      <c r="UN911" s="28"/>
      <c r="UO911" s="28"/>
      <c r="UP911" s="28"/>
      <c r="UQ911" s="28"/>
      <c r="UR911" s="28"/>
      <c r="US911" s="28"/>
      <c r="UT911" s="28"/>
      <c r="UU911" s="28"/>
      <c r="UV911" s="28"/>
      <c r="UW911" s="28"/>
      <c r="UX911" s="28"/>
      <c r="UY911" s="28"/>
      <c r="UZ911" s="28"/>
      <c r="VA911" s="28"/>
      <c r="VB911" s="28"/>
      <c r="VC911" s="28"/>
      <c r="VD911" s="28"/>
      <c r="VE911" s="28"/>
      <c r="VF911" s="28"/>
      <c r="VG911" s="28"/>
      <c r="VH911" s="28"/>
      <c r="VI911" s="28"/>
      <c r="VJ911" s="28"/>
      <c r="VK911" s="28"/>
      <c r="VL911" s="28"/>
      <c r="VM911" s="28"/>
      <c r="VN911" s="28"/>
      <c r="VO911" s="28"/>
      <c r="VP911" s="28"/>
      <c r="VQ911" s="28"/>
      <c r="VR911" s="28"/>
      <c r="VS911" s="28"/>
      <c r="VT911" s="28"/>
      <c r="VU911" s="28"/>
      <c r="VV911" s="28"/>
      <c r="VW911" s="28"/>
      <c r="VX911" s="28"/>
      <c r="VY911" s="28"/>
      <c r="VZ911" s="28"/>
      <c r="WA911" s="28"/>
      <c r="WB911" s="28"/>
      <c r="WC911" s="28"/>
      <c r="WD911" s="28"/>
      <c r="WE911" s="28"/>
      <c r="WF911" s="28"/>
      <c r="WG911" s="28"/>
      <c r="WH911" s="28"/>
      <c r="WI911" s="28"/>
      <c r="WJ911" s="28"/>
      <c r="WK911" s="28"/>
      <c r="WL911" s="28"/>
      <c r="WM911" s="28"/>
      <c r="WN911" s="28"/>
      <c r="WO911" s="28"/>
      <c r="WP911" s="28"/>
      <c r="WQ911" s="28"/>
      <c r="WR911" s="28"/>
      <c r="WS911" s="28"/>
      <c r="WT911" s="28"/>
      <c r="WU911" s="28"/>
      <c r="WV911" s="28"/>
      <c r="WW911" s="28"/>
      <c r="WX911" s="28"/>
      <c r="WY911" s="28"/>
      <c r="WZ911" s="28"/>
      <c r="XA911" s="28"/>
      <c r="XB911" s="28"/>
      <c r="XC911" s="28"/>
      <c r="XD911" s="28"/>
      <c r="XE911" s="28"/>
      <c r="XF911" s="28"/>
      <c r="XG911" s="28"/>
      <c r="XH911" s="28"/>
      <c r="XI911" s="28"/>
      <c r="XJ911" s="28"/>
      <c r="XK911" s="28"/>
      <c r="XL911" s="28"/>
      <c r="XM911" s="28"/>
      <c r="XN911" s="28"/>
      <c r="XO911" s="28"/>
      <c r="XP911" s="28"/>
      <c r="XQ911" s="28"/>
      <c r="XR911" s="28"/>
      <c r="XS911" s="28"/>
      <c r="XT911" s="28"/>
      <c r="XU911" s="28"/>
      <c r="XV911" s="28"/>
      <c r="XW911" s="28"/>
      <c r="XX911" s="28"/>
      <c r="XY911" s="28"/>
      <c r="XZ911" s="28"/>
      <c r="YA911" s="28"/>
      <c r="YB911" s="28"/>
      <c r="YC911" s="28"/>
      <c r="YD911" s="28"/>
      <c r="YE911" s="28"/>
      <c r="YF911" s="28"/>
      <c r="YG911" s="28"/>
      <c r="YH911" s="28"/>
      <c r="YI911" s="28"/>
      <c r="YJ911" s="28"/>
      <c r="YK911" s="28"/>
      <c r="YL911" s="28"/>
      <c r="YM911" s="28"/>
      <c r="YN911" s="28"/>
      <c r="YO911" s="28"/>
      <c r="YP911" s="28"/>
      <c r="YQ911" s="28"/>
      <c r="YR911" s="28"/>
      <c r="YS911" s="28"/>
      <c r="YT911" s="28"/>
      <c r="YU911" s="28"/>
      <c r="YV911" s="28"/>
      <c r="YW911" s="28"/>
      <c r="YX911" s="28"/>
      <c r="YY911" s="28"/>
      <c r="YZ911" s="28"/>
      <c r="ZA911" s="28"/>
      <c r="ZB911" s="28"/>
      <c r="ZC911" s="28"/>
      <c r="ZD911" s="28"/>
      <c r="ZE911" s="28"/>
      <c r="ZF911" s="28"/>
      <c r="ZG911" s="28"/>
      <c r="ZH911" s="28"/>
      <c r="ZI911" s="28"/>
      <c r="ZJ911" s="28"/>
      <c r="ZK911" s="28"/>
      <c r="ZL911" s="28"/>
      <c r="ZM911" s="28"/>
      <c r="ZN911" s="28"/>
      <c r="ZO911" s="28"/>
      <c r="ZP911" s="28"/>
      <c r="ZQ911" s="28"/>
      <c r="ZR911" s="28"/>
      <c r="ZS911" s="28"/>
      <c r="ZT911" s="28"/>
      <c r="ZU911" s="28"/>
      <c r="ZV911" s="28"/>
      <c r="ZW911" s="28"/>
      <c r="ZX911" s="28"/>
      <c r="ZY911" s="28"/>
      <c r="ZZ911" s="28"/>
      <c r="AAA911" s="28"/>
      <c r="AAB911" s="28"/>
      <c r="AAC911" s="28"/>
      <c r="AAD911" s="28"/>
      <c r="AAE911" s="28"/>
      <c r="AAF911" s="28"/>
      <c r="AAG911" s="28"/>
      <c r="AAH911" s="28"/>
      <c r="AAI911" s="28"/>
      <c r="AAJ911" s="28"/>
      <c r="AAK911" s="28"/>
      <c r="AAL911" s="28"/>
      <c r="AAM911" s="28"/>
      <c r="AAN911" s="28"/>
      <c r="AAO911" s="28"/>
      <c r="AAP911" s="28"/>
      <c r="AAQ911" s="28"/>
      <c r="AAR911" s="28"/>
      <c r="AAS911" s="28"/>
      <c r="AAT911" s="28"/>
      <c r="AAU911" s="28"/>
      <c r="AAV911" s="28"/>
      <c r="AAW911" s="28"/>
      <c r="AAX911" s="28"/>
      <c r="AAY911" s="28"/>
      <c r="AAZ911" s="28"/>
      <c r="ABA911" s="28"/>
      <c r="ABB911" s="28"/>
      <c r="ABC911" s="28"/>
      <c r="ABD911" s="28"/>
      <c r="ABE911" s="28"/>
      <c r="ABF911" s="28"/>
      <c r="ABG911" s="28"/>
      <c r="ABH911" s="28"/>
      <c r="ABI911" s="28"/>
      <c r="ABJ911" s="28"/>
      <c r="ABK911" s="28"/>
      <c r="ABL911" s="28"/>
      <c r="ABM911" s="28"/>
      <c r="ABN911" s="28"/>
      <c r="ABO911" s="28"/>
      <c r="ABP911" s="28"/>
      <c r="ABQ911" s="28"/>
      <c r="ABR911" s="28"/>
      <c r="ABS911" s="28"/>
      <c r="ABT911" s="28"/>
      <c r="ABU911" s="28"/>
      <c r="ABV911" s="28"/>
      <c r="ABW911" s="28"/>
      <c r="ABX911" s="28"/>
      <c r="ABY911" s="28"/>
      <c r="ABZ911" s="28"/>
      <c r="ACA911" s="28"/>
      <c r="ACB911" s="28"/>
      <c r="ACC911" s="28"/>
      <c r="ACD911" s="28"/>
      <c r="ACE911" s="28"/>
      <c r="ACF911" s="28"/>
      <c r="ACG911" s="28"/>
      <c r="ACH911" s="28"/>
      <c r="ACI911" s="28"/>
      <c r="ACJ911" s="28"/>
      <c r="ACK911" s="28"/>
      <c r="ACL911" s="28"/>
      <c r="ACM911" s="28"/>
      <c r="ACN911" s="28"/>
      <c r="ACO911" s="28"/>
      <c r="ACP911" s="28"/>
      <c r="ACQ911" s="28"/>
      <c r="ACR911" s="28"/>
      <c r="ACS911" s="28"/>
      <c r="ACT911" s="28"/>
      <c r="ACU911" s="28"/>
      <c r="ACV911" s="28"/>
      <c r="ACW911" s="28"/>
      <c r="ACX911" s="28"/>
      <c r="ACY911" s="28"/>
      <c r="ACZ911" s="28"/>
      <c r="ADA911" s="28"/>
      <c r="ADB911" s="28"/>
      <c r="ADC911" s="28"/>
      <c r="ADD911" s="28"/>
      <c r="ADE911" s="28"/>
      <c r="ADF911" s="28"/>
      <c r="ADG911" s="28"/>
      <c r="ADH911" s="28"/>
      <c r="ADI911" s="28"/>
      <c r="ADJ911" s="28"/>
      <c r="ADK911" s="28"/>
      <c r="ADL911" s="28"/>
      <c r="ADM911" s="28"/>
      <c r="ADN911" s="28"/>
      <c r="ADO911" s="28"/>
      <c r="ADP911" s="28"/>
      <c r="ADQ911" s="28"/>
      <c r="ADR911" s="28"/>
      <c r="ADS911" s="28"/>
      <c r="ADT911" s="28"/>
      <c r="ADU911" s="28"/>
      <c r="ADV911" s="28"/>
      <c r="ADW911" s="28"/>
      <c r="ADX911" s="28"/>
      <c r="ADY911" s="28"/>
      <c r="ADZ911" s="28"/>
      <c r="AEA911" s="28"/>
      <c r="AEB911" s="28"/>
      <c r="AEC911" s="28"/>
      <c r="AED911" s="28"/>
      <c r="AEE911" s="28"/>
      <c r="AEF911" s="28"/>
      <c r="AEG911" s="28"/>
      <c r="AEH911" s="28"/>
      <c r="AEI911" s="28"/>
      <c r="AEJ911" s="28"/>
      <c r="AEK911" s="28"/>
      <c r="AEL911" s="28"/>
      <c r="AEM911" s="28"/>
      <c r="AEN911" s="28"/>
      <c r="AEO911" s="28"/>
      <c r="AEP911" s="28"/>
      <c r="AEQ911" s="28"/>
      <c r="AER911" s="28"/>
      <c r="AES911" s="28"/>
      <c r="AET911" s="28"/>
      <c r="AEU911" s="28"/>
      <c r="AEV911" s="28"/>
      <c r="AEW911" s="28"/>
      <c r="AEX911" s="28"/>
      <c r="AEY911" s="28"/>
      <c r="AEZ911" s="28"/>
      <c r="AFA911" s="28"/>
      <c r="AFB911" s="28"/>
      <c r="AFC911" s="28"/>
      <c r="AFD911" s="28"/>
      <c r="AFE911" s="28"/>
      <c r="AFF911" s="28"/>
      <c r="AFG911" s="28"/>
      <c r="AFH911" s="28"/>
      <c r="AFI911" s="28"/>
      <c r="AFJ911" s="28"/>
      <c r="AFK911" s="28"/>
      <c r="AFL911" s="28"/>
      <c r="AFM911" s="28"/>
      <c r="AFN911" s="28"/>
      <c r="AFO911" s="28"/>
      <c r="AFP911" s="28"/>
      <c r="AFQ911" s="28"/>
      <c r="AFR911" s="28"/>
      <c r="AFS911" s="28"/>
      <c r="AFT911" s="28"/>
      <c r="AFU911" s="28"/>
      <c r="AFV911" s="28"/>
      <c r="AFW911" s="28"/>
      <c r="AFX911" s="28"/>
      <c r="AFY911" s="28"/>
      <c r="AFZ911" s="28"/>
      <c r="AGA911" s="28"/>
      <c r="AGB911" s="28"/>
      <c r="AGC911" s="28"/>
      <c r="AGD911" s="28"/>
      <c r="AGE911" s="28"/>
      <c r="AGF911" s="28"/>
      <c r="AGG911" s="28"/>
      <c r="AGH911" s="28"/>
      <c r="AGI911" s="28"/>
      <c r="AGJ911" s="28"/>
      <c r="AGK911" s="28"/>
      <c r="AGL911" s="28"/>
      <c r="AGM911" s="28"/>
      <c r="AGN911" s="28"/>
      <c r="AGO911" s="28"/>
      <c r="AGP911" s="28"/>
      <c r="AGQ911" s="28"/>
      <c r="AGR911" s="28"/>
      <c r="AGS911" s="28"/>
      <c r="AGT911" s="28"/>
      <c r="AGU911" s="28"/>
      <c r="AGV911" s="28"/>
      <c r="AGW911" s="28"/>
      <c r="AGX911" s="28"/>
      <c r="AGY911" s="28"/>
      <c r="AGZ911" s="28"/>
      <c r="AHA911" s="28"/>
      <c r="AHB911" s="28"/>
      <c r="AHC911" s="28"/>
      <c r="AHD911" s="28"/>
      <c r="AHE911" s="28"/>
      <c r="AHF911" s="28"/>
      <c r="AHG911" s="28"/>
      <c r="AHH911" s="28"/>
      <c r="AHI911" s="28"/>
      <c r="AHJ911" s="28"/>
      <c r="AHK911" s="28"/>
      <c r="AHL911" s="28"/>
      <c r="AHM911" s="28"/>
      <c r="AHN911" s="28"/>
      <c r="AHO911" s="28"/>
      <c r="AHP911" s="28"/>
      <c r="AHQ911" s="28"/>
      <c r="AHR911" s="28"/>
      <c r="AHS911" s="28"/>
      <c r="AHT911" s="28"/>
      <c r="AHU911" s="28"/>
      <c r="AHV911" s="28"/>
      <c r="AHW911" s="28"/>
      <c r="AHX911" s="28"/>
      <c r="AHY911" s="28"/>
      <c r="AHZ911" s="28"/>
      <c r="AIA911" s="28"/>
      <c r="AIB911" s="28"/>
      <c r="AIC911" s="28"/>
      <c r="AID911" s="28"/>
      <c r="AIE911" s="28"/>
      <c r="AIF911" s="28"/>
      <c r="AIG911" s="28"/>
      <c r="AIH911" s="28"/>
      <c r="AII911" s="28"/>
      <c r="AIJ911" s="28"/>
      <c r="AIK911" s="28"/>
      <c r="AIL911" s="28"/>
      <c r="AIM911" s="28"/>
      <c r="AIN911" s="28"/>
      <c r="AIO911" s="28"/>
      <c r="AIP911" s="28"/>
      <c r="AIQ911" s="28"/>
      <c r="AIR911" s="28"/>
      <c r="AIS911" s="28"/>
      <c r="AIT911" s="28"/>
      <c r="AIU911" s="28"/>
      <c r="AIV911" s="28"/>
      <c r="AIW911" s="28"/>
      <c r="AIX911" s="28"/>
      <c r="AIY911" s="28"/>
      <c r="AIZ911" s="28"/>
      <c r="AJA911" s="28"/>
      <c r="AJB911" s="28"/>
      <c r="AJC911" s="28"/>
      <c r="AJD911" s="28"/>
      <c r="AJE911" s="28"/>
      <c r="AJF911" s="28"/>
      <c r="AJG911" s="28"/>
      <c r="AJH911" s="28"/>
      <c r="AJI911" s="28"/>
      <c r="AJJ911" s="28"/>
      <c r="AJK911" s="28"/>
      <c r="AJL911" s="28"/>
      <c r="AJM911" s="28"/>
      <c r="AJN911" s="28"/>
      <c r="AJO911" s="28"/>
      <c r="AJP911" s="28"/>
      <c r="AJQ911" s="28"/>
      <c r="AJR911" s="28"/>
      <c r="AJS911" s="28"/>
      <c r="AJT911" s="28"/>
      <c r="AJU911" s="28"/>
      <c r="AJV911" s="28"/>
      <c r="AJW911" s="28"/>
      <c r="AJX911" s="28"/>
      <c r="AJY911" s="28"/>
      <c r="AJZ911" s="28"/>
      <c r="AKA911" s="28"/>
      <c r="AKB911" s="28"/>
      <c r="AKC911" s="28"/>
      <c r="AKD911" s="28"/>
      <c r="AKE911" s="28"/>
      <c r="AKF911" s="28"/>
      <c r="AKG911" s="28"/>
      <c r="AKH911" s="28"/>
      <c r="AKI911" s="28"/>
      <c r="AKJ911" s="28"/>
      <c r="AKK911" s="28"/>
      <c r="AKL911" s="28"/>
      <c r="AKM911" s="28"/>
      <c r="AKN911" s="28"/>
      <c r="AKO911" s="28"/>
      <c r="AKP911" s="28"/>
      <c r="AKQ911" s="28"/>
      <c r="AKR911" s="28"/>
      <c r="AKS911" s="28"/>
      <c r="AKT911" s="28"/>
      <c r="AKU911" s="28"/>
      <c r="AKV911" s="28"/>
      <c r="AKW911" s="28"/>
      <c r="AKX911" s="28"/>
      <c r="AKY911" s="28"/>
      <c r="AKZ911" s="28"/>
      <c r="ALA911" s="28"/>
      <c r="ALB911" s="28"/>
      <c r="ALC911" s="28"/>
      <c r="ALD911" s="28"/>
      <c r="ALE911" s="28"/>
      <c r="ALF911" s="28"/>
      <c r="ALG911" s="28"/>
      <c r="ALH911" s="28"/>
      <c r="ALI911" s="28"/>
      <c r="ALJ911" s="28"/>
      <c r="ALK911" s="28"/>
      <c r="ALL911" s="28"/>
      <c r="ALM911" s="28"/>
      <c r="ALN911" s="28"/>
      <c r="ALO911" s="28"/>
      <c r="ALP911" s="28"/>
      <c r="ALQ911" s="28"/>
      <c r="ALR911" s="28"/>
      <c r="ALS911" s="28"/>
      <c r="ALT911" s="28"/>
      <c r="ALU911" s="28"/>
      <c r="ALV911" s="28"/>
      <c r="ALW911" s="28"/>
      <c r="ALX911" s="28"/>
      <c r="ALY911" s="28"/>
      <c r="ALZ911" s="28"/>
      <c r="AMA911" s="28"/>
      <c r="AMB911" s="28"/>
      <c r="AMC911" s="28"/>
      <c r="AMD911" s="28"/>
      <c r="AME911" s="28"/>
      <c r="AMF911" s="28"/>
      <c r="AMG911" s="28"/>
      <c r="AMH911" s="28"/>
      <c r="AMI911" s="28"/>
      <c r="AMJ911" s="28"/>
      <c r="AMK911" s="28"/>
      <c r="AML911" s="28"/>
      <c r="AMM911" s="28"/>
      <c r="AMN911" s="28"/>
      <c r="AMO911" s="28"/>
      <c r="AMP911" s="28"/>
      <c r="AMQ911" s="28"/>
      <c r="AMR911" s="28"/>
      <c r="AMS911" s="28"/>
      <c r="AMT911" s="28"/>
      <c r="AMU911" s="28"/>
      <c r="AMV911" s="28"/>
      <c r="AMW911" s="28"/>
      <c r="AMX911" s="28"/>
      <c r="AMY911" s="28"/>
      <c r="AMZ911" s="28"/>
      <c r="ANA911" s="28"/>
      <c r="ANB911" s="28"/>
      <c r="ANC911" s="28"/>
      <c r="AND911" s="28"/>
      <c r="ANE911" s="28"/>
      <c r="ANF911" s="28"/>
      <c r="ANG911" s="28"/>
      <c r="ANH911" s="28"/>
      <c r="ANI911" s="28"/>
      <c r="ANJ911" s="28"/>
      <c r="ANK911" s="28"/>
      <c r="ANL911" s="28"/>
      <c r="ANM911" s="28"/>
      <c r="ANN911" s="28"/>
      <c r="ANO911" s="28"/>
      <c r="ANP911" s="28"/>
      <c r="ANQ911" s="28"/>
      <c r="ANR911" s="28"/>
      <c r="ANS911" s="28"/>
      <c r="ANT911" s="28"/>
      <c r="ANU911" s="28"/>
      <c r="ANV911" s="28"/>
      <c r="ANW911" s="28"/>
      <c r="ANX911" s="28"/>
      <c r="ANY911" s="28"/>
      <c r="ANZ911" s="28"/>
      <c r="AOA911" s="28"/>
      <c r="AOB911" s="28"/>
      <c r="AOC911" s="28"/>
      <c r="AOD911" s="28"/>
      <c r="AOE911" s="28"/>
      <c r="AOF911" s="28"/>
      <c r="AOG911" s="28"/>
      <c r="AOH911" s="28"/>
      <c r="AOI911" s="28"/>
      <c r="AOJ911" s="28"/>
      <c r="AOK911" s="28"/>
      <c r="AOL911" s="28"/>
      <c r="AOM911" s="28"/>
      <c r="AON911" s="28"/>
      <c r="AOO911" s="28"/>
      <c r="AOP911" s="28"/>
      <c r="AOQ911" s="28"/>
      <c r="AOR911" s="28"/>
      <c r="AOS911" s="28"/>
      <c r="AOT911" s="28"/>
      <c r="AOU911" s="28"/>
      <c r="AOV911" s="28"/>
      <c r="AOW911" s="28"/>
      <c r="AOX911" s="28"/>
      <c r="AOY911" s="28"/>
      <c r="AOZ911" s="28"/>
      <c r="APA911" s="28"/>
      <c r="APB911" s="28"/>
      <c r="APC911" s="28"/>
      <c r="APD911" s="28"/>
      <c r="APE911" s="28"/>
      <c r="APF911" s="28"/>
      <c r="APG911" s="28"/>
      <c r="APH911" s="28"/>
      <c r="API911" s="28"/>
      <c r="APJ911" s="28"/>
      <c r="APK911" s="28"/>
      <c r="APL911" s="28"/>
      <c r="APM911" s="28"/>
      <c r="APN911" s="28"/>
      <c r="APO911" s="28"/>
      <c r="APP911" s="28"/>
      <c r="APQ911" s="28"/>
      <c r="APR911" s="28"/>
      <c r="APS911" s="28"/>
      <c r="APT911" s="28"/>
      <c r="APU911" s="28"/>
      <c r="APV911" s="28"/>
      <c r="APW911" s="28"/>
      <c r="APX911" s="28"/>
      <c r="APY911" s="28"/>
      <c r="APZ911" s="28"/>
      <c r="AQA911" s="28"/>
      <c r="AQB911" s="28"/>
      <c r="AQC911" s="28"/>
      <c r="AQD911" s="28"/>
      <c r="AQE911" s="28"/>
      <c r="AQF911" s="28"/>
      <c r="AQG911" s="28"/>
      <c r="AQH911" s="28"/>
      <c r="AQI911" s="28"/>
      <c r="AQJ911" s="28"/>
      <c r="AQK911" s="28"/>
      <c r="AQL911" s="28"/>
      <c r="AQM911" s="28"/>
      <c r="AQN911" s="28"/>
      <c r="AQO911" s="28"/>
      <c r="AQP911" s="28"/>
      <c r="AQQ911" s="28"/>
      <c r="AQR911" s="28"/>
      <c r="AQS911" s="28"/>
      <c r="AQT911" s="28"/>
      <c r="AQU911" s="28"/>
      <c r="AQV911" s="28"/>
      <c r="AQW911" s="28"/>
      <c r="AQX911" s="28"/>
      <c r="AQY911" s="28"/>
      <c r="AQZ911" s="28"/>
      <c r="ARA911" s="28"/>
      <c r="ARB911" s="28"/>
      <c r="ARC911" s="28"/>
      <c r="ARD911" s="28"/>
      <c r="ARE911" s="28"/>
      <c r="ARF911" s="28"/>
      <c r="ARG911" s="28"/>
      <c r="ARH911" s="28"/>
      <c r="ARI911" s="28"/>
      <c r="ARJ911" s="28"/>
      <c r="ARK911" s="28"/>
      <c r="ARL911" s="28"/>
      <c r="ARM911" s="28"/>
      <c r="ARN911" s="28"/>
      <c r="ARO911" s="28"/>
      <c r="ARP911" s="28"/>
      <c r="ARQ911" s="28"/>
      <c r="ARR911" s="28"/>
      <c r="ARS911" s="28"/>
      <c r="ART911" s="28"/>
      <c r="ARU911" s="28"/>
      <c r="ARV911" s="28"/>
      <c r="ARW911" s="28"/>
      <c r="ARX911" s="28"/>
      <c r="ARY911" s="28"/>
      <c r="ARZ911" s="28"/>
      <c r="ASA911" s="28"/>
      <c r="ASB911" s="28"/>
      <c r="ASC911" s="28"/>
      <c r="ASD911" s="28"/>
      <c r="ASE911" s="28"/>
      <c r="ASF911" s="28"/>
      <c r="ASG911" s="28"/>
      <c r="ASH911" s="28"/>
      <c r="ASI911" s="28"/>
      <c r="ASJ911" s="28"/>
      <c r="ASK911" s="28"/>
      <c r="ASL911" s="28"/>
      <c r="ASM911" s="28"/>
      <c r="ASN911" s="28"/>
      <c r="ASO911" s="28"/>
      <c r="ASP911" s="28"/>
      <c r="ASQ911" s="28"/>
      <c r="ASR911" s="28"/>
      <c r="ASS911" s="28"/>
      <c r="AST911" s="28"/>
      <c r="ASU911" s="28"/>
      <c r="ASV911" s="28"/>
      <c r="ASW911" s="28"/>
      <c r="ASX911" s="28"/>
      <c r="ASY911" s="28"/>
      <c r="ASZ911" s="28"/>
      <c r="ATA911" s="28"/>
      <c r="ATB911" s="28"/>
      <c r="ATC911" s="28"/>
      <c r="ATD911" s="28"/>
      <c r="ATE911" s="28"/>
      <c r="ATF911" s="28"/>
      <c r="ATG911" s="28"/>
      <c r="ATH911" s="28"/>
      <c r="ATI911" s="28"/>
      <c r="ATJ911" s="28"/>
      <c r="ATK911" s="28"/>
      <c r="ATL911" s="28"/>
      <c r="ATM911" s="28"/>
      <c r="ATN911" s="28"/>
      <c r="ATO911" s="28"/>
      <c r="ATP911" s="28"/>
      <c r="ATQ911" s="28"/>
      <c r="ATR911" s="28"/>
      <c r="ATS911" s="28"/>
      <c r="ATT911" s="28"/>
      <c r="ATU911" s="28"/>
      <c r="ATV911" s="28"/>
      <c r="ATW911" s="28"/>
      <c r="ATX911" s="28"/>
      <c r="ATY911" s="28"/>
      <c r="ATZ911" s="28"/>
      <c r="AUA911" s="28"/>
      <c r="AUB911" s="28"/>
      <c r="AUC911" s="28"/>
      <c r="AUD911" s="28"/>
      <c r="AUE911" s="28"/>
      <c r="AUF911" s="28"/>
      <c r="AUG911" s="28"/>
      <c r="AUH911" s="28"/>
      <c r="AUI911" s="28"/>
      <c r="AUJ911" s="28"/>
      <c r="AUK911" s="28"/>
      <c r="AUL911" s="28"/>
      <c r="AUM911" s="28"/>
      <c r="AUN911" s="28"/>
      <c r="AUO911" s="28"/>
      <c r="AUP911" s="28"/>
      <c r="AUQ911" s="28"/>
      <c r="AUR911" s="28"/>
      <c r="AUS911" s="28"/>
      <c r="AUT911" s="28"/>
      <c r="AUU911" s="28"/>
      <c r="AUV911" s="28"/>
      <c r="AUW911" s="28"/>
      <c r="AUX911" s="28"/>
      <c r="AUY911" s="28"/>
      <c r="AUZ911" s="28"/>
      <c r="AVA911" s="28"/>
      <c r="AVB911" s="28"/>
      <c r="AVC911" s="28"/>
      <c r="AVD911" s="28"/>
      <c r="AVE911" s="28"/>
      <c r="AVF911" s="28"/>
      <c r="AVG911" s="28"/>
      <c r="AVH911" s="28"/>
      <c r="AVI911" s="28"/>
      <c r="AVJ911" s="28"/>
      <c r="AVK911" s="28"/>
      <c r="AVL911" s="28"/>
      <c r="AVM911" s="28"/>
      <c r="AVN911" s="28"/>
      <c r="AVO911" s="28"/>
      <c r="AVP911" s="28"/>
      <c r="AVQ911" s="28"/>
      <c r="AVR911" s="28"/>
      <c r="AVS911" s="28"/>
      <c r="AVT911" s="28"/>
      <c r="AVU911" s="28"/>
      <c r="AVV911" s="28"/>
      <c r="AVW911" s="28"/>
      <c r="AVX911" s="28"/>
      <c r="AVY911" s="28"/>
      <c r="AVZ911" s="28"/>
      <c r="AWA911" s="28"/>
      <c r="AWB911" s="28"/>
      <c r="AWC911" s="28"/>
      <c r="AWD911" s="28"/>
      <c r="AWE911" s="28"/>
      <c r="AWF911" s="28"/>
      <c r="AWG911" s="28"/>
      <c r="AWH911" s="28"/>
      <c r="AWI911" s="28"/>
      <c r="AWJ911" s="28"/>
      <c r="AWK911" s="28"/>
      <c r="AWL911" s="28"/>
      <c r="AWM911" s="28"/>
      <c r="AWN911" s="28"/>
      <c r="AWO911" s="28"/>
      <c r="AWP911" s="28"/>
      <c r="AWQ911" s="28"/>
      <c r="AWR911" s="28"/>
      <c r="AWS911" s="28"/>
      <c r="AWT911" s="28"/>
      <c r="AWU911" s="28"/>
      <c r="AWV911" s="28"/>
      <c r="AWW911" s="28"/>
      <c r="AWX911" s="28"/>
      <c r="AWY911" s="28"/>
      <c r="AWZ911" s="28"/>
      <c r="AXA911" s="28"/>
      <c r="AXB911" s="28"/>
      <c r="AXC911" s="28"/>
      <c r="AXD911" s="28"/>
      <c r="AXE911" s="28"/>
      <c r="AXF911" s="28"/>
      <c r="AXG911" s="28"/>
      <c r="AXH911" s="28"/>
      <c r="AXI911" s="28"/>
      <c r="AXJ911" s="28"/>
      <c r="AXK911" s="28"/>
      <c r="AXL911" s="28"/>
      <c r="AXM911" s="28"/>
      <c r="AXN911" s="28"/>
      <c r="AXO911" s="28"/>
      <c r="AXP911" s="28"/>
      <c r="AXQ911" s="28"/>
      <c r="AXR911" s="28"/>
      <c r="AXS911" s="28"/>
      <c r="AXT911" s="28"/>
      <c r="AXU911" s="28"/>
      <c r="AXV911" s="28"/>
      <c r="AXW911" s="28"/>
      <c r="AXX911" s="28"/>
      <c r="AXY911" s="28"/>
      <c r="AXZ911" s="28"/>
      <c r="AYA911" s="28"/>
      <c r="AYB911" s="28"/>
      <c r="AYC911" s="28"/>
      <c r="AYD911" s="28"/>
      <c r="AYE911" s="28"/>
      <c r="AYF911" s="28"/>
      <c r="AYG911" s="28"/>
      <c r="AYH911" s="28"/>
      <c r="AYI911" s="28"/>
      <c r="AYJ911" s="28"/>
      <c r="AYK911" s="28"/>
      <c r="AYL911" s="28"/>
      <c r="AYM911" s="28"/>
      <c r="AYN911" s="28"/>
      <c r="AYO911" s="28"/>
      <c r="AYP911" s="28"/>
      <c r="AYQ911" s="28"/>
      <c r="AYR911" s="28"/>
      <c r="AYS911" s="28"/>
      <c r="AYT911" s="28"/>
      <c r="AYU911" s="28"/>
      <c r="AYV911" s="28"/>
      <c r="AYW911" s="28"/>
      <c r="AYX911" s="28"/>
      <c r="AYY911" s="28"/>
      <c r="AYZ911" s="28"/>
      <c r="AZA911" s="28"/>
      <c r="AZB911" s="28"/>
      <c r="AZC911" s="28"/>
      <c r="AZD911" s="28"/>
      <c r="AZE911" s="28"/>
      <c r="AZF911" s="28"/>
      <c r="AZG911" s="28"/>
      <c r="AZH911" s="28"/>
      <c r="AZI911" s="28"/>
      <c r="AZJ911" s="28"/>
      <c r="AZK911" s="28"/>
      <c r="AZL911" s="28"/>
      <c r="AZM911" s="28"/>
      <c r="AZN911" s="28"/>
      <c r="AZO911" s="28"/>
      <c r="AZP911" s="28"/>
      <c r="AZQ911" s="28"/>
      <c r="AZR911" s="28"/>
      <c r="AZS911" s="28"/>
      <c r="AZT911" s="28"/>
      <c r="AZU911" s="28"/>
      <c r="AZV911" s="28"/>
      <c r="AZW911" s="28"/>
      <c r="AZX911" s="28"/>
      <c r="AZY911" s="28"/>
      <c r="AZZ911" s="28"/>
      <c r="BAA911" s="28"/>
      <c r="BAB911" s="28"/>
      <c r="BAC911" s="28"/>
      <c r="BAD911" s="28"/>
      <c r="BAE911" s="28"/>
      <c r="BAF911" s="28"/>
      <c r="BAG911" s="28"/>
      <c r="BAH911" s="28"/>
      <c r="BAI911" s="28"/>
      <c r="BAJ911" s="28"/>
      <c r="BAK911" s="28"/>
      <c r="BAL911" s="28"/>
      <c r="BAM911" s="28"/>
      <c r="BAN911" s="28"/>
      <c r="BAO911" s="28"/>
      <c r="BAP911" s="28"/>
      <c r="BAQ911" s="28"/>
      <c r="BAR911" s="28"/>
      <c r="BAS911" s="28"/>
      <c r="BAT911" s="28"/>
      <c r="BAU911" s="28"/>
      <c r="BAV911" s="28"/>
      <c r="BAW911" s="28"/>
      <c r="BAX911" s="28"/>
      <c r="BAY911" s="28"/>
      <c r="BAZ911" s="28"/>
      <c r="BBA911" s="28"/>
      <c r="BBB911" s="28"/>
      <c r="BBC911" s="28"/>
      <c r="BBD911" s="28"/>
      <c r="BBE911" s="28"/>
      <c r="BBF911" s="28"/>
      <c r="BBG911" s="28"/>
      <c r="BBH911" s="28"/>
      <c r="BBI911" s="28"/>
      <c r="BBJ911" s="28"/>
      <c r="BBK911" s="28"/>
      <c r="BBL911" s="28"/>
      <c r="BBM911" s="28"/>
      <c r="BBN911" s="28"/>
      <c r="BBO911" s="28"/>
      <c r="BBP911" s="28"/>
      <c r="BBQ911" s="28"/>
      <c r="BBR911" s="28"/>
      <c r="BBS911" s="28"/>
      <c r="BBT911" s="28"/>
      <c r="BBU911" s="28"/>
      <c r="BBV911" s="28"/>
      <c r="BBW911" s="28"/>
      <c r="BBX911" s="28"/>
      <c r="BBY911" s="28"/>
      <c r="BBZ911" s="28"/>
      <c r="BCA911" s="28"/>
      <c r="BCB911" s="28"/>
      <c r="BCC911" s="28"/>
      <c r="BCD911" s="28"/>
      <c r="BCE911" s="28"/>
      <c r="BCF911" s="28"/>
      <c r="BCG911" s="28"/>
      <c r="BCH911" s="28"/>
      <c r="BCI911" s="28"/>
      <c r="BCJ911" s="28"/>
      <c r="BCK911" s="28"/>
      <c r="BCL911" s="28"/>
      <c r="BCM911" s="28"/>
      <c r="BCN911" s="28"/>
      <c r="BCO911" s="28"/>
      <c r="BCP911" s="28"/>
      <c r="BCQ911" s="28"/>
      <c r="BCR911" s="28"/>
      <c r="BCS911" s="28"/>
      <c r="BCT911" s="28"/>
      <c r="BCU911" s="28"/>
      <c r="BCV911" s="28"/>
      <c r="BCW911" s="28"/>
      <c r="BCX911" s="28"/>
      <c r="BCY911" s="28"/>
      <c r="BCZ911" s="28"/>
      <c r="BDA911" s="28"/>
      <c r="BDB911" s="28"/>
      <c r="BDC911" s="28"/>
      <c r="BDD911" s="28"/>
      <c r="BDE911" s="28"/>
      <c r="BDF911" s="28"/>
      <c r="BDG911" s="28"/>
      <c r="BDH911" s="28"/>
      <c r="BDI911" s="28"/>
      <c r="BDJ911" s="28"/>
      <c r="BDK911" s="28"/>
      <c r="BDL911" s="28"/>
      <c r="BDM911" s="28"/>
      <c r="BDN911" s="28"/>
      <c r="BDO911" s="28"/>
      <c r="BDP911" s="28"/>
      <c r="BDQ911" s="28"/>
      <c r="BDR911" s="28"/>
      <c r="BDS911" s="28"/>
      <c r="BDT911" s="28"/>
      <c r="BDU911" s="28"/>
      <c r="BDV911" s="28"/>
      <c r="BDW911" s="28"/>
      <c r="BDX911" s="28"/>
      <c r="BDY911" s="28"/>
      <c r="BDZ911" s="28"/>
      <c r="BEA911" s="28"/>
      <c r="BEB911" s="28"/>
      <c r="BEC911" s="28"/>
      <c r="BED911" s="28"/>
      <c r="BEE911" s="28"/>
      <c r="BEF911" s="28"/>
      <c r="BEG911" s="28"/>
      <c r="BEH911" s="28"/>
      <c r="BEI911" s="28"/>
      <c r="BEJ911" s="28"/>
      <c r="BEK911" s="28"/>
      <c r="BEL911" s="28"/>
      <c r="BEM911" s="28"/>
      <c r="BEN911" s="28"/>
      <c r="BEO911" s="28"/>
      <c r="BEP911" s="28"/>
      <c r="BEQ911" s="28"/>
      <c r="BER911" s="28"/>
      <c r="BES911" s="28"/>
      <c r="BET911" s="28"/>
      <c r="BEU911" s="28"/>
      <c r="BEV911" s="28"/>
      <c r="BEW911" s="28"/>
      <c r="BEX911" s="28"/>
      <c r="BEY911" s="28"/>
      <c r="BEZ911" s="28"/>
      <c r="BFA911" s="28"/>
      <c r="BFB911" s="28"/>
      <c r="BFC911" s="28"/>
      <c r="BFD911" s="28"/>
      <c r="BFE911" s="28"/>
      <c r="BFF911" s="28"/>
      <c r="BFG911" s="28"/>
      <c r="BFH911" s="28"/>
      <c r="BFI911" s="28"/>
      <c r="BFJ911" s="28"/>
      <c r="BFK911" s="28"/>
      <c r="BFL911" s="28"/>
      <c r="BFM911" s="28"/>
      <c r="BFN911" s="28"/>
      <c r="BFO911" s="28"/>
      <c r="BFP911" s="28"/>
      <c r="BFQ911" s="28"/>
      <c r="BFR911" s="28"/>
      <c r="BFS911" s="28"/>
      <c r="BFT911" s="28"/>
      <c r="BFU911" s="28"/>
      <c r="BFV911" s="28"/>
      <c r="BFW911" s="28"/>
      <c r="BFX911" s="28"/>
      <c r="BFY911" s="28"/>
      <c r="BFZ911" s="28"/>
      <c r="BGA911" s="28"/>
      <c r="BGB911" s="28"/>
      <c r="BGC911" s="28"/>
      <c r="BGD911" s="28"/>
      <c r="BGE911" s="28"/>
      <c r="BGF911" s="28"/>
      <c r="BGG911" s="28"/>
      <c r="BGH911" s="28"/>
      <c r="BGI911" s="28"/>
      <c r="BGJ911" s="28"/>
      <c r="BGK911" s="28"/>
      <c r="BGL911" s="28"/>
      <c r="BGM911" s="28"/>
      <c r="BGN911" s="28"/>
      <c r="BGO911" s="28"/>
      <c r="BGP911" s="28"/>
      <c r="BGQ911" s="28"/>
      <c r="BGR911" s="28"/>
      <c r="BGS911" s="28"/>
      <c r="BGT911" s="28"/>
      <c r="BGU911" s="28"/>
      <c r="BGV911" s="28"/>
      <c r="BGW911" s="28"/>
      <c r="BGX911" s="28"/>
      <c r="BGY911" s="28"/>
      <c r="BGZ911" s="28"/>
      <c r="BHA911" s="28"/>
      <c r="BHB911" s="28"/>
      <c r="BHC911" s="28"/>
      <c r="BHD911" s="28"/>
      <c r="BHE911" s="28"/>
      <c r="BHF911" s="28"/>
      <c r="BHG911" s="28"/>
      <c r="BHH911" s="28"/>
      <c r="BHI911" s="28"/>
      <c r="BHJ911" s="28"/>
      <c r="BHK911" s="28"/>
      <c r="BHL911" s="28"/>
      <c r="BHM911" s="28"/>
      <c r="BHN911" s="28"/>
      <c r="BHO911" s="28"/>
      <c r="BHP911" s="28"/>
      <c r="BHQ911" s="28"/>
      <c r="BHR911" s="28"/>
      <c r="BHS911" s="28"/>
      <c r="BHT911" s="28"/>
      <c r="BHU911" s="28"/>
      <c r="BHV911" s="28"/>
      <c r="BHW911" s="28"/>
      <c r="BHX911" s="28"/>
      <c r="BHY911" s="28"/>
      <c r="BHZ911" s="28"/>
      <c r="BIA911" s="28"/>
      <c r="BIB911" s="28"/>
      <c r="BIC911" s="28"/>
      <c r="BID911" s="28"/>
      <c r="BIE911" s="28"/>
      <c r="BIF911" s="28"/>
      <c r="BIG911" s="28"/>
      <c r="BIH911" s="28"/>
      <c r="BII911" s="28"/>
      <c r="BIJ911" s="28"/>
      <c r="BIK911" s="28"/>
      <c r="BIL911" s="28"/>
      <c r="BIM911" s="28"/>
      <c r="BIN911" s="28"/>
      <c r="BIO911" s="28"/>
      <c r="BIP911" s="28"/>
      <c r="BIQ911" s="28"/>
      <c r="BIR911" s="28"/>
      <c r="BIS911" s="28"/>
      <c r="BIT911" s="28"/>
      <c r="BIU911" s="28"/>
      <c r="BIV911" s="28"/>
      <c r="BIW911" s="28"/>
      <c r="BIX911" s="28"/>
      <c r="BIY911" s="28"/>
      <c r="BIZ911" s="28"/>
      <c r="BJA911" s="28"/>
      <c r="BJB911" s="28"/>
      <c r="BJC911" s="28"/>
      <c r="BJD911" s="28"/>
      <c r="BJE911" s="28"/>
      <c r="BJF911" s="28"/>
      <c r="BJG911" s="28"/>
      <c r="BJH911" s="28"/>
      <c r="BJI911" s="28"/>
      <c r="BJJ911" s="28"/>
      <c r="BJK911" s="28"/>
      <c r="BJL911" s="28"/>
      <c r="BJM911" s="28"/>
      <c r="BJN911" s="28"/>
      <c r="BJO911" s="28"/>
      <c r="BJP911" s="28"/>
      <c r="BJQ911" s="28"/>
      <c r="BJR911" s="28"/>
      <c r="BJS911" s="28"/>
      <c r="BJT911" s="28"/>
      <c r="BJU911" s="28"/>
      <c r="BJV911" s="28"/>
      <c r="BJW911" s="28"/>
      <c r="BJX911" s="28"/>
      <c r="BJY911" s="28"/>
      <c r="BJZ911" s="28"/>
      <c r="BKA911" s="28"/>
      <c r="BKB911" s="28"/>
      <c r="BKC911" s="28"/>
      <c r="BKD911" s="28"/>
      <c r="BKE911" s="28"/>
      <c r="BKF911" s="28"/>
      <c r="BKG911" s="28"/>
      <c r="BKH911" s="28"/>
      <c r="BKI911" s="28"/>
      <c r="BKJ911" s="28"/>
      <c r="BKK911" s="28"/>
      <c r="BKL911" s="28"/>
      <c r="BKM911" s="28"/>
      <c r="BKN911" s="28"/>
      <c r="BKO911" s="28"/>
      <c r="BKP911" s="28"/>
      <c r="BKQ911" s="28"/>
      <c r="BKR911" s="28"/>
      <c r="BKS911" s="28"/>
      <c r="BKT911" s="28"/>
      <c r="BKU911" s="28"/>
      <c r="BKV911" s="28"/>
      <c r="BKW911" s="28"/>
      <c r="BKX911" s="28"/>
      <c r="BKY911" s="28"/>
      <c r="BKZ911" s="28"/>
      <c r="BLA911" s="28"/>
      <c r="BLB911" s="28"/>
      <c r="BLC911" s="28"/>
      <c r="BLD911" s="28"/>
      <c r="BLE911" s="28"/>
      <c r="BLF911" s="28"/>
      <c r="BLG911" s="28"/>
      <c r="BLH911" s="28"/>
      <c r="BLI911" s="28"/>
      <c r="BLJ911" s="28"/>
      <c r="BLK911" s="28"/>
      <c r="BLL911" s="28"/>
      <c r="BLM911" s="28"/>
      <c r="BLN911" s="28"/>
      <c r="BLO911" s="28"/>
      <c r="BLP911" s="28"/>
      <c r="BLQ911" s="28"/>
      <c r="BLR911" s="28"/>
      <c r="BLS911" s="28"/>
      <c r="BLT911" s="28"/>
      <c r="BLU911" s="28"/>
      <c r="BLV911" s="28"/>
      <c r="BLW911" s="28"/>
      <c r="BLX911" s="28"/>
      <c r="BLY911" s="28"/>
      <c r="BLZ911" s="28"/>
      <c r="BMA911" s="28"/>
      <c r="BMB911" s="28"/>
      <c r="BMC911" s="28"/>
      <c r="BMD911" s="28"/>
      <c r="BME911" s="28"/>
      <c r="BMF911" s="28"/>
      <c r="BMG911" s="28"/>
      <c r="BMH911" s="28"/>
      <c r="BMI911" s="28"/>
      <c r="BMJ911" s="28"/>
      <c r="BMK911" s="28"/>
      <c r="BML911" s="28"/>
      <c r="BMM911" s="28"/>
      <c r="BMN911" s="28"/>
      <c r="BMO911" s="28"/>
      <c r="BMP911" s="28"/>
      <c r="BMQ911" s="28"/>
      <c r="BMR911" s="28"/>
      <c r="BMS911" s="28"/>
      <c r="BMT911" s="28"/>
      <c r="BMU911" s="28"/>
      <c r="BMV911" s="28"/>
      <c r="BMW911" s="28"/>
      <c r="BMX911" s="28"/>
      <c r="BMY911" s="28"/>
      <c r="BMZ911" s="28"/>
      <c r="BNA911" s="28"/>
      <c r="BNB911" s="28"/>
      <c r="BNC911" s="28"/>
      <c r="BND911" s="28"/>
      <c r="BNE911" s="28"/>
      <c r="BNF911" s="28"/>
      <c r="BNG911" s="28"/>
      <c r="BNH911" s="28"/>
      <c r="BNI911" s="28"/>
      <c r="BNJ911" s="28"/>
      <c r="BNK911" s="28"/>
      <c r="BNL911" s="28"/>
      <c r="BNM911" s="28"/>
      <c r="BNN911" s="28"/>
      <c r="BNO911" s="28"/>
      <c r="BNP911" s="28"/>
      <c r="BNQ911" s="28"/>
      <c r="BNR911" s="28"/>
      <c r="BNS911" s="28"/>
      <c r="BNT911" s="28"/>
      <c r="BNU911" s="28"/>
      <c r="BNV911" s="28"/>
      <c r="BNW911" s="28"/>
      <c r="BNX911" s="28"/>
      <c r="BNY911" s="28"/>
      <c r="BNZ911" s="28"/>
      <c r="BOA911" s="28"/>
      <c r="BOB911" s="28"/>
      <c r="BOC911" s="28"/>
      <c r="BOD911" s="28"/>
      <c r="BOE911" s="28"/>
      <c r="BOF911" s="28"/>
      <c r="BOG911" s="28"/>
      <c r="BOH911" s="28"/>
      <c r="BOI911" s="28"/>
      <c r="BOJ911" s="28"/>
      <c r="BOK911" s="28"/>
      <c r="BOL911" s="28"/>
      <c r="BOM911" s="28"/>
      <c r="BON911" s="28"/>
      <c r="BOO911" s="28"/>
      <c r="BOP911" s="28"/>
      <c r="BOQ911" s="28"/>
      <c r="BOR911" s="28"/>
      <c r="BOS911" s="28"/>
      <c r="BOT911" s="28"/>
      <c r="BOU911" s="28"/>
      <c r="BOV911" s="28"/>
      <c r="BOW911" s="28"/>
      <c r="BOX911" s="28"/>
      <c r="BOY911" s="28"/>
      <c r="BOZ911" s="28"/>
      <c r="BPA911" s="28"/>
      <c r="BPB911" s="28"/>
      <c r="BPC911" s="28"/>
      <c r="BPD911" s="28"/>
      <c r="BPE911" s="28"/>
      <c r="BPF911" s="28"/>
      <c r="BPG911" s="28"/>
      <c r="BPH911" s="28"/>
      <c r="BPI911" s="28"/>
      <c r="BPJ911" s="28"/>
      <c r="BPK911" s="28"/>
      <c r="BPL911" s="28"/>
      <c r="BPM911" s="28"/>
      <c r="BPN911" s="28"/>
      <c r="BPO911" s="28"/>
      <c r="BPP911" s="28"/>
      <c r="BPQ911" s="28"/>
      <c r="BPR911" s="28"/>
      <c r="BPS911" s="28"/>
      <c r="BPT911" s="28"/>
      <c r="BPU911" s="28"/>
      <c r="BPV911" s="28"/>
      <c r="BPW911" s="28"/>
      <c r="BPX911" s="28"/>
      <c r="BPY911" s="28"/>
      <c r="BPZ911" s="28"/>
      <c r="BQA911" s="28"/>
      <c r="BQB911" s="28"/>
      <c r="BQC911" s="28"/>
      <c r="BQD911" s="28"/>
      <c r="BQE911" s="28"/>
      <c r="BQF911" s="28"/>
      <c r="BQG911" s="28"/>
      <c r="BQH911" s="28"/>
      <c r="BQI911" s="28"/>
      <c r="BQJ911" s="28"/>
      <c r="BQK911" s="28"/>
      <c r="BQL911" s="28"/>
      <c r="BQM911" s="28"/>
      <c r="BQN911" s="28"/>
      <c r="BQO911" s="28"/>
      <c r="BQP911" s="28"/>
      <c r="BQQ911" s="28"/>
      <c r="BQR911" s="28"/>
      <c r="BQS911" s="28"/>
      <c r="BQT911" s="28"/>
      <c r="BQU911" s="28"/>
      <c r="BQV911" s="28"/>
      <c r="BQW911" s="28"/>
      <c r="BQX911" s="28"/>
      <c r="BQY911" s="28"/>
      <c r="BQZ911" s="28"/>
      <c r="BRA911" s="28"/>
      <c r="BRB911" s="28"/>
      <c r="BRC911" s="28"/>
      <c r="BRD911" s="28"/>
      <c r="BRE911" s="28"/>
      <c r="BRF911" s="28"/>
      <c r="BRG911" s="28"/>
      <c r="BRH911" s="28"/>
      <c r="BRI911" s="28"/>
      <c r="BRJ911" s="28"/>
      <c r="BRK911" s="28"/>
      <c r="BRL911" s="28"/>
      <c r="BRM911" s="28"/>
      <c r="BRN911" s="28"/>
      <c r="BRO911" s="28"/>
      <c r="BRP911" s="28"/>
      <c r="BRQ911" s="28"/>
      <c r="BRR911" s="28"/>
      <c r="BRS911" s="28"/>
      <c r="BRT911" s="28"/>
      <c r="BRU911" s="28"/>
      <c r="BRV911" s="28"/>
      <c r="BRW911" s="28"/>
      <c r="BRX911" s="28"/>
      <c r="BRY911" s="28"/>
      <c r="BRZ911" s="28"/>
      <c r="BSA911" s="28"/>
      <c r="BSB911" s="28"/>
      <c r="BSC911" s="28"/>
      <c r="BSD911" s="28"/>
      <c r="BSE911" s="28"/>
      <c r="BSF911" s="28"/>
      <c r="BSG911" s="28"/>
      <c r="BSH911" s="28"/>
      <c r="BSI911" s="28"/>
      <c r="BSJ911" s="28"/>
      <c r="BSK911" s="28"/>
      <c r="BSL911" s="28"/>
      <c r="BSM911" s="28"/>
      <c r="BSN911" s="28"/>
      <c r="BSO911" s="28"/>
      <c r="BSP911" s="28"/>
      <c r="BSQ911" s="28"/>
      <c r="BSR911" s="28"/>
      <c r="BSS911" s="28"/>
      <c r="BST911" s="28"/>
      <c r="BSU911" s="28"/>
      <c r="BSV911" s="28"/>
      <c r="BSW911" s="28"/>
      <c r="BSX911" s="28"/>
      <c r="BSY911" s="28"/>
      <c r="BSZ911" s="28"/>
      <c r="BTA911" s="28"/>
      <c r="BTB911" s="28"/>
      <c r="BTC911" s="28"/>
      <c r="BTD911" s="28"/>
      <c r="BTE911" s="28"/>
      <c r="BTF911" s="28"/>
      <c r="BTG911" s="28"/>
      <c r="BTH911" s="28"/>
      <c r="BTI911" s="28"/>
      <c r="BTJ911" s="28"/>
      <c r="BTK911" s="28"/>
      <c r="BTL911" s="28"/>
      <c r="BTM911" s="28"/>
      <c r="BTN911" s="28"/>
      <c r="BTO911" s="28"/>
      <c r="BTP911" s="28"/>
      <c r="BTQ911" s="28"/>
      <c r="BTR911" s="28"/>
      <c r="BTS911" s="28"/>
      <c r="BTT911" s="28"/>
      <c r="BTU911" s="28"/>
      <c r="BTV911" s="28"/>
      <c r="BTW911" s="28"/>
      <c r="BTX911" s="28"/>
      <c r="BTY911" s="28"/>
      <c r="BTZ911" s="28"/>
      <c r="BUA911" s="28"/>
      <c r="BUB911" s="28"/>
      <c r="BUC911" s="28"/>
      <c r="BUD911" s="28"/>
      <c r="BUE911" s="28"/>
      <c r="BUF911" s="28"/>
      <c r="BUG911" s="28"/>
      <c r="BUH911" s="28"/>
      <c r="BUI911" s="28"/>
      <c r="BUJ911" s="28"/>
      <c r="BUK911" s="28"/>
      <c r="BUL911" s="28"/>
      <c r="BUM911" s="28"/>
      <c r="BUN911" s="28"/>
      <c r="BUO911" s="28"/>
      <c r="BUP911" s="28"/>
      <c r="BUQ911" s="28"/>
      <c r="BUR911" s="28"/>
      <c r="BUS911" s="28"/>
      <c r="BUT911" s="28"/>
      <c r="BUU911" s="28"/>
      <c r="BUV911" s="28"/>
      <c r="BUW911" s="28"/>
      <c r="BUX911" s="28"/>
      <c r="BUY911" s="28"/>
      <c r="BUZ911" s="28"/>
      <c r="BVA911" s="28"/>
      <c r="BVB911" s="28"/>
      <c r="BVC911" s="28"/>
      <c r="BVD911" s="28"/>
      <c r="BVE911" s="28"/>
      <c r="BVF911" s="28"/>
      <c r="BVG911" s="28"/>
      <c r="BVH911" s="28"/>
      <c r="BVI911" s="28"/>
      <c r="BVJ911" s="28"/>
      <c r="BVK911" s="28"/>
      <c r="BVL911" s="28"/>
      <c r="BVM911" s="28"/>
      <c r="BVN911" s="28"/>
      <c r="BVO911" s="28"/>
      <c r="BVP911" s="28"/>
      <c r="BVQ911" s="28"/>
      <c r="BVR911" s="28"/>
      <c r="BVS911" s="28"/>
      <c r="BVT911" s="28"/>
      <c r="BVU911" s="28"/>
      <c r="BVV911" s="28"/>
      <c r="BVW911" s="28"/>
      <c r="BVX911" s="28"/>
      <c r="BVY911" s="28"/>
      <c r="BVZ911" s="28"/>
      <c r="BWA911" s="28"/>
      <c r="BWB911" s="28"/>
      <c r="BWC911" s="28"/>
      <c r="BWD911" s="28"/>
      <c r="BWE911" s="28"/>
      <c r="BWF911" s="28"/>
      <c r="BWG911" s="28"/>
      <c r="BWH911" s="28"/>
      <c r="BWI911" s="28"/>
      <c r="BWJ911" s="28"/>
      <c r="BWK911" s="28"/>
      <c r="BWL911" s="28"/>
      <c r="BWM911" s="28"/>
      <c r="BWN911" s="28"/>
      <c r="BWO911" s="28"/>
      <c r="BWP911" s="28"/>
      <c r="BWQ911" s="28"/>
      <c r="BWR911" s="28"/>
      <c r="BWS911" s="28"/>
      <c r="BWT911" s="28"/>
      <c r="BWU911" s="28"/>
      <c r="BWV911" s="28"/>
      <c r="BWW911" s="28"/>
      <c r="BWX911" s="28"/>
      <c r="BWY911" s="28"/>
      <c r="BWZ911" s="28"/>
      <c r="BXA911" s="28"/>
      <c r="BXB911" s="28"/>
      <c r="BXC911" s="28"/>
      <c r="BXD911" s="28"/>
      <c r="BXE911" s="28"/>
      <c r="BXF911" s="28"/>
      <c r="BXG911" s="28"/>
      <c r="BXH911" s="28"/>
      <c r="BXI911" s="28"/>
      <c r="BXJ911" s="28"/>
      <c r="BXK911" s="28"/>
      <c r="BXL911" s="28"/>
      <c r="BXM911" s="28"/>
      <c r="BXN911" s="28"/>
      <c r="BXO911" s="28"/>
      <c r="BXP911" s="28"/>
      <c r="BXQ911" s="28"/>
      <c r="BXR911" s="28"/>
      <c r="BXS911" s="28"/>
      <c r="BXT911" s="28"/>
      <c r="BXU911" s="28"/>
      <c r="BXV911" s="28"/>
      <c r="BXW911" s="28"/>
      <c r="BXX911" s="28"/>
      <c r="BXY911" s="28"/>
      <c r="BXZ911" s="28"/>
      <c r="BYA911" s="28"/>
      <c r="BYB911" s="28"/>
      <c r="BYC911" s="28"/>
      <c r="BYD911" s="28"/>
      <c r="BYE911" s="28"/>
      <c r="BYF911" s="28"/>
      <c r="BYG911" s="28"/>
      <c r="BYH911" s="28"/>
      <c r="BYI911" s="28"/>
      <c r="BYJ911" s="28"/>
      <c r="BYK911" s="28"/>
      <c r="BYL911" s="28"/>
      <c r="BYM911" s="28"/>
      <c r="BYN911" s="28"/>
      <c r="BYO911" s="28"/>
      <c r="BYP911" s="28"/>
      <c r="BYQ911" s="28"/>
      <c r="BYR911" s="28"/>
      <c r="BYS911" s="28"/>
      <c r="BYT911" s="28"/>
      <c r="BYU911" s="28"/>
      <c r="BYV911" s="28"/>
      <c r="BYW911" s="28"/>
      <c r="BYX911" s="28"/>
      <c r="BYY911" s="28"/>
      <c r="BYZ911" s="28"/>
      <c r="BZA911" s="28"/>
      <c r="BZB911" s="28"/>
      <c r="BZC911" s="28"/>
      <c r="BZD911" s="28"/>
      <c r="BZE911" s="28"/>
      <c r="BZF911" s="28"/>
      <c r="BZG911" s="28"/>
      <c r="BZH911" s="28"/>
      <c r="BZI911" s="28"/>
      <c r="BZJ911" s="28"/>
      <c r="BZK911" s="28"/>
      <c r="BZL911" s="28"/>
      <c r="BZM911" s="28"/>
      <c r="BZN911" s="28"/>
      <c r="BZO911" s="28"/>
      <c r="BZP911" s="28"/>
      <c r="BZQ911" s="28"/>
      <c r="BZR911" s="28"/>
      <c r="BZS911" s="28"/>
      <c r="BZT911" s="28"/>
      <c r="BZU911" s="28"/>
      <c r="BZV911" s="28"/>
      <c r="BZW911" s="28"/>
      <c r="BZX911" s="28"/>
      <c r="BZY911" s="28"/>
      <c r="BZZ911" s="28"/>
      <c r="CAA911" s="28"/>
      <c r="CAB911" s="28"/>
      <c r="CAC911" s="28"/>
      <c r="CAD911" s="28"/>
      <c r="CAE911" s="28"/>
      <c r="CAF911" s="28"/>
      <c r="CAG911" s="28"/>
      <c r="CAH911" s="28"/>
      <c r="CAI911" s="28"/>
      <c r="CAJ911" s="28"/>
      <c r="CAK911" s="28"/>
      <c r="CAL911" s="28"/>
      <c r="CAM911" s="28"/>
      <c r="CAN911" s="28"/>
      <c r="CAO911" s="28"/>
      <c r="CAP911" s="28"/>
      <c r="CAQ911" s="28"/>
      <c r="CAR911" s="28"/>
      <c r="CAS911" s="28"/>
      <c r="CAT911" s="28"/>
      <c r="CAU911" s="28"/>
      <c r="CAV911" s="28"/>
      <c r="CAW911" s="28"/>
      <c r="CAX911" s="28"/>
      <c r="CAY911" s="28"/>
      <c r="CAZ911" s="28"/>
      <c r="CBA911" s="28"/>
      <c r="CBB911" s="28"/>
      <c r="CBC911" s="28"/>
      <c r="CBD911" s="28"/>
      <c r="CBE911" s="28"/>
      <c r="CBF911" s="28"/>
      <c r="CBG911" s="28"/>
      <c r="CBH911" s="28"/>
      <c r="CBI911" s="28"/>
      <c r="CBJ911" s="28"/>
      <c r="CBK911" s="28"/>
      <c r="CBL911" s="28"/>
      <c r="CBM911" s="28"/>
      <c r="CBN911" s="28"/>
      <c r="CBO911" s="28"/>
      <c r="CBP911" s="28"/>
      <c r="CBQ911" s="28"/>
      <c r="CBR911" s="28"/>
      <c r="CBS911" s="28"/>
      <c r="CBT911" s="28"/>
      <c r="CBU911" s="28"/>
      <c r="CBV911" s="28"/>
      <c r="CBW911" s="28"/>
      <c r="CBX911" s="28"/>
      <c r="CBY911" s="28"/>
      <c r="CBZ911" s="28"/>
      <c r="CCA911" s="28"/>
      <c r="CCB911" s="28"/>
      <c r="CCC911" s="28"/>
      <c r="CCD911" s="28"/>
      <c r="CCE911" s="28"/>
      <c r="CCF911" s="28"/>
      <c r="CCG911" s="28"/>
      <c r="CCH911" s="28"/>
      <c r="CCI911" s="28"/>
      <c r="CCJ911" s="28"/>
      <c r="CCK911" s="28"/>
      <c r="CCL911" s="28"/>
      <c r="CCM911" s="28"/>
      <c r="CCN911" s="28"/>
      <c r="CCO911" s="28"/>
      <c r="CCP911" s="28"/>
      <c r="CCQ911" s="28"/>
      <c r="CCR911" s="28"/>
      <c r="CCS911" s="28"/>
      <c r="CCT911" s="28"/>
      <c r="CCU911" s="28"/>
      <c r="CCV911" s="28"/>
      <c r="CCW911" s="28"/>
      <c r="CCX911" s="28"/>
      <c r="CCY911" s="28"/>
      <c r="CCZ911" s="28"/>
      <c r="CDA911" s="28"/>
      <c r="CDB911" s="28"/>
      <c r="CDC911" s="28"/>
      <c r="CDD911" s="28"/>
      <c r="CDE911" s="28"/>
      <c r="CDF911" s="28"/>
      <c r="CDG911" s="28"/>
      <c r="CDH911" s="28"/>
      <c r="CDI911" s="28"/>
      <c r="CDJ911" s="28"/>
      <c r="CDK911" s="28"/>
      <c r="CDL911" s="28"/>
      <c r="CDM911" s="28"/>
      <c r="CDN911" s="28"/>
      <c r="CDO911" s="28"/>
      <c r="CDP911" s="28"/>
      <c r="CDQ911" s="28"/>
      <c r="CDR911" s="28"/>
      <c r="CDS911" s="28"/>
      <c r="CDT911" s="28"/>
      <c r="CDU911" s="28"/>
      <c r="CDV911" s="28"/>
      <c r="CDW911" s="28"/>
      <c r="CDX911" s="28"/>
      <c r="CDY911" s="28"/>
      <c r="CDZ911" s="28"/>
      <c r="CEA911" s="28"/>
      <c r="CEB911" s="28"/>
      <c r="CEC911" s="28"/>
      <c r="CED911" s="28"/>
      <c r="CEE911" s="28"/>
      <c r="CEF911" s="28"/>
      <c r="CEG911" s="28"/>
      <c r="CEH911" s="28"/>
      <c r="CEI911" s="28"/>
      <c r="CEJ911" s="28"/>
      <c r="CEK911" s="28"/>
      <c r="CEL911" s="28"/>
      <c r="CEM911" s="28"/>
      <c r="CEN911" s="28"/>
      <c r="CEO911" s="28"/>
      <c r="CEP911" s="28"/>
      <c r="CEQ911" s="28"/>
      <c r="CER911" s="28"/>
      <c r="CES911" s="28"/>
      <c r="CET911" s="28"/>
      <c r="CEU911" s="28"/>
      <c r="CEV911" s="28"/>
      <c r="CEW911" s="28"/>
      <c r="CEX911" s="28"/>
      <c r="CEY911" s="28"/>
      <c r="CEZ911" s="28"/>
      <c r="CFA911" s="28"/>
      <c r="CFB911" s="28"/>
      <c r="CFC911" s="28"/>
      <c r="CFD911" s="28"/>
      <c r="CFE911" s="28"/>
      <c r="CFF911" s="28"/>
      <c r="CFG911" s="28"/>
      <c r="CFH911" s="28"/>
      <c r="CFI911" s="28"/>
      <c r="CFJ911" s="28"/>
      <c r="CFK911" s="28"/>
      <c r="CFL911" s="28"/>
      <c r="CFM911" s="28"/>
      <c r="CFN911" s="28"/>
      <c r="CFO911" s="28"/>
      <c r="CFP911" s="28"/>
      <c r="CFQ911" s="28"/>
      <c r="CFR911" s="28"/>
      <c r="CFS911" s="28"/>
      <c r="CFT911" s="28"/>
      <c r="CFU911" s="28"/>
      <c r="CFV911" s="28"/>
      <c r="CFW911" s="28"/>
      <c r="CFX911" s="28"/>
      <c r="CFY911" s="28"/>
      <c r="CFZ911" s="28"/>
      <c r="CGA911" s="28"/>
      <c r="CGB911" s="28"/>
      <c r="CGC911" s="28"/>
      <c r="CGD911" s="28"/>
      <c r="CGE911" s="28"/>
      <c r="CGF911" s="28"/>
      <c r="CGG911" s="28"/>
      <c r="CGH911" s="28"/>
      <c r="CGI911" s="28"/>
      <c r="CGJ911" s="28"/>
      <c r="CGK911" s="28"/>
      <c r="CGL911" s="28"/>
      <c r="CGM911" s="28"/>
      <c r="CGN911" s="28"/>
      <c r="CGO911" s="28"/>
      <c r="CGP911" s="28"/>
      <c r="CGQ911" s="28"/>
      <c r="CGR911" s="28"/>
      <c r="CGS911" s="28"/>
      <c r="CGT911" s="28"/>
      <c r="CGU911" s="28"/>
      <c r="CGV911" s="28"/>
      <c r="CGW911" s="28"/>
      <c r="CGX911" s="28"/>
      <c r="CGY911" s="28"/>
      <c r="CGZ911" s="28"/>
      <c r="CHA911" s="28"/>
      <c r="CHB911" s="28"/>
      <c r="CHC911" s="28"/>
      <c r="CHD911" s="28"/>
      <c r="CHE911" s="28"/>
      <c r="CHF911" s="28"/>
      <c r="CHG911" s="28"/>
      <c r="CHH911" s="28"/>
      <c r="CHI911" s="28"/>
      <c r="CHJ911" s="28"/>
      <c r="CHK911" s="28"/>
      <c r="CHL911" s="28"/>
      <c r="CHM911" s="28"/>
      <c r="CHN911" s="28"/>
      <c r="CHO911" s="28"/>
      <c r="CHP911" s="28"/>
      <c r="CHQ911" s="28"/>
      <c r="CHR911" s="28"/>
      <c r="CHS911" s="28"/>
      <c r="CHT911" s="28"/>
      <c r="CHU911" s="28"/>
      <c r="CHV911" s="28"/>
      <c r="CHW911" s="28"/>
      <c r="CHX911" s="28"/>
      <c r="CHY911" s="28"/>
      <c r="CHZ911" s="28"/>
      <c r="CIA911" s="28"/>
      <c r="CIB911" s="28"/>
      <c r="CIC911" s="28"/>
      <c r="CID911" s="28"/>
      <c r="CIE911" s="28"/>
      <c r="CIF911" s="28"/>
      <c r="CIG911" s="28"/>
      <c r="CIH911" s="28"/>
      <c r="CII911" s="28"/>
      <c r="CIJ911" s="28"/>
      <c r="CIK911" s="28"/>
      <c r="CIL911" s="28"/>
      <c r="CIM911" s="28"/>
      <c r="CIN911" s="28"/>
      <c r="CIO911" s="28"/>
      <c r="CIP911" s="28"/>
      <c r="CIQ911" s="28"/>
      <c r="CIR911" s="28"/>
      <c r="CIS911" s="28"/>
      <c r="CIT911" s="28"/>
      <c r="CIU911" s="28"/>
      <c r="CIV911" s="28"/>
      <c r="CIW911" s="28"/>
      <c r="CIX911" s="28"/>
      <c r="CIY911" s="28"/>
      <c r="CIZ911" s="28"/>
      <c r="CJA911" s="28"/>
      <c r="CJB911" s="28"/>
      <c r="CJC911" s="28"/>
      <c r="CJD911" s="28"/>
      <c r="CJE911" s="28"/>
      <c r="CJF911" s="28"/>
      <c r="CJG911" s="28"/>
      <c r="CJH911" s="28"/>
      <c r="CJI911" s="28"/>
      <c r="CJJ911" s="28"/>
      <c r="CJK911" s="28"/>
      <c r="CJL911" s="28"/>
      <c r="CJM911" s="28"/>
      <c r="CJN911" s="28"/>
      <c r="CJO911" s="28"/>
      <c r="CJP911" s="28"/>
      <c r="CJQ911" s="28"/>
      <c r="CJR911" s="28"/>
      <c r="CJS911" s="28"/>
      <c r="CJT911" s="28"/>
      <c r="CJU911" s="28"/>
      <c r="CJV911" s="28"/>
      <c r="CJW911" s="28"/>
      <c r="CJX911" s="28"/>
      <c r="CJY911" s="28"/>
      <c r="CJZ911" s="28"/>
      <c r="CKA911" s="28"/>
      <c r="CKB911" s="28"/>
      <c r="CKC911" s="28"/>
      <c r="CKD911" s="28"/>
      <c r="CKE911" s="28"/>
      <c r="CKF911" s="28"/>
      <c r="CKG911" s="28"/>
      <c r="CKH911" s="28"/>
      <c r="CKI911" s="28"/>
      <c r="CKJ911" s="28"/>
      <c r="CKK911" s="28"/>
      <c r="CKL911" s="28"/>
      <c r="CKM911" s="28"/>
      <c r="CKN911" s="28"/>
      <c r="CKO911" s="28"/>
      <c r="CKP911" s="28"/>
      <c r="CKQ911" s="28"/>
      <c r="CKR911" s="28"/>
      <c r="CKS911" s="28"/>
      <c r="CKT911" s="28"/>
      <c r="CKU911" s="28"/>
      <c r="CKV911" s="28"/>
      <c r="CKW911" s="28"/>
      <c r="CKX911" s="28"/>
      <c r="CKY911" s="28"/>
      <c r="CKZ911" s="28"/>
      <c r="CLA911" s="28"/>
      <c r="CLB911" s="28"/>
      <c r="CLC911" s="28"/>
      <c r="CLD911" s="28"/>
      <c r="CLE911" s="28"/>
      <c r="CLF911" s="28"/>
      <c r="CLG911" s="28"/>
      <c r="CLH911" s="28"/>
      <c r="CLI911" s="28"/>
      <c r="CLJ911" s="28"/>
      <c r="CLK911" s="28"/>
      <c r="CLL911" s="28"/>
      <c r="CLM911" s="28"/>
      <c r="CLN911" s="28"/>
      <c r="CLO911" s="28"/>
      <c r="CLP911" s="28"/>
      <c r="CLQ911" s="28"/>
      <c r="CLR911" s="28"/>
      <c r="CLS911" s="28"/>
      <c r="CLT911" s="28"/>
      <c r="CLU911" s="28"/>
      <c r="CLV911" s="28"/>
      <c r="CLW911" s="28"/>
      <c r="CLX911" s="28"/>
      <c r="CLY911" s="28"/>
      <c r="CLZ911" s="28"/>
      <c r="CMA911" s="28"/>
      <c r="CMB911" s="28"/>
      <c r="CMC911" s="28"/>
      <c r="CMD911" s="28"/>
      <c r="CME911" s="28"/>
      <c r="CMF911" s="28"/>
      <c r="CMG911" s="28"/>
      <c r="CMH911" s="28"/>
      <c r="CMI911" s="28"/>
      <c r="CMJ911" s="28"/>
      <c r="CMK911" s="28"/>
      <c r="CML911" s="28"/>
      <c r="CMM911" s="28"/>
      <c r="CMN911" s="28"/>
      <c r="CMO911" s="28"/>
      <c r="CMP911" s="28"/>
      <c r="CMQ911" s="28"/>
      <c r="CMR911" s="28"/>
      <c r="CMS911" s="28"/>
      <c r="CMT911" s="28"/>
      <c r="CMU911" s="28"/>
      <c r="CMV911" s="28"/>
      <c r="CMW911" s="28"/>
      <c r="CMX911" s="28"/>
      <c r="CMY911" s="28"/>
      <c r="CMZ911" s="28"/>
      <c r="CNA911" s="28"/>
      <c r="CNB911" s="28"/>
      <c r="CNC911" s="28"/>
      <c r="CND911" s="28"/>
      <c r="CNE911" s="28"/>
      <c r="CNF911" s="28"/>
      <c r="CNG911" s="28"/>
      <c r="CNH911" s="28"/>
      <c r="CNI911" s="28"/>
      <c r="CNJ911" s="28"/>
      <c r="CNK911" s="28"/>
      <c r="CNL911" s="28"/>
      <c r="CNM911" s="28"/>
      <c r="CNN911" s="28"/>
      <c r="CNO911" s="28"/>
      <c r="CNP911" s="28"/>
      <c r="CNQ911" s="28"/>
      <c r="CNR911" s="28"/>
      <c r="CNS911" s="28"/>
      <c r="CNT911" s="28"/>
      <c r="CNU911" s="28"/>
      <c r="CNV911" s="28"/>
      <c r="CNW911" s="28"/>
      <c r="CNX911" s="28"/>
      <c r="CNY911" s="28"/>
      <c r="CNZ911" s="28"/>
      <c r="COA911" s="28"/>
      <c r="COB911" s="28"/>
      <c r="COC911" s="28"/>
      <c r="COD911" s="28"/>
      <c r="COE911" s="28"/>
      <c r="COF911" s="28"/>
      <c r="COG911" s="28"/>
      <c r="COH911" s="28"/>
      <c r="COI911" s="28"/>
      <c r="COJ911" s="28"/>
      <c r="COK911" s="28"/>
      <c r="COL911" s="28"/>
      <c r="COM911" s="28"/>
      <c r="CON911" s="28"/>
      <c r="COO911" s="28"/>
      <c r="COP911" s="28"/>
      <c r="COQ911" s="28"/>
      <c r="COR911" s="28"/>
      <c r="COS911" s="28"/>
      <c r="COT911" s="28"/>
      <c r="COU911" s="28"/>
      <c r="COV911" s="28"/>
      <c r="COW911" s="28"/>
      <c r="COX911" s="28"/>
      <c r="COY911" s="28"/>
      <c r="COZ911" s="28"/>
      <c r="CPA911" s="28"/>
      <c r="CPB911" s="28"/>
      <c r="CPC911" s="28"/>
      <c r="CPD911" s="28"/>
      <c r="CPE911" s="28"/>
      <c r="CPF911" s="28"/>
      <c r="CPG911" s="28"/>
      <c r="CPH911" s="28"/>
      <c r="CPI911" s="28"/>
      <c r="CPJ911" s="28"/>
      <c r="CPK911" s="28"/>
      <c r="CPL911" s="28"/>
      <c r="CPM911" s="28"/>
      <c r="CPN911" s="28"/>
      <c r="CPO911" s="28"/>
      <c r="CPP911" s="28"/>
      <c r="CPQ911" s="28"/>
      <c r="CPR911" s="28"/>
      <c r="CPS911" s="28"/>
      <c r="CPT911" s="28"/>
      <c r="CPU911" s="28"/>
      <c r="CPV911" s="28"/>
      <c r="CPW911" s="28"/>
      <c r="CPX911" s="28"/>
      <c r="CPY911" s="28"/>
      <c r="CPZ911" s="28"/>
      <c r="CQA911" s="28"/>
      <c r="CQB911" s="28"/>
      <c r="CQC911" s="28"/>
      <c r="CQD911" s="28"/>
      <c r="CQE911" s="28"/>
      <c r="CQF911" s="28"/>
      <c r="CQG911" s="28"/>
      <c r="CQH911" s="28"/>
      <c r="CQI911" s="28"/>
      <c r="CQJ911" s="28"/>
      <c r="CQK911" s="28"/>
      <c r="CQL911" s="28"/>
      <c r="CQM911" s="28"/>
      <c r="CQN911" s="28"/>
      <c r="CQO911" s="28"/>
      <c r="CQP911" s="28"/>
      <c r="CQQ911" s="28"/>
      <c r="CQR911" s="28"/>
      <c r="CQS911" s="28"/>
      <c r="CQT911" s="28"/>
      <c r="CQU911" s="28"/>
      <c r="CQV911" s="28"/>
      <c r="CQW911" s="28"/>
      <c r="CQX911" s="28"/>
      <c r="CQY911" s="28"/>
      <c r="CQZ911" s="28"/>
      <c r="CRA911" s="28"/>
      <c r="CRB911" s="28"/>
      <c r="CRC911" s="28"/>
      <c r="CRD911" s="28"/>
      <c r="CRE911" s="28"/>
      <c r="CRF911" s="28"/>
      <c r="CRG911" s="28"/>
      <c r="CRH911" s="28"/>
      <c r="CRI911" s="28"/>
      <c r="CRJ911" s="28"/>
      <c r="CRK911" s="28"/>
      <c r="CRL911" s="28"/>
      <c r="CRM911" s="28"/>
      <c r="CRN911" s="28"/>
      <c r="CRO911" s="28"/>
      <c r="CRP911" s="28"/>
      <c r="CRQ911" s="28"/>
      <c r="CRR911" s="28"/>
      <c r="CRS911" s="28"/>
      <c r="CRT911" s="28"/>
      <c r="CRU911" s="28"/>
      <c r="CRV911" s="28"/>
      <c r="CRW911" s="28"/>
      <c r="CRX911" s="28"/>
      <c r="CRY911" s="28"/>
      <c r="CRZ911" s="28"/>
      <c r="CSA911" s="28"/>
      <c r="CSB911" s="28"/>
      <c r="CSC911" s="28"/>
      <c r="CSD911" s="28"/>
      <c r="CSE911" s="28"/>
      <c r="CSF911" s="28"/>
      <c r="CSG911" s="28"/>
      <c r="CSH911" s="28"/>
      <c r="CSI911" s="28"/>
      <c r="CSJ911" s="28"/>
      <c r="CSK911" s="28"/>
      <c r="CSL911" s="28"/>
      <c r="CSM911" s="28"/>
      <c r="CSN911" s="28"/>
      <c r="CSO911" s="28"/>
      <c r="CSP911" s="28"/>
      <c r="CSQ911" s="28"/>
      <c r="CSR911" s="28"/>
      <c r="CSS911" s="28"/>
      <c r="CST911" s="28"/>
      <c r="CSU911" s="28"/>
      <c r="CSV911" s="28"/>
      <c r="CSW911" s="28"/>
      <c r="CSX911" s="28"/>
      <c r="CSY911" s="28"/>
      <c r="CSZ911" s="28"/>
      <c r="CTA911" s="28"/>
      <c r="CTB911" s="28"/>
      <c r="CTC911" s="28"/>
      <c r="CTD911" s="28"/>
      <c r="CTE911" s="28"/>
      <c r="CTF911" s="28"/>
      <c r="CTG911" s="28"/>
      <c r="CTH911" s="28"/>
      <c r="CTI911" s="28"/>
      <c r="CTJ911" s="28"/>
      <c r="CTK911" s="28"/>
      <c r="CTL911" s="28"/>
      <c r="CTM911" s="28"/>
      <c r="CTN911" s="28"/>
      <c r="CTO911" s="28"/>
      <c r="CTP911" s="28"/>
      <c r="CTQ911" s="28"/>
      <c r="CTR911" s="28"/>
      <c r="CTS911" s="28"/>
      <c r="CTT911" s="28"/>
      <c r="CTU911" s="28"/>
      <c r="CTV911" s="28"/>
      <c r="CTW911" s="28"/>
      <c r="CTX911" s="28"/>
      <c r="CTY911" s="28"/>
      <c r="CTZ911" s="28"/>
      <c r="CUA911" s="28"/>
      <c r="CUB911" s="28"/>
      <c r="CUC911" s="28"/>
      <c r="CUD911" s="28"/>
      <c r="CUE911" s="28"/>
      <c r="CUF911" s="28"/>
      <c r="CUG911" s="28"/>
      <c r="CUH911" s="28"/>
      <c r="CUI911" s="28"/>
      <c r="CUJ911" s="28"/>
      <c r="CUK911" s="28"/>
      <c r="CUL911" s="28"/>
      <c r="CUM911" s="28"/>
      <c r="CUN911" s="28"/>
      <c r="CUO911" s="28"/>
      <c r="CUP911" s="28"/>
      <c r="CUQ911" s="28"/>
      <c r="CUR911" s="28"/>
      <c r="CUS911" s="28"/>
      <c r="CUT911" s="28"/>
      <c r="CUU911" s="28"/>
      <c r="CUV911" s="28"/>
      <c r="CUW911" s="28"/>
      <c r="CUX911" s="28"/>
      <c r="CUY911" s="28"/>
      <c r="CUZ911" s="28"/>
      <c r="CVA911" s="28"/>
      <c r="CVB911" s="28"/>
      <c r="CVC911" s="28"/>
      <c r="CVD911" s="28"/>
      <c r="CVE911" s="28"/>
      <c r="CVF911" s="28"/>
      <c r="CVG911" s="28"/>
      <c r="CVH911" s="28"/>
      <c r="CVI911" s="28"/>
      <c r="CVJ911" s="28"/>
      <c r="CVK911" s="28"/>
      <c r="CVL911" s="28"/>
      <c r="CVM911" s="28"/>
      <c r="CVN911" s="28"/>
      <c r="CVO911" s="28"/>
      <c r="CVP911" s="28"/>
      <c r="CVQ911" s="28"/>
      <c r="CVR911" s="28"/>
      <c r="CVS911" s="28"/>
      <c r="CVT911" s="28"/>
      <c r="CVU911" s="28"/>
      <c r="CVV911" s="28"/>
      <c r="CVW911" s="28"/>
      <c r="CVX911" s="28"/>
      <c r="CVY911" s="28"/>
      <c r="CVZ911" s="28"/>
      <c r="CWA911" s="28"/>
      <c r="CWB911" s="28"/>
      <c r="CWC911" s="28"/>
      <c r="CWD911" s="28"/>
      <c r="CWE911" s="28"/>
      <c r="CWF911" s="28"/>
      <c r="CWG911" s="28"/>
      <c r="CWH911" s="28"/>
      <c r="CWI911" s="28"/>
      <c r="CWJ911" s="28"/>
      <c r="CWK911" s="28"/>
      <c r="CWL911" s="28"/>
      <c r="CWM911" s="28"/>
      <c r="CWN911" s="28"/>
      <c r="CWO911" s="28"/>
      <c r="CWP911" s="28"/>
      <c r="CWQ911" s="28"/>
      <c r="CWR911" s="28"/>
      <c r="CWS911" s="28"/>
      <c r="CWT911" s="28"/>
      <c r="CWU911" s="28"/>
      <c r="CWV911" s="28"/>
      <c r="CWW911" s="28"/>
      <c r="CWX911" s="28"/>
      <c r="CWY911" s="28"/>
      <c r="CWZ911" s="28"/>
      <c r="CXA911" s="28"/>
      <c r="CXB911" s="28"/>
      <c r="CXC911" s="28"/>
      <c r="CXD911" s="28"/>
      <c r="CXE911" s="28"/>
      <c r="CXF911" s="28"/>
      <c r="CXG911" s="28"/>
      <c r="CXH911" s="28"/>
      <c r="CXI911" s="28"/>
      <c r="CXJ911" s="28"/>
      <c r="CXK911" s="28"/>
      <c r="CXL911" s="28"/>
      <c r="CXM911" s="28"/>
      <c r="CXN911" s="28"/>
      <c r="CXO911" s="28"/>
      <c r="CXP911" s="28"/>
      <c r="CXQ911" s="28"/>
      <c r="CXR911" s="28"/>
      <c r="CXS911" s="28"/>
      <c r="CXT911" s="28"/>
      <c r="CXU911" s="28"/>
      <c r="CXV911" s="28"/>
      <c r="CXW911" s="28"/>
      <c r="CXX911" s="28"/>
      <c r="CXY911" s="28"/>
      <c r="CXZ911" s="28"/>
      <c r="CYA911" s="28"/>
      <c r="CYB911" s="28"/>
      <c r="CYC911" s="28"/>
      <c r="CYD911" s="28"/>
      <c r="CYE911" s="28"/>
      <c r="CYF911" s="28"/>
      <c r="CYG911" s="28"/>
      <c r="CYH911" s="28"/>
      <c r="CYI911" s="28"/>
      <c r="CYJ911" s="28"/>
      <c r="CYK911" s="28"/>
      <c r="CYL911" s="28"/>
      <c r="CYM911" s="28"/>
      <c r="CYN911" s="28"/>
      <c r="CYO911" s="28"/>
      <c r="CYP911" s="28"/>
      <c r="CYQ911" s="28"/>
      <c r="CYR911" s="28"/>
      <c r="CYS911" s="28"/>
      <c r="CYT911" s="28"/>
      <c r="CYU911" s="28"/>
      <c r="CYV911" s="28"/>
      <c r="CYW911" s="28"/>
      <c r="CYX911" s="28"/>
      <c r="CYY911" s="28"/>
      <c r="CYZ911" s="28"/>
      <c r="CZA911" s="28"/>
      <c r="CZB911" s="28"/>
      <c r="CZC911" s="28"/>
      <c r="CZD911" s="28"/>
      <c r="CZE911" s="28"/>
      <c r="CZF911" s="28"/>
      <c r="CZG911" s="28"/>
      <c r="CZH911" s="28"/>
      <c r="CZI911" s="28"/>
      <c r="CZJ911" s="28"/>
      <c r="CZK911" s="28"/>
      <c r="CZL911" s="28"/>
      <c r="CZM911" s="28"/>
      <c r="CZN911" s="28"/>
      <c r="CZO911" s="28"/>
      <c r="CZP911" s="28"/>
      <c r="CZQ911" s="28"/>
      <c r="CZR911" s="28"/>
      <c r="CZS911" s="28"/>
      <c r="CZT911" s="28"/>
      <c r="CZU911" s="28"/>
      <c r="CZV911" s="28"/>
      <c r="CZW911" s="28"/>
      <c r="CZX911" s="28"/>
      <c r="CZY911" s="28"/>
      <c r="CZZ911" s="28"/>
      <c r="DAA911" s="28"/>
      <c r="DAB911" s="28"/>
      <c r="DAC911" s="28"/>
      <c r="DAD911" s="28"/>
      <c r="DAE911" s="28"/>
      <c r="DAF911" s="28"/>
      <c r="DAG911" s="28"/>
      <c r="DAH911" s="28"/>
      <c r="DAI911" s="28"/>
      <c r="DAJ911" s="28"/>
      <c r="DAK911" s="28"/>
      <c r="DAL911" s="28"/>
      <c r="DAM911" s="28"/>
      <c r="DAN911" s="28"/>
      <c r="DAO911" s="28"/>
      <c r="DAP911" s="28"/>
      <c r="DAQ911" s="28"/>
      <c r="DAR911" s="28"/>
      <c r="DAS911" s="28"/>
      <c r="DAT911" s="28"/>
      <c r="DAU911" s="28"/>
      <c r="DAV911" s="28"/>
      <c r="DAW911" s="28"/>
      <c r="DAX911" s="28"/>
      <c r="DAY911" s="28"/>
      <c r="DAZ911" s="28"/>
      <c r="DBA911" s="28"/>
      <c r="DBB911" s="28"/>
      <c r="DBC911" s="28"/>
      <c r="DBD911" s="28"/>
      <c r="DBE911" s="28"/>
      <c r="DBF911" s="28"/>
      <c r="DBG911" s="28"/>
      <c r="DBH911" s="28"/>
      <c r="DBI911" s="28"/>
      <c r="DBJ911" s="28"/>
      <c r="DBK911" s="28"/>
      <c r="DBL911" s="28"/>
      <c r="DBM911" s="28"/>
      <c r="DBN911" s="28"/>
      <c r="DBO911" s="28"/>
      <c r="DBP911" s="28"/>
      <c r="DBQ911" s="28"/>
      <c r="DBR911" s="28"/>
      <c r="DBS911" s="28"/>
      <c r="DBT911" s="28"/>
      <c r="DBU911" s="28"/>
      <c r="DBV911" s="28"/>
      <c r="DBW911" s="28"/>
      <c r="DBX911" s="28"/>
      <c r="DBY911" s="28"/>
      <c r="DBZ911" s="28"/>
      <c r="DCA911" s="28"/>
      <c r="DCB911" s="28"/>
      <c r="DCC911" s="28"/>
      <c r="DCD911" s="28"/>
      <c r="DCE911" s="28"/>
      <c r="DCF911" s="28"/>
      <c r="DCG911" s="28"/>
      <c r="DCH911" s="28"/>
      <c r="DCI911" s="28"/>
      <c r="DCJ911" s="28"/>
      <c r="DCK911" s="28"/>
      <c r="DCL911" s="28"/>
      <c r="DCM911" s="28"/>
      <c r="DCN911" s="28"/>
      <c r="DCO911" s="28"/>
      <c r="DCP911" s="28"/>
      <c r="DCQ911" s="28"/>
      <c r="DCR911" s="28"/>
      <c r="DCS911" s="28"/>
      <c r="DCT911" s="28"/>
      <c r="DCU911" s="28"/>
      <c r="DCV911" s="28"/>
      <c r="DCW911" s="28"/>
      <c r="DCX911" s="28"/>
      <c r="DCY911" s="28"/>
      <c r="DCZ911" s="28"/>
      <c r="DDA911" s="28"/>
      <c r="DDB911" s="28"/>
      <c r="DDC911" s="28"/>
      <c r="DDD911" s="28"/>
      <c r="DDE911" s="28"/>
      <c r="DDF911" s="28"/>
      <c r="DDG911" s="28"/>
      <c r="DDH911" s="28"/>
      <c r="DDI911" s="28"/>
      <c r="DDJ911" s="28"/>
      <c r="DDK911" s="28"/>
      <c r="DDL911" s="28"/>
      <c r="DDM911" s="28"/>
      <c r="DDN911" s="28"/>
      <c r="DDO911" s="28"/>
      <c r="DDP911" s="28"/>
      <c r="DDQ911" s="28"/>
      <c r="DDR911" s="28"/>
      <c r="DDS911" s="28"/>
      <c r="DDT911" s="28"/>
      <c r="DDU911" s="28"/>
      <c r="DDV911" s="28"/>
      <c r="DDW911" s="28"/>
      <c r="DDX911" s="28"/>
      <c r="DDY911" s="28"/>
      <c r="DDZ911" s="28"/>
      <c r="DEA911" s="28"/>
      <c r="DEB911" s="28"/>
      <c r="DEC911" s="28"/>
      <c r="DED911" s="28"/>
      <c r="DEE911" s="28"/>
      <c r="DEF911" s="28"/>
      <c r="DEG911" s="28"/>
      <c r="DEH911" s="28"/>
      <c r="DEI911" s="28"/>
      <c r="DEJ911" s="28"/>
      <c r="DEK911" s="28"/>
      <c r="DEL911" s="28"/>
      <c r="DEM911" s="28"/>
      <c r="DEN911" s="28"/>
      <c r="DEO911" s="28"/>
      <c r="DEP911" s="28"/>
      <c r="DEQ911" s="28"/>
      <c r="DER911" s="28"/>
      <c r="DES911" s="28"/>
      <c r="DET911" s="28"/>
      <c r="DEU911" s="28"/>
      <c r="DEV911" s="28"/>
      <c r="DEW911" s="28"/>
      <c r="DEX911" s="28"/>
      <c r="DEY911" s="28"/>
      <c r="DEZ911" s="28"/>
      <c r="DFA911" s="28"/>
      <c r="DFB911" s="28"/>
      <c r="DFC911" s="28"/>
      <c r="DFD911" s="28"/>
      <c r="DFE911" s="28"/>
      <c r="DFF911" s="28"/>
      <c r="DFG911" s="28"/>
      <c r="DFH911" s="28"/>
      <c r="DFI911" s="28"/>
      <c r="DFJ911" s="28"/>
      <c r="DFK911" s="28"/>
      <c r="DFL911" s="28"/>
      <c r="DFM911" s="28"/>
      <c r="DFN911" s="28"/>
      <c r="DFO911" s="28"/>
      <c r="DFP911" s="28"/>
      <c r="DFQ911" s="28"/>
      <c r="DFR911" s="28"/>
      <c r="DFS911" s="28"/>
      <c r="DFT911" s="28"/>
      <c r="DFU911" s="28"/>
      <c r="DFV911" s="28"/>
      <c r="DFW911" s="28"/>
      <c r="DFX911" s="28"/>
      <c r="DFY911" s="28"/>
      <c r="DFZ911" s="28"/>
      <c r="DGA911" s="28"/>
      <c r="DGB911" s="28"/>
      <c r="DGC911" s="28"/>
      <c r="DGD911" s="28"/>
      <c r="DGE911" s="28"/>
      <c r="DGF911" s="28"/>
      <c r="DGG911" s="28"/>
      <c r="DGH911" s="28"/>
      <c r="DGI911" s="28"/>
      <c r="DGJ911" s="28"/>
      <c r="DGK911" s="28"/>
      <c r="DGL911" s="28"/>
      <c r="DGM911" s="28"/>
      <c r="DGN911" s="28"/>
      <c r="DGO911" s="28"/>
      <c r="DGP911" s="28"/>
      <c r="DGQ911" s="28"/>
      <c r="DGR911" s="28"/>
      <c r="DGS911" s="28"/>
      <c r="DGT911" s="28"/>
      <c r="DGU911" s="28"/>
      <c r="DGV911" s="28"/>
      <c r="DGW911" s="28"/>
      <c r="DGX911" s="28"/>
      <c r="DGY911" s="28"/>
      <c r="DGZ911" s="28"/>
      <c r="DHA911" s="28"/>
      <c r="DHB911" s="28"/>
      <c r="DHC911" s="28"/>
      <c r="DHD911" s="28"/>
      <c r="DHE911" s="28"/>
      <c r="DHF911" s="28"/>
      <c r="DHG911" s="28"/>
      <c r="DHH911" s="28"/>
      <c r="DHI911" s="28"/>
      <c r="DHJ911" s="28"/>
      <c r="DHK911" s="28"/>
      <c r="DHL911" s="28"/>
      <c r="DHM911" s="28"/>
      <c r="DHN911" s="28"/>
      <c r="DHO911" s="28"/>
      <c r="DHP911" s="28"/>
      <c r="DHQ911" s="28"/>
      <c r="DHR911" s="28"/>
      <c r="DHS911" s="28"/>
      <c r="DHT911" s="28"/>
      <c r="DHU911" s="28"/>
      <c r="DHV911" s="28"/>
      <c r="DHW911" s="28"/>
      <c r="DHX911" s="28"/>
      <c r="DHY911" s="28"/>
      <c r="DHZ911" s="28"/>
      <c r="DIA911" s="28"/>
      <c r="DIB911" s="28"/>
      <c r="DIC911" s="28"/>
      <c r="DID911" s="28"/>
      <c r="DIE911" s="28"/>
      <c r="DIF911" s="28"/>
      <c r="DIG911" s="28"/>
      <c r="DIH911" s="28"/>
      <c r="DII911" s="28"/>
      <c r="DIJ911" s="28"/>
      <c r="DIK911" s="28"/>
      <c r="DIL911" s="28"/>
      <c r="DIM911" s="28"/>
      <c r="DIN911" s="28"/>
      <c r="DIO911" s="28"/>
      <c r="DIP911" s="28"/>
      <c r="DIQ911" s="28"/>
      <c r="DIR911" s="28"/>
      <c r="DIS911" s="28"/>
      <c r="DIT911" s="28"/>
      <c r="DIU911" s="28"/>
      <c r="DIV911" s="28"/>
      <c r="DIW911" s="28"/>
      <c r="DIX911" s="28"/>
      <c r="DIY911" s="28"/>
      <c r="DIZ911" s="28"/>
      <c r="DJA911" s="28"/>
      <c r="DJB911" s="28"/>
      <c r="DJC911" s="28"/>
      <c r="DJD911" s="28"/>
      <c r="DJE911" s="28"/>
      <c r="DJF911" s="28"/>
      <c r="DJG911" s="28"/>
      <c r="DJH911" s="28"/>
      <c r="DJI911" s="28"/>
      <c r="DJJ911" s="28"/>
      <c r="DJK911" s="28"/>
      <c r="DJL911" s="28"/>
      <c r="DJM911" s="28"/>
      <c r="DJN911" s="28"/>
      <c r="DJO911" s="28"/>
      <c r="DJP911" s="28"/>
      <c r="DJQ911" s="28"/>
      <c r="DJR911" s="28"/>
      <c r="DJS911" s="28"/>
      <c r="DJT911" s="28"/>
      <c r="DJU911" s="28"/>
      <c r="DJV911" s="28"/>
      <c r="DJW911" s="28"/>
      <c r="DJX911" s="28"/>
      <c r="DJY911" s="28"/>
      <c r="DJZ911" s="28"/>
      <c r="DKA911" s="28"/>
      <c r="DKB911" s="28"/>
      <c r="DKC911" s="28"/>
      <c r="DKD911" s="28"/>
      <c r="DKE911" s="28"/>
      <c r="DKF911" s="28"/>
      <c r="DKG911" s="28"/>
      <c r="DKH911" s="28"/>
      <c r="DKI911" s="28"/>
      <c r="DKJ911" s="28"/>
      <c r="DKK911" s="28"/>
      <c r="DKL911" s="28"/>
      <c r="DKM911" s="28"/>
      <c r="DKN911" s="28"/>
      <c r="DKO911" s="28"/>
      <c r="DKP911" s="28"/>
      <c r="DKQ911" s="28"/>
      <c r="DKR911" s="28"/>
      <c r="DKS911" s="28"/>
      <c r="DKT911" s="28"/>
      <c r="DKU911" s="28"/>
      <c r="DKV911" s="28"/>
      <c r="DKW911" s="28"/>
      <c r="DKX911" s="28"/>
      <c r="DKY911" s="28"/>
      <c r="DKZ911" s="28"/>
      <c r="DLA911" s="28"/>
      <c r="DLB911" s="28"/>
      <c r="DLC911" s="28"/>
      <c r="DLD911" s="28"/>
      <c r="DLE911" s="28"/>
      <c r="DLF911" s="28"/>
      <c r="DLG911" s="28"/>
      <c r="DLH911" s="28"/>
      <c r="DLI911" s="28"/>
      <c r="DLJ911" s="28"/>
      <c r="DLK911" s="28"/>
      <c r="DLL911" s="28"/>
      <c r="DLM911" s="28"/>
      <c r="DLN911" s="28"/>
      <c r="DLO911" s="28"/>
      <c r="DLP911" s="28"/>
      <c r="DLQ911" s="28"/>
      <c r="DLR911" s="28"/>
      <c r="DLS911" s="28"/>
      <c r="DLT911" s="28"/>
      <c r="DLU911" s="28"/>
      <c r="DLV911" s="28"/>
      <c r="DLW911" s="28"/>
      <c r="DLX911" s="28"/>
      <c r="DLY911" s="28"/>
      <c r="DLZ911" s="28"/>
      <c r="DMA911" s="28"/>
      <c r="DMB911" s="28"/>
      <c r="DMC911" s="28"/>
      <c r="DMD911" s="28"/>
      <c r="DME911" s="28"/>
      <c r="DMF911" s="28"/>
      <c r="DMG911" s="28"/>
      <c r="DMH911" s="28"/>
      <c r="DMI911" s="28"/>
      <c r="DMJ911" s="28"/>
      <c r="DMK911" s="28"/>
      <c r="DML911" s="28"/>
      <c r="DMM911" s="28"/>
      <c r="DMN911" s="28"/>
      <c r="DMO911" s="28"/>
      <c r="DMP911" s="28"/>
      <c r="DMQ911" s="28"/>
      <c r="DMR911" s="28"/>
      <c r="DMS911" s="28"/>
      <c r="DMT911" s="28"/>
      <c r="DMU911" s="28"/>
      <c r="DMV911" s="28"/>
      <c r="DMW911" s="28"/>
      <c r="DMX911" s="28"/>
      <c r="DMY911" s="28"/>
      <c r="DMZ911" s="28"/>
      <c r="DNA911" s="28"/>
      <c r="DNB911" s="28"/>
      <c r="DNC911" s="28"/>
      <c r="DND911" s="28"/>
      <c r="DNE911" s="28"/>
      <c r="DNF911" s="28"/>
      <c r="DNG911" s="28"/>
      <c r="DNH911" s="28"/>
      <c r="DNI911" s="28"/>
      <c r="DNJ911" s="28"/>
      <c r="DNK911" s="28"/>
      <c r="DNL911" s="28"/>
      <c r="DNM911" s="28"/>
      <c r="DNN911" s="28"/>
      <c r="DNO911" s="28"/>
      <c r="DNP911" s="28"/>
      <c r="DNQ911" s="28"/>
      <c r="DNR911" s="28"/>
      <c r="DNS911" s="28"/>
      <c r="DNT911" s="28"/>
      <c r="DNU911" s="28"/>
      <c r="DNV911" s="28"/>
      <c r="DNW911" s="28"/>
      <c r="DNX911" s="28"/>
      <c r="DNY911" s="28"/>
      <c r="DNZ911" s="28"/>
      <c r="DOA911" s="28"/>
      <c r="DOB911" s="28"/>
      <c r="DOC911" s="28"/>
      <c r="DOD911" s="28"/>
      <c r="DOE911" s="28"/>
      <c r="DOF911" s="28"/>
      <c r="DOG911" s="28"/>
      <c r="DOH911" s="28"/>
      <c r="DOI911" s="28"/>
      <c r="DOJ911" s="28"/>
      <c r="DOK911" s="28"/>
      <c r="DOL911" s="28"/>
      <c r="DOM911" s="28"/>
      <c r="DON911" s="28"/>
      <c r="DOO911" s="28"/>
      <c r="DOP911" s="28"/>
      <c r="DOQ911" s="28"/>
      <c r="DOR911" s="28"/>
      <c r="DOS911" s="28"/>
      <c r="DOT911" s="28"/>
      <c r="DOU911" s="28"/>
      <c r="DOV911" s="28"/>
      <c r="DOW911" s="28"/>
      <c r="DOX911" s="28"/>
      <c r="DOY911" s="28"/>
      <c r="DOZ911" s="28"/>
      <c r="DPA911" s="28"/>
      <c r="DPB911" s="28"/>
      <c r="DPC911" s="28"/>
      <c r="DPD911" s="28"/>
      <c r="DPE911" s="28"/>
      <c r="DPF911" s="28"/>
      <c r="DPG911" s="28"/>
      <c r="DPH911" s="28"/>
      <c r="DPI911" s="28"/>
      <c r="DPJ911" s="28"/>
      <c r="DPK911" s="28"/>
      <c r="DPL911" s="28"/>
      <c r="DPM911" s="28"/>
      <c r="DPN911" s="28"/>
      <c r="DPO911" s="28"/>
      <c r="DPP911" s="28"/>
      <c r="DPQ911" s="28"/>
      <c r="DPR911" s="28"/>
      <c r="DPS911" s="28"/>
      <c r="DPT911" s="28"/>
      <c r="DPU911" s="28"/>
      <c r="DPV911" s="28"/>
      <c r="DPW911" s="28"/>
      <c r="DPX911" s="28"/>
      <c r="DPY911" s="28"/>
      <c r="DPZ911" s="28"/>
      <c r="DQA911" s="28"/>
      <c r="DQB911" s="28"/>
      <c r="DQC911" s="28"/>
      <c r="DQD911" s="28"/>
      <c r="DQE911" s="28"/>
      <c r="DQF911" s="28"/>
      <c r="DQG911" s="28"/>
      <c r="DQH911" s="28"/>
      <c r="DQI911" s="28"/>
      <c r="DQJ911" s="28"/>
      <c r="DQK911" s="28"/>
      <c r="DQL911" s="28"/>
      <c r="DQM911" s="28"/>
      <c r="DQN911" s="28"/>
      <c r="DQO911" s="28"/>
      <c r="DQP911" s="28"/>
      <c r="DQQ911" s="28"/>
      <c r="DQR911" s="28"/>
      <c r="DQS911" s="28"/>
      <c r="DQT911" s="28"/>
      <c r="DQU911" s="28"/>
      <c r="DQV911" s="28"/>
      <c r="DQW911" s="28"/>
      <c r="DQX911" s="28"/>
      <c r="DQY911" s="28"/>
      <c r="DQZ911" s="28"/>
      <c r="DRA911" s="28"/>
      <c r="DRB911" s="28"/>
      <c r="DRC911" s="28"/>
      <c r="DRD911" s="28"/>
      <c r="DRE911" s="28"/>
      <c r="DRF911" s="28"/>
      <c r="DRG911" s="28"/>
      <c r="DRH911" s="28"/>
      <c r="DRI911" s="28"/>
      <c r="DRJ911" s="28"/>
      <c r="DRK911" s="28"/>
      <c r="DRL911" s="28"/>
      <c r="DRM911" s="28"/>
      <c r="DRN911" s="28"/>
      <c r="DRO911" s="28"/>
      <c r="DRP911" s="28"/>
      <c r="DRQ911" s="28"/>
      <c r="DRR911" s="28"/>
      <c r="DRS911" s="28"/>
      <c r="DRT911" s="28"/>
      <c r="DRU911" s="28"/>
      <c r="DRV911" s="28"/>
      <c r="DRW911" s="28"/>
      <c r="DRX911" s="28"/>
      <c r="DRY911" s="28"/>
      <c r="DRZ911" s="28"/>
      <c r="DSA911" s="28"/>
      <c r="DSB911" s="28"/>
      <c r="DSC911" s="28"/>
      <c r="DSD911" s="28"/>
      <c r="DSE911" s="28"/>
      <c r="DSF911" s="28"/>
      <c r="DSG911" s="28"/>
      <c r="DSH911" s="28"/>
      <c r="DSI911" s="28"/>
      <c r="DSJ911" s="28"/>
      <c r="DSK911" s="28"/>
      <c r="DSL911" s="28"/>
      <c r="DSM911" s="28"/>
      <c r="DSN911" s="28"/>
      <c r="DSO911" s="28"/>
      <c r="DSP911" s="28"/>
      <c r="DSQ911" s="28"/>
      <c r="DSR911" s="28"/>
      <c r="DSS911" s="28"/>
      <c r="DST911" s="28"/>
      <c r="DSU911" s="28"/>
      <c r="DSV911" s="28"/>
      <c r="DSW911" s="28"/>
      <c r="DSX911" s="28"/>
      <c r="DSY911" s="28"/>
      <c r="DSZ911" s="28"/>
      <c r="DTA911" s="28"/>
      <c r="DTB911" s="28"/>
      <c r="DTC911" s="28"/>
      <c r="DTD911" s="28"/>
      <c r="DTE911" s="28"/>
      <c r="DTF911" s="28"/>
      <c r="DTG911" s="28"/>
      <c r="DTH911" s="28"/>
      <c r="DTI911" s="28"/>
      <c r="DTJ911" s="28"/>
      <c r="DTK911" s="28"/>
      <c r="DTL911" s="28"/>
      <c r="DTM911" s="28"/>
      <c r="DTN911" s="28"/>
      <c r="DTO911" s="28"/>
      <c r="DTP911" s="28"/>
      <c r="DTQ911" s="28"/>
      <c r="DTR911" s="28"/>
      <c r="DTS911" s="28"/>
      <c r="DTT911" s="28"/>
      <c r="DTU911" s="28"/>
      <c r="DTV911" s="28"/>
      <c r="DTW911" s="28"/>
      <c r="DTX911" s="28"/>
      <c r="DTY911" s="28"/>
      <c r="DTZ911" s="28"/>
      <c r="DUA911" s="28"/>
      <c r="DUB911" s="28"/>
      <c r="DUC911" s="28"/>
      <c r="DUD911" s="28"/>
      <c r="DUE911" s="28"/>
      <c r="DUF911" s="28"/>
      <c r="DUG911" s="28"/>
      <c r="DUH911" s="28"/>
      <c r="DUI911" s="28"/>
      <c r="DUJ911" s="28"/>
      <c r="DUK911" s="28"/>
      <c r="DUL911" s="28"/>
      <c r="DUM911" s="28"/>
      <c r="DUN911" s="28"/>
      <c r="DUO911" s="28"/>
      <c r="DUP911" s="28"/>
      <c r="DUQ911" s="28"/>
      <c r="DUR911" s="28"/>
      <c r="DUS911" s="28"/>
      <c r="DUT911" s="28"/>
      <c r="DUU911" s="28"/>
      <c r="DUV911" s="28"/>
      <c r="DUW911" s="28"/>
      <c r="DUX911" s="28"/>
      <c r="DUY911" s="28"/>
      <c r="DUZ911" s="28"/>
      <c r="DVA911" s="28"/>
      <c r="DVB911" s="28"/>
      <c r="DVC911" s="28"/>
      <c r="DVD911" s="28"/>
      <c r="DVE911" s="28"/>
      <c r="DVF911" s="28"/>
      <c r="DVG911" s="28"/>
      <c r="DVH911" s="28"/>
      <c r="DVI911" s="28"/>
      <c r="DVJ911" s="28"/>
      <c r="DVK911" s="28"/>
      <c r="DVL911" s="28"/>
      <c r="DVM911" s="28"/>
      <c r="DVN911" s="28"/>
      <c r="DVO911" s="28"/>
      <c r="DVP911" s="28"/>
      <c r="DVQ911" s="28"/>
      <c r="DVR911" s="28"/>
      <c r="DVS911" s="28"/>
      <c r="DVT911" s="28"/>
      <c r="DVU911" s="28"/>
      <c r="DVV911" s="28"/>
      <c r="DVW911" s="28"/>
      <c r="DVX911" s="28"/>
      <c r="DVY911" s="28"/>
      <c r="DVZ911" s="28"/>
      <c r="DWA911" s="28"/>
      <c r="DWB911" s="28"/>
      <c r="DWC911" s="28"/>
      <c r="DWD911" s="28"/>
      <c r="DWE911" s="28"/>
      <c r="DWF911" s="28"/>
      <c r="DWG911" s="28"/>
      <c r="DWH911" s="28"/>
      <c r="DWI911" s="28"/>
      <c r="DWJ911" s="28"/>
      <c r="DWK911" s="28"/>
      <c r="DWL911" s="28"/>
      <c r="DWM911" s="28"/>
      <c r="DWN911" s="28"/>
      <c r="DWO911" s="28"/>
      <c r="DWP911" s="28"/>
      <c r="DWQ911" s="28"/>
      <c r="DWR911" s="28"/>
      <c r="DWS911" s="28"/>
      <c r="DWT911" s="28"/>
      <c r="DWU911" s="28"/>
      <c r="DWV911" s="28"/>
      <c r="DWW911" s="28"/>
      <c r="DWX911" s="28"/>
      <c r="DWY911" s="28"/>
      <c r="DWZ911" s="28"/>
      <c r="DXA911" s="28"/>
      <c r="DXB911" s="28"/>
      <c r="DXC911" s="28"/>
      <c r="DXD911" s="28"/>
      <c r="DXE911" s="28"/>
      <c r="DXF911" s="28"/>
      <c r="DXG911" s="28"/>
      <c r="DXH911" s="28"/>
      <c r="DXI911" s="28"/>
      <c r="DXJ911" s="28"/>
      <c r="DXK911" s="28"/>
      <c r="DXL911" s="28"/>
      <c r="DXM911" s="28"/>
      <c r="DXN911" s="28"/>
      <c r="DXO911" s="28"/>
      <c r="DXP911" s="28"/>
      <c r="DXQ911" s="28"/>
      <c r="DXR911" s="28"/>
      <c r="DXS911" s="28"/>
      <c r="DXT911" s="28"/>
      <c r="DXU911" s="28"/>
      <c r="DXV911" s="28"/>
      <c r="DXW911" s="28"/>
      <c r="DXX911" s="28"/>
      <c r="DXY911" s="28"/>
      <c r="DXZ911" s="28"/>
      <c r="DYA911" s="28"/>
      <c r="DYB911" s="28"/>
      <c r="DYC911" s="28"/>
      <c r="DYD911" s="28"/>
      <c r="DYE911" s="28"/>
      <c r="DYF911" s="28"/>
      <c r="DYG911" s="28"/>
      <c r="DYH911" s="28"/>
      <c r="DYI911" s="28"/>
      <c r="DYJ911" s="28"/>
      <c r="DYK911" s="28"/>
      <c r="DYL911" s="28"/>
      <c r="DYM911" s="28"/>
      <c r="DYN911" s="28"/>
      <c r="DYO911" s="28"/>
      <c r="DYP911" s="28"/>
      <c r="DYQ911" s="28"/>
      <c r="DYR911" s="28"/>
      <c r="DYS911" s="28"/>
      <c r="DYT911" s="28"/>
      <c r="DYU911" s="28"/>
      <c r="DYV911" s="28"/>
      <c r="DYW911" s="28"/>
      <c r="DYX911" s="28"/>
      <c r="DYY911" s="28"/>
      <c r="DYZ911" s="28"/>
      <c r="DZA911" s="28"/>
      <c r="DZB911" s="28"/>
      <c r="DZC911" s="28"/>
      <c r="DZD911" s="28"/>
      <c r="DZE911" s="28"/>
      <c r="DZF911" s="28"/>
      <c r="DZG911" s="28"/>
      <c r="DZH911" s="28"/>
      <c r="DZI911" s="28"/>
      <c r="DZJ911" s="28"/>
      <c r="DZK911" s="28"/>
      <c r="DZL911" s="28"/>
      <c r="DZM911" s="28"/>
      <c r="DZN911" s="28"/>
      <c r="DZO911" s="28"/>
      <c r="DZP911" s="28"/>
      <c r="DZQ911" s="28"/>
      <c r="DZR911" s="28"/>
      <c r="DZS911" s="28"/>
      <c r="DZT911" s="28"/>
      <c r="DZU911" s="28"/>
      <c r="DZV911" s="28"/>
      <c r="DZW911" s="28"/>
      <c r="DZX911" s="28"/>
      <c r="DZY911" s="28"/>
      <c r="DZZ911" s="28"/>
      <c r="EAA911" s="28"/>
      <c r="EAB911" s="28"/>
      <c r="EAC911" s="28"/>
      <c r="EAD911" s="28"/>
      <c r="EAE911" s="28"/>
      <c r="EAF911" s="28"/>
      <c r="EAG911" s="28"/>
      <c r="EAH911" s="28"/>
      <c r="EAI911" s="28"/>
      <c r="EAJ911" s="28"/>
      <c r="EAK911" s="28"/>
      <c r="EAL911" s="28"/>
      <c r="EAM911" s="28"/>
      <c r="EAN911" s="28"/>
      <c r="EAO911" s="28"/>
      <c r="EAP911" s="28"/>
      <c r="EAQ911" s="28"/>
      <c r="EAR911" s="28"/>
      <c r="EAS911" s="28"/>
      <c r="EAT911" s="28"/>
      <c r="EAU911" s="28"/>
      <c r="EAV911" s="28"/>
      <c r="EAW911" s="28"/>
      <c r="EAX911" s="28"/>
      <c r="EAY911" s="28"/>
      <c r="EAZ911" s="28"/>
      <c r="EBA911" s="28"/>
      <c r="EBB911" s="28"/>
      <c r="EBC911" s="28"/>
      <c r="EBD911" s="28"/>
      <c r="EBE911" s="28"/>
      <c r="EBF911" s="28"/>
      <c r="EBG911" s="28"/>
      <c r="EBH911" s="28"/>
      <c r="EBI911" s="28"/>
      <c r="EBJ911" s="28"/>
      <c r="EBK911" s="28"/>
      <c r="EBL911" s="28"/>
      <c r="EBM911" s="28"/>
      <c r="EBN911" s="28"/>
      <c r="EBO911" s="28"/>
      <c r="EBP911" s="28"/>
      <c r="EBQ911" s="28"/>
      <c r="EBR911" s="28"/>
      <c r="EBS911" s="28"/>
      <c r="EBT911" s="28"/>
      <c r="EBU911" s="28"/>
      <c r="EBV911" s="28"/>
      <c r="EBW911" s="28"/>
      <c r="EBX911" s="28"/>
      <c r="EBY911" s="28"/>
      <c r="EBZ911" s="28"/>
      <c r="ECA911" s="28"/>
      <c r="ECB911" s="28"/>
      <c r="ECC911" s="28"/>
      <c r="ECD911" s="28"/>
      <c r="ECE911" s="28"/>
      <c r="ECF911" s="28"/>
      <c r="ECG911" s="28"/>
      <c r="ECH911" s="28"/>
      <c r="ECI911" s="28"/>
      <c r="ECJ911" s="28"/>
      <c r="ECK911" s="28"/>
      <c r="ECL911" s="28"/>
      <c r="ECM911" s="28"/>
      <c r="ECN911" s="28"/>
      <c r="ECO911" s="28"/>
      <c r="ECP911" s="28"/>
      <c r="ECQ911" s="28"/>
      <c r="ECR911" s="28"/>
      <c r="ECS911" s="28"/>
      <c r="ECT911" s="28"/>
      <c r="ECU911" s="28"/>
      <c r="ECV911" s="28"/>
      <c r="ECW911" s="28"/>
      <c r="ECX911" s="28"/>
      <c r="ECY911" s="28"/>
      <c r="ECZ911" s="28"/>
      <c r="EDA911" s="28"/>
      <c r="EDB911" s="28"/>
      <c r="EDC911" s="28"/>
      <c r="EDD911" s="28"/>
      <c r="EDE911" s="28"/>
      <c r="EDF911" s="28"/>
      <c r="EDG911" s="28"/>
      <c r="EDH911" s="28"/>
      <c r="EDI911" s="28"/>
      <c r="EDJ911" s="28"/>
      <c r="EDK911" s="28"/>
      <c r="EDL911" s="28"/>
      <c r="EDM911" s="28"/>
      <c r="EDN911" s="28"/>
      <c r="EDO911" s="28"/>
      <c r="EDP911" s="28"/>
      <c r="EDQ911" s="28"/>
      <c r="EDR911" s="28"/>
      <c r="EDS911" s="28"/>
      <c r="EDT911" s="28"/>
      <c r="EDU911" s="28"/>
      <c r="EDV911" s="28"/>
      <c r="EDW911" s="28"/>
      <c r="EDX911" s="28"/>
      <c r="EDY911" s="28"/>
      <c r="EDZ911" s="28"/>
      <c r="EEA911" s="28"/>
      <c r="EEB911" s="28"/>
      <c r="EEC911" s="28"/>
      <c r="EED911" s="28"/>
      <c r="EEE911" s="28"/>
      <c r="EEF911" s="28"/>
      <c r="EEG911" s="28"/>
      <c r="EEH911" s="28"/>
      <c r="EEI911" s="28"/>
      <c r="EEJ911" s="28"/>
      <c r="EEK911" s="28"/>
      <c r="EEL911" s="28"/>
      <c r="EEM911" s="28"/>
      <c r="EEN911" s="28"/>
      <c r="EEO911" s="28"/>
      <c r="EEP911" s="28"/>
      <c r="EEQ911" s="28"/>
      <c r="EER911" s="28"/>
      <c r="EES911" s="28"/>
      <c r="EET911" s="28"/>
      <c r="EEU911" s="28"/>
      <c r="EEV911" s="28"/>
      <c r="EEW911" s="28"/>
      <c r="EEX911" s="28"/>
      <c r="EEY911" s="28"/>
      <c r="EEZ911" s="28"/>
      <c r="EFA911" s="28"/>
      <c r="EFB911" s="28"/>
      <c r="EFC911" s="28"/>
      <c r="EFD911" s="28"/>
      <c r="EFE911" s="28"/>
      <c r="EFF911" s="28"/>
      <c r="EFG911" s="28"/>
      <c r="EFH911" s="28"/>
      <c r="EFI911" s="28"/>
      <c r="EFJ911" s="28"/>
      <c r="EFK911" s="28"/>
      <c r="EFL911" s="28"/>
      <c r="EFM911" s="28"/>
      <c r="EFN911" s="28"/>
      <c r="EFO911" s="28"/>
      <c r="EFP911" s="28"/>
      <c r="EFQ911" s="28"/>
      <c r="EFR911" s="28"/>
      <c r="EFS911" s="28"/>
      <c r="EFT911" s="28"/>
      <c r="EFU911" s="28"/>
      <c r="EFV911" s="28"/>
      <c r="EFW911" s="28"/>
      <c r="EFX911" s="28"/>
      <c r="EFY911" s="28"/>
      <c r="EFZ911" s="28"/>
      <c r="EGA911" s="28"/>
      <c r="EGB911" s="28"/>
      <c r="EGC911" s="28"/>
      <c r="EGD911" s="28"/>
      <c r="EGE911" s="28"/>
      <c r="EGF911" s="28"/>
      <c r="EGG911" s="28"/>
      <c r="EGH911" s="28"/>
      <c r="EGI911" s="28"/>
      <c r="EGJ911" s="28"/>
      <c r="EGK911" s="28"/>
      <c r="EGL911" s="28"/>
      <c r="EGM911" s="28"/>
      <c r="EGN911" s="28"/>
      <c r="EGO911" s="28"/>
      <c r="EGP911" s="28"/>
      <c r="EGQ911" s="28"/>
      <c r="EGR911" s="28"/>
      <c r="EGS911" s="28"/>
      <c r="EGT911" s="28"/>
      <c r="EGU911" s="28"/>
      <c r="EGV911" s="28"/>
      <c r="EGW911" s="28"/>
      <c r="EGX911" s="28"/>
      <c r="EGY911" s="28"/>
      <c r="EGZ911" s="28"/>
      <c r="EHA911" s="28"/>
      <c r="EHB911" s="28"/>
      <c r="EHC911" s="28"/>
      <c r="EHD911" s="28"/>
      <c r="EHE911" s="28"/>
      <c r="EHF911" s="28"/>
      <c r="EHG911" s="28"/>
      <c r="EHH911" s="28"/>
      <c r="EHI911" s="28"/>
      <c r="EHJ911" s="28"/>
      <c r="EHK911" s="28"/>
      <c r="EHL911" s="28"/>
      <c r="EHM911" s="28"/>
      <c r="EHN911" s="28"/>
      <c r="EHO911" s="28"/>
      <c r="EHP911" s="28"/>
      <c r="EHQ911" s="28"/>
      <c r="EHR911" s="28"/>
      <c r="EHS911" s="28"/>
      <c r="EHT911" s="28"/>
      <c r="EHU911" s="28"/>
      <c r="EHV911" s="28"/>
      <c r="EHW911" s="28"/>
      <c r="EHX911" s="28"/>
      <c r="EHY911" s="28"/>
      <c r="EHZ911" s="28"/>
      <c r="EIA911" s="28"/>
      <c r="EIB911" s="28"/>
      <c r="EIC911" s="28"/>
      <c r="EID911" s="28"/>
      <c r="EIE911" s="28"/>
      <c r="EIF911" s="28"/>
      <c r="EIG911" s="28"/>
      <c r="EIH911" s="28"/>
      <c r="EII911" s="28"/>
      <c r="EIJ911" s="28"/>
      <c r="EIK911" s="28"/>
      <c r="EIL911" s="28"/>
      <c r="EIM911" s="28"/>
      <c r="EIN911" s="28"/>
      <c r="EIO911" s="28"/>
      <c r="EIP911" s="28"/>
      <c r="EIQ911" s="28"/>
      <c r="EIR911" s="28"/>
      <c r="EIS911" s="28"/>
      <c r="EIT911" s="28"/>
      <c r="EIU911" s="28"/>
      <c r="EIV911" s="28"/>
      <c r="EIW911" s="28"/>
      <c r="EIX911" s="28"/>
      <c r="EIY911" s="28"/>
      <c r="EIZ911" s="28"/>
      <c r="EJA911" s="28"/>
      <c r="EJB911" s="28"/>
      <c r="EJC911" s="28"/>
      <c r="EJD911" s="28"/>
      <c r="EJE911" s="28"/>
      <c r="EJF911" s="28"/>
      <c r="EJG911" s="28"/>
      <c r="EJH911" s="28"/>
      <c r="EJI911" s="28"/>
      <c r="EJJ911" s="28"/>
      <c r="EJK911" s="28"/>
      <c r="EJL911" s="28"/>
      <c r="EJM911" s="28"/>
      <c r="EJN911" s="28"/>
      <c r="EJO911" s="28"/>
      <c r="EJP911" s="28"/>
      <c r="EJQ911" s="28"/>
      <c r="EJR911" s="28"/>
      <c r="EJS911" s="28"/>
      <c r="EJT911" s="28"/>
      <c r="EJU911" s="28"/>
      <c r="EJV911" s="28"/>
      <c r="EJW911" s="28"/>
      <c r="EJX911" s="28"/>
      <c r="EJY911" s="28"/>
      <c r="EJZ911" s="28"/>
      <c r="EKA911" s="28"/>
      <c r="EKB911" s="28"/>
      <c r="EKC911" s="28"/>
      <c r="EKD911" s="28"/>
      <c r="EKE911" s="28"/>
      <c r="EKF911" s="28"/>
      <c r="EKG911" s="28"/>
      <c r="EKH911" s="28"/>
      <c r="EKI911" s="28"/>
      <c r="EKJ911" s="28"/>
      <c r="EKK911" s="28"/>
      <c r="EKL911" s="28"/>
      <c r="EKM911" s="28"/>
      <c r="EKN911" s="28"/>
      <c r="EKO911" s="28"/>
      <c r="EKP911" s="28"/>
      <c r="EKQ911" s="28"/>
      <c r="EKR911" s="28"/>
      <c r="EKS911" s="28"/>
      <c r="EKT911" s="28"/>
      <c r="EKU911" s="28"/>
      <c r="EKV911" s="28"/>
      <c r="EKW911" s="28"/>
      <c r="EKX911" s="28"/>
      <c r="EKY911" s="28"/>
      <c r="EKZ911" s="28"/>
      <c r="ELA911" s="28"/>
      <c r="ELB911" s="28"/>
      <c r="ELC911" s="28"/>
      <c r="ELD911" s="28"/>
      <c r="ELE911" s="28"/>
      <c r="ELF911" s="28"/>
      <c r="ELG911" s="28"/>
      <c r="ELH911" s="28"/>
      <c r="ELI911" s="28"/>
      <c r="ELJ911" s="28"/>
      <c r="ELK911" s="28"/>
      <c r="ELL911" s="28"/>
      <c r="ELM911" s="28"/>
      <c r="ELN911" s="28"/>
      <c r="ELO911" s="28"/>
      <c r="ELP911" s="28"/>
      <c r="ELQ911" s="28"/>
      <c r="ELR911" s="28"/>
      <c r="ELS911" s="28"/>
      <c r="ELT911" s="28"/>
      <c r="ELU911" s="28"/>
      <c r="ELV911" s="28"/>
      <c r="ELW911" s="28"/>
      <c r="ELX911" s="28"/>
      <c r="ELY911" s="28"/>
      <c r="ELZ911" s="28"/>
      <c r="EMA911" s="28"/>
      <c r="EMB911" s="28"/>
      <c r="EMC911" s="28"/>
      <c r="EMD911" s="28"/>
      <c r="EME911" s="28"/>
      <c r="EMF911" s="28"/>
      <c r="EMG911" s="28"/>
      <c r="EMH911" s="28"/>
      <c r="EMI911" s="28"/>
      <c r="EMJ911" s="28"/>
      <c r="EMK911" s="28"/>
      <c r="EML911" s="28"/>
      <c r="EMM911" s="28"/>
      <c r="EMN911" s="28"/>
      <c r="EMO911" s="28"/>
      <c r="EMP911" s="28"/>
      <c r="EMQ911" s="28"/>
      <c r="EMR911" s="28"/>
      <c r="EMS911" s="28"/>
      <c r="EMT911" s="28"/>
      <c r="EMU911" s="28"/>
      <c r="EMV911" s="28"/>
      <c r="EMW911" s="28"/>
      <c r="EMX911" s="28"/>
      <c r="EMY911" s="28"/>
      <c r="EMZ911" s="28"/>
      <c r="ENA911" s="28"/>
      <c r="ENB911" s="28"/>
      <c r="ENC911" s="28"/>
      <c r="END911" s="28"/>
      <c r="ENE911" s="28"/>
      <c r="ENF911" s="28"/>
      <c r="ENG911" s="28"/>
      <c r="ENH911" s="28"/>
      <c r="ENI911" s="28"/>
      <c r="ENJ911" s="28"/>
      <c r="ENK911" s="28"/>
      <c r="ENL911" s="28"/>
      <c r="ENM911" s="28"/>
      <c r="ENN911" s="28"/>
      <c r="ENO911" s="28"/>
      <c r="ENP911" s="28"/>
      <c r="ENQ911" s="28"/>
      <c r="ENR911" s="28"/>
      <c r="ENS911" s="28"/>
      <c r="ENT911" s="28"/>
      <c r="ENU911" s="28"/>
      <c r="ENV911" s="28"/>
      <c r="ENW911" s="28"/>
      <c r="ENX911" s="28"/>
      <c r="ENY911" s="28"/>
      <c r="ENZ911" s="28"/>
      <c r="EOA911" s="28"/>
      <c r="EOB911" s="28"/>
      <c r="EOC911" s="28"/>
      <c r="EOD911" s="28"/>
      <c r="EOE911" s="28"/>
      <c r="EOF911" s="28"/>
      <c r="EOG911" s="28"/>
      <c r="EOH911" s="28"/>
      <c r="EOI911" s="28"/>
      <c r="EOJ911" s="28"/>
      <c r="EOK911" s="28"/>
      <c r="EOL911" s="28"/>
      <c r="EOM911" s="28"/>
      <c r="EON911" s="28"/>
      <c r="EOO911" s="28"/>
      <c r="EOP911" s="28"/>
      <c r="EOQ911" s="28"/>
      <c r="EOR911" s="28"/>
      <c r="EOS911" s="28"/>
      <c r="EOT911" s="28"/>
      <c r="EOU911" s="28"/>
      <c r="EOV911" s="28"/>
      <c r="EOW911" s="28"/>
      <c r="EOX911" s="28"/>
      <c r="EOY911" s="28"/>
      <c r="EOZ911" s="28"/>
      <c r="EPA911" s="28"/>
      <c r="EPB911" s="28"/>
      <c r="EPC911" s="28"/>
      <c r="EPD911" s="28"/>
      <c r="EPE911" s="28"/>
      <c r="EPF911" s="28"/>
      <c r="EPG911" s="28"/>
      <c r="EPH911" s="28"/>
      <c r="EPI911" s="28"/>
      <c r="EPJ911" s="28"/>
      <c r="EPK911" s="28"/>
      <c r="EPL911" s="28"/>
      <c r="EPM911" s="28"/>
      <c r="EPN911" s="28"/>
      <c r="EPO911" s="28"/>
      <c r="EPP911" s="28"/>
      <c r="EPQ911" s="28"/>
      <c r="EPR911" s="28"/>
      <c r="EPS911" s="28"/>
      <c r="EPT911" s="28"/>
      <c r="EPU911" s="28"/>
      <c r="EPV911" s="28"/>
      <c r="EPW911" s="28"/>
      <c r="EPX911" s="28"/>
      <c r="EPY911" s="28"/>
      <c r="EPZ911" s="28"/>
      <c r="EQA911" s="28"/>
      <c r="EQB911" s="28"/>
      <c r="EQC911" s="28"/>
      <c r="EQD911" s="28"/>
      <c r="EQE911" s="28"/>
      <c r="EQF911" s="28"/>
      <c r="EQG911" s="28"/>
      <c r="EQH911" s="28"/>
      <c r="EQI911" s="28"/>
      <c r="EQJ911" s="28"/>
      <c r="EQK911" s="28"/>
      <c r="EQL911" s="28"/>
      <c r="EQM911" s="28"/>
      <c r="EQN911" s="28"/>
      <c r="EQO911" s="28"/>
      <c r="EQP911" s="28"/>
      <c r="EQQ911" s="28"/>
      <c r="EQR911" s="28"/>
      <c r="EQS911" s="28"/>
      <c r="EQT911" s="28"/>
      <c r="EQU911" s="28"/>
      <c r="EQV911" s="28"/>
      <c r="EQW911" s="28"/>
      <c r="EQX911" s="28"/>
      <c r="EQY911" s="28"/>
      <c r="EQZ911" s="28"/>
      <c r="ERA911" s="28"/>
      <c r="ERB911" s="28"/>
      <c r="ERC911" s="28"/>
      <c r="ERD911" s="28"/>
      <c r="ERE911" s="28"/>
      <c r="ERF911" s="28"/>
      <c r="ERG911" s="28"/>
      <c r="ERH911" s="28"/>
      <c r="ERI911" s="28"/>
      <c r="ERJ911" s="28"/>
      <c r="ERK911" s="28"/>
      <c r="ERL911" s="28"/>
      <c r="ERM911" s="28"/>
      <c r="ERN911" s="28"/>
      <c r="ERO911" s="28"/>
      <c r="ERP911" s="28"/>
      <c r="ERQ911" s="28"/>
      <c r="ERR911" s="28"/>
      <c r="ERS911" s="28"/>
      <c r="ERT911" s="28"/>
      <c r="ERU911" s="28"/>
      <c r="ERV911" s="28"/>
      <c r="ERW911" s="28"/>
      <c r="ERX911" s="28"/>
      <c r="ERY911" s="28"/>
      <c r="ERZ911" s="28"/>
      <c r="ESA911" s="28"/>
      <c r="ESB911" s="28"/>
      <c r="ESC911" s="28"/>
      <c r="ESD911" s="28"/>
      <c r="ESE911" s="28"/>
      <c r="ESF911" s="28"/>
      <c r="ESG911" s="28"/>
      <c r="ESH911" s="28"/>
      <c r="ESI911" s="28"/>
      <c r="ESJ911" s="28"/>
      <c r="ESK911" s="28"/>
      <c r="ESL911" s="28"/>
      <c r="ESM911" s="28"/>
      <c r="ESN911" s="28"/>
      <c r="ESO911" s="28"/>
      <c r="ESP911" s="28"/>
      <c r="ESQ911" s="28"/>
      <c r="ESR911" s="28"/>
      <c r="ESS911" s="28"/>
      <c r="EST911" s="28"/>
      <c r="ESU911" s="28"/>
      <c r="ESV911" s="28"/>
      <c r="ESW911" s="28"/>
      <c r="ESX911" s="28"/>
      <c r="ESY911" s="28"/>
      <c r="ESZ911" s="28"/>
      <c r="ETA911" s="28"/>
      <c r="ETB911" s="28"/>
      <c r="ETC911" s="28"/>
      <c r="ETD911" s="28"/>
      <c r="ETE911" s="28"/>
      <c r="ETF911" s="28"/>
      <c r="ETG911" s="28"/>
      <c r="ETH911" s="28"/>
      <c r="ETI911" s="28"/>
      <c r="ETJ911" s="28"/>
      <c r="ETK911" s="28"/>
      <c r="ETL911" s="28"/>
      <c r="ETM911" s="28"/>
      <c r="ETN911" s="28"/>
      <c r="ETO911" s="28"/>
      <c r="ETP911" s="28"/>
      <c r="ETQ911" s="28"/>
      <c r="ETR911" s="28"/>
      <c r="ETS911" s="28"/>
      <c r="ETT911" s="28"/>
      <c r="ETU911" s="28"/>
      <c r="ETV911" s="28"/>
      <c r="ETW911" s="28"/>
      <c r="ETX911" s="28"/>
      <c r="ETY911" s="28"/>
      <c r="ETZ911" s="28"/>
      <c r="EUA911" s="28"/>
      <c r="EUB911" s="28"/>
      <c r="EUC911" s="28"/>
      <c r="EUD911" s="28"/>
      <c r="EUE911" s="28"/>
      <c r="EUF911" s="28"/>
      <c r="EUG911" s="28"/>
      <c r="EUH911" s="28"/>
      <c r="EUI911" s="28"/>
      <c r="EUJ911" s="28"/>
      <c r="EUK911" s="28"/>
      <c r="EUL911" s="28"/>
      <c r="EUM911" s="28"/>
      <c r="EUN911" s="28"/>
      <c r="EUO911" s="28"/>
      <c r="EUP911" s="28"/>
      <c r="EUQ911" s="28"/>
      <c r="EUR911" s="28"/>
      <c r="EUS911" s="28"/>
      <c r="EUT911" s="28"/>
      <c r="EUU911" s="28"/>
      <c r="EUV911" s="28"/>
      <c r="EUW911" s="28"/>
      <c r="EUX911" s="28"/>
      <c r="EUY911" s="28"/>
      <c r="EUZ911" s="28"/>
      <c r="EVA911" s="28"/>
      <c r="EVB911" s="28"/>
      <c r="EVC911" s="28"/>
      <c r="EVD911" s="28"/>
      <c r="EVE911" s="28"/>
      <c r="EVF911" s="28"/>
      <c r="EVG911" s="28"/>
      <c r="EVH911" s="28"/>
      <c r="EVI911" s="28"/>
      <c r="EVJ911" s="28"/>
      <c r="EVK911" s="28"/>
      <c r="EVL911" s="28"/>
      <c r="EVM911" s="28"/>
      <c r="EVN911" s="28"/>
      <c r="EVO911" s="28"/>
      <c r="EVP911" s="28"/>
      <c r="EVQ911" s="28"/>
      <c r="EVR911" s="28"/>
      <c r="EVS911" s="28"/>
      <c r="EVT911" s="28"/>
      <c r="EVU911" s="28"/>
      <c r="EVV911" s="28"/>
      <c r="EVW911" s="28"/>
      <c r="EVX911" s="28"/>
      <c r="EVY911" s="28"/>
      <c r="EVZ911" s="28"/>
      <c r="EWA911" s="28"/>
      <c r="EWB911" s="28"/>
      <c r="EWC911" s="28"/>
      <c r="EWD911" s="28"/>
      <c r="EWE911" s="28"/>
      <c r="EWF911" s="28"/>
      <c r="EWG911" s="28"/>
      <c r="EWH911" s="28"/>
      <c r="EWI911" s="28"/>
      <c r="EWJ911" s="28"/>
      <c r="EWK911" s="28"/>
      <c r="EWL911" s="28"/>
      <c r="EWM911" s="28"/>
      <c r="EWN911" s="28"/>
      <c r="EWO911" s="28"/>
      <c r="EWP911" s="28"/>
      <c r="EWQ911" s="28"/>
      <c r="EWR911" s="28"/>
      <c r="EWS911" s="28"/>
      <c r="EWT911" s="28"/>
      <c r="EWU911" s="28"/>
      <c r="EWV911" s="28"/>
      <c r="EWW911" s="28"/>
      <c r="EWX911" s="28"/>
      <c r="EWY911" s="28"/>
      <c r="EWZ911" s="28"/>
      <c r="EXA911" s="28"/>
      <c r="EXB911" s="28"/>
      <c r="EXC911" s="28"/>
      <c r="EXD911" s="28"/>
      <c r="EXE911" s="28"/>
      <c r="EXF911" s="28"/>
      <c r="EXG911" s="28"/>
      <c r="EXH911" s="28"/>
      <c r="EXI911" s="28"/>
      <c r="EXJ911" s="28"/>
      <c r="EXK911" s="28"/>
      <c r="EXL911" s="28"/>
      <c r="EXM911" s="28"/>
      <c r="EXN911" s="28"/>
      <c r="EXO911" s="28"/>
      <c r="EXP911" s="28"/>
      <c r="EXQ911" s="28"/>
      <c r="EXR911" s="28"/>
      <c r="EXS911" s="28"/>
      <c r="EXT911" s="28"/>
      <c r="EXU911" s="28"/>
      <c r="EXV911" s="28"/>
      <c r="EXW911" s="28"/>
      <c r="EXX911" s="28"/>
      <c r="EXY911" s="28"/>
      <c r="EXZ911" s="28"/>
      <c r="EYA911" s="28"/>
      <c r="EYB911" s="28"/>
      <c r="EYC911" s="28"/>
      <c r="EYD911" s="28"/>
      <c r="EYE911" s="28"/>
      <c r="EYF911" s="28"/>
      <c r="EYG911" s="28"/>
      <c r="EYH911" s="28"/>
      <c r="EYI911" s="28"/>
      <c r="EYJ911" s="28"/>
      <c r="EYK911" s="28"/>
      <c r="EYL911" s="28"/>
      <c r="EYM911" s="28"/>
      <c r="EYN911" s="28"/>
      <c r="EYO911" s="28"/>
      <c r="EYP911" s="28"/>
      <c r="EYQ911" s="28"/>
      <c r="EYR911" s="28"/>
      <c r="EYS911" s="28"/>
      <c r="EYT911" s="28"/>
      <c r="EYU911" s="28"/>
      <c r="EYV911" s="28"/>
      <c r="EYW911" s="28"/>
      <c r="EYX911" s="28"/>
      <c r="EYY911" s="28"/>
      <c r="EYZ911" s="28"/>
      <c r="EZA911" s="28"/>
      <c r="EZB911" s="28"/>
      <c r="EZC911" s="28"/>
      <c r="EZD911" s="28"/>
      <c r="EZE911" s="28"/>
      <c r="EZF911" s="28"/>
      <c r="EZG911" s="28"/>
      <c r="EZH911" s="28"/>
      <c r="EZI911" s="28"/>
      <c r="EZJ911" s="28"/>
      <c r="EZK911" s="28"/>
      <c r="EZL911" s="28"/>
      <c r="EZM911" s="28"/>
      <c r="EZN911" s="28"/>
      <c r="EZO911" s="28"/>
      <c r="EZP911" s="28"/>
      <c r="EZQ911" s="28"/>
      <c r="EZR911" s="28"/>
      <c r="EZS911" s="28"/>
      <c r="EZT911" s="28"/>
      <c r="EZU911" s="28"/>
      <c r="EZV911" s="28"/>
      <c r="EZW911" s="28"/>
      <c r="EZX911" s="28"/>
      <c r="EZY911" s="28"/>
      <c r="EZZ911" s="28"/>
      <c r="FAA911" s="28"/>
      <c r="FAB911" s="28"/>
      <c r="FAC911" s="28"/>
      <c r="FAD911" s="28"/>
      <c r="FAE911" s="28"/>
      <c r="FAF911" s="28"/>
      <c r="FAG911" s="28"/>
      <c r="FAH911" s="28"/>
      <c r="FAI911" s="28"/>
      <c r="FAJ911" s="28"/>
      <c r="FAK911" s="28"/>
      <c r="FAL911" s="28"/>
      <c r="FAM911" s="28"/>
      <c r="FAN911" s="28"/>
      <c r="FAO911" s="28"/>
      <c r="FAP911" s="28"/>
      <c r="FAQ911" s="28"/>
      <c r="FAR911" s="28"/>
      <c r="FAS911" s="28"/>
      <c r="FAT911" s="28"/>
      <c r="FAU911" s="28"/>
      <c r="FAV911" s="28"/>
      <c r="FAW911" s="28"/>
      <c r="FAX911" s="28"/>
      <c r="FAY911" s="28"/>
      <c r="FAZ911" s="28"/>
      <c r="FBA911" s="28"/>
      <c r="FBB911" s="28"/>
      <c r="FBC911" s="28"/>
      <c r="FBD911" s="28"/>
      <c r="FBE911" s="28"/>
      <c r="FBF911" s="28"/>
      <c r="FBG911" s="28"/>
      <c r="FBH911" s="28"/>
      <c r="FBI911" s="28"/>
      <c r="FBJ911" s="28"/>
      <c r="FBK911" s="28"/>
      <c r="FBL911" s="28"/>
      <c r="FBM911" s="28"/>
      <c r="FBN911" s="28"/>
      <c r="FBO911" s="28"/>
      <c r="FBP911" s="28"/>
      <c r="FBQ911" s="28"/>
      <c r="FBR911" s="28"/>
      <c r="FBS911" s="28"/>
      <c r="FBT911" s="28"/>
      <c r="FBU911" s="28"/>
      <c r="FBV911" s="28"/>
      <c r="FBW911" s="28"/>
      <c r="FBX911" s="28"/>
      <c r="FBY911" s="28"/>
      <c r="FBZ911" s="28"/>
      <c r="FCA911" s="28"/>
      <c r="FCB911" s="28"/>
      <c r="FCC911" s="28"/>
      <c r="FCD911" s="28"/>
      <c r="FCE911" s="28"/>
      <c r="FCF911" s="28"/>
      <c r="FCG911" s="28"/>
      <c r="FCH911" s="28"/>
      <c r="FCI911" s="28"/>
      <c r="FCJ911" s="28"/>
      <c r="FCK911" s="28"/>
      <c r="FCL911" s="28"/>
      <c r="FCM911" s="28"/>
      <c r="FCN911" s="28"/>
      <c r="FCO911" s="28"/>
      <c r="FCP911" s="28"/>
      <c r="FCQ911" s="28"/>
      <c r="FCR911" s="28"/>
      <c r="FCS911" s="28"/>
      <c r="FCT911" s="28"/>
      <c r="FCU911" s="28"/>
      <c r="FCV911" s="28"/>
      <c r="FCW911" s="28"/>
      <c r="FCX911" s="28"/>
      <c r="FCY911" s="28"/>
      <c r="FCZ911" s="28"/>
      <c r="FDA911" s="28"/>
      <c r="FDB911" s="28"/>
      <c r="FDC911" s="28"/>
      <c r="FDD911" s="28"/>
      <c r="FDE911" s="28"/>
      <c r="FDF911" s="28"/>
      <c r="FDG911" s="28"/>
      <c r="FDH911" s="28"/>
      <c r="FDI911" s="28"/>
      <c r="FDJ911" s="28"/>
      <c r="FDK911" s="28"/>
      <c r="FDL911" s="28"/>
      <c r="FDM911" s="28"/>
      <c r="FDN911" s="28"/>
      <c r="FDO911" s="28"/>
      <c r="FDP911" s="28"/>
      <c r="FDQ911" s="28"/>
      <c r="FDR911" s="28"/>
      <c r="FDS911" s="28"/>
      <c r="FDT911" s="28"/>
      <c r="FDU911" s="28"/>
      <c r="FDV911" s="28"/>
      <c r="FDW911" s="28"/>
      <c r="FDX911" s="28"/>
      <c r="FDY911" s="28"/>
      <c r="FDZ911" s="28"/>
      <c r="FEA911" s="28"/>
      <c r="FEB911" s="28"/>
      <c r="FEC911" s="28"/>
      <c r="FED911" s="28"/>
      <c r="FEE911" s="28"/>
      <c r="FEF911" s="28"/>
      <c r="FEG911" s="28"/>
      <c r="FEH911" s="28"/>
      <c r="FEI911" s="28"/>
      <c r="FEJ911" s="28"/>
      <c r="FEK911" s="28"/>
      <c r="FEL911" s="28"/>
      <c r="FEM911" s="28"/>
      <c r="FEN911" s="28"/>
      <c r="FEO911" s="28"/>
      <c r="FEP911" s="28"/>
      <c r="FEQ911" s="28"/>
      <c r="FER911" s="28"/>
      <c r="FES911" s="28"/>
      <c r="FET911" s="28"/>
      <c r="FEU911" s="28"/>
      <c r="FEV911" s="28"/>
      <c r="FEW911" s="28"/>
      <c r="FEX911" s="28"/>
      <c r="FEY911" s="28"/>
      <c r="FEZ911" s="28"/>
      <c r="FFA911" s="28"/>
      <c r="FFB911" s="28"/>
      <c r="FFC911" s="28"/>
      <c r="FFD911" s="28"/>
      <c r="FFE911" s="28"/>
      <c r="FFF911" s="28"/>
      <c r="FFG911" s="28"/>
      <c r="FFH911" s="28"/>
      <c r="FFI911" s="28"/>
      <c r="FFJ911" s="28"/>
      <c r="FFK911" s="28"/>
      <c r="FFL911" s="28"/>
      <c r="FFM911" s="28"/>
      <c r="FFN911" s="28"/>
      <c r="FFO911" s="28"/>
      <c r="FFP911" s="28"/>
      <c r="FFQ911" s="28"/>
      <c r="FFR911" s="28"/>
      <c r="FFS911" s="28"/>
      <c r="FFT911" s="28"/>
      <c r="FFU911" s="28"/>
      <c r="FFV911" s="28"/>
      <c r="FFW911" s="28"/>
      <c r="FFX911" s="28"/>
      <c r="FFY911" s="28"/>
      <c r="FFZ911" s="28"/>
      <c r="FGA911" s="28"/>
      <c r="FGB911" s="28"/>
      <c r="FGC911" s="28"/>
      <c r="FGD911" s="28"/>
      <c r="FGE911" s="28"/>
      <c r="FGF911" s="28"/>
      <c r="FGG911" s="28"/>
      <c r="FGH911" s="28"/>
      <c r="FGI911" s="28"/>
      <c r="FGJ911" s="28"/>
      <c r="FGK911" s="28"/>
      <c r="FGL911" s="28"/>
      <c r="FGM911" s="28"/>
      <c r="FGN911" s="28"/>
      <c r="FGO911" s="28"/>
      <c r="FGP911" s="28"/>
      <c r="FGQ911" s="28"/>
      <c r="FGR911" s="28"/>
      <c r="FGS911" s="28"/>
      <c r="FGT911" s="28"/>
      <c r="FGU911" s="28"/>
      <c r="FGV911" s="28"/>
      <c r="FGW911" s="28"/>
      <c r="FGX911" s="28"/>
      <c r="FGY911" s="28"/>
      <c r="FGZ911" s="28"/>
      <c r="FHA911" s="28"/>
      <c r="FHB911" s="28"/>
      <c r="FHC911" s="28"/>
      <c r="FHD911" s="28"/>
      <c r="FHE911" s="28"/>
      <c r="FHF911" s="28"/>
      <c r="FHG911" s="28"/>
      <c r="FHH911" s="28"/>
      <c r="FHI911" s="28"/>
      <c r="FHJ911" s="28"/>
      <c r="FHK911" s="28"/>
      <c r="FHL911" s="28"/>
      <c r="FHM911" s="28"/>
      <c r="FHN911" s="28"/>
      <c r="FHO911" s="28"/>
      <c r="FHP911" s="28"/>
      <c r="FHQ911" s="28"/>
      <c r="FHR911" s="28"/>
      <c r="FHS911" s="28"/>
      <c r="FHT911" s="28"/>
      <c r="FHU911" s="28"/>
      <c r="FHV911" s="28"/>
      <c r="FHW911" s="28"/>
      <c r="FHX911" s="28"/>
      <c r="FHY911" s="28"/>
      <c r="FHZ911" s="28"/>
      <c r="FIA911" s="28"/>
      <c r="FIB911" s="28"/>
      <c r="FIC911" s="28"/>
      <c r="FID911" s="28"/>
      <c r="FIE911" s="28"/>
      <c r="FIF911" s="28"/>
      <c r="FIG911" s="28"/>
      <c r="FIH911" s="28"/>
      <c r="FII911" s="28"/>
      <c r="FIJ911" s="28"/>
      <c r="FIK911" s="28"/>
      <c r="FIL911" s="28"/>
      <c r="FIM911" s="28"/>
      <c r="FIN911" s="28"/>
      <c r="FIO911" s="28"/>
      <c r="FIP911" s="28"/>
      <c r="FIQ911" s="28"/>
      <c r="FIR911" s="28"/>
      <c r="FIS911" s="28"/>
      <c r="FIT911" s="28"/>
      <c r="FIU911" s="28"/>
      <c r="FIV911" s="28"/>
      <c r="FIW911" s="28"/>
      <c r="FIX911" s="28"/>
      <c r="FIY911" s="28"/>
      <c r="FIZ911" s="28"/>
      <c r="FJA911" s="28"/>
      <c r="FJB911" s="28"/>
      <c r="FJC911" s="28"/>
      <c r="FJD911" s="28"/>
      <c r="FJE911" s="28"/>
      <c r="FJF911" s="28"/>
      <c r="FJG911" s="28"/>
      <c r="FJH911" s="28"/>
      <c r="FJI911" s="28"/>
      <c r="FJJ911" s="28"/>
      <c r="FJK911" s="28"/>
      <c r="FJL911" s="28"/>
      <c r="FJM911" s="28"/>
      <c r="FJN911" s="28"/>
      <c r="FJO911" s="28"/>
      <c r="FJP911" s="28"/>
      <c r="FJQ911" s="28"/>
      <c r="FJR911" s="28"/>
      <c r="FJS911" s="28"/>
      <c r="FJT911" s="28"/>
      <c r="FJU911" s="28"/>
      <c r="FJV911" s="28"/>
      <c r="FJW911" s="28"/>
      <c r="FJX911" s="28"/>
      <c r="FJY911" s="28"/>
      <c r="FJZ911" s="28"/>
      <c r="FKA911" s="28"/>
      <c r="FKB911" s="28"/>
      <c r="FKC911" s="28"/>
      <c r="FKD911" s="28"/>
      <c r="FKE911" s="28"/>
      <c r="FKF911" s="28"/>
      <c r="FKG911" s="28"/>
      <c r="FKH911" s="28"/>
      <c r="FKI911" s="28"/>
      <c r="FKJ911" s="28"/>
      <c r="FKK911" s="28"/>
      <c r="FKL911" s="28"/>
      <c r="FKM911" s="28"/>
      <c r="FKN911" s="28"/>
      <c r="FKO911" s="28"/>
      <c r="FKP911" s="28"/>
      <c r="FKQ911" s="28"/>
      <c r="FKR911" s="28"/>
      <c r="FKS911" s="28"/>
      <c r="FKT911" s="28"/>
      <c r="FKU911" s="28"/>
      <c r="FKV911" s="28"/>
      <c r="FKW911" s="28"/>
      <c r="FKX911" s="28"/>
      <c r="FKY911" s="28"/>
      <c r="FKZ911" s="28"/>
      <c r="FLA911" s="28"/>
      <c r="FLB911" s="28"/>
      <c r="FLC911" s="28"/>
      <c r="FLD911" s="28"/>
      <c r="FLE911" s="28"/>
      <c r="FLF911" s="28"/>
      <c r="FLG911" s="28"/>
      <c r="FLH911" s="28"/>
      <c r="FLI911" s="28"/>
      <c r="FLJ911" s="28"/>
      <c r="FLK911" s="28"/>
      <c r="FLL911" s="28"/>
      <c r="FLM911" s="28"/>
      <c r="FLN911" s="28"/>
      <c r="FLO911" s="28"/>
      <c r="FLP911" s="28"/>
      <c r="FLQ911" s="28"/>
      <c r="FLR911" s="28"/>
      <c r="FLS911" s="28"/>
      <c r="FLT911" s="28"/>
      <c r="FLU911" s="28"/>
      <c r="FLV911" s="28"/>
      <c r="FLW911" s="28"/>
      <c r="FLX911" s="28"/>
      <c r="FLY911" s="28"/>
      <c r="FLZ911" s="28"/>
      <c r="FMA911" s="28"/>
      <c r="FMB911" s="28"/>
      <c r="FMC911" s="28"/>
      <c r="FMD911" s="28"/>
      <c r="FME911" s="28"/>
      <c r="FMF911" s="28"/>
      <c r="FMG911" s="28"/>
      <c r="FMH911" s="28"/>
      <c r="FMI911" s="28"/>
      <c r="FMJ911" s="28"/>
      <c r="FMK911" s="28"/>
      <c r="FML911" s="28"/>
      <c r="FMM911" s="28"/>
      <c r="FMN911" s="28"/>
      <c r="FMO911" s="28"/>
      <c r="FMP911" s="28"/>
      <c r="FMQ911" s="28"/>
      <c r="FMR911" s="28"/>
      <c r="FMS911" s="28"/>
      <c r="FMT911" s="28"/>
      <c r="FMU911" s="28"/>
      <c r="FMV911" s="28"/>
      <c r="FMW911" s="28"/>
      <c r="FMX911" s="28"/>
      <c r="FMY911" s="28"/>
      <c r="FMZ911" s="28"/>
      <c r="FNA911" s="28"/>
      <c r="FNB911" s="28"/>
      <c r="FNC911" s="28"/>
      <c r="FND911" s="28"/>
      <c r="FNE911" s="28"/>
      <c r="FNF911" s="28"/>
      <c r="FNG911" s="28"/>
      <c r="FNH911" s="28"/>
      <c r="FNI911" s="28"/>
      <c r="FNJ911" s="28"/>
      <c r="FNK911" s="28"/>
      <c r="FNL911" s="28"/>
      <c r="FNM911" s="28"/>
      <c r="FNN911" s="28"/>
      <c r="FNO911" s="28"/>
      <c r="FNP911" s="28"/>
      <c r="FNQ911" s="28"/>
      <c r="FNR911" s="28"/>
      <c r="FNS911" s="28"/>
      <c r="FNT911" s="28"/>
      <c r="FNU911" s="28"/>
      <c r="FNV911" s="28"/>
      <c r="FNW911" s="28"/>
      <c r="FNX911" s="28"/>
      <c r="FNY911" s="28"/>
      <c r="FNZ911" s="28"/>
      <c r="FOA911" s="28"/>
      <c r="FOB911" s="28"/>
      <c r="FOC911" s="28"/>
      <c r="FOD911" s="28"/>
      <c r="FOE911" s="28"/>
      <c r="FOF911" s="28"/>
      <c r="FOG911" s="28"/>
      <c r="FOH911" s="28"/>
      <c r="FOI911" s="28"/>
      <c r="FOJ911" s="28"/>
      <c r="FOK911" s="28"/>
      <c r="FOL911" s="28"/>
      <c r="FOM911" s="28"/>
      <c r="FON911" s="28"/>
      <c r="FOO911" s="28"/>
      <c r="FOP911" s="28"/>
      <c r="FOQ911" s="28"/>
      <c r="FOR911" s="28"/>
      <c r="FOS911" s="28"/>
      <c r="FOT911" s="28"/>
      <c r="FOU911" s="28"/>
      <c r="FOV911" s="28"/>
      <c r="FOW911" s="28"/>
      <c r="FOX911" s="28"/>
      <c r="FOY911" s="28"/>
      <c r="FOZ911" s="28"/>
      <c r="FPA911" s="28"/>
      <c r="FPB911" s="28"/>
      <c r="FPC911" s="28"/>
      <c r="FPD911" s="28"/>
      <c r="FPE911" s="28"/>
      <c r="FPF911" s="28"/>
      <c r="FPG911" s="28"/>
      <c r="FPH911" s="28"/>
      <c r="FPI911" s="28"/>
      <c r="FPJ911" s="28"/>
      <c r="FPK911" s="28"/>
      <c r="FPL911" s="28"/>
      <c r="FPM911" s="28"/>
      <c r="FPN911" s="28"/>
      <c r="FPO911" s="28"/>
      <c r="FPP911" s="28"/>
      <c r="FPQ911" s="28"/>
      <c r="FPR911" s="28"/>
      <c r="FPS911" s="28"/>
      <c r="FPT911" s="28"/>
      <c r="FPU911" s="28"/>
      <c r="FPV911" s="28"/>
      <c r="FPW911" s="28"/>
      <c r="FPX911" s="28"/>
      <c r="FPY911" s="28"/>
      <c r="FPZ911" s="28"/>
      <c r="FQA911" s="28"/>
      <c r="FQB911" s="28"/>
      <c r="FQC911" s="28"/>
      <c r="FQD911" s="28"/>
      <c r="FQE911" s="28"/>
      <c r="FQF911" s="28"/>
      <c r="FQG911" s="28"/>
      <c r="FQH911" s="28"/>
      <c r="FQI911" s="28"/>
      <c r="FQJ911" s="28"/>
      <c r="FQK911" s="28"/>
      <c r="FQL911" s="28"/>
      <c r="FQM911" s="28"/>
      <c r="FQN911" s="28"/>
      <c r="FQO911" s="28"/>
      <c r="FQP911" s="28"/>
      <c r="FQQ911" s="28"/>
      <c r="FQR911" s="28"/>
      <c r="FQS911" s="28"/>
      <c r="FQT911" s="28"/>
      <c r="FQU911" s="28"/>
      <c r="FQV911" s="28"/>
      <c r="FQW911" s="28"/>
      <c r="FQX911" s="28"/>
      <c r="FQY911" s="28"/>
      <c r="FQZ911" s="28"/>
      <c r="FRA911" s="28"/>
      <c r="FRB911" s="28"/>
      <c r="FRC911" s="28"/>
      <c r="FRD911" s="28"/>
      <c r="FRE911" s="28"/>
      <c r="FRF911" s="28"/>
      <c r="FRG911" s="28"/>
      <c r="FRH911" s="28"/>
      <c r="FRI911" s="28"/>
      <c r="FRJ911" s="28"/>
      <c r="FRK911" s="28"/>
      <c r="FRL911" s="28"/>
      <c r="FRM911" s="28"/>
      <c r="FRN911" s="28"/>
      <c r="FRO911" s="28"/>
      <c r="FRP911" s="28"/>
      <c r="FRQ911" s="28"/>
      <c r="FRR911" s="28"/>
      <c r="FRS911" s="28"/>
      <c r="FRT911" s="28"/>
      <c r="FRU911" s="28"/>
      <c r="FRV911" s="28"/>
      <c r="FRW911" s="28"/>
      <c r="FRX911" s="28"/>
      <c r="FRY911" s="28"/>
      <c r="FRZ911" s="28"/>
      <c r="FSA911" s="28"/>
      <c r="FSB911" s="28"/>
      <c r="FSC911" s="28"/>
      <c r="FSD911" s="28"/>
      <c r="FSE911" s="28"/>
      <c r="FSF911" s="28"/>
      <c r="FSG911" s="28"/>
      <c r="FSH911" s="28"/>
      <c r="FSI911" s="28"/>
      <c r="FSJ911" s="28"/>
      <c r="FSK911" s="28"/>
      <c r="FSL911" s="28"/>
      <c r="FSM911" s="28"/>
      <c r="FSN911" s="28"/>
      <c r="FSO911" s="28"/>
      <c r="FSP911" s="28"/>
      <c r="FSQ911" s="28"/>
      <c r="FSR911" s="28"/>
      <c r="FSS911" s="28"/>
      <c r="FST911" s="28"/>
      <c r="FSU911" s="28"/>
      <c r="FSV911" s="28"/>
      <c r="FSW911" s="28"/>
      <c r="FSX911" s="28"/>
      <c r="FSY911" s="28"/>
      <c r="FSZ911" s="28"/>
      <c r="FTA911" s="28"/>
      <c r="FTB911" s="28"/>
      <c r="FTC911" s="28"/>
      <c r="FTD911" s="28"/>
      <c r="FTE911" s="28"/>
      <c r="FTF911" s="28"/>
      <c r="FTG911" s="28"/>
      <c r="FTH911" s="28"/>
      <c r="FTI911" s="28"/>
      <c r="FTJ911" s="28"/>
      <c r="FTK911" s="28"/>
      <c r="FTL911" s="28"/>
      <c r="FTM911" s="28"/>
      <c r="FTN911" s="28"/>
      <c r="FTO911" s="28"/>
      <c r="FTP911" s="28"/>
      <c r="FTQ911" s="28"/>
      <c r="FTR911" s="28"/>
      <c r="FTS911" s="28"/>
      <c r="FTT911" s="28"/>
      <c r="FTU911" s="28"/>
      <c r="FTV911" s="28"/>
      <c r="FTW911" s="28"/>
      <c r="FTX911" s="28"/>
      <c r="FTY911" s="28"/>
      <c r="FTZ911" s="28"/>
      <c r="FUA911" s="28"/>
      <c r="FUB911" s="28"/>
      <c r="FUC911" s="28"/>
      <c r="FUD911" s="28"/>
      <c r="FUE911" s="28"/>
      <c r="FUF911" s="28"/>
      <c r="FUG911" s="28"/>
      <c r="FUH911" s="28"/>
      <c r="FUI911" s="28"/>
      <c r="FUJ911" s="28"/>
      <c r="FUK911" s="28"/>
      <c r="FUL911" s="28"/>
      <c r="FUM911" s="28"/>
      <c r="FUN911" s="28"/>
      <c r="FUO911" s="28"/>
      <c r="FUP911" s="28"/>
      <c r="FUQ911" s="28"/>
      <c r="FUR911" s="28"/>
      <c r="FUS911" s="28"/>
      <c r="FUT911" s="28"/>
      <c r="FUU911" s="28"/>
      <c r="FUV911" s="28"/>
      <c r="FUW911" s="28"/>
      <c r="FUX911" s="28"/>
      <c r="FUY911" s="28"/>
      <c r="FUZ911" s="28"/>
      <c r="FVA911" s="28"/>
      <c r="FVB911" s="28"/>
      <c r="FVC911" s="28"/>
      <c r="FVD911" s="28"/>
      <c r="FVE911" s="28"/>
      <c r="FVF911" s="28"/>
      <c r="FVG911" s="28"/>
      <c r="FVH911" s="28"/>
      <c r="FVI911" s="28"/>
      <c r="FVJ911" s="28"/>
      <c r="FVK911" s="28"/>
      <c r="FVL911" s="28"/>
      <c r="FVM911" s="28"/>
      <c r="FVN911" s="28"/>
      <c r="FVO911" s="28"/>
      <c r="FVP911" s="28"/>
      <c r="FVQ911" s="28"/>
      <c r="FVR911" s="28"/>
      <c r="FVS911" s="28"/>
      <c r="FVT911" s="28"/>
      <c r="FVU911" s="28"/>
      <c r="FVV911" s="28"/>
      <c r="FVW911" s="28"/>
      <c r="FVX911" s="28"/>
      <c r="FVY911" s="28"/>
      <c r="FVZ911" s="28"/>
      <c r="FWA911" s="28"/>
      <c r="FWB911" s="28"/>
      <c r="FWC911" s="28"/>
      <c r="FWD911" s="28"/>
      <c r="FWE911" s="28"/>
      <c r="FWF911" s="28"/>
      <c r="FWG911" s="28"/>
      <c r="FWH911" s="28"/>
      <c r="FWI911" s="28"/>
      <c r="FWJ911" s="28"/>
      <c r="FWK911" s="28"/>
      <c r="FWL911" s="28"/>
      <c r="FWM911" s="28"/>
      <c r="FWN911" s="28"/>
      <c r="FWO911" s="28"/>
      <c r="FWP911" s="28"/>
      <c r="FWQ911" s="28"/>
      <c r="FWR911" s="28"/>
      <c r="FWS911" s="28"/>
      <c r="FWT911" s="28"/>
      <c r="FWU911" s="28"/>
      <c r="FWV911" s="28"/>
      <c r="FWW911" s="28"/>
      <c r="FWX911" s="28"/>
      <c r="FWY911" s="28"/>
      <c r="FWZ911" s="28"/>
      <c r="FXA911" s="28"/>
      <c r="FXB911" s="28"/>
      <c r="FXC911" s="28"/>
      <c r="FXD911" s="28"/>
      <c r="FXE911" s="28"/>
      <c r="FXF911" s="28"/>
      <c r="FXG911" s="28"/>
      <c r="FXH911" s="28"/>
      <c r="FXI911" s="28"/>
      <c r="FXJ911" s="28"/>
      <c r="FXK911" s="28"/>
      <c r="FXL911" s="28"/>
      <c r="FXM911" s="28"/>
      <c r="FXN911" s="28"/>
      <c r="FXO911" s="28"/>
      <c r="FXP911" s="28"/>
      <c r="FXQ911" s="28"/>
      <c r="FXR911" s="28"/>
      <c r="FXS911" s="28"/>
      <c r="FXT911" s="28"/>
      <c r="FXU911" s="28"/>
      <c r="FXV911" s="28"/>
      <c r="FXW911" s="28"/>
      <c r="FXX911" s="28"/>
      <c r="FXY911" s="28"/>
      <c r="FXZ911" s="28"/>
      <c r="FYA911" s="28"/>
      <c r="FYB911" s="28"/>
      <c r="FYC911" s="28"/>
      <c r="FYD911" s="28"/>
      <c r="FYE911" s="28"/>
      <c r="FYF911" s="28"/>
      <c r="FYG911" s="28"/>
      <c r="FYH911" s="28"/>
      <c r="FYI911" s="28"/>
      <c r="FYJ911" s="28"/>
      <c r="FYK911" s="28"/>
      <c r="FYL911" s="28"/>
      <c r="FYM911" s="28"/>
      <c r="FYN911" s="28"/>
      <c r="FYO911" s="28"/>
      <c r="FYP911" s="28"/>
      <c r="FYQ911" s="28"/>
      <c r="FYR911" s="28"/>
      <c r="FYS911" s="28"/>
      <c r="FYT911" s="28"/>
      <c r="FYU911" s="28"/>
      <c r="FYV911" s="28"/>
      <c r="FYW911" s="28"/>
      <c r="FYX911" s="28"/>
      <c r="FYY911" s="28"/>
      <c r="FYZ911" s="28"/>
      <c r="FZA911" s="28"/>
      <c r="FZB911" s="28"/>
      <c r="FZC911" s="28"/>
      <c r="FZD911" s="28"/>
      <c r="FZE911" s="28"/>
      <c r="FZF911" s="28"/>
      <c r="FZG911" s="28"/>
      <c r="FZH911" s="28"/>
      <c r="FZI911" s="28"/>
      <c r="FZJ911" s="28"/>
      <c r="FZK911" s="28"/>
      <c r="FZL911" s="28"/>
      <c r="FZM911" s="28"/>
      <c r="FZN911" s="28"/>
      <c r="FZO911" s="28"/>
      <c r="FZP911" s="28"/>
      <c r="FZQ911" s="28"/>
      <c r="FZR911" s="28"/>
      <c r="FZS911" s="28"/>
      <c r="FZT911" s="28"/>
      <c r="FZU911" s="28"/>
      <c r="FZV911" s="28"/>
      <c r="FZW911" s="28"/>
      <c r="FZX911" s="28"/>
      <c r="FZY911" s="28"/>
      <c r="FZZ911" s="28"/>
      <c r="GAA911" s="28"/>
      <c r="GAB911" s="28"/>
      <c r="GAC911" s="28"/>
      <c r="GAD911" s="28"/>
      <c r="GAE911" s="28"/>
      <c r="GAF911" s="28"/>
      <c r="GAG911" s="28"/>
      <c r="GAH911" s="28"/>
      <c r="GAI911" s="28"/>
      <c r="GAJ911" s="28"/>
      <c r="GAK911" s="28"/>
      <c r="GAL911" s="28"/>
      <c r="GAM911" s="28"/>
      <c r="GAN911" s="28"/>
      <c r="GAO911" s="28"/>
      <c r="GAP911" s="28"/>
      <c r="GAQ911" s="28"/>
      <c r="GAR911" s="28"/>
      <c r="GAS911" s="28"/>
      <c r="GAT911" s="28"/>
      <c r="GAU911" s="28"/>
      <c r="GAV911" s="28"/>
      <c r="GAW911" s="28"/>
      <c r="GAX911" s="28"/>
      <c r="GAY911" s="28"/>
      <c r="GAZ911" s="28"/>
      <c r="GBA911" s="28"/>
      <c r="GBB911" s="28"/>
      <c r="GBC911" s="28"/>
      <c r="GBD911" s="28"/>
      <c r="GBE911" s="28"/>
      <c r="GBF911" s="28"/>
      <c r="GBG911" s="28"/>
      <c r="GBH911" s="28"/>
      <c r="GBI911" s="28"/>
      <c r="GBJ911" s="28"/>
      <c r="GBK911" s="28"/>
      <c r="GBL911" s="28"/>
      <c r="GBM911" s="28"/>
      <c r="GBN911" s="28"/>
      <c r="GBO911" s="28"/>
      <c r="GBP911" s="28"/>
      <c r="GBQ911" s="28"/>
      <c r="GBR911" s="28"/>
      <c r="GBS911" s="28"/>
      <c r="GBT911" s="28"/>
      <c r="GBU911" s="28"/>
      <c r="GBV911" s="28"/>
      <c r="GBW911" s="28"/>
      <c r="GBX911" s="28"/>
      <c r="GBY911" s="28"/>
      <c r="GBZ911" s="28"/>
      <c r="GCA911" s="28"/>
      <c r="GCB911" s="28"/>
      <c r="GCC911" s="28"/>
      <c r="GCD911" s="28"/>
      <c r="GCE911" s="28"/>
      <c r="GCF911" s="28"/>
      <c r="GCG911" s="28"/>
      <c r="GCH911" s="28"/>
      <c r="GCI911" s="28"/>
      <c r="GCJ911" s="28"/>
      <c r="GCK911" s="28"/>
      <c r="GCL911" s="28"/>
      <c r="GCM911" s="28"/>
      <c r="GCN911" s="28"/>
      <c r="GCO911" s="28"/>
      <c r="GCP911" s="28"/>
      <c r="GCQ911" s="28"/>
      <c r="GCR911" s="28"/>
      <c r="GCS911" s="28"/>
      <c r="GCT911" s="28"/>
      <c r="GCU911" s="28"/>
      <c r="GCV911" s="28"/>
      <c r="GCW911" s="28"/>
      <c r="GCX911" s="28"/>
      <c r="GCY911" s="28"/>
      <c r="GCZ911" s="28"/>
      <c r="GDA911" s="28"/>
      <c r="GDB911" s="28"/>
      <c r="GDC911" s="28"/>
      <c r="GDD911" s="28"/>
      <c r="GDE911" s="28"/>
      <c r="GDF911" s="28"/>
      <c r="GDG911" s="28"/>
      <c r="GDH911" s="28"/>
      <c r="GDI911" s="28"/>
      <c r="GDJ911" s="28"/>
      <c r="GDK911" s="28"/>
      <c r="GDL911" s="28"/>
      <c r="GDM911" s="28"/>
      <c r="GDN911" s="28"/>
      <c r="GDO911" s="28"/>
      <c r="GDP911" s="28"/>
      <c r="GDQ911" s="28"/>
      <c r="GDR911" s="28"/>
      <c r="GDS911" s="28"/>
      <c r="GDT911" s="28"/>
      <c r="GDU911" s="28"/>
      <c r="GDV911" s="28"/>
      <c r="GDW911" s="28"/>
      <c r="GDX911" s="28"/>
      <c r="GDY911" s="28"/>
      <c r="GDZ911" s="28"/>
      <c r="GEA911" s="28"/>
      <c r="GEB911" s="28"/>
      <c r="GEC911" s="28"/>
      <c r="GED911" s="28"/>
      <c r="GEE911" s="28"/>
      <c r="GEF911" s="28"/>
      <c r="GEG911" s="28"/>
      <c r="GEH911" s="28"/>
      <c r="GEI911" s="28"/>
      <c r="GEJ911" s="28"/>
      <c r="GEK911" s="28"/>
      <c r="GEL911" s="28"/>
      <c r="GEM911" s="28"/>
      <c r="GEN911" s="28"/>
      <c r="GEO911" s="28"/>
      <c r="GEP911" s="28"/>
      <c r="GEQ911" s="28"/>
      <c r="GER911" s="28"/>
      <c r="GES911" s="28"/>
      <c r="GET911" s="28"/>
      <c r="GEU911" s="28"/>
      <c r="GEV911" s="28"/>
      <c r="GEW911" s="28"/>
      <c r="GEX911" s="28"/>
      <c r="GEY911" s="28"/>
      <c r="GEZ911" s="28"/>
      <c r="GFA911" s="28"/>
      <c r="GFB911" s="28"/>
      <c r="GFC911" s="28"/>
      <c r="GFD911" s="28"/>
      <c r="GFE911" s="28"/>
      <c r="GFF911" s="28"/>
      <c r="GFG911" s="28"/>
      <c r="GFH911" s="28"/>
      <c r="GFI911" s="28"/>
      <c r="GFJ911" s="28"/>
      <c r="GFK911" s="28"/>
      <c r="GFL911" s="28"/>
      <c r="GFM911" s="28"/>
      <c r="GFN911" s="28"/>
      <c r="GFO911" s="28"/>
      <c r="GFP911" s="28"/>
      <c r="GFQ911" s="28"/>
      <c r="GFR911" s="28"/>
      <c r="GFS911" s="28"/>
      <c r="GFT911" s="28"/>
      <c r="GFU911" s="28"/>
      <c r="GFV911" s="28"/>
      <c r="GFW911" s="28"/>
      <c r="GFX911" s="28"/>
      <c r="GFY911" s="28"/>
      <c r="GFZ911" s="28"/>
      <c r="GGA911" s="28"/>
      <c r="GGB911" s="28"/>
      <c r="GGC911" s="28"/>
      <c r="GGD911" s="28"/>
      <c r="GGE911" s="28"/>
      <c r="GGF911" s="28"/>
      <c r="GGG911" s="28"/>
      <c r="GGH911" s="28"/>
      <c r="GGI911" s="28"/>
      <c r="GGJ911" s="28"/>
      <c r="GGK911" s="28"/>
      <c r="GGL911" s="28"/>
      <c r="GGM911" s="28"/>
      <c r="GGN911" s="28"/>
      <c r="GGO911" s="28"/>
      <c r="GGP911" s="28"/>
      <c r="GGQ911" s="28"/>
      <c r="GGR911" s="28"/>
      <c r="GGS911" s="28"/>
      <c r="GGT911" s="28"/>
      <c r="GGU911" s="28"/>
      <c r="GGV911" s="28"/>
      <c r="GGW911" s="28"/>
      <c r="GGX911" s="28"/>
      <c r="GGY911" s="28"/>
      <c r="GGZ911" s="28"/>
      <c r="GHA911" s="28"/>
      <c r="GHB911" s="28"/>
      <c r="GHC911" s="28"/>
      <c r="GHD911" s="28"/>
      <c r="GHE911" s="28"/>
      <c r="GHF911" s="28"/>
      <c r="GHG911" s="28"/>
      <c r="GHH911" s="28"/>
      <c r="GHI911" s="28"/>
      <c r="GHJ911" s="28"/>
      <c r="GHK911" s="28"/>
      <c r="GHL911" s="28"/>
      <c r="GHM911" s="28"/>
      <c r="GHN911" s="28"/>
      <c r="GHO911" s="28"/>
      <c r="GHP911" s="28"/>
      <c r="GHQ911" s="28"/>
      <c r="GHR911" s="28"/>
      <c r="GHS911" s="28"/>
      <c r="GHT911" s="28"/>
      <c r="GHU911" s="28"/>
      <c r="GHV911" s="28"/>
      <c r="GHW911" s="28"/>
      <c r="GHX911" s="28"/>
      <c r="GHY911" s="28"/>
      <c r="GHZ911" s="28"/>
      <c r="GIA911" s="28"/>
      <c r="GIB911" s="28"/>
      <c r="GIC911" s="28"/>
      <c r="GID911" s="28"/>
      <c r="GIE911" s="28"/>
      <c r="GIF911" s="28"/>
      <c r="GIG911" s="28"/>
      <c r="GIH911" s="28"/>
      <c r="GII911" s="28"/>
      <c r="GIJ911" s="28"/>
      <c r="GIK911" s="28"/>
      <c r="GIL911" s="28"/>
      <c r="GIM911" s="28"/>
      <c r="GIN911" s="28"/>
      <c r="GIO911" s="28"/>
      <c r="GIP911" s="28"/>
      <c r="GIQ911" s="28"/>
      <c r="GIR911" s="28"/>
      <c r="GIS911" s="28"/>
      <c r="GIT911" s="28"/>
      <c r="GIU911" s="28"/>
      <c r="GIV911" s="28"/>
      <c r="GIW911" s="28"/>
      <c r="GIX911" s="28"/>
      <c r="GIY911" s="28"/>
      <c r="GIZ911" s="28"/>
      <c r="GJA911" s="28"/>
      <c r="GJB911" s="28"/>
      <c r="GJC911" s="28"/>
      <c r="GJD911" s="28"/>
      <c r="GJE911" s="28"/>
      <c r="GJF911" s="28"/>
      <c r="GJG911" s="28"/>
      <c r="GJH911" s="28"/>
      <c r="GJI911" s="28"/>
      <c r="GJJ911" s="28"/>
      <c r="GJK911" s="28"/>
      <c r="GJL911" s="28"/>
      <c r="GJM911" s="28"/>
      <c r="GJN911" s="28"/>
      <c r="GJO911" s="28"/>
      <c r="GJP911" s="28"/>
      <c r="GJQ911" s="28"/>
      <c r="GJR911" s="28"/>
      <c r="GJS911" s="28"/>
      <c r="GJT911" s="28"/>
      <c r="GJU911" s="28"/>
      <c r="GJV911" s="28"/>
      <c r="GJW911" s="28"/>
      <c r="GJX911" s="28"/>
      <c r="GJY911" s="28"/>
      <c r="GJZ911" s="28"/>
      <c r="GKA911" s="28"/>
      <c r="GKB911" s="28"/>
      <c r="GKC911" s="28"/>
      <c r="GKD911" s="28"/>
      <c r="GKE911" s="28"/>
      <c r="GKF911" s="28"/>
      <c r="GKG911" s="28"/>
      <c r="GKH911" s="28"/>
      <c r="GKI911" s="28"/>
      <c r="GKJ911" s="28"/>
      <c r="GKK911" s="28"/>
      <c r="GKL911" s="28"/>
      <c r="GKM911" s="28"/>
      <c r="GKN911" s="28"/>
      <c r="GKO911" s="28"/>
      <c r="GKP911" s="28"/>
      <c r="GKQ911" s="28"/>
      <c r="GKR911" s="28"/>
      <c r="GKS911" s="28"/>
      <c r="GKT911" s="28"/>
      <c r="GKU911" s="28"/>
      <c r="GKV911" s="28"/>
      <c r="GKW911" s="28"/>
      <c r="GKX911" s="28"/>
      <c r="GKY911" s="28"/>
      <c r="GKZ911" s="28"/>
      <c r="GLA911" s="28"/>
      <c r="GLB911" s="28"/>
      <c r="GLC911" s="28"/>
      <c r="GLD911" s="28"/>
      <c r="GLE911" s="28"/>
      <c r="GLF911" s="28"/>
      <c r="GLG911" s="28"/>
      <c r="GLH911" s="28"/>
      <c r="GLI911" s="28"/>
      <c r="GLJ911" s="28"/>
      <c r="GLK911" s="28"/>
      <c r="GLL911" s="28"/>
      <c r="GLM911" s="28"/>
      <c r="GLN911" s="28"/>
      <c r="GLO911" s="28"/>
      <c r="GLP911" s="28"/>
      <c r="GLQ911" s="28"/>
      <c r="GLR911" s="28"/>
      <c r="GLS911" s="28"/>
      <c r="GLT911" s="28"/>
      <c r="GLU911" s="28"/>
      <c r="GLV911" s="28"/>
      <c r="GLW911" s="28"/>
      <c r="GLX911" s="28"/>
      <c r="GLY911" s="28"/>
      <c r="GLZ911" s="28"/>
      <c r="GMA911" s="28"/>
      <c r="GMB911" s="28"/>
      <c r="GMC911" s="28"/>
      <c r="GMD911" s="28"/>
      <c r="GME911" s="28"/>
      <c r="GMF911" s="28"/>
      <c r="GMG911" s="28"/>
      <c r="GMH911" s="28"/>
      <c r="GMI911" s="28"/>
      <c r="GMJ911" s="28"/>
      <c r="GMK911" s="28"/>
      <c r="GML911" s="28"/>
      <c r="GMM911" s="28"/>
      <c r="GMN911" s="28"/>
      <c r="GMO911" s="28"/>
      <c r="GMP911" s="28"/>
      <c r="GMQ911" s="28"/>
      <c r="GMR911" s="28"/>
      <c r="GMS911" s="28"/>
      <c r="GMT911" s="28"/>
      <c r="GMU911" s="28"/>
      <c r="GMV911" s="28"/>
      <c r="GMW911" s="28"/>
      <c r="GMX911" s="28"/>
      <c r="GMY911" s="28"/>
      <c r="GMZ911" s="28"/>
      <c r="GNA911" s="28"/>
      <c r="GNB911" s="28"/>
      <c r="GNC911" s="28"/>
      <c r="GND911" s="28"/>
      <c r="GNE911" s="28"/>
      <c r="GNF911" s="28"/>
      <c r="GNG911" s="28"/>
      <c r="GNH911" s="28"/>
      <c r="GNI911" s="28"/>
      <c r="GNJ911" s="28"/>
      <c r="GNK911" s="28"/>
      <c r="GNL911" s="28"/>
      <c r="GNM911" s="28"/>
      <c r="GNN911" s="28"/>
      <c r="GNO911" s="28"/>
      <c r="GNP911" s="28"/>
      <c r="GNQ911" s="28"/>
      <c r="GNR911" s="28"/>
      <c r="GNS911" s="28"/>
      <c r="GNT911" s="28"/>
      <c r="GNU911" s="28"/>
      <c r="GNV911" s="28"/>
      <c r="GNW911" s="28"/>
      <c r="GNX911" s="28"/>
      <c r="GNY911" s="28"/>
      <c r="GNZ911" s="28"/>
      <c r="GOA911" s="28"/>
      <c r="GOB911" s="28"/>
      <c r="GOC911" s="28"/>
      <c r="GOD911" s="28"/>
      <c r="GOE911" s="28"/>
      <c r="GOF911" s="28"/>
      <c r="GOG911" s="28"/>
      <c r="GOH911" s="28"/>
      <c r="GOI911" s="28"/>
      <c r="GOJ911" s="28"/>
      <c r="GOK911" s="28"/>
      <c r="GOL911" s="28"/>
      <c r="GOM911" s="28"/>
      <c r="GON911" s="28"/>
      <c r="GOO911" s="28"/>
      <c r="GOP911" s="28"/>
      <c r="GOQ911" s="28"/>
      <c r="GOR911" s="28"/>
      <c r="GOS911" s="28"/>
      <c r="GOT911" s="28"/>
      <c r="GOU911" s="28"/>
      <c r="GOV911" s="28"/>
      <c r="GOW911" s="28"/>
      <c r="GOX911" s="28"/>
      <c r="GOY911" s="28"/>
      <c r="GOZ911" s="28"/>
      <c r="GPA911" s="28"/>
      <c r="GPB911" s="28"/>
      <c r="GPC911" s="28"/>
      <c r="GPD911" s="28"/>
      <c r="GPE911" s="28"/>
      <c r="GPF911" s="28"/>
      <c r="GPG911" s="28"/>
      <c r="GPH911" s="28"/>
      <c r="GPI911" s="28"/>
      <c r="GPJ911" s="28"/>
      <c r="GPK911" s="28"/>
      <c r="GPL911" s="28"/>
      <c r="GPM911" s="28"/>
      <c r="GPN911" s="28"/>
      <c r="GPO911" s="28"/>
      <c r="GPP911" s="28"/>
      <c r="GPQ911" s="28"/>
      <c r="GPR911" s="28"/>
      <c r="GPS911" s="28"/>
      <c r="GPT911" s="28"/>
      <c r="GPU911" s="28"/>
      <c r="GPV911" s="28"/>
      <c r="GPW911" s="28"/>
      <c r="GPX911" s="28"/>
      <c r="GPY911" s="28"/>
      <c r="GPZ911" s="28"/>
      <c r="GQA911" s="28"/>
      <c r="GQB911" s="28"/>
      <c r="GQC911" s="28"/>
      <c r="GQD911" s="28"/>
      <c r="GQE911" s="28"/>
      <c r="GQF911" s="28"/>
      <c r="GQG911" s="28"/>
      <c r="GQH911" s="28"/>
      <c r="GQI911" s="28"/>
      <c r="GQJ911" s="28"/>
      <c r="GQK911" s="28"/>
      <c r="GQL911" s="28"/>
      <c r="GQM911" s="28"/>
      <c r="GQN911" s="28"/>
      <c r="GQO911" s="28"/>
      <c r="GQP911" s="28"/>
      <c r="GQQ911" s="28"/>
      <c r="GQR911" s="28"/>
      <c r="GQS911" s="28"/>
      <c r="GQT911" s="28"/>
      <c r="GQU911" s="28"/>
      <c r="GQV911" s="28"/>
      <c r="GQW911" s="28"/>
      <c r="GQX911" s="28"/>
      <c r="GQY911" s="28"/>
      <c r="GQZ911" s="28"/>
      <c r="GRA911" s="28"/>
      <c r="GRB911" s="28"/>
      <c r="GRC911" s="28"/>
      <c r="GRD911" s="28"/>
      <c r="GRE911" s="28"/>
      <c r="GRF911" s="28"/>
      <c r="GRG911" s="28"/>
      <c r="GRH911" s="28"/>
      <c r="GRI911" s="28"/>
      <c r="GRJ911" s="28"/>
      <c r="GRK911" s="28"/>
      <c r="GRL911" s="28"/>
      <c r="GRM911" s="28"/>
      <c r="GRN911" s="28"/>
      <c r="GRO911" s="28"/>
      <c r="GRP911" s="28"/>
      <c r="GRQ911" s="28"/>
      <c r="GRR911" s="28"/>
      <c r="GRS911" s="28"/>
      <c r="GRT911" s="28"/>
      <c r="GRU911" s="28"/>
      <c r="GRV911" s="28"/>
      <c r="GRW911" s="28"/>
      <c r="GRX911" s="28"/>
      <c r="GRY911" s="28"/>
      <c r="GRZ911" s="28"/>
      <c r="GSA911" s="28"/>
      <c r="GSB911" s="28"/>
      <c r="GSC911" s="28"/>
      <c r="GSD911" s="28"/>
      <c r="GSE911" s="28"/>
      <c r="GSF911" s="28"/>
      <c r="GSG911" s="28"/>
      <c r="GSH911" s="28"/>
      <c r="GSI911" s="28"/>
      <c r="GSJ911" s="28"/>
      <c r="GSK911" s="28"/>
      <c r="GSL911" s="28"/>
      <c r="GSM911" s="28"/>
      <c r="GSN911" s="28"/>
      <c r="GSO911" s="28"/>
      <c r="GSP911" s="28"/>
      <c r="GSQ911" s="28"/>
      <c r="GSR911" s="28"/>
      <c r="GSS911" s="28"/>
      <c r="GST911" s="28"/>
      <c r="GSU911" s="28"/>
      <c r="GSV911" s="28"/>
      <c r="GSW911" s="28"/>
      <c r="GSX911" s="28"/>
      <c r="GSY911" s="28"/>
      <c r="GSZ911" s="28"/>
      <c r="GTA911" s="28"/>
      <c r="GTB911" s="28"/>
      <c r="GTC911" s="28"/>
      <c r="GTD911" s="28"/>
      <c r="GTE911" s="28"/>
      <c r="GTF911" s="28"/>
      <c r="GTG911" s="28"/>
      <c r="GTH911" s="28"/>
      <c r="GTI911" s="28"/>
      <c r="GTJ911" s="28"/>
      <c r="GTK911" s="28"/>
      <c r="GTL911" s="28"/>
      <c r="GTM911" s="28"/>
      <c r="GTN911" s="28"/>
      <c r="GTO911" s="28"/>
      <c r="GTP911" s="28"/>
      <c r="GTQ911" s="28"/>
      <c r="GTR911" s="28"/>
      <c r="GTS911" s="28"/>
      <c r="GTT911" s="28"/>
      <c r="GTU911" s="28"/>
      <c r="GTV911" s="28"/>
      <c r="GTW911" s="28"/>
      <c r="GTX911" s="28"/>
      <c r="GTY911" s="28"/>
      <c r="GTZ911" s="28"/>
      <c r="GUA911" s="28"/>
      <c r="GUB911" s="28"/>
      <c r="GUC911" s="28"/>
      <c r="GUD911" s="28"/>
      <c r="GUE911" s="28"/>
      <c r="GUF911" s="28"/>
      <c r="GUG911" s="28"/>
      <c r="GUH911" s="28"/>
      <c r="GUI911" s="28"/>
      <c r="GUJ911" s="28"/>
      <c r="GUK911" s="28"/>
      <c r="GUL911" s="28"/>
      <c r="GUM911" s="28"/>
      <c r="GUN911" s="28"/>
      <c r="GUO911" s="28"/>
      <c r="GUP911" s="28"/>
      <c r="GUQ911" s="28"/>
      <c r="GUR911" s="28"/>
      <c r="GUS911" s="28"/>
      <c r="GUT911" s="28"/>
      <c r="GUU911" s="28"/>
      <c r="GUV911" s="28"/>
      <c r="GUW911" s="28"/>
      <c r="GUX911" s="28"/>
      <c r="GUY911" s="28"/>
      <c r="GUZ911" s="28"/>
      <c r="GVA911" s="28"/>
      <c r="GVB911" s="28"/>
      <c r="GVC911" s="28"/>
      <c r="GVD911" s="28"/>
      <c r="GVE911" s="28"/>
      <c r="GVF911" s="28"/>
      <c r="GVG911" s="28"/>
      <c r="GVH911" s="28"/>
      <c r="GVI911" s="28"/>
      <c r="GVJ911" s="28"/>
      <c r="GVK911" s="28"/>
      <c r="GVL911" s="28"/>
      <c r="GVM911" s="28"/>
      <c r="GVN911" s="28"/>
      <c r="GVO911" s="28"/>
      <c r="GVP911" s="28"/>
      <c r="GVQ911" s="28"/>
      <c r="GVR911" s="28"/>
      <c r="GVS911" s="28"/>
      <c r="GVT911" s="28"/>
      <c r="GVU911" s="28"/>
      <c r="GVV911" s="28"/>
      <c r="GVW911" s="28"/>
      <c r="GVX911" s="28"/>
      <c r="GVY911" s="28"/>
      <c r="GVZ911" s="28"/>
      <c r="GWA911" s="28"/>
      <c r="GWB911" s="28"/>
      <c r="GWC911" s="28"/>
      <c r="GWD911" s="28"/>
      <c r="GWE911" s="28"/>
      <c r="GWF911" s="28"/>
      <c r="GWG911" s="28"/>
      <c r="GWH911" s="28"/>
      <c r="GWI911" s="28"/>
      <c r="GWJ911" s="28"/>
      <c r="GWK911" s="28"/>
      <c r="GWL911" s="28"/>
      <c r="GWM911" s="28"/>
      <c r="GWN911" s="28"/>
      <c r="GWO911" s="28"/>
      <c r="GWP911" s="28"/>
      <c r="GWQ911" s="28"/>
      <c r="GWR911" s="28"/>
      <c r="GWS911" s="28"/>
      <c r="GWT911" s="28"/>
      <c r="GWU911" s="28"/>
      <c r="GWV911" s="28"/>
      <c r="GWW911" s="28"/>
      <c r="GWX911" s="28"/>
      <c r="GWY911" s="28"/>
      <c r="GWZ911" s="28"/>
      <c r="GXA911" s="28"/>
      <c r="GXB911" s="28"/>
      <c r="GXC911" s="28"/>
      <c r="GXD911" s="28"/>
      <c r="GXE911" s="28"/>
      <c r="GXF911" s="28"/>
      <c r="GXG911" s="28"/>
      <c r="GXH911" s="28"/>
      <c r="GXI911" s="28"/>
      <c r="GXJ911" s="28"/>
      <c r="GXK911" s="28"/>
      <c r="GXL911" s="28"/>
      <c r="GXM911" s="28"/>
      <c r="GXN911" s="28"/>
      <c r="GXO911" s="28"/>
      <c r="GXP911" s="28"/>
      <c r="GXQ911" s="28"/>
      <c r="GXR911" s="28"/>
      <c r="GXS911" s="28"/>
      <c r="GXT911" s="28"/>
      <c r="GXU911" s="28"/>
      <c r="GXV911" s="28"/>
      <c r="GXW911" s="28"/>
      <c r="GXX911" s="28"/>
      <c r="GXY911" s="28"/>
      <c r="GXZ911" s="28"/>
      <c r="GYA911" s="28"/>
      <c r="GYB911" s="28"/>
      <c r="GYC911" s="28"/>
      <c r="GYD911" s="28"/>
      <c r="GYE911" s="28"/>
      <c r="GYF911" s="28"/>
      <c r="GYG911" s="28"/>
      <c r="GYH911" s="28"/>
      <c r="GYI911" s="28"/>
      <c r="GYJ911" s="28"/>
      <c r="GYK911" s="28"/>
      <c r="GYL911" s="28"/>
      <c r="GYM911" s="28"/>
      <c r="GYN911" s="28"/>
      <c r="GYO911" s="28"/>
      <c r="GYP911" s="28"/>
      <c r="GYQ911" s="28"/>
      <c r="GYR911" s="28"/>
      <c r="GYS911" s="28"/>
      <c r="GYT911" s="28"/>
      <c r="GYU911" s="28"/>
      <c r="GYV911" s="28"/>
      <c r="GYW911" s="28"/>
      <c r="GYX911" s="28"/>
      <c r="GYY911" s="28"/>
      <c r="GYZ911" s="28"/>
      <c r="GZA911" s="28"/>
      <c r="GZB911" s="28"/>
      <c r="GZC911" s="28"/>
      <c r="GZD911" s="28"/>
      <c r="GZE911" s="28"/>
      <c r="GZF911" s="28"/>
      <c r="GZG911" s="28"/>
      <c r="GZH911" s="28"/>
      <c r="GZI911" s="28"/>
      <c r="GZJ911" s="28"/>
      <c r="GZK911" s="28"/>
      <c r="GZL911" s="28"/>
      <c r="GZM911" s="28"/>
      <c r="GZN911" s="28"/>
      <c r="GZO911" s="28"/>
      <c r="GZP911" s="28"/>
      <c r="GZQ911" s="28"/>
      <c r="GZR911" s="28"/>
      <c r="GZS911" s="28"/>
      <c r="GZT911" s="28"/>
      <c r="GZU911" s="28"/>
      <c r="GZV911" s="28"/>
      <c r="GZW911" s="28"/>
      <c r="GZX911" s="28"/>
      <c r="GZY911" s="28"/>
      <c r="GZZ911" s="28"/>
      <c r="HAA911" s="28"/>
      <c r="HAB911" s="28"/>
      <c r="HAC911" s="28"/>
      <c r="HAD911" s="28"/>
      <c r="HAE911" s="28"/>
      <c r="HAF911" s="28"/>
      <c r="HAG911" s="28"/>
      <c r="HAH911" s="28"/>
      <c r="HAI911" s="28"/>
      <c r="HAJ911" s="28"/>
      <c r="HAK911" s="28"/>
      <c r="HAL911" s="28"/>
      <c r="HAM911" s="28"/>
      <c r="HAN911" s="28"/>
      <c r="HAO911" s="28"/>
      <c r="HAP911" s="28"/>
      <c r="HAQ911" s="28"/>
      <c r="HAR911" s="28"/>
      <c r="HAS911" s="28"/>
      <c r="HAT911" s="28"/>
      <c r="HAU911" s="28"/>
      <c r="HAV911" s="28"/>
      <c r="HAW911" s="28"/>
      <c r="HAX911" s="28"/>
      <c r="HAY911" s="28"/>
      <c r="HAZ911" s="28"/>
      <c r="HBA911" s="28"/>
      <c r="HBB911" s="28"/>
      <c r="HBC911" s="28"/>
      <c r="HBD911" s="28"/>
      <c r="HBE911" s="28"/>
      <c r="HBF911" s="28"/>
      <c r="HBG911" s="28"/>
      <c r="HBH911" s="28"/>
      <c r="HBI911" s="28"/>
      <c r="HBJ911" s="28"/>
      <c r="HBK911" s="28"/>
      <c r="HBL911" s="28"/>
      <c r="HBM911" s="28"/>
      <c r="HBN911" s="28"/>
      <c r="HBO911" s="28"/>
      <c r="HBP911" s="28"/>
      <c r="HBQ911" s="28"/>
      <c r="HBR911" s="28"/>
      <c r="HBS911" s="28"/>
      <c r="HBT911" s="28"/>
      <c r="HBU911" s="28"/>
      <c r="HBV911" s="28"/>
      <c r="HBW911" s="28"/>
      <c r="HBX911" s="28"/>
      <c r="HBY911" s="28"/>
      <c r="HBZ911" s="28"/>
      <c r="HCA911" s="28"/>
      <c r="HCB911" s="28"/>
      <c r="HCC911" s="28"/>
      <c r="HCD911" s="28"/>
      <c r="HCE911" s="28"/>
      <c r="HCF911" s="28"/>
      <c r="HCG911" s="28"/>
      <c r="HCH911" s="28"/>
      <c r="HCI911" s="28"/>
      <c r="HCJ911" s="28"/>
      <c r="HCK911" s="28"/>
      <c r="HCL911" s="28"/>
      <c r="HCM911" s="28"/>
      <c r="HCN911" s="28"/>
      <c r="HCO911" s="28"/>
      <c r="HCP911" s="28"/>
      <c r="HCQ911" s="28"/>
      <c r="HCR911" s="28"/>
      <c r="HCS911" s="28"/>
      <c r="HCT911" s="28"/>
      <c r="HCU911" s="28"/>
      <c r="HCV911" s="28"/>
      <c r="HCW911" s="28"/>
      <c r="HCX911" s="28"/>
      <c r="HCY911" s="28"/>
      <c r="HCZ911" s="28"/>
      <c r="HDA911" s="28"/>
      <c r="HDB911" s="28"/>
      <c r="HDC911" s="28"/>
      <c r="HDD911" s="28"/>
      <c r="HDE911" s="28"/>
      <c r="HDF911" s="28"/>
      <c r="HDG911" s="28"/>
      <c r="HDH911" s="28"/>
      <c r="HDI911" s="28"/>
      <c r="HDJ911" s="28"/>
      <c r="HDK911" s="28"/>
      <c r="HDL911" s="28"/>
      <c r="HDM911" s="28"/>
      <c r="HDN911" s="28"/>
      <c r="HDO911" s="28"/>
      <c r="HDP911" s="28"/>
      <c r="HDQ911" s="28"/>
      <c r="HDR911" s="28"/>
      <c r="HDS911" s="28"/>
      <c r="HDT911" s="28"/>
      <c r="HDU911" s="28"/>
      <c r="HDV911" s="28"/>
      <c r="HDW911" s="28"/>
      <c r="HDX911" s="28"/>
      <c r="HDY911" s="28"/>
      <c r="HDZ911" s="28"/>
      <c r="HEA911" s="28"/>
      <c r="HEB911" s="28"/>
      <c r="HEC911" s="28"/>
      <c r="HED911" s="28"/>
      <c r="HEE911" s="28"/>
      <c r="HEF911" s="28"/>
      <c r="HEG911" s="28"/>
      <c r="HEH911" s="28"/>
      <c r="HEI911" s="28"/>
      <c r="HEJ911" s="28"/>
      <c r="HEK911" s="28"/>
      <c r="HEL911" s="28"/>
      <c r="HEM911" s="28"/>
      <c r="HEN911" s="28"/>
      <c r="HEO911" s="28"/>
      <c r="HEP911" s="28"/>
      <c r="HEQ911" s="28"/>
      <c r="HER911" s="28"/>
      <c r="HES911" s="28"/>
      <c r="HET911" s="28"/>
      <c r="HEU911" s="28"/>
      <c r="HEV911" s="28"/>
      <c r="HEW911" s="28"/>
      <c r="HEX911" s="28"/>
      <c r="HEY911" s="28"/>
      <c r="HEZ911" s="28"/>
      <c r="HFA911" s="28"/>
      <c r="HFB911" s="28"/>
      <c r="HFC911" s="28"/>
      <c r="HFD911" s="28"/>
      <c r="HFE911" s="28"/>
      <c r="HFF911" s="28"/>
      <c r="HFG911" s="28"/>
      <c r="HFH911" s="28"/>
      <c r="HFI911" s="28"/>
      <c r="HFJ911" s="28"/>
      <c r="HFK911" s="28"/>
      <c r="HFL911" s="28"/>
      <c r="HFM911" s="28"/>
      <c r="HFN911" s="28"/>
      <c r="HFO911" s="28"/>
      <c r="HFP911" s="28"/>
      <c r="HFQ911" s="28"/>
      <c r="HFR911" s="28"/>
      <c r="HFS911" s="28"/>
      <c r="HFT911" s="28"/>
      <c r="HFU911" s="28"/>
      <c r="HFV911" s="28"/>
      <c r="HFW911" s="28"/>
      <c r="HFX911" s="28"/>
      <c r="HFY911" s="28"/>
      <c r="HFZ911" s="28"/>
      <c r="HGA911" s="28"/>
      <c r="HGB911" s="28"/>
      <c r="HGC911" s="28"/>
      <c r="HGD911" s="28"/>
      <c r="HGE911" s="28"/>
      <c r="HGF911" s="28"/>
      <c r="HGG911" s="28"/>
      <c r="HGH911" s="28"/>
      <c r="HGI911" s="28"/>
      <c r="HGJ911" s="28"/>
      <c r="HGK911" s="28"/>
      <c r="HGL911" s="28"/>
      <c r="HGM911" s="28"/>
      <c r="HGN911" s="28"/>
      <c r="HGO911" s="28"/>
      <c r="HGP911" s="28"/>
      <c r="HGQ911" s="28"/>
      <c r="HGR911" s="28"/>
      <c r="HGS911" s="28"/>
      <c r="HGT911" s="28"/>
      <c r="HGU911" s="28"/>
      <c r="HGV911" s="28"/>
      <c r="HGW911" s="28"/>
      <c r="HGX911" s="28"/>
      <c r="HGY911" s="28"/>
      <c r="HGZ911" s="28"/>
      <c r="HHA911" s="28"/>
      <c r="HHB911" s="28"/>
      <c r="HHC911" s="28"/>
      <c r="HHD911" s="28"/>
      <c r="HHE911" s="28"/>
      <c r="HHF911" s="28"/>
      <c r="HHG911" s="28"/>
      <c r="HHH911" s="28"/>
      <c r="HHI911" s="28"/>
      <c r="HHJ911" s="28"/>
      <c r="HHK911" s="28"/>
      <c r="HHL911" s="28"/>
      <c r="HHM911" s="28"/>
      <c r="HHN911" s="28"/>
      <c r="HHO911" s="28"/>
      <c r="HHP911" s="28"/>
      <c r="HHQ911" s="28"/>
      <c r="HHR911" s="28"/>
      <c r="HHS911" s="28"/>
      <c r="HHT911" s="28"/>
      <c r="HHU911" s="28"/>
      <c r="HHV911" s="28"/>
      <c r="HHW911" s="28"/>
      <c r="HHX911" s="28"/>
      <c r="HHY911" s="28"/>
      <c r="HHZ911" s="28"/>
      <c r="HIA911" s="28"/>
      <c r="HIB911" s="28"/>
      <c r="HIC911" s="28"/>
      <c r="HID911" s="28"/>
      <c r="HIE911" s="28"/>
      <c r="HIF911" s="28"/>
      <c r="HIG911" s="28"/>
      <c r="HIH911" s="28"/>
      <c r="HII911" s="28"/>
      <c r="HIJ911" s="28"/>
      <c r="HIK911" s="28"/>
      <c r="HIL911" s="28"/>
      <c r="HIM911" s="28"/>
      <c r="HIN911" s="28"/>
      <c r="HIO911" s="28"/>
      <c r="HIP911" s="28"/>
      <c r="HIQ911" s="28"/>
      <c r="HIR911" s="28"/>
      <c r="HIS911" s="28"/>
      <c r="HIT911" s="28"/>
      <c r="HIU911" s="28"/>
      <c r="HIV911" s="28"/>
      <c r="HIW911" s="28"/>
      <c r="HIX911" s="28"/>
      <c r="HIY911" s="28"/>
      <c r="HIZ911" s="28"/>
      <c r="HJA911" s="28"/>
      <c r="HJB911" s="28"/>
      <c r="HJC911" s="28"/>
      <c r="HJD911" s="28"/>
      <c r="HJE911" s="28"/>
      <c r="HJF911" s="28"/>
      <c r="HJG911" s="28"/>
      <c r="HJH911" s="28"/>
      <c r="HJI911" s="28"/>
      <c r="HJJ911" s="28"/>
      <c r="HJK911" s="28"/>
      <c r="HJL911" s="28"/>
      <c r="HJM911" s="28"/>
      <c r="HJN911" s="28"/>
      <c r="HJO911" s="28"/>
      <c r="HJP911" s="28"/>
      <c r="HJQ911" s="28"/>
      <c r="HJR911" s="28"/>
      <c r="HJS911" s="28"/>
      <c r="HJT911" s="28"/>
      <c r="HJU911" s="28"/>
      <c r="HJV911" s="28"/>
      <c r="HJW911" s="28"/>
      <c r="HJX911" s="28"/>
      <c r="HJY911" s="28"/>
      <c r="HJZ911" s="28"/>
      <c r="HKA911" s="28"/>
      <c r="HKB911" s="28"/>
      <c r="HKC911" s="28"/>
      <c r="HKD911" s="28"/>
      <c r="HKE911" s="28"/>
      <c r="HKF911" s="28"/>
      <c r="HKG911" s="28"/>
      <c r="HKH911" s="28"/>
      <c r="HKI911" s="28"/>
      <c r="HKJ911" s="28"/>
      <c r="HKK911" s="28"/>
      <c r="HKL911" s="28"/>
      <c r="HKM911" s="28"/>
      <c r="HKN911" s="28"/>
      <c r="HKO911" s="28"/>
      <c r="HKP911" s="28"/>
      <c r="HKQ911" s="28"/>
      <c r="HKR911" s="28"/>
      <c r="HKS911" s="28"/>
      <c r="HKT911" s="28"/>
      <c r="HKU911" s="28"/>
      <c r="HKV911" s="28"/>
      <c r="HKW911" s="28"/>
      <c r="HKX911" s="28"/>
      <c r="HKY911" s="28"/>
      <c r="HKZ911" s="28"/>
      <c r="HLA911" s="28"/>
      <c r="HLB911" s="28"/>
      <c r="HLC911" s="28"/>
      <c r="HLD911" s="28"/>
      <c r="HLE911" s="28"/>
      <c r="HLF911" s="28"/>
      <c r="HLG911" s="28"/>
      <c r="HLH911" s="28"/>
      <c r="HLI911" s="28"/>
      <c r="HLJ911" s="28"/>
      <c r="HLK911" s="28"/>
      <c r="HLL911" s="28"/>
      <c r="HLM911" s="28"/>
      <c r="HLN911" s="28"/>
      <c r="HLO911" s="28"/>
      <c r="HLP911" s="28"/>
      <c r="HLQ911" s="28"/>
      <c r="HLR911" s="28"/>
      <c r="HLS911" s="28"/>
      <c r="HLT911" s="28"/>
      <c r="HLU911" s="28"/>
      <c r="HLV911" s="28"/>
      <c r="HLW911" s="28"/>
      <c r="HLX911" s="28"/>
      <c r="HLY911" s="28"/>
      <c r="HLZ911" s="28"/>
      <c r="HMA911" s="28"/>
      <c r="HMB911" s="28"/>
      <c r="HMC911" s="28"/>
      <c r="HMD911" s="28"/>
      <c r="HME911" s="28"/>
      <c r="HMF911" s="28"/>
      <c r="HMG911" s="28"/>
      <c r="HMH911" s="28"/>
      <c r="HMI911" s="28"/>
      <c r="HMJ911" s="28"/>
      <c r="HMK911" s="28"/>
      <c r="HML911" s="28"/>
      <c r="HMM911" s="28"/>
      <c r="HMN911" s="28"/>
      <c r="HMO911" s="28"/>
      <c r="HMP911" s="28"/>
      <c r="HMQ911" s="28"/>
      <c r="HMR911" s="28"/>
      <c r="HMS911" s="28"/>
      <c r="HMT911" s="28"/>
      <c r="HMU911" s="28"/>
      <c r="HMV911" s="28"/>
      <c r="HMW911" s="28"/>
      <c r="HMX911" s="28"/>
      <c r="HMY911" s="28"/>
      <c r="HMZ911" s="28"/>
      <c r="HNA911" s="28"/>
      <c r="HNB911" s="28"/>
      <c r="HNC911" s="28"/>
      <c r="HND911" s="28"/>
      <c r="HNE911" s="28"/>
      <c r="HNF911" s="28"/>
      <c r="HNG911" s="28"/>
      <c r="HNH911" s="28"/>
      <c r="HNI911" s="28"/>
      <c r="HNJ911" s="28"/>
      <c r="HNK911" s="28"/>
      <c r="HNL911" s="28"/>
      <c r="HNM911" s="28"/>
      <c r="HNN911" s="28"/>
      <c r="HNO911" s="28"/>
      <c r="HNP911" s="28"/>
      <c r="HNQ911" s="28"/>
      <c r="HNR911" s="28"/>
      <c r="HNS911" s="28"/>
      <c r="HNT911" s="28"/>
      <c r="HNU911" s="28"/>
      <c r="HNV911" s="28"/>
      <c r="HNW911" s="28"/>
      <c r="HNX911" s="28"/>
      <c r="HNY911" s="28"/>
      <c r="HNZ911" s="28"/>
      <c r="HOA911" s="28"/>
      <c r="HOB911" s="28"/>
      <c r="HOC911" s="28"/>
      <c r="HOD911" s="28"/>
      <c r="HOE911" s="28"/>
      <c r="HOF911" s="28"/>
      <c r="HOG911" s="28"/>
      <c r="HOH911" s="28"/>
      <c r="HOI911" s="28"/>
      <c r="HOJ911" s="28"/>
      <c r="HOK911" s="28"/>
      <c r="HOL911" s="28"/>
      <c r="HOM911" s="28"/>
      <c r="HON911" s="28"/>
      <c r="HOO911" s="28"/>
      <c r="HOP911" s="28"/>
      <c r="HOQ911" s="28"/>
      <c r="HOR911" s="28"/>
      <c r="HOS911" s="28"/>
      <c r="HOT911" s="28"/>
      <c r="HOU911" s="28"/>
      <c r="HOV911" s="28"/>
      <c r="HOW911" s="28"/>
      <c r="HOX911" s="28"/>
      <c r="HOY911" s="28"/>
      <c r="HOZ911" s="28"/>
      <c r="HPA911" s="28"/>
      <c r="HPB911" s="28"/>
      <c r="HPC911" s="28"/>
      <c r="HPD911" s="28"/>
      <c r="HPE911" s="28"/>
      <c r="HPF911" s="28"/>
      <c r="HPG911" s="28"/>
      <c r="HPH911" s="28"/>
      <c r="HPI911" s="28"/>
      <c r="HPJ911" s="28"/>
      <c r="HPK911" s="28"/>
      <c r="HPL911" s="28"/>
      <c r="HPM911" s="28"/>
      <c r="HPN911" s="28"/>
      <c r="HPO911" s="28"/>
      <c r="HPP911" s="28"/>
      <c r="HPQ911" s="28"/>
      <c r="HPR911" s="28"/>
      <c r="HPS911" s="28"/>
      <c r="HPT911" s="28"/>
      <c r="HPU911" s="28"/>
      <c r="HPV911" s="28"/>
      <c r="HPW911" s="28"/>
      <c r="HPX911" s="28"/>
      <c r="HPY911" s="28"/>
      <c r="HPZ911" s="28"/>
      <c r="HQA911" s="28"/>
      <c r="HQB911" s="28"/>
      <c r="HQC911" s="28"/>
      <c r="HQD911" s="28"/>
      <c r="HQE911" s="28"/>
      <c r="HQF911" s="28"/>
      <c r="HQG911" s="28"/>
      <c r="HQH911" s="28"/>
      <c r="HQI911" s="28"/>
      <c r="HQJ911" s="28"/>
      <c r="HQK911" s="28"/>
      <c r="HQL911" s="28"/>
      <c r="HQM911" s="28"/>
      <c r="HQN911" s="28"/>
      <c r="HQO911" s="28"/>
      <c r="HQP911" s="28"/>
      <c r="HQQ911" s="28"/>
      <c r="HQR911" s="28"/>
      <c r="HQS911" s="28"/>
      <c r="HQT911" s="28"/>
      <c r="HQU911" s="28"/>
      <c r="HQV911" s="28"/>
      <c r="HQW911" s="28"/>
      <c r="HQX911" s="28"/>
      <c r="HQY911" s="28"/>
      <c r="HQZ911" s="28"/>
      <c r="HRA911" s="28"/>
      <c r="HRB911" s="28"/>
      <c r="HRC911" s="28"/>
      <c r="HRD911" s="28"/>
      <c r="HRE911" s="28"/>
      <c r="HRF911" s="28"/>
      <c r="HRG911" s="28"/>
      <c r="HRH911" s="28"/>
      <c r="HRI911" s="28"/>
      <c r="HRJ911" s="28"/>
      <c r="HRK911" s="28"/>
      <c r="HRL911" s="28"/>
      <c r="HRM911" s="28"/>
      <c r="HRN911" s="28"/>
      <c r="HRO911" s="28"/>
      <c r="HRP911" s="28"/>
      <c r="HRQ911" s="28"/>
      <c r="HRR911" s="28"/>
      <c r="HRS911" s="28"/>
      <c r="HRT911" s="28"/>
      <c r="HRU911" s="28"/>
      <c r="HRV911" s="28"/>
      <c r="HRW911" s="28"/>
      <c r="HRX911" s="28"/>
      <c r="HRY911" s="28"/>
      <c r="HRZ911" s="28"/>
      <c r="HSA911" s="28"/>
      <c r="HSB911" s="28"/>
      <c r="HSC911" s="28"/>
      <c r="HSD911" s="28"/>
      <c r="HSE911" s="28"/>
      <c r="HSF911" s="28"/>
      <c r="HSG911" s="28"/>
      <c r="HSH911" s="28"/>
      <c r="HSI911" s="28"/>
      <c r="HSJ911" s="28"/>
      <c r="HSK911" s="28"/>
      <c r="HSL911" s="28"/>
      <c r="HSM911" s="28"/>
      <c r="HSN911" s="28"/>
      <c r="HSO911" s="28"/>
      <c r="HSP911" s="28"/>
      <c r="HSQ911" s="28"/>
      <c r="HSR911" s="28"/>
      <c r="HSS911" s="28"/>
      <c r="HST911" s="28"/>
      <c r="HSU911" s="28"/>
      <c r="HSV911" s="28"/>
      <c r="HSW911" s="28"/>
      <c r="HSX911" s="28"/>
      <c r="HSY911" s="28"/>
      <c r="HSZ911" s="28"/>
      <c r="HTA911" s="28"/>
      <c r="HTB911" s="28"/>
      <c r="HTC911" s="28"/>
      <c r="HTD911" s="28"/>
      <c r="HTE911" s="28"/>
      <c r="HTF911" s="28"/>
      <c r="HTG911" s="28"/>
      <c r="HTH911" s="28"/>
      <c r="HTI911" s="28"/>
      <c r="HTJ911" s="28"/>
      <c r="HTK911" s="28"/>
      <c r="HTL911" s="28"/>
      <c r="HTM911" s="28"/>
      <c r="HTN911" s="28"/>
      <c r="HTO911" s="28"/>
      <c r="HTP911" s="28"/>
      <c r="HTQ911" s="28"/>
      <c r="HTR911" s="28"/>
      <c r="HTS911" s="28"/>
      <c r="HTT911" s="28"/>
      <c r="HTU911" s="28"/>
      <c r="HTV911" s="28"/>
      <c r="HTW911" s="28"/>
      <c r="HTX911" s="28"/>
      <c r="HTY911" s="28"/>
      <c r="HTZ911" s="28"/>
      <c r="HUA911" s="28"/>
      <c r="HUB911" s="28"/>
      <c r="HUC911" s="28"/>
      <c r="HUD911" s="28"/>
      <c r="HUE911" s="28"/>
      <c r="HUF911" s="28"/>
      <c r="HUG911" s="28"/>
      <c r="HUH911" s="28"/>
      <c r="HUI911" s="28"/>
      <c r="HUJ911" s="28"/>
      <c r="HUK911" s="28"/>
      <c r="HUL911" s="28"/>
      <c r="HUM911" s="28"/>
      <c r="HUN911" s="28"/>
      <c r="HUO911" s="28"/>
      <c r="HUP911" s="28"/>
      <c r="HUQ911" s="28"/>
      <c r="HUR911" s="28"/>
      <c r="HUS911" s="28"/>
      <c r="HUT911" s="28"/>
      <c r="HUU911" s="28"/>
      <c r="HUV911" s="28"/>
      <c r="HUW911" s="28"/>
      <c r="HUX911" s="28"/>
      <c r="HUY911" s="28"/>
      <c r="HUZ911" s="28"/>
      <c r="HVA911" s="28"/>
      <c r="HVB911" s="28"/>
      <c r="HVC911" s="28"/>
      <c r="HVD911" s="28"/>
      <c r="HVE911" s="28"/>
      <c r="HVF911" s="28"/>
      <c r="HVG911" s="28"/>
      <c r="HVH911" s="28"/>
      <c r="HVI911" s="28"/>
      <c r="HVJ911" s="28"/>
      <c r="HVK911" s="28"/>
      <c r="HVL911" s="28"/>
      <c r="HVM911" s="28"/>
      <c r="HVN911" s="28"/>
      <c r="HVO911" s="28"/>
      <c r="HVP911" s="28"/>
      <c r="HVQ911" s="28"/>
      <c r="HVR911" s="28"/>
      <c r="HVS911" s="28"/>
      <c r="HVT911" s="28"/>
      <c r="HVU911" s="28"/>
      <c r="HVV911" s="28"/>
      <c r="HVW911" s="28"/>
      <c r="HVX911" s="28"/>
      <c r="HVY911" s="28"/>
      <c r="HVZ911" s="28"/>
      <c r="HWA911" s="28"/>
      <c r="HWB911" s="28"/>
      <c r="HWC911" s="28"/>
      <c r="HWD911" s="28"/>
      <c r="HWE911" s="28"/>
      <c r="HWF911" s="28"/>
      <c r="HWG911" s="28"/>
      <c r="HWH911" s="28"/>
      <c r="HWI911" s="28"/>
      <c r="HWJ911" s="28"/>
      <c r="HWK911" s="28"/>
      <c r="HWL911" s="28"/>
      <c r="HWM911" s="28"/>
      <c r="HWN911" s="28"/>
      <c r="HWO911" s="28"/>
      <c r="HWP911" s="28"/>
      <c r="HWQ911" s="28"/>
      <c r="HWR911" s="28"/>
      <c r="HWS911" s="28"/>
      <c r="HWT911" s="28"/>
      <c r="HWU911" s="28"/>
      <c r="HWV911" s="28"/>
      <c r="HWW911" s="28"/>
      <c r="HWX911" s="28"/>
      <c r="HWY911" s="28"/>
      <c r="HWZ911" s="28"/>
      <c r="HXA911" s="28"/>
      <c r="HXB911" s="28"/>
      <c r="HXC911" s="28"/>
      <c r="HXD911" s="28"/>
      <c r="HXE911" s="28"/>
      <c r="HXF911" s="28"/>
      <c r="HXG911" s="28"/>
      <c r="HXH911" s="28"/>
      <c r="HXI911" s="28"/>
      <c r="HXJ911" s="28"/>
      <c r="HXK911" s="28"/>
      <c r="HXL911" s="28"/>
      <c r="HXM911" s="28"/>
      <c r="HXN911" s="28"/>
      <c r="HXO911" s="28"/>
      <c r="HXP911" s="28"/>
      <c r="HXQ911" s="28"/>
      <c r="HXR911" s="28"/>
      <c r="HXS911" s="28"/>
      <c r="HXT911" s="28"/>
      <c r="HXU911" s="28"/>
      <c r="HXV911" s="28"/>
      <c r="HXW911" s="28"/>
      <c r="HXX911" s="28"/>
      <c r="HXY911" s="28"/>
      <c r="HXZ911" s="28"/>
      <c r="HYA911" s="28"/>
      <c r="HYB911" s="28"/>
      <c r="HYC911" s="28"/>
      <c r="HYD911" s="28"/>
      <c r="HYE911" s="28"/>
      <c r="HYF911" s="28"/>
      <c r="HYG911" s="28"/>
      <c r="HYH911" s="28"/>
      <c r="HYI911" s="28"/>
      <c r="HYJ911" s="28"/>
      <c r="HYK911" s="28"/>
      <c r="HYL911" s="28"/>
      <c r="HYM911" s="28"/>
      <c r="HYN911" s="28"/>
      <c r="HYO911" s="28"/>
      <c r="HYP911" s="28"/>
      <c r="HYQ911" s="28"/>
      <c r="HYR911" s="28"/>
      <c r="HYS911" s="28"/>
      <c r="HYT911" s="28"/>
      <c r="HYU911" s="28"/>
      <c r="HYV911" s="28"/>
      <c r="HYW911" s="28"/>
      <c r="HYX911" s="28"/>
      <c r="HYY911" s="28"/>
      <c r="HYZ911" s="28"/>
      <c r="HZA911" s="28"/>
      <c r="HZB911" s="28"/>
      <c r="HZC911" s="28"/>
      <c r="HZD911" s="28"/>
      <c r="HZE911" s="28"/>
      <c r="HZF911" s="28"/>
      <c r="HZG911" s="28"/>
      <c r="HZH911" s="28"/>
      <c r="HZI911" s="28"/>
      <c r="HZJ911" s="28"/>
      <c r="HZK911" s="28"/>
      <c r="HZL911" s="28"/>
      <c r="HZM911" s="28"/>
      <c r="HZN911" s="28"/>
      <c r="HZO911" s="28"/>
      <c r="HZP911" s="28"/>
      <c r="HZQ911" s="28"/>
      <c r="HZR911" s="28"/>
      <c r="HZS911" s="28"/>
      <c r="HZT911" s="28"/>
      <c r="HZU911" s="28"/>
      <c r="HZV911" s="28"/>
      <c r="HZW911" s="28"/>
      <c r="HZX911" s="28"/>
      <c r="HZY911" s="28"/>
      <c r="HZZ911" s="28"/>
      <c r="IAA911" s="28"/>
      <c r="IAB911" s="28"/>
      <c r="IAC911" s="28"/>
      <c r="IAD911" s="28"/>
      <c r="IAE911" s="28"/>
      <c r="IAF911" s="28"/>
      <c r="IAG911" s="28"/>
      <c r="IAH911" s="28"/>
      <c r="IAI911" s="28"/>
      <c r="IAJ911" s="28"/>
      <c r="IAK911" s="28"/>
      <c r="IAL911" s="28"/>
      <c r="IAM911" s="28"/>
      <c r="IAN911" s="28"/>
      <c r="IAO911" s="28"/>
      <c r="IAP911" s="28"/>
      <c r="IAQ911" s="28"/>
      <c r="IAR911" s="28"/>
      <c r="IAS911" s="28"/>
      <c r="IAT911" s="28"/>
      <c r="IAU911" s="28"/>
      <c r="IAV911" s="28"/>
      <c r="IAW911" s="28"/>
      <c r="IAX911" s="28"/>
      <c r="IAY911" s="28"/>
      <c r="IAZ911" s="28"/>
      <c r="IBA911" s="28"/>
      <c r="IBB911" s="28"/>
      <c r="IBC911" s="28"/>
      <c r="IBD911" s="28"/>
      <c r="IBE911" s="28"/>
      <c r="IBF911" s="28"/>
      <c r="IBG911" s="28"/>
      <c r="IBH911" s="28"/>
      <c r="IBI911" s="28"/>
      <c r="IBJ911" s="28"/>
      <c r="IBK911" s="28"/>
      <c r="IBL911" s="28"/>
      <c r="IBM911" s="28"/>
      <c r="IBN911" s="28"/>
      <c r="IBO911" s="28"/>
      <c r="IBP911" s="28"/>
      <c r="IBQ911" s="28"/>
      <c r="IBR911" s="28"/>
      <c r="IBS911" s="28"/>
      <c r="IBT911" s="28"/>
      <c r="IBU911" s="28"/>
      <c r="IBV911" s="28"/>
      <c r="IBW911" s="28"/>
      <c r="IBX911" s="28"/>
      <c r="IBY911" s="28"/>
      <c r="IBZ911" s="28"/>
      <c r="ICA911" s="28"/>
      <c r="ICB911" s="28"/>
      <c r="ICC911" s="28"/>
      <c r="ICD911" s="28"/>
      <c r="ICE911" s="28"/>
      <c r="ICF911" s="28"/>
      <c r="ICG911" s="28"/>
      <c r="ICH911" s="28"/>
      <c r="ICI911" s="28"/>
      <c r="ICJ911" s="28"/>
      <c r="ICK911" s="28"/>
      <c r="ICL911" s="28"/>
      <c r="ICM911" s="28"/>
      <c r="ICN911" s="28"/>
      <c r="ICO911" s="28"/>
      <c r="ICP911" s="28"/>
      <c r="ICQ911" s="28"/>
      <c r="ICR911" s="28"/>
      <c r="ICS911" s="28"/>
      <c r="ICT911" s="28"/>
      <c r="ICU911" s="28"/>
      <c r="ICV911" s="28"/>
      <c r="ICW911" s="28"/>
      <c r="ICX911" s="28"/>
      <c r="ICY911" s="28"/>
      <c r="ICZ911" s="28"/>
      <c r="IDA911" s="28"/>
      <c r="IDB911" s="28"/>
      <c r="IDC911" s="28"/>
      <c r="IDD911" s="28"/>
      <c r="IDE911" s="28"/>
      <c r="IDF911" s="28"/>
      <c r="IDG911" s="28"/>
      <c r="IDH911" s="28"/>
      <c r="IDI911" s="28"/>
      <c r="IDJ911" s="28"/>
      <c r="IDK911" s="28"/>
      <c r="IDL911" s="28"/>
      <c r="IDM911" s="28"/>
      <c r="IDN911" s="28"/>
      <c r="IDO911" s="28"/>
      <c r="IDP911" s="28"/>
      <c r="IDQ911" s="28"/>
      <c r="IDR911" s="28"/>
      <c r="IDS911" s="28"/>
      <c r="IDT911" s="28"/>
      <c r="IDU911" s="28"/>
      <c r="IDV911" s="28"/>
      <c r="IDW911" s="28"/>
      <c r="IDX911" s="28"/>
      <c r="IDY911" s="28"/>
      <c r="IDZ911" s="28"/>
      <c r="IEA911" s="28"/>
      <c r="IEB911" s="28"/>
      <c r="IEC911" s="28"/>
      <c r="IED911" s="28"/>
      <c r="IEE911" s="28"/>
      <c r="IEF911" s="28"/>
      <c r="IEG911" s="28"/>
      <c r="IEH911" s="28"/>
      <c r="IEI911" s="28"/>
      <c r="IEJ911" s="28"/>
      <c r="IEK911" s="28"/>
      <c r="IEL911" s="28"/>
      <c r="IEM911" s="28"/>
      <c r="IEN911" s="28"/>
      <c r="IEO911" s="28"/>
      <c r="IEP911" s="28"/>
      <c r="IEQ911" s="28"/>
      <c r="IER911" s="28"/>
      <c r="IES911" s="28"/>
      <c r="IET911" s="28"/>
      <c r="IEU911" s="28"/>
      <c r="IEV911" s="28"/>
      <c r="IEW911" s="28"/>
      <c r="IEX911" s="28"/>
      <c r="IEY911" s="28"/>
      <c r="IEZ911" s="28"/>
      <c r="IFA911" s="28"/>
      <c r="IFB911" s="28"/>
      <c r="IFC911" s="28"/>
      <c r="IFD911" s="28"/>
      <c r="IFE911" s="28"/>
      <c r="IFF911" s="28"/>
      <c r="IFG911" s="28"/>
      <c r="IFH911" s="28"/>
      <c r="IFI911" s="28"/>
      <c r="IFJ911" s="28"/>
      <c r="IFK911" s="28"/>
      <c r="IFL911" s="28"/>
      <c r="IFM911" s="28"/>
      <c r="IFN911" s="28"/>
      <c r="IFO911" s="28"/>
      <c r="IFP911" s="28"/>
      <c r="IFQ911" s="28"/>
      <c r="IFR911" s="28"/>
      <c r="IFS911" s="28"/>
      <c r="IFT911" s="28"/>
      <c r="IFU911" s="28"/>
      <c r="IFV911" s="28"/>
      <c r="IFW911" s="28"/>
      <c r="IFX911" s="28"/>
      <c r="IFY911" s="28"/>
      <c r="IFZ911" s="28"/>
      <c r="IGA911" s="28"/>
      <c r="IGB911" s="28"/>
      <c r="IGC911" s="28"/>
      <c r="IGD911" s="28"/>
      <c r="IGE911" s="28"/>
      <c r="IGF911" s="28"/>
      <c r="IGG911" s="28"/>
      <c r="IGH911" s="28"/>
      <c r="IGI911" s="28"/>
      <c r="IGJ911" s="28"/>
      <c r="IGK911" s="28"/>
      <c r="IGL911" s="28"/>
      <c r="IGM911" s="28"/>
      <c r="IGN911" s="28"/>
      <c r="IGO911" s="28"/>
      <c r="IGP911" s="28"/>
      <c r="IGQ911" s="28"/>
      <c r="IGR911" s="28"/>
      <c r="IGS911" s="28"/>
      <c r="IGT911" s="28"/>
      <c r="IGU911" s="28"/>
      <c r="IGV911" s="28"/>
      <c r="IGW911" s="28"/>
      <c r="IGX911" s="28"/>
      <c r="IGY911" s="28"/>
      <c r="IGZ911" s="28"/>
      <c r="IHA911" s="28"/>
      <c r="IHB911" s="28"/>
      <c r="IHC911" s="28"/>
      <c r="IHD911" s="28"/>
      <c r="IHE911" s="28"/>
      <c r="IHF911" s="28"/>
      <c r="IHG911" s="28"/>
      <c r="IHH911" s="28"/>
      <c r="IHI911" s="28"/>
      <c r="IHJ911" s="28"/>
      <c r="IHK911" s="28"/>
      <c r="IHL911" s="28"/>
      <c r="IHM911" s="28"/>
      <c r="IHN911" s="28"/>
      <c r="IHO911" s="28"/>
      <c r="IHP911" s="28"/>
      <c r="IHQ911" s="28"/>
      <c r="IHR911" s="28"/>
      <c r="IHS911" s="28"/>
      <c r="IHT911" s="28"/>
      <c r="IHU911" s="28"/>
      <c r="IHV911" s="28"/>
      <c r="IHW911" s="28"/>
      <c r="IHX911" s="28"/>
      <c r="IHY911" s="28"/>
      <c r="IHZ911" s="28"/>
      <c r="IIA911" s="28"/>
      <c r="IIB911" s="28"/>
      <c r="IIC911" s="28"/>
      <c r="IID911" s="28"/>
      <c r="IIE911" s="28"/>
      <c r="IIF911" s="28"/>
      <c r="IIG911" s="28"/>
      <c r="IIH911" s="28"/>
      <c r="III911" s="28"/>
      <c r="IIJ911" s="28"/>
      <c r="IIK911" s="28"/>
      <c r="IIL911" s="28"/>
      <c r="IIM911" s="28"/>
      <c r="IIN911" s="28"/>
      <c r="IIO911" s="28"/>
      <c r="IIP911" s="28"/>
      <c r="IIQ911" s="28"/>
      <c r="IIR911" s="28"/>
      <c r="IIS911" s="28"/>
      <c r="IIT911" s="28"/>
      <c r="IIU911" s="28"/>
      <c r="IIV911" s="28"/>
      <c r="IIW911" s="28"/>
      <c r="IIX911" s="28"/>
      <c r="IIY911" s="28"/>
      <c r="IIZ911" s="28"/>
      <c r="IJA911" s="28"/>
      <c r="IJB911" s="28"/>
      <c r="IJC911" s="28"/>
      <c r="IJD911" s="28"/>
      <c r="IJE911" s="28"/>
      <c r="IJF911" s="28"/>
      <c r="IJG911" s="28"/>
      <c r="IJH911" s="28"/>
      <c r="IJI911" s="28"/>
      <c r="IJJ911" s="28"/>
      <c r="IJK911" s="28"/>
      <c r="IJL911" s="28"/>
      <c r="IJM911" s="28"/>
      <c r="IJN911" s="28"/>
      <c r="IJO911" s="28"/>
      <c r="IJP911" s="28"/>
      <c r="IJQ911" s="28"/>
      <c r="IJR911" s="28"/>
      <c r="IJS911" s="28"/>
      <c r="IJT911" s="28"/>
      <c r="IJU911" s="28"/>
      <c r="IJV911" s="28"/>
      <c r="IJW911" s="28"/>
      <c r="IJX911" s="28"/>
      <c r="IJY911" s="28"/>
      <c r="IJZ911" s="28"/>
      <c r="IKA911" s="28"/>
      <c r="IKB911" s="28"/>
      <c r="IKC911" s="28"/>
      <c r="IKD911" s="28"/>
      <c r="IKE911" s="28"/>
      <c r="IKF911" s="28"/>
      <c r="IKG911" s="28"/>
      <c r="IKH911" s="28"/>
      <c r="IKI911" s="28"/>
      <c r="IKJ911" s="28"/>
      <c r="IKK911" s="28"/>
      <c r="IKL911" s="28"/>
      <c r="IKM911" s="28"/>
      <c r="IKN911" s="28"/>
      <c r="IKO911" s="28"/>
      <c r="IKP911" s="28"/>
      <c r="IKQ911" s="28"/>
      <c r="IKR911" s="28"/>
      <c r="IKS911" s="28"/>
      <c r="IKT911" s="28"/>
      <c r="IKU911" s="28"/>
      <c r="IKV911" s="28"/>
      <c r="IKW911" s="28"/>
      <c r="IKX911" s="28"/>
      <c r="IKY911" s="28"/>
      <c r="IKZ911" s="28"/>
      <c r="ILA911" s="28"/>
      <c r="ILB911" s="28"/>
      <c r="ILC911" s="28"/>
      <c r="ILD911" s="28"/>
      <c r="ILE911" s="28"/>
      <c r="ILF911" s="28"/>
      <c r="ILG911" s="28"/>
      <c r="ILH911" s="28"/>
      <c r="ILI911" s="28"/>
      <c r="ILJ911" s="28"/>
      <c r="ILK911" s="28"/>
      <c r="ILL911" s="28"/>
      <c r="ILM911" s="28"/>
      <c r="ILN911" s="28"/>
      <c r="ILO911" s="28"/>
      <c r="ILP911" s="28"/>
      <c r="ILQ911" s="28"/>
      <c r="ILR911" s="28"/>
      <c r="ILS911" s="28"/>
      <c r="ILT911" s="28"/>
      <c r="ILU911" s="28"/>
      <c r="ILV911" s="28"/>
      <c r="ILW911" s="28"/>
      <c r="ILX911" s="28"/>
      <c r="ILY911" s="28"/>
      <c r="ILZ911" s="28"/>
      <c r="IMA911" s="28"/>
      <c r="IMB911" s="28"/>
      <c r="IMC911" s="28"/>
      <c r="IMD911" s="28"/>
      <c r="IME911" s="28"/>
      <c r="IMF911" s="28"/>
      <c r="IMG911" s="28"/>
      <c r="IMH911" s="28"/>
      <c r="IMI911" s="28"/>
      <c r="IMJ911" s="28"/>
      <c r="IMK911" s="28"/>
      <c r="IML911" s="28"/>
      <c r="IMM911" s="28"/>
      <c r="IMN911" s="28"/>
      <c r="IMO911" s="28"/>
      <c r="IMP911" s="28"/>
      <c r="IMQ911" s="28"/>
      <c r="IMR911" s="28"/>
      <c r="IMS911" s="28"/>
      <c r="IMT911" s="28"/>
      <c r="IMU911" s="28"/>
      <c r="IMV911" s="28"/>
      <c r="IMW911" s="28"/>
      <c r="IMX911" s="28"/>
      <c r="IMY911" s="28"/>
      <c r="IMZ911" s="28"/>
      <c r="INA911" s="28"/>
      <c r="INB911" s="28"/>
      <c r="INC911" s="28"/>
      <c r="IND911" s="28"/>
      <c r="INE911" s="28"/>
      <c r="INF911" s="28"/>
      <c r="ING911" s="28"/>
      <c r="INH911" s="28"/>
      <c r="INI911" s="28"/>
      <c r="INJ911" s="28"/>
      <c r="INK911" s="28"/>
      <c r="INL911" s="28"/>
      <c r="INM911" s="28"/>
      <c r="INN911" s="28"/>
      <c r="INO911" s="28"/>
      <c r="INP911" s="28"/>
      <c r="INQ911" s="28"/>
      <c r="INR911" s="28"/>
      <c r="INS911" s="28"/>
      <c r="INT911" s="28"/>
      <c r="INU911" s="28"/>
      <c r="INV911" s="28"/>
      <c r="INW911" s="28"/>
      <c r="INX911" s="28"/>
      <c r="INY911" s="28"/>
      <c r="INZ911" s="28"/>
      <c r="IOA911" s="28"/>
      <c r="IOB911" s="28"/>
      <c r="IOC911" s="28"/>
      <c r="IOD911" s="28"/>
      <c r="IOE911" s="28"/>
      <c r="IOF911" s="28"/>
      <c r="IOG911" s="28"/>
      <c r="IOH911" s="28"/>
      <c r="IOI911" s="28"/>
      <c r="IOJ911" s="28"/>
      <c r="IOK911" s="28"/>
      <c r="IOL911" s="28"/>
      <c r="IOM911" s="28"/>
      <c r="ION911" s="28"/>
      <c r="IOO911" s="28"/>
      <c r="IOP911" s="28"/>
      <c r="IOQ911" s="28"/>
      <c r="IOR911" s="28"/>
      <c r="IOS911" s="28"/>
      <c r="IOT911" s="28"/>
      <c r="IOU911" s="28"/>
      <c r="IOV911" s="28"/>
      <c r="IOW911" s="28"/>
      <c r="IOX911" s="28"/>
      <c r="IOY911" s="28"/>
      <c r="IOZ911" s="28"/>
      <c r="IPA911" s="28"/>
      <c r="IPB911" s="28"/>
      <c r="IPC911" s="28"/>
      <c r="IPD911" s="28"/>
      <c r="IPE911" s="28"/>
      <c r="IPF911" s="28"/>
      <c r="IPG911" s="28"/>
      <c r="IPH911" s="28"/>
      <c r="IPI911" s="28"/>
      <c r="IPJ911" s="28"/>
      <c r="IPK911" s="28"/>
      <c r="IPL911" s="28"/>
      <c r="IPM911" s="28"/>
      <c r="IPN911" s="28"/>
      <c r="IPO911" s="28"/>
      <c r="IPP911" s="28"/>
      <c r="IPQ911" s="28"/>
      <c r="IPR911" s="28"/>
      <c r="IPS911" s="28"/>
      <c r="IPT911" s="28"/>
      <c r="IPU911" s="28"/>
      <c r="IPV911" s="28"/>
      <c r="IPW911" s="28"/>
      <c r="IPX911" s="28"/>
      <c r="IPY911" s="28"/>
      <c r="IPZ911" s="28"/>
      <c r="IQA911" s="28"/>
      <c r="IQB911" s="28"/>
      <c r="IQC911" s="28"/>
      <c r="IQD911" s="28"/>
      <c r="IQE911" s="28"/>
      <c r="IQF911" s="28"/>
      <c r="IQG911" s="28"/>
      <c r="IQH911" s="28"/>
      <c r="IQI911" s="28"/>
      <c r="IQJ911" s="28"/>
      <c r="IQK911" s="28"/>
      <c r="IQL911" s="28"/>
      <c r="IQM911" s="28"/>
      <c r="IQN911" s="28"/>
      <c r="IQO911" s="28"/>
      <c r="IQP911" s="28"/>
      <c r="IQQ911" s="28"/>
      <c r="IQR911" s="28"/>
      <c r="IQS911" s="28"/>
      <c r="IQT911" s="28"/>
      <c r="IQU911" s="28"/>
      <c r="IQV911" s="28"/>
      <c r="IQW911" s="28"/>
      <c r="IQX911" s="28"/>
      <c r="IQY911" s="28"/>
      <c r="IQZ911" s="28"/>
      <c r="IRA911" s="28"/>
      <c r="IRB911" s="28"/>
      <c r="IRC911" s="28"/>
      <c r="IRD911" s="28"/>
      <c r="IRE911" s="28"/>
      <c r="IRF911" s="28"/>
      <c r="IRG911" s="28"/>
      <c r="IRH911" s="28"/>
      <c r="IRI911" s="28"/>
      <c r="IRJ911" s="28"/>
      <c r="IRK911" s="28"/>
      <c r="IRL911" s="28"/>
      <c r="IRM911" s="28"/>
      <c r="IRN911" s="28"/>
      <c r="IRO911" s="28"/>
      <c r="IRP911" s="28"/>
      <c r="IRQ911" s="28"/>
      <c r="IRR911" s="28"/>
      <c r="IRS911" s="28"/>
      <c r="IRT911" s="28"/>
      <c r="IRU911" s="28"/>
      <c r="IRV911" s="28"/>
      <c r="IRW911" s="28"/>
      <c r="IRX911" s="28"/>
      <c r="IRY911" s="28"/>
      <c r="IRZ911" s="28"/>
      <c r="ISA911" s="28"/>
      <c r="ISB911" s="28"/>
      <c r="ISC911" s="28"/>
      <c r="ISD911" s="28"/>
      <c r="ISE911" s="28"/>
      <c r="ISF911" s="28"/>
      <c r="ISG911" s="28"/>
      <c r="ISH911" s="28"/>
      <c r="ISI911" s="28"/>
      <c r="ISJ911" s="28"/>
      <c r="ISK911" s="28"/>
      <c r="ISL911" s="28"/>
      <c r="ISM911" s="28"/>
      <c r="ISN911" s="28"/>
      <c r="ISO911" s="28"/>
      <c r="ISP911" s="28"/>
      <c r="ISQ911" s="28"/>
      <c r="ISR911" s="28"/>
      <c r="ISS911" s="28"/>
      <c r="IST911" s="28"/>
      <c r="ISU911" s="28"/>
      <c r="ISV911" s="28"/>
      <c r="ISW911" s="28"/>
      <c r="ISX911" s="28"/>
      <c r="ISY911" s="28"/>
      <c r="ISZ911" s="28"/>
      <c r="ITA911" s="28"/>
      <c r="ITB911" s="28"/>
      <c r="ITC911" s="28"/>
      <c r="ITD911" s="28"/>
      <c r="ITE911" s="28"/>
      <c r="ITF911" s="28"/>
      <c r="ITG911" s="28"/>
      <c r="ITH911" s="28"/>
      <c r="ITI911" s="28"/>
      <c r="ITJ911" s="28"/>
      <c r="ITK911" s="28"/>
      <c r="ITL911" s="28"/>
      <c r="ITM911" s="28"/>
      <c r="ITN911" s="28"/>
      <c r="ITO911" s="28"/>
      <c r="ITP911" s="28"/>
      <c r="ITQ911" s="28"/>
      <c r="ITR911" s="28"/>
      <c r="ITS911" s="28"/>
      <c r="ITT911" s="28"/>
      <c r="ITU911" s="28"/>
      <c r="ITV911" s="28"/>
      <c r="ITW911" s="28"/>
      <c r="ITX911" s="28"/>
      <c r="ITY911" s="28"/>
      <c r="ITZ911" s="28"/>
      <c r="IUA911" s="28"/>
      <c r="IUB911" s="28"/>
      <c r="IUC911" s="28"/>
      <c r="IUD911" s="28"/>
      <c r="IUE911" s="28"/>
      <c r="IUF911" s="28"/>
      <c r="IUG911" s="28"/>
      <c r="IUH911" s="28"/>
      <c r="IUI911" s="28"/>
      <c r="IUJ911" s="28"/>
      <c r="IUK911" s="28"/>
      <c r="IUL911" s="28"/>
      <c r="IUM911" s="28"/>
      <c r="IUN911" s="28"/>
      <c r="IUO911" s="28"/>
      <c r="IUP911" s="28"/>
      <c r="IUQ911" s="28"/>
      <c r="IUR911" s="28"/>
      <c r="IUS911" s="28"/>
      <c r="IUT911" s="28"/>
      <c r="IUU911" s="28"/>
      <c r="IUV911" s="28"/>
      <c r="IUW911" s="28"/>
      <c r="IUX911" s="28"/>
      <c r="IUY911" s="28"/>
      <c r="IUZ911" s="28"/>
      <c r="IVA911" s="28"/>
      <c r="IVB911" s="28"/>
      <c r="IVC911" s="28"/>
      <c r="IVD911" s="28"/>
      <c r="IVE911" s="28"/>
      <c r="IVF911" s="28"/>
      <c r="IVG911" s="28"/>
      <c r="IVH911" s="28"/>
      <c r="IVI911" s="28"/>
      <c r="IVJ911" s="28"/>
      <c r="IVK911" s="28"/>
      <c r="IVL911" s="28"/>
      <c r="IVM911" s="28"/>
      <c r="IVN911" s="28"/>
      <c r="IVO911" s="28"/>
      <c r="IVP911" s="28"/>
      <c r="IVQ911" s="28"/>
      <c r="IVR911" s="28"/>
      <c r="IVS911" s="28"/>
      <c r="IVT911" s="28"/>
      <c r="IVU911" s="28"/>
      <c r="IVV911" s="28"/>
      <c r="IVW911" s="28"/>
      <c r="IVX911" s="28"/>
      <c r="IVY911" s="28"/>
      <c r="IVZ911" s="28"/>
      <c r="IWA911" s="28"/>
      <c r="IWB911" s="28"/>
      <c r="IWC911" s="28"/>
      <c r="IWD911" s="28"/>
      <c r="IWE911" s="28"/>
      <c r="IWF911" s="28"/>
      <c r="IWG911" s="28"/>
      <c r="IWH911" s="28"/>
      <c r="IWI911" s="28"/>
      <c r="IWJ911" s="28"/>
      <c r="IWK911" s="28"/>
      <c r="IWL911" s="28"/>
      <c r="IWM911" s="28"/>
      <c r="IWN911" s="28"/>
      <c r="IWO911" s="28"/>
      <c r="IWP911" s="28"/>
      <c r="IWQ911" s="28"/>
      <c r="IWR911" s="28"/>
      <c r="IWS911" s="28"/>
      <c r="IWT911" s="28"/>
      <c r="IWU911" s="28"/>
      <c r="IWV911" s="28"/>
      <c r="IWW911" s="28"/>
      <c r="IWX911" s="28"/>
      <c r="IWY911" s="28"/>
      <c r="IWZ911" s="28"/>
      <c r="IXA911" s="28"/>
      <c r="IXB911" s="28"/>
      <c r="IXC911" s="28"/>
      <c r="IXD911" s="28"/>
      <c r="IXE911" s="28"/>
      <c r="IXF911" s="28"/>
      <c r="IXG911" s="28"/>
      <c r="IXH911" s="28"/>
      <c r="IXI911" s="28"/>
      <c r="IXJ911" s="28"/>
      <c r="IXK911" s="28"/>
      <c r="IXL911" s="28"/>
      <c r="IXM911" s="28"/>
      <c r="IXN911" s="28"/>
      <c r="IXO911" s="28"/>
      <c r="IXP911" s="28"/>
      <c r="IXQ911" s="28"/>
      <c r="IXR911" s="28"/>
      <c r="IXS911" s="28"/>
      <c r="IXT911" s="28"/>
      <c r="IXU911" s="28"/>
      <c r="IXV911" s="28"/>
      <c r="IXW911" s="28"/>
      <c r="IXX911" s="28"/>
      <c r="IXY911" s="28"/>
      <c r="IXZ911" s="28"/>
      <c r="IYA911" s="28"/>
      <c r="IYB911" s="28"/>
      <c r="IYC911" s="28"/>
      <c r="IYD911" s="28"/>
      <c r="IYE911" s="28"/>
      <c r="IYF911" s="28"/>
      <c r="IYG911" s="28"/>
      <c r="IYH911" s="28"/>
      <c r="IYI911" s="28"/>
      <c r="IYJ911" s="28"/>
      <c r="IYK911" s="28"/>
      <c r="IYL911" s="28"/>
      <c r="IYM911" s="28"/>
      <c r="IYN911" s="28"/>
      <c r="IYO911" s="28"/>
      <c r="IYP911" s="28"/>
      <c r="IYQ911" s="28"/>
      <c r="IYR911" s="28"/>
      <c r="IYS911" s="28"/>
      <c r="IYT911" s="28"/>
      <c r="IYU911" s="28"/>
      <c r="IYV911" s="28"/>
      <c r="IYW911" s="28"/>
      <c r="IYX911" s="28"/>
      <c r="IYY911" s="28"/>
      <c r="IYZ911" s="28"/>
      <c r="IZA911" s="28"/>
      <c r="IZB911" s="28"/>
      <c r="IZC911" s="28"/>
      <c r="IZD911" s="28"/>
      <c r="IZE911" s="28"/>
      <c r="IZF911" s="28"/>
      <c r="IZG911" s="28"/>
      <c r="IZH911" s="28"/>
      <c r="IZI911" s="28"/>
      <c r="IZJ911" s="28"/>
      <c r="IZK911" s="28"/>
      <c r="IZL911" s="28"/>
      <c r="IZM911" s="28"/>
      <c r="IZN911" s="28"/>
      <c r="IZO911" s="28"/>
      <c r="IZP911" s="28"/>
      <c r="IZQ911" s="28"/>
      <c r="IZR911" s="28"/>
      <c r="IZS911" s="28"/>
      <c r="IZT911" s="28"/>
      <c r="IZU911" s="28"/>
      <c r="IZV911" s="28"/>
      <c r="IZW911" s="28"/>
      <c r="IZX911" s="28"/>
      <c r="IZY911" s="28"/>
      <c r="IZZ911" s="28"/>
      <c r="JAA911" s="28"/>
      <c r="JAB911" s="28"/>
      <c r="JAC911" s="28"/>
      <c r="JAD911" s="28"/>
      <c r="JAE911" s="28"/>
      <c r="JAF911" s="28"/>
      <c r="JAG911" s="28"/>
      <c r="JAH911" s="28"/>
      <c r="JAI911" s="28"/>
      <c r="JAJ911" s="28"/>
      <c r="JAK911" s="28"/>
      <c r="JAL911" s="28"/>
      <c r="JAM911" s="28"/>
      <c r="JAN911" s="28"/>
      <c r="JAO911" s="28"/>
      <c r="JAP911" s="28"/>
      <c r="JAQ911" s="28"/>
      <c r="JAR911" s="28"/>
      <c r="JAS911" s="28"/>
      <c r="JAT911" s="28"/>
      <c r="JAU911" s="28"/>
      <c r="JAV911" s="28"/>
      <c r="JAW911" s="28"/>
      <c r="JAX911" s="28"/>
      <c r="JAY911" s="28"/>
      <c r="JAZ911" s="28"/>
      <c r="JBA911" s="28"/>
      <c r="JBB911" s="28"/>
      <c r="JBC911" s="28"/>
      <c r="JBD911" s="28"/>
      <c r="JBE911" s="28"/>
      <c r="JBF911" s="28"/>
      <c r="JBG911" s="28"/>
      <c r="JBH911" s="28"/>
      <c r="JBI911" s="28"/>
      <c r="JBJ911" s="28"/>
      <c r="JBK911" s="28"/>
      <c r="JBL911" s="28"/>
      <c r="JBM911" s="28"/>
      <c r="JBN911" s="28"/>
      <c r="JBO911" s="28"/>
      <c r="JBP911" s="28"/>
      <c r="JBQ911" s="28"/>
      <c r="JBR911" s="28"/>
      <c r="JBS911" s="28"/>
      <c r="JBT911" s="28"/>
      <c r="JBU911" s="28"/>
      <c r="JBV911" s="28"/>
      <c r="JBW911" s="28"/>
      <c r="JBX911" s="28"/>
      <c r="JBY911" s="28"/>
      <c r="JBZ911" s="28"/>
      <c r="JCA911" s="28"/>
      <c r="JCB911" s="28"/>
      <c r="JCC911" s="28"/>
      <c r="JCD911" s="28"/>
      <c r="JCE911" s="28"/>
      <c r="JCF911" s="28"/>
      <c r="JCG911" s="28"/>
      <c r="JCH911" s="28"/>
      <c r="JCI911" s="28"/>
      <c r="JCJ911" s="28"/>
      <c r="JCK911" s="28"/>
      <c r="JCL911" s="28"/>
      <c r="JCM911" s="28"/>
      <c r="JCN911" s="28"/>
      <c r="JCO911" s="28"/>
      <c r="JCP911" s="28"/>
      <c r="JCQ911" s="28"/>
      <c r="JCR911" s="28"/>
      <c r="JCS911" s="28"/>
      <c r="JCT911" s="28"/>
      <c r="JCU911" s="28"/>
      <c r="JCV911" s="28"/>
      <c r="JCW911" s="28"/>
      <c r="JCX911" s="28"/>
      <c r="JCY911" s="28"/>
      <c r="JCZ911" s="28"/>
      <c r="JDA911" s="28"/>
      <c r="JDB911" s="28"/>
      <c r="JDC911" s="28"/>
      <c r="JDD911" s="28"/>
      <c r="JDE911" s="28"/>
      <c r="JDF911" s="28"/>
      <c r="JDG911" s="28"/>
      <c r="JDH911" s="28"/>
      <c r="JDI911" s="28"/>
      <c r="JDJ911" s="28"/>
      <c r="JDK911" s="28"/>
      <c r="JDL911" s="28"/>
      <c r="JDM911" s="28"/>
      <c r="JDN911" s="28"/>
      <c r="JDO911" s="28"/>
      <c r="JDP911" s="28"/>
      <c r="JDQ911" s="28"/>
      <c r="JDR911" s="28"/>
      <c r="JDS911" s="28"/>
      <c r="JDT911" s="28"/>
      <c r="JDU911" s="28"/>
      <c r="JDV911" s="28"/>
      <c r="JDW911" s="28"/>
      <c r="JDX911" s="28"/>
      <c r="JDY911" s="28"/>
      <c r="JDZ911" s="28"/>
      <c r="JEA911" s="28"/>
      <c r="JEB911" s="28"/>
      <c r="JEC911" s="28"/>
      <c r="JED911" s="28"/>
      <c r="JEE911" s="28"/>
      <c r="JEF911" s="28"/>
      <c r="JEG911" s="28"/>
      <c r="JEH911" s="28"/>
      <c r="JEI911" s="28"/>
      <c r="JEJ911" s="28"/>
      <c r="JEK911" s="28"/>
      <c r="JEL911" s="28"/>
      <c r="JEM911" s="28"/>
      <c r="JEN911" s="28"/>
      <c r="JEO911" s="28"/>
      <c r="JEP911" s="28"/>
      <c r="JEQ911" s="28"/>
      <c r="JER911" s="28"/>
      <c r="JES911" s="28"/>
      <c r="JET911" s="28"/>
      <c r="JEU911" s="28"/>
      <c r="JEV911" s="28"/>
      <c r="JEW911" s="28"/>
      <c r="JEX911" s="28"/>
      <c r="JEY911" s="28"/>
      <c r="JEZ911" s="28"/>
      <c r="JFA911" s="28"/>
      <c r="JFB911" s="28"/>
      <c r="JFC911" s="28"/>
      <c r="JFD911" s="28"/>
      <c r="JFE911" s="28"/>
      <c r="JFF911" s="28"/>
      <c r="JFG911" s="28"/>
      <c r="JFH911" s="28"/>
      <c r="JFI911" s="28"/>
      <c r="JFJ911" s="28"/>
      <c r="JFK911" s="28"/>
      <c r="JFL911" s="28"/>
      <c r="JFM911" s="28"/>
      <c r="JFN911" s="28"/>
      <c r="JFO911" s="28"/>
      <c r="JFP911" s="28"/>
      <c r="JFQ911" s="28"/>
      <c r="JFR911" s="28"/>
      <c r="JFS911" s="28"/>
      <c r="JFT911" s="28"/>
      <c r="JFU911" s="28"/>
      <c r="JFV911" s="28"/>
      <c r="JFW911" s="28"/>
      <c r="JFX911" s="28"/>
      <c r="JFY911" s="28"/>
      <c r="JFZ911" s="28"/>
      <c r="JGA911" s="28"/>
      <c r="JGB911" s="28"/>
      <c r="JGC911" s="28"/>
      <c r="JGD911" s="28"/>
      <c r="JGE911" s="28"/>
      <c r="JGF911" s="28"/>
      <c r="JGG911" s="28"/>
      <c r="JGH911" s="28"/>
      <c r="JGI911" s="28"/>
      <c r="JGJ911" s="28"/>
      <c r="JGK911" s="28"/>
      <c r="JGL911" s="28"/>
      <c r="JGM911" s="28"/>
      <c r="JGN911" s="28"/>
      <c r="JGO911" s="28"/>
      <c r="JGP911" s="28"/>
      <c r="JGQ911" s="28"/>
      <c r="JGR911" s="28"/>
      <c r="JGS911" s="28"/>
      <c r="JGT911" s="28"/>
      <c r="JGU911" s="28"/>
      <c r="JGV911" s="28"/>
      <c r="JGW911" s="28"/>
      <c r="JGX911" s="28"/>
      <c r="JGY911" s="28"/>
      <c r="JGZ911" s="28"/>
      <c r="JHA911" s="28"/>
      <c r="JHB911" s="28"/>
      <c r="JHC911" s="28"/>
      <c r="JHD911" s="28"/>
      <c r="JHE911" s="28"/>
      <c r="JHF911" s="28"/>
      <c r="JHG911" s="28"/>
      <c r="JHH911" s="28"/>
      <c r="JHI911" s="28"/>
      <c r="JHJ911" s="28"/>
      <c r="JHK911" s="28"/>
      <c r="JHL911" s="28"/>
      <c r="JHM911" s="28"/>
      <c r="JHN911" s="28"/>
      <c r="JHO911" s="28"/>
      <c r="JHP911" s="28"/>
      <c r="JHQ911" s="28"/>
      <c r="JHR911" s="28"/>
      <c r="JHS911" s="28"/>
      <c r="JHT911" s="28"/>
      <c r="JHU911" s="28"/>
      <c r="JHV911" s="28"/>
      <c r="JHW911" s="28"/>
      <c r="JHX911" s="28"/>
      <c r="JHY911" s="28"/>
      <c r="JHZ911" s="28"/>
      <c r="JIA911" s="28"/>
      <c r="JIB911" s="28"/>
      <c r="JIC911" s="28"/>
      <c r="JID911" s="28"/>
      <c r="JIE911" s="28"/>
      <c r="JIF911" s="28"/>
      <c r="JIG911" s="28"/>
      <c r="JIH911" s="28"/>
      <c r="JII911" s="28"/>
      <c r="JIJ911" s="28"/>
      <c r="JIK911" s="28"/>
      <c r="JIL911" s="28"/>
      <c r="JIM911" s="28"/>
      <c r="JIN911" s="28"/>
      <c r="JIO911" s="28"/>
      <c r="JIP911" s="28"/>
      <c r="JIQ911" s="28"/>
      <c r="JIR911" s="28"/>
      <c r="JIS911" s="28"/>
      <c r="JIT911" s="28"/>
      <c r="JIU911" s="28"/>
      <c r="JIV911" s="28"/>
      <c r="JIW911" s="28"/>
      <c r="JIX911" s="28"/>
      <c r="JIY911" s="28"/>
      <c r="JIZ911" s="28"/>
      <c r="JJA911" s="28"/>
      <c r="JJB911" s="28"/>
      <c r="JJC911" s="28"/>
      <c r="JJD911" s="28"/>
      <c r="JJE911" s="28"/>
      <c r="JJF911" s="28"/>
      <c r="JJG911" s="28"/>
      <c r="JJH911" s="28"/>
      <c r="JJI911" s="28"/>
      <c r="JJJ911" s="28"/>
      <c r="JJK911" s="28"/>
      <c r="JJL911" s="28"/>
      <c r="JJM911" s="28"/>
      <c r="JJN911" s="28"/>
      <c r="JJO911" s="28"/>
      <c r="JJP911" s="28"/>
      <c r="JJQ911" s="28"/>
      <c r="JJR911" s="28"/>
      <c r="JJS911" s="28"/>
      <c r="JJT911" s="28"/>
      <c r="JJU911" s="28"/>
      <c r="JJV911" s="28"/>
      <c r="JJW911" s="28"/>
      <c r="JJX911" s="28"/>
      <c r="JJY911" s="28"/>
      <c r="JJZ911" s="28"/>
      <c r="JKA911" s="28"/>
      <c r="JKB911" s="28"/>
      <c r="JKC911" s="28"/>
      <c r="JKD911" s="28"/>
      <c r="JKE911" s="28"/>
      <c r="JKF911" s="28"/>
      <c r="JKG911" s="28"/>
      <c r="JKH911" s="28"/>
      <c r="JKI911" s="28"/>
      <c r="JKJ911" s="28"/>
      <c r="JKK911" s="28"/>
      <c r="JKL911" s="28"/>
      <c r="JKM911" s="28"/>
      <c r="JKN911" s="28"/>
      <c r="JKO911" s="28"/>
      <c r="JKP911" s="28"/>
      <c r="JKQ911" s="28"/>
      <c r="JKR911" s="28"/>
      <c r="JKS911" s="28"/>
      <c r="JKT911" s="28"/>
      <c r="JKU911" s="28"/>
      <c r="JKV911" s="28"/>
      <c r="JKW911" s="28"/>
      <c r="JKX911" s="28"/>
      <c r="JKY911" s="28"/>
      <c r="JKZ911" s="28"/>
      <c r="JLA911" s="28"/>
      <c r="JLB911" s="28"/>
      <c r="JLC911" s="28"/>
      <c r="JLD911" s="28"/>
      <c r="JLE911" s="28"/>
      <c r="JLF911" s="28"/>
      <c r="JLG911" s="28"/>
      <c r="JLH911" s="28"/>
      <c r="JLI911" s="28"/>
      <c r="JLJ911" s="28"/>
      <c r="JLK911" s="28"/>
      <c r="JLL911" s="28"/>
      <c r="JLM911" s="28"/>
      <c r="JLN911" s="28"/>
      <c r="JLO911" s="28"/>
      <c r="JLP911" s="28"/>
      <c r="JLQ911" s="28"/>
      <c r="JLR911" s="28"/>
      <c r="JLS911" s="28"/>
      <c r="JLT911" s="28"/>
      <c r="JLU911" s="28"/>
      <c r="JLV911" s="28"/>
      <c r="JLW911" s="28"/>
      <c r="JLX911" s="28"/>
      <c r="JLY911" s="28"/>
      <c r="JLZ911" s="28"/>
      <c r="JMA911" s="28"/>
      <c r="JMB911" s="28"/>
      <c r="JMC911" s="28"/>
      <c r="JMD911" s="28"/>
      <c r="JME911" s="28"/>
      <c r="JMF911" s="28"/>
      <c r="JMG911" s="28"/>
      <c r="JMH911" s="28"/>
      <c r="JMI911" s="28"/>
      <c r="JMJ911" s="28"/>
      <c r="JMK911" s="28"/>
      <c r="JML911" s="28"/>
      <c r="JMM911" s="28"/>
      <c r="JMN911" s="28"/>
      <c r="JMO911" s="28"/>
      <c r="JMP911" s="28"/>
      <c r="JMQ911" s="28"/>
      <c r="JMR911" s="28"/>
      <c r="JMS911" s="28"/>
      <c r="JMT911" s="28"/>
      <c r="JMU911" s="28"/>
      <c r="JMV911" s="28"/>
      <c r="JMW911" s="28"/>
      <c r="JMX911" s="28"/>
      <c r="JMY911" s="28"/>
      <c r="JMZ911" s="28"/>
      <c r="JNA911" s="28"/>
      <c r="JNB911" s="28"/>
      <c r="JNC911" s="28"/>
      <c r="JND911" s="28"/>
      <c r="JNE911" s="28"/>
      <c r="JNF911" s="28"/>
      <c r="JNG911" s="28"/>
      <c r="JNH911" s="28"/>
      <c r="JNI911" s="28"/>
      <c r="JNJ911" s="28"/>
      <c r="JNK911" s="28"/>
      <c r="JNL911" s="28"/>
      <c r="JNM911" s="28"/>
      <c r="JNN911" s="28"/>
      <c r="JNO911" s="28"/>
      <c r="JNP911" s="28"/>
      <c r="JNQ911" s="28"/>
      <c r="JNR911" s="28"/>
      <c r="JNS911" s="28"/>
      <c r="JNT911" s="28"/>
      <c r="JNU911" s="28"/>
      <c r="JNV911" s="28"/>
      <c r="JNW911" s="28"/>
      <c r="JNX911" s="28"/>
      <c r="JNY911" s="28"/>
      <c r="JNZ911" s="28"/>
      <c r="JOA911" s="28"/>
      <c r="JOB911" s="28"/>
      <c r="JOC911" s="28"/>
      <c r="JOD911" s="28"/>
      <c r="JOE911" s="28"/>
      <c r="JOF911" s="28"/>
      <c r="JOG911" s="28"/>
      <c r="JOH911" s="28"/>
      <c r="JOI911" s="28"/>
      <c r="JOJ911" s="28"/>
      <c r="JOK911" s="28"/>
      <c r="JOL911" s="28"/>
      <c r="JOM911" s="28"/>
      <c r="JON911" s="28"/>
      <c r="JOO911" s="28"/>
      <c r="JOP911" s="28"/>
      <c r="JOQ911" s="28"/>
      <c r="JOR911" s="28"/>
      <c r="JOS911" s="28"/>
      <c r="JOT911" s="28"/>
      <c r="JOU911" s="28"/>
      <c r="JOV911" s="28"/>
      <c r="JOW911" s="28"/>
      <c r="JOX911" s="28"/>
      <c r="JOY911" s="28"/>
      <c r="JOZ911" s="28"/>
      <c r="JPA911" s="28"/>
      <c r="JPB911" s="28"/>
      <c r="JPC911" s="28"/>
      <c r="JPD911" s="28"/>
      <c r="JPE911" s="28"/>
      <c r="JPF911" s="28"/>
      <c r="JPG911" s="28"/>
      <c r="JPH911" s="28"/>
      <c r="JPI911" s="28"/>
      <c r="JPJ911" s="28"/>
      <c r="JPK911" s="28"/>
      <c r="JPL911" s="28"/>
      <c r="JPM911" s="28"/>
      <c r="JPN911" s="28"/>
      <c r="JPO911" s="28"/>
      <c r="JPP911" s="28"/>
      <c r="JPQ911" s="28"/>
      <c r="JPR911" s="28"/>
      <c r="JPS911" s="28"/>
      <c r="JPT911" s="28"/>
      <c r="JPU911" s="28"/>
      <c r="JPV911" s="28"/>
      <c r="JPW911" s="28"/>
      <c r="JPX911" s="28"/>
      <c r="JPY911" s="28"/>
      <c r="JPZ911" s="28"/>
      <c r="JQA911" s="28"/>
      <c r="JQB911" s="28"/>
      <c r="JQC911" s="28"/>
      <c r="JQD911" s="28"/>
      <c r="JQE911" s="28"/>
      <c r="JQF911" s="28"/>
      <c r="JQG911" s="28"/>
      <c r="JQH911" s="28"/>
      <c r="JQI911" s="28"/>
      <c r="JQJ911" s="28"/>
      <c r="JQK911" s="28"/>
      <c r="JQL911" s="28"/>
      <c r="JQM911" s="28"/>
      <c r="JQN911" s="28"/>
      <c r="JQO911" s="28"/>
      <c r="JQP911" s="28"/>
      <c r="JQQ911" s="28"/>
      <c r="JQR911" s="28"/>
      <c r="JQS911" s="28"/>
      <c r="JQT911" s="28"/>
      <c r="JQU911" s="28"/>
      <c r="JQV911" s="28"/>
      <c r="JQW911" s="28"/>
      <c r="JQX911" s="28"/>
      <c r="JQY911" s="28"/>
      <c r="JQZ911" s="28"/>
      <c r="JRA911" s="28"/>
      <c r="JRB911" s="28"/>
      <c r="JRC911" s="28"/>
      <c r="JRD911" s="28"/>
      <c r="JRE911" s="28"/>
      <c r="JRF911" s="28"/>
      <c r="JRG911" s="28"/>
      <c r="JRH911" s="28"/>
      <c r="JRI911" s="28"/>
      <c r="JRJ911" s="28"/>
      <c r="JRK911" s="28"/>
      <c r="JRL911" s="28"/>
      <c r="JRM911" s="28"/>
      <c r="JRN911" s="28"/>
      <c r="JRO911" s="28"/>
      <c r="JRP911" s="28"/>
      <c r="JRQ911" s="28"/>
      <c r="JRR911" s="28"/>
      <c r="JRS911" s="28"/>
      <c r="JRT911" s="28"/>
      <c r="JRU911" s="28"/>
      <c r="JRV911" s="28"/>
      <c r="JRW911" s="28"/>
      <c r="JRX911" s="28"/>
      <c r="JRY911" s="28"/>
      <c r="JRZ911" s="28"/>
      <c r="JSA911" s="28"/>
      <c r="JSB911" s="28"/>
      <c r="JSC911" s="28"/>
      <c r="JSD911" s="28"/>
      <c r="JSE911" s="28"/>
      <c r="JSF911" s="28"/>
      <c r="JSG911" s="28"/>
      <c r="JSH911" s="28"/>
      <c r="JSI911" s="28"/>
      <c r="JSJ911" s="28"/>
      <c r="JSK911" s="28"/>
      <c r="JSL911" s="28"/>
      <c r="JSM911" s="28"/>
      <c r="JSN911" s="28"/>
      <c r="JSO911" s="28"/>
      <c r="JSP911" s="28"/>
      <c r="JSQ911" s="28"/>
      <c r="JSR911" s="28"/>
      <c r="JSS911" s="28"/>
      <c r="JST911" s="28"/>
      <c r="JSU911" s="28"/>
      <c r="JSV911" s="28"/>
      <c r="JSW911" s="28"/>
      <c r="JSX911" s="28"/>
      <c r="JSY911" s="28"/>
      <c r="JSZ911" s="28"/>
      <c r="JTA911" s="28"/>
      <c r="JTB911" s="28"/>
      <c r="JTC911" s="28"/>
      <c r="JTD911" s="28"/>
      <c r="JTE911" s="28"/>
      <c r="JTF911" s="28"/>
      <c r="JTG911" s="28"/>
      <c r="JTH911" s="28"/>
      <c r="JTI911" s="28"/>
      <c r="JTJ911" s="28"/>
      <c r="JTK911" s="28"/>
      <c r="JTL911" s="28"/>
      <c r="JTM911" s="28"/>
      <c r="JTN911" s="28"/>
      <c r="JTO911" s="28"/>
      <c r="JTP911" s="28"/>
      <c r="JTQ911" s="28"/>
      <c r="JTR911" s="28"/>
      <c r="JTS911" s="28"/>
      <c r="JTT911" s="28"/>
      <c r="JTU911" s="28"/>
      <c r="JTV911" s="28"/>
      <c r="JTW911" s="28"/>
      <c r="JTX911" s="28"/>
      <c r="JTY911" s="28"/>
      <c r="JTZ911" s="28"/>
      <c r="JUA911" s="28"/>
      <c r="JUB911" s="28"/>
      <c r="JUC911" s="28"/>
      <c r="JUD911" s="28"/>
      <c r="JUE911" s="28"/>
      <c r="JUF911" s="28"/>
      <c r="JUG911" s="28"/>
      <c r="JUH911" s="28"/>
      <c r="JUI911" s="28"/>
      <c r="JUJ911" s="28"/>
      <c r="JUK911" s="28"/>
      <c r="JUL911" s="28"/>
      <c r="JUM911" s="28"/>
      <c r="JUN911" s="28"/>
      <c r="JUO911" s="28"/>
      <c r="JUP911" s="28"/>
      <c r="JUQ911" s="28"/>
      <c r="JUR911" s="28"/>
      <c r="JUS911" s="28"/>
      <c r="JUT911" s="28"/>
      <c r="JUU911" s="28"/>
      <c r="JUV911" s="28"/>
      <c r="JUW911" s="28"/>
      <c r="JUX911" s="28"/>
      <c r="JUY911" s="28"/>
      <c r="JUZ911" s="28"/>
      <c r="JVA911" s="28"/>
      <c r="JVB911" s="28"/>
      <c r="JVC911" s="28"/>
      <c r="JVD911" s="28"/>
      <c r="JVE911" s="28"/>
      <c r="JVF911" s="28"/>
      <c r="JVG911" s="28"/>
      <c r="JVH911" s="28"/>
      <c r="JVI911" s="28"/>
      <c r="JVJ911" s="28"/>
      <c r="JVK911" s="28"/>
      <c r="JVL911" s="28"/>
      <c r="JVM911" s="28"/>
      <c r="JVN911" s="28"/>
      <c r="JVO911" s="28"/>
      <c r="JVP911" s="28"/>
      <c r="JVQ911" s="28"/>
      <c r="JVR911" s="28"/>
      <c r="JVS911" s="28"/>
      <c r="JVT911" s="28"/>
      <c r="JVU911" s="28"/>
      <c r="JVV911" s="28"/>
      <c r="JVW911" s="28"/>
      <c r="JVX911" s="28"/>
      <c r="JVY911" s="28"/>
      <c r="JVZ911" s="28"/>
      <c r="JWA911" s="28"/>
      <c r="JWB911" s="28"/>
      <c r="JWC911" s="28"/>
      <c r="JWD911" s="28"/>
      <c r="JWE911" s="28"/>
      <c r="JWF911" s="28"/>
      <c r="JWG911" s="28"/>
      <c r="JWH911" s="28"/>
      <c r="JWI911" s="28"/>
      <c r="JWJ911" s="28"/>
      <c r="JWK911" s="28"/>
      <c r="JWL911" s="28"/>
      <c r="JWM911" s="28"/>
      <c r="JWN911" s="28"/>
      <c r="JWO911" s="28"/>
      <c r="JWP911" s="28"/>
      <c r="JWQ911" s="28"/>
      <c r="JWR911" s="28"/>
      <c r="JWS911" s="28"/>
      <c r="JWT911" s="28"/>
      <c r="JWU911" s="28"/>
      <c r="JWV911" s="28"/>
      <c r="JWW911" s="28"/>
      <c r="JWX911" s="28"/>
      <c r="JWY911" s="28"/>
      <c r="JWZ911" s="28"/>
      <c r="JXA911" s="28"/>
      <c r="JXB911" s="28"/>
      <c r="JXC911" s="28"/>
      <c r="JXD911" s="28"/>
      <c r="JXE911" s="28"/>
      <c r="JXF911" s="28"/>
      <c r="JXG911" s="28"/>
      <c r="JXH911" s="28"/>
      <c r="JXI911" s="28"/>
      <c r="JXJ911" s="28"/>
      <c r="JXK911" s="28"/>
      <c r="JXL911" s="28"/>
      <c r="JXM911" s="28"/>
      <c r="JXN911" s="28"/>
      <c r="JXO911" s="28"/>
      <c r="JXP911" s="28"/>
      <c r="JXQ911" s="28"/>
      <c r="JXR911" s="28"/>
      <c r="JXS911" s="28"/>
      <c r="JXT911" s="28"/>
      <c r="JXU911" s="28"/>
      <c r="JXV911" s="28"/>
      <c r="JXW911" s="28"/>
      <c r="JXX911" s="28"/>
      <c r="JXY911" s="28"/>
      <c r="JXZ911" s="28"/>
      <c r="JYA911" s="28"/>
      <c r="JYB911" s="28"/>
      <c r="JYC911" s="28"/>
      <c r="JYD911" s="28"/>
      <c r="JYE911" s="28"/>
      <c r="JYF911" s="28"/>
      <c r="JYG911" s="28"/>
      <c r="JYH911" s="28"/>
      <c r="JYI911" s="28"/>
      <c r="JYJ911" s="28"/>
      <c r="JYK911" s="28"/>
      <c r="JYL911" s="28"/>
      <c r="JYM911" s="28"/>
      <c r="JYN911" s="28"/>
      <c r="JYO911" s="28"/>
      <c r="JYP911" s="28"/>
      <c r="JYQ911" s="28"/>
      <c r="JYR911" s="28"/>
      <c r="JYS911" s="28"/>
      <c r="JYT911" s="28"/>
      <c r="JYU911" s="28"/>
      <c r="JYV911" s="28"/>
      <c r="JYW911" s="28"/>
      <c r="JYX911" s="28"/>
      <c r="JYY911" s="28"/>
      <c r="JYZ911" s="28"/>
      <c r="JZA911" s="28"/>
      <c r="JZB911" s="28"/>
      <c r="JZC911" s="28"/>
      <c r="JZD911" s="28"/>
      <c r="JZE911" s="28"/>
      <c r="JZF911" s="28"/>
      <c r="JZG911" s="28"/>
      <c r="JZH911" s="28"/>
      <c r="JZI911" s="28"/>
      <c r="JZJ911" s="28"/>
      <c r="JZK911" s="28"/>
      <c r="JZL911" s="28"/>
      <c r="JZM911" s="28"/>
      <c r="JZN911" s="28"/>
      <c r="JZO911" s="28"/>
      <c r="JZP911" s="28"/>
      <c r="JZQ911" s="28"/>
      <c r="JZR911" s="28"/>
      <c r="JZS911" s="28"/>
      <c r="JZT911" s="28"/>
      <c r="JZU911" s="28"/>
      <c r="JZV911" s="28"/>
      <c r="JZW911" s="28"/>
      <c r="JZX911" s="28"/>
      <c r="JZY911" s="28"/>
      <c r="JZZ911" s="28"/>
      <c r="KAA911" s="28"/>
      <c r="KAB911" s="28"/>
      <c r="KAC911" s="28"/>
      <c r="KAD911" s="28"/>
      <c r="KAE911" s="28"/>
      <c r="KAF911" s="28"/>
      <c r="KAG911" s="28"/>
      <c r="KAH911" s="28"/>
      <c r="KAI911" s="28"/>
      <c r="KAJ911" s="28"/>
      <c r="KAK911" s="28"/>
      <c r="KAL911" s="28"/>
      <c r="KAM911" s="28"/>
      <c r="KAN911" s="28"/>
      <c r="KAO911" s="28"/>
      <c r="KAP911" s="28"/>
      <c r="KAQ911" s="28"/>
      <c r="KAR911" s="28"/>
      <c r="KAS911" s="28"/>
      <c r="KAT911" s="28"/>
      <c r="KAU911" s="28"/>
      <c r="KAV911" s="28"/>
      <c r="KAW911" s="28"/>
      <c r="KAX911" s="28"/>
      <c r="KAY911" s="28"/>
      <c r="KAZ911" s="28"/>
      <c r="KBA911" s="28"/>
      <c r="KBB911" s="28"/>
      <c r="KBC911" s="28"/>
      <c r="KBD911" s="28"/>
      <c r="KBE911" s="28"/>
      <c r="KBF911" s="28"/>
      <c r="KBG911" s="28"/>
      <c r="KBH911" s="28"/>
      <c r="KBI911" s="28"/>
      <c r="KBJ911" s="28"/>
      <c r="KBK911" s="28"/>
      <c r="KBL911" s="28"/>
      <c r="KBM911" s="28"/>
      <c r="KBN911" s="28"/>
      <c r="KBO911" s="28"/>
      <c r="KBP911" s="28"/>
      <c r="KBQ911" s="28"/>
      <c r="KBR911" s="28"/>
      <c r="KBS911" s="28"/>
      <c r="KBT911" s="28"/>
      <c r="KBU911" s="28"/>
      <c r="KBV911" s="28"/>
      <c r="KBW911" s="28"/>
      <c r="KBX911" s="28"/>
      <c r="KBY911" s="28"/>
      <c r="KBZ911" s="28"/>
      <c r="KCA911" s="28"/>
      <c r="KCB911" s="28"/>
      <c r="KCC911" s="28"/>
      <c r="KCD911" s="28"/>
      <c r="KCE911" s="28"/>
      <c r="KCF911" s="28"/>
      <c r="KCG911" s="28"/>
      <c r="KCH911" s="28"/>
      <c r="KCI911" s="28"/>
      <c r="KCJ911" s="28"/>
      <c r="KCK911" s="28"/>
      <c r="KCL911" s="28"/>
      <c r="KCM911" s="28"/>
      <c r="KCN911" s="28"/>
      <c r="KCO911" s="28"/>
      <c r="KCP911" s="28"/>
      <c r="KCQ911" s="28"/>
      <c r="KCR911" s="28"/>
      <c r="KCS911" s="28"/>
      <c r="KCT911" s="28"/>
      <c r="KCU911" s="28"/>
      <c r="KCV911" s="28"/>
      <c r="KCW911" s="28"/>
      <c r="KCX911" s="28"/>
      <c r="KCY911" s="28"/>
      <c r="KCZ911" s="28"/>
      <c r="KDA911" s="28"/>
      <c r="KDB911" s="28"/>
      <c r="KDC911" s="28"/>
      <c r="KDD911" s="28"/>
      <c r="KDE911" s="28"/>
      <c r="KDF911" s="28"/>
      <c r="KDG911" s="28"/>
      <c r="KDH911" s="28"/>
      <c r="KDI911" s="28"/>
      <c r="KDJ911" s="28"/>
      <c r="KDK911" s="28"/>
      <c r="KDL911" s="28"/>
      <c r="KDM911" s="28"/>
      <c r="KDN911" s="28"/>
      <c r="KDO911" s="28"/>
      <c r="KDP911" s="28"/>
      <c r="KDQ911" s="28"/>
      <c r="KDR911" s="28"/>
      <c r="KDS911" s="28"/>
      <c r="KDT911" s="28"/>
      <c r="KDU911" s="28"/>
      <c r="KDV911" s="28"/>
      <c r="KDW911" s="28"/>
      <c r="KDX911" s="28"/>
      <c r="KDY911" s="28"/>
      <c r="KDZ911" s="28"/>
      <c r="KEA911" s="28"/>
      <c r="KEB911" s="28"/>
      <c r="KEC911" s="28"/>
      <c r="KED911" s="28"/>
      <c r="KEE911" s="28"/>
      <c r="KEF911" s="28"/>
      <c r="KEG911" s="28"/>
      <c r="KEH911" s="28"/>
      <c r="KEI911" s="28"/>
      <c r="KEJ911" s="28"/>
      <c r="KEK911" s="28"/>
      <c r="KEL911" s="28"/>
      <c r="KEM911" s="28"/>
      <c r="KEN911" s="28"/>
      <c r="KEO911" s="28"/>
      <c r="KEP911" s="28"/>
      <c r="KEQ911" s="28"/>
      <c r="KER911" s="28"/>
      <c r="KES911" s="28"/>
      <c r="KET911" s="28"/>
      <c r="KEU911" s="28"/>
      <c r="KEV911" s="28"/>
      <c r="KEW911" s="28"/>
      <c r="KEX911" s="28"/>
      <c r="KEY911" s="28"/>
      <c r="KEZ911" s="28"/>
      <c r="KFA911" s="28"/>
      <c r="KFB911" s="28"/>
      <c r="KFC911" s="28"/>
      <c r="KFD911" s="28"/>
      <c r="KFE911" s="28"/>
      <c r="KFF911" s="28"/>
      <c r="KFG911" s="28"/>
      <c r="KFH911" s="28"/>
      <c r="KFI911" s="28"/>
      <c r="KFJ911" s="28"/>
      <c r="KFK911" s="28"/>
      <c r="KFL911" s="28"/>
      <c r="KFM911" s="28"/>
      <c r="KFN911" s="28"/>
      <c r="KFO911" s="28"/>
      <c r="KFP911" s="28"/>
      <c r="KFQ911" s="28"/>
      <c r="KFR911" s="28"/>
      <c r="KFS911" s="28"/>
      <c r="KFT911" s="28"/>
      <c r="KFU911" s="28"/>
      <c r="KFV911" s="28"/>
      <c r="KFW911" s="28"/>
      <c r="KFX911" s="28"/>
      <c r="KFY911" s="28"/>
      <c r="KFZ911" s="28"/>
      <c r="KGA911" s="28"/>
      <c r="KGB911" s="28"/>
      <c r="KGC911" s="28"/>
      <c r="KGD911" s="28"/>
      <c r="KGE911" s="28"/>
      <c r="KGF911" s="28"/>
      <c r="KGG911" s="28"/>
      <c r="KGH911" s="28"/>
      <c r="KGI911" s="28"/>
      <c r="KGJ911" s="28"/>
      <c r="KGK911" s="28"/>
      <c r="KGL911" s="28"/>
      <c r="KGM911" s="28"/>
      <c r="KGN911" s="28"/>
      <c r="KGO911" s="28"/>
      <c r="KGP911" s="28"/>
      <c r="KGQ911" s="28"/>
      <c r="KGR911" s="28"/>
      <c r="KGS911" s="28"/>
      <c r="KGT911" s="28"/>
      <c r="KGU911" s="28"/>
      <c r="KGV911" s="28"/>
      <c r="KGW911" s="28"/>
      <c r="KGX911" s="28"/>
      <c r="KGY911" s="28"/>
      <c r="KGZ911" s="28"/>
      <c r="KHA911" s="28"/>
      <c r="KHB911" s="28"/>
      <c r="KHC911" s="28"/>
      <c r="KHD911" s="28"/>
      <c r="KHE911" s="28"/>
      <c r="KHF911" s="28"/>
      <c r="KHG911" s="28"/>
      <c r="KHH911" s="28"/>
      <c r="KHI911" s="28"/>
      <c r="KHJ911" s="28"/>
      <c r="KHK911" s="28"/>
      <c r="KHL911" s="28"/>
      <c r="KHM911" s="28"/>
      <c r="KHN911" s="28"/>
      <c r="KHO911" s="28"/>
      <c r="KHP911" s="28"/>
      <c r="KHQ911" s="28"/>
      <c r="KHR911" s="28"/>
      <c r="KHS911" s="28"/>
      <c r="KHT911" s="28"/>
      <c r="KHU911" s="28"/>
      <c r="KHV911" s="28"/>
      <c r="KHW911" s="28"/>
      <c r="KHX911" s="28"/>
      <c r="KHY911" s="28"/>
      <c r="KHZ911" s="28"/>
      <c r="KIA911" s="28"/>
      <c r="KIB911" s="28"/>
      <c r="KIC911" s="28"/>
      <c r="KID911" s="28"/>
      <c r="KIE911" s="28"/>
      <c r="KIF911" s="28"/>
      <c r="KIG911" s="28"/>
      <c r="KIH911" s="28"/>
      <c r="KII911" s="28"/>
      <c r="KIJ911" s="28"/>
      <c r="KIK911" s="28"/>
      <c r="KIL911" s="28"/>
      <c r="KIM911" s="28"/>
      <c r="KIN911" s="28"/>
      <c r="KIO911" s="28"/>
      <c r="KIP911" s="28"/>
      <c r="KIQ911" s="28"/>
      <c r="KIR911" s="28"/>
      <c r="KIS911" s="28"/>
      <c r="KIT911" s="28"/>
      <c r="KIU911" s="28"/>
      <c r="KIV911" s="28"/>
      <c r="KIW911" s="28"/>
      <c r="KIX911" s="28"/>
      <c r="KIY911" s="28"/>
      <c r="KIZ911" s="28"/>
      <c r="KJA911" s="28"/>
      <c r="KJB911" s="28"/>
      <c r="KJC911" s="28"/>
      <c r="KJD911" s="28"/>
      <c r="KJE911" s="28"/>
      <c r="KJF911" s="28"/>
      <c r="KJG911" s="28"/>
      <c r="KJH911" s="28"/>
      <c r="KJI911" s="28"/>
      <c r="KJJ911" s="28"/>
      <c r="KJK911" s="28"/>
      <c r="KJL911" s="28"/>
      <c r="KJM911" s="28"/>
      <c r="KJN911" s="28"/>
      <c r="KJO911" s="28"/>
      <c r="KJP911" s="28"/>
      <c r="KJQ911" s="28"/>
      <c r="KJR911" s="28"/>
      <c r="KJS911" s="28"/>
      <c r="KJT911" s="28"/>
      <c r="KJU911" s="28"/>
      <c r="KJV911" s="28"/>
      <c r="KJW911" s="28"/>
      <c r="KJX911" s="28"/>
      <c r="KJY911" s="28"/>
      <c r="KJZ911" s="28"/>
      <c r="KKA911" s="28"/>
      <c r="KKB911" s="28"/>
      <c r="KKC911" s="28"/>
      <c r="KKD911" s="28"/>
      <c r="KKE911" s="28"/>
      <c r="KKF911" s="28"/>
      <c r="KKG911" s="28"/>
      <c r="KKH911" s="28"/>
      <c r="KKI911" s="28"/>
      <c r="KKJ911" s="28"/>
      <c r="KKK911" s="28"/>
      <c r="KKL911" s="28"/>
      <c r="KKM911" s="28"/>
      <c r="KKN911" s="28"/>
      <c r="KKO911" s="28"/>
      <c r="KKP911" s="28"/>
      <c r="KKQ911" s="28"/>
      <c r="KKR911" s="28"/>
      <c r="KKS911" s="28"/>
      <c r="KKT911" s="28"/>
      <c r="KKU911" s="28"/>
      <c r="KKV911" s="28"/>
      <c r="KKW911" s="28"/>
      <c r="KKX911" s="28"/>
      <c r="KKY911" s="28"/>
      <c r="KKZ911" s="28"/>
      <c r="KLA911" s="28"/>
      <c r="KLB911" s="28"/>
      <c r="KLC911" s="28"/>
      <c r="KLD911" s="28"/>
      <c r="KLE911" s="28"/>
      <c r="KLF911" s="28"/>
      <c r="KLG911" s="28"/>
      <c r="KLH911" s="28"/>
      <c r="KLI911" s="28"/>
      <c r="KLJ911" s="28"/>
      <c r="KLK911" s="28"/>
      <c r="KLL911" s="28"/>
      <c r="KLM911" s="28"/>
      <c r="KLN911" s="28"/>
      <c r="KLO911" s="28"/>
      <c r="KLP911" s="28"/>
      <c r="KLQ911" s="28"/>
      <c r="KLR911" s="28"/>
      <c r="KLS911" s="28"/>
      <c r="KLT911" s="28"/>
      <c r="KLU911" s="28"/>
      <c r="KLV911" s="28"/>
      <c r="KLW911" s="28"/>
      <c r="KLX911" s="28"/>
      <c r="KLY911" s="28"/>
      <c r="KLZ911" s="28"/>
      <c r="KMA911" s="28"/>
      <c r="KMB911" s="28"/>
      <c r="KMC911" s="28"/>
      <c r="KMD911" s="28"/>
      <c r="KME911" s="28"/>
      <c r="KMF911" s="28"/>
      <c r="KMG911" s="28"/>
      <c r="KMH911" s="28"/>
      <c r="KMI911" s="28"/>
      <c r="KMJ911" s="28"/>
      <c r="KMK911" s="28"/>
      <c r="KML911" s="28"/>
      <c r="KMM911" s="28"/>
      <c r="KMN911" s="28"/>
      <c r="KMO911" s="28"/>
      <c r="KMP911" s="28"/>
      <c r="KMQ911" s="28"/>
      <c r="KMR911" s="28"/>
      <c r="KMS911" s="28"/>
      <c r="KMT911" s="28"/>
      <c r="KMU911" s="28"/>
      <c r="KMV911" s="28"/>
      <c r="KMW911" s="28"/>
      <c r="KMX911" s="28"/>
      <c r="KMY911" s="28"/>
      <c r="KMZ911" s="28"/>
      <c r="KNA911" s="28"/>
      <c r="KNB911" s="28"/>
      <c r="KNC911" s="28"/>
      <c r="KND911" s="28"/>
      <c r="KNE911" s="28"/>
      <c r="KNF911" s="28"/>
      <c r="KNG911" s="28"/>
      <c r="KNH911" s="28"/>
      <c r="KNI911" s="28"/>
      <c r="KNJ911" s="28"/>
      <c r="KNK911" s="28"/>
      <c r="KNL911" s="28"/>
      <c r="KNM911" s="28"/>
      <c r="KNN911" s="28"/>
      <c r="KNO911" s="28"/>
      <c r="KNP911" s="28"/>
      <c r="KNQ911" s="28"/>
      <c r="KNR911" s="28"/>
      <c r="KNS911" s="28"/>
      <c r="KNT911" s="28"/>
      <c r="KNU911" s="28"/>
      <c r="KNV911" s="28"/>
      <c r="KNW911" s="28"/>
      <c r="KNX911" s="28"/>
      <c r="KNY911" s="28"/>
      <c r="KNZ911" s="28"/>
      <c r="KOA911" s="28"/>
      <c r="KOB911" s="28"/>
      <c r="KOC911" s="28"/>
      <c r="KOD911" s="28"/>
      <c r="KOE911" s="28"/>
      <c r="KOF911" s="28"/>
      <c r="KOG911" s="28"/>
      <c r="KOH911" s="28"/>
      <c r="KOI911" s="28"/>
      <c r="KOJ911" s="28"/>
      <c r="KOK911" s="28"/>
      <c r="KOL911" s="28"/>
      <c r="KOM911" s="28"/>
      <c r="KON911" s="28"/>
      <c r="KOO911" s="28"/>
      <c r="KOP911" s="28"/>
      <c r="KOQ911" s="28"/>
      <c r="KOR911" s="28"/>
      <c r="KOS911" s="28"/>
      <c r="KOT911" s="28"/>
      <c r="KOU911" s="28"/>
      <c r="KOV911" s="28"/>
      <c r="KOW911" s="28"/>
      <c r="KOX911" s="28"/>
      <c r="KOY911" s="28"/>
      <c r="KOZ911" s="28"/>
      <c r="KPA911" s="28"/>
      <c r="KPB911" s="28"/>
      <c r="KPC911" s="28"/>
      <c r="KPD911" s="28"/>
      <c r="KPE911" s="28"/>
      <c r="KPF911" s="28"/>
      <c r="KPG911" s="28"/>
      <c r="KPH911" s="28"/>
      <c r="KPI911" s="28"/>
      <c r="KPJ911" s="28"/>
      <c r="KPK911" s="28"/>
      <c r="KPL911" s="28"/>
      <c r="KPM911" s="28"/>
      <c r="KPN911" s="28"/>
      <c r="KPO911" s="28"/>
      <c r="KPP911" s="28"/>
      <c r="KPQ911" s="28"/>
      <c r="KPR911" s="28"/>
      <c r="KPS911" s="28"/>
      <c r="KPT911" s="28"/>
      <c r="KPU911" s="28"/>
      <c r="KPV911" s="28"/>
      <c r="KPW911" s="28"/>
      <c r="KPX911" s="28"/>
      <c r="KPY911" s="28"/>
      <c r="KPZ911" s="28"/>
      <c r="KQA911" s="28"/>
      <c r="KQB911" s="28"/>
      <c r="KQC911" s="28"/>
      <c r="KQD911" s="28"/>
      <c r="KQE911" s="28"/>
      <c r="KQF911" s="28"/>
      <c r="KQG911" s="28"/>
      <c r="KQH911" s="28"/>
      <c r="KQI911" s="28"/>
      <c r="KQJ911" s="28"/>
      <c r="KQK911" s="28"/>
      <c r="KQL911" s="28"/>
      <c r="KQM911" s="28"/>
      <c r="KQN911" s="28"/>
      <c r="KQO911" s="28"/>
      <c r="KQP911" s="28"/>
      <c r="KQQ911" s="28"/>
      <c r="KQR911" s="28"/>
      <c r="KQS911" s="28"/>
      <c r="KQT911" s="28"/>
      <c r="KQU911" s="28"/>
      <c r="KQV911" s="28"/>
      <c r="KQW911" s="28"/>
      <c r="KQX911" s="28"/>
      <c r="KQY911" s="28"/>
      <c r="KQZ911" s="28"/>
      <c r="KRA911" s="28"/>
      <c r="KRB911" s="28"/>
      <c r="KRC911" s="28"/>
      <c r="KRD911" s="28"/>
      <c r="KRE911" s="28"/>
      <c r="KRF911" s="28"/>
      <c r="KRG911" s="28"/>
      <c r="KRH911" s="28"/>
      <c r="KRI911" s="28"/>
      <c r="KRJ911" s="28"/>
      <c r="KRK911" s="28"/>
      <c r="KRL911" s="28"/>
      <c r="KRM911" s="28"/>
      <c r="KRN911" s="28"/>
      <c r="KRO911" s="28"/>
      <c r="KRP911" s="28"/>
      <c r="KRQ911" s="28"/>
      <c r="KRR911" s="28"/>
      <c r="KRS911" s="28"/>
      <c r="KRT911" s="28"/>
      <c r="KRU911" s="28"/>
      <c r="KRV911" s="28"/>
      <c r="KRW911" s="28"/>
      <c r="KRX911" s="28"/>
      <c r="KRY911" s="28"/>
      <c r="KRZ911" s="28"/>
      <c r="KSA911" s="28"/>
      <c r="KSB911" s="28"/>
      <c r="KSC911" s="28"/>
      <c r="KSD911" s="28"/>
      <c r="KSE911" s="28"/>
      <c r="KSF911" s="28"/>
      <c r="KSG911" s="28"/>
      <c r="KSH911" s="28"/>
      <c r="KSI911" s="28"/>
      <c r="KSJ911" s="28"/>
      <c r="KSK911" s="28"/>
      <c r="KSL911" s="28"/>
      <c r="KSM911" s="28"/>
      <c r="KSN911" s="28"/>
      <c r="KSO911" s="28"/>
      <c r="KSP911" s="28"/>
      <c r="KSQ911" s="28"/>
      <c r="KSR911" s="28"/>
      <c r="KSS911" s="28"/>
      <c r="KST911" s="28"/>
      <c r="KSU911" s="28"/>
      <c r="KSV911" s="28"/>
      <c r="KSW911" s="28"/>
      <c r="KSX911" s="28"/>
      <c r="KSY911" s="28"/>
      <c r="KSZ911" s="28"/>
      <c r="KTA911" s="28"/>
      <c r="KTB911" s="28"/>
      <c r="KTC911" s="28"/>
      <c r="KTD911" s="28"/>
      <c r="KTE911" s="28"/>
      <c r="KTF911" s="28"/>
      <c r="KTG911" s="28"/>
      <c r="KTH911" s="28"/>
      <c r="KTI911" s="28"/>
      <c r="KTJ911" s="28"/>
      <c r="KTK911" s="28"/>
      <c r="KTL911" s="28"/>
      <c r="KTM911" s="28"/>
      <c r="KTN911" s="28"/>
      <c r="KTO911" s="28"/>
      <c r="KTP911" s="28"/>
      <c r="KTQ911" s="28"/>
      <c r="KTR911" s="28"/>
      <c r="KTS911" s="28"/>
      <c r="KTT911" s="28"/>
      <c r="KTU911" s="28"/>
      <c r="KTV911" s="28"/>
      <c r="KTW911" s="28"/>
      <c r="KTX911" s="28"/>
      <c r="KTY911" s="28"/>
      <c r="KTZ911" s="28"/>
      <c r="KUA911" s="28"/>
      <c r="KUB911" s="28"/>
      <c r="KUC911" s="28"/>
      <c r="KUD911" s="28"/>
      <c r="KUE911" s="28"/>
      <c r="KUF911" s="28"/>
      <c r="KUG911" s="28"/>
      <c r="KUH911" s="28"/>
      <c r="KUI911" s="28"/>
      <c r="KUJ911" s="28"/>
      <c r="KUK911" s="28"/>
      <c r="KUL911" s="28"/>
      <c r="KUM911" s="28"/>
      <c r="KUN911" s="28"/>
      <c r="KUO911" s="28"/>
      <c r="KUP911" s="28"/>
      <c r="KUQ911" s="28"/>
      <c r="KUR911" s="28"/>
      <c r="KUS911" s="28"/>
      <c r="KUT911" s="28"/>
      <c r="KUU911" s="28"/>
      <c r="KUV911" s="28"/>
      <c r="KUW911" s="28"/>
      <c r="KUX911" s="28"/>
      <c r="KUY911" s="28"/>
      <c r="KUZ911" s="28"/>
      <c r="KVA911" s="28"/>
      <c r="KVB911" s="28"/>
      <c r="KVC911" s="28"/>
      <c r="KVD911" s="28"/>
      <c r="KVE911" s="28"/>
      <c r="KVF911" s="28"/>
      <c r="KVG911" s="28"/>
      <c r="KVH911" s="28"/>
      <c r="KVI911" s="28"/>
      <c r="KVJ911" s="28"/>
      <c r="KVK911" s="28"/>
      <c r="KVL911" s="28"/>
      <c r="KVM911" s="28"/>
      <c r="KVN911" s="28"/>
      <c r="KVO911" s="28"/>
      <c r="KVP911" s="28"/>
      <c r="KVQ911" s="28"/>
      <c r="KVR911" s="28"/>
      <c r="KVS911" s="28"/>
      <c r="KVT911" s="28"/>
      <c r="KVU911" s="28"/>
      <c r="KVV911" s="28"/>
      <c r="KVW911" s="28"/>
      <c r="KVX911" s="28"/>
      <c r="KVY911" s="28"/>
      <c r="KVZ911" s="28"/>
      <c r="KWA911" s="28"/>
      <c r="KWB911" s="28"/>
      <c r="KWC911" s="28"/>
      <c r="KWD911" s="28"/>
      <c r="KWE911" s="28"/>
      <c r="KWF911" s="28"/>
      <c r="KWG911" s="28"/>
      <c r="KWH911" s="28"/>
      <c r="KWI911" s="28"/>
      <c r="KWJ911" s="28"/>
      <c r="KWK911" s="28"/>
      <c r="KWL911" s="28"/>
      <c r="KWM911" s="28"/>
      <c r="KWN911" s="28"/>
      <c r="KWO911" s="28"/>
      <c r="KWP911" s="28"/>
      <c r="KWQ911" s="28"/>
      <c r="KWR911" s="28"/>
      <c r="KWS911" s="28"/>
      <c r="KWT911" s="28"/>
      <c r="KWU911" s="28"/>
      <c r="KWV911" s="28"/>
      <c r="KWW911" s="28"/>
      <c r="KWX911" s="28"/>
      <c r="KWY911" s="28"/>
      <c r="KWZ911" s="28"/>
      <c r="KXA911" s="28"/>
      <c r="KXB911" s="28"/>
      <c r="KXC911" s="28"/>
      <c r="KXD911" s="28"/>
      <c r="KXE911" s="28"/>
      <c r="KXF911" s="28"/>
      <c r="KXG911" s="28"/>
      <c r="KXH911" s="28"/>
      <c r="KXI911" s="28"/>
      <c r="KXJ911" s="28"/>
      <c r="KXK911" s="28"/>
      <c r="KXL911" s="28"/>
      <c r="KXM911" s="28"/>
      <c r="KXN911" s="28"/>
      <c r="KXO911" s="28"/>
      <c r="KXP911" s="28"/>
      <c r="KXQ911" s="28"/>
      <c r="KXR911" s="28"/>
      <c r="KXS911" s="28"/>
      <c r="KXT911" s="28"/>
      <c r="KXU911" s="28"/>
      <c r="KXV911" s="28"/>
      <c r="KXW911" s="28"/>
      <c r="KXX911" s="28"/>
      <c r="KXY911" s="28"/>
      <c r="KXZ911" s="28"/>
      <c r="KYA911" s="28"/>
      <c r="KYB911" s="28"/>
      <c r="KYC911" s="28"/>
      <c r="KYD911" s="28"/>
      <c r="KYE911" s="28"/>
      <c r="KYF911" s="28"/>
      <c r="KYG911" s="28"/>
      <c r="KYH911" s="28"/>
      <c r="KYI911" s="28"/>
      <c r="KYJ911" s="28"/>
      <c r="KYK911" s="28"/>
      <c r="KYL911" s="28"/>
      <c r="KYM911" s="28"/>
      <c r="KYN911" s="28"/>
      <c r="KYO911" s="28"/>
      <c r="KYP911" s="28"/>
      <c r="KYQ911" s="28"/>
      <c r="KYR911" s="28"/>
      <c r="KYS911" s="28"/>
      <c r="KYT911" s="28"/>
      <c r="KYU911" s="28"/>
      <c r="KYV911" s="28"/>
      <c r="KYW911" s="28"/>
      <c r="KYX911" s="28"/>
      <c r="KYY911" s="28"/>
      <c r="KYZ911" s="28"/>
      <c r="KZA911" s="28"/>
      <c r="KZB911" s="28"/>
      <c r="KZC911" s="28"/>
      <c r="KZD911" s="28"/>
      <c r="KZE911" s="28"/>
      <c r="KZF911" s="28"/>
      <c r="KZG911" s="28"/>
      <c r="KZH911" s="28"/>
      <c r="KZI911" s="28"/>
      <c r="KZJ911" s="28"/>
      <c r="KZK911" s="28"/>
      <c r="KZL911" s="28"/>
      <c r="KZM911" s="28"/>
      <c r="KZN911" s="28"/>
      <c r="KZO911" s="28"/>
      <c r="KZP911" s="28"/>
      <c r="KZQ911" s="28"/>
      <c r="KZR911" s="28"/>
      <c r="KZS911" s="28"/>
      <c r="KZT911" s="28"/>
      <c r="KZU911" s="28"/>
      <c r="KZV911" s="28"/>
      <c r="KZW911" s="28"/>
      <c r="KZX911" s="28"/>
      <c r="KZY911" s="28"/>
      <c r="KZZ911" s="28"/>
      <c r="LAA911" s="28"/>
      <c r="LAB911" s="28"/>
      <c r="LAC911" s="28"/>
      <c r="LAD911" s="28"/>
      <c r="LAE911" s="28"/>
      <c r="LAF911" s="28"/>
      <c r="LAG911" s="28"/>
      <c r="LAH911" s="28"/>
      <c r="LAI911" s="28"/>
      <c r="LAJ911" s="28"/>
      <c r="LAK911" s="28"/>
      <c r="LAL911" s="28"/>
      <c r="LAM911" s="28"/>
      <c r="LAN911" s="28"/>
      <c r="LAO911" s="28"/>
      <c r="LAP911" s="28"/>
      <c r="LAQ911" s="28"/>
      <c r="LAR911" s="28"/>
      <c r="LAS911" s="28"/>
      <c r="LAT911" s="28"/>
      <c r="LAU911" s="28"/>
      <c r="LAV911" s="28"/>
      <c r="LAW911" s="28"/>
      <c r="LAX911" s="28"/>
      <c r="LAY911" s="28"/>
      <c r="LAZ911" s="28"/>
      <c r="LBA911" s="28"/>
      <c r="LBB911" s="28"/>
      <c r="LBC911" s="28"/>
      <c r="LBD911" s="28"/>
      <c r="LBE911" s="28"/>
      <c r="LBF911" s="28"/>
      <c r="LBG911" s="28"/>
      <c r="LBH911" s="28"/>
      <c r="LBI911" s="28"/>
      <c r="LBJ911" s="28"/>
      <c r="LBK911" s="28"/>
      <c r="LBL911" s="28"/>
      <c r="LBM911" s="28"/>
      <c r="LBN911" s="28"/>
      <c r="LBO911" s="28"/>
      <c r="LBP911" s="28"/>
      <c r="LBQ911" s="28"/>
      <c r="LBR911" s="28"/>
      <c r="LBS911" s="28"/>
      <c r="LBT911" s="28"/>
      <c r="LBU911" s="28"/>
      <c r="LBV911" s="28"/>
      <c r="LBW911" s="28"/>
      <c r="LBX911" s="28"/>
      <c r="LBY911" s="28"/>
      <c r="LBZ911" s="28"/>
      <c r="LCA911" s="28"/>
      <c r="LCB911" s="28"/>
      <c r="LCC911" s="28"/>
      <c r="LCD911" s="28"/>
      <c r="LCE911" s="28"/>
      <c r="LCF911" s="28"/>
      <c r="LCG911" s="28"/>
      <c r="LCH911" s="28"/>
      <c r="LCI911" s="28"/>
      <c r="LCJ911" s="28"/>
      <c r="LCK911" s="28"/>
      <c r="LCL911" s="28"/>
      <c r="LCM911" s="28"/>
      <c r="LCN911" s="28"/>
      <c r="LCO911" s="28"/>
      <c r="LCP911" s="28"/>
      <c r="LCQ911" s="28"/>
      <c r="LCR911" s="28"/>
      <c r="LCS911" s="28"/>
      <c r="LCT911" s="28"/>
      <c r="LCU911" s="28"/>
      <c r="LCV911" s="28"/>
      <c r="LCW911" s="28"/>
      <c r="LCX911" s="28"/>
      <c r="LCY911" s="28"/>
      <c r="LCZ911" s="28"/>
      <c r="LDA911" s="28"/>
      <c r="LDB911" s="28"/>
      <c r="LDC911" s="28"/>
      <c r="LDD911" s="28"/>
      <c r="LDE911" s="28"/>
      <c r="LDF911" s="28"/>
      <c r="LDG911" s="28"/>
      <c r="LDH911" s="28"/>
      <c r="LDI911" s="28"/>
      <c r="LDJ911" s="28"/>
      <c r="LDK911" s="28"/>
      <c r="LDL911" s="28"/>
      <c r="LDM911" s="28"/>
      <c r="LDN911" s="28"/>
      <c r="LDO911" s="28"/>
      <c r="LDP911" s="28"/>
      <c r="LDQ911" s="28"/>
      <c r="LDR911" s="28"/>
      <c r="LDS911" s="28"/>
      <c r="LDT911" s="28"/>
      <c r="LDU911" s="28"/>
      <c r="LDV911" s="28"/>
      <c r="LDW911" s="28"/>
      <c r="LDX911" s="28"/>
      <c r="LDY911" s="28"/>
      <c r="LDZ911" s="28"/>
      <c r="LEA911" s="28"/>
      <c r="LEB911" s="28"/>
      <c r="LEC911" s="28"/>
      <c r="LED911" s="28"/>
      <c r="LEE911" s="28"/>
      <c r="LEF911" s="28"/>
      <c r="LEG911" s="28"/>
      <c r="LEH911" s="28"/>
      <c r="LEI911" s="28"/>
      <c r="LEJ911" s="28"/>
      <c r="LEK911" s="28"/>
      <c r="LEL911" s="28"/>
      <c r="LEM911" s="28"/>
      <c r="LEN911" s="28"/>
      <c r="LEO911" s="28"/>
      <c r="LEP911" s="28"/>
      <c r="LEQ911" s="28"/>
      <c r="LER911" s="28"/>
      <c r="LES911" s="28"/>
      <c r="LET911" s="28"/>
      <c r="LEU911" s="28"/>
      <c r="LEV911" s="28"/>
      <c r="LEW911" s="28"/>
      <c r="LEX911" s="28"/>
      <c r="LEY911" s="28"/>
      <c r="LEZ911" s="28"/>
      <c r="LFA911" s="28"/>
      <c r="LFB911" s="28"/>
      <c r="LFC911" s="28"/>
      <c r="LFD911" s="28"/>
      <c r="LFE911" s="28"/>
      <c r="LFF911" s="28"/>
      <c r="LFG911" s="28"/>
      <c r="LFH911" s="28"/>
      <c r="LFI911" s="28"/>
      <c r="LFJ911" s="28"/>
      <c r="LFK911" s="28"/>
      <c r="LFL911" s="28"/>
      <c r="LFM911" s="28"/>
      <c r="LFN911" s="28"/>
      <c r="LFO911" s="28"/>
      <c r="LFP911" s="28"/>
      <c r="LFQ911" s="28"/>
      <c r="LFR911" s="28"/>
      <c r="LFS911" s="28"/>
      <c r="LFT911" s="28"/>
      <c r="LFU911" s="28"/>
      <c r="LFV911" s="28"/>
      <c r="LFW911" s="28"/>
      <c r="LFX911" s="28"/>
      <c r="LFY911" s="28"/>
      <c r="LFZ911" s="28"/>
      <c r="LGA911" s="28"/>
      <c r="LGB911" s="28"/>
      <c r="LGC911" s="28"/>
      <c r="LGD911" s="28"/>
      <c r="LGE911" s="28"/>
      <c r="LGF911" s="28"/>
      <c r="LGG911" s="28"/>
      <c r="LGH911" s="28"/>
      <c r="LGI911" s="28"/>
      <c r="LGJ911" s="28"/>
      <c r="LGK911" s="28"/>
      <c r="LGL911" s="28"/>
      <c r="LGM911" s="28"/>
      <c r="LGN911" s="28"/>
      <c r="LGO911" s="28"/>
      <c r="LGP911" s="28"/>
      <c r="LGQ911" s="28"/>
      <c r="LGR911" s="28"/>
      <c r="LGS911" s="28"/>
      <c r="LGT911" s="28"/>
      <c r="LGU911" s="28"/>
      <c r="LGV911" s="28"/>
      <c r="LGW911" s="28"/>
      <c r="LGX911" s="28"/>
      <c r="LGY911" s="28"/>
      <c r="LGZ911" s="28"/>
      <c r="LHA911" s="28"/>
      <c r="LHB911" s="28"/>
      <c r="LHC911" s="28"/>
      <c r="LHD911" s="28"/>
      <c r="LHE911" s="28"/>
      <c r="LHF911" s="28"/>
      <c r="LHG911" s="28"/>
      <c r="LHH911" s="28"/>
      <c r="LHI911" s="28"/>
      <c r="LHJ911" s="28"/>
      <c r="LHK911" s="28"/>
      <c r="LHL911" s="28"/>
      <c r="LHM911" s="28"/>
      <c r="LHN911" s="28"/>
      <c r="LHO911" s="28"/>
      <c r="LHP911" s="28"/>
      <c r="LHQ911" s="28"/>
      <c r="LHR911" s="28"/>
      <c r="LHS911" s="28"/>
      <c r="LHT911" s="28"/>
      <c r="LHU911" s="28"/>
      <c r="LHV911" s="28"/>
      <c r="LHW911" s="28"/>
      <c r="LHX911" s="28"/>
      <c r="LHY911" s="28"/>
      <c r="LHZ911" s="28"/>
      <c r="LIA911" s="28"/>
      <c r="LIB911" s="28"/>
      <c r="LIC911" s="28"/>
      <c r="LID911" s="28"/>
      <c r="LIE911" s="28"/>
      <c r="LIF911" s="28"/>
      <c r="LIG911" s="28"/>
      <c r="LIH911" s="28"/>
      <c r="LII911" s="28"/>
      <c r="LIJ911" s="28"/>
      <c r="LIK911" s="28"/>
      <c r="LIL911" s="28"/>
      <c r="LIM911" s="28"/>
      <c r="LIN911" s="28"/>
      <c r="LIO911" s="28"/>
      <c r="LIP911" s="28"/>
      <c r="LIQ911" s="28"/>
      <c r="LIR911" s="28"/>
      <c r="LIS911" s="28"/>
      <c r="LIT911" s="28"/>
      <c r="LIU911" s="28"/>
      <c r="LIV911" s="28"/>
      <c r="LIW911" s="28"/>
      <c r="LIX911" s="28"/>
      <c r="LIY911" s="28"/>
      <c r="LIZ911" s="28"/>
      <c r="LJA911" s="28"/>
      <c r="LJB911" s="28"/>
      <c r="LJC911" s="28"/>
      <c r="LJD911" s="28"/>
      <c r="LJE911" s="28"/>
      <c r="LJF911" s="28"/>
      <c r="LJG911" s="28"/>
      <c r="LJH911" s="28"/>
      <c r="LJI911" s="28"/>
      <c r="LJJ911" s="28"/>
      <c r="LJK911" s="28"/>
      <c r="LJL911" s="28"/>
      <c r="LJM911" s="28"/>
      <c r="LJN911" s="28"/>
      <c r="LJO911" s="28"/>
      <c r="LJP911" s="28"/>
      <c r="LJQ911" s="28"/>
      <c r="LJR911" s="28"/>
      <c r="LJS911" s="28"/>
      <c r="LJT911" s="28"/>
      <c r="LJU911" s="28"/>
      <c r="LJV911" s="28"/>
      <c r="LJW911" s="28"/>
      <c r="LJX911" s="28"/>
      <c r="LJY911" s="28"/>
      <c r="LJZ911" s="28"/>
      <c r="LKA911" s="28"/>
      <c r="LKB911" s="28"/>
      <c r="LKC911" s="28"/>
      <c r="LKD911" s="28"/>
      <c r="LKE911" s="28"/>
      <c r="LKF911" s="28"/>
      <c r="LKG911" s="28"/>
      <c r="LKH911" s="28"/>
      <c r="LKI911" s="28"/>
      <c r="LKJ911" s="28"/>
      <c r="LKK911" s="28"/>
      <c r="LKL911" s="28"/>
      <c r="LKM911" s="28"/>
      <c r="LKN911" s="28"/>
      <c r="LKO911" s="28"/>
      <c r="LKP911" s="28"/>
      <c r="LKQ911" s="28"/>
      <c r="LKR911" s="28"/>
      <c r="LKS911" s="28"/>
      <c r="LKT911" s="28"/>
      <c r="LKU911" s="28"/>
      <c r="LKV911" s="28"/>
      <c r="LKW911" s="28"/>
      <c r="LKX911" s="28"/>
      <c r="LKY911" s="28"/>
      <c r="LKZ911" s="28"/>
      <c r="LLA911" s="28"/>
      <c r="LLB911" s="28"/>
      <c r="LLC911" s="28"/>
      <c r="LLD911" s="28"/>
      <c r="LLE911" s="28"/>
      <c r="LLF911" s="28"/>
      <c r="LLG911" s="28"/>
      <c r="LLH911" s="28"/>
      <c r="LLI911" s="28"/>
      <c r="LLJ911" s="28"/>
      <c r="LLK911" s="28"/>
      <c r="LLL911" s="28"/>
      <c r="LLM911" s="28"/>
      <c r="LLN911" s="28"/>
      <c r="LLO911" s="28"/>
      <c r="LLP911" s="28"/>
      <c r="LLQ911" s="28"/>
      <c r="LLR911" s="28"/>
      <c r="LLS911" s="28"/>
      <c r="LLT911" s="28"/>
      <c r="LLU911" s="28"/>
      <c r="LLV911" s="28"/>
      <c r="LLW911" s="28"/>
      <c r="LLX911" s="28"/>
      <c r="LLY911" s="28"/>
      <c r="LLZ911" s="28"/>
      <c r="LMA911" s="28"/>
      <c r="LMB911" s="28"/>
      <c r="LMC911" s="28"/>
      <c r="LMD911" s="28"/>
      <c r="LME911" s="28"/>
      <c r="LMF911" s="28"/>
      <c r="LMG911" s="28"/>
      <c r="LMH911" s="28"/>
      <c r="LMI911" s="28"/>
      <c r="LMJ911" s="28"/>
      <c r="LMK911" s="28"/>
      <c r="LML911" s="28"/>
      <c r="LMM911" s="28"/>
      <c r="LMN911" s="28"/>
      <c r="LMO911" s="28"/>
      <c r="LMP911" s="28"/>
      <c r="LMQ911" s="28"/>
      <c r="LMR911" s="28"/>
      <c r="LMS911" s="28"/>
      <c r="LMT911" s="28"/>
      <c r="LMU911" s="28"/>
      <c r="LMV911" s="28"/>
      <c r="LMW911" s="28"/>
      <c r="LMX911" s="28"/>
      <c r="LMY911" s="28"/>
      <c r="LMZ911" s="28"/>
      <c r="LNA911" s="28"/>
      <c r="LNB911" s="28"/>
      <c r="LNC911" s="28"/>
      <c r="LND911" s="28"/>
      <c r="LNE911" s="28"/>
      <c r="LNF911" s="28"/>
      <c r="LNG911" s="28"/>
      <c r="LNH911" s="28"/>
      <c r="LNI911" s="28"/>
      <c r="LNJ911" s="28"/>
      <c r="LNK911" s="28"/>
      <c r="LNL911" s="28"/>
      <c r="LNM911" s="28"/>
      <c r="LNN911" s="28"/>
      <c r="LNO911" s="28"/>
      <c r="LNP911" s="28"/>
      <c r="LNQ911" s="28"/>
      <c r="LNR911" s="28"/>
      <c r="LNS911" s="28"/>
      <c r="LNT911" s="28"/>
      <c r="LNU911" s="28"/>
      <c r="LNV911" s="28"/>
      <c r="LNW911" s="28"/>
      <c r="LNX911" s="28"/>
      <c r="LNY911" s="28"/>
      <c r="LNZ911" s="28"/>
      <c r="LOA911" s="28"/>
      <c r="LOB911" s="28"/>
      <c r="LOC911" s="28"/>
      <c r="LOD911" s="28"/>
      <c r="LOE911" s="28"/>
      <c r="LOF911" s="28"/>
      <c r="LOG911" s="28"/>
      <c r="LOH911" s="28"/>
      <c r="LOI911" s="28"/>
      <c r="LOJ911" s="28"/>
      <c r="LOK911" s="28"/>
      <c r="LOL911" s="28"/>
      <c r="LOM911" s="28"/>
      <c r="LON911" s="28"/>
      <c r="LOO911" s="28"/>
      <c r="LOP911" s="28"/>
      <c r="LOQ911" s="28"/>
      <c r="LOR911" s="28"/>
      <c r="LOS911" s="28"/>
      <c r="LOT911" s="28"/>
      <c r="LOU911" s="28"/>
      <c r="LOV911" s="28"/>
      <c r="LOW911" s="28"/>
      <c r="LOX911" s="28"/>
      <c r="LOY911" s="28"/>
      <c r="LOZ911" s="28"/>
      <c r="LPA911" s="28"/>
      <c r="LPB911" s="28"/>
      <c r="LPC911" s="28"/>
      <c r="LPD911" s="28"/>
      <c r="LPE911" s="28"/>
      <c r="LPF911" s="28"/>
      <c r="LPG911" s="28"/>
      <c r="LPH911" s="28"/>
      <c r="LPI911" s="28"/>
      <c r="LPJ911" s="28"/>
      <c r="LPK911" s="28"/>
      <c r="LPL911" s="28"/>
      <c r="LPM911" s="28"/>
      <c r="LPN911" s="28"/>
      <c r="LPO911" s="28"/>
      <c r="LPP911" s="28"/>
      <c r="LPQ911" s="28"/>
      <c r="LPR911" s="28"/>
      <c r="LPS911" s="28"/>
      <c r="LPT911" s="28"/>
      <c r="LPU911" s="28"/>
      <c r="LPV911" s="28"/>
      <c r="LPW911" s="28"/>
      <c r="LPX911" s="28"/>
      <c r="LPY911" s="28"/>
      <c r="LPZ911" s="28"/>
      <c r="LQA911" s="28"/>
      <c r="LQB911" s="28"/>
      <c r="LQC911" s="28"/>
      <c r="LQD911" s="28"/>
      <c r="LQE911" s="28"/>
      <c r="LQF911" s="28"/>
      <c r="LQG911" s="28"/>
      <c r="LQH911" s="28"/>
      <c r="LQI911" s="28"/>
      <c r="LQJ911" s="28"/>
      <c r="LQK911" s="28"/>
      <c r="LQL911" s="28"/>
      <c r="LQM911" s="28"/>
      <c r="LQN911" s="28"/>
      <c r="LQO911" s="28"/>
      <c r="LQP911" s="28"/>
      <c r="LQQ911" s="28"/>
      <c r="LQR911" s="28"/>
      <c r="LQS911" s="28"/>
      <c r="LQT911" s="28"/>
      <c r="LQU911" s="28"/>
      <c r="LQV911" s="28"/>
      <c r="LQW911" s="28"/>
      <c r="LQX911" s="28"/>
      <c r="LQY911" s="28"/>
      <c r="LQZ911" s="28"/>
      <c r="LRA911" s="28"/>
      <c r="LRB911" s="28"/>
      <c r="LRC911" s="28"/>
      <c r="LRD911" s="28"/>
      <c r="LRE911" s="28"/>
      <c r="LRF911" s="28"/>
      <c r="LRG911" s="28"/>
      <c r="LRH911" s="28"/>
      <c r="LRI911" s="28"/>
      <c r="LRJ911" s="28"/>
      <c r="LRK911" s="28"/>
      <c r="LRL911" s="28"/>
      <c r="LRM911" s="28"/>
      <c r="LRN911" s="28"/>
      <c r="LRO911" s="28"/>
      <c r="LRP911" s="28"/>
      <c r="LRQ911" s="28"/>
      <c r="LRR911" s="28"/>
      <c r="LRS911" s="28"/>
      <c r="LRT911" s="28"/>
      <c r="LRU911" s="28"/>
      <c r="LRV911" s="28"/>
      <c r="LRW911" s="28"/>
      <c r="LRX911" s="28"/>
      <c r="LRY911" s="28"/>
      <c r="LRZ911" s="28"/>
      <c r="LSA911" s="28"/>
      <c r="LSB911" s="28"/>
      <c r="LSC911" s="28"/>
      <c r="LSD911" s="28"/>
      <c r="LSE911" s="28"/>
      <c r="LSF911" s="28"/>
      <c r="LSG911" s="28"/>
      <c r="LSH911" s="28"/>
      <c r="LSI911" s="28"/>
      <c r="LSJ911" s="28"/>
      <c r="LSK911" s="28"/>
      <c r="LSL911" s="28"/>
      <c r="LSM911" s="28"/>
      <c r="LSN911" s="28"/>
      <c r="LSO911" s="28"/>
      <c r="LSP911" s="28"/>
      <c r="LSQ911" s="28"/>
      <c r="LSR911" s="28"/>
      <c r="LSS911" s="28"/>
      <c r="LST911" s="28"/>
      <c r="LSU911" s="28"/>
      <c r="LSV911" s="28"/>
      <c r="LSW911" s="28"/>
      <c r="LSX911" s="28"/>
      <c r="LSY911" s="28"/>
      <c r="LSZ911" s="28"/>
      <c r="LTA911" s="28"/>
      <c r="LTB911" s="28"/>
      <c r="LTC911" s="28"/>
      <c r="LTD911" s="28"/>
      <c r="LTE911" s="28"/>
      <c r="LTF911" s="28"/>
      <c r="LTG911" s="28"/>
      <c r="LTH911" s="28"/>
      <c r="LTI911" s="28"/>
      <c r="LTJ911" s="28"/>
      <c r="LTK911" s="28"/>
      <c r="LTL911" s="28"/>
      <c r="LTM911" s="28"/>
      <c r="LTN911" s="28"/>
      <c r="LTO911" s="28"/>
      <c r="LTP911" s="28"/>
      <c r="LTQ911" s="28"/>
      <c r="LTR911" s="28"/>
      <c r="LTS911" s="28"/>
      <c r="LTT911" s="28"/>
      <c r="LTU911" s="28"/>
      <c r="LTV911" s="28"/>
      <c r="LTW911" s="28"/>
      <c r="LTX911" s="28"/>
      <c r="LTY911" s="28"/>
      <c r="LTZ911" s="28"/>
      <c r="LUA911" s="28"/>
      <c r="LUB911" s="28"/>
      <c r="LUC911" s="28"/>
      <c r="LUD911" s="28"/>
      <c r="LUE911" s="28"/>
      <c r="LUF911" s="28"/>
      <c r="LUG911" s="28"/>
      <c r="LUH911" s="28"/>
      <c r="LUI911" s="28"/>
      <c r="LUJ911" s="28"/>
      <c r="LUK911" s="28"/>
      <c r="LUL911" s="28"/>
      <c r="LUM911" s="28"/>
      <c r="LUN911" s="28"/>
      <c r="LUO911" s="28"/>
      <c r="LUP911" s="28"/>
      <c r="LUQ911" s="28"/>
      <c r="LUR911" s="28"/>
      <c r="LUS911" s="28"/>
      <c r="LUT911" s="28"/>
      <c r="LUU911" s="28"/>
      <c r="LUV911" s="28"/>
      <c r="LUW911" s="28"/>
      <c r="LUX911" s="28"/>
      <c r="LUY911" s="28"/>
      <c r="LUZ911" s="28"/>
      <c r="LVA911" s="28"/>
      <c r="LVB911" s="28"/>
      <c r="LVC911" s="28"/>
      <c r="LVD911" s="28"/>
      <c r="LVE911" s="28"/>
      <c r="LVF911" s="28"/>
      <c r="LVG911" s="28"/>
      <c r="LVH911" s="28"/>
      <c r="LVI911" s="28"/>
      <c r="LVJ911" s="28"/>
      <c r="LVK911" s="28"/>
      <c r="LVL911" s="28"/>
      <c r="LVM911" s="28"/>
      <c r="LVN911" s="28"/>
      <c r="LVO911" s="28"/>
      <c r="LVP911" s="28"/>
      <c r="LVQ911" s="28"/>
      <c r="LVR911" s="28"/>
      <c r="LVS911" s="28"/>
      <c r="LVT911" s="28"/>
      <c r="LVU911" s="28"/>
      <c r="LVV911" s="28"/>
      <c r="LVW911" s="28"/>
      <c r="LVX911" s="28"/>
      <c r="LVY911" s="28"/>
      <c r="LVZ911" s="28"/>
      <c r="LWA911" s="28"/>
      <c r="LWB911" s="28"/>
      <c r="LWC911" s="28"/>
      <c r="LWD911" s="28"/>
      <c r="LWE911" s="28"/>
      <c r="LWF911" s="28"/>
      <c r="LWG911" s="28"/>
      <c r="LWH911" s="28"/>
      <c r="LWI911" s="28"/>
      <c r="LWJ911" s="28"/>
      <c r="LWK911" s="28"/>
      <c r="LWL911" s="28"/>
      <c r="LWM911" s="28"/>
      <c r="LWN911" s="28"/>
      <c r="LWO911" s="28"/>
      <c r="LWP911" s="28"/>
      <c r="LWQ911" s="28"/>
      <c r="LWR911" s="28"/>
      <c r="LWS911" s="28"/>
      <c r="LWT911" s="28"/>
      <c r="LWU911" s="28"/>
      <c r="LWV911" s="28"/>
      <c r="LWW911" s="28"/>
      <c r="LWX911" s="28"/>
      <c r="LWY911" s="28"/>
      <c r="LWZ911" s="28"/>
      <c r="LXA911" s="28"/>
      <c r="LXB911" s="28"/>
      <c r="LXC911" s="28"/>
      <c r="LXD911" s="28"/>
      <c r="LXE911" s="28"/>
      <c r="LXF911" s="28"/>
      <c r="LXG911" s="28"/>
      <c r="LXH911" s="28"/>
      <c r="LXI911" s="28"/>
      <c r="LXJ911" s="28"/>
      <c r="LXK911" s="28"/>
      <c r="LXL911" s="28"/>
      <c r="LXM911" s="28"/>
      <c r="LXN911" s="28"/>
      <c r="LXO911" s="28"/>
      <c r="LXP911" s="28"/>
      <c r="LXQ911" s="28"/>
      <c r="LXR911" s="28"/>
      <c r="LXS911" s="28"/>
      <c r="LXT911" s="28"/>
      <c r="LXU911" s="28"/>
      <c r="LXV911" s="28"/>
      <c r="LXW911" s="28"/>
      <c r="LXX911" s="28"/>
      <c r="LXY911" s="28"/>
      <c r="LXZ911" s="28"/>
      <c r="LYA911" s="28"/>
      <c r="LYB911" s="28"/>
      <c r="LYC911" s="28"/>
      <c r="LYD911" s="28"/>
      <c r="LYE911" s="28"/>
      <c r="LYF911" s="28"/>
      <c r="LYG911" s="28"/>
      <c r="LYH911" s="28"/>
      <c r="LYI911" s="28"/>
      <c r="LYJ911" s="28"/>
      <c r="LYK911" s="28"/>
      <c r="LYL911" s="28"/>
      <c r="LYM911" s="28"/>
      <c r="LYN911" s="28"/>
      <c r="LYO911" s="28"/>
      <c r="LYP911" s="28"/>
      <c r="LYQ911" s="28"/>
      <c r="LYR911" s="28"/>
      <c r="LYS911" s="28"/>
      <c r="LYT911" s="28"/>
      <c r="LYU911" s="28"/>
      <c r="LYV911" s="28"/>
      <c r="LYW911" s="28"/>
      <c r="LYX911" s="28"/>
      <c r="LYY911" s="28"/>
      <c r="LYZ911" s="28"/>
      <c r="LZA911" s="28"/>
      <c r="LZB911" s="28"/>
      <c r="LZC911" s="28"/>
      <c r="LZD911" s="28"/>
      <c r="LZE911" s="28"/>
      <c r="LZF911" s="28"/>
      <c r="LZG911" s="28"/>
      <c r="LZH911" s="28"/>
      <c r="LZI911" s="28"/>
      <c r="LZJ911" s="28"/>
      <c r="LZK911" s="28"/>
      <c r="LZL911" s="28"/>
      <c r="LZM911" s="28"/>
      <c r="LZN911" s="28"/>
      <c r="LZO911" s="28"/>
      <c r="LZP911" s="28"/>
      <c r="LZQ911" s="28"/>
      <c r="LZR911" s="28"/>
      <c r="LZS911" s="28"/>
      <c r="LZT911" s="28"/>
      <c r="LZU911" s="28"/>
      <c r="LZV911" s="28"/>
      <c r="LZW911" s="28"/>
      <c r="LZX911" s="28"/>
      <c r="LZY911" s="28"/>
      <c r="LZZ911" s="28"/>
      <c r="MAA911" s="28"/>
      <c r="MAB911" s="28"/>
      <c r="MAC911" s="28"/>
      <c r="MAD911" s="28"/>
      <c r="MAE911" s="28"/>
      <c r="MAF911" s="28"/>
      <c r="MAG911" s="28"/>
      <c r="MAH911" s="28"/>
      <c r="MAI911" s="28"/>
      <c r="MAJ911" s="28"/>
      <c r="MAK911" s="28"/>
      <c r="MAL911" s="28"/>
      <c r="MAM911" s="28"/>
      <c r="MAN911" s="28"/>
      <c r="MAO911" s="28"/>
      <c r="MAP911" s="28"/>
      <c r="MAQ911" s="28"/>
      <c r="MAR911" s="28"/>
      <c r="MAS911" s="28"/>
      <c r="MAT911" s="28"/>
      <c r="MAU911" s="28"/>
      <c r="MAV911" s="28"/>
      <c r="MAW911" s="28"/>
      <c r="MAX911" s="28"/>
      <c r="MAY911" s="28"/>
      <c r="MAZ911" s="28"/>
      <c r="MBA911" s="28"/>
      <c r="MBB911" s="28"/>
      <c r="MBC911" s="28"/>
      <c r="MBD911" s="28"/>
      <c r="MBE911" s="28"/>
      <c r="MBF911" s="28"/>
      <c r="MBG911" s="28"/>
      <c r="MBH911" s="28"/>
      <c r="MBI911" s="28"/>
      <c r="MBJ911" s="28"/>
      <c r="MBK911" s="28"/>
      <c r="MBL911" s="28"/>
      <c r="MBM911" s="28"/>
      <c r="MBN911" s="28"/>
      <c r="MBO911" s="28"/>
      <c r="MBP911" s="28"/>
      <c r="MBQ911" s="28"/>
      <c r="MBR911" s="28"/>
      <c r="MBS911" s="28"/>
      <c r="MBT911" s="28"/>
      <c r="MBU911" s="28"/>
      <c r="MBV911" s="28"/>
      <c r="MBW911" s="28"/>
      <c r="MBX911" s="28"/>
      <c r="MBY911" s="28"/>
      <c r="MBZ911" s="28"/>
      <c r="MCA911" s="28"/>
      <c r="MCB911" s="28"/>
      <c r="MCC911" s="28"/>
      <c r="MCD911" s="28"/>
      <c r="MCE911" s="28"/>
      <c r="MCF911" s="28"/>
      <c r="MCG911" s="28"/>
      <c r="MCH911" s="28"/>
      <c r="MCI911" s="28"/>
      <c r="MCJ911" s="28"/>
      <c r="MCK911" s="28"/>
      <c r="MCL911" s="28"/>
      <c r="MCM911" s="28"/>
      <c r="MCN911" s="28"/>
      <c r="MCO911" s="28"/>
      <c r="MCP911" s="28"/>
      <c r="MCQ911" s="28"/>
      <c r="MCR911" s="28"/>
      <c r="MCS911" s="28"/>
      <c r="MCT911" s="28"/>
      <c r="MCU911" s="28"/>
      <c r="MCV911" s="28"/>
      <c r="MCW911" s="28"/>
      <c r="MCX911" s="28"/>
      <c r="MCY911" s="28"/>
      <c r="MCZ911" s="28"/>
      <c r="MDA911" s="28"/>
      <c r="MDB911" s="28"/>
      <c r="MDC911" s="28"/>
      <c r="MDD911" s="28"/>
      <c r="MDE911" s="28"/>
      <c r="MDF911" s="28"/>
      <c r="MDG911" s="28"/>
      <c r="MDH911" s="28"/>
      <c r="MDI911" s="28"/>
      <c r="MDJ911" s="28"/>
      <c r="MDK911" s="28"/>
      <c r="MDL911" s="28"/>
      <c r="MDM911" s="28"/>
      <c r="MDN911" s="28"/>
      <c r="MDO911" s="28"/>
      <c r="MDP911" s="28"/>
      <c r="MDQ911" s="28"/>
      <c r="MDR911" s="28"/>
      <c r="MDS911" s="28"/>
      <c r="MDT911" s="28"/>
      <c r="MDU911" s="28"/>
      <c r="MDV911" s="28"/>
      <c r="MDW911" s="28"/>
      <c r="MDX911" s="28"/>
      <c r="MDY911" s="28"/>
      <c r="MDZ911" s="28"/>
      <c r="MEA911" s="28"/>
      <c r="MEB911" s="28"/>
      <c r="MEC911" s="28"/>
      <c r="MED911" s="28"/>
      <c r="MEE911" s="28"/>
      <c r="MEF911" s="28"/>
      <c r="MEG911" s="28"/>
      <c r="MEH911" s="28"/>
      <c r="MEI911" s="28"/>
      <c r="MEJ911" s="28"/>
      <c r="MEK911" s="28"/>
      <c r="MEL911" s="28"/>
      <c r="MEM911" s="28"/>
      <c r="MEN911" s="28"/>
      <c r="MEO911" s="28"/>
      <c r="MEP911" s="28"/>
      <c r="MEQ911" s="28"/>
      <c r="MER911" s="28"/>
      <c r="MES911" s="28"/>
      <c r="MET911" s="28"/>
      <c r="MEU911" s="28"/>
      <c r="MEV911" s="28"/>
      <c r="MEW911" s="28"/>
      <c r="MEX911" s="28"/>
      <c r="MEY911" s="28"/>
      <c r="MEZ911" s="28"/>
      <c r="MFA911" s="28"/>
      <c r="MFB911" s="28"/>
      <c r="MFC911" s="28"/>
      <c r="MFD911" s="28"/>
      <c r="MFE911" s="28"/>
      <c r="MFF911" s="28"/>
      <c r="MFG911" s="28"/>
      <c r="MFH911" s="28"/>
      <c r="MFI911" s="28"/>
      <c r="MFJ911" s="28"/>
      <c r="MFK911" s="28"/>
      <c r="MFL911" s="28"/>
      <c r="MFM911" s="28"/>
      <c r="MFN911" s="28"/>
      <c r="MFO911" s="28"/>
      <c r="MFP911" s="28"/>
      <c r="MFQ911" s="28"/>
      <c r="MFR911" s="28"/>
      <c r="MFS911" s="28"/>
      <c r="MFT911" s="28"/>
      <c r="MFU911" s="28"/>
      <c r="MFV911" s="28"/>
      <c r="MFW911" s="28"/>
      <c r="MFX911" s="28"/>
      <c r="MFY911" s="28"/>
      <c r="MFZ911" s="28"/>
      <c r="MGA911" s="28"/>
      <c r="MGB911" s="28"/>
      <c r="MGC911" s="28"/>
      <c r="MGD911" s="28"/>
      <c r="MGE911" s="28"/>
      <c r="MGF911" s="28"/>
      <c r="MGG911" s="28"/>
      <c r="MGH911" s="28"/>
      <c r="MGI911" s="28"/>
      <c r="MGJ911" s="28"/>
      <c r="MGK911" s="28"/>
      <c r="MGL911" s="28"/>
      <c r="MGM911" s="28"/>
      <c r="MGN911" s="28"/>
      <c r="MGO911" s="28"/>
      <c r="MGP911" s="28"/>
      <c r="MGQ911" s="28"/>
      <c r="MGR911" s="28"/>
      <c r="MGS911" s="28"/>
      <c r="MGT911" s="28"/>
      <c r="MGU911" s="28"/>
      <c r="MGV911" s="28"/>
      <c r="MGW911" s="28"/>
      <c r="MGX911" s="28"/>
      <c r="MGY911" s="28"/>
      <c r="MGZ911" s="28"/>
      <c r="MHA911" s="28"/>
      <c r="MHB911" s="28"/>
      <c r="MHC911" s="28"/>
      <c r="MHD911" s="28"/>
      <c r="MHE911" s="28"/>
      <c r="MHF911" s="28"/>
      <c r="MHG911" s="28"/>
      <c r="MHH911" s="28"/>
      <c r="MHI911" s="28"/>
      <c r="MHJ911" s="28"/>
      <c r="MHK911" s="28"/>
      <c r="MHL911" s="28"/>
      <c r="MHM911" s="28"/>
      <c r="MHN911" s="28"/>
      <c r="MHO911" s="28"/>
      <c r="MHP911" s="28"/>
      <c r="MHQ911" s="28"/>
      <c r="MHR911" s="28"/>
      <c r="MHS911" s="28"/>
      <c r="MHT911" s="28"/>
      <c r="MHU911" s="28"/>
      <c r="MHV911" s="28"/>
      <c r="MHW911" s="28"/>
      <c r="MHX911" s="28"/>
      <c r="MHY911" s="28"/>
      <c r="MHZ911" s="28"/>
      <c r="MIA911" s="28"/>
      <c r="MIB911" s="28"/>
      <c r="MIC911" s="28"/>
      <c r="MID911" s="28"/>
      <c r="MIE911" s="28"/>
      <c r="MIF911" s="28"/>
      <c r="MIG911" s="28"/>
      <c r="MIH911" s="28"/>
      <c r="MII911" s="28"/>
      <c r="MIJ911" s="28"/>
      <c r="MIK911" s="28"/>
      <c r="MIL911" s="28"/>
      <c r="MIM911" s="28"/>
      <c r="MIN911" s="28"/>
      <c r="MIO911" s="28"/>
      <c r="MIP911" s="28"/>
      <c r="MIQ911" s="28"/>
      <c r="MIR911" s="28"/>
      <c r="MIS911" s="28"/>
      <c r="MIT911" s="28"/>
      <c r="MIU911" s="28"/>
      <c r="MIV911" s="28"/>
      <c r="MIW911" s="28"/>
      <c r="MIX911" s="28"/>
      <c r="MIY911" s="28"/>
      <c r="MIZ911" s="28"/>
      <c r="MJA911" s="28"/>
      <c r="MJB911" s="28"/>
      <c r="MJC911" s="28"/>
      <c r="MJD911" s="28"/>
      <c r="MJE911" s="28"/>
      <c r="MJF911" s="28"/>
      <c r="MJG911" s="28"/>
      <c r="MJH911" s="28"/>
      <c r="MJI911" s="28"/>
      <c r="MJJ911" s="28"/>
      <c r="MJK911" s="28"/>
      <c r="MJL911" s="28"/>
      <c r="MJM911" s="28"/>
      <c r="MJN911" s="28"/>
      <c r="MJO911" s="28"/>
      <c r="MJP911" s="28"/>
      <c r="MJQ911" s="28"/>
      <c r="MJR911" s="28"/>
      <c r="MJS911" s="28"/>
      <c r="MJT911" s="28"/>
      <c r="MJU911" s="28"/>
      <c r="MJV911" s="28"/>
      <c r="MJW911" s="28"/>
      <c r="MJX911" s="28"/>
      <c r="MJY911" s="28"/>
      <c r="MJZ911" s="28"/>
      <c r="MKA911" s="28"/>
      <c r="MKB911" s="28"/>
      <c r="MKC911" s="28"/>
      <c r="MKD911" s="28"/>
      <c r="MKE911" s="28"/>
      <c r="MKF911" s="28"/>
      <c r="MKG911" s="28"/>
      <c r="MKH911" s="28"/>
      <c r="MKI911" s="28"/>
      <c r="MKJ911" s="28"/>
      <c r="MKK911" s="28"/>
      <c r="MKL911" s="28"/>
      <c r="MKM911" s="28"/>
      <c r="MKN911" s="28"/>
      <c r="MKO911" s="28"/>
      <c r="MKP911" s="28"/>
      <c r="MKQ911" s="28"/>
      <c r="MKR911" s="28"/>
      <c r="MKS911" s="28"/>
      <c r="MKT911" s="28"/>
      <c r="MKU911" s="28"/>
      <c r="MKV911" s="28"/>
      <c r="MKW911" s="28"/>
      <c r="MKX911" s="28"/>
      <c r="MKY911" s="28"/>
      <c r="MKZ911" s="28"/>
      <c r="MLA911" s="28"/>
      <c r="MLB911" s="28"/>
      <c r="MLC911" s="28"/>
      <c r="MLD911" s="28"/>
      <c r="MLE911" s="28"/>
      <c r="MLF911" s="28"/>
      <c r="MLG911" s="28"/>
      <c r="MLH911" s="28"/>
      <c r="MLI911" s="28"/>
      <c r="MLJ911" s="28"/>
      <c r="MLK911" s="28"/>
      <c r="MLL911" s="28"/>
      <c r="MLM911" s="28"/>
      <c r="MLN911" s="28"/>
      <c r="MLO911" s="28"/>
      <c r="MLP911" s="28"/>
      <c r="MLQ911" s="28"/>
      <c r="MLR911" s="28"/>
      <c r="MLS911" s="28"/>
      <c r="MLT911" s="28"/>
      <c r="MLU911" s="28"/>
      <c r="MLV911" s="28"/>
      <c r="MLW911" s="28"/>
      <c r="MLX911" s="28"/>
      <c r="MLY911" s="28"/>
      <c r="MLZ911" s="28"/>
      <c r="MMA911" s="28"/>
      <c r="MMB911" s="28"/>
      <c r="MMC911" s="28"/>
      <c r="MMD911" s="28"/>
      <c r="MME911" s="28"/>
      <c r="MMF911" s="28"/>
      <c r="MMG911" s="28"/>
      <c r="MMH911" s="28"/>
      <c r="MMI911" s="28"/>
      <c r="MMJ911" s="28"/>
      <c r="MMK911" s="28"/>
      <c r="MML911" s="28"/>
      <c r="MMM911" s="28"/>
      <c r="MMN911" s="28"/>
      <c r="MMO911" s="28"/>
      <c r="MMP911" s="28"/>
      <c r="MMQ911" s="28"/>
      <c r="MMR911" s="28"/>
      <c r="MMS911" s="28"/>
      <c r="MMT911" s="28"/>
      <c r="MMU911" s="28"/>
      <c r="MMV911" s="28"/>
      <c r="MMW911" s="28"/>
      <c r="MMX911" s="28"/>
      <c r="MMY911" s="28"/>
      <c r="MMZ911" s="28"/>
      <c r="MNA911" s="28"/>
      <c r="MNB911" s="28"/>
      <c r="MNC911" s="28"/>
      <c r="MND911" s="28"/>
      <c r="MNE911" s="28"/>
      <c r="MNF911" s="28"/>
      <c r="MNG911" s="28"/>
      <c r="MNH911" s="28"/>
      <c r="MNI911" s="28"/>
      <c r="MNJ911" s="28"/>
      <c r="MNK911" s="28"/>
      <c r="MNL911" s="28"/>
      <c r="MNM911" s="28"/>
      <c r="MNN911" s="28"/>
      <c r="MNO911" s="28"/>
      <c r="MNP911" s="28"/>
      <c r="MNQ911" s="28"/>
      <c r="MNR911" s="28"/>
      <c r="MNS911" s="28"/>
      <c r="MNT911" s="28"/>
      <c r="MNU911" s="28"/>
      <c r="MNV911" s="28"/>
      <c r="MNW911" s="28"/>
      <c r="MNX911" s="28"/>
      <c r="MNY911" s="28"/>
      <c r="MNZ911" s="28"/>
      <c r="MOA911" s="28"/>
      <c r="MOB911" s="28"/>
      <c r="MOC911" s="28"/>
      <c r="MOD911" s="28"/>
      <c r="MOE911" s="28"/>
      <c r="MOF911" s="28"/>
      <c r="MOG911" s="28"/>
      <c r="MOH911" s="28"/>
      <c r="MOI911" s="28"/>
      <c r="MOJ911" s="28"/>
      <c r="MOK911" s="28"/>
      <c r="MOL911" s="28"/>
      <c r="MOM911" s="28"/>
      <c r="MON911" s="28"/>
      <c r="MOO911" s="28"/>
      <c r="MOP911" s="28"/>
      <c r="MOQ911" s="28"/>
      <c r="MOR911" s="28"/>
      <c r="MOS911" s="28"/>
      <c r="MOT911" s="28"/>
      <c r="MOU911" s="28"/>
      <c r="MOV911" s="28"/>
      <c r="MOW911" s="28"/>
      <c r="MOX911" s="28"/>
      <c r="MOY911" s="28"/>
      <c r="MOZ911" s="28"/>
      <c r="MPA911" s="28"/>
      <c r="MPB911" s="28"/>
      <c r="MPC911" s="28"/>
      <c r="MPD911" s="28"/>
      <c r="MPE911" s="28"/>
      <c r="MPF911" s="28"/>
      <c r="MPG911" s="28"/>
      <c r="MPH911" s="28"/>
      <c r="MPI911" s="28"/>
      <c r="MPJ911" s="28"/>
      <c r="MPK911" s="28"/>
      <c r="MPL911" s="28"/>
      <c r="MPM911" s="28"/>
      <c r="MPN911" s="28"/>
      <c r="MPO911" s="28"/>
      <c r="MPP911" s="28"/>
      <c r="MPQ911" s="28"/>
      <c r="MPR911" s="28"/>
      <c r="MPS911" s="28"/>
      <c r="MPT911" s="28"/>
      <c r="MPU911" s="28"/>
      <c r="MPV911" s="28"/>
      <c r="MPW911" s="28"/>
      <c r="MPX911" s="28"/>
      <c r="MPY911" s="28"/>
      <c r="MPZ911" s="28"/>
      <c r="MQA911" s="28"/>
      <c r="MQB911" s="28"/>
      <c r="MQC911" s="28"/>
      <c r="MQD911" s="28"/>
      <c r="MQE911" s="28"/>
      <c r="MQF911" s="28"/>
      <c r="MQG911" s="28"/>
      <c r="MQH911" s="28"/>
      <c r="MQI911" s="28"/>
      <c r="MQJ911" s="28"/>
      <c r="MQK911" s="28"/>
      <c r="MQL911" s="28"/>
      <c r="MQM911" s="28"/>
      <c r="MQN911" s="28"/>
      <c r="MQO911" s="28"/>
      <c r="MQP911" s="28"/>
      <c r="MQQ911" s="28"/>
      <c r="MQR911" s="28"/>
      <c r="MQS911" s="28"/>
      <c r="MQT911" s="28"/>
      <c r="MQU911" s="28"/>
      <c r="MQV911" s="28"/>
      <c r="MQW911" s="28"/>
      <c r="MQX911" s="28"/>
      <c r="MQY911" s="28"/>
      <c r="MQZ911" s="28"/>
      <c r="MRA911" s="28"/>
      <c r="MRB911" s="28"/>
      <c r="MRC911" s="28"/>
      <c r="MRD911" s="28"/>
      <c r="MRE911" s="28"/>
      <c r="MRF911" s="28"/>
      <c r="MRG911" s="28"/>
      <c r="MRH911" s="28"/>
      <c r="MRI911" s="28"/>
      <c r="MRJ911" s="28"/>
      <c r="MRK911" s="28"/>
      <c r="MRL911" s="28"/>
      <c r="MRM911" s="28"/>
      <c r="MRN911" s="28"/>
      <c r="MRO911" s="28"/>
      <c r="MRP911" s="28"/>
      <c r="MRQ911" s="28"/>
      <c r="MRR911" s="28"/>
      <c r="MRS911" s="28"/>
      <c r="MRT911" s="28"/>
      <c r="MRU911" s="28"/>
      <c r="MRV911" s="28"/>
      <c r="MRW911" s="28"/>
      <c r="MRX911" s="28"/>
      <c r="MRY911" s="28"/>
      <c r="MRZ911" s="28"/>
      <c r="MSA911" s="28"/>
      <c r="MSB911" s="28"/>
      <c r="MSC911" s="28"/>
      <c r="MSD911" s="28"/>
      <c r="MSE911" s="28"/>
      <c r="MSF911" s="28"/>
      <c r="MSG911" s="28"/>
      <c r="MSH911" s="28"/>
      <c r="MSI911" s="28"/>
      <c r="MSJ911" s="28"/>
      <c r="MSK911" s="28"/>
      <c r="MSL911" s="28"/>
      <c r="MSM911" s="28"/>
      <c r="MSN911" s="28"/>
      <c r="MSO911" s="28"/>
      <c r="MSP911" s="28"/>
      <c r="MSQ911" s="28"/>
      <c r="MSR911" s="28"/>
      <c r="MSS911" s="28"/>
      <c r="MST911" s="28"/>
      <c r="MSU911" s="28"/>
      <c r="MSV911" s="28"/>
      <c r="MSW911" s="28"/>
      <c r="MSX911" s="28"/>
      <c r="MSY911" s="28"/>
      <c r="MSZ911" s="28"/>
      <c r="MTA911" s="28"/>
      <c r="MTB911" s="28"/>
      <c r="MTC911" s="28"/>
      <c r="MTD911" s="28"/>
      <c r="MTE911" s="28"/>
      <c r="MTF911" s="28"/>
      <c r="MTG911" s="28"/>
      <c r="MTH911" s="28"/>
      <c r="MTI911" s="28"/>
      <c r="MTJ911" s="28"/>
      <c r="MTK911" s="28"/>
      <c r="MTL911" s="28"/>
      <c r="MTM911" s="28"/>
      <c r="MTN911" s="28"/>
      <c r="MTO911" s="28"/>
      <c r="MTP911" s="28"/>
      <c r="MTQ911" s="28"/>
      <c r="MTR911" s="28"/>
      <c r="MTS911" s="28"/>
      <c r="MTT911" s="28"/>
      <c r="MTU911" s="28"/>
      <c r="MTV911" s="28"/>
      <c r="MTW911" s="28"/>
      <c r="MTX911" s="28"/>
      <c r="MTY911" s="28"/>
      <c r="MTZ911" s="28"/>
      <c r="MUA911" s="28"/>
      <c r="MUB911" s="28"/>
      <c r="MUC911" s="28"/>
      <c r="MUD911" s="28"/>
      <c r="MUE911" s="28"/>
      <c r="MUF911" s="28"/>
      <c r="MUG911" s="28"/>
      <c r="MUH911" s="28"/>
      <c r="MUI911" s="28"/>
      <c r="MUJ911" s="28"/>
      <c r="MUK911" s="28"/>
      <c r="MUL911" s="28"/>
      <c r="MUM911" s="28"/>
      <c r="MUN911" s="28"/>
      <c r="MUO911" s="28"/>
      <c r="MUP911" s="28"/>
      <c r="MUQ911" s="28"/>
      <c r="MUR911" s="28"/>
      <c r="MUS911" s="28"/>
      <c r="MUT911" s="28"/>
      <c r="MUU911" s="28"/>
      <c r="MUV911" s="28"/>
      <c r="MUW911" s="28"/>
      <c r="MUX911" s="28"/>
      <c r="MUY911" s="28"/>
      <c r="MUZ911" s="28"/>
      <c r="MVA911" s="28"/>
      <c r="MVB911" s="28"/>
      <c r="MVC911" s="28"/>
      <c r="MVD911" s="28"/>
      <c r="MVE911" s="28"/>
      <c r="MVF911" s="28"/>
      <c r="MVG911" s="28"/>
      <c r="MVH911" s="28"/>
      <c r="MVI911" s="28"/>
      <c r="MVJ911" s="28"/>
      <c r="MVK911" s="28"/>
      <c r="MVL911" s="28"/>
      <c r="MVM911" s="28"/>
      <c r="MVN911" s="28"/>
      <c r="MVO911" s="28"/>
      <c r="MVP911" s="28"/>
      <c r="MVQ911" s="28"/>
      <c r="MVR911" s="28"/>
      <c r="MVS911" s="28"/>
      <c r="MVT911" s="28"/>
      <c r="MVU911" s="28"/>
      <c r="MVV911" s="28"/>
      <c r="MVW911" s="28"/>
      <c r="MVX911" s="28"/>
      <c r="MVY911" s="28"/>
      <c r="MVZ911" s="28"/>
      <c r="MWA911" s="28"/>
      <c r="MWB911" s="28"/>
      <c r="MWC911" s="28"/>
      <c r="MWD911" s="28"/>
      <c r="MWE911" s="28"/>
      <c r="MWF911" s="28"/>
      <c r="MWG911" s="28"/>
      <c r="MWH911" s="28"/>
      <c r="MWI911" s="28"/>
      <c r="MWJ911" s="28"/>
      <c r="MWK911" s="28"/>
      <c r="MWL911" s="28"/>
      <c r="MWM911" s="28"/>
      <c r="MWN911" s="28"/>
      <c r="MWO911" s="28"/>
      <c r="MWP911" s="28"/>
      <c r="MWQ911" s="28"/>
      <c r="MWR911" s="28"/>
      <c r="MWS911" s="28"/>
      <c r="MWT911" s="28"/>
      <c r="MWU911" s="28"/>
      <c r="MWV911" s="28"/>
      <c r="MWW911" s="28"/>
      <c r="MWX911" s="28"/>
      <c r="MWY911" s="28"/>
      <c r="MWZ911" s="28"/>
      <c r="MXA911" s="28"/>
      <c r="MXB911" s="28"/>
      <c r="MXC911" s="28"/>
      <c r="MXD911" s="28"/>
      <c r="MXE911" s="28"/>
      <c r="MXF911" s="28"/>
      <c r="MXG911" s="28"/>
      <c r="MXH911" s="28"/>
      <c r="MXI911" s="28"/>
      <c r="MXJ911" s="28"/>
      <c r="MXK911" s="28"/>
      <c r="MXL911" s="28"/>
      <c r="MXM911" s="28"/>
      <c r="MXN911" s="28"/>
      <c r="MXO911" s="28"/>
      <c r="MXP911" s="28"/>
      <c r="MXQ911" s="28"/>
      <c r="MXR911" s="28"/>
      <c r="MXS911" s="28"/>
      <c r="MXT911" s="28"/>
      <c r="MXU911" s="28"/>
      <c r="MXV911" s="28"/>
      <c r="MXW911" s="28"/>
      <c r="MXX911" s="28"/>
      <c r="MXY911" s="28"/>
      <c r="MXZ911" s="28"/>
      <c r="MYA911" s="28"/>
      <c r="MYB911" s="28"/>
      <c r="MYC911" s="28"/>
      <c r="MYD911" s="28"/>
      <c r="MYE911" s="28"/>
      <c r="MYF911" s="28"/>
      <c r="MYG911" s="28"/>
      <c r="MYH911" s="28"/>
      <c r="MYI911" s="28"/>
      <c r="MYJ911" s="28"/>
      <c r="MYK911" s="28"/>
      <c r="MYL911" s="28"/>
      <c r="MYM911" s="28"/>
      <c r="MYN911" s="28"/>
      <c r="MYO911" s="28"/>
      <c r="MYP911" s="28"/>
      <c r="MYQ911" s="28"/>
      <c r="MYR911" s="28"/>
      <c r="MYS911" s="28"/>
      <c r="MYT911" s="28"/>
      <c r="MYU911" s="28"/>
      <c r="MYV911" s="28"/>
      <c r="MYW911" s="28"/>
      <c r="MYX911" s="28"/>
      <c r="MYY911" s="28"/>
      <c r="MYZ911" s="28"/>
      <c r="MZA911" s="28"/>
      <c r="MZB911" s="28"/>
      <c r="MZC911" s="28"/>
      <c r="MZD911" s="28"/>
      <c r="MZE911" s="28"/>
      <c r="MZF911" s="28"/>
      <c r="MZG911" s="28"/>
      <c r="MZH911" s="28"/>
      <c r="MZI911" s="28"/>
      <c r="MZJ911" s="28"/>
      <c r="MZK911" s="28"/>
      <c r="MZL911" s="28"/>
      <c r="MZM911" s="28"/>
      <c r="MZN911" s="28"/>
      <c r="MZO911" s="28"/>
      <c r="MZP911" s="28"/>
      <c r="MZQ911" s="28"/>
      <c r="MZR911" s="28"/>
      <c r="MZS911" s="28"/>
      <c r="MZT911" s="28"/>
      <c r="MZU911" s="28"/>
      <c r="MZV911" s="28"/>
      <c r="MZW911" s="28"/>
      <c r="MZX911" s="28"/>
      <c r="MZY911" s="28"/>
      <c r="MZZ911" s="28"/>
      <c r="NAA911" s="28"/>
      <c r="NAB911" s="28"/>
      <c r="NAC911" s="28"/>
      <c r="NAD911" s="28"/>
      <c r="NAE911" s="28"/>
      <c r="NAF911" s="28"/>
      <c r="NAG911" s="28"/>
      <c r="NAH911" s="28"/>
      <c r="NAI911" s="28"/>
      <c r="NAJ911" s="28"/>
      <c r="NAK911" s="28"/>
      <c r="NAL911" s="28"/>
      <c r="NAM911" s="28"/>
      <c r="NAN911" s="28"/>
      <c r="NAO911" s="28"/>
      <c r="NAP911" s="28"/>
      <c r="NAQ911" s="28"/>
      <c r="NAR911" s="28"/>
      <c r="NAS911" s="28"/>
      <c r="NAT911" s="28"/>
      <c r="NAU911" s="28"/>
      <c r="NAV911" s="28"/>
      <c r="NAW911" s="28"/>
      <c r="NAX911" s="28"/>
      <c r="NAY911" s="28"/>
      <c r="NAZ911" s="28"/>
      <c r="NBA911" s="28"/>
      <c r="NBB911" s="28"/>
      <c r="NBC911" s="28"/>
      <c r="NBD911" s="28"/>
      <c r="NBE911" s="28"/>
      <c r="NBF911" s="28"/>
      <c r="NBG911" s="28"/>
      <c r="NBH911" s="28"/>
      <c r="NBI911" s="28"/>
      <c r="NBJ911" s="28"/>
      <c r="NBK911" s="28"/>
      <c r="NBL911" s="28"/>
      <c r="NBM911" s="28"/>
      <c r="NBN911" s="28"/>
      <c r="NBO911" s="28"/>
      <c r="NBP911" s="28"/>
      <c r="NBQ911" s="28"/>
      <c r="NBR911" s="28"/>
      <c r="NBS911" s="28"/>
      <c r="NBT911" s="28"/>
      <c r="NBU911" s="28"/>
      <c r="NBV911" s="28"/>
      <c r="NBW911" s="28"/>
      <c r="NBX911" s="28"/>
      <c r="NBY911" s="28"/>
      <c r="NBZ911" s="28"/>
      <c r="NCA911" s="28"/>
      <c r="NCB911" s="28"/>
      <c r="NCC911" s="28"/>
      <c r="NCD911" s="28"/>
      <c r="NCE911" s="28"/>
      <c r="NCF911" s="28"/>
      <c r="NCG911" s="28"/>
      <c r="NCH911" s="28"/>
      <c r="NCI911" s="28"/>
      <c r="NCJ911" s="28"/>
      <c r="NCK911" s="28"/>
      <c r="NCL911" s="28"/>
      <c r="NCM911" s="28"/>
      <c r="NCN911" s="28"/>
      <c r="NCO911" s="28"/>
      <c r="NCP911" s="28"/>
      <c r="NCQ911" s="28"/>
      <c r="NCR911" s="28"/>
      <c r="NCS911" s="28"/>
      <c r="NCT911" s="28"/>
      <c r="NCU911" s="28"/>
      <c r="NCV911" s="28"/>
      <c r="NCW911" s="28"/>
      <c r="NCX911" s="28"/>
      <c r="NCY911" s="28"/>
      <c r="NCZ911" s="28"/>
      <c r="NDA911" s="28"/>
      <c r="NDB911" s="28"/>
      <c r="NDC911" s="28"/>
      <c r="NDD911" s="28"/>
      <c r="NDE911" s="28"/>
      <c r="NDF911" s="28"/>
      <c r="NDG911" s="28"/>
      <c r="NDH911" s="28"/>
      <c r="NDI911" s="28"/>
      <c r="NDJ911" s="28"/>
      <c r="NDK911" s="28"/>
      <c r="NDL911" s="28"/>
      <c r="NDM911" s="28"/>
      <c r="NDN911" s="28"/>
      <c r="NDO911" s="28"/>
      <c r="NDP911" s="28"/>
      <c r="NDQ911" s="28"/>
      <c r="NDR911" s="28"/>
      <c r="NDS911" s="28"/>
      <c r="NDT911" s="28"/>
      <c r="NDU911" s="28"/>
      <c r="NDV911" s="28"/>
      <c r="NDW911" s="28"/>
      <c r="NDX911" s="28"/>
      <c r="NDY911" s="28"/>
      <c r="NDZ911" s="28"/>
      <c r="NEA911" s="28"/>
      <c r="NEB911" s="28"/>
      <c r="NEC911" s="28"/>
      <c r="NED911" s="28"/>
      <c r="NEE911" s="28"/>
      <c r="NEF911" s="28"/>
      <c r="NEG911" s="28"/>
      <c r="NEH911" s="28"/>
      <c r="NEI911" s="28"/>
      <c r="NEJ911" s="28"/>
      <c r="NEK911" s="28"/>
      <c r="NEL911" s="28"/>
      <c r="NEM911" s="28"/>
      <c r="NEN911" s="28"/>
      <c r="NEO911" s="28"/>
      <c r="NEP911" s="28"/>
      <c r="NEQ911" s="28"/>
      <c r="NER911" s="28"/>
      <c r="NES911" s="28"/>
      <c r="NET911" s="28"/>
      <c r="NEU911" s="28"/>
      <c r="NEV911" s="28"/>
      <c r="NEW911" s="28"/>
      <c r="NEX911" s="28"/>
      <c r="NEY911" s="28"/>
      <c r="NEZ911" s="28"/>
      <c r="NFA911" s="28"/>
      <c r="NFB911" s="28"/>
      <c r="NFC911" s="28"/>
      <c r="NFD911" s="28"/>
      <c r="NFE911" s="28"/>
      <c r="NFF911" s="28"/>
      <c r="NFG911" s="28"/>
      <c r="NFH911" s="28"/>
      <c r="NFI911" s="28"/>
      <c r="NFJ911" s="28"/>
      <c r="NFK911" s="28"/>
      <c r="NFL911" s="28"/>
      <c r="NFM911" s="28"/>
      <c r="NFN911" s="28"/>
      <c r="NFO911" s="28"/>
      <c r="NFP911" s="28"/>
      <c r="NFQ911" s="28"/>
      <c r="NFR911" s="28"/>
      <c r="NFS911" s="28"/>
      <c r="NFT911" s="28"/>
      <c r="NFU911" s="28"/>
      <c r="NFV911" s="28"/>
      <c r="NFW911" s="28"/>
      <c r="NFX911" s="28"/>
      <c r="NFY911" s="28"/>
      <c r="NFZ911" s="28"/>
      <c r="NGA911" s="28"/>
      <c r="NGB911" s="28"/>
      <c r="NGC911" s="28"/>
      <c r="NGD911" s="28"/>
      <c r="NGE911" s="28"/>
      <c r="NGF911" s="28"/>
      <c r="NGG911" s="28"/>
      <c r="NGH911" s="28"/>
      <c r="NGI911" s="28"/>
      <c r="NGJ911" s="28"/>
      <c r="NGK911" s="28"/>
      <c r="NGL911" s="28"/>
      <c r="NGM911" s="28"/>
      <c r="NGN911" s="28"/>
      <c r="NGO911" s="28"/>
      <c r="NGP911" s="28"/>
      <c r="NGQ911" s="28"/>
      <c r="NGR911" s="28"/>
      <c r="NGS911" s="28"/>
      <c r="NGT911" s="28"/>
      <c r="NGU911" s="28"/>
      <c r="NGV911" s="28"/>
      <c r="NGW911" s="28"/>
      <c r="NGX911" s="28"/>
      <c r="NGY911" s="28"/>
      <c r="NGZ911" s="28"/>
      <c r="NHA911" s="28"/>
      <c r="NHB911" s="28"/>
      <c r="NHC911" s="28"/>
      <c r="NHD911" s="28"/>
      <c r="NHE911" s="28"/>
      <c r="NHF911" s="28"/>
      <c r="NHG911" s="28"/>
      <c r="NHH911" s="28"/>
      <c r="NHI911" s="28"/>
      <c r="NHJ911" s="28"/>
      <c r="NHK911" s="28"/>
      <c r="NHL911" s="28"/>
      <c r="NHM911" s="28"/>
      <c r="NHN911" s="28"/>
      <c r="NHO911" s="28"/>
      <c r="NHP911" s="28"/>
      <c r="NHQ911" s="28"/>
      <c r="NHR911" s="28"/>
      <c r="NHS911" s="28"/>
      <c r="NHT911" s="28"/>
      <c r="NHU911" s="28"/>
      <c r="NHV911" s="28"/>
      <c r="NHW911" s="28"/>
      <c r="NHX911" s="28"/>
      <c r="NHY911" s="28"/>
      <c r="NHZ911" s="28"/>
      <c r="NIA911" s="28"/>
      <c r="NIB911" s="28"/>
      <c r="NIC911" s="28"/>
      <c r="NID911" s="28"/>
      <c r="NIE911" s="28"/>
      <c r="NIF911" s="28"/>
      <c r="NIG911" s="28"/>
      <c r="NIH911" s="28"/>
      <c r="NII911" s="28"/>
      <c r="NIJ911" s="28"/>
      <c r="NIK911" s="28"/>
      <c r="NIL911" s="28"/>
      <c r="NIM911" s="28"/>
      <c r="NIN911" s="28"/>
      <c r="NIO911" s="28"/>
      <c r="NIP911" s="28"/>
      <c r="NIQ911" s="28"/>
      <c r="NIR911" s="28"/>
      <c r="NIS911" s="28"/>
      <c r="NIT911" s="28"/>
      <c r="NIU911" s="28"/>
      <c r="NIV911" s="28"/>
      <c r="NIW911" s="28"/>
      <c r="NIX911" s="28"/>
      <c r="NIY911" s="28"/>
      <c r="NIZ911" s="28"/>
      <c r="NJA911" s="28"/>
      <c r="NJB911" s="28"/>
      <c r="NJC911" s="28"/>
      <c r="NJD911" s="28"/>
      <c r="NJE911" s="28"/>
      <c r="NJF911" s="28"/>
      <c r="NJG911" s="28"/>
      <c r="NJH911" s="28"/>
      <c r="NJI911" s="28"/>
      <c r="NJJ911" s="28"/>
      <c r="NJK911" s="28"/>
      <c r="NJL911" s="28"/>
      <c r="NJM911" s="28"/>
      <c r="NJN911" s="28"/>
      <c r="NJO911" s="28"/>
      <c r="NJP911" s="28"/>
      <c r="NJQ911" s="28"/>
      <c r="NJR911" s="28"/>
      <c r="NJS911" s="28"/>
      <c r="NJT911" s="28"/>
      <c r="NJU911" s="28"/>
      <c r="NJV911" s="28"/>
      <c r="NJW911" s="28"/>
      <c r="NJX911" s="28"/>
      <c r="NJY911" s="28"/>
      <c r="NJZ911" s="28"/>
      <c r="NKA911" s="28"/>
      <c r="NKB911" s="28"/>
      <c r="NKC911" s="28"/>
      <c r="NKD911" s="28"/>
      <c r="NKE911" s="28"/>
      <c r="NKF911" s="28"/>
      <c r="NKG911" s="28"/>
      <c r="NKH911" s="28"/>
      <c r="NKI911" s="28"/>
      <c r="NKJ911" s="28"/>
      <c r="NKK911" s="28"/>
      <c r="NKL911" s="28"/>
      <c r="NKM911" s="28"/>
      <c r="NKN911" s="28"/>
      <c r="NKO911" s="28"/>
      <c r="NKP911" s="28"/>
      <c r="NKQ911" s="28"/>
      <c r="NKR911" s="28"/>
      <c r="NKS911" s="28"/>
      <c r="NKT911" s="28"/>
      <c r="NKU911" s="28"/>
      <c r="NKV911" s="28"/>
      <c r="NKW911" s="28"/>
      <c r="NKX911" s="28"/>
      <c r="NKY911" s="28"/>
      <c r="NKZ911" s="28"/>
      <c r="NLA911" s="28"/>
      <c r="NLB911" s="28"/>
      <c r="NLC911" s="28"/>
      <c r="NLD911" s="28"/>
      <c r="NLE911" s="28"/>
      <c r="NLF911" s="28"/>
      <c r="NLG911" s="28"/>
      <c r="NLH911" s="28"/>
      <c r="NLI911" s="28"/>
      <c r="NLJ911" s="28"/>
      <c r="NLK911" s="28"/>
      <c r="NLL911" s="28"/>
      <c r="NLM911" s="28"/>
      <c r="NLN911" s="28"/>
      <c r="NLO911" s="28"/>
      <c r="NLP911" s="28"/>
      <c r="NLQ911" s="28"/>
      <c r="NLR911" s="28"/>
      <c r="NLS911" s="28"/>
      <c r="NLT911" s="28"/>
      <c r="NLU911" s="28"/>
      <c r="NLV911" s="28"/>
      <c r="NLW911" s="28"/>
      <c r="NLX911" s="28"/>
      <c r="NLY911" s="28"/>
      <c r="NLZ911" s="28"/>
      <c r="NMA911" s="28"/>
      <c r="NMB911" s="28"/>
      <c r="NMC911" s="28"/>
      <c r="NMD911" s="28"/>
      <c r="NME911" s="28"/>
      <c r="NMF911" s="28"/>
      <c r="NMG911" s="28"/>
      <c r="NMH911" s="28"/>
      <c r="NMI911" s="28"/>
      <c r="NMJ911" s="28"/>
      <c r="NMK911" s="28"/>
      <c r="NML911" s="28"/>
      <c r="NMM911" s="28"/>
      <c r="NMN911" s="28"/>
      <c r="NMO911" s="28"/>
      <c r="NMP911" s="28"/>
      <c r="NMQ911" s="28"/>
      <c r="NMR911" s="28"/>
      <c r="NMS911" s="28"/>
      <c r="NMT911" s="28"/>
      <c r="NMU911" s="28"/>
      <c r="NMV911" s="28"/>
      <c r="NMW911" s="28"/>
      <c r="NMX911" s="28"/>
      <c r="NMY911" s="28"/>
      <c r="NMZ911" s="28"/>
      <c r="NNA911" s="28"/>
      <c r="NNB911" s="28"/>
      <c r="NNC911" s="28"/>
      <c r="NND911" s="28"/>
      <c r="NNE911" s="28"/>
      <c r="NNF911" s="28"/>
      <c r="NNG911" s="28"/>
      <c r="NNH911" s="28"/>
      <c r="NNI911" s="28"/>
      <c r="NNJ911" s="28"/>
      <c r="NNK911" s="28"/>
      <c r="NNL911" s="28"/>
      <c r="NNM911" s="28"/>
      <c r="NNN911" s="28"/>
      <c r="NNO911" s="28"/>
      <c r="NNP911" s="28"/>
      <c r="NNQ911" s="28"/>
      <c r="NNR911" s="28"/>
      <c r="NNS911" s="28"/>
      <c r="NNT911" s="28"/>
      <c r="NNU911" s="28"/>
      <c r="NNV911" s="28"/>
      <c r="NNW911" s="28"/>
      <c r="NNX911" s="28"/>
      <c r="NNY911" s="28"/>
      <c r="NNZ911" s="28"/>
      <c r="NOA911" s="28"/>
      <c r="NOB911" s="28"/>
      <c r="NOC911" s="28"/>
      <c r="NOD911" s="28"/>
      <c r="NOE911" s="28"/>
      <c r="NOF911" s="28"/>
      <c r="NOG911" s="28"/>
      <c r="NOH911" s="28"/>
      <c r="NOI911" s="28"/>
      <c r="NOJ911" s="28"/>
      <c r="NOK911" s="28"/>
      <c r="NOL911" s="28"/>
      <c r="NOM911" s="28"/>
      <c r="NON911" s="28"/>
      <c r="NOO911" s="28"/>
      <c r="NOP911" s="28"/>
      <c r="NOQ911" s="28"/>
      <c r="NOR911" s="28"/>
      <c r="NOS911" s="28"/>
      <c r="NOT911" s="28"/>
      <c r="NOU911" s="28"/>
      <c r="NOV911" s="28"/>
      <c r="NOW911" s="28"/>
      <c r="NOX911" s="28"/>
      <c r="NOY911" s="28"/>
      <c r="NOZ911" s="28"/>
      <c r="NPA911" s="28"/>
      <c r="NPB911" s="28"/>
      <c r="NPC911" s="28"/>
      <c r="NPD911" s="28"/>
      <c r="NPE911" s="28"/>
      <c r="NPF911" s="28"/>
      <c r="NPG911" s="28"/>
      <c r="NPH911" s="28"/>
      <c r="NPI911" s="28"/>
      <c r="NPJ911" s="28"/>
      <c r="NPK911" s="28"/>
      <c r="NPL911" s="28"/>
      <c r="NPM911" s="28"/>
      <c r="NPN911" s="28"/>
      <c r="NPO911" s="28"/>
      <c r="NPP911" s="28"/>
      <c r="NPQ911" s="28"/>
      <c r="NPR911" s="28"/>
      <c r="NPS911" s="28"/>
      <c r="NPT911" s="28"/>
      <c r="NPU911" s="28"/>
      <c r="NPV911" s="28"/>
      <c r="NPW911" s="28"/>
      <c r="NPX911" s="28"/>
      <c r="NPY911" s="28"/>
      <c r="NPZ911" s="28"/>
      <c r="NQA911" s="28"/>
      <c r="NQB911" s="28"/>
      <c r="NQC911" s="28"/>
      <c r="NQD911" s="28"/>
      <c r="NQE911" s="28"/>
      <c r="NQF911" s="28"/>
      <c r="NQG911" s="28"/>
      <c r="NQH911" s="28"/>
      <c r="NQI911" s="28"/>
      <c r="NQJ911" s="28"/>
      <c r="NQK911" s="28"/>
      <c r="NQL911" s="28"/>
      <c r="NQM911" s="28"/>
      <c r="NQN911" s="28"/>
      <c r="NQO911" s="28"/>
      <c r="NQP911" s="28"/>
      <c r="NQQ911" s="28"/>
      <c r="NQR911" s="28"/>
      <c r="NQS911" s="28"/>
      <c r="NQT911" s="28"/>
      <c r="NQU911" s="28"/>
      <c r="NQV911" s="28"/>
      <c r="NQW911" s="28"/>
      <c r="NQX911" s="28"/>
      <c r="NQY911" s="28"/>
      <c r="NQZ911" s="28"/>
      <c r="NRA911" s="28"/>
      <c r="NRB911" s="28"/>
      <c r="NRC911" s="28"/>
      <c r="NRD911" s="28"/>
      <c r="NRE911" s="28"/>
      <c r="NRF911" s="28"/>
      <c r="NRG911" s="28"/>
      <c r="NRH911" s="28"/>
      <c r="NRI911" s="28"/>
      <c r="NRJ911" s="28"/>
      <c r="NRK911" s="28"/>
      <c r="NRL911" s="28"/>
      <c r="NRM911" s="28"/>
      <c r="NRN911" s="28"/>
      <c r="NRO911" s="28"/>
      <c r="NRP911" s="28"/>
      <c r="NRQ911" s="28"/>
      <c r="NRR911" s="28"/>
      <c r="NRS911" s="28"/>
      <c r="NRT911" s="28"/>
      <c r="NRU911" s="28"/>
      <c r="NRV911" s="28"/>
      <c r="NRW911" s="28"/>
      <c r="NRX911" s="28"/>
      <c r="NRY911" s="28"/>
      <c r="NRZ911" s="28"/>
      <c r="NSA911" s="28"/>
      <c r="NSB911" s="28"/>
      <c r="NSC911" s="28"/>
      <c r="NSD911" s="28"/>
      <c r="NSE911" s="28"/>
      <c r="NSF911" s="28"/>
      <c r="NSG911" s="28"/>
      <c r="NSH911" s="28"/>
      <c r="NSI911" s="28"/>
      <c r="NSJ911" s="28"/>
      <c r="NSK911" s="28"/>
      <c r="NSL911" s="28"/>
      <c r="NSM911" s="28"/>
      <c r="NSN911" s="28"/>
      <c r="NSO911" s="28"/>
      <c r="NSP911" s="28"/>
      <c r="NSQ911" s="28"/>
      <c r="NSR911" s="28"/>
      <c r="NSS911" s="28"/>
      <c r="NST911" s="28"/>
      <c r="NSU911" s="28"/>
      <c r="NSV911" s="28"/>
      <c r="NSW911" s="28"/>
      <c r="NSX911" s="28"/>
      <c r="NSY911" s="28"/>
      <c r="NSZ911" s="28"/>
      <c r="NTA911" s="28"/>
      <c r="NTB911" s="28"/>
      <c r="NTC911" s="28"/>
      <c r="NTD911" s="28"/>
      <c r="NTE911" s="28"/>
      <c r="NTF911" s="28"/>
      <c r="NTG911" s="28"/>
      <c r="NTH911" s="28"/>
      <c r="NTI911" s="28"/>
      <c r="NTJ911" s="28"/>
      <c r="NTK911" s="28"/>
      <c r="NTL911" s="28"/>
      <c r="NTM911" s="28"/>
      <c r="NTN911" s="28"/>
      <c r="NTO911" s="28"/>
      <c r="NTP911" s="28"/>
      <c r="NTQ911" s="28"/>
      <c r="NTR911" s="28"/>
      <c r="NTS911" s="28"/>
      <c r="NTT911" s="28"/>
      <c r="NTU911" s="28"/>
      <c r="NTV911" s="28"/>
      <c r="NTW911" s="28"/>
      <c r="NTX911" s="28"/>
      <c r="NTY911" s="28"/>
      <c r="NTZ911" s="28"/>
      <c r="NUA911" s="28"/>
      <c r="NUB911" s="28"/>
      <c r="NUC911" s="28"/>
      <c r="NUD911" s="28"/>
      <c r="NUE911" s="28"/>
      <c r="NUF911" s="28"/>
      <c r="NUG911" s="28"/>
      <c r="NUH911" s="28"/>
      <c r="NUI911" s="28"/>
      <c r="NUJ911" s="28"/>
      <c r="NUK911" s="28"/>
      <c r="NUL911" s="28"/>
      <c r="NUM911" s="28"/>
      <c r="NUN911" s="28"/>
      <c r="NUO911" s="28"/>
      <c r="NUP911" s="28"/>
      <c r="NUQ911" s="28"/>
      <c r="NUR911" s="28"/>
      <c r="NUS911" s="28"/>
      <c r="NUT911" s="28"/>
      <c r="NUU911" s="28"/>
      <c r="NUV911" s="28"/>
      <c r="NUW911" s="28"/>
      <c r="NUX911" s="28"/>
      <c r="NUY911" s="28"/>
      <c r="NUZ911" s="28"/>
      <c r="NVA911" s="28"/>
      <c r="NVB911" s="28"/>
      <c r="NVC911" s="28"/>
      <c r="NVD911" s="28"/>
      <c r="NVE911" s="28"/>
      <c r="NVF911" s="28"/>
      <c r="NVG911" s="28"/>
      <c r="NVH911" s="28"/>
      <c r="NVI911" s="28"/>
      <c r="NVJ911" s="28"/>
      <c r="NVK911" s="28"/>
      <c r="NVL911" s="28"/>
      <c r="NVM911" s="28"/>
      <c r="NVN911" s="28"/>
      <c r="NVO911" s="28"/>
      <c r="NVP911" s="28"/>
      <c r="NVQ911" s="28"/>
      <c r="NVR911" s="28"/>
      <c r="NVS911" s="28"/>
      <c r="NVT911" s="28"/>
      <c r="NVU911" s="28"/>
      <c r="NVV911" s="28"/>
      <c r="NVW911" s="28"/>
      <c r="NVX911" s="28"/>
      <c r="NVY911" s="28"/>
      <c r="NVZ911" s="28"/>
      <c r="NWA911" s="28"/>
      <c r="NWB911" s="28"/>
      <c r="NWC911" s="28"/>
      <c r="NWD911" s="28"/>
      <c r="NWE911" s="28"/>
      <c r="NWF911" s="28"/>
      <c r="NWG911" s="28"/>
      <c r="NWH911" s="28"/>
      <c r="NWI911" s="28"/>
      <c r="NWJ911" s="28"/>
      <c r="NWK911" s="28"/>
      <c r="NWL911" s="28"/>
      <c r="NWM911" s="28"/>
      <c r="NWN911" s="28"/>
      <c r="NWO911" s="28"/>
      <c r="NWP911" s="28"/>
      <c r="NWQ911" s="28"/>
      <c r="NWR911" s="28"/>
      <c r="NWS911" s="28"/>
      <c r="NWT911" s="28"/>
      <c r="NWU911" s="28"/>
      <c r="NWV911" s="28"/>
      <c r="NWW911" s="28"/>
      <c r="NWX911" s="28"/>
      <c r="NWY911" s="28"/>
      <c r="NWZ911" s="28"/>
      <c r="NXA911" s="28"/>
      <c r="NXB911" s="28"/>
      <c r="NXC911" s="28"/>
      <c r="NXD911" s="28"/>
      <c r="NXE911" s="28"/>
      <c r="NXF911" s="28"/>
      <c r="NXG911" s="28"/>
      <c r="NXH911" s="28"/>
      <c r="NXI911" s="28"/>
      <c r="NXJ911" s="28"/>
      <c r="NXK911" s="28"/>
      <c r="NXL911" s="28"/>
      <c r="NXM911" s="28"/>
      <c r="NXN911" s="28"/>
      <c r="NXO911" s="28"/>
      <c r="NXP911" s="28"/>
      <c r="NXQ911" s="28"/>
      <c r="NXR911" s="28"/>
      <c r="NXS911" s="28"/>
      <c r="NXT911" s="28"/>
      <c r="NXU911" s="28"/>
      <c r="NXV911" s="28"/>
      <c r="NXW911" s="28"/>
      <c r="NXX911" s="28"/>
      <c r="NXY911" s="28"/>
      <c r="NXZ911" s="28"/>
      <c r="NYA911" s="28"/>
      <c r="NYB911" s="28"/>
      <c r="NYC911" s="28"/>
      <c r="NYD911" s="28"/>
      <c r="NYE911" s="28"/>
      <c r="NYF911" s="28"/>
      <c r="NYG911" s="28"/>
      <c r="NYH911" s="28"/>
      <c r="NYI911" s="28"/>
      <c r="NYJ911" s="28"/>
      <c r="NYK911" s="28"/>
      <c r="NYL911" s="28"/>
      <c r="NYM911" s="28"/>
      <c r="NYN911" s="28"/>
      <c r="NYO911" s="28"/>
      <c r="NYP911" s="28"/>
      <c r="NYQ911" s="28"/>
      <c r="NYR911" s="28"/>
      <c r="NYS911" s="28"/>
      <c r="NYT911" s="28"/>
      <c r="NYU911" s="28"/>
      <c r="NYV911" s="28"/>
      <c r="NYW911" s="28"/>
      <c r="NYX911" s="28"/>
      <c r="NYY911" s="28"/>
      <c r="NYZ911" s="28"/>
      <c r="NZA911" s="28"/>
      <c r="NZB911" s="28"/>
      <c r="NZC911" s="28"/>
      <c r="NZD911" s="28"/>
      <c r="NZE911" s="28"/>
      <c r="NZF911" s="28"/>
      <c r="NZG911" s="28"/>
      <c r="NZH911" s="28"/>
      <c r="NZI911" s="28"/>
      <c r="NZJ911" s="28"/>
      <c r="NZK911" s="28"/>
      <c r="NZL911" s="28"/>
      <c r="NZM911" s="28"/>
      <c r="NZN911" s="28"/>
      <c r="NZO911" s="28"/>
      <c r="NZP911" s="28"/>
      <c r="NZQ911" s="28"/>
      <c r="NZR911" s="28"/>
      <c r="NZS911" s="28"/>
      <c r="NZT911" s="28"/>
      <c r="NZU911" s="28"/>
      <c r="NZV911" s="28"/>
      <c r="NZW911" s="28"/>
      <c r="NZX911" s="28"/>
      <c r="NZY911" s="28"/>
      <c r="NZZ911" s="28"/>
      <c r="OAA911" s="28"/>
      <c r="OAB911" s="28"/>
      <c r="OAC911" s="28"/>
      <c r="OAD911" s="28"/>
      <c r="OAE911" s="28"/>
      <c r="OAF911" s="28"/>
      <c r="OAG911" s="28"/>
      <c r="OAH911" s="28"/>
      <c r="OAI911" s="28"/>
      <c r="OAJ911" s="28"/>
      <c r="OAK911" s="28"/>
      <c r="OAL911" s="28"/>
      <c r="OAM911" s="28"/>
      <c r="OAN911" s="28"/>
      <c r="OAO911" s="28"/>
      <c r="OAP911" s="28"/>
      <c r="OAQ911" s="28"/>
      <c r="OAR911" s="28"/>
      <c r="OAS911" s="28"/>
      <c r="OAT911" s="28"/>
      <c r="OAU911" s="28"/>
      <c r="OAV911" s="28"/>
      <c r="OAW911" s="28"/>
      <c r="OAX911" s="28"/>
      <c r="OAY911" s="28"/>
      <c r="OAZ911" s="28"/>
      <c r="OBA911" s="28"/>
      <c r="OBB911" s="28"/>
      <c r="OBC911" s="28"/>
      <c r="OBD911" s="28"/>
      <c r="OBE911" s="28"/>
      <c r="OBF911" s="28"/>
      <c r="OBG911" s="28"/>
      <c r="OBH911" s="28"/>
      <c r="OBI911" s="28"/>
      <c r="OBJ911" s="28"/>
      <c r="OBK911" s="28"/>
      <c r="OBL911" s="28"/>
      <c r="OBM911" s="28"/>
      <c r="OBN911" s="28"/>
      <c r="OBO911" s="28"/>
      <c r="OBP911" s="28"/>
      <c r="OBQ911" s="28"/>
      <c r="OBR911" s="28"/>
      <c r="OBS911" s="28"/>
      <c r="OBT911" s="28"/>
      <c r="OBU911" s="28"/>
      <c r="OBV911" s="28"/>
      <c r="OBW911" s="28"/>
      <c r="OBX911" s="28"/>
      <c r="OBY911" s="28"/>
      <c r="OBZ911" s="28"/>
      <c r="OCA911" s="28"/>
      <c r="OCB911" s="28"/>
      <c r="OCC911" s="28"/>
      <c r="OCD911" s="28"/>
      <c r="OCE911" s="28"/>
      <c r="OCF911" s="28"/>
      <c r="OCG911" s="28"/>
      <c r="OCH911" s="28"/>
      <c r="OCI911" s="28"/>
      <c r="OCJ911" s="28"/>
      <c r="OCK911" s="28"/>
      <c r="OCL911" s="28"/>
      <c r="OCM911" s="28"/>
      <c r="OCN911" s="28"/>
      <c r="OCO911" s="28"/>
      <c r="OCP911" s="28"/>
      <c r="OCQ911" s="28"/>
      <c r="OCR911" s="28"/>
      <c r="OCS911" s="28"/>
      <c r="OCT911" s="28"/>
      <c r="OCU911" s="28"/>
      <c r="OCV911" s="28"/>
      <c r="OCW911" s="28"/>
      <c r="OCX911" s="28"/>
      <c r="OCY911" s="28"/>
      <c r="OCZ911" s="28"/>
      <c r="ODA911" s="28"/>
      <c r="ODB911" s="28"/>
      <c r="ODC911" s="28"/>
      <c r="ODD911" s="28"/>
      <c r="ODE911" s="28"/>
      <c r="ODF911" s="28"/>
      <c r="ODG911" s="28"/>
      <c r="ODH911" s="28"/>
      <c r="ODI911" s="28"/>
      <c r="ODJ911" s="28"/>
      <c r="ODK911" s="28"/>
      <c r="ODL911" s="28"/>
      <c r="ODM911" s="28"/>
      <c r="ODN911" s="28"/>
      <c r="ODO911" s="28"/>
      <c r="ODP911" s="28"/>
      <c r="ODQ911" s="28"/>
      <c r="ODR911" s="28"/>
      <c r="ODS911" s="28"/>
      <c r="ODT911" s="28"/>
      <c r="ODU911" s="28"/>
      <c r="ODV911" s="28"/>
      <c r="ODW911" s="28"/>
      <c r="ODX911" s="28"/>
      <c r="ODY911" s="28"/>
      <c r="ODZ911" s="28"/>
      <c r="OEA911" s="28"/>
      <c r="OEB911" s="28"/>
      <c r="OEC911" s="28"/>
      <c r="OED911" s="28"/>
      <c r="OEE911" s="28"/>
      <c r="OEF911" s="28"/>
      <c r="OEG911" s="28"/>
      <c r="OEH911" s="28"/>
      <c r="OEI911" s="28"/>
      <c r="OEJ911" s="28"/>
      <c r="OEK911" s="28"/>
      <c r="OEL911" s="28"/>
      <c r="OEM911" s="28"/>
      <c r="OEN911" s="28"/>
      <c r="OEO911" s="28"/>
      <c r="OEP911" s="28"/>
      <c r="OEQ911" s="28"/>
      <c r="OER911" s="28"/>
      <c r="OES911" s="28"/>
      <c r="OET911" s="28"/>
      <c r="OEU911" s="28"/>
      <c r="OEV911" s="28"/>
      <c r="OEW911" s="28"/>
      <c r="OEX911" s="28"/>
      <c r="OEY911" s="28"/>
      <c r="OEZ911" s="28"/>
      <c r="OFA911" s="28"/>
      <c r="OFB911" s="28"/>
      <c r="OFC911" s="28"/>
      <c r="OFD911" s="28"/>
      <c r="OFE911" s="28"/>
      <c r="OFF911" s="28"/>
      <c r="OFG911" s="28"/>
      <c r="OFH911" s="28"/>
      <c r="OFI911" s="28"/>
      <c r="OFJ911" s="28"/>
      <c r="OFK911" s="28"/>
      <c r="OFL911" s="28"/>
      <c r="OFM911" s="28"/>
      <c r="OFN911" s="28"/>
      <c r="OFO911" s="28"/>
      <c r="OFP911" s="28"/>
      <c r="OFQ911" s="28"/>
      <c r="OFR911" s="28"/>
      <c r="OFS911" s="28"/>
      <c r="OFT911" s="28"/>
      <c r="OFU911" s="28"/>
      <c r="OFV911" s="28"/>
      <c r="OFW911" s="28"/>
      <c r="OFX911" s="28"/>
      <c r="OFY911" s="28"/>
      <c r="OFZ911" s="28"/>
      <c r="OGA911" s="28"/>
      <c r="OGB911" s="28"/>
      <c r="OGC911" s="28"/>
      <c r="OGD911" s="28"/>
      <c r="OGE911" s="28"/>
      <c r="OGF911" s="28"/>
      <c r="OGG911" s="28"/>
      <c r="OGH911" s="28"/>
      <c r="OGI911" s="28"/>
      <c r="OGJ911" s="28"/>
      <c r="OGK911" s="28"/>
      <c r="OGL911" s="28"/>
      <c r="OGM911" s="28"/>
      <c r="OGN911" s="28"/>
      <c r="OGO911" s="28"/>
      <c r="OGP911" s="28"/>
      <c r="OGQ911" s="28"/>
      <c r="OGR911" s="28"/>
      <c r="OGS911" s="28"/>
      <c r="OGT911" s="28"/>
      <c r="OGU911" s="28"/>
      <c r="OGV911" s="28"/>
      <c r="OGW911" s="28"/>
      <c r="OGX911" s="28"/>
      <c r="OGY911" s="28"/>
      <c r="OGZ911" s="28"/>
      <c r="OHA911" s="28"/>
      <c r="OHB911" s="28"/>
      <c r="OHC911" s="28"/>
      <c r="OHD911" s="28"/>
      <c r="OHE911" s="28"/>
      <c r="OHF911" s="28"/>
      <c r="OHG911" s="28"/>
      <c r="OHH911" s="28"/>
      <c r="OHI911" s="28"/>
      <c r="OHJ911" s="28"/>
      <c r="OHK911" s="28"/>
      <c r="OHL911" s="28"/>
      <c r="OHM911" s="28"/>
      <c r="OHN911" s="28"/>
      <c r="OHO911" s="28"/>
      <c r="OHP911" s="28"/>
      <c r="OHQ911" s="28"/>
      <c r="OHR911" s="28"/>
      <c r="OHS911" s="28"/>
      <c r="OHT911" s="28"/>
      <c r="OHU911" s="28"/>
      <c r="OHV911" s="28"/>
      <c r="OHW911" s="28"/>
      <c r="OHX911" s="28"/>
      <c r="OHY911" s="28"/>
      <c r="OHZ911" s="28"/>
      <c r="OIA911" s="28"/>
      <c r="OIB911" s="28"/>
      <c r="OIC911" s="28"/>
      <c r="OID911" s="28"/>
      <c r="OIE911" s="28"/>
      <c r="OIF911" s="28"/>
      <c r="OIG911" s="28"/>
      <c r="OIH911" s="28"/>
      <c r="OII911" s="28"/>
      <c r="OIJ911" s="28"/>
      <c r="OIK911" s="28"/>
      <c r="OIL911" s="28"/>
      <c r="OIM911" s="28"/>
      <c r="OIN911" s="28"/>
      <c r="OIO911" s="28"/>
      <c r="OIP911" s="28"/>
      <c r="OIQ911" s="28"/>
      <c r="OIR911" s="28"/>
      <c r="OIS911" s="28"/>
      <c r="OIT911" s="28"/>
      <c r="OIU911" s="28"/>
      <c r="OIV911" s="28"/>
      <c r="OIW911" s="28"/>
      <c r="OIX911" s="28"/>
      <c r="OIY911" s="28"/>
      <c r="OIZ911" s="28"/>
      <c r="OJA911" s="28"/>
      <c r="OJB911" s="28"/>
      <c r="OJC911" s="28"/>
      <c r="OJD911" s="28"/>
      <c r="OJE911" s="28"/>
      <c r="OJF911" s="28"/>
      <c r="OJG911" s="28"/>
      <c r="OJH911" s="28"/>
      <c r="OJI911" s="28"/>
      <c r="OJJ911" s="28"/>
      <c r="OJK911" s="28"/>
      <c r="OJL911" s="28"/>
      <c r="OJM911" s="28"/>
      <c r="OJN911" s="28"/>
      <c r="OJO911" s="28"/>
      <c r="OJP911" s="28"/>
      <c r="OJQ911" s="28"/>
      <c r="OJR911" s="28"/>
      <c r="OJS911" s="28"/>
      <c r="OJT911" s="28"/>
      <c r="OJU911" s="28"/>
      <c r="OJV911" s="28"/>
      <c r="OJW911" s="28"/>
      <c r="OJX911" s="28"/>
      <c r="OJY911" s="28"/>
      <c r="OJZ911" s="28"/>
      <c r="OKA911" s="28"/>
      <c r="OKB911" s="28"/>
      <c r="OKC911" s="28"/>
      <c r="OKD911" s="28"/>
      <c r="OKE911" s="28"/>
      <c r="OKF911" s="28"/>
      <c r="OKG911" s="28"/>
      <c r="OKH911" s="28"/>
      <c r="OKI911" s="28"/>
      <c r="OKJ911" s="28"/>
      <c r="OKK911" s="28"/>
      <c r="OKL911" s="28"/>
      <c r="OKM911" s="28"/>
      <c r="OKN911" s="28"/>
      <c r="OKO911" s="28"/>
      <c r="OKP911" s="28"/>
      <c r="OKQ911" s="28"/>
      <c r="OKR911" s="28"/>
      <c r="OKS911" s="28"/>
      <c r="OKT911" s="28"/>
      <c r="OKU911" s="28"/>
      <c r="OKV911" s="28"/>
      <c r="OKW911" s="28"/>
      <c r="OKX911" s="28"/>
      <c r="OKY911" s="28"/>
      <c r="OKZ911" s="28"/>
      <c r="OLA911" s="28"/>
      <c r="OLB911" s="28"/>
      <c r="OLC911" s="28"/>
      <c r="OLD911" s="28"/>
      <c r="OLE911" s="28"/>
      <c r="OLF911" s="28"/>
      <c r="OLG911" s="28"/>
      <c r="OLH911" s="28"/>
      <c r="OLI911" s="28"/>
      <c r="OLJ911" s="28"/>
      <c r="OLK911" s="28"/>
      <c r="OLL911" s="28"/>
      <c r="OLM911" s="28"/>
      <c r="OLN911" s="28"/>
      <c r="OLO911" s="28"/>
      <c r="OLP911" s="28"/>
      <c r="OLQ911" s="28"/>
      <c r="OLR911" s="28"/>
      <c r="OLS911" s="28"/>
      <c r="OLT911" s="28"/>
      <c r="OLU911" s="28"/>
      <c r="OLV911" s="28"/>
      <c r="OLW911" s="28"/>
      <c r="OLX911" s="28"/>
      <c r="OLY911" s="28"/>
      <c r="OLZ911" s="28"/>
      <c r="OMA911" s="28"/>
      <c r="OMB911" s="28"/>
      <c r="OMC911" s="28"/>
      <c r="OMD911" s="28"/>
      <c r="OME911" s="28"/>
      <c r="OMF911" s="28"/>
      <c r="OMG911" s="28"/>
      <c r="OMH911" s="28"/>
      <c r="OMI911" s="28"/>
      <c r="OMJ911" s="28"/>
      <c r="OMK911" s="28"/>
      <c r="OML911" s="28"/>
      <c r="OMM911" s="28"/>
      <c r="OMN911" s="28"/>
      <c r="OMO911" s="28"/>
      <c r="OMP911" s="28"/>
      <c r="OMQ911" s="28"/>
      <c r="OMR911" s="28"/>
      <c r="OMS911" s="28"/>
      <c r="OMT911" s="28"/>
      <c r="OMU911" s="28"/>
      <c r="OMV911" s="28"/>
      <c r="OMW911" s="28"/>
      <c r="OMX911" s="28"/>
      <c r="OMY911" s="28"/>
      <c r="OMZ911" s="28"/>
      <c r="ONA911" s="28"/>
      <c r="ONB911" s="28"/>
      <c r="ONC911" s="28"/>
      <c r="OND911" s="28"/>
      <c r="ONE911" s="28"/>
      <c r="ONF911" s="28"/>
      <c r="ONG911" s="28"/>
      <c r="ONH911" s="28"/>
      <c r="ONI911" s="28"/>
      <c r="ONJ911" s="28"/>
      <c r="ONK911" s="28"/>
      <c r="ONL911" s="28"/>
      <c r="ONM911" s="28"/>
      <c r="ONN911" s="28"/>
      <c r="ONO911" s="28"/>
      <c r="ONP911" s="28"/>
      <c r="ONQ911" s="28"/>
      <c r="ONR911" s="28"/>
      <c r="ONS911" s="28"/>
      <c r="ONT911" s="28"/>
      <c r="ONU911" s="28"/>
      <c r="ONV911" s="28"/>
      <c r="ONW911" s="28"/>
      <c r="ONX911" s="28"/>
      <c r="ONY911" s="28"/>
      <c r="ONZ911" s="28"/>
      <c r="OOA911" s="28"/>
      <c r="OOB911" s="28"/>
      <c r="OOC911" s="28"/>
      <c r="OOD911" s="28"/>
      <c r="OOE911" s="28"/>
      <c r="OOF911" s="28"/>
      <c r="OOG911" s="28"/>
      <c r="OOH911" s="28"/>
      <c r="OOI911" s="28"/>
      <c r="OOJ911" s="28"/>
      <c r="OOK911" s="28"/>
      <c r="OOL911" s="28"/>
      <c r="OOM911" s="28"/>
      <c r="OON911" s="28"/>
      <c r="OOO911" s="28"/>
      <c r="OOP911" s="28"/>
      <c r="OOQ911" s="28"/>
      <c r="OOR911" s="28"/>
      <c r="OOS911" s="28"/>
      <c r="OOT911" s="28"/>
      <c r="OOU911" s="28"/>
      <c r="OOV911" s="28"/>
      <c r="OOW911" s="28"/>
      <c r="OOX911" s="28"/>
      <c r="OOY911" s="28"/>
      <c r="OOZ911" s="28"/>
      <c r="OPA911" s="28"/>
      <c r="OPB911" s="28"/>
      <c r="OPC911" s="28"/>
      <c r="OPD911" s="28"/>
      <c r="OPE911" s="28"/>
      <c r="OPF911" s="28"/>
      <c r="OPG911" s="28"/>
      <c r="OPH911" s="28"/>
      <c r="OPI911" s="28"/>
      <c r="OPJ911" s="28"/>
      <c r="OPK911" s="28"/>
      <c r="OPL911" s="28"/>
      <c r="OPM911" s="28"/>
      <c r="OPN911" s="28"/>
      <c r="OPO911" s="28"/>
      <c r="OPP911" s="28"/>
      <c r="OPQ911" s="28"/>
      <c r="OPR911" s="28"/>
      <c r="OPS911" s="28"/>
      <c r="OPT911" s="28"/>
      <c r="OPU911" s="28"/>
      <c r="OPV911" s="28"/>
      <c r="OPW911" s="28"/>
      <c r="OPX911" s="28"/>
      <c r="OPY911" s="28"/>
      <c r="OPZ911" s="28"/>
      <c r="OQA911" s="28"/>
      <c r="OQB911" s="28"/>
      <c r="OQC911" s="28"/>
      <c r="OQD911" s="28"/>
      <c r="OQE911" s="28"/>
      <c r="OQF911" s="28"/>
      <c r="OQG911" s="28"/>
      <c r="OQH911" s="28"/>
      <c r="OQI911" s="28"/>
      <c r="OQJ911" s="28"/>
      <c r="OQK911" s="28"/>
      <c r="OQL911" s="28"/>
      <c r="OQM911" s="28"/>
      <c r="OQN911" s="28"/>
      <c r="OQO911" s="28"/>
      <c r="OQP911" s="28"/>
      <c r="OQQ911" s="28"/>
      <c r="OQR911" s="28"/>
      <c r="OQS911" s="28"/>
      <c r="OQT911" s="28"/>
      <c r="OQU911" s="28"/>
      <c r="OQV911" s="28"/>
      <c r="OQW911" s="28"/>
      <c r="OQX911" s="28"/>
      <c r="OQY911" s="28"/>
      <c r="OQZ911" s="28"/>
      <c r="ORA911" s="28"/>
      <c r="ORB911" s="28"/>
      <c r="ORC911" s="28"/>
      <c r="ORD911" s="28"/>
      <c r="ORE911" s="28"/>
      <c r="ORF911" s="28"/>
      <c r="ORG911" s="28"/>
      <c r="ORH911" s="28"/>
      <c r="ORI911" s="28"/>
      <c r="ORJ911" s="28"/>
      <c r="ORK911" s="28"/>
      <c r="ORL911" s="28"/>
      <c r="ORM911" s="28"/>
      <c r="ORN911" s="28"/>
      <c r="ORO911" s="28"/>
      <c r="ORP911" s="28"/>
      <c r="ORQ911" s="28"/>
      <c r="ORR911" s="28"/>
      <c r="ORS911" s="28"/>
      <c r="ORT911" s="28"/>
      <c r="ORU911" s="28"/>
      <c r="ORV911" s="28"/>
      <c r="ORW911" s="28"/>
      <c r="ORX911" s="28"/>
      <c r="ORY911" s="28"/>
      <c r="ORZ911" s="28"/>
      <c r="OSA911" s="28"/>
      <c r="OSB911" s="28"/>
      <c r="OSC911" s="28"/>
      <c r="OSD911" s="28"/>
      <c r="OSE911" s="28"/>
      <c r="OSF911" s="28"/>
      <c r="OSG911" s="28"/>
      <c r="OSH911" s="28"/>
      <c r="OSI911" s="28"/>
      <c r="OSJ911" s="28"/>
      <c r="OSK911" s="28"/>
      <c r="OSL911" s="28"/>
      <c r="OSM911" s="28"/>
      <c r="OSN911" s="28"/>
      <c r="OSO911" s="28"/>
      <c r="OSP911" s="28"/>
      <c r="OSQ911" s="28"/>
      <c r="OSR911" s="28"/>
      <c r="OSS911" s="28"/>
      <c r="OST911" s="28"/>
      <c r="OSU911" s="28"/>
      <c r="OSV911" s="28"/>
      <c r="OSW911" s="28"/>
      <c r="OSX911" s="28"/>
      <c r="OSY911" s="28"/>
      <c r="OSZ911" s="28"/>
      <c r="OTA911" s="28"/>
      <c r="OTB911" s="28"/>
      <c r="OTC911" s="28"/>
      <c r="OTD911" s="28"/>
      <c r="OTE911" s="28"/>
      <c r="OTF911" s="28"/>
      <c r="OTG911" s="28"/>
      <c r="OTH911" s="28"/>
      <c r="OTI911" s="28"/>
      <c r="OTJ911" s="28"/>
      <c r="OTK911" s="28"/>
      <c r="OTL911" s="28"/>
      <c r="OTM911" s="28"/>
      <c r="OTN911" s="28"/>
      <c r="OTO911" s="28"/>
      <c r="OTP911" s="28"/>
      <c r="OTQ911" s="28"/>
      <c r="OTR911" s="28"/>
      <c r="OTS911" s="28"/>
      <c r="OTT911" s="28"/>
      <c r="OTU911" s="28"/>
      <c r="OTV911" s="28"/>
      <c r="OTW911" s="28"/>
      <c r="OTX911" s="28"/>
      <c r="OTY911" s="28"/>
      <c r="OTZ911" s="28"/>
      <c r="OUA911" s="28"/>
      <c r="OUB911" s="28"/>
      <c r="OUC911" s="28"/>
      <c r="OUD911" s="28"/>
      <c r="OUE911" s="28"/>
      <c r="OUF911" s="28"/>
      <c r="OUG911" s="28"/>
      <c r="OUH911" s="28"/>
      <c r="OUI911" s="28"/>
      <c r="OUJ911" s="28"/>
      <c r="OUK911" s="28"/>
      <c r="OUL911" s="28"/>
      <c r="OUM911" s="28"/>
      <c r="OUN911" s="28"/>
      <c r="OUO911" s="28"/>
      <c r="OUP911" s="28"/>
      <c r="OUQ911" s="28"/>
      <c r="OUR911" s="28"/>
      <c r="OUS911" s="28"/>
      <c r="OUT911" s="28"/>
      <c r="OUU911" s="28"/>
      <c r="OUV911" s="28"/>
      <c r="OUW911" s="28"/>
      <c r="OUX911" s="28"/>
      <c r="OUY911" s="28"/>
      <c r="OUZ911" s="28"/>
      <c r="OVA911" s="28"/>
      <c r="OVB911" s="28"/>
      <c r="OVC911" s="28"/>
      <c r="OVD911" s="28"/>
      <c r="OVE911" s="28"/>
      <c r="OVF911" s="28"/>
      <c r="OVG911" s="28"/>
      <c r="OVH911" s="28"/>
      <c r="OVI911" s="28"/>
      <c r="OVJ911" s="28"/>
      <c r="OVK911" s="28"/>
      <c r="OVL911" s="28"/>
      <c r="OVM911" s="28"/>
      <c r="OVN911" s="28"/>
      <c r="OVO911" s="28"/>
      <c r="OVP911" s="28"/>
      <c r="OVQ911" s="28"/>
      <c r="OVR911" s="28"/>
      <c r="OVS911" s="28"/>
      <c r="OVT911" s="28"/>
      <c r="OVU911" s="28"/>
      <c r="OVV911" s="28"/>
      <c r="OVW911" s="28"/>
      <c r="OVX911" s="28"/>
      <c r="OVY911" s="28"/>
      <c r="OVZ911" s="28"/>
      <c r="OWA911" s="28"/>
      <c r="OWB911" s="28"/>
      <c r="OWC911" s="28"/>
      <c r="OWD911" s="28"/>
      <c r="OWE911" s="28"/>
      <c r="OWF911" s="28"/>
      <c r="OWG911" s="28"/>
      <c r="OWH911" s="28"/>
      <c r="OWI911" s="28"/>
      <c r="OWJ911" s="28"/>
      <c r="OWK911" s="28"/>
      <c r="OWL911" s="28"/>
      <c r="OWM911" s="28"/>
      <c r="OWN911" s="28"/>
      <c r="OWO911" s="28"/>
      <c r="OWP911" s="28"/>
      <c r="OWQ911" s="28"/>
      <c r="OWR911" s="28"/>
      <c r="OWS911" s="28"/>
      <c r="OWT911" s="28"/>
      <c r="OWU911" s="28"/>
      <c r="OWV911" s="28"/>
      <c r="OWW911" s="28"/>
      <c r="OWX911" s="28"/>
      <c r="OWY911" s="28"/>
      <c r="OWZ911" s="28"/>
      <c r="OXA911" s="28"/>
      <c r="OXB911" s="28"/>
      <c r="OXC911" s="28"/>
      <c r="OXD911" s="28"/>
      <c r="OXE911" s="28"/>
      <c r="OXF911" s="28"/>
      <c r="OXG911" s="28"/>
      <c r="OXH911" s="28"/>
      <c r="OXI911" s="28"/>
      <c r="OXJ911" s="28"/>
      <c r="OXK911" s="28"/>
      <c r="OXL911" s="28"/>
      <c r="OXM911" s="28"/>
      <c r="OXN911" s="28"/>
      <c r="OXO911" s="28"/>
      <c r="OXP911" s="28"/>
      <c r="OXQ911" s="28"/>
      <c r="OXR911" s="28"/>
      <c r="OXS911" s="28"/>
      <c r="OXT911" s="28"/>
      <c r="OXU911" s="28"/>
      <c r="OXV911" s="28"/>
      <c r="OXW911" s="28"/>
      <c r="OXX911" s="28"/>
      <c r="OXY911" s="28"/>
      <c r="OXZ911" s="28"/>
      <c r="OYA911" s="28"/>
      <c r="OYB911" s="28"/>
      <c r="OYC911" s="28"/>
      <c r="OYD911" s="28"/>
      <c r="OYE911" s="28"/>
      <c r="OYF911" s="28"/>
      <c r="OYG911" s="28"/>
      <c r="OYH911" s="28"/>
      <c r="OYI911" s="28"/>
      <c r="OYJ911" s="28"/>
      <c r="OYK911" s="28"/>
      <c r="OYL911" s="28"/>
      <c r="OYM911" s="28"/>
      <c r="OYN911" s="28"/>
      <c r="OYO911" s="28"/>
      <c r="OYP911" s="28"/>
      <c r="OYQ911" s="28"/>
      <c r="OYR911" s="28"/>
      <c r="OYS911" s="28"/>
      <c r="OYT911" s="28"/>
      <c r="OYU911" s="28"/>
      <c r="OYV911" s="28"/>
      <c r="OYW911" s="28"/>
      <c r="OYX911" s="28"/>
      <c r="OYY911" s="28"/>
      <c r="OYZ911" s="28"/>
      <c r="OZA911" s="28"/>
      <c r="OZB911" s="28"/>
      <c r="OZC911" s="28"/>
      <c r="OZD911" s="28"/>
      <c r="OZE911" s="28"/>
      <c r="OZF911" s="28"/>
      <c r="OZG911" s="28"/>
      <c r="OZH911" s="28"/>
      <c r="OZI911" s="28"/>
      <c r="OZJ911" s="28"/>
      <c r="OZK911" s="28"/>
      <c r="OZL911" s="28"/>
      <c r="OZM911" s="28"/>
      <c r="OZN911" s="28"/>
      <c r="OZO911" s="28"/>
      <c r="OZP911" s="28"/>
      <c r="OZQ911" s="28"/>
      <c r="OZR911" s="28"/>
      <c r="OZS911" s="28"/>
      <c r="OZT911" s="28"/>
      <c r="OZU911" s="28"/>
      <c r="OZV911" s="28"/>
      <c r="OZW911" s="28"/>
      <c r="OZX911" s="28"/>
      <c r="OZY911" s="28"/>
      <c r="OZZ911" s="28"/>
      <c r="PAA911" s="28"/>
      <c r="PAB911" s="28"/>
      <c r="PAC911" s="28"/>
      <c r="PAD911" s="28"/>
      <c r="PAE911" s="28"/>
      <c r="PAF911" s="28"/>
      <c r="PAG911" s="28"/>
      <c r="PAH911" s="28"/>
      <c r="PAI911" s="28"/>
      <c r="PAJ911" s="28"/>
      <c r="PAK911" s="28"/>
      <c r="PAL911" s="28"/>
      <c r="PAM911" s="28"/>
      <c r="PAN911" s="28"/>
      <c r="PAO911" s="28"/>
      <c r="PAP911" s="28"/>
      <c r="PAQ911" s="28"/>
      <c r="PAR911" s="28"/>
      <c r="PAS911" s="28"/>
      <c r="PAT911" s="28"/>
      <c r="PAU911" s="28"/>
      <c r="PAV911" s="28"/>
      <c r="PAW911" s="28"/>
      <c r="PAX911" s="28"/>
      <c r="PAY911" s="28"/>
      <c r="PAZ911" s="28"/>
      <c r="PBA911" s="28"/>
      <c r="PBB911" s="28"/>
      <c r="PBC911" s="28"/>
      <c r="PBD911" s="28"/>
      <c r="PBE911" s="28"/>
      <c r="PBF911" s="28"/>
      <c r="PBG911" s="28"/>
      <c r="PBH911" s="28"/>
      <c r="PBI911" s="28"/>
      <c r="PBJ911" s="28"/>
      <c r="PBK911" s="28"/>
      <c r="PBL911" s="28"/>
      <c r="PBM911" s="28"/>
      <c r="PBN911" s="28"/>
      <c r="PBO911" s="28"/>
      <c r="PBP911" s="28"/>
      <c r="PBQ911" s="28"/>
      <c r="PBR911" s="28"/>
      <c r="PBS911" s="28"/>
      <c r="PBT911" s="28"/>
      <c r="PBU911" s="28"/>
      <c r="PBV911" s="28"/>
      <c r="PBW911" s="28"/>
      <c r="PBX911" s="28"/>
      <c r="PBY911" s="28"/>
      <c r="PBZ911" s="28"/>
      <c r="PCA911" s="28"/>
      <c r="PCB911" s="28"/>
      <c r="PCC911" s="28"/>
      <c r="PCD911" s="28"/>
      <c r="PCE911" s="28"/>
      <c r="PCF911" s="28"/>
      <c r="PCG911" s="28"/>
      <c r="PCH911" s="28"/>
      <c r="PCI911" s="28"/>
      <c r="PCJ911" s="28"/>
      <c r="PCK911" s="28"/>
      <c r="PCL911" s="28"/>
      <c r="PCM911" s="28"/>
      <c r="PCN911" s="28"/>
      <c r="PCO911" s="28"/>
      <c r="PCP911" s="28"/>
      <c r="PCQ911" s="28"/>
      <c r="PCR911" s="28"/>
      <c r="PCS911" s="28"/>
      <c r="PCT911" s="28"/>
      <c r="PCU911" s="28"/>
      <c r="PCV911" s="28"/>
      <c r="PCW911" s="28"/>
      <c r="PCX911" s="28"/>
      <c r="PCY911" s="28"/>
      <c r="PCZ911" s="28"/>
      <c r="PDA911" s="28"/>
      <c r="PDB911" s="28"/>
      <c r="PDC911" s="28"/>
      <c r="PDD911" s="28"/>
      <c r="PDE911" s="28"/>
      <c r="PDF911" s="28"/>
      <c r="PDG911" s="28"/>
      <c r="PDH911" s="28"/>
      <c r="PDI911" s="28"/>
      <c r="PDJ911" s="28"/>
      <c r="PDK911" s="28"/>
      <c r="PDL911" s="28"/>
      <c r="PDM911" s="28"/>
      <c r="PDN911" s="28"/>
      <c r="PDO911" s="28"/>
      <c r="PDP911" s="28"/>
      <c r="PDQ911" s="28"/>
      <c r="PDR911" s="28"/>
      <c r="PDS911" s="28"/>
      <c r="PDT911" s="28"/>
      <c r="PDU911" s="28"/>
      <c r="PDV911" s="28"/>
      <c r="PDW911" s="28"/>
      <c r="PDX911" s="28"/>
      <c r="PDY911" s="28"/>
      <c r="PDZ911" s="28"/>
      <c r="PEA911" s="28"/>
      <c r="PEB911" s="28"/>
      <c r="PEC911" s="28"/>
      <c r="PED911" s="28"/>
      <c r="PEE911" s="28"/>
      <c r="PEF911" s="28"/>
      <c r="PEG911" s="28"/>
      <c r="PEH911" s="28"/>
      <c r="PEI911" s="28"/>
      <c r="PEJ911" s="28"/>
      <c r="PEK911" s="28"/>
      <c r="PEL911" s="28"/>
      <c r="PEM911" s="28"/>
      <c r="PEN911" s="28"/>
      <c r="PEO911" s="28"/>
      <c r="PEP911" s="28"/>
      <c r="PEQ911" s="28"/>
      <c r="PER911" s="28"/>
      <c r="PES911" s="28"/>
      <c r="PET911" s="28"/>
      <c r="PEU911" s="28"/>
      <c r="PEV911" s="28"/>
      <c r="PEW911" s="28"/>
      <c r="PEX911" s="28"/>
      <c r="PEY911" s="28"/>
      <c r="PEZ911" s="28"/>
      <c r="PFA911" s="28"/>
      <c r="PFB911" s="28"/>
      <c r="PFC911" s="28"/>
      <c r="PFD911" s="28"/>
      <c r="PFE911" s="28"/>
      <c r="PFF911" s="28"/>
      <c r="PFG911" s="28"/>
      <c r="PFH911" s="28"/>
      <c r="PFI911" s="28"/>
      <c r="PFJ911" s="28"/>
      <c r="PFK911" s="28"/>
      <c r="PFL911" s="28"/>
      <c r="PFM911" s="28"/>
      <c r="PFN911" s="28"/>
      <c r="PFO911" s="28"/>
      <c r="PFP911" s="28"/>
      <c r="PFQ911" s="28"/>
      <c r="PFR911" s="28"/>
      <c r="PFS911" s="28"/>
      <c r="PFT911" s="28"/>
      <c r="PFU911" s="28"/>
      <c r="PFV911" s="28"/>
      <c r="PFW911" s="28"/>
      <c r="PFX911" s="28"/>
      <c r="PFY911" s="28"/>
      <c r="PFZ911" s="28"/>
      <c r="PGA911" s="28"/>
      <c r="PGB911" s="28"/>
      <c r="PGC911" s="28"/>
      <c r="PGD911" s="28"/>
      <c r="PGE911" s="28"/>
      <c r="PGF911" s="28"/>
      <c r="PGG911" s="28"/>
      <c r="PGH911" s="28"/>
      <c r="PGI911" s="28"/>
      <c r="PGJ911" s="28"/>
      <c r="PGK911" s="28"/>
      <c r="PGL911" s="28"/>
      <c r="PGM911" s="28"/>
      <c r="PGN911" s="28"/>
      <c r="PGO911" s="28"/>
      <c r="PGP911" s="28"/>
      <c r="PGQ911" s="28"/>
      <c r="PGR911" s="28"/>
      <c r="PGS911" s="28"/>
      <c r="PGT911" s="28"/>
      <c r="PGU911" s="28"/>
      <c r="PGV911" s="28"/>
      <c r="PGW911" s="28"/>
      <c r="PGX911" s="28"/>
      <c r="PGY911" s="28"/>
      <c r="PGZ911" s="28"/>
      <c r="PHA911" s="28"/>
      <c r="PHB911" s="28"/>
      <c r="PHC911" s="28"/>
      <c r="PHD911" s="28"/>
      <c r="PHE911" s="28"/>
      <c r="PHF911" s="28"/>
      <c r="PHG911" s="28"/>
      <c r="PHH911" s="28"/>
      <c r="PHI911" s="28"/>
      <c r="PHJ911" s="28"/>
      <c r="PHK911" s="28"/>
      <c r="PHL911" s="28"/>
      <c r="PHM911" s="28"/>
      <c r="PHN911" s="28"/>
      <c r="PHO911" s="28"/>
      <c r="PHP911" s="28"/>
      <c r="PHQ911" s="28"/>
      <c r="PHR911" s="28"/>
      <c r="PHS911" s="28"/>
      <c r="PHT911" s="28"/>
      <c r="PHU911" s="28"/>
      <c r="PHV911" s="28"/>
      <c r="PHW911" s="28"/>
      <c r="PHX911" s="28"/>
      <c r="PHY911" s="28"/>
      <c r="PHZ911" s="28"/>
      <c r="PIA911" s="28"/>
      <c r="PIB911" s="28"/>
      <c r="PIC911" s="28"/>
      <c r="PID911" s="28"/>
      <c r="PIE911" s="28"/>
      <c r="PIF911" s="28"/>
      <c r="PIG911" s="28"/>
      <c r="PIH911" s="28"/>
      <c r="PII911" s="28"/>
      <c r="PIJ911" s="28"/>
      <c r="PIK911" s="28"/>
      <c r="PIL911" s="28"/>
      <c r="PIM911" s="28"/>
      <c r="PIN911" s="28"/>
      <c r="PIO911" s="28"/>
      <c r="PIP911" s="28"/>
      <c r="PIQ911" s="28"/>
      <c r="PIR911" s="28"/>
      <c r="PIS911" s="28"/>
      <c r="PIT911" s="28"/>
      <c r="PIU911" s="28"/>
      <c r="PIV911" s="28"/>
      <c r="PIW911" s="28"/>
      <c r="PIX911" s="28"/>
      <c r="PIY911" s="28"/>
      <c r="PIZ911" s="28"/>
      <c r="PJA911" s="28"/>
      <c r="PJB911" s="28"/>
      <c r="PJC911" s="28"/>
      <c r="PJD911" s="28"/>
      <c r="PJE911" s="28"/>
      <c r="PJF911" s="28"/>
      <c r="PJG911" s="28"/>
      <c r="PJH911" s="28"/>
      <c r="PJI911" s="28"/>
      <c r="PJJ911" s="28"/>
      <c r="PJK911" s="28"/>
      <c r="PJL911" s="28"/>
      <c r="PJM911" s="28"/>
      <c r="PJN911" s="28"/>
      <c r="PJO911" s="28"/>
      <c r="PJP911" s="28"/>
      <c r="PJQ911" s="28"/>
      <c r="PJR911" s="28"/>
      <c r="PJS911" s="28"/>
      <c r="PJT911" s="28"/>
      <c r="PJU911" s="28"/>
      <c r="PJV911" s="28"/>
      <c r="PJW911" s="28"/>
      <c r="PJX911" s="28"/>
      <c r="PJY911" s="28"/>
      <c r="PJZ911" s="28"/>
      <c r="PKA911" s="28"/>
      <c r="PKB911" s="28"/>
      <c r="PKC911" s="28"/>
      <c r="PKD911" s="28"/>
      <c r="PKE911" s="28"/>
      <c r="PKF911" s="28"/>
      <c r="PKG911" s="28"/>
      <c r="PKH911" s="28"/>
      <c r="PKI911" s="28"/>
      <c r="PKJ911" s="28"/>
      <c r="PKK911" s="28"/>
      <c r="PKL911" s="28"/>
      <c r="PKM911" s="28"/>
      <c r="PKN911" s="28"/>
      <c r="PKO911" s="28"/>
      <c r="PKP911" s="28"/>
      <c r="PKQ911" s="28"/>
      <c r="PKR911" s="28"/>
      <c r="PKS911" s="28"/>
      <c r="PKT911" s="28"/>
      <c r="PKU911" s="28"/>
      <c r="PKV911" s="28"/>
      <c r="PKW911" s="28"/>
      <c r="PKX911" s="28"/>
      <c r="PKY911" s="28"/>
      <c r="PKZ911" s="28"/>
      <c r="PLA911" s="28"/>
      <c r="PLB911" s="28"/>
      <c r="PLC911" s="28"/>
      <c r="PLD911" s="28"/>
      <c r="PLE911" s="28"/>
      <c r="PLF911" s="28"/>
      <c r="PLG911" s="28"/>
      <c r="PLH911" s="28"/>
      <c r="PLI911" s="28"/>
      <c r="PLJ911" s="28"/>
      <c r="PLK911" s="28"/>
      <c r="PLL911" s="28"/>
      <c r="PLM911" s="28"/>
      <c r="PLN911" s="28"/>
      <c r="PLO911" s="28"/>
      <c r="PLP911" s="28"/>
      <c r="PLQ911" s="28"/>
      <c r="PLR911" s="28"/>
      <c r="PLS911" s="28"/>
      <c r="PLT911" s="28"/>
      <c r="PLU911" s="28"/>
      <c r="PLV911" s="28"/>
      <c r="PLW911" s="28"/>
      <c r="PLX911" s="28"/>
      <c r="PLY911" s="28"/>
      <c r="PLZ911" s="28"/>
      <c r="PMA911" s="28"/>
      <c r="PMB911" s="28"/>
      <c r="PMC911" s="28"/>
      <c r="PMD911" s="28"/>
      <c r="PME911" s="28"/>
      <c r="PMF911" s="28"/>
      <c r="PMG911" s="28"/>
      <c r="PMH911" s="28"/>
      <c r="PMI911" s="28"/>
      <c r="PMJ911" s="28"/>
      <c r="PMK911" s="28"/>
      <c r="PML911" s="28"/>
      <c r="PMM911" s="28"/>
      <c r="PMN911" s="28"/>
      <c r="PMO911" s="28"/>
      <c r="PMP911" s="28"/>
      <c r="PMQ911" s="28"/>
      <c r="PMR911" s="28"/>
      <c r="PMS911" s="28"/>
      <c r="PMT911" s="28"/>
      <c r="PMU911" s="28"/>
      <c r="PMV911" s="28"/>
      <c r="PMW911" s="28"/>
      <c r="PMX911" s="28"/>
      <c r="PMY911" s="28"/>
      <c r="PMZ911" s="28"/>
      <c r="PNA911" s="28"/>
      <c r="PNB911" s="28"/>
      <c r="PNC911" s="28"/>
      <c r="PND911" s="28"/>
      <c r="PNE911" s="28"/>
      <c r="PNF911" s="28"/>
      <c r="PNG911" s="28"/>
      <c r="PNH911" s="28"/>
      <c r="PNI911" s="28"/>
      <c r="PNJ911" s="28"/>
      <c r="PNK911" s="28"/>
      <c r="PNL911" s="28"/>
      <c r="PNM911" s="28"/>
      <c r="PNN911" s="28"/>
      <c r="PNO911" s="28"/>
      <c r="PNP911" s="28"/>
      <c r="PNQ911" s="28"/>
      <c r="PNR911" s="28"/>
      <c r="PNS911" s="28"/>
      <c r="PNT911" s="28"/>
      <c r="PNU911" s="28"/>
      <c r="PNV911" s="28"/>
      <c r="PNW911" s="28"/>
      <c r="PNX911" s="28"/>
      <c r="PNY911" s="28"/>
      <c r="PNZ911" s="28"/>
      <c r="POA911" s="28"/>
      <c r="POB911" s="28"/>
      <c r="POC911" s="28"/>
      <c r="POD911" s="28"/>
      <c r="POE911" s="28"/>
      <c r="POF911" s="28"/>
      <c r="POG911" s="28"/>
      <c r="POH911" s="28"/>
      <c r="POI911" s="28"/>
      <c r="POJ911" s="28"/>
      <c r="POK911" s="28"/>
      <c r="POL911" s="28"/>
      <c r="POM911" s="28"/>
      <c r="PON911" s="28"/>
      <c r="POO911" s="28"/>
      <c r="POP911" s="28"/>
      <c r="POQ911" s="28"/>
      <c r="POR911" s="28"/>
      <c r="POS911" s="28"/>
      <c r="POT911" s="28"/>
      <c r="POU911" s="28"/>
      <c r="POV911" s="28"/>
      <c r="POW911" s="28"/>
      <c r="POX911" s="28"/>
      <c r="POY911" s="28"/>
      <c r="POZ911" s="28"/>
      <c r="PPA911" s="28"/>
      <c r="PPB911" s="28"/>
      <c r="PPC911" s="28"/>
      <c r="PPD911" s="28"/>
      <c r="PPE911" s="28"/>
      <c r="PPF911" s="28"/>
      <c r="PPG911" s="28"/>
      <c r="PPH911" s="28"/>
      <c r="PPI911" s="28"/>
      <c r="PPJ911" s="28"/>
      <c r="PPK911" s="28"/>
      <c r="PPL911" s="28"/>
      <c r="PPM911" s="28"/>
      <c r="PPN911" s="28"/>
      <c r="PPO911" s="28"/>
      <c r="PPP911" s="28"/>
      <c r="PPQ911" s="28"/>
      <c r="PPR911" s="28"/>
      <c r="PPS911" s="28"/>
      <c r="PPT911" s="28"/>
      <c r="PPU911" s="28"/>
      <c r="PPV911" s="28"/>
      <c r="PPW911" s="28"/>
      <c r="PPX911" s="28"/>
      <c r="PPY911" s="28"/>
      <c r="PPZ911" s="28"/>
      <c r="PQA911" s="28"/>
      <c r="PQB911" s="28"/>
      <c r="PQC911" s="28"/>
      <c r="PQD911" s="28"/>
      <c r="PQE911" s="28"/>
      <c r="PQF911" s="28"/>
      <c r="PQG911" s="28"/>
      <c r="PQH911" s="28"/>
      <c r="PQI911" s="28"/>
      <c r="PQJ911" s="28"/>
      <c r="PQK911" s="28"/>
      <c r="PQL911" s="28"/>
      <c r="PQM911" s="28"/>
      <c r="PQN911" s="28"/>
      <c r="PQO911" s="28"/>
      <c r="PQP911" s="28"/>
      <c r="PQQ911" s="28"/>
      <c r="PQR911" s="28"/>
      <c r="PQS911" s="28"/>
      <c r="PQT911" s="28"/>
      <c r="PQU911" s="28"/>
      <c r="PQV911" s="28"/>
      <c r="PQW911" s="28"/>
      <c r="PQX911" s="28"/>
      <c r="PQY911" s="28"/>
      <c r="PQZ911" s="28"/>
      <c r="PRA911" s="28"/>
      <c r="PRB911" s="28"/>
      <c r="PRC911" s="28"/>
      <c r="PRD911" s="28"/>
      <c r="PRE911" s="28"/>
      <c r="PRF911" s="28"/>
      <c r="PRG911" s="28"/>
      <c r="PRH911" s="28"/>
      <c r="PRI911" s="28"/>
      <c r="PRJ911" s="28"/>
      <c r="PRK911" s="28"/>
      <c r="PRL911" s="28"/>
      <c r="PRM911" s="28"/>
      <c r="PRN911" s="28"/>
      <c r="PRO911" s="28"/>
      <c r="PRP911" s="28"/>
      <c r="PRQ911" s="28"/>
      <c r="PRR911" s="28"/>
      <c r="PRS911" s="28"/>
      <c r="PRT911" s="28"/>
      <c r="PRU911" s="28"/>
      <c r="PRV911" s="28"/>
      <c r="PRW911" s="28"/>
      <c r="PRX911" s="28"/>
      <c r="PRY911" s="28"/>
      <c r="PRZ911" s="28"/>
      <c r="PSA911" s="28"/>
      <c r="PSB911" s="28"/>
      <c r="PSC911" s="28"/>
      <c r="PSD911" s="28"/>
      <c r="PSE911" s="28"/>
      <c r="PSF911" s="28"/>
      <c r="PSG911" s="28"/>
      <c r="PSH911" s="28"/>
      <c r="PSI911" s="28"/>
      <c r="PSJ911" s="28"/>
      <c r="PSK911" s="28"/>
      <c r="PSL911" s="28"/>
      <c r="PSM911" s="28"/>
      <c r="PSN911" s="28"/>
      <c r="PSO911" s="28"/>
      <c r="PSP911" s="28"/>
      <c r="PSQ911" s="28"/>
      <c r="PSR911" s="28"/>
      <c r="PSS911" s="28"/>
      <c r="PST911" s="28"/>
      <c r="PSU911" s="28"/>
      <c r="PSV911" s="28"/>
      <c r="PSW911" s="28"/>
      <c r="PSX911" s="28"/>
      <c r="PSY911" s="28"/>
      <c r="PSZ911" s="28"/>
      <c r="PTA911" s="28"/>
      <c r="PTB911" s="28"/>
      <c r="PTC911" s="28"/>
      <c r="PTD911" s="28"/>
      <c r="PTE911" s="28"/>
      <c r="PTF911" s="28"/>
      <c r="PTG911" s="28"/>
      <c r="PTH911" s="28"/>
      <c r="PTI911" s="28"/>
      <c r="PTJ911" s="28"/>
      <c r="PTK911" s="28"/>
      <c r="PTL911" s="28"/>
      <c r="PTM911" s="28"/>
      <c r="PTN911" s="28"/>
      <c r="PTO911" s="28"/>
      <c r="PTP911" s="28"/>
      <c r="PTQ911" s="28"/>
      <c r="PTR911" s="28"/>
      <c r="PTS911" s="28"/>
      <c r="PTT911" s="28"/>
      <c r="PTU911" s="28"/>
      <c r="PTV911" s="28"/>
      <c r="PTW911" s="28"/>
      <c r="PTX911" s="28"/>
      <c r="PTY911" s="28"/>
      <c r="PTZ911" s="28"/>
      <c r="PUA911" s="28"/>
      <c r="PUB911" s="28"/>
      <c r="PUC911" s="28"/>
      <c r="PUD911" s="28"/>
      <c r="PUE911" s="28"/>
      <c r="PUF911" s="28"/>
      <c r="PUG911" s="28"/>
      <c r="PUH911" s="28"/>
      <c r="PUI911" s="28"/>
      <c r="PUJ911" s="28"/>
      <c r="PUK911" s="28"/>
      <c r="PUL911" s="28"/>
      <c r="PUM911" s="28"/>
      <c r="PUN911" s="28"/>
      <c r="PUO911" s="28"/>
      <c r="PUP911" s="28"/>
      <c r="PUQ911" s="28"/>
      <c r="PUR911" s="28"/>
      <c r="PUS911" s="28"/>
      <c r="PUT911" s="28"/>
      <c r="PUU911" s="28"/>
      <c r="PUV911" s="28"/>
      <c r="PUW911" s="28"/>
      <c r="PUX911" s="28"/>
      <c r="PUY911" s="28"/>
      <c r="PUZ911" s="28"/>
      <c r="PVA911" s="28"/>
      <c r="PVB911" s="28"/>
      <c r="PVC911" s="28"/>
      <c r="PVD911" s="28"/>
      <c r="PVE911" s="28"/>
      <c r="PVF911" s="28"/>
      <c r="PVG911" s="28"/>
      <c r="PVH911" s="28"/>
      <c r="PVI911" s="28"/>
      <c r="PVJ911" s="28"/>
      <c r="PVK911" s="28"/>
      <c r="PVL911" s="28"/>
      <c r="PVM911" s="28"/>
      <c r="PVN911" s="28"/>
      <c r="PVO911" s="28"/>
      <c r="PVP911" s="28"/>
      <c r="PVQ911" s="28"/>
      <c r="PVR911" s="28"/>
      <c r="PVS911" s="28"/>
      <c r="PVT911" s="28"/>
      <c r="PVU911" s="28"/>
      <c r="PVV911" s="28"/>
      <c r="PVW911" s="28"/>
      <c r="PVX911" s="28"/>
      <c r="PVY911" s="28"/>
      <c r="PVZ911" s="28"/>
      <c r="PWA911" s="28"/>
      <c r="PWB911" s="28"/>
      <c r="PWC911" s="28"/>
      <c r="PWD911" s="28"/>
      <c r="PWE911" s="28"/>
      <c r="PWF911" s="28"/>
      <c r="PWG911" s="28"/>
      <c r="PWH911" s="28"/>
      <c r="PWI911" s="28"/>
      <c r="PWJ911" s="28"/>
      <c r="PWK911" s="28"/>
      <c r="PWL911" s="28"/>
      <c r="PWM911" s="28"/>
      <c r="PWN911" s="28"/>
      <c r="PWO911" s="28"/>
      <c r="PWP911" s="28"/>
      <c r="PWQ911" s="28"/>
      <c r="PWR911" s="28"/>
      <c r="PWS911" s="28"/>
      <c r="PWT911" s="28"/>
      <c r="PWU911" s="28"/>
      <c r="PWV911" s="28"/>
      <c r="PWW911" s="28"/>
      <c r="PWX911" s="28"/>
      <c r="PWY911" s="28"/>
      <c r="PWZ911" s="28"/>
      <c r="PXA911" s="28"/>
      <c r="PXB911" s="28"/>
      <c r="PXC911" s="28"/>
      <c r="PXD911" s="28"/>
      <c r="PXE911" s="28"/>
      <c r="PXF911" s="28"/>
      <c r="PXG911" s="28"/>
      <c r="PXH911" s="28"/>
      <c r="PXI911" s="28"/>
      <c r="PXJ911" s="28"/>
      <c r="PXK911" s="28"/>
      <c r="PXL911" s="28"/>
      <c r="PXM911" s="28"/>
      <c r="PXN911" s="28"/>
      <c r="PXO911" s="28"/>
      <c r="PXP911" s="28"/>
      <c r="PXQ911" s="28"/>
      <c r="PXR911" s="28"/>
      <c r="PXS911" s="28"/>
      <c r="PXT911" s="28"/>
      <c r="PXU911" s="28"/>
      <c r="PXV911" s="28"/>
      <c r="PXW911" s="28"/>
      <c r="PXX911" s="28"/>
      <c r="PXY911" s="28"/>
      <c r="PXZ911" s="28"/>
      <c r="PYA911" s="28"/>
      <c r="PYB911" s="28"/>
      <c r="PYC911" s="28"/>
      <c r="PYD911" s="28"/>
      <c r="PYE911" s="28"/>
      <c r="PYF911" s="28"/>
      <c r="PYG911" s="28"/>
      <c r="PYH911" s="28"/>
      <c r="PYI911" s="28"/>
      <c r="PYJ911" s="28"/>
      <c r="PYK911" s="28"/>
      <c r="PYL911" s="28"/>
      <c r="PYM911" s="28"/>
      <c r="PYN911" s="28"/>
      <c r="PYO911" s="28"/>
      <c r="PYP911" s="28"/>
      <c r="PYQ911" s="28"/>
      <c r="PYR911" s="28"/>
      <c r="PYS911" s="28"/>
      <c r="PYT911" s="28"/>
      <c r="PYU911" s="28"/>
      <c r="PYV911" s="28"/>
      <c r="PYW911" s="28"/>
      <c r="PYX911" s="28"/>
      <c r="PYY911" s="28"/>
      <c r="PYZ911" s="28"/>
      <c r="PZA911" s="28"/>
      <c r="PZB911" s="28"/>
      <c r="PZC911" s="28"/>
      <c r="PZD911" s="28"/>
      <c r="PZE911" s="28"/>
      <c r="PZF911" s="28"/>
      <c r="PZG911" s="28"/>
      <c r="PZH911" s="28"/>
      <c r="PZI911" s="28"/>
      <c r="PZJ911" s="28"/>
      <c r="PZK911" s="28"/>
      <c r="PZL911" s="28"/>
      <c r="PZM911" s="28"/>
      <c r="PZN911" s="28"/>
      <c r="PZO911" s="28"/>
      <c r="PZP911" s="28"/>
      <c r="PZQ911" s="28"/>
      <c r="PZR911" s="28"/>
      <c r="PZS911" s="28"/>
      <c r="PZT911" s="28"/>
      <c r="PZU911" s="28"/>
      <c r="PZV911" s="28"/>
      <c r="PZW911" s="28"/>
      <c r="PZX911" s="28"/>
      <c r="PZY911" s="28"/>
      <c r="PZZ911" s="28"/>
      <c r="QAA911" s="28"/>
      <c r="QAB911" s="28"/>
      <c r="QAC911" s="28"/>
      <c r="QAD911" s="28"/>
      <c r="QAE911" s="28"/>
      <c r="QAF911" s="28"/>
      <c r="QAG911" s="28"/>
      <c r="QAH911" s="28"/>
      <c r="QAI911" s="28"/>
      <c r="QAJ911" s="28"/>
      <c r="QAK911" s="28"/>
      <c r="QAL911" s="28"/>
      <c r="QAM911" s="28"/>
      <c r="QAN911" s="28"/>
      <c r="QAO911" s="28"/>
      <c r="QAP911" s="28"/>
      <c r="QAQ911" s="28"/>
      <c r="QAR911" s="28"/>
      <c r="QAS911" s="28"/>
      <c r="QAT911" s="28"/>
      <c r="QAU911" s="28"/>
      <c r="QAV911" s="28"/>
      <c r="QAW911" s="28"/>
      <c r="QAX911" s="28"/>
      <c r="QAY911" s="28"/>
      <c r="QAZ911" s="28"/>
      <c r="QBA911" s="28"/>
      <c r="QBB911" s="28"/>
      <c r="QBC911" s="28"/>
      <c r="QBD911" s="28"/>
      <c r="QBE911" s="28"/>
      <c r="QBF911" s="28"/>
      <c r="QBG911" s="28"/>
      <c r="QBH911" s="28"/>
      <c r="QBI911" s="28"/>
      <c r="QBJ911" s="28"/>
      <c r="QBK911" s="28"/>
      <c r="QBL911" s="28"/>
      <c r="QBM911" s="28"/>
      <c r="QBN911" s="28"/>
      <c r="QBO911" s="28"/>
      <c r="QBP911" s="28"/>
      <c r="QBQ911" s="28"/>
      <c r="QBR911" s="28"/>
      <c r="QBS911" s="28"/>
      <c r="QBT911" s="28"/>
      <c r="QBU911" s="28"/>
      <c r="QBV911" s="28"/>
      <c r="QBW911" s="28"/>
      <c r="QBX911" s="28"/>
      <c r="QBY911" s="28"/>
      <c r="QBZ911" s="28"/>
      <c r="QCA911" s="28"/>
      <c r="QCB911" s="28"/>
      <c r="QCC911" s="28"/>
      <c r="QCD911" s="28"/>
      <c r="QCE911" s="28"/>
      <c r="QCF911" s="28"/>
      <c r="QCG911" s="28"/>
      <c r="QCH911" s="28"/>
      <c r="QCI911" s="28"/>
      <c r="QCJ911" s="28"/>
      <c r="QCK911" s="28"/>
      <c r="QCL911" s="28"/>
      <c r="QCM911" s="28"/>
      <c r="QCN911" s="28"/>
      <c r="QCO911" s="28"/>
      <c r="QCP911" s="28"/>
      <c r="QCQ911" s="28"/>
      <c r="QCR911" s="28"/>
      <c r="QCS911" s="28"/>
      <c r="QCT911" s="28"/>
      <c r="QCU911" s="28"/>
      <c r="QCV911" s="28"/>
      <c r="QCW911" s="28"/>
      <c r="QCX911" s="28"/>
      <c r="QCY911" s="28"/>
      <c r="QCZ911" s="28"/>
      <c r="QDA911" s="28"/>
      <c r="QDB911" s="28"/>
      <c r="QDC911" s="28"/>
      <c r="QDD911" s="28"/>
      <c r="QDE911" s="28"/>
      <c r="QDF911" s="28"/>
      <c r="QDG911" s="28"/>
      <c r="QDH911" s="28"/>
      <c r="QDI911" s="28"/>
      <c r="QDJ911" s="28"/>
      <c r="QDK911" s="28"/>
      <c r="QDL911" s="28"/>
      <c r="QDM911" s="28"/>
      <c r="QDN911" s="28"/>
      <c r="QDO911" s="28"/>
      <c r="QDP911" s="28"/>
      <c r="QDQ911" s="28"/>
      <c r="QDR911" s="28"/>
      <c r="QDS911" s="28"/>
      <c r="QDT911" s="28"/>
      <c r="QDU911" s="28"/>
      <c r="QDV911" s="28"/>
      <c r="QDW911" s="28"/>
      <c r="QDX911" s="28"/>
      <c r="QDY911" s="28"/>
      <c r="QDZ911" s="28"/>
      <c r="QEA911" s="28"/>
      <c r="QEB911" s="28"/>
      <c r="QEC911" s="28"/>
      <c r="QED911" s="28"/>
      <c r="QEE911" s="28"/>
      <c r="QEF911" s="28"/>
      <c r="QEG911" s="28"/>
      <c r="QEH911" s="28"/>
      <c r="QEI911" s="28"/>
      <c r="QEJ911" s="28"/>
      <c r="QEK911" s="28"/>
      <c r="QEL911" s="28"/>
      <c r="QEM911" s="28"/>
      <c r="QEN911" s="28"/>
      <c r="QEO911" s="28"/>
      <c r="QEP911" s="28"/>
      <c r="QEQ911" s="28"/>
      <c r="QER911" s="28"/>
      <c r="QES911" s="28"/>
      <c r="QET911" s="28"/>
      <c r="QEU911" s="28"/>
      <c r="QEV911" s="28"/>
      <c r="QEW911" s="28"/>
      <c r="QEX911" s="28"/>
      <c r="QEY911" s="28"/>
      <c r="QEZ911" s="28"/>
      <c r="QFA911" s="28"/>
      <c r="QFB911" s="28"/>
      <c r="QFC911" s="28"/>
      <c r="QFD911" s="28"/>
      <c r="QFE911" s="28"/>
      <c r="QFF911" s="28"/>
      <c r="QFG911" s="28"/>
      <c r="QFH911" s="28"/>
      <c r="QFI911" s="28"/>
      <c r="QFJ911" s="28"/>
      <c r="QFK911" s="28"/>
      <c r="QFL911" s="28"/>
      <c r="QFM911" s="28"/>
      <c r="QFN911" s="28"/>
      <c r="QFO911" s="28"/>
      <c r="QFP911" s="28"/>
      <c r="QFQ911" s="28"/>
      <c r="QFR911" s="28"/>
      <c r="QFS911" s="28"/>
      <c r="QFT911" s="28"/>
      <c r="QFU911" s="28"/>
      <c r="QFV911" s="28"/>
      <c r="QFW911" s="28"/>
      <c r="QFX911" s="28"/>
      <c r="QFY911" s="28"/>
      <c r="QFZ911" s="28"/>
      <c r="QGA911" s="28"/>
      <c r="QGB911" s="28"/>
      <c r="QGC911" s="28"/>
      <c r="QGD911" s="28"/>
      <c r="QGE911" s="28"/>
      <c r="QGF911" s="28"/>
      <c r="QGG911" s="28"/>
      <c r="QGH911" s="28"/>
      <c r="QGI911" s="28"/>
      <c r="QGJ911" s="28"/>
      <c r="QGK911" s="28"/>
      <c r="QGL911" s="28"/>
      <c r="QGM911" s="28"/>
      <c r="QGN911" s="28"/>
      <c r="QGO911" s="28"/>
      <c r="QGP911" s="28"/>
      <c r="QGQ911" s="28"/>
      <c r="QGR911" s="28"/>
      <c r="QGS911" s="28"/>
      <c r="QGT911" s="28"/>
      <c r="QGU911" s="28"/>
      <c r="QGV911" s="28"/>
      <c r="QGW911" s="28"/>
      <c r="QGX911" s="28"/>
      <c r="QGY911" s="28"/>
      <c r="QGZ911" s="28"/>
      <c r="QHA911" s="28"/>
      <c r="QHB911" s="28"/>
      <c r="QHC911" s="28"/>
      <c r="QHD911" s="28"/>
      <c r="QHE911" s="28"/>
      <c r="QHF911" s="28"/>
      <c r="QHG911" s="28"/>
      <c r="QHH911" s="28"/>
      <c r="QHI911" s="28"/>
      <c r="QHJ911" s="28"/>
      <c r="QHK911" s="28"/>
      <c r="QHL911" s="28"/>
      <c r="QHM911" s="28"/>
      <c r="QHN911" s="28"/>
      <c r="QHO911" s="28"/>
      <c r="QHP911" s="28"/>
      <c r="QHQ911" s="28"/>
      <c r="QHR911" s="28"/>
      <c r="QHS911" s="28"/>
      <c r="QHT911" s="28"/>
      <c r="QHU911" s="28"/>
      <c r="QHV911" s="28"/>
      <c r="QHW911" s="28"/>
      <c r="QHX911" s="28"/>
      <c r="QHY911" s="28"/>
      <c r="QHZ911" s="28"/>
      <c r="QIA911" s="28"/>
      <c r="QIB911" s="28"/>
      <c r="QIC911" s="28"/>
      <c r="QID911" s="28"/>
      <c r="QIE911" s="28"/>
      <c r="QIF911" s="28"/>
      <c r="QIG911" s="28"/>
      <c r="QIH911" s="28"/>
      <c r="QII911" s="28"/>
      <c r="QIJ911" s="28"/>
      <c r="QIK911" s="28"/>
      <c r="QIL911" s="28"/>
      <c r="QIM911" s="28"/>
      <c r="QIN911" s="28"/>
      <c r="QIO911" s="28"/>
      <c r="QIP911" s="28"/>
      <c r="QIQ911" s="28"/>
      <c r="QIR911" s="28"/>
      <c r="QIS911" s="28"/>
      <c r="QIT911" s="28"/>
      <c r="QIU911" s="28"/>
      <c r="QIV911" s="28"/>
      <c r="QIW911" s="28"/>
      <c r="QIX911" s="28"/>
      <c r="QIY911" s="28"/>
      <c r="QIZ911" s="28"/>
      <c r="QJA911" s="28"/>
      <c r="QJB911" s="28"/>
      <c r="QJC911" s="28"/>
      <c r="QJD911" s="28"/>
      <c r="QJE911" s="28"/>
      <c r="QJF911" s="28"/>
      <c r="QJG911" s="28"/>
      <c r="QJH911" s="28"/>
      <c r="QJI911" s="28"/>
      <c r="QJJ911" s="28"/>
      <c r="QJK911" s="28"/>
      <c r="QJL911" s="28"/>
      <c r="QJM911" s="28"/>
      <c r="QJN911" s="28"/>
      <c r="QJO911" s="28"/>
      <c r="QJP911" s="28"/>
      <c r="QJQ911" s="28"/>
      <c r="QJR911" s="28"/>
      <c r="QJS911" s="28"/>
      <c r="QJT911" s="28"/>
      <c r="QJU911" s="28"/>
      <c r="QJV911" s="28"/>
      <c r="QJW911" s="28"/>
      <c r="QJX911" s="28"/>
      <c r="QJY911" s="28"/>
      <c r="QJZ911" s="28"/>
      <c r="QKA911" s="28"/>
      <c r="QKB911" s="28"/>
      <c r="QKC911" s="28"/>
      <c r="QKD911" s="28"/>
      <c r="QKE911" s="28"/>
      <c r="QKF911" s="28"/>
      <c r="QKG911" s="28"/>
      <c r="QKH911" s="28"/>
      <c r="QKI911" s="28"/>
      <c r="QKJ911" s="28"/>
      <c r="QKK911" s="28"/>
      <c r="QKL911" s="28"/>
      <c r="QKM911" s="28"/>
      <c r="QKN911" s="28"/>
      <c r="QKO911" s="28"/>
      <c r="QKP911" s="28"/>
      <c r="QKQ911" s="28"/>
      <c r="QKR911" s="28"/>
      <c r="QKS911" s="28"/>
      <c r="QKT911" s="28"/>
      <c r="QKU911" s="28"/>
      <c r="QKV911" s="28"/>
      <c r="QKW911" s="28"/>
      <c r="QKX911" s="28"/>
      <c r="QKY911" s="28"/>
      <c r="QKZ911" s="28"/>
      <c r="QLA911" s="28"/>
      <c r="QLB911" s="28"/>
      <c r="QLC911" s="28"/>
      <c r="QLD911" s="28"/>
      <c r="QLE911" s="28"/>
      <c r="QLF911" s="28"/>
      <c r="QLG911" s="28"/>
      <c r="QLH911" s="28"/>
      <c r="QLI911" s="28"/>
      <c r="QLJ911" s="28"/>
      <c r="QLK911" s="28"/>
      <c r="QLL911" s="28"/>
      <c r="QLM911" s="28"/>
      <c r="QLN911" s="28"/>
      <c r="QLO911" s="28"/>
      <c r="QLP911" s="28"/>
      <c r="QLQ911" s="28"/>
      <c r="QLR911" s="28"/>
      <c r="QLS911" s="28"/>
      <c r="QLT911" s="28"/>
      <c r="QLU911" s="28"/>
      <c r="QLV911" s="28"/>
      <c r="QLW911" s="28"/>
      <c r="QLX911" s="28"/>
      <c r="QLY911" s="28"/>
      <c r="QLZ911" s="28"/>
      <c r="QMA911" s="28"/>
      <c r="QMB911" s="28"/>
      <c r="QMC911" s="28"/>
      <c r="QMD911" s="28"/>
      <c r="QME911" s="28"/>
      <c r="QMF911" s="28"/>
      <c r="QMG911" s="28"/>
      <c r="QMH911" s="28"/>
      <c r="QMI911" s="28"/>
      <c r="QMJ911" s="28"/>
      <c r="QMK911" s="28"/>
      <c r="QML911" s="28"/>
      <c r="QMM911" s="28"/>
      <c r="QMN911" s="28"/>
      <c r="QMO911" s="28"/>
      <c r="QMP911" s="28"/>
      <c r="QMQ911" s="28"/>
      <c r="QMR911" s="28"/>
      <c r="QMS911" s="28"/>
      <c r="QMT911" s="28"/>
      <c r="QMU911" s="28"/>
      <c r="QMV911" s="28"/>
      <c r="QMW911" s="28"/>
      <c r="QMX911" s="28"/>
      <c r="QMY911" s="28"/>
      <c r="QMZ911" s="28"/>
      <c r="QNA911" s="28"/>
      <c r="QNB911" s="28"/>
      <c r="QNC911" s="28"/>
      <c r="QND911" s="28"/>
      <c r="QNE911" s="28"/>
      <c r="QNF911" s="28"/>
      <c r="QNG911" s="28"/>
      <c r="QNH911" s="28"/>
      <c r="QNI911" s="28"/>
      <c r="QNJ911" s="28"/>
      <c r="QNK911" s="28"/>
      <c r="QNL911" s="28"/>
      <c r="QNM911" s="28"/>
      <c r="QNN911" s="28"/>
      <c r="QNO911" s="28"/>
      <c r="QNP911" s="28"/>
      <c r="QNQ911" s="28"/>
      <c r="QNR911" s="28"/>
      <c r="QNS911" s="28"/>
      <c r="QNT911" s="28"/>
      <c r="QNU911" s="28"/>
      <c r="QNV911" s="28"/>
      <c r="QNW911" s="28"/>
      <c r="QNX911" s="28"/>
      <c r="QNY911" s="28"/>
      <c r="QNZ911" s="28"/>
      <c r="QOA911" s="28"/>
      <c r="QOB911" s="28"/>
      <c r="QOC911" s="28"/>
      <c r="QOD911" s="28"/>
      <c r="QOE911" s="28"/>
      <c r="QOF911" s="28"/>
      <c r="QOG911" s="28"/>
      <c r="QOH911" s="28"/>
      <c r="QOI911" s="28"/>
      <c r="QOJ911" s="28"/>
      <c r="QOK911" s="28"/>
      <c r="QOL911" s="28"/>
      <c r="QOM911" s="28"/>
      <c r="QON911" s="28"/>
      <c r="QOO911" s="28"/>
      <c r="QOP911" s="28"/>
      <c r="QOQ911" s="28"/>
      <c r="QOR911" s="28"/>
      <c r="QOS911" s="28"/>
      <c r="QOT911" s="28"/>
      <c r="QOU911" s="28"/>
      <c r="QOV911" s="28"/>
      <c r="QOW911" s="28"/>
      <c r="QOX911" s="28"/>
      <c r="QOY911" s="28"/>
      <c r="QOZ911" s="28"/>
      <c r="QPA911" s="28"/>
      <c r="QPB911" s="28"/>
      <c r="QPC911" s="28"/>
      <c r="QPD911" s="28"/>
      <c r="QPE911" s="28"/>
      <c r="QPF911" s="28"/>
      <c r="QPG911" s="28"/>
      <c r="QPH911" s="28"/>
      <c r="QPI911" s="28"/>
      <c r="QPJ911" s="28"/>
      <c r="QPK911" s="28"/>
      <c r="QPL911" s="28"/>
      <c r="QPM911" s="28"/>
      <c r="QPN911" s="28"/>
      <c r="QPO911" s="28"/>
      <c r="QPP911" s="28"/>
      <c r="QPQ911" s="28"/>
      <c r="QPR911" s="28"/>
      <c r="QPS911" s="28"/>
      <c r="QPT911" s="28"/>
      <c r="QPU911" s="28"/>
      <c r="QPV911" s="28"/>
      <c r="QPW911" s="28"/>
      <c r="QPX911" s="28"/>
      <c r="QPY911" s="28"/>
      <c r="QPZ911" s="28"/>
      <c r="QQA911" s="28"/>
      <c r="QQB911" s="28"/>
      <c r="QQC911" s="28"/>
      <c r="QQD911" s="28"/>
      <c r="QQE911" s="28"/>
      <c r="QQF911" s="28"/>
      <c r="QQG911" s="28"/>
      <c r="QQH911" s="28"/>
      <c r="QQI911" s="28"/>
      <c r="QQJ911" s="28"/>
      <c r="QQK911" s="28"/>
      <c r="QQL911" s="28"/>
      <c r="QQM911" s="28"/>
      <c r="QQN911" s="28"/>
      <c r="QQO911" s="28"/>
      <c r="QQP911" s="28"/>
      <c r="QQQ911" s="28"/>
      <c r="QQR911" s="28"/>
      <c r="QQS911" s="28"/>
      <c r="QQT911" s="28"/>
      <c r="QQU911" s="28"/>
      <c r="QQV911" s="28"/>
      <c r="QQW911" s="28"/>
      <c r="QQX911" s="28"/>
      <c r="QQY911" s="28"/>
      <c r="QQZ911" s="28"/>
      <c r="QRA911" s="28"/>
      <c r="QRB911" s="28"/>
      <c r="QRC911" s="28"/>
      <c r="QRD911" s="28"/>
      <c r="QRE911" s="28"/>
      <c r="QRF911" s="28"/>
      <c r="QRG911" s="28"/>
      <c r="QRH911" s="28"/>
      <c r="QRI911" s="28"/>
      <c r="QRJ911" s="28"/>
      <c r="QRK911" s="28"/>
      <c r="QRL911" s="28"/>
      <c r="QRM911" s="28"/>
      <c r="QRN911" s="28"/>
      <c r="QRO911" s="28"/>
      <c r="QRP911" s="28"/>
      <c r="QRQ911" s="28"/>
      <c r="QRR911" s="28"/>
      <c r="QRS911" s="28"/>
      <c r="QRT911" s="28"/>
      <c r="QRU911" s="28"/>
      <c r="QRV911" s="28"/>
      <c r="QRW911" s="28"/>
      <c r="QRX911" s="28"/>
      <c r="QRY911" s="28"/>
      <c r="QRZ911" s="28"/>
      <c r="QSA911" s="28"/>
      <c r="QSB911" s="28"/>
      <c r="QSC911" s="28"/>
      <c r="QSD911" s="28"/>
      <c r="QSE911" s="28"/>
      <c r="QSF911" s="28"/>
      <c r="QSG911" s="28"/>
      <c r="QSH911" s="28"/>
      <c r="QSI911" s="28"/>
      <c r="QSJ911" s="28"/>
      <c r="QSK911" s="28"/>
      <c r="QSL911" s="28"/>
      <c r="QSM911" s="28"/>
      <c r="QSN911" s="28"/>
      <c r="QSO911" s="28"/>
      <c r="QSP911" s="28"/>
      <c r="QSQ911" s="28"/>
      <c r="QSR911" s="28"/>
      <c r="QSS911" s="28"/>
      <c r="QST911" s="28"/>
      <c r="QSU911" s="28"/>
      <c r="QSV911" s="28"/>
      <c r="QSW911" s="28"/>
      <c r="QSX911" s="28"/>
      <c r="QSY911" s="28"/>
      <c r="QSZ911" s="28"/>
      <c r="QTA911" s="28"/>
      <c r="QTB911" s="28"/>
      <c r="QTC911" s="28"/>
      <c r="QTD911" s="28"/>
      <c r="QTE911" s="28"/>
      <c r="QTF911" s="28"/>
      <c r="QTG911" s="28"/>
      <c r="QTH911" s="28"/>
      <c r="QTI911" s="28"/>
      <c r="QTJ911" s="28"/>
      <c r="QTK911" s="28"/>
      <c r="QTL911" s="28"/>
      <c r="QTM911" s="28"/>
      <c r="QTN911" s="28"/>
      <c r="QTO911" s="28"/>
      <c r="QTP911" s="28"/>
      <c r="QTQ911" s="28"/>
      <c r="QTR911" s="28"/>
      <c r="QTS911" s="28"/>
      <c r="QTT911" s="28"/>
      <c r="QTU911" s="28"/>
      <c r="QTV911" s="28"/>
      <c r="QTW911" s="28"/>
      <c r="QTX911" s="28"/>
      <c r="QTY911" s="28"/>
      <c r="QTZ911" s="28"/>
      <c r="QUA911" s="28"/>
      <c r="QUB911" s="28"/>
      <c r="QUC911" s="28"/>
      <c r="QUD911" s="28"/>
      <c r="QUE911" s="28"/>
      <c r="QUF911" s="28"/>
      <c r="QUG911" s="28"/>
      <c r="QUH911" s="28"/>
      <c r="QUI911" s="28"/>
      <c r="QUJ911" s="28"/>
      <c r="QUK911" s="28"/>
      <c r="QUL911" s="28"/>
      <c r="QUM911" s="28"/>
      <c r="QUN911" s="28"/>
      <c r="QUO911" s="28"/>
      <c r="QUP911" s="28"/>
      <c r="QUQ911" s="28"/>
      <c r="QUR911" s="28"/>
      <c r="QUS911" s="28"/>
      <c r="QUT911" s="28"/>
      <c r="QUU911" s="28"/>
      <c r="QUV911" s="28"/>
      <c r="QUW911" s="28"/>
      <c r="QUX911" s="28"/>
      <c r="QUY911" s="28"/>
      <c r="QUZ911" s="28"/>
      <c r="QVA911" s="28"/>
      <c r="QVB911" s="28"/>
      <c r="QVC911" s="28"/>
      <c r="QVD911" s="28"/>
      <c r="QVE911" s="28"/>
      <c r="QVF911" s="28"/>
      <c r="QVG911" s="28"/>
      <c r="QVH911" s="28"/>
      <c r="QVI911" s="28"/>
      <c r="QVJ911" s="28"/>
      <c r="QVK911" s="28"/>
      <c r="QVL911" s="28"/>
      <c r="QVM911" s="28"/>
      <c r="QVN911" s="28"/>
      <c r="QVO911" s="28"/>
      <c r="QVP911" s="28"/>
      <c r="QVQ911" s="28"/>
      <c r="QVR911" s="28"/>
      <c r="QVS911" s="28"/>
      <c r="QVT911" s="28"/>
      <c r="QVU911" s="28"/>
      <c r="QVV911" s="28"/>
      <c r="QVW911" s="28"/>
      <c r="QVX911" s="28"/>
      <c r="QVY911" s="28"/>
      <c r="QVZ911" s="28"/>
      <c r="QWA911" s="28"/>
      <c r="QWB911" s="28"/>
      <c r="QWC911" s="28"/>
      <c r="QWD911" s="28"/>
      <c r="QWE911" s="28"/>
      <c r="QWF911" s="28"/>
      <c r="QWG911" s="28"/>
      <c r="QWH911" s="28"/>
      <c r="QWI911" s="28"/>
      <c r="QWJ911" s="28"/>
      <c r="QWK911" s="28"/>
      <c r="QWL911" s="28"/>
      <c r="QWM911" s="28"/>
      <c r="QWN911" s="28"/>
      <c r="QWO911" s="28"/>
      <c r="QWP911" s="28"/>
      <c r="QWQ911" s="28"/>
      <c r="QWR911" s="28"/>
      <c r="QWS911" s="28"/>
      <c r="QWT911" s="28"/>
      <c r="QWU911" s="28"/>
      <c r="QWV911" s="28"/>
      <c r="QWW911" s="28"/>
      <c r="QWX911" s="28"/>
      <c r="QWY911" s="28"/>
      <c r="QWZ911" s="28"/>
      <c r="QXA911" s="28"/>
      <c r="QXB911" s="28"/>
      <c r="QXC911" s="28"/>
      <c r="QXD911" s="28"/>
      <c r="QXE911" s="28"/>
      <c r="QXF911" s="28"/>
      <c r="QXG911" s="28"/>
      <c r="QXH911" s="28"/>
      <c r="QXI911" s="28"/>
      <c r="QXJ911" s="28"/>
      <c r="QXK911" s="28"/>
      <c r="QXL911" s="28"/>
      <c r="QXM911" s="28"/>
      <c r="QXN911" s="28"/>
      <c r="QXO911" s="28"/>
      <c r="QXP911" s="28"/>
      <c r="QXQ911" s="28"/>
      <c r="QXR911" s="28"/>
      <c r="QXS911" s="28"/>
      <c r="QXT911" s="28"/>
      <c r="QXU911" s="28"/>
      <c r="QXV911" s="28"/>
      <c r="QXW911" s="28"/>
      <c r="QXX911" s="28"/>
      <c r="QXY911" s="28"/>
      <c r="QXZ911" s="28"/>
      <c r="QYA911" s="28"/>
      <c r="QYB911" s="28"/>
      <c r="QYC911" s="28"/>
      <c r="QYD911" s="28"/>
      <c r="QYE911" s="28"/>
      <c r="QYF911" s="28"/>
      <c r="QYG911" s="28"/>
      <c r="QYH911" s="28"/>
      <c r="QYI911" s="28"/>
      <c r="QYJ911" s="28"/>
      <c r="QYK911" s="28"/>
      <c r="QYL911" s="28"/>
      <c r="QYM911" s="28"/>
      <c r="QYN911" s="28"/>
      <c r="QYO911" s="28"/>
      <c r="QYP911" s="28"/>
      <c r="QYQ911" s="28"/>
      <c r="QYR911" s="28"/>
      <c r="QYS911" s="28"/>
      <c r="QYT911" s="28"/>
      <c r="QYU911" s="28"/>
      <c r="QYV911" s="28"/>
      <c r="QYW911" s="28"/>
      <c r="QYX911" s="28"/>
      <c r="QYY911" s="28"/>
      <c r="QYZ911" s="28"/>
      <c r="QZA911" s="28"/>
      <c r="QZB911" s="28"/>
      <c r="QZC911" s="28"/>
      <c r="QZD911" s="28"/>
      <c r="QZE911" s="28"/>
      <c r="QZF911" s="28"/>
      <c r="QZG911" s="28"/>
      <c r="QZH911" s="28"/>
      <c r="QZI911" s="28"/>
      <c r="QZJ911" s="28"/>
      <c r="QZK911" s="28"/>
      <c r="QZL911" s="28"/>
      <c r="QZM911" s="28"/>
      <c r="QZN911" s="28"/>
      <c r="QZO911" s="28"/>
      <c r="QZP911" s="28"/>
      <c r="QZQ911" s="28"/>
      <c r="QZR911" s="28"/>
      <c r="QZS911" s="28"/>
      <c r="QZT911" s="28"/>
      <c r="QZU911" s="28"/>
      <c r="QZV911" s="28"/>
      <c r="QZW911" s="28"/>
      <c r="QZX911" s="28"/>
      <c r="QZY911" s="28"/>
      <c r="QZZ911" s="28"/>
      <c r="RAA911" s="28"/>
      <c r="RAB911" s="28"/>
      <c r="RAC911" s="28"/>
      <c r="RAD911" s="28"/>
      <c r="RAE911" s="28"/>
      <c r="RAF911" s="28"/>
      <c r="RAG911" s="28"/>
      <c r="RAH911" s="28"/>
      <c r="RAI911" s="28"/>
      <c r="RAJ911" s="28"/>
      <c r="RAK911" s="28"/>
      <c r="RAL911" s="28"/>
      <c r="RAM911" s="28"/>
      <c r="RAN911" s="28"/>
      <c r="RAO911" s="28"/>
      <c r="RAP911" s="28"/>
      <c r="RAQ911" s="28"/>
      <c r="RAR911" s="28"/>
      <c r="RAS911" s="28"/>
      <c r="RAT911" s="28"/>
      <c r="RAU911" s="28"/>
      <c r="RAV911" s="28"/>
      <c r="RAW911" s="28"/>
      <c r="RAX911" s="28"/>
      <c r="RAY911" s="28"/>
      <c r="RAZ911" s="28"/>
      <c r="RBA911" s="28"/>
      <c r="RBB911" s="28"/>
      <c r="RBC911" s="28"/>
      <c r="RBD911" s="28"/>
      <c r="RBE911" s="28"/>
      <c r="RBF911" s="28"/>
      <c r="RBG911" s="28"/>
      <c r="RBH911" s="28"/>
      <c r="RBI911" s="28"/>
      <c r="RBJ911" s="28"/>
      <c r="RBK911" s="28"/>
      <c r="RBL911" s="28"/>
      <c r="RBM911" s="28"/>
      <c r="RBN911" s="28"/>
      <c r="RBO911" s="28"/>
      <c r="RBP911" s="28"/>
      <c r="RBQ911" s="28"/>
      <c r="RBR911" s="28"/>
      <c r="RBS911" s="28"/>
      <c r="RBT911" s="28"/>
      <c r="RBU911" s="28"/>
      <c r="RBV911" s="28"/>
      <c r="RBW911" s="28"/>
      <c r="RBX911" s="28"/>
      <c r="RBY911" s="28"/>
      <c r="RBZ911" s="28"/>
      <c r="RCA911" s="28"/>
      <c r="RCB911" s="28"/>
      <c r="RCC911" s="28"/>
      <c r="RCD911" s="28"/>
      <c r="RCE911" s="28"/>
      <c r="RCF911" s="28"/>
      <c r="RCG911" s="28"/>
      <c r="RCH911" s="28"/>
      <c r="RCI911" s="28"/>
      <c r="RCJ911" s="28"/>
      <c r="RCK911" s="28"/>
      <c r="RCL911" s="28"/>
      <c r="RCM911" s="28"/>
      <c r="RCN911" s="28"/>
      <c r="RCO911" s="28"/>
      <c r="RCP911" s="28"/>
      <c r="RCQ911" s="28"/>
      <c r="RCR911" s="28"/>
      <c r="RCS911" s="28"/>
      <c r="RCT911" s="28"/>
      <c r="RCU911" s="28"/>
      <c r="RCV911" s="28"/>
      <c r="RCW911" s="28"/>
      <c r="RCX911" s="28"/>
      <c r="RCY911" s="28"/>
      <c r="RCZ911" s="28"/>
      <c r="RDA911" s="28"/>
      <c r="RDB911" s="28"/>
      <c r="RDC911" s="28"/>
      <c r="RDD911" s="28"/>
      <c r="RDE911" s="28"/>
      <c r="RDF911" s="28"/>
      <c r="RDG911" s="28"/>
      <c r="RDH911" s="28"/>
      <c r="RDI911" s="28"/>
      <c r="RDJ911" s="28"/>
      <c r="RDK911" s="28"/>
      <c r="RDL911" s="28"/>
      <c r="RDM911" s="28"/>
      <c r="RDN911" s="28"/>
      <c r="RDO911" s="28"/>
      <c r="RDP911" s="28"/>
      <c r="RDQ911" s="28"/>
      <c r="RDR911" s="28"/>
      <c r="RDS911" s="28"/>
      <c r="RDT911" s="28"/>
      <c r="RDU911" s="28"/>
      <c r="RDV911" s="28"/>
      <c r="RDW911" s="28"/>
      <c r="RDX911" s="28"/>
      <c r="RDY911" s="28"/>
      <c r="RDZ911" s="28"/>
      <c r="REA911" s="28"/>
      <c r="REB911" s="28"/>
      <c r="REC911" s="28"/>
      <c r="RED911" s="28"/>
      <c r="REE911" s="28"/>
      <c r="REF911" s="28"/>
      <c r="REG911" s="28"/>
      <c r="REH911" s="28"/>
      <c r="REI911" s="28"/>
      <c r="REJ911" s="28"/>
      <c r="REK911" s="28"/>
      <c r="REL911" s="28"/>
      <c r="REM911" s="28"/>
      <c r="REN911" s="28"/>
      <c r="REO911" s="28"/>
      <c r="REP911" s="28"/>
      <c r="REQ911" s="28"/>
      <c r="RER911" s="28"/>
      <c r="RES911" s="28"/>
      <c r="RET911" s="28"/>
      <c r="REU911" s="28"/>
      <c r="REV911" s="28"/>
      <c r="REW911" s="28"/>
      <c r="REX911" s="28"/>
      <c r="REY911" s="28"/>
      <c r="REZ911" s="28"/>
      <c r="RFA911" s="28"/>
      <c r="RFB911" s="28"/>
      <c r="RFC911" s="28"/>
      <c r="RFD911" s="28"/>
      <c r="RFE911" s="28"/>
      <c r="RFF911" s="28"/>
      <c r="RFG911" s="28"/>
      <c r="RFH911" s="28"/>
      <c r="RFI911" s="28"/>
      <c r="RFJ911" s="28"/>
      <c r="RFK911" s="28"/>
      <c r="RFL911" s="28"/>
      <c r="RFM911" s="28"/>
      <c r="RFN911" s="28"/>
      <c r="RFO911" s="28"/>
      <c r="RFP911" s="28"/>
      <c r="RFQ911" s="28"/>
      <c r="RFR911" s="28"/>
      <c r="RFS911" s="28"/>
      <c r="RFT911" s="28"/>
      <c r="RFU911" s="28"/>
      <c r="RFV911" s="28"/>
      <c r="RFW911" s="28"/>
      <c r="RFX911" s="28"/>
      <c r="RFY911" s="28"/>
      <c r="RFZ911" s="28"/>
      <c r="RGA911" s="28"/>
      <c r="RGB911" s="28"/>
      <c r="RGC911" s="28"/>
      <c r="RGD911" s="28"/>
      <c r="RGE911" s="28"/>
      <c r="RGF911" s="28"/>
      <c r="RGG911" s="28"/>
      <c r="RGH911" s="28"/>
      <c r="RGI911" s="28"/>
      <c r="RGJ911" s="28"/>
      <c r="RGK911" s="28"/>
      <c r="RGL911" s="28"/>
      <c r="RGM911" s="28"/>
      <c r="RGN911" s="28"/>
      <c r="RGO911" s="28"/>
      <c r="RGP911" s="28"/>
      <c r="RGQ911" s="28"/>
      <c r="RGR911" s="28"/>
      <c r="RGS911" s="28"/>
      <c r="RGT911" s="28"/>
      <c r="RGU911" s="28"/>
      <c r="RGV911" s="28"/>
      <c r="RGW911" s="28"/>
      <c r="RGX911" s="28"/>
      <c r="RGY911" s="28"/>
      <c r="RGZ911" s="28"/>
      <c r="RHA911" s="28"/>
      <c r="RHB911" s="28"/>
      <c r="RHC911" s="28"/>
      <c r="RHD911" s="28"/>
      <c r="RHE911" s="28"/>
      <c r="RHF911" s="28"/>
      <c r="RHG911" s="28"/>
      <c r="RHH911" s="28"/>
      <c r="RHI911" s="28"/>
      <c r="RHJ911" s="28"/>
      <c r="RHK911" s="28"/>
      <c r="RHL911" s="28"/>
      <c r="RHM911" s="28"/>
      <c r="RHN911" s="28"/>
      <c r="RHO911" s="28"/>
      <c r="RHP911" s="28"/>
      <c r="RHQ911" s="28"/>
      <c r="RHR911" s="28"/>
      <c r="RHS911" s="28"/>
      <c r="RHT911" s="28"/>
      <c r="RHU911" s="28"/>
      <c r="RHV911" s="28"/>
      <c r="RHW911" s="28"/>
      <c r="RHX911" s="28"/>
      <c r="RHY911" s="28"/>
      <c r="RHZ911" s="28"/>
      <c r="RIA911" s="28"/>
      <c r="RIB911" s="28"/>
      <c r="RIC911" s="28"/>
      <c r="RID911" s="28"/>
      <c r="RIE911" s="28"/>
      <c r="RIF911" s="28"/>
      <c r="RIG911" s="28"/>
      <c r="RIH911" s="28"/>
      <c r="RII911" s="28"/>
      <c r="RIJ911" s="28"/>
      <c r="RIK911" s="28"/>
      <c r="RIL911" s="28"/>
      <c r="RIM911" s="28"/>
      <c r="RIN911" s="28"/>
      <c r="RIO911" s="28"/>
      <c r="RIP911" s="28"/>
      <c r="RIQ911" s="28"/>
      <c r="RIR911" s="28"/>
      <c r="RIS911" s="28"/>
      <c r="RIT911" s="28"/>
      <c r="RIU911" s="28"/>
      <c r="RIV911" s="28"/>
      <c r="RIW911" s="28"/>
      <c r="RIX911" s="28"/>
      <c r="RIY911" s="28"/>
      <c r="RIZ911" s="28"/>
      <c r="RJA911" s="28"/>
      <c r="RJB911" s="28"/>
      <c r="RJC911" s="28"/>
      <c r="RJD911" s="28"/>
      <c r="RJE911" s="28"/>
      <c r="RJF911" s="28"/>
      <c r="RJG911" s="28"/>
      <c r="RJH911" s="28"/>
      <c r="RJI911" s="28"/>
      <c r="RJJ911" s="28"/>
      <c r="RJK911" s="28"/>
      <c r="RJL911" s="28"/>
      <c r="RJM911" s="28"/>
      <c r="RJN911" s="28"/>
      <c r="RJO911" s="28"/>
      <c r="RJP911" s="28"/>
      <c r="RJQ911" s="28"/>
      <c r="RJR911" s="28"/>
      <c r="RJS911" s="28"/>
      <c r="RJT911" s="28"/>
      <c r="RJU911" s="28"/>
      <c r="RJV911" s="28"/>
      <c r="RJW911" s="28"/>
      <c r="RJX911" s="28"/>
      <c r="RJY911" s="28"/>
      <c r="RJZ911" s="28"/>
      <c r="RKA911" s="28"/>
      <c r="RKB911" s="28"/>
      <c r="RKC911" s="28"/>
      <c r="RKD911" s="28"/>
      <c r="RKE911" s="28"/>
      <c r="RKF911" s="28"/>
      <c r="RKG911" s="28"/>
      <c r="RKH911" s="28"/>
      <c r="RKI911" s="28"/>
      <c r="RKJ911" s="28"/>
      <c r="RKK911" s="28"/>
      <c r="RKL911" s="28"/>
      <c r="RKM911" s="28"/>
      <c r="RKN911" s="28"/>
      <c r="RKO911" s="28"/>
      <c r="RKP911" s="28"/>
      <c r="RKQ911" s="28"/>
      <c r="RKR911" s="28"/>
      <c r="RKS911" s="28"/>
      <c r="RKT911" s="28"/>
      <c r="RKU911" s="28"/>
      <c r="RKV911" s="28"/>
      <c r="RKW911" s="28"/>
      <c r="RKX911" s="28"/>
      <c r="RKY911" s="28"/>
      <c r="RKZ911" s="28"/>
      <c r="RLA911" s="28"/>
      <c r="RLB911" s="28"/>
      <c r="RLC911" s="28"/>
      <c r="RLD911" s="28"/>
      <c r="RLE911" s="28"/>
      <c r="RLF911" s="28"/>
      <c r="RLG911" s="28"/>
      <c r="RLH911" s="28"/>
      <c r="RLI911" s="28"/>
      <c r="RLJ911" s="28"/>
      <c r="RLK911" s="28"/>
      <c r="RLL911" s="28"/>
      <c r="RLM911" s="28"/>
      <c r="RLN911" s="28"/>
      <c r="RLO911" s="28"/>
      <c r="RLP911" s="28"/>
      <c r="RLQ911" s="28"/>
      <c r="RLR911" s="28"/>
      <c r="RLS911" s="28"/>
      <c r="RLT911" s="28"/>
      <c r="RLU911" s="28"/>
      <c r="RLV911" s="28"/>
      <c r="RLW911" s="28"/>
      <c r="RLX911" s="28"/>
      <c r="RLY911" s="28"/>
      <c r="RLZ911" s="28"/>
      <c r="RMA911" s="28"/>
      <c r="RMB911" s="28"/>
      <c r="RMC911" s="28"/>
      <c r="RMD911" s="28"/>
      <c r="RME911" s="28"/>
      <c r="RMF911" s="28"/>
      <c r="RMG911" s="28"/>
      <c r="RMH911" s="28"/>
      <c r="RMI911" s="28"/>
      <c r="RMJ911" s="28"/>
      <c r="RMK911" s="28"/>
      <c r="RML911" s="28"/>
      <c r="RMM911" s="28"/>
      <c r="RMN911" s="28"/>
      <c r="RMO911" s="28"/>
      <c r="RMP911" s="28"/>
      <c r="RMQ911" s="28"/>
      <c r="RMR911" s="28"/>
      <c r="RMS911" s="28"/>
      <c r="RMT911" s="28"/>
      <c r="RMU911" s="28"/>
      <c r="RMV911" s="28"/>
      <c r="RMW911" s="28"/>
      <c r="RMX911" s="28"/>
      <c r="RMY911" s="28"/>
      <c r="RMZ911" s="28"/>
      <c r="RNA911" s="28"/>
      <c r="RNB911" s="28"/>
      <c r="RNC911" s="28"/>
      <c r="RND911" s="28"/>
      <c r="RNE911" s="28"/>
      <c r="RNF911" s="28"/>
      <c r="RNG911" s="28"/>
      <c r="RNH911" s="28"/>
      <c r="RNI911" s="28"/>
      <c r="RNJ911" s="28"/>
      <c r="RNK911" s="28"/>
      <c r="RNL911" s="28"/>
      <c r="RNM911" s="28"/>
      <c r="RNN911" s="28"/>
      <c r="RNO911" s="28"/>
      <c r="RNP911" s="28"/>
      <c r="RNQ911" s="28"/>
      <c r="RNR911" s="28"/>
      <c r="RNS911" s="28"/>
      <c r="RNT911" s="28"/>
      <c r="RNU911" s="28"/>
      <c r="RNV911" s="28"/>
      <c r="RNW911" s="28"/>
      <c r="RNX911" s="28"/>
      <c r="RNY911" s="28"/>
      <c r="RNZ911" s="28"/>
      <c r="ROA911" s="28"/>
      <c r="ROB911" s="28"/>
      <c r="ROC911" s="28"/>
      <c r="ROD911" s="28"/>
      <c r="ROE911" s="28"/>
      <c r="ROF911" s="28"/>
      <c r="ROG911" s="28"/>
      <c r="ROH911" s="28"/>
      <c r="ROI911" s="28"/>
      <c r="ROJ911" s="28"/>
      <c r="ROK911" s="28"/>
      <c r="ROL911" s="28"/>
      <c r="ROM911" s="28"/>
      <c r="RON911" s="28"/>
      <c r="ROO911" s="28"/>
      <c r="ROP911" s="28"/>
      <c r="ROQ911" s="28"/>
      <c r="ROR911" s="28"/>
      <c r="ROS911" s="28"/>
      <c r="ROT911" s="28"/>
      <c r="ROU911" s="28"/>
      <c r="ROV911" s="28"/>
      <c r="ROW911" s="28"/>
      <c r="ROX911" s="28"/>
      <c r="ROY911" s="28"/>
      <c r="ROZ911" s="28"/>
      <c r="RPA911" s="28"/>
      <c r="RPB911" s="28"/>
      <c r="RPC911" s="28"/>
      <c r="RPD911" s="28"/>
      <c r="RPE911" s="28"/>
      <c r="RPF911" s="28"/>
      <c r="RPG911" s="28"/>
      <c r="RPH911" s="28"/>
      <c r="RPI911" s="28"/>
      <c r="RPJ911" s="28"/>
      <c r="RPK911" s="28"/>
      <c r="RPL911" s="28"/>
      <c r="RPM911" s="28"/>
      <c r="RPN911" s="28"/>
      <c r="RPO911" s="28"/>
      <c r="RPP911" s="28"/>
      <c r="RPQ911" s="28"/>
      <c r="RPR911" s="28"/>
      <c r="RPS911" s="28"/>
      <c r="RPT911" s="28"/>
      <c r="RPU911" s="28"/>
      <c r="RPV911" s="28"/>
      <c r="RPW911" s="28"/>
      <c r="RPX911" s="28"/>
      <c r="RPY911" s="28"/>
      <c r="RPZ911" s="28"/>
      <c r="RQA911" s="28"/>
      <c r="RQB911" s="28"/>
      <c r="RQC911" s="28"/>
      <c r="RQD911" s="28"/>
      <c r="RQE911" s="28"/>
      <c r="RQF911" s="28"/>
      <c r="RQG911" s="28"/>
      <c r="RQH911" s="28"/>
      <c r="RQI911" s="28"/>
      <c r="RQJ911" s="28"/>
      <c r="RQK911" s="28"/>
      <c r="RQL911" s="28"/>
      <c r="RQM911" s="28"/>
      <c r="RQN911" s="28"/>
      <c r="RQO911" s="28"/>
      <c r="RQP911" s="28"/>
      <c r="RQQ911" s="28"/>
      <c r="RQR911" s="28"/>
      <c r="RQS911" s="28"/>
      <c r="RQT911" s="28"/>
      <c r="RQU911" s="28"/>
      <c r="RQV911" s="28"/>
      <c r="RQW911" s="28"/>
      <c r="RQX911" s="28"/>
      <c r="RQY911" s="28"/>
      <c r="RQZ911" s="28"/>
      <c r="RRA911" s="28"/>
      <c r="RRB911" s="28"/>
      <c r="RRC911" s="28"/>
      <c r="RRD911" s="28"/>
      <c r="RRE911" s="28"/>
      <c r="RRF911" s="28"/>
      <c r="RRG911" s="28"/>
      <c r="RRH911" s="28"/>
      <c r="RRI911" s="28"/>
      <c r="RRJ911" s="28"/>
      <c r="RRK911" s="28"/>
      <c r="RRL911" s="28"/>
      <c r="RRM911" s="28"/>
      <c r="RRN911" s="28"/>
      <c r="RRO911" s="28"/>
      <c r="RRP911" s="28"/>
      <c r="RRQ911" s="28"/>
      <c r="RRR911" s="28"/>
      <c r="RRS911" s="28"/>
      <c r="RRT911" s="28"/>
      <c r="RRU911" s="28"/>
      <c r="RRV911" s="28"/>
      <c r="RRW911" s="28"/>
      <c r="RRX911" s="28"/>
      <c r="RRY911" s="28"/>
      <c r="RRZ911" s="28"/>
      <c r="RSA911" s="28"/>
      <c r="RSB911" s="28"/>
      <c r="RSC911" s="28"/>
      <c r="RSD911" s="28"/>
      <c r="RSE911" s="28"/>
      <c r="RSF911" s="28"/>
      <c r="RSG911" s="28"/>
      <c r="RSH911" s="28"/>
      <c r="RSI911" s="28"/>
      <c r="RSJ911" s="28"/>
      <c r="RSK911" s="28"/>
      <c r="RSL911" s="28"/>
      <c r="RSM911" s="28"/>
      <c r="RSN911" s="28"/>
      <c r="RSO911" s="28"/>
      <c r="RSP911" s="28"/>
      <c r="RSQ911" s="28"/>
      <c r="RSR911" s="28"/>
      <c r="RSS911" s="28"/>
      <c r="RST911" s="28"/>
      <c r="RSU911" s="28"/>
      <c r="RSV911" s="28"/>
      <c r="RSW911" s="28"/>
      <c r="RSX911" s="28"/>
      <c r="RSY911" s="28"/>
      <c r="RSZ911" s="28"/>
      <c r="RTA911" s="28"/>
      <c r="RTB911" s="28"/>
      <c r="RTC911" s="28"/>
      <c r="RTD911" s="28"/>
      <c r="RTE911" s="28"/>
      <c r="RTF911" s="28"/>
      <c r="RTG911" s="28"/>
      <c r="RTH911" s="28"/>
      <c r="RTI911" s="28"/>
      <c r="RTJ911" s="28"/>
      <c r="RTK911" s="28"/>
      <c r="RTL911" s="28"/>
      <c r="RTM911" s="28"/>
      <c r="RTN911" s="28"/>
      <c r="RTO911" s="28"/>
      <c r="RTP911" s="28"/>
      <c r="RTQ911" s="28"/>
      <c r="RTR911" s="28"/>
      <c r="RTS911" s="28"/>
      <c r="RTT911" s="28"/>
      <c r="RTU911" s="28"/>
      <c r="RTV911" s="28"/>
      <c r="RTW911" s="28"/>
      <c r="RTX911" s="28"/>
      <c r="RTY911" s="28"/>
      <c r="RTZ911" s="28"/>
      <c r="RUA911" s="28"/>
      <c r="RUB911" s="28"/>
      <c r="RUC911" s="28"/>
      <c r="RUD911" s="28"/>
      <c r="RUE911" s="28"/>
      <c r="RUF911" s="28"/>
      <c r="RUG911" s="28"/>
      <c r="RUH911" s="28"/>
      <c r="RUI911" s="28"/>
      <c r="RUJ911" s="28"/>
      <c r="RUK911" s="28"/>
      <c r="RUL911" s="28"/>
      <c r="RUM911" s="28"/>
      <c r="RUN911" s="28"/>
      <c r="RUO911" s="28"/>
      <c r="RUP911" s="28"/>
      <c r="RUQ911" s="28"/>
      <c r="RUR911" s="28"/>
      <c r="RUS911" s="28"/>
      <c r="RUT911" s="28"/>
      <c r="RUU911" s="28"/>
      <c r="RUV911" s="28"/>
      <c r="RUW911" s="28"/>
      <c r="RUX911" s="28"/>
      <c r="RUY911" s="28"/>
      <c r="RUZ911" s="28"/>
      <c r="RVA911" s="28"/>
      <c r="RVB911" s="28"/>
      <c r="RVC911" s="28"/>
      <c r="RVD911" s="28"/>
      <c r="RVE911" s="28"/>
      <c r="RVF911" s="28"/>
      <c r="RVG911" s="28"/>
      <c r="RVH911" s="28"/>
      <c r="RVI911" s="28"/>
      <c r="RVJ911" s="28"/>
      <c r="RVK911" s="28"/>
      <c r="RVL911" s="28"/>
      <c r="RVM911" s="28"/>
      <c r="RVN911" s="28"/>
      <c r="RVO911" s="28"/>
      <c r="RVP911" s="28"/>
      <c r="RVQ911" s="28"/>
      <c r="RVR911" s="28"/>
      <c r="RVS911" s="28"/>
      <c r="RVT911" s="28"/>
      <c r="RVU911" s="28"/>
      <c r="RVV911" s="28"/>
      <c r="RVW911" s="28"/>
      <c r="RVX911" s="28"/>
      <c r="RVY911" s="28"/>
      <c r="RVZ911" s="28"/>
      <c r="RWA911" s="28"/>
      <c r="RWB911" s="28"/>
      <c r="RWC911" s="28"/>
      <c r="RWD911" s="28"/>
      <c r="RWE911" s="28"/>
      <c r="RWF911" s="28"/>
      <c r="RWG911" s="28"/>
      <c r="RWH911" s="28"/>
      <c r="RWI911" s="28"/>
      <c r="RWJ911" s="28"/>
      <c r="RWK911" s="28"/>
      <c r="RWL911" s="28"/>
      <c r="RWM911" s="28"/>
      <c r="RWN911" s="28"/>
      <c r="RWO911" s="28"/>
      <c r="RWP911" s="28"/>
      <c r="RWQ911" s="28"/>
      <c r="RWR911" s="28"/>
      <c r="RWS911" s="28"/>
      <c r="RWT911" s="28"/>
      <c r="RWU911" s="28"/>
      <c r="RWV911" s="28"/>
      <c r="RWW911" s="28"/>
      <c r="RWX911" s="28"/>
      <c r="RWY911" s="28"/>
      <c r="RWZ911" s="28"/>
      <c r="RXA911" s="28"/>
      <c r="RXB911" s="28"/>
      <c r="RXC911" s="28"/>
      <c r="RXD911" s="28"/>
      <c r="RXE911" s="28"/>
      <c r="RXF911" s="28"/>
      <c r="RXG911" s="28"/>
      <c r="RXH911" s="28"/>
      <c r="RXI911" s="28"/>
      <c r="RXJ911" s="28"/>
      <c r="RXK911" s="28"/>
      <c r="RXL911" s="28"/>
      <c r="RXM911" s="28"/>
      <c r="RXN911" s="28"/>
      <c r="RXO911" s="28"/>
      <c r="RXP911" s="28"/>
      <c r="RXQ911" s="28"/>
      <c r="RXR911" s="28"/>
      <c r="RXS911" s="28"/>
      <c r="RXT911" s="28"/>
      <c r="RXU911" s="28"/>
      <c r="RXV911" s="28"/>
      <c r="RXW911" s="28"/>
      <c r="RXX911" s="28"/>
      <c r="RXY911" s="28"/>
      <c r="RXZ911" s="28"/>
      <c r="RYA911" s="28"/>
      <c r="RYB911" s="28"/>
      <c r="RYC911" s="28"/>
      <c r="RYD911" s="28"/>
      <c r="RYE911" s="28"/>
      <c r="RYF911" s="28"/>
      <c r="RYG911" s="28"/>
      <c r="RYH911" s="28"/>
      <c r="RYI911" s="28"/>
      <c r="RYJ911" s="28"/>
      <c r="RYK911" s="28"/>
      <c r="RYL911" s="28"/>
      <c r="RYM911" s="28"/>
      <c r="RYN911" s="28"/>
      <c r="RYO911" s="28"/>
      <c r="RYP911" s="28"/>
      <c r="RYQ911" s="28"/>
      <c r="RYR911" s="28"/>
      <c r="RYS911" s="28"/>
      <c r="RYT911" s="28"/>
      <c r="RYU911" s="28"/>
      <c r="RYV911" s="28"/>
      <c r="RYW911" s="28"/>
      <c r="RYX911" s="28"/>
      <c r="RYY911" s="28"/>
      <c r="RYZ911" s="28"/>
      <c r="RZA911" s="28"/>
      <c r="RZB911" s="28"/>
      <c r="RZC911" s="28"/>
      <c r="RZD911" s="28"/>
      <c r="RZE911" s="28"/>
      <c r="RZF911" s="28"/>
      <c r="RZG911" s="28"/>
      <c r="RZH911" s="28"/>
      <c r="RZI911" s="28"/>
      <c r="RZJ911" s="28"/>
      <c r="RZK911" s="28"/>
      <c r="RZL911" s="28"/>
      <c r="RZM911" s="28"/>
      <c r="RZN911" s="28"/>
      <c r="RZO911" s="28"/>
      <c r="RZP911" s="28"/>
      <c r="RZQ911" s="28"/>
      <c r="RZR911" s="28"/>
      <c r="RZS911" s="28"/>
      <c r="RZT911" s="28"/>
      <c r="RZU911" s="28"/>
      <c r="RZV911" s="28"/>
      <c r="RZW911" s="28"/>
      <c r="RZX911" s="28"/>
      <c r="RZY911" s="28"/>
      <c r="RZZ911" s="28"/>
      <c r="SAA911" s="28"/>
      <c r="SAB911" s="28"/>
      <c r="SAC911" s="28"/>
      <c r="SAD911" s="28"/>
      <c r="SAE911" s="28"/>
      <c r="SAF911" s="28"/>
      <c r="SAG911" s="28"/>
      <c r="SAH911" s="28"/>
      <c r="SAI911" s="28"/>
      <c r="SAJ911" s="28"/>
      <c r="SAK911" s="28"/>
      <c r="SAL911" s="28"/>
      <c r="SAM911" s="28"/>
      <c r="SAN911" s="28"/>
      <c r="SAO911" s="28"/>
      <c r="SAP911" s="28"/>
      <c r="SAQ911" s="28"/>
      <c r="SAR911" s="28"/>
      <c r="SAS911" s="28"/>
      <c r="SAT911" s="28"/>
      <c r="SAU911" s="28"/>
      <c r="SAV911" s="28"/>
      <c r="SAW911" s="28"/>
      <c r="SAX911" s="28"/>
      <c r="SAY911" s="28"/>
      <c r="SAZ911" s="28"/>
      <c r="SBA911" s="28"/>
      <c r="SBB911" s="28"/>
      <c r="SBC911" s="28"/>
      <c r="SBD911" s="28"/>
      <c r="SBE911" s="28"/>
      <c r="SBF911" s="28"/>
      <c r="SBG911" s="28"/>
      <c r="SBH911" s="28"/>
      <c r="SBI911" s="28"/>
      <c r="SBJ911" s="28"/>
      <c r="SBK911" s="28"/>
      <c r="SBL911" s="28"/>
      <c r="SBM911" s="28"/>
      <c r="SBN911" s="28"/>
      <c r="SBO911" s="28"/>
      <c r="SBP911" s="28"/>
      <c r="SBQ911" s="28"/>
      <c r="SBR911" s="28"/>
      <c r="SBS911" s="28"/>
      <c r="SBT911" s="28"/>
      <c r="SBU911" s="28"/>
      <c r="SBV911" s="28"/>
      <c r="SBW911" s="28"/>
      <c r="SBX911" s="28"/>
      <c r="SBY911" s="28"/>
      <c r="SBZ911" s="28"/>
      <c r="SCA911" s="28"/>
      <c r="SCB911" s="28"/>
      <c r="SCC911" s="28"/>
      <c r="SCD911" s="28"/>
      <c r="SCE911" s="28"/>
      <c r="SCF911" s="28"/>
      <c r="SCG911" s="28"/>
      <c r="SCH911" s="28"/>
      <c r="SCI911" s="28"/>
      <c r="SCJ911" s="28"/>
      <c r="SCK911" s="28"/>
      <c r="SCL911" s="28"/>
      <c r="SCM911" s="28"/>
      <c r="SCN911" s="28"/>
      <c r="SCO911" s="28"/>
      <c r="SCP911" s="28"/>
      <c r="SCQ911" s="28"/>
      <c r="SCR911" s="28"/>
      <c r="SCS911" s="28"/>
      <c r="SCT911" s="28"/>
      <c r="SCU911" s="28"/>
      <c r="SCV911" s="28"/>
      <c r="SCW911" s="28"/>
      <c r="SCX911" s="28"/>
      <c r="SCY911" s="28"/>
      <c r="SCZ911" s="28"/>
      <c r="SDA911" s="28"/>
      <c r="SDB911" s="28"/>
      <c r="SDC911" s="28"/>
      <c r="SDD911" s="28"/>
      <c r="SDE911" s="28"/>
      <c r="SDF911" s="28"/>
      <c r="SDG911" s="28"/>
      <c r="SDH911" s="28"/>
      <c r="SDI911" s="28"/>
      <c r="SDJ911" s="28"/>
      <c r="SDK911" s="28"/>
      <c r="SDL911" s="28"/>
      <c r="SDM911" s="28"/>
      <c r="SDN911" s="28"/>
      <c r="SDO911" s="28"/>
      <c r="SDP911" s="28"/>
      <c r="SDQ911" s="28"/>
      <c r="SDR911" s="28"/>
      <c r="SDS911" s="28"/>
      <c r="SDT911" s="28"/>
      <c r="SDU911" s="28"/>
      <c r="SDV911" s="28"/>
      <c r="SDW911" s="28"/>
      <c r="SDX911" s="28"/>
      <c r="SDY911" s="28"/>
      <c r="SDZ911" s="28"/>
      <c r="SEA911" s="28"/>
      <c r="SEB911" s="28"/>
      <c r="SEC911" s="28"/>
      <c r="SED911" s="28"/>
      <c r="SEE911" s="28"/>
      <c r="SEF911" s="28"/>
      <c r="SEG911" s="28"/>
      <c r="SEH911" s="28"/>
      <c r="SEI911" s="28"/>
      <c r="SEJ911" s="28"/>
      <c r="SEK911" s="28"/>
      <c r="SEL911" s="28"/>
      <c r="SEM911" s="28"/>
      <c r="SEN911" s="28"/>
      <c r="SEO911" s="28"/>
      <c r="SEP911" s="28"/>
      <c r="SEQ911" s="28"/>
      <c r="SER911" s="28"/>
      <c r="SES911" s="28"/>
      <c r="SET911" s="28"/>
      <c r="SEU911" s="28"/>
      <c r="SEV911" s="28"/>
      <c r="SEW911" s="28"/>
      <c r="SEX911" s="28"/>
      <c r="SEY911" s="28"/>
      <c r="SEZ911" s="28"/>
      <c r="SFA911" s="28"/>
      <c r="SFB911" s="28"/>
      <c r="SFC911" s="28"/>
      <c r="SFD911" s="28"/>
      <c r="SFE911" s="28"/>
      <c r="SFF911" s="28"/>
      <c r="SFG911" s="28"/>
      <c r="SFH911" s="28"/>
      <c r="SFI911" s="28"/>
      <c r="SFJ911" s="28"/>
      <c r="SFK911" s="28"/>
      <c r="SFL911" s="28"/>
      <c r="SFM911" s="28"/>
      <c r="SFN911" s="28"/>
      <c r="SFO911" s="28"/>
      <c r="SFP911" s="28"/>
      <c r="SFQ911" s="28"/>
      <c r="SFR911" s="28"/>
      <c r="SFS911" s="28"/>
      <c r="SFT911" s="28"/>
      <c r="SFU911" s="28"/>
      <c r="SFV911" s="28"/>
      <c r="SFW911" s="28"/>
      <c r="SFX911" s="28"/>
      <c r="SFY911" s="28"/>
      <c r="SFZ911" s="28"/>
      <c r="SGA911" s="28"/>
      <c r="SGB911" s="28"/>
      <c r="SGC911" s="28"/>
      <c r="SGD911" s="28"/>
      <c r="SGE911" s="28"/>
      <c r="SGF911" s="28"/>
      <c r="SGG911" s="28"/>
      <c r="SGH911" s="28"/>
      <c r="SGI911" s="28"/>
      <c r="SGJ911" s="28"/>
      <c r="SGK911" s="28"/>
      <c r="SGL911" s="28"/>
      <c r="SGM911" s="28"/>
      <c r="SGN911" s="28"/>
      <c r="SGO911" s="28"/>
      <c r="SGP911" s="28"/>
      <c r="SGQ911" s="28"/>
      <c r="SGR911" s="28"/>
      <c r="SGS911" s="28"/>
      <c r="SGT911" s="28"/>
      <c r="SGU911" s="28"/>
      <c r="SGV911" s="28"/>
      <c r="SGW911" s="28"/>
      <c r="SGX911" s="28"/>
      <c r="SGY911" s="28"/>
      <c r="SGZ911" s="28"/>
      <c r="SHA911" s="28"/>
      <c r="SHB911" s="28"/>
      <c r="SHC911" s="28"/>
      <c r="SHD911" s="28"/>
      <c r="SHE911" s="28"/>
      <c r="SHF911" s="28"/>
      <c r="SHG911" s="28"/>
      <c r="SHH911" s="28"/>
      <c r="SHI911" s="28"/>
      <c r="SHJ911" s="28"/>
      <c r="SHK911" s="28"/>
      <c r="SHL911" s="28"/>
      <c r="SHM911" s="28"/>
      <c r="SHN911" s="28"/>
      <c r="SHO911" s="28"/>
      <c r="SHP911" s="28"/>
      <c r="SHQ911" s="28"/>
      <c r="SHR911" s="28"/>
      <c r="SHS911" s="28"/>
      <c r="SHT911" s="28"/>
      <c r="SHU911" s="28"/>
      <c r="SHV911" s="28"/>
      <c r="SHW911" s="28"/>
      <c r="SHX911" s="28"/>
      <c r="SHY911" s="28"/>
      <c r="SHZ911" s="28"/>
      <c r="SIA911" s="28"/>
      <c r="SIB911" s="28"/>
      <c r="SIC911" s="28"/>
      <c r="SID911" s="28"/>
      <c r="SIE911" s="28"/>
      <c r="SIF911" s="28"/>
      <c r="SIG911" s="28"/>
      <c r="SIH911" s="28"/>
      <c r="SII911" s="28"/>
      <c r="SIJ911" s="28"/>
      <c r="SIK911" s="28"/>
      <c r="SIL911" s="28"/>
      <c r="SIM911" s="28"/>
      <c r="SIN911" s="28"/>
      <c r="SIO911" s="28"/>
      <c r="SIP911" s="28"/>
      <c r="SIQ911" s="28"/>
      <c r="SIR911" s="28"/>
      <c r="SIS911" s="28"/>
      <c r="SIT911" s="28"/>
      <c r="SIU911" s="28"/>
      <c r="SIV911" s="28"/>
      <c r="SIW911" s="28"/>
      <c r="SIX911" s="28"/>
      <c r="SIY911" s="28"/>
      <c r="SIZ911" s="28"/>
      <c r="SJA911" s="28"/>
      <c r="SJB911" s="28"/>
      <c r="SJC911" s="28"/>
      <c r="SJD911" s="28"/>
      <c r="SJE911" s="28"/>
      <c r="SJF911" s="28"/>
      <c r="SJG911" s="28"/>
      <c r="SJH911" s="28"/>
      <c r="SJI911" s="28"/>
      <c r="SJJ911" s="28"/>
      <c r="SJK911" s="28"/>
      <c r="SJL911" s="28"/>
      <c r="SJM911" s="28"/>
      <c r="SJN911" s="28"/>
      <c r="SJO911" s="28"/>
      <c r="SJP911" s="28"/>
      <c r="SJQ911" s="28"/>
      <c r="SJR911" s="28"/>
      <c r="SJS911" s="28"/>
      <c r="SJT911" s="28"/>
      <c r="SJU911" s="28"/>
      <c r="SJV911" s="28"/>
      <c r="SJW911" s="28"/>
      <c r="SJX911" s="28"/>
      <c r="SJY911" s="28"/>
      <c r="SJZ911" s="28"/>
      <c r="SKA911" s="28"/>
      <c r="SKB911" s="28"/>
      <c r="SKC911" s="28"/>
      <c r="SKD911" s="28"/>
      <c r="SKE911" s="28"/>
      <c r="SKF911" s="28"/>
      <c r="SKG911" s="28"/>
      <c r="SKH911" s="28"/>
      <c r="SKI911" s="28"/>
      <c r="SKJ911" s="28"/>
      <c r="SKK911" s="28"/>
      <c r="SKL911" s="28"/>
      <c r="SKM911" s="28"/>
      <c r="SKN911" s="28"/>
      <c r="SKO911" s="28"/>
      <c r="SKP911" s="28"/>
      <c r="SKQ911" s="28"/>
      <c r="SKR911" s="28"/>
      <c r="SKS911" s="28"/>
      <c r="SKT911" s="28"/>
      <c r="SKU911" s="28"/>
      <c r="SKV911" s="28"/>
      <c r="SKW911" s="28"/>
      <c r="SKX911" s="28"/>
      <c r="SKY911" s="28"/>
      <c r="SKZ911" s="28"/>
      <c r="SLA911" s="28"/>
      <c r="SLB911" s="28"/>
      <c r="SLC911" s="28"/>
      <c r="SLD911" s="28"/>
      <c r="SLE911" s="28"/>
      <c r="SLF911" s="28"/>
      <c r="SLG911" s="28"/>
      <c r="SLH911" s="28"/>
      <c r="SLI911" s="28"/>
      <c r="SLJ911" s="28"/>
      <c r="SLK911" s="28"/>
      <c r="SLL911" s="28"/>
      <c r="SLM911" s="28"/>
      <c r="SLN911" s="28"/>
      <c r="SLO911" s="28"/>
      <c r="SLP911" s="28"/>
      <c r="SLQ911" s="28"/>
      <c r="SLR911" s="28"/>
      <c r="SLS911" s="28"/>
      <c r="SLT911" s="28"/>
      <c r="SLU911" s="28"/>
      <c r="SLV911" s="28"/>
      <c r="SLW911" s="28"/>
      <c r="SLX911" s="28"/>
      <c r="SLY911" s="28"/>
      <c r="SLZ911" s="28"/>
      <c r="SMA911" s="28"/>
      <c r="SMB911" s="28"/>
      <c r="SMC911" s="28"/>
      <c r="SMD911" s="28"/>
      <c r="SME911" s="28"/>
      <c r="SMF911" s="28"/>
      <c r="SMG911" s="28"/>
      <c r="SMH911" s="28"/>
      <c r="SMI911" s="28"/>
      <c r="SMJ911" s="28"/>
      <c r="SMK911" s="28"/>
      <c r="SML911" s="28"/>
      <c r="SMM911" s="28"/>
      <c r="SMN911" s="28"/>
      <c r="SMO911" s="28"/>
      <c r="SMP911" s="28"/>
      <c r="SMQ911" s="28"/>
      <c r="SMR911" s="28"/>
      <c r="SMS911" s="28"/>
      <c r="SMT911" s="28"/>
      <c r="SMU911" s="28"/>
      <c r="SMV911" s="28"/>
      <c r="SMW911" s="28"/>
      <c r="SMX911" s="28"/>
      <c r="SMY911" s="28"/>
      <c r="SMZ911" s="28"/>
      <c r="SNA911" s="28"/>
      <c r="SNB911" s="28"/>
      <c r="SNC911" s="28"/>
      <c r="SND911" s="28"/>
      <c r="SNE911" s="28"/>
      <c r="SNF911" s="28"/>
      <c r="SNG911" s="28"/>
      <c r="SNH911" s="28"/>
      <c r="SNI911" s="28"/>
      <c r="SNJ911" s="28"/>
      <c r="SNK911" s="28"/>
      <c r="SNL911" s="28"/>
      <c r="SNM911" s="28"/>
      <c r="SNN911" s="28"/>
      <c r="SNO911" s="28"/>
      <c r="SNP911" s="28"/>
      <c r="SNQ911" s="28"/>
      <c r="SNR911" s="28"/>
      <c r="SNS911" s="28"/>
      <c r="SNT911" s="28"/>
      <c r="SNU911" s="28"/>
      <c r="SNV911" s="28"/>
      <c r="SNW911" s="28"/>
      <c r="SNX911" s="28"/>
      <c r="SNY911" s="28"/>
      <c r="SNZ911" s="28"/>
      <c r="SOA911" s="28"/>
      <c r="SOB911" s="28"/>
      <c r="SOC911" s="28"/>
      <c r="SOD911" s="28"/>
      <c r="SOE911" s="28"/>
      <c r="SOF911" s="28"/>
      <c r="SOG911" s="28"/>
      <c r="SOH911" s="28"/>
      <c r="SOI911" s="28"/>
      <c r="SOJ911" s="28"/>
      <c r="SOK911" s="28"/>
      <c r="SOL911" s="28"/>
      <c r="SOM911" s="28"/>
      <c r="SON911" s="28"/>
      <c r="SOO911" s="28"/>
      <c r="SOP911" s="28"/>
      <c r="SOQ911" s="28"/>
      <c r="SOR911" s="28"/>
      <c r="SOS911" s="28"/>
      <c r="SOT911" s="28"/>
      <c r="SOU911" s="28"/>
      <c r="SOV911" s="28"/>
      <c r="SOW911" s="28"/>
      <c r="SOX911" s="28"/>
      <c r="SOY911" s="28"/>
      <c r="SOZ911" s="28"/>
      <c r="SPA911" s="28"/>
      <c r="SPB911" s="28"/>
      <c r="SPC911" s="28"/>
      <c r="SPD911" s="28"/>
      <c r="SPE911" s="28"/>
      <c r="SPF911" s="28"/>
      <c r="SPG911" s="28"/>
      <c r="SPH911" s="28"/>
      <c r="SPI911" s="28"/>
      <c r="SPJ911" s="28"/>
      <c r="SPK911" s="28"/>
      <c r="SPL911" s="28"/>
      <c r="SPM911" s="28"/>
      <c r="SPN911" s="28"/>
      <c r="SPO911" s="28"/>
      <c r="SPP911" s="28"/>
      <c r="SPQ911" s="28"/>
      <c r="SPR911" s="28"/>
      <c r="SPS911" s="28"/>
      <c r="SPT911" s="28"/>
      <c r="SPU911" s="28"/>
      <c r="SPV911" s="28"/>
      <c r="SPW911" s="28"/>
      <c r="SPX911" s="28"/>
      <c r="SPY911" s="28"/>
      <c r="SPZ911" s="28"/>
      <c r="SQA911" s="28"/>
      <c r="SQB911" s="28"/>
      <c r="SQC911" s="28"/>
      <c r="SQD911" s="28"/>
      <c r="SQE911" s="28"/>
      <c r="SQF911" s="28"/>
      <c r="SQG911" s="28"/>
      <c r="SQH911" s="28"/>
      <c r="SQI911" s="28"/>
      <c r="SQJ911" s="28"/>
      <c r="SQK911" s="28"/>
      <c r="SQL911" s="28"/>
      <c r="SQM911" s="28"/>
      <c r="SQN911" s="28"/>
      <c r="SQO911" s="28"/>
      <c r="SQP911" s="28"/>
      <c r="SQQ911" s="28"/>
      <c r="SQR911" s="28"/>
      <c r="SQS911" s="28"/>
      <c r="SQT911" s="28"/>
      <c r="SQU911" s="28"/>
      <c r="SQV911" s="28"/>
      <c r="SQW911" s="28"/>
      <c r="SQX911" s="28"/>
      <c r="SQY911" s="28"/>
      <c r="SQZ911" s="28"/>
      <c r="SRA911" s="28"/>
      <c r="SRB911" s="28"/>
      <c r="SRC911" s="28"/>
      <c r="SRD911" s="28"/>
      <c r="SRE911" s="28"/>
      <c r="SRF911" s="28"/>
      <c r="SRG911" s="28"/>
      <c r="SRH911" s="28"/>
      <c r="SRI911" s="28"/>
      <c r="SRJ911" s="28"/>
      <c r="SRK911" s="28"/>
      <c r="SRL911" s="28"/>
      <c r="SRM911" s="28"/>
      <c r="SRN911" s="28"/>
      <c r="SRO911" s="28"/>
      <c r="SRP911" s="28"/>
      <c r="SRQ911" s="28"/>
      <c r="SRR911" s="28"/>
      <c r="SRS911" s="28"/>
      <c r="SRT911" s="28"/>
      <c r="SRU911" s="28"/>
      <c r="SRV911" s="28"/>
      <c r="SRW911" s="28"/>
      <c r="SRX911" s="28"/>
      <c r="SRY911" s="28"/>
      <c r="SRZ911" s="28"/>
      <c r="SSA911" s="28"/>
      <c r="SSB911" s="28"/>
      <c r="SSC911" s="28"/>
      <c r="SSD911" s="28"/>
      <c r="SSE911" s="28"/>
      <c r="SSF911" s="28"/>
      <c r="SSG911" s="28"/>
      <c r="SSH911" s="28"/>
      <c r="SSI911" s="28"/>
      <c r="SSJ911" s="28"/>
      <c r="SSK911" s="28"/>
      <c r="SSL911" s="28"/>
      <c r="SSM911" s="28"/>
      <c r="SSN911" s="28"/>
      <c r="SSO911" s="28"/>
      <c r="SSP911" s="28"/>
      <c r="SSQ911" s="28"/>
      <c r="SSR911" s="28"/>
      <c r="SSS911" s="28"/>
      <c r="SST911" s="28"/>
      <c r="SSU911" s="28"/>
      <c r="SSV911" s="28"/>
      <c r="SSW911" s="28"/>
      <c r="SSX911" s="28"/>
      <c r="SSY911" s="28"/>
      <c r="SSZ911" s="28"/>
      <c r="STA911" s="28"/>
      <c r="STB911" s="28"/>
      <c r="STC911" s="28"/>
      <c r="STD911" s="28"/>
      <c r="STE911" s="28"/>
      <c r="STF911" s="28"/>
      <c r="STG911" s="28"/>
      <c r="STH911" s="28"/>
      <c r="STI911" s="28"/>
      <c r="STJ911" s="28"/>
      <c r="STK911" s="28"/>
      <c r="STL911" s="28"/>
      <c r="STM911" s="28"/>
      <c r="STN911" s="28"/>
      <c r="STO911" s="28"/>
      <c r="STP911" s="28"/>
      <c r="STQ911" s="28"/>
      <c r="STR911" s="28"/>
      <c r="STS911" s="28"/>
      <c r="STT911" s="28"/>
      <c r="STU911" s="28"/>
      <c r="STV911" s="28"/>
      <c r="STW911" s="28"/>
      <c r="STX911" s="28"/>
      <c r="STY911" s="28"/>
      <c r="STZ911" s="28"/>
      <c r="SUA911" s="28"/>
      <c r="SUB911" s="28"/>
      <c r="SUC911" s="28"/>
      <c r="SUD911" s="28"/>
      <c r="SUE911" s="28"/>
      <c r="SUF911" s="28"/>
      <c r="SUG911" s="28"/>
      <c r="SUH911" s="28"/>
      <c r="SUI911" s="28"/>
      <c r="SUJ911" s="28"/>
      <c r="SUK911" s="28"/>
      <c r="SUL911" s="28"/>
      <c r="SUM911" s="28"/>
      <c r="SUN911" s="28"/>
      <c r="SUO911" s="28"/>
      <c r="SUP911" s="28"/>
      <c r="SUQ911" s="28"/>
      <c r="SUR911" s="28"/>
      <c r="SUS911" s="28"/>
      <c r="SUT911" s="28"/>
      <c r="SUU911" s="28"/>
      <c r="SUV911" s="28"/>
      <c r="SUW911" s="28"/>
      <c r="SUX911" s="28"/>
      <c r="SUY911" s="28"/>
      <c r="SUZ911" s="28"/>
      <c r="SVA911" s="28"/>
      <c r="SVB911" s="28"/>
      <c r="SVC911" s="28"/>
      <c r="SVD911" s="28"/>
      <c r="SVE911" s="28"/>
      <c r="SVF911" s="28"/>
      <c r="SVG911" s="28"/>
      <c r="SVH911" s="28"/>
      <c r="SVI911" s="28"/>
      <c r="SVJ911" s="28"/>
      <c r="SVK911" s="28"/>
      <c r="SVL911" s="28"/>
      <c r="SVM911" s="28"/>
      <c r="SVN911" s="28"/>
      <c r="SVO911" s="28"/>
      <c r="SVP911" s="28"/>
      <c r="SVQ911" s="28"/>
      <c r="SVR911" s="28"/>
      <c r="SVS911" s="28"/>
      <c r="SVT911" s="28"/>
      <c r="SVU911" s="28"/>
      <c r="SVV911" s="28"/>
      <c r="SVW911" s="28"/>
      <c r="SVX911" s="28"/>
      <c r="SVY911" s="28"/>
      <c r="SVZ911" s="28"/>
      <c r="SWA911" s="28"/>
      <c r="SWB911" s="28"/>
      <c r="SWC911" s="28"/>
      <c r="SWD911" s="28"/>
      <c r="SWE911" s="28"/>
      <c r="SWF911" s="28"/>
      <c r="SWG911" s="28"/>
      <c r="SWH911" s="28"/>
      <c r="SWI911" s="28"/>
      <c r="SWJ911" s="28"/>
      <c r="SWK911" s="28"/>
      <c r="SWL911" s="28"/>
      <c r="SWM911" s="28"/>
      <c r="SWN911" s="28"/>
      <c r="SWO911" s="28"/>
      <c r="SWP911" s="28"/>
      <c r="SWQ911" s="28"/>
      <c r="SWR911" s="28"/>
      <c r="SWS911" s="28"/>
      <c r="SWT911" s="28"/>
      <c r="SWU911" s="28"/>
      <c r="SWV911" s="28"/>
      <c r="SWW911" s="28"/>
      <c r="SWX911" s="28"/>
      <c r="SWY911" s="28"/>
      <c r="SWZ911" s="28"/>
      <c r="SXA911" s="28"/>
      <c r="SXB911" s="28"/>
      <c r="SXC911" s="28"/>
      <c r="SXD911" s="28"/>
      <c r="SXE911" s="28"/>
      <c r="SXF911" s="28"/>
      <c r="SXG911" s="28"/>
      <c r="SXH911" s="28"/>
      <c r="SXI911" s="28"/>
      <c r="SXJ911" s="28"/>
      <c r="SXK911" s="28"/>
      <c r="SXL911" s="28"/>
      <c r="SXM911" s="28"/>
      <c r="SXN911" s="28"/>
      <c r="SXO911" s="28"/>
      <c r="SXP911" s="28"/>
      <c r="SXQ911" s="28"/>
      <c r="SXR911" s="28"/>
      <c r="SXS911" s="28"/>
      <c r="SXT911" s="28"/>
      <c r="SXU911" s="28"/>
      <c r="SXV911" s="28"/>
      <c r="SXW911" s="28"/>
      <c r="SXX911" s="28"/>
      <c r="SXY911" s="28"/>
      <c r="SXZ911" s="28"/>
      <c r="SYA911" s="28"/>
      <c r="SYB911" s="28"/>
      <c r="SYC911" s="28"/>
      <c r="SYD911" s="28"/>
      <c r="SYE911" s="28"/>
      <c r="SYF911" s="28"/>
      <c r="SYG911" s="28"/>
      <c r="SYH911" s="28"/>
      <c r="SYI911" s="28"/>
      <c r="SYJ911" s="28"/>
      <c r="SYK911" s="28"/>
      <c r="SYL911" s="28"/>
      <c r="SYM911" s="28"/>
      <c r="SYN911" s="28"/>
      <c r="SYO911" s="28"/>
      <c r="SYP911" s="28"/>
      <c r="SYQ911" s="28"/>
      <c r="SYR911" s="28"/>
      <c r="SYS911" s="28"/>
      <c r="SYT911" s="28"/>
      <c r="SYU911" s="28"/>
      <c r="SYV911" s="28"/>
      <c r="SYW911" s="28"/>
      <c r="SYX911" s="28"/>
      <c r="SYY911" s="28"/>
      <c r="SYZ911" s="28"/>
      <c r="SZA911" s="28"/>
      <c r="SZB911" s="28"/>
      <c r="SZC911" s="28"/>
      <c r="SZD911" s="28"/>
      <c r="SZE911" s="28"/>
      <c r="SZF911" s="28"/>
      <c r="SZG911" s="28"/>
      <c r="SZH911" s="28"/>
      <c r="SZI911" s="28"/>
      <c r="SZJ911" s="28"/>
      <c r="SZK911" s="28"/>
      <c r="SZL911" s="28"/>
      <c r="SZM911" s="28"/>
      <c r="SZN911" s="28"/>
      <c r="SZO911" s="28"/>
      <c r="SZP911" s="28"/>
      <c r="SZQ911" s="28"/>
      <c r="SZR911" s="28"/>
      <c r="SZS911" s="28"/>
      <c r="SZT911" s="28"/>
      <c r="SZU911" s="28"/>
      <c r="SZV911" s="28"/>
      <c r="SZW911" s="28"/>
      <c r="SZX911" s="28"/>
      <c r="SZY911" s="28"/>
      <c r="SZZ911" s="28"/>
      <c r="TAA911" s="28"/>
      <c r="TAB911" s="28"/>
      <c r="TAC911" s="28"/>
      <c r="TAD911" s="28"/>
      <c r="TAE911" s="28"/>
      <c r="TAF911" s="28"/>
      <c r="TAG911" s="28"/>
      <c r="TAH911" s="28"/>
      <c r="TAI911" s="28"/>
      <c r="TAJ911" s="28"/>
      <c r="TAK911" s="28"/>
      <c r="TAL911" s="28"/>
      <c r="TAM911" s="28"/>
      <c r="TAN911" s="28"/>
      <c r="TAO911" s="28"/>
      <c r="TAP911" s="28"/>
      <c r="TAQ911" s="28"/>
      <c r="TAR911" s="28"/>
      <c r="TAS911" s="28"/>
      <c r="TAT911" s="28"/>
      <c r="TAU911" s="28"/>
      <c r="TAV911" s="28"/>
      <c r="TAW911" s="28"/>
      <c r="TAX911" s="28"/>
      <c r="TAY911" s="28"/>
      <c r="TAZ911" s="28"/>
      <c r="TBA911" s="28"/>
      <c r="TBB911" s="28"/>
      <c r="TBC911" s="28"/>
      <c r="TBD911" s="28"/>
      <c r="TBE911" s="28"/>
      <c r="TBF911" s="28"/>
      <c r="TBG911" s="28"/>
      <c r="TBH911" s="28"/>
      <c r="TBI911" s="28"/>
      <c r="TBJ911" s="28"/>
      <c r="TBK911" s="28"/>
      <c r="TBL911" s="28"/>
      <c r="TBM911" s="28"/>
      <c r="TBN911" s="28"/>
      <c r="TBO911" s="28"/>
      <c r="TBP911" s="28"/>
      <c r="TBQ911" s="28"/>
      <c r="TBR911" s="28"/>
      <c r="TBS911" s="28"/>
      <c r="TBT911" s="28"/>
      <c r="TBU911" s="28"/>
      <c r="TBV911" s="28"/>
      <c r="TBW911" s="28"/>
      <c r="TBX911" s="28"/>
      <c r="TBY911" s="28"/>
      <c r="TBZ911" s="28"/>
      <c r="TCA911" s="28"/>
      <c r="TCB911" s="28"/>
      <c r="TCC911" s="28"/>
      <c r="TCD911" s="28"/>
      <c r="TCE911" s="28"/>
      <c r="TCF911" s="28"/>
      <c r="TCG911" s="28"/>
      <c r="TCH911" s="28"/>
      <c r="TCI911" s="28"/>
      <c r="TCJ911" s="28"/>
      <c r="TCK911" s="28"/>
      <c r="TCL911" s="28"/>
      <c r="TCM911" s="28"/>
      <c r="TCN911" s="28"/>
      <c r="TCO911" s="28"/>
      <c r="TCP911" s="28"/>
      <c r="TCQ911" s="28"/>
      <c r="TCR911" s="28"/>
      <c r="TCS911" s="28"/>
      <c r="TCT911" s="28"/>
      <c r="TCU911" s="28"/>
      <c r="TCV911" s="28"/>
      <c r="TCW911" s="28"/>
      <c r="TCX911" s="28"/>
      <c r="TCY911" s="28"/>
      <c r="TCZ911" s="28"/>
      <c r="TDA911" s="28"/>
      <c r="TDB911" s="28"/>
      <c r="TDC911" s="28"/>
      <c r="TDD911" s="28"/>
      <c r="TDE911" s="28"/>
      <c r="TDF911" s="28"/>
      <c r="TDG911" s="28"/>
      <c r="TDH911" s="28"/>
      <c r="TDI911" s="28"/>
      <c r="TDJ911" s="28"/>
      <c r="TDK911" s="28"/>
      <c r="TDL911" s="28"/>
      <c r="TDM911" s="28"/>
      <c r="TDN911" s="28"/>
      <c r="TDO911" s="28"/>
      <c r="TDP911" s="28"/>
      <c r="TDQ911" s="28"/>
      <c r="TDR911" s="28"/>
      <c r="TDS911" s="28"/>
      <c r="TDT911" s="28"/>
      <c r="TDU911" s="28"/>
      <c r="TDV911" s="28"/>
      <c r="TDW911" s="28"/>
      <c r="TDX911" s="28"/>
      <c r="TDY911" s="28"/>
      <c r="TDZ911" s="28"/>
      <c r="TEA911" s="28"/>
      <c r="TEB911" s="28"/>
      <c r="TEC911" s="28"/>
      <c r="TED911" s="28"/>
      <c r="TEE911" s="28"/>
      <c r="TEF911" s="28"/>
      <c r="TEG911" s="28"/>
      <c r="TEH911" s="28"/>
      <c r="TEI911" s="28"/>
      <c r="TEJ911" s="28"/>
      <c r="TEK911" s="28"/>
      <c r="TEL911" s="28"/>
      <c r="TEM911" s="28"/>
      <c r="TEN911" s="28"/>
      <c r="TEO911" s="28"/>
      <c r="TEP911" s="28"/>
      <c r="TEQ911" s="28"/>
      <c r="TER911" s="28"/>
      <c r="TES911" s="28"/>
      <c r="TET911" s="28"/>
      <c r="TEU911" s="28"/>
      <c r="TEV911" s="28"/>
      <c r="TEW911" s="28"/>
      <c r="TEX911" s="28"/>
      <c r="TEY911" s="28"/>
      <c r="TEZ911" s="28"/>
      <c r="TFA911" s="28"/>
      <c r="TFB911" s="28"/>
      <c r="TFC911" s="28"/>
      <c r="TFD911" s="28"/>
      <c r="TFE911" s="28"/>
      <c r="TFF911" s="28"/>
      <c r="TFG911" s="28"/>
      <c r="TFH911" s="28"/>
      <c r="TFI911" s="28"/>
      <c r="TFJ911" s="28"/>
      <c r="TFK911" s="28"/>
      <c r="TFL911" s="28"/>
      <c r="TFM911" s="28"/>
      <c r="TFN911" s="28"/>
      <c r="TFO911" s="28"/>
      <c r="TFP911" s="28"/>
      <c r="TFQ911" s="28"/>
      <c r="TFR911" s="28"/>
      <c r="TFS911" s="28"/>
      <c r="TFT911" s="28"/>
      <c r="TFU911" s="28"/>
      <c r="TFV911" s="28"/>
      <c r="TFW911" s="28"/>
      <c r="TFX911" s="28"/>
      <c r="TFY911" s="28"/>
      <c r="TFZ911" s="28"/>
      <c r="TGA911" s="28"/>
      <c r="TGB911" s="28"/>
      <c r="TGC911" s="28"/>
      <c r="TGD911" s="28"/>
      <c r="TGE911" s="28"/>
      <c r="TGF911" s="28"/>
      <c r="TGG911" s="28"/>
      <c r="TGH911" s="28"/>
      <c r="TGI911" s="28"/>
      <c r="TGJ911" s="28"/>
      <c r="TGK911" s="28"/>
      <c r="TGL911" s="28"/>
      <c r="TGM911" s="28"/>
      <c r="TGN911" s="28"/>
      <c r="TGO911" s="28"/>
      <c r="TGP911" s="28"/>
      <c r="TGQ911" s="28"/>
      <c r="TGR911" s="28"/>
      <c r="TGS911" s="28"/>
      <c r="TGT911" s="28"/>
      <c r="TGU911" s="28"/>
      <c r="TGV911" s="28"/>
      <c r="TGW911" s="28"/>
      <c r="TGX911" s="28"/>
      <c r="TGY911" s="28"/>
      <c r="TGZ911" s="28"/>
      <c r="THA911" s="28"/>
      <c r="THB911" s="28"/>
      <c r="THC911" s="28"/>
      <c r="THD911" s="28"/>
      <c r="THE911" s="28"/>
      <c r="THF911" s="28"/>
      <c r="THG911" s="28"/>
      <c r="THH911" s="28"/>
      <c r="THI911" s="28"/>
      <c r="THJ911" s="28"/>
      <c r="THK911" s="28"/>
      <c r="THL911" s="28"/>
      <c r="THM911" s="28"/>
      <c r="THN911" s="28"/>
      <c r="THO911" s="28"/>
      <c r="THP911" s="28"/>
      <c r="THQ911" s="28"/>
      <c r="THR911" s="28"/>
      <c r="THS911" s="28"/>
      <c r="THT911" s="28"/>
      <c r="THU911" s="28"/>
      <c r="THV911" s="28"/>
      <c r="THW911" s="28"/>
      <c r="THX911" s="28"/>
      <c r="THY911" s="28"/>
      <c r="THZ911" s="28"/>
      <c r="TIA911" s="28"/>
      <c r="TIB911" s="28"/>
      <c r="TIC911" s="28"/>
      <c r="TID911" s="28"/>
      <c r="TIE911" s="28"/>
      <c r="TIF911" s="28"/>
      <c r="TIG911" s="28"/>
      <c r="TIH911" s="28"/>
      <c r="TII911" s="28"/>
      <c r="TIJ911" s="28"/>
      <c r="TIK911" s="28"/>
      <c r="TIL911" s="28"/>
      <c r="TIM911" s="28"/>
      <c r="TIN911" s="28"/>
      <c r="TIO911" s="28"/>
      <c r="TIP911" s="28"/>
      <c r="TIQ911" s="28"/>
      <c r="TIR911" s="28"/>
      <c r="TIS911" s="28"/>
      <c r="TIT911" s="28"/>
      <c r="TIU911" s="28"/>
      <c r="TIV911" s="28"/>
      <c r="TIW911" s="28"/>
      <c r="TIX911" s="28"/>
      <c r="TIY911" s="28"/>
      <c r="TIZ911" s="28"/>
      <c r="TJA911" s="28"/>
      <c r="TJB911" s="28"/>
      <c r="TJC911" s="28"/>
      <c r="TJD911" s="28"/>
      <c r="TJE911" s="28"/>
      <c r="TJF911" s="28"/>
      <c r="TJG911" s="28"/>
      <c r="TJH911" s="28"/>
      <c r="TJI911" s="28"/>
      <c r="TJJ911" s="28"/>
      <c r="TJK911" s="28"/>
      <c r="TJL911" s="28"/>
      <c r="TJM911" s="28"/>
      <c r="TJN911" s="28"/>
      <c r="TJO911" s="28"/>
      <c r="TJP911" s="28"/>
      <c r="TJQ911" s="28"/>
      <c r="TJR911" s="28"/>
      <c r="TJS911" s="28"/>
      <c r="TJT911" s="28"/>
      <c r="TJU911" s="28"/>
      <c r="TJV911" s="28"/>
      <c r="TJW911" s="28"/>
      <c r="TJX911" s="28"/>
      <c r="TJY911" s="28"/>
      <c r="TJZ911" s="28"/>
      <c r="TKA911" s="28"/>
      <c r="TKB911" s="28"/>
      <c r="TKC911" s="28"/>
      <c r="TKD911" s="28"/>
      <c r="TKE911" s="28"/>
      <c r="TKF911" s="28"/>
      <c r="TKG911" s="28"/>
      <c r="TKH911" s="28"/>
      <c r="TKI911" s="28"/>
      <c r="TKJ911" s="28"/>
      <c r="TKK911" s="28"/>
      <c r="TKL911" s="28"/>
      <c r="TKM911" s="28"/>
      <c r="TKN911" s="28"/>
      <c r="TKO911" s="28"/>
      <c r="TKP911" s="28"/>
      <c r="TKQ911" s="28"/>
      <c r="TKR911" s="28"/>
      <c r="TKS911" s="28"/>
      <c r="TKT911" s="28"/>
      <c r="TKU911" s="28"/>
      <c r="TKV911" s="28"/>
      <c r="TKW911" s="28"/>
      <c r="TKX911" s="28"/>
      <c r="TKY911" s="28"/>
      <c r="TKZ911" s="28"/>
      <c r="TLA911" s="28"/>
      <c r="TLB911" s="28"/>
      <c r="TLC911" s="28"/>
      <c r="TLD911" s="28"/>
      <c r="TLE911" s="28"/>
      <c r="TLF911" s="28"/>
      <c r="TLG911" s="28"/>
      <c r="TLH911" s="28"/>
      <c r="TLI911" s="28"/>
      <c r="TLJ911" s="28"/>
      <c r="TLK911" s="28"/>
      <c r="TLL911" s="28"/>
      <c r="TLM911" s="28"/>
      <c r="TLN911" s="28"/>
      <c r="TLO911" s="28"/>
      <c r="TLP911" s="28"/>
      <c r="TLQ911" s="28"/>
      <c r="TLR911" s="28"/>
      <c r="TLS911" s="28"/>
      <c r="TLT911" s="28"/>
      <c r="TLU911" s="28"/>
      <c r="TLV911" s="28"/>
      <c r="TLW911" s="28"/>
      <c r="TLX911" s="28"/>
      <c r="TLY911" s="28"/>
      <c r="TLZ911" s="28"/>
      <c r="TMA911" s="28"/>
      <c r="TMB911" s="28"/>
      <c r="TMC911" s="28"/>
      <c r="TMD911" s="28"/>
      <c r="TME911" s="28"/>
      <c r="TMF911" s="28"/>
      <c r="TMG911" s="28"/>
      <c r="TMH911" s="28"/>
      <c r="TMI911" s="28"/>
      <c r="TMJ911" s="28"/>
      <c r="TMK911" s="28"/>
      <c r="TML911" s="28"/>
      <c r="TMM911" s="28"/>
      <c r="TMN911" s="28"/>
      <c r="TMO911" s="28"/>
      <c r="TMP911" s="28"/>
      <c r="TMQ911" s="28"/>
      <c r="TMR911" s="28"/>
      <c r="TMS911" s="28"/>
      <c r="TMT911" s="28"/>
      <c r="TMU911" s="28"/>
      <c r="TMV911" s="28"/>
      <c r="TMW911" s="28"/>
      <c r="TMX911" s="28"/>
      <c r="TMY911" s="28"/>
      <c r="TMZ911" s="28"/>
      <c r="TNA911" s="28"/>
      <c r="TNB911" s="28"/>
      <c r="TNC911" s="28"/>
      <c r="TND911" s="28"/>
      <c r="TNE911" s="28"/>
      <c r="TNF911" s="28"/>
      <c r="TNG911" s="28"/>
      <c r="TNH911" s="28"/>
      <c r="TNI911" s="28"/>
      <c r="TNJ911" s="28"/>
      <c r="TNK911" s="28"/>
      <c r="TNL911" s="28"/>
      <c r="TNM911" s="28"/>
      <c r="TNN911" s="28"/>
      <c r="TNO911" s="28"/>
      <c r="TNP911" s="28"/>
      <c r="TNQ911" s="28"/>
      <c r="TNR911" s="28"/>
      <c r="TNS911" s="28"/>
      <c r="TNT911" s="28"/>
      <c r="TNU911" s="28"/>
      <c r="TNV911" s="28"/>
      <c r="TNW911" s="28"/>
      <c r="TNX911" s="28"/>
      <c r="TNY911" s="28"/>
      <c r="TNZ911" s="28"/>
      <c r="TOA911" s="28"/>
      <c r="TOB911" s="28"/>
      <c r="TOC911" s="28"/>
      <c r="TOD911" s="28"/>
      <c r="TOE911" s="28"/>
      <c r="TOF911" s="28"/>
      <c r="TOG911" s="28"/>
      <c r="TOH911" s="28"/>
      <c r="TOI911" s="28"/>
      <c r="TOJ911" s="28"/>
      <c r="TOK911" s="28"/>
      <c r="TOL911" s="28"/>
      <c r="TOM911" s="28"/>
      <c r="TON911" s="28"/>
      <c r="TOO911" s="28"/>
      <c r="TOP911" s="28"/>
      <c r="TOQ911" s="28"/>
      <c r="TOR911" s="28"/>
      <c r="TOS911" s="28"/>
      <c r="TOT911" s="28"/>
      <c r="TOU911" s="28"/>
      <c r="TOV911" s="28"/>
      <c r="TOW911" s="28"/>
      <c r="TOX911" s="28"/>
      <c r="TOY911" s="28"/>
      <c r="TOZ911" s="28"/>
      <c r="TPA911" s="28"/>
      <c r="TPB911" s="28"/>
      <c r="TPC911" s="28"/>
      <c r="TPD911" s="28"/>
      <c r="TPE911" s="28"/>
      <c r="TPF911" s="28"/>
      <c r="TPG911" s="28"/>
      <c r="TPH911" s="28"/>
      <c r="TPI911" s="28"/>
      <c r="TPJ911" s="28"/>
      <c r="TPK911" s="28"/>
      <c r="TPL911" s="28"/>
      <c r="TPM911" s="28"/>
      <c r="TPN911" s="28"/>
      <c r="TPO911" s="28"/>
      <c r="TPP911" s="28"/>
      <c r="TPQ911" s="28"/>
      <c r="TPR911" s="28"/>
      <c r="TPS911" s="28"/>
      <c r="TPT911" s="28"/>
      <c r="TPU911" s="28"/>
      <c r="TPV911" s="28"/>
      <c r="TPW911" s="28"/>
      <c r="TPX911" s="28"/>
      <c r="TPY911" s="28"/>
      <c r="TPZ911" s="28"/>
      <c r="TQA911" s="28"/>
      <c r="TQB911" s="28"/>
      <c r="TQC911" s="28"/>
      <c r="TQD911" s="28"/>
      <c r="TQE911" s="28"/>
      <c r="TQF911" s="28"/>
      <c r="TQG911" s="28"/>
      <c r="TQH911" s="28"/>
      <c r="TQI911" s="28"/>
      <c r="TQJ911" s="28"/>
      <c r="TQK911" s="28"/>
      <c r="TQL911" s="28"/>
      <c r="TQM911" s="28"/>
      <c r="TQN911" s="28"/>
      <c r="TQO911" s="28"/>
      <c r="TQP911" s="28"/>
      <c r="TQQ911" s="28"/>
      <c r="TQR911" s="28"/>
      <c r="TQS911" s="28"/>
      <c r="TQT911" s="28"/>
      <c r="TQU911" s="28"/>
      <c r="TQV911" s="28"/>
      <c r="TQW911" s="28"/>
      <c r="TQX911" s="28"/>
      <c r="TQY911" s="28"/>
      <c r="TQZ911" s="28"/>
      <c r="TRA911" s="28"/>
      <c r="TRB911" s="28"/>
      <c r="TRC911" s="28"/>
      <c r="TRD911" s="28"/>
      <c r="TRE911" s="28"/>
      <c r="TRF911" s="28"/>
      <c r="TRG911" s="28"/>
      <c r="TRH911" s="28"/>
      <c r="TRI911" s="28"/>
      <c r="TRJ911" s="28"/>
      <c r="TRK911" s="28"/>
      <c r="TRL911" s="28"/>
      <c r="TRM911" s="28"/>
      <c r="TRN911" s="28"/>
      <c r="TRO911" s="28"/>
      <c r="TRP911" s="28"/>
      <c r="TRQ911" s="28"/>
      <c r="TRR911" s="28"/>
      <c r="TRS911" s="28"/>
      <c r="TRT911" s="28"/>
      <c r="TRU911" s="28"/>
      <c r="TRV911" s="28"/>
      <c r="TRW911" s="28"/>
      <c r="TRX911" s="28"/>
      <c r="TRY911" s="28"/>
      <c r="TRZ911" s="28"/>
      <c r="TSA911" s="28"/>
      <c r="TSB911" s="28"/>
      <c r="TSC911" s="28"/>
      <c r="TSD911" s="28"/>
      <c r="TSE911" s="28"/>
      <c r="TSF911" s="28"/>
      <c r="TSG911" s="28"/>
      <c r="TSH911" s="28"/>
      <c r="TSI911" s="28"/>
      <c r="TSJ911" s="28"/>
      <c r="TSK911" s="28"/>
      <c r="TSL911" s="28"/>
      <c r="TSM911" s="28"/>
      <c r="TSN911" s="28"/>
      <c r="TSO911" s="28"/>
      <c r="TSP911" s="28"/>
      <c r="TSQ911" s="28"/>
      <c r="TSR911" s="28"/>
      <c r="TSS911" s="28"/>
      <c r="TST911" s="28"/>
      <c r="TSU911" s="28"/>
      <c r="TSV911" s="28"/>
      <c r="TSW911" s="28"/>
      <c r="TSX911" s="28"/>
      <c r="TSY911" s="28"/>
      <c r="TSZ911" s="28"/>
      <c r="TTA911" s="28"/>
      <c r="TTB911" s="28"/>
      <c r="TTC911" s="28"/>
      <c r="TTD911" s="28"/>
      <c r="TTE911" s="28"/>
      <c r="TTF911" s="28"/>
      <c r="TTG911" s="28"/>
      <c r="TTH911" s="28"/>
      <c r="TTI911" s="28"/>
      <c r="TTJ911" s="28"/>
      <c r="TTK911" s="28"/>
      <c r="TTL911" s="28"/>
      <c r="TTM911" s="28"/>
      <c r="TTN911" s="28"/>
      <c r="TTO911" s="28"/>
      <c r="TTP911" s="28"/>
      <c r="TTQ911" s="28"/>
      <c r="TTR911" s="28"/>
      <c r="TTS911" s="28"/>
      <c r="TTT911" s="28"/>
      <c r="TTU911" s="28"/>
      <c r="TTV911" s="28"/>
      <c r="TTW911" s="28"/>
      <c r="TTX911" s="28"/>
      <c r="TTY911" s="28"/>
      <c r="TTZ911" s="28"/>
      <c r="TUA911" s="28"/>
      <c r="TUB911" s="28"/>
      <c r="TUC911" s="28"/>
      <c r="TUD911" s="28"/>
      <c r="TUE911" s="28"/>
      <c r="TUF911" s="28"/>
      <c r="TUG911" s="28"/>
      <c r="TUH911" s="28"/>
      <c r="TUI911" s="28"/>
      <c r="TUJ911" s="28"/>
      <c r="TUK911" s="28"/>
      <c r="TUL911" s="28"/>
      <c r="TUM911" s="28"/>
      <c r="TUN911" s="28"/>
      <c r="TUO911" s="28"/>
      <c r="TUP911" s="28"/>
      <c r="TUQ911" s="28"/>
      <c r="TUR911" s="28"/>
      <c r="TUS911" s="28"/>
      <c r="TUT911" s="28"/>
      <c r="TUU911" s="28"/>
      <c r="TUV911" s="28"/>
      <c r="TUW911" s="28"/>
      <c r="TUX911" s="28"/>
      <c r="TUY911" s="28"/>
      <c r="TUZ911" s="28"/>
      <c r="TVA911" s="28"/>
      <c r="TVB911" s="28"/>
      <c r="TVC911" s="28"/>
      <c r="TVD911" s="28"/>
      <c r="TVE911" s="28"/>
      <c r="TVF911" s="28"/>
      <c r="TVG911" s="28"/>
      <c r="TVH911" s="28"/>
      <c r="TVI911" s="28"/>
      <c r="TVJ911" s="28"/>
      <c r="TVK911" s="28"/>
      <c r="TVL911" s="28"/>
      <c r="TVM911" s="28"/>
      <c r="TVN911" s="28"/>
      <c r="TVO911" s="28"/>
      <c r="TVP911" s="28"/>
      <c r="TVQ911" s="28"/>
      <c r="TVR911" s="28"/>
      <c r="TVS911" s="28"/>
      <c r="TVT911" s="28"/>
      <c r="TVU911" s="28"/>
      <c r="TVV911" s="28"/>
      <c r="TVW911" s="28"/>
      <c r="TVX911" s="28"/>
      <c r="TVY911" s="28"/>
      <c r="TVZ911" s="28"/>
      <c r="TWA911" s="28"/>
      <c r="TWB911" s="28"/>
      <c r="TWC911" s="28"/>
      <c r="TWD911" s="28"/>
      <c r="TWE911" s="28"/>
      <c r="TWF911" s="28"/>
      <c r="TWG911" s="28"/>
      <c r="TWH911" s="28"/>
      <c r="TWI911" s="28"/>
      <c r="TWJ911" s="28"/>
      <c r="TWK911" s="28"/>
      <c r="TWL911" s="28"/>
      <c r="TWM911" s="28"/>
      <c r="TWN911" s="28"/>
      <c r="TWO911" s="28"/>
      <c r="TWP911" s="28"/>
      <c r="TWQ911" s="28"/>
      <c r="TWR911" s="28"/>
      <c r="TWS911" s="28"/>
      <c r="TWT911" s="28"/>
      <c r="TWU911" s="28"/>
      <c r="TWV911" s="28"/>
      <c r="TWW911" s="28"/>
      <c r="TWX911" s="28"/>
      <c r="TWY911" s="28"/>
      <c r="TWZ911" s="28"/>
      <c r="TXA911" s="28"/>
      <c r="TXB911" s="28"/>
      <c r="TXC911" s="28"/>
      <c r="TXD911" s="28"/>
      <c r="TXE911" s="28"/>
      <c r="TXF911" s="28"/>
      <c r="TXG911" s="28"/>
      <c r="TXH911" s="28"/>
      <c r="TXI911" s="28"/>
      <c r="TXJ911" s="28"/>
      <c r="TXK911" s="28"/>
      <c r="TXL911" s="28"/>
      <c r="TXM911" s="28"/>
      <c r="TXN911" s="28"/>
      <c r="TXO911" s="28"/>
      <c r="TXP911" s="28"/>
      <c r="TXQ911" s="28"/>
      <c r="TXR911" s="28"/>
      <c r="TXS911" s="28"/>
      <c r="TXT911" s="28"/>
      <c r="TXU911" s="28"/>
      <c r="TXV911" s="28"/>
      <c r="TXW911" s="28"/>
      <c r="TXX911" s="28"/>
      <c r="TXY911" s="28"/>
      <c r="TXZ911" s="28"/>
      <c r="TYA911" s="28"/>
      <c r="TYB911" s="28"/>
      <c r="TYC911" s="28"/>
      <c r="TYD911" s="28"/>
      <c r="TYE911" s="28"/>
      <c r="TYF911" s="28"/>
      <c r="TYG911" s="28"/>
      <c r="TYH911" s="28"/>
      <c r="TYI911" s="28"/>
      <c r="TYJ911" s="28"/>
      <c r="TYK911" s="28"/>
      <c r="TYL911" s="28"/>
      <c r="TYM911" s="28"/>
      <c r="TYN911" s="28"/>
      <c r="TYO911" s="28"/>
      <c r="TYP911" s="28"/>
      <c r="TYQ911" s="28"/>
      <c r="TYR911" s="28"/>
      <c r="TYS911" s="28"/>
      <c r="TYT911" s="28"/>
      <c r="TYU911" s="28"/>
      <c r="TYV911" s="28"/>
      <c r="TYW911" s="28"/>
      <c r="TYX911" s="28"/>
      <c r="TYY911" s="28"/>
      <c r="TYZ911" s="28"/>
      <c r="TZA911" s="28"/>
      <c r="TZB911" s="28"/>
      <c r="TZC911" s="28"/>
      <c r="TZD911" s="28"/>
      <c r="TZE911" s="28"/>
      <c r="TZF911" s="28"/>
      <c r="TZG911" s="28"/>
      <c r="TZH911" s="28"/>
      <c r="TZI911" s="28"/>
      <c r="TZJ911" s="28"/>
      <c r="TZK911" s="28"/>
      <c r="TZL911" s="28"/>
      <c r="TZM911" s="28"/>
      <c r="TZN911" s="28"/>
      <c r="TZO911" s="28"/>
      <c r="TZP911" s="28"/>
      <c r="TZQ911" s="28"/>
      <c r="TZR911" s="28"/>
      <c r="TZS911" s="28"/>
      <c r="TZT911" s="28"/>
      <c r="TZU911" s="28"/>
      <c r="TZV911" s="28"/>
      <c r="TZW911" s="28"/>
      <c r="TZX911" s="28"/>
      <c r="TZY911" s="28"/>
      <c r="TZZ911" s="28"/>
      <c r="UAA911" s="28"/>
      <c r="UAB911" s="28"/>
      <c r="UAC911" s="28"/>
      <c r="UAD911" s="28"/>
      <c r="UAE911" s="28"/>
      <c r="UAF911" s="28"/>
      <c r="UAG911" s="28"/>
      <c r="UAH911" s="28"/>
      <c r="UAI911" s="28"/>
      <c r="UAJ911" s="28"/>
      <c r="UAK911" s="28"/>
      <c r="UAL911" s="28"/>
      <c r="UAM911" s="28"/>
      <c r="UAN911" s="28"/>
      <c r="UAO911" s="28"/>
      <c r="UAP911" s="28"/>
      <c r="UAQ911" s="28"/>
      <c r="UAR911" s="28"/>
      <c r="UAS911" s="28"/>
      <c r="UAT911" s="28"/>
      <c r="UAU911" s="28"/>
      <c r="UAV911" s="28"/>
      <c r="UAW911" s="28"/>
      <c r="UAX911" s="28"/>
      <c r="UAY911" s="28"/>
      <c r="UAZ911" s="28"/>
      <c r="UBA911" s="28"/>
      <c r="UBB911" s="28"/>
      <c r="UBC911" s="28"/>
      <c r="UBD911" s="28"/>
      <c r="UBE911" s="28"/>
      <c r="UBF911" s="28"/>
      <c r="UBG911" s="28"/>
      <c r="UBH911" s="28"/>
      <c r="UBI911" s="28"/>
      <c r="UBJ911" s="28"/>
      <c r="UBK911" s="28"/>
      <c r="UBL911" s="28"/>
      <c r="UBM911" s="28"/>
      <c r="UBN911" s="28"/>
      <c r="UBO911" s="28"/>
      <c r="UBP911" s="28"/>
      <c r="UBQ911" s="28"/>
      <c r="UBR911" s="28"/>
      <c r="UBS911" s="28"/>
      <c r="UBT911" s="28"/>
      <c r="UBU911" s="28"/>
      <c r="UBV911" s="28"/>
      <c r="UBW911" s="28"/>
      <c r="UBX911" s="28"/>
      <c r="UBY911" s="28"/>
      <c r="UBZ911" s="28"/>
      <c r="UCA911" s="28"/>
      <c r="UCB911" s="28"/>
      <c r="UCC911" s="28"/>
      <c r="UCD911" s="28"/>
      <c r="UCE911" s="28"/>
      <c r="UCF911" s="28"/>
      <c r="UCG911" s="28"/>
      <c r="UCH911" s="28"/>
      <c r="UCI911" s="28"/>
      <c r="UCJ911" s="28"/>
      <c r="UCK911" s="28"/>
      <c r="UCL911" s="28"/>
      <c r="UCM911" s="28"/>
      <c r="UCN911" s="28"/>
      <c r="UCO911" s="28"/>
      <c r="UCP911" s="28"/>
      <c r="UCQ911" s="28"/>
      <c r="UCR911" s="28"/>
      <c r="UCS911" s="28"/>
      <c r="UCT911" s="28"/>
      <c r="UCU911" s="28"/>
      <c r="UCV911" s="28"/>
      <c r="UCW911" s="28"/>
      <c r="UCX911" s="28"/>
      <c r="UCY911" s="28"/>
      <c r="UCZ911" s="28"/>
      <c r="UDA911" s="28"/>
      <c r="UDB911" s="28"/>
      <c r="UDC911" s="28"/>
      <c r="UDD911" s="28"/>
      <c r="UDE911" s="28"/>
      <c r="UDF911" s="28"/>
      <c r="UDG911" s="28"/>
      <c r="UDH911" s="28"/>
      <c r="UDI911" s="28"/>
      <c r="UDJ911" s="28"/>
      <c r="UDK911" s="28"/>
      <c r="UDL911" s="28"/>
      <c r="UDM911" s="28"/>
      <c r="UDN911" s="28"/>
      <c r="UDO911" s="28"/>
      <c r="UDP911" s="28"/>
      <c r="UDQ911" s="28"/>
      <c r="UDR911" s="28"/>
      <c r="UDS911" s="28"/>
      <c r="UDT911" s="28"/>
      <c r="UDU911" s="28"/>
      <c r="UDV911" s="28"/>
      <c r="UDW911" s="28"/>
      <c r="UDX911" s="28"/>
      <c r="UDY911" s="28"/>
      <c r="UDZ911" s="28"/>
      <c r="UEA911" s="28"/>
      <c r="UEB911" s="28"/>
      <c r="UEC911" s="28"/>
      <c r="UED911" s="28"/>
      <c r="UEE911" s="28"/>
      <c r="UEF911" s="28"/>
      <c r="UEG911" s="28"/>
      <c r="UEH911" s="28"/>
      <c r="UEI911" s="28"/>
      <c r="UEJ911" s="28"/>
      <c r="UEK911" s="28"/>
      <c r="UEL911" s="28"/>
      <c r="UEM911" s="28"/>
      <c r="UEN911" s="28"/>
      <c r="UEO911" s="28"/>
      <c r="UEP911" s="28"/>
      <c r="UEQ911" s="28"/>
      <c r="UER911" s="28"/>
      <c r="UES911" s="28"/>
      <c r="UET911" s="28"/>
      <c r="UEU911" s="28"/>
      <c r="UEV911" s="28"/>
      <c r="UEW911" s="28"/>
      <c r="UEX911" s="28"/>
      <c r="UEY911" s="28"/>
      <c r="UEZ911" s="28"/>
      <c r="UFA911" s="28"/>
      <c r="UFB911" s="28"/>
      <c r="UFC911" s="28"/>
      <c r="UFD911" s="28"/>
      <c r="UFE911" s="28"/>
      <c r="UFF911" s="28"/>
      <c r="UFG911" s="28"/>
      <c r="UFH911" s="28"/>
      <c r="UFI911" s="28"/>
      <c r="UFJ911" s="28"/>
      <c r="UFK911" s="28"/>
      <c r="UFL911" s="28"/>
      <c r="UFM911" s="28"/>
      <c r="UFN911" s="28"/>
      <c r="UFO911" s="28"/>
      <c r="UFP911" s="28"/>
      <c r="UFQ911" s="28"/>
      <c r="UFR911" s="28"/>
      <c r="UFS911" s="28"/>
      <c r="UFT911" s="28"/>
      <c r="UFU911" s="28"/>
      <c r="UFV911" s="28"/>
      <c r="UFW911" s="28"/>
      <c r="UFX911" s="28"/>
      <c r="UFY911" s="28"/>
      <c r="UFZ911" s="28"/>
      <c r="UGA911" s="28"/>
      <c r="UGB911" s="28"/>
      <c r="UGC911" s="28"/>
      <c r="UGD911" s="28"/>
      <c r="UGE911" s="28"/>
      <c r="UGF911" s="28"/>
      <c r="UGG911" s="28"/>
      <c r="UGH911" s="28"/>
      <c r="UGI911" s="28"/>
      <c r="UGJ911" s="28"/>
      <c r="UGK911" s="28"/>
      <c r="UGL911" s="28"/>
      <c r="UGM911" s="28"/>
      <c r="UGN911" s="28"/>
      <c r="UGO911" s="28"/>
      <c r="UGP911" s="28"/>
      <c r="UGQ911" s="28"/>
      <c r="UGR911" s="28"/>
      <c r="UGS911" s="28"/>
      <c r="UGT911" s="28"/>
      <c r="UGU911" s="28"/>
      <c r="UGV911" s="28"/>
      <c r="UGW911" s="28"/>
      <c r="UGX911" s="28"/>
      <c r="UGY911" s="28"/>
      <c r="UGZ911" s="28"/>
      <c r="UHA911" s="28"/>
      <c r="UHB911" s="28"/>
      <c r="UHC911" s="28"/>
      <c r="UHD911" s="28"/>
      <c r="UHE911" s="28"/>
      <c r="UHF911" s="28"/>
      <c r="UHG911" s="28"/>
      <c r="UHH911" s="28"/>
      <c r="UHI911" s="28"/>
      <c r="UHJ911" s="28"/>
      <c r="UHK911" s="28"/>
      <c r="UHL911" s="28"/>
      <c r="UHM911" s="28"/>
      <c r="UHN911" s="28"/>
      <c r="UHO911" s="28"/>
      <c r="UHP911" s="28"/>
      <c r="UHQ911" s="28"/>
      <c r="UHR911" s="28"/>
      <c r="UHS911" s="28"/>
      <c r="UHT911" s="28"/>
      <c r="UHU911" s="28"/>
      <c r="UHV911" s="28"/>
      <c r="UHW911" s="28"/>
      <c r="UHX911" s="28"/>
      <c r="UHY911" s="28"/>
      <c r="UHZ911" s="28"/>
      <c r="UIA911" s="28"/>
      <c r="UIB911" s="28"/>
      <c r="UIC911" s="28"/>
      <c r="UID911" s="28"/>
      <c r="UIE911" s="28"/>
      <c r="UIF911" s="28"/>
      <c r="UIG911" s="28"/>
      <c r="UIH911" s="28"/>
      <c r="UII911" s="28"/>
      <c r="UIJ911" s="28"/>
      <c r="UIK911" s="28"/>
      <c r="UIL911" s="28"/>
      <c r="UIM911" s="28"/>
      <c r="UIN911" s="28"/>
      <c r="UIO911" s="28"/>
      <c r="UIP911" s="28"/>
      <c r="UIQ911" s="28"/>
      <c r="UIR911" s="28"/>
      <c r="UIS911" s="28"/>
      <c r="UIT911" s="28"/>
      <c r="UIU911" s="28"/>
      <c r="UIV911" s="28"/>
      <c r="UIW911" s="28"/>
      <c r="UIX911" s="28"/>
      <c r="UIY911" s="28"/>
      <c r="UIZ911" s="28"/>
      <c r="UJA911" s="28"/>
      <c r="UJB911" s="28"/>
      <c r="UJC911" s="28"/>
      <c r="UJD911" s="28"/>
      <c r="UJE911" s="28"/>
      <c r="UJF911" s="28"/>
      <c r="UJG911" s="28"/>
      <c r="UJH911" s="28"/>
      <c r="UJI911" s="28"/>
      <c r="UJJ911" s="28"/>
      <c r="UJK911" s="28"/>
      <c r="UJL911" s="28"/>
      <c r="UJM911" s="28"/>
      <c r="UJN911" s="28"/>
      <c r="UJO911" s="28"/>
      <c r="UJP911" s="28"/>
      <c r="UJQ911" s="28"/>
      <c r="UJR911" s="28"/>
      <c r="UJS911" s="28"/>
      <c r="UJT911" s="28"/>
      <c r="UJU911" s="28"/>
      <c r="UJV911" s="28"/>
      <c r="UJW911" s="28"/>
      <c r="UJX911" s="28"/>
      <c r="UJY911" s="28"/>
      <c r="UJZ911" s="28"/>
      <c r="UKA911" s="28"/>
      <c r="UKB911" s="28"/>
      <c r="UKC911" s="28"/>
      <c r="UKD911" s="28"/>
      <c r="UKE911" s="28"/>
      <c r="UKF911" s="28"/>
      <c r="UKG911" s="28"/>
      <c r="UKH911" s="28"/>
      <c r="UKI911" s="28"/>
      <c r="UKJ911" s="28"/>
      <c r="UKK911" s="28"/>
      <c r="UKL911" s="28"/>
      <c r="UKM911" s="28"/>
      <c r="UKN911" s="28"/>
      <c r="UKO911" s="28"/>
      <c r="UKP911" s="28"/>
      <c r="UKQ911" s="28"/>
      <c r="UKR911" s="28"/>
      <c r="UKS911" s="28"/>
      <c r="UKT911" s="28"/>
      <c r="UKU911" s="28"/>
      <c r="UKV911" s="28"/>
      <c r="UKW911" s="28"/>
      <c r="UKX911" s="28"/>
      <c r="UKY911" s="28"/>
      <c r="UKZ911" s="28"/>
      <c r="ULA911" s="28"/>
      <c r="ULB911" s="28"/>
      <c r="ULC911" s="28"/>
      <c r="ULD911" s="28"/>
      <c r="ULE911" s="28"/>
      <c r="ULF911" s="28"/>
      <c r="ULG911" s="28"/>
      <c r="ULH911" s="28"/>
      <c r="ULI911" s="28"/>
      <c r="ULJ911" s="28"/>
      <c r="ULK911" s="28"/>
      <c r="ULL911" s="28"/>
      <c r="ULM911" s="28"/>
      <c r="ULN911" s="28"/>
      <c r="ULO911" s="28"/>
      <c r="ULP911" s="28"/>
      <c r="ULQ911" s="28"/>
      <c r="ULR911" s="28"/>
      <c r="ULS911" s="28"/>
      <c r="ULT911" s="28"/>
      <c r="ULU911" s="28"/>
      <c r="ULV911" s="28"/>
      <c r="ULW911" s="28"/>
      <c r="ULX911" s="28"/>
      <c r="ULY911" s="28"/>
      <c r="ULZ911" s="28"/>
      <c r="UMA911" s="28"/>
      <c r="UMB911" s="28"/>
      <c r="UMC911" s="28"/>
      <c r="UMD911" s="28"/>
      <c r="UME911" s="28"/>
      <c r="UMF911" s="28"/>
      <c r="UMG911" s="28"/>
      <c r="UMH911" s="28"/>
      <c r="UMI911" s="28"/>
      <c r="UMJ911" s="28"/>
      <c r="UMK911" s="28"/>
      <c r="UML911" s="28"/>
      <c r="UMM911" s="28"/>
      <c r="UMN911" s="28"/>
      <c r="UMO911" s="28"/>
      <c r="UMP911" s="28"/>
      <c r="UMQ911" s="28"/>
      <c r="UMR911" s="28"/>
      <c r="UMS911" s="28"/>
      <c r="UMT911" s="28"/>
      <c r="UMU911" s="28"/>
      <c r="UMV911" s="28"/>
      <c r="UMW911" s="28"/>
      <c r="UMX911" s="28"/>
      <c r="UMY911" s="28"/>
      <c r="UMZ911" s="28"/>
      <c r="UNA911" s="28"/>
      <c r="UNB911" s="28"/>
      <c r="UNC911" s="28"/>
      <c r="UND911" s="28"/>
      <c r="UNE911" s="28"/>
      <c r="UNF911" s="28"/>
      <c r="UNG911" s="28"/>
      <c r="UNH911" s="28"/>
      <c r="UNI911" s="28"/>
      <c r="UNJ911" s="28"/>
      <c r="UNK911" s="28"/>
      <c r="UNL911" s="28"/>
      <c r="UNM911" s="28"/>
      <c r="UNN911" s="28"/>
      <c r="UNO911" s="28"/>
      <c r="UNP911" s="28"/>
      <c r="UNQ911" s="28"/>
      <c r="UNR911" s="28"/>
      <c r="UNS911" s="28"/>
      <c r="UNT911" s="28"/>
      <c r="UNU911" s="28"/>
      <c r="UNV911" s="28"/>
      <c r="UNW911" s="28"/>
      <c r="UNX911" s="28"/>
      <c r="UNY911" s="28"/>
      <c r="UNZ911" s="28"/>
      <c r="UOA911" s="28"/>
      <c r="UOB911" s="28"/>
      <c r="UOC911" s="28"/>
      <c r="UOD911" s="28"/>
      <c r="UOE911" s="28"/>
      <c r="UOF911" s="28"/>
      <c r="UOG911" s="28"/>
      <c r="UOH911" s="28"/>
      <c r="UOI911" s="28"/>
      <c r="UOJ911" s="28"/>
      <c r="UOK911" s="28"/>
      <c r="UOL911" s="28"/>
      <c r="UOM911" s="28"/>
      <c r="UON911" s="28"/>
      <c r="UOO911" s="28"/>
      <c r="UOP911" s="28"/>
      <c r="UOQ911" s="28"/>
      <c r="UOR911" s="28"/>
      <c r="UOS911" s="28"/>
      <c r="UOT911" s="28"/>
      <c r="UOU911" s="28"/>
      <c r="UOV911" s="28"/>
      <c r="UOW911" s="28"/>
      <c r="UOX911" s="28"/>
      <c r="UOY911" s="28"/>
      <c r="UOZ911" s="28"/>
      <c r="UPA911" s="28"/>
      <c r="UPB911" s="28"/>
      <c r="UPC911" s="28"/>
      <c r="UPD911" s="28"/>
      <c r="UPE911" s="28"/>
      <c r="UPF911" s="28"/>
      <c r="UPG911" s="28"/>
      <c r="UPH911" s="28"/>
      <c r="UPI911" s="28"/>
      <c r="UPJ911" s="28"/>
      <c r="UPK911" s="28"/>
      <c r="UPL911" s="28"/>
      <c r="UPM911" s="28"/>
      <c r="UPN911" s="28"/>
      <c r="UPO911" s="28"/>
      <c r="UPP911" s="28"/>
      <c r="UPQ911" s="28"/>
      <c r="UPR911" s="28"/>
      <c r="UPS911" s="28"/>
      <c r="UPT911" s="28"/>
      <c r="UPU911" s="28"/>
      <c r="UPV911" s="28"/>
      <c r="UPW911" s="28"/>
      <c r="UPX911" s="28"/>
      <c r="UPY911" s="28"/>
      <c r="UPZ911" s="28"/>
      <c r="UQA911" s="28"/>
      <c r="UQB911" s="28"/>
      <c r="UQC911" s="28"/>
      <c r="UQD911" s="28"/>
      <c r="UQE911" s="28"/>
      <c r="UQF911" s="28"/>
      <c r="UQG911" s="28"/>
      <c r="UQH911" s="28"/>
      <c r="UQI911" s="28"/>
      <c r="UQJ911" s="28"/>
      <c r="UQK911" s="28"/>
      <c r="UQL911" s="28"/>
      <c r="UQM911" s="28"/>
      <c r="UQN911" s="28"/>
      <c r="UQO911" s="28"/>
      <c r="UQP911" s="28"/>
      <c r="UQQ911" s="28"/>
      <c r="UQR911" s="28"/>
      <c r="UQS911" s="28"/>
      <c r="UQT911" s="28"/>
      <c r="UQU911" s="28"/>
      <c r="UQV911" s="28"/>
      <c r="UQW911" s="28"/>
      <c r="UQX911" s="28"/>
      <c r="UQY911" s="28"/>
      <c r="UQZ911" s="28"/>
      <c r="URA911" s="28"/>
      <c r="URB911" s="28"/>
      <c r="URC911" s="28"/>
      <c r="URD911" s="28"/>
      <c r="URE911" s="28"/>
      <c r="URF911" s="28"/>
      <c r="URG911" s="28"/>
      <c r="URH911" s="28"/>
      <c r="URI911" s="28"/>
      <c r="URJ911" s="28"/>
      <c r="URK911" s="28"/>
      <c r="URL911" s="28"/>
      <c r="URM911" s="28"/>
      <c r="URN911" s="28"/>
      <c r="URO911" s="28"/>
      <c r="URP911" s="28"/>
      <c r="URQ911" s="28"/>
      <c r="URR911" s="28"/>
      <c r="URS911" s="28"/>
      <c r="URT911" s="28"/>
      <c r="URU911" s="28"/>
      <c r="URV911" s="28"/>
      <c r="URW911" s="28"/>
      <c r="URX911" s="28"/>
      <c r="URY911" s="28"/>
      <c r="URZ911" s="28"/>
      <c r="USA911" s="28"/>
      <c r="USB911" s="28"/>
      <c r="USC911" s="28"/>
      <c r="USD911" s="28"/>
      <c r="USE911" s="28"/>
      <c r="USF911" s="28"/>
      <c r="USG911" s="28"/>
      <c r="USH911" s="28"/>
      <c r="USI911" s="28"/>
      <c r="USJ911" s="28"/>
      <c r="USK911" s="28"/>
      <c r="USL911" s="28"/>
      <c r="USM911" s="28"/>
      <c r="USN911" s="28"/>
      <c r="USO911" s="28"/>
      <c r="USP911" s="28"/>
      <c r="USQ911" s="28"/>
      <c r="USR911" s="28"/>
      <c r="USS911" s="28"/>
      <c r="UST911" s="28"/>
      <c r="USU911" s="28"/>
      <c r="USV911" s="28"/>
      <c r="USW911" s="28"/>
      <c r="USX911" s="28"/>
      <c r="USY911" s="28"/>
      <c r="USZ911" s="28"/>
      <c r="UTA911" s="28"/>
      <c r="UTB911" s="28"/>
      <c r="UTC911" s="28"/>
      <c r="UTD911" s="28"/>
      <c r="UTE911" s="28"/>
      <c r="UTF911" s="28"/>
      <c r="UTG911" s="28"/>
      <c r="UTH911" s="28"/>
      <c r="UTI911" s="28"/>
      <c r="UTJ911" s="28"/>
      <c r="UTK911" s="28"/>
      <c r="UTL911" s="28"/>
      <c r="UTM911" s="28"/>
      <c r="UTN911" s="28"/>
      <c r="UTO911" s="28"/>
      <c r="UTP911" s="28"/>
      <c r="UTQ911" s="28"/>
      <c r="UTR911" s="28"/>
      <c r="UTS911" s="28"/>
      <c r="UTT911" s="28"/>
      <c r="UTU911" s="28"/>
      <c r="UTV911" s="28"/>
      <c r="UTW911" s="28"/>
      <c r="UTX911" s="28"/>
      <c r="UTY911" s="28"/>
      <c r="UTZ911" s="28"/>
      <c r="UUA911" s="28"/>
      <c r="UUB911" s="28"/>
      <c r="UUC911" s="28"/>
      <c r="UUD911" s="28"/>
      <c r="UUE911" s="28"/>
      <c r="UUF911" s="28"/>
      <c r="UUG911" s="28"/>
      <c r="UUH911" s="28"/>
      <c r="UUI911" s="28"/>
      <c r="UUJ911" s="28"/>
      <c r="UUK911" s="28"/>
      <c r="UUL911" s="28"/>
      <c r="UUM911" s="28"/>
      <c r="UUN911" s="28"/>
      <c r="UUO911" s="28"/>
      <c r="UUP911" s="28"/>
      <c r="UUQ911" s="28"/>
      <c r="UUR911" s="28"/>
      <c r="UUS911" s="28"/>
      <c r="UUT911" s="28"/>
      <c r="UUU911" s="28"/>
      <c r="UUV911" s="28"/>
      <c r="UUW911" s="28"/>
      <c r="UUX911" s="28"/>
      <c r="UUY911" s="28"/>
      <c r="UUZ911" s="28"/>
      <c r="UVA911" s="28"/>
      <c r="UVB911" s="28"/>
      <c r="UVC911" s="28"/>
      <c r="UVD911" s="28"/>
      <c r="UVE911" s="28"/>
      <c r="UVF911" s="28"/>
      <c r="UVG911" s="28"/>
      <c r="UVH911" s="28"/>
      <c r="UVI911" s="28"/>
      <c r="UVJ911" s="28"/>
      <c r="UVK911" s="28"/>
      <c r="UVL911" s="28"/>
      <c r="UVM911" s="28"/>
      <c r="UVN911" s="28"/>
      <c r="UVO911" s="28"/>
      <c r="UVP911" s="28"/>
      <c r="UVQ911" s="28"/>
      <c r="UVR911" s="28"/>
      <c r="UVS911" s="28"/>
      <c r="UVT911" s="28"/>
      <c r="UVU911" s="28"/>
      <c r="UVV911" s="28"/>
      <c r="UVW911" s="28"/>
      <c r="UVX911" s="28"/>
      <c r="UVY911" s="28"/>
      <c r="UVZ911" s="28"/>
      <c r="UWA911" s="28"/>
      <c r="UWB911" s="28"/>
      <c r="UWC911" s="28"/>
      <c r="UWD911" s="28"/>
      <c r="UWE911" s="28"/>
      <c r="UWF911" s="28"/>
      <c r="UWG911" s="28"/>
      <c r="UWH911" s="28"/>
      <c r="UWI911" s="28"/>
      <c r="UWJ911" s="28"/>
      <c r="UWK911" s="28"/>
      <c r="UWL911" s="28"/>
      <c r="UWM911" s="28"/>
      <c r="UWN911" s="28"/>
      <c r="UWO911" s="28"/>
      <c r="UWP911" s="28"/>
      <c r="UWQ911" s="28"/>
      <c r="UWR911" s="28"/>
      <c r="UWS911" s="28"/>
      <c r="UWT911" s="28"/>
      <c r="UWU911" s="28"/>
      <c r="UWV911" s="28"/>
      <c r="UWW911" s="28"/>
      <c r="UWX911" s="28"/>
      <c r="UWY911" s="28"/>
      <c r="UWZ911" s="28"/>
      <c r="UXA911" s="28"/>
      <c r="UXB911" s="28"/>
      <c r="UXC911" s="28"/>
      <c r="UXD911" s="28"/>
      <c r="UXE911" s="28"/>
      <c r="UXF911" s="28"/>
      <c r="UXG911" s="28"/>
      <c r="UXH911" s="28"/>
      <c r="UXI911" s="28"/>
      <c r="UXJ911" s="28"/>
      <c r="UXK911" s="28"/>
      <c r="UXL911" s="28"/>
      <c r="UXM911" s="28"/>
      <c r="UXN911" s="28"/>
      <c r="UXO911" s="28"/>
      <c r="UXP911" s="28"/>
      <c r="UXQ911" s="28"/>
      <c r="UXR911" s="28"/>
      <c r="UXS911" s="28"/>
      <c r="UXT911" s="28"/>
      <c r="UXU911" s="28"/>
      <c r="UXV911" s="28"/>
      <c r="UXW911" s="28"/>
      <c r="UXX911" s="28"/>
      <c r="UXY911" s="28"/>
      <c r="UXZ911" s="28"/>
      <c r="UYA911" s="28"/>
      <c r="UYB911" s="28"/>
      <c r="UYC911" s="28"/>
      <c r="UYD911" s="28"/>
      <c r="UYE911" s="28"/>
      <c r="UYF911" s="28"/>
      <c r="UYG911" s="28"/>
      <c r="UYH911" s="28"/>
      <c r="UYI911" s="28"/>
      <c r="UYJ911" s="28"/>
      <c r="UYK911" s="28"/>
      <c r="UYL911" s="28"/>
      <c r="UYM911" s="28"/>
      <c r="UYN911" s="28"/>
      <c r="UYO911" s="28"/>
      <c r="UYP911" s="28"/>
      <c r="UYQ911" s="28"/>
      <c r="UYR911" s="28"/>
      <c r="UYS911" s="28"/>
      <c r="UYT911" s="28"/>
      <c r="UYU911" s="28"/>
      <c r="UYV911" s="28"/>
      <c r="UYW911" s="28"/>
      <c r="UYX911" s="28"/>
      <c r="UYY911" s="28"/>
      <c r="UYZ911" s="28"/>
      <c r="UZA911" s="28"/>
      <c r="UZB911" s="28"/>
      <c r="UZC911" s="28"/>
      <c r="UZD911" s="28"/>
      <c r="UZE911" s="28"/>
      <c r="UZF911" s="28"/>
      <c r="UZG911" s="28"/>
      <c r="UZH911" s="28"/>
      <c r="UZI911" s="28"/>
      <c r="UZJ911" s="28"/>
      <c r="UZK911" s="28"/>
      <c r="UZL911" s="28"/>
      <c r="UZM911" s="28"/>
      <c r="UZN911" s="28"/>
      <c r="UZO911" s="28"/>
      <c r="UZP911" s="28"/>
      <c r="UZQ911" s="28"/>
      <c r="UZR911" s="28"/>
      <c r="UZS911" s="28"/>
      <c r="UZT911" s="28"/>
      <c r="UZU911" s="28"/>
      <c r="UZV911" s="28"/>
      <c r="UZW911" s="28"/>
      <c r="UZX911" s="28"/>
      <c r="UZY911" s="28"/>
      <c r="UZZ911" s="28"/>
      <c r="VAA911" s="28"/>
      <c r="VAB911" s="28"/>
      <c r="VAC911" s="28"/>
      <c r="VAD911" s="28"/>
      <c r="VAE911" s="28"/>
      <c r="VAF911" s="28"/>
      <c r="VAG911" s="28"/>
      <c r="VAH911" s="28"/>
      <c r="VAI911" s="28"/>
      <c r="VAJ911" s="28"/>
      <c r="VAK911" s="28"/>
      <c r="VAL911" s="28"/>
      <c r="VAM911" s="28"/>
      <c r="VAN911" s="28"/>
      <c r="VAO911" s="28"/>
      <c r="VAP911" s="28"/>
      <c r="VAQ911" s="28"/>
      <c r="VAR911" s="28"/>
      <c r="VAS911" s="28"/>
      <c r="VAT911" s="28"/>
      <c r="VAU911" s="28"/>
      <c r="VAV911" s="28"/>
      <c r="VAW911" s="28"/>
      <c r="VAX911" s="28"/>
      <c r="VAY911" s="28"/>
      <c r="VAZ911" s="28"/>
      <c r="VBA911" s="28"/>
      <c r="VBB911" s="28"/>
      <c r="VBC911" s="28"/>
      <c r="VBD911" s="28"/>
      <c r="VBE911" s="28"/>
      <c r="VBF911" s="28"/>
      <c r="VBG911" s="28"/>
      <c r="VBH911" s="28"/>
      <c r="VBI911" s="28"/>
      <c r="VBJ911" s="28"/>
      <c r="VBK911" s="28"/>
      <c r="VBL911" s="28"/>
      <c r="VBM911" s="28"/>
      <c r="VBN911" s="28"/>
      <c r="VBO911" s="28"/>
      <c r="VBP911" s="28"/>
      <c r="VBQ911" s="28"/>
      <c r="VBR911" s="28"/>
      <c r="VBS911" s="28"/>
      <c r="VBT911" s="28"/>
      <c r="VBU911" s="28"/>
      <c r="VBV911" s="28"/>
      <c r="VBW911" s="28"/>
      <c r="VBX911" s="28"/>
      <c r="VBY911" s="28"/>
      <c r="VBZ911" s="28"/>
      <c r="VCA911" s="28"/>
      <c r="VCB911" s="28"/>
      <c r="VCC911" s="28"/>
      <c r="VCD911" s="28"/>
      <c r="VCE911" s="28"/>
      <c r="VCF911" s="28"/>
      <c r="VCG911" s="28"/>
      <c r="VCH911" s="28"/>
      <c r="VCI911" s="28"/>
      <c r="VCJ911" s="28"/>
      <c r="VCK911" s="28"/>
      <c r="VCL911" s="28"/>
      <c r="VCM911" s="28"/>
      <c r="VCN911" s="28"/>
      <c r="VCO911" s="28"/>
      <c r="VCP911" s="28"/>
      <c r="VCQ911" s="28"/>
      <c r="VCR911" s="28"/>
      <c r="VCS911" s="28"/>
      <c r="VCT911" s="28"/>
      <c r="VCU911" s="28"/>
      <c r="VCV911" s="28"/>
      <c r="VCW911" s="28"/>
      <c r="VCX911" s="28"/>
      <c r="VCY911" s="28"/>
      <c r="VCZ911" s="28"/>
      <c r="VDA911" s="28"/>
      <c r="VDB911" s="28"/>
      <c r="VDC911" s="28"/>
      <c r="VDD911" s="28"/>
      <c r="VDE911" s="28"/>
      <c r="VDF911" s="28"/>
      <c r="VDG911" s="28"/>
      <c r="VDH911" s="28"/>
      <c r="VDI911" s="28"/>
      <c r="VDJ911" s="28"/>
      <c r="VDK911" s="28"/>
      <c r="VDL911" s="28"/>
      <c r="VDM911" s="28"/>
      <c r="VDN911" s="28"/>
      <c r="VDO911" s="28"/>
      <c r="VDP911" s="28"/>
      <c r="VDQ911" s="28"/>
      <c r="VDR911" s="28"/>
      <c r="VDS911" s="28"/>
      <c r="VDT911" s="28"/>
      <c r="VDU911" s="28"/>
      <c r="VDV911" s="28"/>
      <c r="VDW911" s="28"/>
      <c r="VDX911" s="28"/>
      <c r="VDY911" s="28"/>
      <c r="VDZ911" s="28"/>
      <c r="VEA911" s="28"/>
      <c r="VEB911" s="28"/>
      <c r="VEC911" s="28"/>
      <c r="VED911" s="28"/>
      <c r="VEE911" s="28"/>
      <c r="VEF911" s="28"/>
      <c r="VEG911" s="28"/>
      <c r="VEH911" s="28"/>
      <c r="VEI911" s="28"/>
      <c r="VEJ911" s="28"/>
      <c r="VEK911" s="28"/>
      <c r="VEL911" s="28"/>
      <c r="VEM911" s="28"/>
      <c r="VEN911" s="28"/>
      <c r="VEO911" s="28"/>
      <c r="VEP911" s="28"/>
      <c r="VEQ911" s="28"/>
      <c r="VER911" s="28"/>
      <c r="VES911" s="28"/>
      <c r="VET911" s="28"/>
      <c r="VEU911" s="28"/>
      <c r="VEV911" s="28"/>
      <c r="VEW911" s="28"/>
      <c r="VEX911" s="28"/>
      <c r="VEY911" s="28"/>
      <c r="VEZ911" s="28"/>
      <c r="VFA911" s="28"/>
      <c r="VFB911" s="28"/>
      <c r="VFC911" s="28"/>
      <c r="VFD911" s="28"/>
      <c r="VFE911" s="28"/>
      <c r="VFF911" s="28"/>
      <c r="VFG911" s="28"/>
      <c r="VFH911" s="28"/>
      <c r="VFI911" s="28"/>
      <c r="VFJ911" s="28"/>
      <c r="VFK911" s="28"/>
      <c r="VFL911" s="28"/>
      <c r="VFM911" s="28"/>
      <c r="VFN911" s="28"/>
      <c r="VFO911" s="28"/>
      <c r="VFP911" s="28"/>
      <c r="VFQ911" s="28"/>
      <c r="VFR911" s="28"/>
      <c r="VFS911" s="28"/>
      <c r="VFT911" s="28"/>
      <c r="VFU911" s="28"/>
      <c r="VFV911" s="28"/>
      <c r="VFW911" s="28"/>
      <c r="VFX911" s="28"/>
      <c r="VFY911" s="28"/>
      <c r="VFZ911" s="28"/>
      <c r="VGA911" s="28"/>
      <c r="VGB911" s="28"/>
      <c r="VGC911" s="28"/>
      <c r="VGD911" s="28"/>
      <c r="VGE911" s="28"/>
      <c r="VGF911" s="28"/>
      <c r="VGG911" s="28"/>
      <c r="VGH911" s="28"/>
      <c r="VGI911" s="28"/>
      <c r="VGJ911" s="28"/>
      <c r="VGK911" s="28"/>
      <c r="VGL911" s="28"/>
      <c r="VGM911" s="28"/>
      <c r="VGN911" s="28"/>
      <c r="VGO911" s="28"/>
      <c r="VGP911" s="28"/>
      <c r="VGQ911" s="28"/>
      <c r="VGR911" s="28"/>
      <c r="VGS911" s="28"/>
      <c r="VGT911" s="28"/>
      <c r="VGU911" s="28"/>
      <c r="VGV911" s="28"/>
      <c r="VGW911" s="28"/>
      <c r="VGX911" s="28"/>
      <c r="VGY911" s="28"/>
      <c r="VGZ911" s="28"/>
      <c r="VHA911" s="28"/>
      <c r="VHB911" s="28"/>
      <c r="VHC911" s="28"/>
      <c r="VHD911" s="28"/>
      <c r="VHE911" s="28"/>
      <c r="VHF911" s="28"/>
      <c r="VHG911" s="28"/>
      <c r="VHH911" s="28"/>
      <c r="VHI911" s="28"/>
      <c r="VHJ911" s="28"/>
      <c r="VHK911" s="28"/>
      <c r="VHL911" s="28"/>
      <c r="VHM911" s="28"/>
      <c r="VHN911" s="28"/>
      <c r="VHO911" s="28"/>
      <c r="VHP911" s="28"/>
      <c r="VHQ911" s="28"/>
      <c r="VHR911" s="28"/>
      <c r="VHS911" s="28"/>
      <c r="VHT911" s="28"/>
      <c r="VHU911" s="28"/>
      <c r="VHV911" s="28"/>
      <c r="VHW911" s="28"/>
      <c r="VHX911" s="28"/>
      <c r="VHY911" s="28"/>
      <c r="VHZ911" s="28"/>
      <c r="VIA911" s="28"/>
      <c r="VIB911" s="28"/>
      <c r="VIC911" s="28"/>
      <c r="VID911" s="28"/>
      <c r="VIE911" s="28"/>
      <c r="VIF911" s="28"/>
      <c r="VIG911" s="28"/>
      <c r="VIH911" s="28"/>
      <c r="VII911" s="28"/>
      <c r="VIJ911" s="28"/>
      <c r="VIK911" s="28"/>
      <c r="VIL911" s="28"/>
      <c r="VIM911" s="28"/>
      <c r="VIN911" s="28"/>
      <c r="VIO911" s="28"/>
      <c r="VIP911" s="28"/>
      <c r="VIQ911" s="28"/>
      <c r="VIR911" s="28"/>
      <c r="VIS911" s="28"/>
      <c r="VIT911" s="28"/>
      <c r="VIU911" s="28"/>
      <c r="VIV911" s="28"/>
      <c r="VIW911" s="28"/>
      <c r="VIX911" s="28"/>
      <c r="VIY911" s="28"/>
      <c r="VIZ911" s="28"/>
      <c r="VJA911" s="28"/>
      <c r="VJB911" s="28"/>
      <c r="VJC911" s="28"/>
      <c r="VJD911" s="28"/>
      <c r="VJE911" s="28"/>
      <c r="VJF911" s="28"/>
      <c r="VJG911" s="28"/>
      <c r="VJH911" s="28"/>
      <c r="VJI911" s="28"/>
      <c r="VJJ911" s="28"/>
      <c r="VJK911" s="28"/>
      <c r="VJL911" s="28"/>
      <c r="VJM911" s="28"/>
      <c r="VJN911" s="28"/>
      <c r="VJO911" s="28"/>
      <c r="VJP911" s="28"/>
      <c r="VJQ911" s="28"/>
      <c r="VJR911" s="28"/>
      <c r="VJS911" s="28"/>
      <c r="VJT911" s="28"/>
      <c r="VJU911" s="28"/>
      <c r="VJV911" s="28"/>
      <c r="VJW911" s="28"/>
      <c r="VJX911" s="28"/>
      <c r="VJY911" s="28"/>
      <c r="VJZ911" s="28"/>
      <c r="VKA911" s="28"/>
      <c r="VKB911" s="28"/>
      <c r="VKC911" s="28"/>
      <c r="VKD911" s="28"/>
      <c r="VKE911" s="28"/>
      <c r="VKF911" s="28"/>
      <c r="VKG911" s="28"/>
      <c r="VKH911" s="28"/>
      <c r="VKI911" s="28"/>
      <c r="VKJ911" s="28"/>
      <c r="VKK911" s="28"/>
      <c r="VKL911" s="28"/>
      <c r="VKM911" s="28"/>
      <c r="VKN911" s="28"/>
      <c r="VKO911" s="28"/>
      <c r="VKP911" s="28"/>
      <c r="VKQ911" s="28"/>
      <c r="VKR911" s="28"/>
      <c r="VKS911" s="28"/>
      <c r="VKT911" s="28"/>
      <c r="VKU911" s="28"/>
      <c r="VKV911" s="28"/>
      <c r="VKW911" s="28"/>
      <c r="VKX911" s="28"/>
      <c r="VKY911" s="28"/>
      <c r="VKZ911" s="28"/>
      <c r="VLA911" s="28"/>
      <c r="VLB911" s="28"/>
      <c r="VLC911" s="28"/>
      <c r="VLD911" s="28"/>
      <c r="VLE911" s="28"/>
      <c r="VLF911" s="28"/>
      <c r="VLG911" s="28"/>
      <c r="VLH911" s="28"/>
      <c r="VLI911" s="28"/>
      <c r="VLJ911" s="28"/>
      <c r="VLK911" s="28"/>
      <c r="VLL911" s="28"/>
      <c r="VLM911" s="28"/>
      <c r="VLN911" s="28"/>
      <c r="VLO911" s="28"/>
      <c r="VLP911" s="28"/>
      <c r="VLQ911" s="28"/>
      <c r="VLR911" s="28"/>
      <c r="VLS911" s="28"/>
      <c r="VLT911" s="28"/>
      <c r="VLU911" s="28"/>
      <c r="VLV911" s="28"/>
      <c r="VLW911" s="28"/>
      <c r="VLX911" s="28"/>
      <c r="VLY911" s="28"/>
      <c r="VLZ911" s="28"/>
      <c r="VMA911" s="28"/>
      <c r="VMB911" s="28"/>
      <c r="VMC911" s="28"/>
      <c r="VMD911" s="28"/>
      <c r="VME911" s="28"/>
      <c r="VMF911" s="28"/>
      <c r="VMG911" s="28"/>
      <c r="VMH911" s="28"/>
      <c r="VMI911" s="28"/>
      <c r="VMJ911" s="28"/>
      <c r="VMK911" s="28"/>
      <c r="VML911" s="28"/>
      <c r="VMM911" s="28"/>
      <c r="VMN911" s="28"/>
      <c r="VMO911" s="28"/>
      <c r="VMP911" s="28"/>
      <c r="VMQ911" s="28"/>
      <c r="VMR911" s="28"/>
      <c r="VMS911" s="28"/>
      <c r="VMT911" s="28"/>
      <c r="VMU911" s="28"/>
      <c r="VMV911" s="28"/>
      <c r="VMW911" s="28"/>
      <c r="VMX911" s="28"/>
      <c r="VMY911" s="28"/>
      <c r="VMZ911" s="28"/>
      <c r="VNA911" s="28"/>
      <c r="VNB911" s="28"/>
      <c r="VNC911" s="28"/>
      <c r="VND911" s="28"/>
      <c r="VNE911" s="28"/>
      <c r="VNF911" s="28"/>
      <c r="VNG911" s="28"/>
      <c r="VNH911" s="28"/>
      <c r="VNI911" s="28"/>
      <c r="VNJ911" s="28"/>
      <c r="VNK911" s="28"/>
      <c r="VNL911" s="28"/>
      <c r="VNM911" s="28"/>
      <c r="VNN911" s="28"/>
      <c r="VNO911" s="28"/>
      <c r="VNP911" s="28"/>
      <c r="VNQ911" s="28"/>
      <c r="VNR911" s="28"/>
      <c r="VNS911" s="28"/>
      <c r="VNT911" s="28"/>
      <c r="VNU911" s="28"/>
      <c r="VNV911" s="28"/>
      <c r="VNW911" s="28"/>
      <c r="VNX911" s="28"/>
      <c r="VNY911" s="28"/>
      <c r="VNZ911" s="28"/>
      <c r="VOA911" s="28"/>
      <c r="VOB911" s="28"/>
      <c r="VOC911" s="28"/>
      <c r="VOD911" s="28"/>
      <c r="VOE911" s="28"/>
      <c r="VOF911" s="28"/>
      <c r="VOG911" s="28"/>
      <c r="VOH911" s="28"/>
      <c r="VOI911" s="28"/>
      <c r="VOJ911" s="28"/>
      <c r="VOK911" s="28"/>
      <c r="VOL911" s="28"/>
      <c r="VOM911" s="28"/>
      <c r="VON911" s="28"/>
      <c r="VOO911" s="28"/>
      <c r="VOP911" s="28"/>
      <c r="VOQ911" s="28"/>
      <c r="VOR911" s="28"/>
      <c r="VOS911" s="28"/>
      <c r="VOT911" s="28"/>
      <c r="VOU911" s="28"/>
      <c r="VOV911" s="28"/>
      <c r="VOW911" s="28"/>
      <c r="VOX911" s="28"/>
      <c r="VOY911" s="28"/>
      <c r="VOZ911" s="28"/>
      <c r="VPA911" s="28"/>
      <c r="VPB911" s="28"/>
      <c r="VPC911" s="28"/>
      <c r="VPD911" s="28"/>
      <c r="VPE911" s="28"/>
      <c r="VPF911" s="28"/>
      <c r="VPG911" s="28"/>
      <c r="VPH911" s="28"/>
      <c r="VPI911" s="28"/>
      <c r="VPJ911" s="28"/>
      <c r="VPK911" s="28"/>
      <c r="VPL911" s="28"/>
      <c r="VPM911" s="28"/>
      <c r="VPN911" s="28"/>
      <c r="VPO911" s="28"/>
      <c r="VPP911" s="28"/>
      <c r="VPQ911" s="28"/>
      <c r="VPR911" s="28"/>
      <c r="VPS911" s="28"/>
      <c r="VPT911" s="28"/>
      <c r="VPU911" s="28"/>
      <c r="VPV911" s="28"/>
      <c r="VPW911" s="28"/>
      <c r="VPX911" s="28"/>
      <c r="VPY911" s="28"/>
      <c r="VPZ911" s="28"/>
      <c r="VQA911" s="28"/>
      <c r="VQB911" s="28"/>
      <c r="VQC911" s="28"/>
      <c r="VQD911" s="28"/>
      <c r="VQE911" s="28"/>
      <c r="VQF911" s="28"/>
      <c r="VQG911" s="28"/>
      <c r="VQH911" s="28"/>
      <c r="VQI911" s="28"/>
      <c r="VQJ911" s="28"/>
      <c r="VQK911" s="28"/>
      <c r="VQL911" s="28"/>
      <c r="VQM911" s="28"/>
      <c r="VQN911" s="28"/>
      <c r="VQO911" s="28"/>
      <c r="VQP911" s="28"/>
      <c r="VQQ911" s="28"/>
      <c r="VQR911" s="28"/>
      <c r="VQS911" s="28"/>
      <c r="VQT911" s="28"/>
      <c r="VQU911" s="28"/>
      <c r="VQV911" s="28"/>
      <c r="VQW911" s="28"/>
      <c r="VQX911" s="28"/>
      <c r="VQY911" s="28"/>
      <c r="VQZ911" s="28"/>
      <c r="VRA911" s="28"/>
      <c r="VRB911" s="28"/>
      <c r="VRC911" s="28"/>
      <c r="VRD911" s="28"/>
      <c r="VRE911" s="28"/>
      <c r="VRF911" s="28"/>
      <c r="VRG911" s="28"/>
      <c r="VRH911" s="28"/>
      <c r="VRI911" s="28"/>
      <c r="VRJ911" s="28"/>
      <c r="VRK911" s="28"/>
      <c r="VRL911" s="28"/>
      <c r="VRM911" s="28"/>
      <c r="VRN911" s="28"/>
      <c r="VRO911" s="28"/>
      <c r="VRP911" s="28"/>
      <c r="VRQ911" s="28"/>
      <c r="VRR911" s="28"/>
      <c r="VRS911" s="28"/>
      <c r="VRT911" s="28"/>
      <c r="VRU911" s="28"/>
      <c r="VRV911" s="28"/>
      <c r="VRW911" s="28"/>
      <c r="VRX911" s="28"/>
      <c r="VRY911" s="28"/>
      <c r="VRZ911" s="28"/>
      <c r="VSA911" s="28"/>
      <c r="VSB911" s="28"/>
      <c r="VSC911" s="28"/>
      <c r="VSD911" s="28"/>
      <c r="VSE911" s="28"/>
      <c r="VSF911" s="28"/>
      <c r="VSG911" s="28"/>
      <c r="VSH911" s="28"/>
      <c r="VSI911" s="28"/>
      <c r="VSJ911" s="28"/>
      <c r="VSK911" s="28"/>
      <c r="VSL911" s="28"/>
      <c r="VSM911" s="28"/>
      <c r="VSN911" s="28"/>
      <c r="VSO911" s="28"/>
      <c r="VSP911" s="28"/>
      <c r="VSQ911" s="28"/>
      <c r="VSR911" s="28"/>
      <c r="VSS911" s="28"/>
      <c r="VST911" s="28"/>
      <c r="VSU911" s="28"/>
      <c r="VSV911" s="28"/>
      <c r="VSW911" s="28"/>
      <c r="VSX911" s="28"/>
      <c r="VSY911" s="28"/>
      <c r="VSZ911" s="28"/>
      <c r="VTA911" s="28"/>
      <c r="VTB911" s="28"/>
      <c r="VTC911" s="28"/>
      <c r="VTD911" s="28"/>
      <c r="VTE911" s="28"/>
      <c r="VTF911" s="28"/>
      <c r="VTG911" s="28"/>
      <c r="VTH911" s="28"/>
      <c r="VTI911" s="28"/>
      <c r="VTJ911" s="28"/>
      <c r="VTK911" s="28"/>
      <c r="VTL911" s="28"/>
      <c r="VTM911" s="28"/>
      <c r="VTN911" s="28"/>
      <c r="VTO911" s="28"/>
      <c r="VTP911" s="28"/>
      <c r="VTQ911" s="28"/>
      <c r="VTR911" s="28"/>
      <c r="VTS911" s="28"/>
      <c r="VTT911" s="28"/>
      <c r="VTU911" s="28"/>
      <c r="VTV911" s="28"/>
      <c r="VTW911" s="28"/>
      <c r="VTX911" s="28"/>
      <c r="VTY911" s="28"/>
      <c r="VTZ911" s="28"/>
      <c r="VUA911" s="28"/>
      <c r="VUB911" s="28"/>
      <c r="VUC911" s="28"/>
      <c r="VUD911" s="28"/>
      <c r="VUE911" s="28"/>
      <c r="VUF911" s="28"/>
      <c r="VUG911" s="28"/>
      <c r="VUH911" s="28"/>
      <c r="VUI911" s="28"/>
      <c r="VUJ911" s="28"/>
      <c r="VUK911" s="28"/>
      <c r="VUL911" s="28"/>
      <c r="VUM911" s="28"/>
      <c r="VUN911" s="28"/>
      <c r="VUO911" s="28"/>
      <c r="VUP911" s="28"/>
      <c r="VUQ911" s="28"/>
      <c r="VUR911" s="28"/>
      <c r="VUS911" s="28"/>
      <c r="VUT911" s="28"/>
      <c r="VUU911" s="28"/>
      <c r="VUV911" s="28"/>
      <c r="VUW911" s="28"/>
      <c r="VUX911" s="28"/>
      <c r="VUY911" s="28"/>
      <c r="VUZ911" s="28"/>
      <c r="VVA911" s="28"/>
      <c r="VVB911" s="28"/>
      <c r="VVC911" s="28"/>
      <c r="VVD911" s="28"/>
      <c r="VVE911" s="28"/>
      <c r="VVF911" s="28"/>
      <c r="VVG911" s="28"/>
      <c r="VVH911" s="28"/>
      <c r="VVI911" s="28"/>
      <c r="VVJ911" s="28"/>
      <c r="VVK911" s="28"/>
      <c r="VVL911" s="28"/>
      <c r="VVM911" s="28"/>
      <c r="VVN911" s="28"/>
      <c r="VVO911" s="28"/>
      <c r="VVP911" s="28"/>
      <c r="VVQ911" s="28"/>
      <c r="VVR911" s="28"/>
      <c r="VVS911" s="28"/>
      <c r="VVT911" s="28"/>
      <c r="VVU911" s="28"/>
      <c r="VVV911" s="28"/>
      <c r="VVW911" s="28"/>
      <c r="VVX911" s="28"/>
      <c r="VVY911" s="28"/>
      <c r="VVZ911" s="28"/>
      <c r="VWA911" s="28"/>
      <c r="VWB911" s="28"/>
      <c r="VWC911" s="28"/>
      <c r="VWD911" s="28"/>
      <c r="VWE911" s="28"/>
      <c r="VWF911" s="28"/>
      <c r="VWG911" s="28"/>
      <c r="VWH911" s="28"/>
      <c r="VWI911" s="28"/>
      <c r="VWJ911" s="28"/>
      <c r="VWK911" s="28"/>
      <c r="VWL911" s="28"/>
      <c r="VWM911" s="28"/>
      <c r="VWN911" s="28"/>
      <c r="VWO911" s="28"/>
      <c r="VWP911" s="28"/>
      <c r="VWQ911" s="28"/>
      <c r="VWR911" s="28"/>
      <c r="VWS911" s="28"/>
      <c r="VWT911" s="28"/>
      <c r="VWU911" s="28"/>
      <c r="VWV911" s="28"/>
      <c r="VWW911" s="28"/>
      <c r="VWX911" s="28"/>
      <c r="VWY911" s="28"/>
      <c r="VWZ911" s="28"/>
      <c r="VXA911" s="28"/>
      <c r="VXB911" s="28"/>
      <c r="VXC911" s="28"/>
      <c r="VXD911" s="28"/>
      <c r="VXE911" s="28"/>
      <c r="VXF911" s="28"/>
      <c r="VXG911" s="28"/>
      <c r="VXH911" s="28"/>
      <c r="VXI911" s="28"/>
      <c r="VXJ911" s="28"/>
      <c r="VXK911" s="28"/>
      <c r="VXL911" s="28"/>
      <c r="VXM911" s="28"/>
      <c r="VXN911" s="28"/>
      <c r="VXO911" s="28"/>
      <c r="VXP911" s="28"/>
      <c r="VXQ911" s="28"/>
      <c r="VXR911" s="28"/>
      <c r="VXS911" s="28"/>
      <c r="VXT911" s="28"/>
      <c r="VXU911" s="28"/>
      <c r="VXV911" s="28"/>
      <c r="VXW911" s="28"/>
      <c r="VXX911" s="28"/>
      <c r="VXY911" s="28"/>
      <c r="VXZ911" s="28"/>
      <c r="VYA911" s="28"/>
      <c r="VYB911" s="28"/>
      <c r="VYC911" s="28"/>
      <c r="VYD911" s="28"/>
      <c r="VYE911" s="28"/>
      <c r="VYF911" s="28"/>
      <c r="VYG911" s="28"/>
      <c r="VYH911" s="28"/>
      <c r="VYI911" s="28"/>
      <c r="VYJ911" s="28"/>
      <c r="VYK911" s="28"/>
      <c r="VYL911" s="28"/>
      <c r="VYM911" s="28"/>
      <c r="VYN911" s="28"/>
      <c r="VYO911" s="28"/>
      <c r="VYP911" s="28"/>
      <c r="VYQ911" s="28"/>
      <c r="VYR911" s="28"/>
      <c r="VYS911" s="28"/>
      <c r="VYT911" s="28"/>
      <c r="VYU911" s="28"/>
      <c r="VYV911" s="28"/>
      <c r="VYW911" s="28"/>
      <c r="VYX911" s="28"/>
      <c r="VYY911" s="28"/>
      <c r="VYZ911" s="28"/>
      <c r="VZA911" s="28"/>
      <c r="VZB911" s="28"/>
      <c r="VZC911" s="28"/>
      <c r="VZD911" s="28"/>
      <c r="VZE911" s="28"/>
      <c r="VZF911" s="28"/>
      <c r="VZG911" s="28"/>
      <c r="VZH911" s="28"/>
      <c r="VZI911" s="28"/>
      <c r="VZJ911" s="28"/>
      <c r="VZK911" s="28"/>
      <c r="VZL911" s="28"/>
      <c r="VZM911" s="28"/>
      <c r="VZN911" s="28"/>
      <c r="VZO911" s="28"/>
      <c r="VZP911" s="28"/>
      <c r="VZQ911" s="28"/>
      <c r="VZR911" s="28"/>
      <c r="VZS911" s="28"/>
      <c r="VZT911" s="28"/>
      <c r="VZU911" s="28"/>
      <c r="VZV911" s="28"/>
      <c r="VZW911" s="28"/>
      <c r="VZX911" s="28"/>
      <c r="VZY911" s="28"/>
      <c r="VZZ911" s="28"/>
      <c r="WAA911" s="28"/>
      <c r="WAB911" s="28"/>
      <c r="WAC911" s="28"/>
      <c r="WAD911" s="28"/>
      <c r="WAE911" s="28"/>
      <c r="WAF911" s="28"/>
      <c r="WAG911" s="28"/>
      <c r="WAH911" s="28"/>
      <c r="WAI911" s="28"/>
      <c r="WAJ911" s="28"/>
      <c r="WAK911" s="28"/>
      <c r="WAL911" s="28"/>
      <c r="WAM911" s="28"/>
      <c r="WAN911" s="28"/>
      <c r="WAO911" s="28"/>
      <c r="WAP911" s="28"/>
      <c r="WAQ911" s="28"/>
      <c r="WAR911" s="28"/>
      <c r="WAS911" s="28"/>
      <c r="WAT911" s="28"/>
      <c r="WAU911" s="28"/>
      <c r="WAV911" s="28"/>
      <c r="WAW911" s="28"/>
      <c r="WAX911" s="28"/>
      <c r="WAY911" s="28"/>
      <c r="WAZ911" s="28"/>
      <c r="WBA911" s="28"/>
      <c r="WBB911" s="28"/>
      <c r="WBC911" s="28"/>
      <c r="WBD911" s="28"/>
      <c r="WBE911" s="28"/>
      <c r="WBF911" s="28"/>
      <c r="WBG911" s="28"/>
      <c r="WBH911" s="28"/>
      <c r="WBI911" s="28"/>
      <c r="WBJ911" s="28"/>
      <c r="WBK911" s="28"/>
      <c r="WBL911" s="28"/>
      <c r="WBM911" s="28"/>
      <c r="WBN911" s="28"/>
      <c r="WBO911" s="28"/>
      <c r="WBP911" s="28"/>
      <c r="WBQ911" s="28"/>
      <c r="WBR911" s="28"/>
      <c r="WBS911" s="28"/>
      <c r="WBT911" s="28"/>
      <c r="WBU911" s="28"/>
      <c r="WBV911" s="28"/>
      <c r="WBW911" s="28"/>
      <c r="WBX911" s="28"/>
      <c r="WBY911" s="28"/>
      <c r="WBZ911" s="28"/>
      <c r="WCA911" s="28"/>
      <c r="WCB911" s="28"/>
      <c r="WCC911" s="28"/>
      <c r="WCD911" s="28"/>
      <c r="WCE911" s="28"/>
      <c r="WCF911" s="28"/>
      <c r="WCG911" s="28"/>
      <c r="WCH911" s="28"/>
      <c r="WCI911" s="28"/>
      <c r="WCJ911" s="28"/>
      <c r="WCK911" s="28"/>
      <c r="WCL911" s="28"/>
      <c r="WCM911" s="28"/>
      <c r="WCN911" s="28"/>
      <c r="WCO911" s="28"/>
      <c r="WCP911" s="28"/>
      <c r="WCQ911" s="28"/>
      <c r="WCR911" s="28"/>
      <c r="WCS911" s="28"/>
      <c r="WCT911" s="28"/>
      <c r="WCU911" s="28"/>
      <c r="WCV911" s="28"/>
      <c r="WCW911" s="28"/>
      <c r="WCX911" s="28"/>
      <c r="WCY911" s="28"/>
      <c r="WCZ911" s="28"/>
      <c r="WDA911" s="28"/>
      <c r="WDB911" s="28"/>
      <c r="WDC911" s="28"/>
      <c r="WDD911" s="28"/>
      <c r="WDE911" s="28"/>
      <c r="WDF911" s="28"/>
      <c r="WDG911" s="28"/>
      <c r="WDH911" s="28"/>
      <c r="WDI911" s="28"/>
      <c r="WDJ911" s="28"/>
      <c r="WDK911" s="28"/>
      <c r="WDL911" s="28"/>
      <c r="WDM911" s="28"/>
      <c r="WDN911" s="28"/>
      <c r="WDO911" s="28"/>
      <c r="WDP911" s="28"/>
      <c r="WDQ911" s="28"/>
      <c r="WDR911" s="28"/>
      <c r="WDS911" s="28"/>
      <c r="WDT911" s="28"/>
      <c r="WDU911" s="28"/>
      <c r="WDV911" s="28"/>
      <c r="WDW911" s="28"/>
      <c r="WDX911" s="28"/>
      <c r="WDY911" s="28"/>
      <c r="WDZ911" s="28"/>
      <c r="WEA911" s="28"/>
      <c r="WEB911" s="28"/>
      <c r="WEC911" s="28"/>
      <c r="WED911" s="28"/>
      <c r="WEE911" s="28"/>
      <c r="WEF911" s="28"/>
      <c r="WEG911" s="28"/>
      <c r="WEH911" s="28"/>
      <c r="WEI911" s="28"/>
      <c r="WEJ911" s="28"/>
      <c r="WEK911" s="28"/>
      <c r="WEL911" s="28"/>
      <c r="WEM911" s="28"/>
      <c r="WEN911" s="28"/>
      <c r="WEO911" s="28"/>
      <c r="WEP911" s="28"/>
      <c r="WEQ911" s="28"/>
      <c r="WER911" s="28"/>
      <c r="WES911" s="28"/>
      <c r="WET911" s="28"/>
      <c r="WEU911" s="28"/>
      <c r="WEV911" s="28"/>
      <c r="WEW911" s="28"/>
      <c r="WEX911" s="28"/>
      <c r="WEY911" s="28"/>
      <c r="WEZ911" s="28"/>
      <c r="WFA911" s="28"/>
      <c r="WFB911" s="28"/>
      <c r="WFC911" s="28"/>
      <c r="WFD911" s="28"/>
      <c r="WFE911" s="28"/>
      <c r="WFF911" s="28"/>
      <c r="WFG911" s="28"/>
      <c r="WFH911" s="28"/>
      <c r="WFI911" s="28"/>
      <c r="WFJ911" s="28"/>
      <c r="WFK911" s="28"/>
      <c r="WFL911" s="28"/>
      <c r="WFM911" s="28"/>
      <c r="WFN911" s="28"/>
      <c r="WFO911" s="28"/>
      <c r="WFP911" s="28"/>
      <c r="WFQ911" s="28"/>
      <c r="WFR911" s="28"/>
      <c r="WFS911" s="28"/>
      <c r="WFT911" s="28"/>
      <c r="WFU911" s="28"/>
      <c r="WFV911" s="28"/>
      <c r="WFW911" s="28"/>
      <c r="WFX911" s="28"/>
      <c r="WFY911" s="28"/>
      <c r="WFZ911" s="28"/>
      <c r="WGA911" s="28"/>
      <c r="WGB911" s="28"/>
      <c r="WGC911" s="28"/>
      <c r="WGD911" s="28"/>
      <c r="WGE911" s="28"/>
      <c r="WGF911" s="28"/>
      <c r="WGG911" s="28"/>
      <c r="WGH911" s="28"/>
      <c r="WGI911" s="28"/>
      <c r="WGJ911" s="28"/>
      <c r="WGK911" s="28"/>
      <c r="WGL911" s="28"/>
      <c r="WGM911" s="28"/>
      <c r="WGN911" s="28"/>
      <c r="WGO911" s="28"/>
      <c r="WGP911" s="28"/>
      <c r="WGQ911" s="28"/>
      <c r="WGR911" s="28"/>
      <c r="WGS911" s="28"/>
      <c r="WGT911" s="28"/>
      <c r="WGU911" s="28"/>
      <c r="WGV911" s="28"/>
      <c r="WGW911" s="28"/>
      <c r="WGX911" s="28"/>
      <c r="WGY911" s="28"/>
      <c r="WGZ911" s="28"/>
      <c r="WHA911" s="28"/>
      <c r="WHB911" s="28"/>
      <c r="WHC911" s="28"/>
      <c r="WHD911" s="28"/>
      <c r="WHE911" s="28"/>
      <c r="WHF911" s="28"/>
      <c r="WHG911" s="28"/>
      <c r="WHH911" s="28"/>
      <c r="WHI911" s="28"/>
      <c r="WHJ911" s="28"/>
      <c r="WHK911" s="28"/>
      <c r="WHL911" s="28"/>
      <c r="WHM911" s="28"/>
      <c r="WHN911" s="28"/>
      <c r="WHO911" s="28"/>
      <c r="WHP911" s="28"/>
      <c r="WHQ911" s="28"/>
      <c r="WHR911" s="28"/>
      <c r="WHS911" s="28"/>
      <c r="WHT911" s="28"/>
      <c r="WHU911" s="28"/>
      <c r="WHV911" s="28"/>
      <c r="WHW911" s="28"/>
      <c r="WHX911" s="28"/>
      <c r="WHY911" s="28"/>
      <c r="WHZ911" s="28"/>
      <c r="WIA911" s="28"/>
      <c r="WIB911" s="28"/>
      <c r="WIC911" s="28"/>
      <c r="WID911" s="28"/>
      <c r="WIE911" s="28"/>
      <c r="WIF911" s="28"/>
      <c r="WIG911" s="28"/>
      <c r="WIH911" s="28"/>
      <c r="WII911" s="28"/>
      <c r="WIJ911" s="28"/>
      <c r="WIK911" s="28"/>
      <c r="WIL911" s="28"/>
      <c r="WIM911" s="28"/>
      <c r="WIN911" s="28"/>
      <c r="WIO911" s="28"/>
      <c r="WIP911" s="28"/>
      <c r="WIQ911" s="28"/>
      <c r="WIR911" s="28"/>
      <c r="WIS911" s="28"/>
      <c r="WIT911" s="28"/>
      <c r="WIU911" s="28"/>
      <c r="WIV911" s="28"/>
      <c r="WIW911" s="28"/>
      <c r="WIX911" s="28"/>
      <c r="WIY911" s="28"/>
      <c r="WIZ911" s="28"/>
      <c r="WJA911" s="28"/>
      <c r="WJB911" s="28"/>
      <c r="WJC911" s="28"/>
      <c r="WJD911" s="28"/>
      <c r="WJE911" s="28"/>
      <c r="WJF911" s="28"/>
      <c r="WJG911" s="28"/>
      <c r="WJH911" s="28"/>
      <c r="WJI911" s="28"/>
      <c r="WJJ911" s="28"/>
      <c r="WJK911" s="28"/>
      <c r="WJL911" s="28"/>
      <c r="WJM911" s="28"/>
      <c r="WJN911" s="28"/>
      <c r="WJO911" s="28"/>
      <c r="WJP911" s="28"/>
      <c r="WJQ911" s="28"/>
      <c r="WJR911" s="28"/>
      <c r="WJS911" s="28"/>
      <c r="WJT911" s="28"/>
      <c r="WJU911" s="28"/>
      <c r="WJV911" s="28"/>
      <c r="WJW911" s="28"/>
      <c r="WJX911" s="28"/>
      <c r="WJY911" s="28"/>
      <c r="WJZ911" s="28"/>
      <c r="WKA911" s="28"/>
      <c r="WKB911" s="28"/>
      <c r="WKC911" s="28"/>
      <c r="WKD911" s="28"/>
      <c r="WKE911" s="28"/>
      <c r="WKF911" s="28"/>
      <c r="WKG911" s="28"/>
      <c r="WKH911" s="28"/>
      <c r="WKI911" s="28"/>
      <c r="WKJ911" s="28"/>
      <c r="WKK911" s="28"/>
      <c r="WKL911" s="28"/>
      <c r="WKM911" s="28"/>
      <c r="WKN911" s="28"/>
      <c r="WKO911" s="28"/>
      <c r="WKP911" s="28"/>
      <c r="WKQ911" s="28"/>
      <c r="WKR911" s="28"/>
      <c r="WKS911" s="28"/>
      <c r="WKT911" s="28"/>
      <c r="WKU911" s="28"/>
      <c r="WKV911" s="28"/>
      <c r="WKW911" s="28"/>
      <c r="WKX911" s="28"/>
      <c r="WKY911" s="28"/>
      <c r="WKZ911" s="28"/>
      <c r="WLA911" s="28"/>
      <c r="WLB911" s="28"/>
      <c r="WLC911" s="28"/>
      <c r="WLD911" s="28"/>
      <c r="WLE911" s="28"/>
      <c r="WLF911" s="28"/>
      <c r="WLG911" s="28"/>
      <c r="WLH911" s="28"/>
      <c r="WLI911" s="28"/>
      <c r="WLJ911" s="28"/>
      <c r="WLK911" s="28"/>
      <c r="WLL911" s="28"/>
      <c r="WLM911" s="28"/>
      <c r="WLN911" s="28"/>
      <c r="WLO911" s="28"/>
      <c r="WLP911" s="28"/>
      <c r="WLQ911" s="28"/>
      <c r="WLR911" s="28"/>
      <c r="WLS911" s="28"/>
      <c r="WLT911" s="28"/>
      <c r="WLU911" s="28"/>
      <c r="WLV911" s="28"/>
      <c r="WLW911" s="28"/>
      <c r="WLX911" s="28"/>
      <c r="WLY911" s="28"/>
      <c r="WLZ911" s="28"/>
      <c r="WMA911" s="28"/>
      <c r="WMB911" s="28"/>
      <c r="WMC911" s="28"/>
      <c r="WMD911" s="28"/>
      <c r="WME911" s="28"/>
      <c r="WMF911" s="28"/>
      <c r="WMG911" s="28"/>
      <c r="WMH911" s="28"/>
      <c r="WMI911" s="28"/>
      <c r="WMJ911" s="28"/>
      <c r="WMK911" s="28"/>
      <c r="WML911" s="28"/>
      <c r="WMM911" s="28"/>
      <c r="WMN911" s="28"/>
      <c r="WMO911" s="28"/>
      <c r="WMP911" s="28"/>
      <c r="WMQ911" s="28"/>
      <c r="WMR911" s="28"/>
      <c r="WMS911" s="28"/>
      <c r="WMT911" s="28"/>
      <c r="WMU911" s="28"/>
      <c r="WMV911" s="28"/>
      <c r="WMW911" s="28"/>
      <c r="WMX911" s="28"/>
      <c r="WMY911" s="28"/>
      <c r="WMZ911" s="28"/>
      <c r="WNA911" s="28"/>
      <c r="WNB911" s="28"/>
      <c r="WNC911" s="28"/>
      <c r="WND911" s="28"/>
      <c r="WNE911" s="28"/>
      <c r="WNF911" s="28"/>
      <c r="WNG911" s="28"/>
      <c r="WNH911" s="28"/>
      <c r="WNI911" s="28"/>
      <c r="WNJ911" s="28"/>
      <c r="WNK911" s="28"/>
      <c r="WNL911" s="28"/>
      <c r="WNM911" s="28"/>
      <c r="WNN911" s="28"/>
      <c r="WNO911" s="28"/>
      <c r="WNP911" s="28"/>
      <c r="WNQ911" s="28"/>
      <c r="WNR911" s="28"/>
      <c r="WNS911" s="28"/>
      <c r="WNT911" s="28"/>
      <c r="WNU911" s="28"/>
      <c r="WNV911" s="28"/>
      <c r="WNW911" s="28"/>
      <c r="WNX911" s="28"/>
      <c r="WNY911" s="28"/>
      <c r="WNZ911" s="28"/>
      <c r="WOA911" s="28"/>
      <c r="WOB911" s="28"/>
      <c r="WOC911" s="28"/>
      <c r="WOD911" s="28"/>
      <c r="WOE911" s="28"/>
      <c r="WOF911" s="28"/>
      <c r="WOG911" s="28"/>
      <c r="WOH911" s="28"/>
      <c r="WOI911" s="28"/>
      <c r="WOJ911" s="28"/>
      <c r="WOK911" s="28"/>
      <c r="WOL911" s="28"/>
      <c r="WOM911" s="28"/>
      <c r="WON911" s="28"/>
      <c r="WOO911" s="28"/>
      <c r="WOP911" s="28"/>
      <c r="WOQ911" s="28"/>
      <c r="WOR911" s="28"/>
      <c r="WOS911" s="28"/>
      <c r="WOT911" s="28"/>
      <c r="WOU911" s="28"/>
      <c r="WOV911" s="28"/>
      <c r="WOW911" s="28"/>
      <c r="WOX911" s="28"/>
      <c r="WOY911" s="28"/>
      <c r="WOZ911" s="28"/>
      <c r="WPA911" s="28"/>
      <c r="WPB911" s="28"/>
      <c r="WPC911" s="28"/>
      <c r="WPD911" s="28"/>
      <c r="WPE911" s="28"/>
      <c r="WPF911" s="28"/>
      <c r="WPG911" s="28"/>
      <c r="WPH911" s="28"/>
      <c r="WPI911" s="28"/>
      <c r="WPJ911" s="28"/>
      <c r="WPK911" s="28"/>
      <c r="WPL911" s="28"/>
      <c r="WPM911" s="28"/>
      <c r="WPN911" s="28"/>
      <c r="WPO911" s="28"/>
      <c r="WPP911" s="28"/>
      <c r="WPQ911" s="28"/>
      <c r="WPR911" s="28"/>
      <c r="WPS911" s="28"/>
      <c r="WPT911" s="28"/>
      <c r="WPU911" s="28"/>
      <c r="WPV911" s="28"/>
      <c r="WPW911" s="28"/>
      <c r="WPX911" s="28"/>
      <c r="WPY911" s="28"/>
      <c r="WPZ911" s="28"/>
      <c r="WQA911" s="28"/>
      <c r="WQB911" s="28"/>
      <c r="WQC911" s="28"/>
      <c r="WQD911" s="28"/>
      <c r="WQE911" s="28"/>
      <c r="WQF911" s="28"/>
      <c r="WQG911" s="28"/>
      <c r="WQH911" s="28"/>
      <c r="WQI911" s="28"/>
      <c r="WQJ911" s="28"/>
      <c r="WQK911" s="28"/>
      <c r="WQL911" s="28"/>
      <c r="WQM911" s="28"/>
      <c r="WQN911" s="28"/>
      <c r="WQO911" s="28"/>
      <c r="WQP911" s="28"/>
      <c r="WQQ911" s="28"/>
      <c r="WQR911" s="28"/>
      <c r="WQS911" s="28"/>
      <c r="WQT911" s="28"/>
      <c r="WQU911" s="28"/>
      <c r="WQV911" s="28"/>
      <c r="WQW911" s="28"/>
      <c r="WQX911" s="28"/>
      <c r="WQY911" s="28"/>
      <c r="WQZ911" s="28"/>
      <c r="WRA911" s="28"/>
      <c r="WRB911" s="28"/>
      <c r="WRC911" s="28"/>
      <c r="WRD911" s="28"/>
      <c r="WRE911" s="28"/>
      <c r="WRF911" s="28"/>
      <c r="WRG911" s="28"/>
      <c r="WRH911" s="28"/>
      <c r="WRI911" s="28"/>
      <c r="WRJ911" s="28"/>
      <c r="WRK911" s="28"/>
      <c r="WRL911" s="28"/>
      <c r="WRM911" s="28"/>
      <c r="WRN911" s="28"/>
      <c r="WRO911" s="28"/>
      <c r="WRP911" s="28"/>
      <c r="WRQ911" s="28"/>
      <c r="WRR911" s="28"/>
      <c r="WRS911" s="28"/>
      <c r="WRT911" s="28"/>
      <c r="WRU911" s="28"/>
      <c r="WRV911" s="28"/>
      <c r="WRW911" s="28"/>
      <c r="WRX911" s="28"/>
      <c r="WRY911" s="28"/>
      <c r="WRZ911" s="28"/>
      <c r="WSA911" s="28"/>
      <c r="WSB911" s="28"/>
      <c r="WSC911" s="28"/>
      <c r="WSD911" s="28"/>
      <c r="WSE911" s="28"/>
      <c r="WSF911" s="28"/>
      <c r="WSG911" s="28"/>
      <c r="WSH911" s="28"/>
      <c r="WSI911" s="28"/>
      <c r="WSJ911" s="28"/>
      <c r="WSK911" s="28"/>
      <c r="WSL911" s="28"/>
      <c r="WSM911" s="28"/>
      <c r="WSN911" s="28"/>
      <c r="WSO911" s="28"/>
      <c r="WSP911" s="28"/>
      <c r="WSQ911" s="28"/>
      <c r="WSR911" s="28"/>
      <c r="WSS911" s="28"/>
      <c r="WST911" s="28"/>
      <c r="WSU911" s="28"/>
      <c r="WSV911" s="28"/>
      <c r="WSW911" s="28"/>
      <c r="WSX911" s="28"/>
      <c r="WSY911" s="28"/>
      <c r="WSZ911" s="28"/>
      <c r="WTA911" s="28"/>
      <c r="WTB911" s="28"/>
      <c r="WTC911" s="28"/>
      <c r="WTD911" s="28"/>
      <c r="WTE911" s="28"/>
      <c r="WTF911" s="28"/>
      <c r="WTG911" s="28"/>
      <c r="WTH911" s="28"/>
      <c r="WTI911" s="28"/>
      <c r="WTJ911" s="28"/>
      <c r="WTK911" s="28"/>
      <c r="WTL911" s="28"/>
      <c r="WTM911" s="28"/>
      <c r="WTN911" s="28"/>
      <c r="WTO911" s="28"/>
      <c r="WTP911" s="28"/>
      <c r="WTQ911" s="28"/>
      <c r="WTR911" s="28"/>
      <c r="WTS911" s="28"/>
      <c r="WTT911" s="28"/>
      <c r="WTU911" s="28"/>
      <c r="WTV911" s="28"/>
      <c r="WTW911" s="28"/>
      <c r="WTX911" s="28"/>
      <c r="WTY911" s="28"/>
      <c r="WTZ911" s="28"/>
      <c r="WUA911" s="28"/>
      <c r="WUB911" s="28"/>
      <c r="WUC911" s="28"/>
      <c r="WUD911" s="28"/>
      <c r="WUE911" s="28"/>
      <c r="WUF911" s="28"/>
      <c r="WUG911" s="28"/>
      <c r="WUH911" s="28"/>
      <c r="WUI911" s="28"/>
      <c r="WUJ911" s="28"/>
      <c r="WUK911" s="28"/>
      <c r="WUL911" s="28"/>
      <c r="WUM911" s="28"/>
      <c r="WUN911" s="28"/>
      <c r="WUO911" s="28"/>
      <c r="WUP911" s="28"/>
      <c r="WUQ911" s="28"/>
      <c r="WUR911" s="28"/>
      <c r="WUS911" s="28"/>
      <c r="WUT911" s="28"/>
      <c r="WUU911" s="28"/>
      <c r="WUV911" s="28"/>
      <c r="WUW911" s="28"/>
      <c r="WUX911" s="28"/>
      <c r="WUY911" s="28"/>
      <c r="WUZ911" s="28"/>
      <c r="WVA911" s="28"/>
      <c r="WVB911" s="28"/>
      <c r="WVC911" s="28"/>
      <c r="WVD911" s="28"/>
      <c r="WVE911" s="28"/>
      <c r="WVF911" s="28"/>
      <c r="WVG911" s="28"/>
      <c r="WVH911" s="28"/>
      <c r="WVI911" s="28"/>
      <c r="WVJ911" s="28"/>
      <c r="WVK911" s="28"/>
      <c r="WVL911" s="28"/>
      <c r="WVM911" s="28"/>
      <c r="WVN911" s="28"/>
      <c r="WVO911" s="28"/>
      <c r="WVP911" s="28"/>
      <c r="WVQ911" s="28"/>
      <c r="WVR911" s="28"/>
      <c r="WVS911" s="28"/>
      <c r="WVT911" s="28"/>
      <c r="WVU911" s="28"/>
      <c r="WVV911" s="28"/>
      <c r="WVW911" s="28"/>
      <c r="WVX911" s="28"/>
      <c r="WVY911" s="28"/>
      <c r="WVZ911" s="28"/>
      <c r="WWA911" s="28"/>
      <c r="WWB911" s="28"/>
      <c r="WWC911" s="28"/>
      <c r="WWD911" s="28"/>
      <c r="WWE911" s="28"/>
      <c r="WWF911" s="28"/>
      <c r="WWG911" s="28"/>
      <c r="WWH911" s="28"/>
      <c r="WWI911" s="28"/>
      <c r="WWJ911" s="28"/>
      <c r="WWK911" s="28"/>
      <c r="WWL911" s="28"/>
      <c r="WWM911" s="28"/>
      <c r="WWN911" s="28"/>
      <c r="WWO911" s="28"/>
      <c r="WWP911" s="28"/>
      <c r="WWQ911" s="28"/>
      <c r="WWR911" s="28"/>
      <c r="WWS911" s="28"/>
      <c r="WWT911" s="28"/>
      <c r="WWU911" s="28"/>
      <c r="WWV911" s="28"/>
      <c r="WWW911" s="28"/>
      <c r="WWX911" s="28"/>
      <c r="WWY911" s="28"/>
      <c r="WWZ911" s="28"/>
      <c r="WXA911" s="28"/>
      <c r="WXB911" s="28"/>
      <c r="WXC911" s="28"/>
      <c r="WXD911" s="28"/>
      <c r="WXE911" s="28"/>
      <c r="WXF911" s="28"/>
      <c r="WXG911" s="28"/>
      <c r="WXH911" s="28"/>
      <c r="WXI911" s="28"/>
      <c r="WXJ911" s="28"/>
      <c r="WXK911" s="28"/>
      <c r="WXL911" s="28"/>
      <c r="WXM911" s="28"/>
      <c r="WXN911" s="28"/>
      <c r="WXO911" s="28"/>
      <c r="WXP911" s="28"/>
      <c r="WXQ911" s="28"/>
      <c r="WXR911" s="28"/>
      <c r="WXS911" s="28"/>
      <c r="WXT911" s="28"/>
      <c r="WXU911" s="28"/>
      <c r="WXV911" s="28"/>
      <c r="WXW911" s="28"/>
      <c r="WXX911" s="28"/>
      <c r="WXY911" s="28"/>
      <c r="WXZ911" s="28"/>
      <c r="WYA911" s="28"/>
      <c r="WYB911" s="28"/>
      <c r="WYC911" s="28"/>
      <c r="WYD911" s="28"/>
      <c r="WYE911" s="28"/>
      <c r="WYF911" s="28"/>
      <c r="WYG911" s="28"/>
      <c r="WYH911" s="28"/>
      <c r="WYI911" s="28"/>
      <c r="WYJ911" s="28"/>
      <c r="WYK911" s="28"/>
      <c r="WYL911" s="28"/>
      <c r="WYM911" s="28"/>
      <c r="WYN911" s="28"/>
      <c r="WYO911" s="28"/>
      <c r="WYP911" s="28"/>
      <c r="WYQ911" s="28"/>
      <c r="WYR911" s="28"/>
      <c r="WYS911" s="28"/>
      <c r="WYT911" s="28"/>
      <c r="WYU911" s="28"/>
      <c r="WYV911" s="28"/>
      <c r="WYW911" s="28"/>
      <c r="WYX911" s="28"/>
      <c r="WYY911" s="28"/>
      <c r="WYZ911" s="28"/>
      <c r="WZA911" s="28"/>
      <c r="WZB911" s="28"/>
      <c r="WZC911" s="28"/>
      <c r="WZD911" s="28"/>
      <c r="WZE911" s="28"/>
      <c r="WZF911" s="28"/>
      <c r="WZG911" s="28"/>
      <c r="WZH911" s="28"/>
      <c r="WZI911" s="28"/>
      <c r="WZJ911" s="28"/>
      <c r="WZK911" s="28"/>
      <c r="WZL911" s="28"/>
      <c r="WZM911" s="28"/>
      <c r="WZN911" s="28"/>
      <c r="WZO911" s="28"/>
      <c r="WZP911" s="28"/>
      <c r="WZQ911" s="28"/>
      <c r="WZR911" s="28"/>
      <c r="WZS911" s="28"/>
      <c r="WZT911" s="28"/>
      <c r="WZU911" s="28"/>
      <c r="WZV911" s="28"/>
      <c r="WZW911" s="28"/>
      <c r="WZX911" s="28"/>
      <c r="WZY911" s="28"/>
      <c r="WZZ911" s="28"/>
      <c r="XAA911" s="28"/>
      <c r="XAB911" s="28"/>
      <c r="XAC911" s="28"/>
      <c r="XAD911" s="28"/>
      <c r="XAE911" s="28"/>
      <c r="XAF911" s="28"/>
      <c r="XAG911" s="28"/>
      <c r="XAH911" s="28"/>
      <c r="XAI911" s="28"/>
      <c r="XAJ911" s="28"/>
      <c r="XAK911" s="28"/>
      <c r="XAL911" s="28"/>
      <c r="XAM911" s="28"/>
      <c r="XAN911" s="28"/>
      <c r="XAO911" s="28"/>
      <c r="XAP911" s="28"/>
      <c r="XAQ911" s="28"/>
      <c r="XAR911" s="28"/>
      <c r="XAS911" s="28"/>
      <c r="XAT911" s="28"/>
      <c r="XAU911" s="28"/>
      <c r="XAV911" s="28"/>
      <c r="XAW911" s="28"/>
      <c r="XAX911" s="28"/>
      <c r="XAY911" s="28"/>
      <c r="XAZ911" s="28"/>
      <c r="XBA911" s="28"/>
      <c r="XBB911" s="28"/>
      <c r="XBC911" s="28"/>
      <c r="XBD911" s="28"/>
      <c r="XBE911" s="28"/>
      <c r="XBF911" s="28"/>
      <c r="XBG911" s="28"/>
      <c r="XBH911" s="28"/>
      <c r="XBI911" s="28"/>
      <c r="XBJ911" s="28"/>
      <c r="XBK911" s="28"/>
      <c r="XBL911" s="28"/>
      <c r="XBM911" s="28"/>
      <c r="XBN911" s="28"/>
      <c r="XBO911" s="28"/>
      <c r="XBP911" s="28"/>
      <c r="XBQ911" s="28"/>
      <c r="XBR911" s="28"/>
      <c r="XBS911" s="28"/>
      <c r="XBT911" s="28"/>
      <c r="XBU911" s="28"/>
      <c r="XBV911" s="28"/>
      <c r="XBW911" s="28"/>
      <c r="XBX911" s="28"/>
      <c r="XBY911" s="28"/>
      <c r="XBZ911" s="28"/>
      <c r="XCA911" s="28"/>
      <c r="XCB911" s="28"/>
      <c r="XCC911" s="28"/>
      <c r="XCD911" s="28"/>
      <c r="XCE911" s="28"/>
      <c r="XCF911" s="28"/>
      <c r="XCG911" s="28"/>
      <c r="XCH911" s="28"/>
      <c r="XCI911" s="28"/>
      <c r="XCJ911" s="28"/>
      <c r="XCK911" s="28"/>
      <c r="XCL911" s="28"/>
      <c r="XCM911" s="28"/>
      <c r="XCN911" s="28"/>
      <c r="XCO911" s="28"/>
      <c r="XCP911" s="28"/>
      <c r="XCQ911" s="28"/>
      <c r="XCR911" s="28"/>
      <c r="XCS911" s="28"/>
      <c r="XCT911" s="28"/>
      <c r="XCU911" s="28"/>
      <c r="XCV911" s="28"/>
      <c r="XCW911" s="28"/>
      <c r="XCX911" s="28"/>
      <c r="XCY911" s="28"/>
      <c r="XCZ911" s="28"/>
      <c r="XDA911" s="28"/>
      <c r="XDB911" s="28"/>
      <c r="XDC911" s="28"/>
      <c r="XDD911" s="28"/>
      <c r="XDE911" s="28"/>
      <c r="XDF911" s="28"/>
      <c r="XDG911" s="28"/>
      <c r="XDH911" s="28"/>
      <c r="XDI911" s="28"/>
      <c r="XDJ911" s="28"/>
      <c r="XDK911" s="28"/>
      <c r="XDL911" s="28"/>
      <c r="XDM911" s="28"/>
      <c r="XDN911" s="28"/>
      <c r="XDO911" s="28"/>
      <c r="XDP911" s="28"/>
      <c r="XDQ911" s="28"/>
      <c r="XDR911" s="28"/>
      <c r="XDS911" s="28"/>
      <c r="XDT911" s="28"/>
      <c r="XDU911" s="28"/>
      <c r="XDV911" s="28"/>
      <c r="XDW911" s="28"/>
      <c r="XDX911" s="28"/>
      <c r="XDY911" s="28"/>
      <c r="XDZ911" s="28"/>
      <c r="XEA911" s="28"/>
      <c r="XEB911" s="28"/>
      <c r="XEC911" s="28"/>
      <c r="XED911" s="28"/>
      <c r="XEE911" s="28"/>
      <c r="XEF911" s="28"/>
      <c r="XEG911" s="28"/>
      <c r="XEH911" s="28"/>
      <c r="XEI911" s="28"/>
      <c r="XEJ911" s="28"/>
      <c r="XEK911" s="28"/>
      <c r="XEL911" s="28"/>
      <c r="XEM911" s="28"/>
      <c r="XEN911" s="28"/>
      <c r="XEO911" s="28"/>
      <c r="XEP911" s="28"/>
      <c r="XEQ911" s="28"/>
      <c r="XER911" s="28"/>
      <c r="XES911" s="28"/>
      <c r="XET911" s="28"/>
      <c r="XEU911" s="28"/>
      <c r="XEV911" s="28"/>
      <c r="XEW911" s="28"/>
    </row>
    <row r="912" spans="1:16377" ht="22.5" customHeight="1" x14ac:dyDescent="0.25">
      <c r="A912" s="143" t="str">
        <f t="shared" si="256"/>
        <v>859.</v>
      </c>
      <c r="B912" s="149" t="s">
        <v>3003</v>
      </c>
      <c r="C912" s="52">
        <v>1971</v>
      </c>
      <c r="D912" s="143" t="s">
        <v>3015</v>
      </c>
      <c r="E912" s="143" t="s">
        <v>3018</v>
      </c>
      <c r="F912" s="52">
        <v>2</v>
      </c>
      <c r="G912" s="52">
        <v>1</v>
      </c>
      <c r="H912" s="4">
        <v>249.9</v>
      </c>
      <c r="I912" s="145">
        <v>188.9</v>
      </c>
      <c r="J912" s="4">
        <v>188.9</v>
      </c>
      <c r="K912" s="62">
        <v>14</v>
      </c>
      <c r="L912" s="9">
        <f>Q912+S912+U912+W912+Y912+AA912+AD912+AE912</f>
        <v>408694</v>
      </c>
      <c r="M912" s="9"/>
      <c r="N912" s="9"/>
      <c r="O912" s="9"/>
      <c r="P912" s="145">
        <f>L912</f>
        <v>408694</v>
      </c>
      <c r="Q912" s="9">
        <v>408694</v>
      </c>
      <c r="R912" s="62"/>
      <c r="S912" s="9"/>
      <c r="T912" s="9"/>
      <c r="U912" s="9"/>
      <c r="V912" s="9"/>
      <c r="W912" s="9"/>
      <c r="X912" s="9"/>
      <c r="Y912" s="9"/>
      <c r="Z912" s="9"/>
      <c r="AA912" s="9"/>
      <c r="AB912" s="4"/>
      <c r="AC912" s="4"/>
      <c r="AD912" s="145"/>
      <c r="AE912" s="9"/>
      <c r="AF912" s="35">
        <v>2025</v>
      </c>
      <c r="AG912" s="259"/>
      <c r="AH912" s="29">
        <v>859</v>
      </c>
      <c r="AI912" s="29" t="s">
        <v>155</v>
      </c>
      <c r="AJ912" s="29" t="str">
        <f t="shared" si="257"/>
        <v>859.</v>
      </c>
      <c r="AK912" s="28"/>
      <c r="AL912" s="44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  <c r="IW912" s="28"/>
      <c r="IX912" s="28"/>
      <c r="IY912" s="28"/>
      <c r="IZ912" s="28"/>
      <c r="JA912" s="28"/>
      <c r="JB912" s="28"/>
      <c r="JC912" s="28"/>
      <c r="JD912" s="28"/>
      <c r="JE912" s="28"/>
      <c r="JF912" s="28"/>
      <c r="JG912" s="28"/>
      <c r="JH912" s="28"/>
      <c r="JI912" s="28"/>
      <c r="JJ912" s="28"/>
      <c r="JK912" s="28"/>
      <c r="JL912" s="28"/>
      <c r="JM912" s="28"/>
      <c r="JN912" s="28"/>
      <c r="JO912" s="28"/>
      <c r="JP912" s="28"/>
      <c r="JQ912" s="28"/>
      <c r="JR912" s="28"/>
      <c r="JS912" s="28"/>
      <c r="JT912" s="28"/>
      <c r="JU912" s="28"/>
      <c r="JV912" s="28"/>
      <c r="JW912" s="28"/>
      <c r="JX912" s="28"/>
      <c r="JY912" s="28"/>
      <c r="JZ912" s="28"/>
      <c r="KA912" s="28"/>
      <c r="KB912" s="28"/>
      <c r="KC912" s="28"/>
      <c r="KD912" s="28"/>
      <c r="KE912" s="28"/>
      <c r="KF912" s="28"/>
      <c r="KG912" s="28"/>
      <c r="KH912" s="28"/>
      <c r="KI912" s="28"/>
      <c r="KJ912" s="28"/>
      <c r="KK912" s="28"/>
      <c r="KL912" s="28"/>
      <c r="KM912" s="28"/>
      <c r="KN912" s="28"/>
      <c r="KO912" s="28"/>
      <c r="KP912" s="28"/>
      <c r="KQ912" s="28"/>
      <c r="KR912" s="28"/>
      <c r="KS912" s="28"/>
      <c r="KT912" s="28"/>
      <c r="KU912" s="28"/>
      <c r="KV912" s="28"/>
      <c r="KW912" s="28"/>
      <c r="KX912" s="28"/>
      <c r="KY912" s="28"/>
      <c r="KZ912" s="28"/>
      <c r="LA912" s="28"/>
      <c r="LB912" s="28"/>
      <c r="LC912" s="28"/>
      <c r="LD912" s="28"/>
      <c r="LE912" s="28"/>
      <c r="LF912" s="28"/>
      <c r="LG912" s="28"/>
      <c r="LH912" s="28"/>
      <c r="LI912" s="28"/>
      <c r="LJ912" s="28"/>
      <c r="LK912" s="28"/>
      <c r="LL912" s="28"/>
      <c r="LM912" s="28"/>
      <c r="LN912" s="28"/>
      <c r="LO912" s="28"/>
      <c r="LP912" s="28"/>
      <c r="LQ912" s="28"/>
      <c r="LR912" s="28"/>
      <c r="LS912" s="28"/>
      <c r="LT912" s="28"/>
      <c r="LU912" s="28"/>
      <c r="LV912" s="28"/>
      <c r="LW912" s="28"/>
      <c r="LX912" s="28"/>
      <c r="LY912" s="28"/>
      <c r="LZ912" s="28"/>
      <c r="MA912" s="28"/>
      <c r="MB912" s="28"/>
      <c r="MC912" s="28"/>
      <c r="MD912" s="28"/>
      <c r="ME912" s="28"/>
      <c r="MF912" s="28"/>
      <c r="MG912" s="28"/>
      <c r="MH912" s="28"/>
      <c r="MI912" s="28"/>
      <c r="MJ912" s="28"/>
      <c r="MK912" s="28"/>
      <c r="ML912" s="28"/>
      <c r="MM912" s="28"/>
      <c r="MN912" s="28"/>
      <c r="MO912" s="28"/>
      <c r="MP912" s="28"/>
      <c r="MQ912" s="28"/>
      <c r="MR912" s="28"/>
      <c r="MS912" s="28"/>
      <c r="MT912" s="28"/>
      <c r="MU912" s="28"/>
      <c r="MV912" s="28"/>
      <c r="MW912" s="28"/>
      <c r="MX912" s="28"/>
      <c r="MY912" s="28"/>
      <c r="MZ912" s="28"/>
      <c r="NA912" s="28"/>
      <c r="NB912" s="28"/>
      <c r="NC912" s="28"/>
      <c r="ND912" s="28"/>
      <c r="NE912" s="28"/>
      <c r="NF912" s="28"/>
      <c r="NG912" s="28"/>
      <c r="NH912" s="28"/>
      <c r="NI912" s="28"/>
      <c r="NJ912" s="28"/>
      <c r="NK912" s="28"/>
      <c r="NL912" s="28"/>
      <c r="NM912" s="28"/>
      <c r="NN912" s="28"/>
      <c r="NO912" s="28"/>
      <c r="NP912" s="28"/>
      <c r="NQ912" s="28"/>
      <c r="NR912" s="28"/>
      <c r="NS912" s="28"/>
      <c r="NT912" s="28"/>
      <c r="NU912" s="28"/>
      <c r="NV912" s="28"/>
      <c r="NW912" s="28"/>
      <c r="NX912" s="28"/>
      <c r="NY912" s="28"/>
      <c r="NZ912" s="28"/>
      <c r="OA912" s="28"/>
      <c r="OB912" s="28"/>
      <c r="OC912" s="28"/>
      <c r="OD912" s="28"/>
      <c r="OE912" s="28"/>
      <c r="OF912" s="28"/>
      <c r="OG912" s="28"/>
      <c r="OH912" s="28"/>
      <c r="OI912" s="28"/>
      <c r="OJ912" s="28"/>
      <c r="OK912" s="28"/>
      <c r="OL912" s="28"/>
      <c r="OM912" s="28"/>
      <c r="ON912" s="28"/>
      <c r="OO912" s="28"/>
      <c r="OP912" s="28"/>
      <c r="OQ912" s="28"/>
      <c r="OR912" s="28"/>
      <c r="OS912" s="28"/>
      <c r="OT912" s="28"/>
      <c r="OU912" s="28"/>
      <c r="OV912" s="28"/>
      <c r="OW912" s="28"/>
      <c r="OX912" s="28"/>
      <c r="OY912" s="28"/>
      <c r="OZ912" s="28"/>
      <c r="PA912" s="28"/>
      <c r="PB912" s="28"/>
      <c r="PC912" s="28"/>
      <c r="PD912" s="28"/>
      <c r="PE912" s="28"/>
      <c r="PF912" s="28"/>
      <c r="PG912" s="28"/>
      <c r="PH912" s="28"/>
      <c r="PI912" s="28"/>
      <c r="PJ912" s="28"/>
      <c r="PK912" s="28"/>
      <c r="PL912" s="28"/>
      <c r="PM912" s="28"/>
      <c r="PN912" s="28"/>
      <c r="PO912" s="28"/>
      <c r="PP912" s="28"/>
      <c r="PQ912" s="28"/>
      <c r="PR912" s="28"/>
      <c r="PS912" s="28"/>
      <c r="PT912" s="28"/>
      <c r="PU912" s="28"/>
      <c r="PV912" s="28"/>
      <c r="PW912" s="28"/>
      <c r="PX912" s="28"/>
      <c r="PY912" s="28"/>
      <c r="PZ912" s="28"/>
      <c r="QA912" s="28"/>
      <c r="QB912" s="28"/>
      <c r="QC912" s="28"/>
      <c r="QD912" s="28"/>
      <c r="QE912" s="28"/>
      <c r="QF912" s="28"/>
      <c r="QG912" s="28"/>
      <c r="QH912" s="28"/>
      <c r="QI912" s="28"/>
      <c r="QJ912" s="28"/>
      <c r="QK912" s="28"/>
      <c r="QL912" s="28"/>
      <c r="QM912" s="28"/>
      <c r="QN912" s="28"/>
      <c r="QO912" s="28"/>
      <c r="QP912" s="28"/>
      <c r="QQ912" s="28"/>
      <c r="QR912" s="28"/>
      <c r="QS912" s="28"/>
      <c r="QT912" s="28"/>
      <c r="QU912" s="28"/>
      <c r="QV912" s="28"/>
      <c r="QW912" s="28"/>
      <c r="QX912" s="28"/>
      <c r="QY912" s="28"/>
      <c r="QZ912" s="28"/>
      <c r="RA912" s="28"/>
      <c r="RB912" s="28"/>
      <c r="RC912" s="28"/>
      <c r="RD912" s="28"/>
      <c r="RE912" s="28"/>
      <c r="RF912" s="28"/>
      <c r="RG912" s="28"/>
      <c r="RH912" s="28"/>
      <c r="RI912" s="28"/>
      <c r="RJ912" s="28"/>
      <c r="RK912" s="28"/>
      <c r="RL912" s="28"/>
      <c r="RM912" s="28"/>
      <c r="RN912" s="28"/>
      <c r="RO912" s="28"/>
      <c r="RP912" s="28"/>
      <c r="RQ912" s="28"/>
      <c r="RR912" s="28"/>
      <c r="RS912" s="28"/>
      <c r="RT912" s="28"/>
      <c r="RU912" s="28"/>
      <c r="RV912" s="28"/>
      <c r="RW912" s="28"/>
      <c r="RX912" s="28"/>
      <c r="RY912" s="28"/>
      <c r="RZ912" s="28"/>
      <c r="SA912" s="28"/>
      <c r="SB912" s="28"/>
      <c r="SC912" s="28"/>
      <c r="SD912" s="28"/>
      <c r="SE912" s="28"/>
      <c r="SF912" s="28"/>
      <c r="SG912" s="28"/>
      <c r="SH912" s="28"/>
      <c r="SI912" s="28"/>
      <c r="SJ912" s="28"/>
      <c r="SK912" s="28"/>
      <c r="SL912" s="28"/>
      <c r="SM912" s="28"/>
      <c r="SN912" s="28"/>
      <c r="SO912" s="28"/>
      <c r="SP912" s="28"/>
      <c r="SQ912" s="28"/>
      <c r="SR912" s="28"/>
      <c r="SS912" s="28"/>
      <c r="ST912" s="28"/>
      <c r="SU912" s="28"/>
      <c r="SV912" s="28"/>
      <c r="SW912" s="28"/>
      <c r="SX912" s="28"/>
      <c r="SY912" s="28"/>
      <c r="SZ912" s="28"/>
      <c r="TA912" s="28"/>
      <c r="TB912" s="28"/>
      <c r="TC912" s="28"/>
      <c r="TD912" s="28"/>
      <c r="TE912" s="28"/>
      <c r="TF912" s="28"/>
      <c r="TG912" s="28"/>
      <c r="TH912" s="28"/>
      <c r="TI912" s="28"/>
      <c r="TJ912" s="28"/>
      <c r="TK912" s="28"/>
      <c r="TL912" s="28"/>
      <c r="TM912" s="28"/>
      <c r="TN912" s="28"/>
      <c r="TO912" s="28"/>
      <c r="TP912" s="28"/>
      <c r="TQ912" s="28"/>
      <c r="TR912" s="28"/>
      <c r="TS912" s="28"/>
      <c r="TT912" s="28"/>
      <c r="TU912" s="28"/>
      <c r="TV912" s="28"/>
      <c r="TW912" s="28"/>
      <c r="TX912" s="28"/>
      <c r="TY912" s="28"/>
      <c r="TZ912" s="28"/>
      <c r="UA912" s="28"/>
      <c r="UB912" s="28"/>
      <c r="UC912" s="28"/>
      <c r="UD912" s="28"/>
      <c r="UE912" s="28"/>
      <c r="UF912" s="28"/>
      <c r="UG912" s="28"/>
      <c r="UH912" s="28"/>
      <c r="UI912" s="28"/>
      <c r="UJ912" s="28"/>
      <c r="UK912" s="28"/>
      <c r="UL912" s="28"/>
      <c r="UM912" s="28"/>
      <c r="UN912" s="28"/>
      <c r="UO912" s="28"/>
      <c r="UP912" s="28"/>
      <c r="UQ912" s="28"/>
      <c r="UR912" s="28"/>
      <c r="US912" s="28"/>
      <c r="UT912" s="28"/>
      <c r="UU912" s="28"/>
      <c r="UV912" s="28"/>
      <c r="UW912" s="28"/>
      <c r="UX912" s="28"/>
      <c r="UY912" s="28"/>
      <c r="UZ912" s="28"/>
      <c r="VA912" s="28"/>
      <c r="VB912" s="28"/>
      <c r="VC912" s="28"/>
      <c r="VD912" s="28"/>
      <c r="VE912" s="28"/>
      <c r="VF912" s="28"/>
      <c r="VG912" s="28"/>
      <c r="VH912" s="28"/>
      <c r="VI912" s="28"/>
      <c r="VJ912" s="28"/>
      <c r="VK912" s="28"/>
      <c r="VL912" s="28"/>
      <c r="VM912" s="28"/>
      <c r="VN912" s="28"/>
      <c r="VO912" s="28"/>
      <c r="VP912" s="28"/>
      <c r="VQ912" s="28"/>
      <c r="VR912" s="28"/>
      <c r="VS912" s="28"/>
      <c r="VT912" s="28"/>
      <c r="VU912" s="28"/>
      <c r="VV912" s="28"/>
      <c r="VW912" s="28"/>
      <c r="VX912" s="28"/>
      <c r="VY912" s="28"/>
      <c r="VZ912" s="28"/>
      <c r="WA912" s="28"/>
      <c r="WB912" s="28"/>
      <c r="WC912" s="28"/>
      <c r="WD912" s="28"/>
      <c r="WE912" s="28"/>
      <c r="WF912" s="28"/>
      <c r="WG912" s="28"/>
      <c r="WH912" s="28"/>
      <c r="WI912" s="28"/>
      <c r="WJ912" s="28"/>
      <c r="WK912" s="28"/>
      <c r="WL912" s="28"/>
      <c r="WM912" s="28"/>
      <c r="WN912" s="28"/>
      <c r="WO912" s="28"/>
      <c r="WP912" s="28"/>
      <c r="WQ912" s="28"/>
      <c r="WR912" s="28"/>
      <c r="WS912" s="28"/>
      <c r="WT912" s="28"/>
      <c r="WU912" s="28"/>
      <c r="WV912" s="28"/>
      <c r="WW912" s="28"/>
      <c r="WX912" s="28"/>
      <c r="WY912" s="28"/>
      <c r="WZ912" s="28"/>
      <c r="XA912" s="28"/>
      <c r="XB912" s="28"/>
      <c r="XC912" s="28"/>
      <c r="XD912" s="28"/>
      <c r="XE912" s="28"/>
      <c r="XF912" s="28"/>
      <c r="XG912" s="28"/>
      <c r="XH912" s="28"/>
      <c r="XI912" s="28"/>
      <c r="XJ912" s="28"/>
      <c r="XK912" s="28"/>
      <c r="XL912" s="28"/>
      <c r="XM912" s="28"/>
      <c r="XN912" s="28"/>
      <c r="XO912" s="28"/>
      <c r="XP912" s="28"/>
      <c r="XQ912" s="28"/>
      <c r="XR912" s="28"/>
      <c r="XS912" s="28"/>
      <c r="XT912" s="28"/>
      <c r="XU912" s="28"/>
      <c r="XV912" s="28"/>
      <c r="XW912" s="28"/>
      <c r="XX912" s="28"/>
      <c r="XY912" s="28"/>
      <c r="XZ912" s="28"/>
      <c r="YA912" s="28"/>
      <c r="YB912" s="28"/>
      <c r="YC912" s="28"/>
      <c r="YD912" s="28"/>
      <c r="YE912" s="28"/>
      <c r="YF912" s="28"/>
      <c r="YG912" s="28"/>
      <c r="YH912" s="28"/>
      <c r="YI912" s="28"/>
      <c r="YJ912" s="28"/>
      <c r="YK912" s="28"/>
      <c r="YL912" s="28"/>
      <c r="YM912" s="28"/>
      <c r="YN912" s="28"/>
      <c r="YO912" s="28"/>
      <c r="YP912" s="28"/>
      <c r="YQ912" s="28"/>
      <c r="YR912" s="28"/>
      <c r="YS912" s="28"/>
      <c r="YT912" s="28"/>
      <c r="YU912" s="28"/>
      <c r="YV912" s="28"/>
      <c r="YW912" s="28"/>
      <c r="YX912" s="28"/>
      <c r="YY912" s="28"/>
      <c r="YZ912" s="28"/>
      <c r="ZA912" s="28"/>
      <c r="ZB912" s="28"/>
      <c r="ZC912" s="28"/>
      <c r="ZD912" s="28"/>
      <c r="ZE912" s="28"/>
      <c r="ZF912" s="28"/>
      <c r="ZG912" s="28"/>
      <c r="ZH912" s="28"/>
      <c r="ZI912" s="28"/>
      <c r="ZJ912" s="28"/>
      <c r="ZK912" s="28"/>
      <c r="ZL912" s="28"/>
      <c r="ZM912" s="28"/>
      <c r="ZN912" s="28"/>
      <c r="ZO912" s="28"/>
      <c r="ZP912" s="28"/>
      <c r="ZQ912" s="28"/>
      <c r="ZR912" s="28"/>
      <c r="ZS912" s="28"/>
      <c r="ZT912" s="28"/>
      <c r="ZU912" s="28"/>
      <c r="ZV912" s="28"/>
      <c r="ZW912" s="28"/>
      <c r="ZX912" s="28"/>
      <c r="ZY912" s="28"/>
      <c r="ZZ912" s="28"/>
      <c r="AAA912" s="28"/>
      <c r="AAB912" s="28"/>
      <c r="AAC912" s="28"/>
      <c r="AAD912" s="28"/>
      <c r="AAE912" s="28"/>
      <c r="AAF912" s="28"/>
      <c r="AAG912" s="28"/>
      <c r="AAH912" s="28"/>
      <c r="AAI912" s="28"/>
      <c r="AAJ912" s="28"/>
      <c r="AAK912" s="28"/>
      <c r="AAL912" s="28"/>
      <c r="AAM912" s="28"/>
      <c r="AAN912" s="28"/>
      <c r="AAO912" s="28"/>
      <c r="AAP912" s="28"/>
      <c r="AAQ912" s="28"/>
      <c r="AAR912" s="28"/>
      <c r="AAS912" s="28"/>
      <c r="AAT912" s="28"/>
      <c r="AAU912" s="28"/>
      <c r="AAV912" s="28"/>
      <c r="AAW912" s="28"/>
      <c r="AAX912" s="28"/>
      <c r="AAY912" s="28"/>
      <c r="AAZ912" s="28"/>
      <c r="ABA912" s="28"/>
      <c r="ABB912" s="28"/>
      <c r="ABC912" s="28"/>
      <c r="ABD912" s="28"/>
      <c r="ABE912" s="28"/>
      <c r="ABF912" s="28"/>
      <c r="ABG912" s="28"/>
      <c r="ABH912" s="28"/>
      <c r="ABI912" s="28"/>
      <c r="ABJ912" s="28"/>
      <c r="ABK912" s="28"/>
      <c r="ABL912" s="28"/>
      <c r="ABM912" s="28"/>
      <c r="ABN912" s="28"/>
      <c r="ABO912" s="28"/>
      <c r="ABP912" s="28"/>
      <c r="ABQ912" s="28"/>
      <c r="ABR912" s="28"/>
      <c r="ABS912" s="28"/>
      <c r="ABT912" s="28"/>
      <c r="ABU912" s="28"/>
      <c r="ABV912" s="28"/>
      <c r="ABW912" s="28"/>
      <c r="ABX912" s="28"/>
      <c r="ABY912" s="28"/>
      <c r="ABZ912" s="28"/>
      <c r="ACA912" s="28"/>
      <c r="ACB912" s="28"/>
      <c r="ACC912" s="28"/>
      <c r="ACD912" s="28"/>
      <c r="ACE912" s="28"/>
      <c r="ACF912" s="28"/>
      <c r="ACG912" s="28"/>
      <c r="ACH912" s="28"/>
      <c r="ACI912" s="28"/>
      <c r="ACJ912" s="28"/>
      <c r="ACK912" s="28"/>
      <c r="ACL912" s="28"/>
      <c r="ACM912" s="28"/>
      <c r="ACN912" s="28"/>
      <c r="ACO912" s="28"/>
      <c r="ACP912" s="28"/>
      <c r="ACQ912" s="28"/>
      <c r="ACR912" s="28"/>
      <c r="ACS912" s="28"/>
      <c r="ACT912" s="28"/>
      <c r="ACU912" s="28"/>
      <c r="ACV912" s="28"/>
      <c r="ACW912" s="28"/>
      <c r="ACX912" s="28"/>
      <c r="ACY912" s="28"/>
      <c r="ACZ912" s="28"/>
      <c r="ADA912" s="28"/>
      <c r="ADB912" s="28"/>
      <c r="ADC912" s="28"/>
      <c r="ADD912" s="28"/>
      <c r="ADE912" s="28"/>
      <c r="ADF912" s="28"/>
      <c r="ADG912" s="28"/>
      <c r="ADH912" s="28"/>
      <c r="ADI912" s="28"/>
      <c r="ADJ912" s="28"/>
      <c r="ADK912" s="28"/>
      <c r="ADL912" s="28"/>
      <c r="ADM912" s="28"/>
      <c r="ADN912" s="28"/>
      <c r="ADO912" s="28"/>
      <c r="ADP912" s="28"/>
      <c r="ADQ912" s="28"/>
      <c r="ADR912" s="28"/>
      <c r="ADS912" s="28"/>
      <c r="ADT912" s="28"/>
      <c r="ADU912" s="28"/>
      <c r="ADV912" s="28"/>
      <c r="ADW912" s="28"/>
      <c r="ADX912" s="28"/>
      <c r="ADY912" s="28"/>
      <c r="ADZ912" s="28"/>
      <c r="AEA912" s="28"/>
      <c r="AEB912" s="28"/>
      <c r="AEC912" s="28"/>
      <c r="AED912" s="28"/>
      <c r="AEE912" s="28"/>
      <c r="AEF912" s="28"/>
      <c r="AEG912" s="28"/>
      <c r="AEH912" s="28"/>
      <c r="AEI912" s="28"/>
      <c r="AEJ912" s="28"/>
      <c r="AEK912" s="28"/>
      <c r="AEL912" s="28"/>
      <c r="AEM912" s="28"/>
      <c r="AEN912" s="28"/>
      <c r="AEO912" s="28"/>
      <c r="AEP912" s="28"/>
      <c r="AEQ912" s="28"/>
      <c r="AER912" s="28"/>
      <c r="AES912" s="28"/>
      <c r="AET912" s="28"/>
      <c r="AEU912" s="28"/>
      <c r="AEV912" s="28"/>
      <c r="AEW912" s="28"/>
      <c r="AEX912" s="28"/>
      <c r="AEY912" s="28"/>
      <c r="AEZ912" s="28"/>
      <c r="AFA912" s="28"/>
      <c r="AFB912" s="28"/>
      <c r="AFC912" s="28"/>
      <c r="AFD912" s="28"/>
      <c r="AFE912" s="28"/>
      <c r="AFF912" s="28"/>
      <c r="AFG912" s="28"/>
      <c r="AFH912" s="28"/>
      <c r="AFI912" s="28"/>
      <c r="AFJ912" s="28"/>
      <c r="AFK912" s="28"/>
      <c r="AFL912" s="28"/>
      <c r="AFM912" s="28"/>
      <c r="AFN912" s="28"/>
      <c r="AFO912" s="28"/>
      <c r="AFP912" s="28"/>
      <c r="AFQ912" s="28"/>
      <c r="AFR912" s="28"/>
      <c r="AFS912" s="28"/>
      <c r="AFT912" s="28"/>
      <c r="AFU912" s="28"/>
      <c r="AFV912" s="28"/>
      <c r="AFW912" s="28"/>
      <c r="AFX912" s="28"/>
      <c r="AFY912" s="28"/>
      <c r="AFZ912" s="28"/>
      <c r="AGA912" s="28"/>
      <c r="AGB912" s="28"/>
      <c r="AGC912" s="28"/>
      <c r="AGD912" s="28"/>
      <c r="AGE912" s="28"/>
      <c r="AGF912" s="28"/>
      <c r="AGG912" s="28"/>
      <c r="AGH912" s="28"/>
      <c r="AGI912" s="28"/>
      <c r="AGJ912" s="28"/>
      <c r="AGK912" s="28"/>
      <c r="AGL912" s="28"/>
      <c r="AGM912" s="28"/>
      <c r="AGN912" s="28"/>
      <c r="AGO912" s="28"/>
      <c r="AGP912" s="28"/>
      <c r="AGQ912" s="28"/>
      <c r="AGR912" s="28"/>
      <c r="AGS912" s="28"/>
      <c r="AGT912" s="28"/>
      <c r="AGU912" s="28"/>
      <c r="AGV912" s="28"/>
      <c r="AGW912" s="28"/>
      <c r="AGX912" s="28"/>
      <c r="AGY912" s="28"/>
      <c r="AGZ912" s="28"/>
      <c r="AHA912" s="28"/>
      <c r="AHB912" s="28"/>
      <c r="AHC912" s="28"/>
      <c r="AHD912" s="28"/>
      <c r="AHE912" s="28"/>
      <c r="AHF912" s="28"/>
      <c r="AHG912" s="28"/>
      <c r="AHH912" s="28"/>
      <c r="AHI912" s="28"/>
      <c r="AHJ912" s="28"/>
      <c r="AHK912" s="28"/>
      <c r="AHL912" s="28"/>
      <c r="AHM912" s="28"/>
      <c r="AHN912" s="28"/>
      <c r="AHO912" s="28"/>
      <c r="AHP912" s="28"/>
      <c r="AHQ912" s="28"/>
      <c r="AHR912" s="28"/>
      <c r="AHS912" s="28"/>
      <c r="AHT912" s="28"/>
      <c r="AHU912" s="28"/>
      <c r="AHV912" s="28"/>
      <c r="AHW912" s="28"/>
      <c r="AHX912" s="28"/>
      <c r="AHY912" s="28"/>
      <c r="AHZ912" s="28"/>
      <c r="AIA912" s="28"/>
      <c r="AIB912" s="28"/>
      <c r="AIC912" s="28"/>
      <c r="AID912" s="28"/>
      <c r="AIE912" s="28"/>
      <c r="AIF912" s="28"/>
      <c r="AIG912" s="28"/>
      <c r="AIH912" s="28"/>
      <c r="AII912" s="28"/>
      <c r="AIJ912" s="28"/>
      <c r="AIK912" s="28"/>
      <c r="AIL912" s="28"/>
      <c r="AIM912" s="28"/>
      <c r="AIN912" s="28"/>
      <c r="AIO912" s="28"/>
      <c r="AIP912" s="28"/>
      <c r="AIQ912" s="28"/>
      <c r="AIR912" s="28"/>
      <c r="AIS912" s="28"/>
      <c r="AIT912" s="28"/>
      <c r="AIU912" s="28"/>
      <c r="AIV912" s="28"/>
      <c r="AIW912" s="28"/>
      <c r="AIX912" s="28"/>
      <c r="AIY912" s="28"/>
      <c r="AIZ912" s="28"/>
      <c r="AJA912" s="28"/>
      <c r="AJB912" s="28"/>
      <c r="AJC912" s="28"/>
      <c r="AJD912" s="28"/>
      <c r="AJE912" s="28"/>
      <c r="AJF912" s="28"/>
      <c r="AJG912" s="28"/>
      <c r="AJH912" s="28"/>
      <c r="AJI912" s="28"/>
      <c r="AJJ912" s="28"/>
      <c r="AJK912" s="28"/>
      <c r="AJL912" s="28"/>
      <c r="AJM912" s="28"/>
      <c r="AJN912" s="28"/>
      <c r="AJO912" s="28"/>
      <c r="AJP912" s="28"/>
      <c r="AJQ912" s="28"/>
      <c r="AJR912" s="28"/>
      <c r="AJS912" s="28"/>
      <c r="AJT912" s="28"/>
      <c r="AJU912" s="28"/>
      <c r="AJV912" s="28"/>
      <c r="AJW912" s="28"/>
      <c r="AJX912" s="28"/>
      <c r="AJY912" s="28"/>
      <c r="AJZ912" s="28"/>
      <c r="AKA912" s="28"/>
      <c r="AKB912" s="28"/>
      <c r="AKC912" s="28"/>
      <c r="AKD912" s="28"/>
      <c r="AKE912" s="28"/>
      <c r="AKF912" s="28"/>
      <c r="AKG912" s="28"/>
      <c r="AKH912" s="28"/>
      <c r="AKI912" s="28"/>
      <c r="AKJ912" s="28"/>
      <c r="AKK912" s="28"/>
      <c r="AKL912" s="28"/>
      <c r="AKM912" s="28"/>
      <c r="AKN912" s="28"/>
      <c r="AKO912" s="28"/>
      <c r="AKP912" s="28"/>
      <c r="AKQ912" s="28"/>
      <c r="AKR912" s="28"/>
      <c r="AKS912" s="28"/>
      <c r="AKT912" s="28"/>
      <c r="AKU912" s="28"/>
      <c r="AKV912" s="28"/>
      <c r="AKW912" s="28"/>
      <c r="AKX912" s="28"/>
      <c r="AKY912" s="28"/>
      <c r="AKZ912" s="28"/>
      <c r="ALA912" s="28"/>
      <c r="ALB912" s="28"/>
      <c r="ALC912" s="28"/>
      <c r="ALD912" s="28"/>
      <c r="ALE912" s="28"/>
      <c r="ALF912" s="28"/>
      <c r="ALG912" s="28"/>
      <c r="ALH912" s="28"/>
      <c r="ALI912" s="28"/>
      <c r="ALJ912" s="28"/>
      <c r="ALK912" s="28"/>
      <c r="ALL912" s="28"/>
      <c r="ALM912" s="28"/>
      <c r="ALN912" s="28"/>
      <c r="ALO912" s="28"/>
      <c r="ALP912" s="28"/>
      <c r="ALQ912" s="28"/>
      <c r="ALR912" s="28"/>
      <c r="ALS912" s="28"/>
      <c r="ALT912" s="28"/>
      <c r="ALU912" s="28"/>
      <c r="ALV912" s="28"/>
      <c r="ALW912" s="28"/>
      <c r="ALX912" s="28"/>
      <c r="ALY912" s="28"/>
      <c r="ALZ912" s="28"/>
      <c r="AMA912" s="28"/>
      <c r="AMB912" s="28"/>
      <c r="AMC912" s="28"/>
      <c r="AMD912" s="28"/>
      <c r="AME912" s="28"/>
      <c r="AMF912" s="28"/>
      <c r="AMG912" s="28"/>
      <c r="AMH912" s="28"/>
      <c r="AMI912" s="28"/>
      <c r="AMJ912" s="28"/>
      <c r="AMK912" s="28"/>
      <c r="AML912" s="28"/>
      <c r="AMM912" s="28"/>
      <c r="AMN912" s="28"/>
      <c r="AMO912" s="28"/>
      <c r="AMP912" s="28"/>
      <c r="AMQ912" s="28"/>
      <c r="AMR912" s="28"/>
      <c r="AMS912" s="28"/>
      <c r="AMT912" s="28"/>
      <c r="AMU912" s="28"/>
      <c r="AMV912" s="28"/>
      <c r="AMW912" s="28"/>
      <c r="AMX912" s="28"/>
      <c r="AMY912" s="28"/>
      <c r="AMZ912" s="28"/>
      <c r="ANA912" s="28"/>
      <c r="ANB912" s="28"/>
      <c r="ANC912" s="28"/>
      <c r="AND912" s="28"/>
      <c r="ANE912" s="28"/>
      <c r="ANF912" s="28"/>
      <c r="ANG912" s="28"/>
      <c r="ANH912" s="28"/>
      <c r="ANI912" s="28"/>
      <c r="ANJ912" s="28"/>
      <c r="ANK912" s="28"/>
      <c r="ANL912" s="28"/>
      <c r="ANM912" s="28"/>
      <c r="ANN912" s="28"/>
      <c r="ANO912" s="28"/>
      <c r="ANP912" s="28"/>
      <c r="ANQ912" s="28"/>
      <c r="ANR912" s="28"/>
      <c r="ANS912" s="28"/>
      <c r="ANT912" s="28"/>
      <c r="ANU912" s="28"/>
      <c r="ANV912" s="28"/>
      <c r="ANW912" s="28"/>
      <c r="ANX912" s="28"/>
      <c r="ANY912" s="28"/>
      <c r="ANZ912" s="28"/>
      <c r="AOA912" s="28"/>
      <c r="AOB912" s="28"/>
      <c r="AOC912" s="28"/>
      <c r="AOD912" s="28"/>
      <c r="AOE912" s="28"/>
      <c r="AOF912" s="28"/>
      <c r="AOG912" s="28"/>
      <c r="AOH912" s="28"/>
      <c r="AOI912" s="28"/>
      <c r="AOJ912" s="28"/>
      <c r="AOK912" s="28"/>
      <c r="AOL912" s="28"/>
      <c r="AOM912" s="28"/>
      <c r="AON912" s="28"/>
      <c r="AOO912" s="28"/>
      <c r="AOP912" s="28"/>
      <c r="AOQ912" s="28"/>
      <c r="AOR912" s="28"/>
      <c r="AOS912" s="28"/>
      <c r="AOT912" s="28"/>
      <c r="AOU912" s="28"/>
      <c r="AOV912" s="28"/>
      <c r="AOW912" s="28"/>
      <c r="AOX912" s="28"/>
      <c r="AOY912" s="28"/>
      <c r="AOZ912" s="28"/>
      <c r="APA912" s="28"/>
      <c r="APB912" s="28"/>
      <c r="APC912" s="28"/>
      <c r="APD912" s="28"/>
      <c r="APE912" s="28"/>
      <c r="APF912" s="28"/>
      <c r="APG912" s="28"/>
      <c r="APH912" s="28"/>
      <c r="API912" s="28"/>
      <c r="APJ912" s="28"/>
      <c r="APK912" s="28"/>
      <c r="APL912" s="28"/>
      <c r="APM912" s="28"/>
      <c r="APN912" s="28"/>
      <c r="APO912" s="28"/>
      <c r="APP912" s="28"/>
      <c r="APQ912" s="28"/>
      <c r="APR912" s="28"/>
      <c r="APS912" s="28"/>
      <c r="APT912" s="28"/>
      <c r="APU912" s="28"/>
      <c r="APV912" s="28"/>
      <c r="APW912" s="28"/>
      <c r="APX912" s="28"/>
      <c r="APY912" s="28"/>
      <c r="APZ912" s="28"/>
      <c r="AQA912" s="28"/>
      <c r="AQB912" s="28"/>
      <c r="AQC912" s="28"/>
      <c r="AQD912" s="28"/>
      <c r="AQE912" s="28"/>
      <c r="AQF912" s="28"/>
      <c r="AQG912" s="28"/>
      <c r="AQH912" s="28"/>
      <c r="AQI912" s="28"/>
      <c r="AQJ912" s="28"/>
      <c r="AQK912" s="28"/>
      <c r="AQL912" s="28"/>
      <c r="AQM912" s="28"/>
      <c r="AQN912" s="28"/>
      <c r="AQO912" s="28"/>
      <c r="AQP912" s="28"/>
      <c r="AQQ912" s="28"/>
      <c r="AQR912" s="28"/>
      <c r="AQS912" s="28"/>
      <c r="AQT912" s="28"/>
      <c r="AQU912" s="28"/>
      <c r="AQV912" s="28"/>
      <c r="AQW912" s="28"/>
      <c r="AQX912" s="28"/>
      <c r="AQY912" s="28"/>
      <c r="AQZ912" s="28"/>
      <c r="ARA912" s="28"/>
      <c r="ARB912" s="28"/>
      <c r="ARC912" s="28"/>
      <c r="ARD912" s="28"/>
      <c r="ARE912" s="28"/>
      <c r="ARF912" s="28"/>
      <c r="ARG912" s="28"/>
      <c r="ARH912" s="28"/>
      <c r="ARI912" s="28"/>
      <c r="ARJ912" s="28"/>
      <c r="ARK912" s="28"/>
      <c r="ARL912" s="28"/>
      <c r="ARM912" s="28"/>
      <c r="ARN912" s="28"/>
      <c r="ARO912" s="28"/>
      <c r="ARP912" s="28"/>
      <c r="ARQ912" s="28"/>
      <c r="ARR912" s="28"/>
      <c r="ARS912" s="28"/>
      <c r="ART912" s="28"/>
      <c r="ARU912" s="28"/>
      <c r="ARV912" s="28"/>
      <c r="ARW912" s="28"/>
      <c r="ARX912" s="28"/>
      <c r="ARY912" s="28"/>
      <c r="ARZ912" s="28"/>
      <c r="ASA912" s="28"/>
      <c r="ASB912" s="28"/>
      <c r="ASC912" s="28"/>
      <c r="ASD912" s="28"/>
      <c r="ASE912" s="28"/>
      <c r="ASF912" s="28"/>
      <c r="ASG912" s="28"/>
      <c r="ASH912" s="28"/>
      <c r="ASI912" s="28"/>
      <c r="ASJ912" s="28"/>
      <c r="ASK912" s="28"/>
      <c r="ASL912" s="28"/>
      <c r="ASM912" s="28"/>
      <c r="ASN912" s="28"/>
      <c r="ASO912" s="28"/>
      <c r="ASP912" s="28"/>
      <c r="ASQ912" s="28"/>
      <c r="ASR912" s="28"/>
      <c r="ASS912" s="28"/>
      <c r="AST912" s="28"/>
      <c r="ASU912" s="28"/>
      <c r="ASV912" s="28"/>
      <c r="ASW912" s="28"/>
      <c r="ASX912" s="28"/>
      <c r="ASY912" s="28"/>
      <c r="ASZ912" s="28"/>
      <c r="ATA912" s="28"/>
      <c r="ATB912" s="28"/>
      <c r="ATC912" s="28"/>
      <c r="ATD912" s="28"/>
      <c r="ATE912" s="28"/>
      <c r="ATF912" s="28"/>
      <c r="ATG912" s="28"/>
      <c r="ATH912" s="28"/>
      <c r="ATI912" s="28"/>
      <c r="ATJ912" s="28"/>
      <c r="ATK912" s="28"/>
      <c r="ATL912" s="28"/>
      <c r="ATM912" s="28"/>
      <c r="ATN912" s="28"/>
      <c r="ATO912" s="28"/>
      <c r="ATP912" s="28"/>
      <c r="ATQ912" s="28"/>
      <c r="ATR912" s="28"/>
      <c r="ATS912" s="28"/>
      <c r="ATT912" s="28"/>
      <c r="ATU912" s="28"/>
      <c r="ATV912" s="28"/>
      <c r="ATW912" s="28"/>
      <c r="ATX912" s="28"/>
      <c r="ATY912" s="28"/>
      <c r="ATZ912" s="28"/>
      <c r="AUA912" s="28"/>
      <c r="AUB912" s="28"/>
      <c r="AUC912" s="28"/>
      <c r="AUD912" s="28"/>
      <c r="AUE912" s="28"/>
      <c r="AUF912" s="28"/>
      <c r="AUG912" s="28"/>
      <c r="AUH912" s="28"/>
      <c r="AUI912" s="28"/>
      <c r="AUJ912" s="28"/>
      <c r="AUK912" s="28"/>
      <c r="AUL912" s="28"/>
      <c r="AUM912" s="28"/>
      <c r="AUN912" s="28"/>
      <c r="AUO912" s="28"/>
      <c r="AUP912" s="28"/>
      <c r="AUQ912" s="28"/>
      <c r="AUR912" s="28"/>
      <c r="AUS912" s="28"/>
      <c r="AUT912" s="28"/>
      <c r="AUU912" s="28"/>
      <c r="AUV912" s="28"/>
      <c r="AUW912" s="28"/>
      <c r="AUX912" s="28"/>
      <c r="AUY912" s="28"/>
      <c r="AUZ912" s="28"/>
      <c r="AVA912" s="28"/>
      <c r="AVB912" s="28"/>
      <c r="AVC912" s="28"/>
      <c r="AVD912" s="28"/>
      <c r="AVE912" s="28"/>
      <c r="AVF912" s="28"/>
      <c r="AVG912" s="28"/>
      <c r="AVH912" s="28"/>
      <c r="AVI912" s="28"/>
      <c r="AVJ912" s="28"/>
      <c r="AVK912" s="28"/>
      <c r="AVL912" s="28"/>
      <c r="AVM912" s="28"/>
      <c r="AVN912" s="28"/>
      <c r="AVO912" s="28"/>
      <c r="AVP912" s="28"/>
      <c r="AVQ912" s="28"/>
      <c r="AVR912" s="28"/>
      <c r="AVS912" s="28"/>
      <c r="AVT912" s="28"/>
      <c r="AVU912" s="28"/>
      <c r="AVV912" s="28"/>
      <c r="AVW912" s="28"/>
      <c r="AVX912" s="28"/>
      <c r="AVY912" s="28"/>
      <c r="AVZ912" s="28"/>
      <c r="AWA912" s="28"/>
      <c r="AWB912" s="28"/>
      <c r="AWC912" s="28"/>
      <c r="AWD912" s="28"/>
      <c r="AWE912" s="28"/>
      <c r="AWF912" s="28"/>
      <c r="AWG912" s="28"/>
      <c r="AWH912" s="28"/>
      <c r="AWI912" s="28"/>
      <c r="AWJ912" s="28"/>
      <c r="AWK912" s="28"/>
      <c r="AWL912" s="28"/>
      <c r="AWM912" s="28"/>
      <c r="AWN912" s="28"/>
      <c r="AWO912" s="28"/>
      <c r="AWP912" s="28"/>
      <c r="AWQ912" s="28"/>
      <c r="AWR912" s="28"/>
      <c r="AWS912" s="28"/>
      <c r="AWT912" s="28"/>
      <c r="AWU912" s="28"/>
      <c r="AWV912" s="28"/>
      <c r="AWW912" s="28"/>
      <c r="AWX912" s="28"/>
      <c r="AWY912" s="28"/>
      <c r="AWZ912" s="28"/>
      <c r="AXA912" s="28"/>
      <c r="AXB912" s="28"/>
      <c r="AXC912" s="28"/>
      <c r="AXD912" s="28"/>
      <c r="AXE912" s="28"/>
      <c r="AXF912" s="28"/>
      <c r="AXG912" s="28"/>
      <c r="AXH912" s="28"/>
      <c r="AXI912" s="28"/>
      <c r="AXJ912" s="28"/>
      <c r="AXK912" s="28"/>
      <c r="AXL912" s="28"/>
      <c r="AXM912" s="28"/>
      <c r="AXN912" s="28"/>
      <c r="AXO912" s="28"/>
      <c r="AXP912" s="28"/>
      <c r="AXQ912" s="28"/>
      <c r="AXR912" s="28"/>
      <c r="AXS912" s="28"/>
      <c r="AXT912" s="28"/>
      <c r="AXU912" s="28"/>
      <c r="AXV912" s="28"/>
      <c r="AXW912" s="28"/>
      <c r="AXX912" s="28"/>
      <c r="AXY912" s="28"/>
      <c r="AXZ912" s="28"/>
      <c r="AYA912" s="28"/>
      <c r="AYB912" s="28"/>
      <c r="AYC912" s="28"/>
      <c r="AYD912" s="28"/>
      <c r="AYE912" s="28"/>
      <c r="AYF912" s="28"/>
      <c r="AYG912" s="28"/>
      <c r="AYH912" s="28"/>
      <c r="AYI912" s="28"/>
      <c r="AYJ912" s="28"/>
      <c r="AYK912" s="28"/>
      <c r="AYL912" s="28"/>
      <c r="AYM912" s="28"/>
      <c r="AYN912" s="28"/>
      <c r="AYO912" s="28"/>
      <c r="AYP912" s="28"/>
      <c r="AYQ912" s="28"/>
      <c r="AYR912" s="28"/>
      <c r="AYS912" s="28"/>
      <c r="AYT912" s="28"/>
      <c r="AYU912" s="28"/>
      <c r="AYV912" s="28"/>
      <c r="AYW912" s="28"/>
      <c r="AYX912" s="28"/>
      <c r="AYY912" s="28"/>
      <c r="AYZ912" s="28"/>
      <c r="AZA912" s="28"/>
      <c r="AZB912" s="28"/>
      <c r="AZC912" s="28"/>
      <c r="AZD912" s="28"/>
      <c r="AZE912" s="28"/>
      <c r="AZF912" s="28"/>
      <c r="AZG912" s="28"/>
      <c r="AZH912" s="28"/>
      <c r="AZI912" s="28"/>
      <c r="AZJ912" s="28"/>
      <c r="AZK912" s="28"/>
      <c r="AZL912" s="28"/>
      <c r="AZM912" s="28"/>
      <c r="AZN912" s="28"/>
      <c r="AZO912" s="28"/>
      <c r="AZP912" s="28"/>
      <c r="AZQ912" s="28"/>
      <c r="AZR912" s="28"/>
      <c r="AZS912" s="28"/>
      <c r="AZT912" s="28"/>
      <c r="AZU912" s="28"/>
      <c r="AZV912" s="28"/>
      <c r="AZW912" s="28"/>
      <c r="AZX912" s="28"/>
      <c r="AZY912" s="28"/>
      <c r="AZZ912" s="28"/>
      <c r="BAA912" s="28"/>
      <c r="BAB912" s="28"/>
      <c r="BAC912" s="28"/>
      <c r="BAD912" s="28"/>
      <c r="BAE912" s="28"/>
      <c r="BAF912" s="28"/>
      <c r="BAG912" s="28"/>
      <c r="BAH912" s="28"/>
      <c r="BAI912" s="28"/>
      <c r="BAJ912" s="28"/>
      <c r="BAK912" s="28"/>
      <c r="BAL912" s="28"/>
      <c r="BAM912" s="28"/>
      <c r="BAN912" s="28"/>
      <c r="BAO912" s="28"/>
      <c r="BAP912" s="28"/>
      <c r="BAQ912" s="28"/>
      <c r="BAR912" s="28"/>
      <c r="BAS912" s="28"/>
      <c r="BAT912" s="28"/>
      <c r="BAU912" s="28"/>
      <c r="BAV912" s="28"/>
      <c r="BAW912" s="28"/>
      <c r="BAX912" s="28"/>
      <c r="BAY912" s="28"/>
      <c r="BAZ912" s="28"/>
      <c r="BBA912" s="28"/>
      <c r="BBB912" s="28"/>
      <c r="BBC912" s="28"/>
      <c r="BBD912" s="28"/>
      <c r="BBE912" s="28"/>
      <c r="BBF912" s="28"/>
      <c r="BBG912" s="28"/>
      <c r="BBH912" s="28"/>
      <c r="BBI912" s="28"/>
      <c r="BBJ912" s="28"/>
      <c r="BBK912" s="28"/>
      <c r="BBL912" s="28"/>
      <c r="BBM912" s="28"/>
      <c r="BBN912" s="28"/>
      <c r="BBO912" s="28"/>
      <c r="BBP912" s="28"/>
      <c r="BBQ912" s="28"/>
      <c r="BBR912" s="28"/>
      <c r="BBS912" s="28"/>
      <c r="BBT912" s="28"/>
      <c r="BBU912" s="28"/>
      <c r="BBV912" s="28"/>
      <c r="BBW912" s="28"/>
      <c r="BBX912" s="28"/>
      <c r="BBY912" s="28"/>
      <c r="BBZ912" s="28"/>
      <c r="BCA912" s="28"/>
      <c r="BCB912" s="28"/>
      <c r="BCC912" s="28"/>
      <c r="BCD912" s="28"/>
      <c r="BCE912" s="28"/>
      <c r="BCF912" s="28"/>
      <c r="BCG912" s="28"/>
      <c r="BCH912" s="28"/>
      <c r="BCI912" s="28"/>
      <c r="BCJ912" s="28"/>
      <c r="BCK912" s="28"/>
      <c r="BCL912" s="28"/>
      <c r="BCM912" s="28"/>
      <c r="BCN912" s="28"/>
      <c r="BCO912" s="28"/>
      <c r="BCP912" s="28"/>
      <c r="BCQ912" s="28"/>
      <c r="BCR912" s="28"/>
      <c r="BCS912" s="28"/>
      <c r="BCT912" s="28"/>
      <c r="BCU912" s="28"/>
      <c r="BCV912" s="28"/>
      <c r="BCW912" s="28"/>
      <c r="BCX912" s="28"/>
      <c r="BCY912" s="28"/>
      <c r="BCZ912" s="28"/>
      <c r="BDA912" s="28"/>
      <c r="BDB912" s="28"/>
      <c r="BDC912" s="28"/>
      <c r="BDD912" s="28"/>
      <c r="BDE912" s="28"/>
      <c r="BDF912" s="28"/>
      <c r="BDG912" s="28"/>
      <c r="BDH912" s="28"/>
      <c r="BDI912" s="28"/>
      <c r="BDJ912" s="28"/>
      <c r="BDK912" s="28"/>
      <c r="BDL912" s="28"/>
      <c r="BDM912" s="28"/>
      <c r="BDN912" s="28"/>
      <c r="BDO912" s="28"/>
      <c r="BDP912" s="28"/>
      <c r="BDQ912" s="28"/>
      <c r="BDR912" s="28"/>
      <c r="BDS912" s="28"/>
      <c r="BDT912" s="28"/>
      <c r="BDU912" s="28"/>
      <c r="BDV912" s="28"/>
      <c r="BDW912" s="28"/>
      <c r="BDX912" s="28"/>
      <c r="BDY912" s="28"/>
      <c r="BDZ912" s="28"/>
      <c r="BEA912" s="28"/>
      <c r="BEB912" s="28"/>
      <c r="BEC912" s="28"/>
      <c r="BED912" s="28"/>
      <c r="BEE912" s="28"/>
      <c r="BEF912" s="28"/>
      <c r="BEG912" s="28"/>
      <c r="BEH912" s="28"/>
      <c r="BEI912" s="28"/>
      <c r="BEJ912" s="28"/>
      <c r="BEK912" s="28"/>
      <c r="BEL912" s="28"/>
      <c r="BEM912" s="28"/>
      <c r="BEN912" s="28"/>
      <c r="BEO912" s="28"/>
      <c r="BEP912" s="28"/>
      <c r="BEQ912" s="28"/>
      <c r="BER912" s="28"/>
      <c r="BES912" s="28"/>
      <c r="BET912" s="28"/>
      <c r="BEU912" s="28"/>
      <c r="BEV912" s="28"/>
      <c r="BEW912" s="28"/>
      <c r="BEX912" s="28"/>
      <c r="BEY912" s="28"/>
      <c r="BEZ912" s="28"/>
      <c r="BFA912" s="28"/>
      <c r="BFB912" s="28"/>
      <c r="BFC912" s="28"/>
      <c r="BFD912" s="28"/>
      <c r="BFE912" s="28"/>
      <c r="BFF912" s="28"/>
      <c r="BFG912" s="28"/>
      <c r="BFH912" s="28"/>
      <c r="BFI912" s="28"/>
      <c r="BFJ912" s="28"/>
      <c r="BFK912" s="28"/>
      <c r="BFL912" s="28"/>
      <c r="BFM912" s="28"/>
      <c r="BFN912" s="28"/>
      <c r="BFO912" s="28"/>
      <c r="BFP912" s="28"/>
      <c r="BFQ912" s="28"/>
      <c r="BFR912" s="28"/>
      <c r="BFS912" s="28"/>
      <c r="BFT912" s="28"/>
      <c r="BFU912" s="28"/>
      <c r="BFV912" s="28"/>
      <c r="BFW912" s="28"/>
      <c r="BFX912" s="28"/>
      <c r="BFY912" s="28"/>
      <c r="BFZ912" s="28"/>
      <c r="BGA912" s="28"/>
      <c r="BGB912" s="28"/>
      <c r="BGC912" s="28"/>
      <c r="BGD912" s="28"/>
      <c r="BGE912" s="28"/>
      <c r="BGF912" s="28"/>
      <c r="BGG912" s="28"/>
      <c r="BGH912" s="28"/>
      <c r="BGI912" s="28"/>
      <c r="BGJ912" s="28"/>
      <c r="BGK912" s="28"/>
      <c r="BGL912" s="28"/>
      <c r="BGM912" s="28"/>
      <c r="BGN912" s="28"/>
      <c r="BGO912" s="28"/>
      <c r="BGP912" s="28"/>
      <c r="BGQ912" s="28"/>
      <c r="BGR912" s="28"/>
      <c r="BGS912" s="28"/>
      <c r="BGT912" s="28"/>
      <c r="BGU912" s="28"/>
      <c r="BGV912" s="28"/>
      <c r="BGW912" s="28"/>
      <c r="BGX912" s="28"/>
      <c r="BGY912" s="28"/>
      <c r="BGZ912" s="28"/>
      <c r="BHA912" s="28"/>
      <c r="BHB912" s="28"/>
      <c r="BHC912" s="28"/>
      <c r="BHD912" s="28"/>
      <c r="BHE912" s="28"/>
      <c r="BHF912" s="28"/>
      <c r="BHG912" s="28"/>
      <c r="BHH912" s="28"/>
      <c r="BHI912" s="28"/>
      <c r="BHJ912" s="28"/>
      <c r="BHK912" s="28"/>
      <c r="BHL912" s="28"/>
      <c r="BHM912" s="28"/>
      <c r="BHN912" s="28"/>
      <c r="BHO912" s="28"/>
      <c r="BHP912" s="28"/>
      <c r="BHQ912" s="28"/>
      <c r="BHR912" s="28"/>
      <c r="BHS912" s="28"/>
      <c r="BHT912" s="28"/>
      <c r="BHU912" s="28"/>
      <c r="BHV912" s="28"/>
      <c r="BHW912" s="28"/>
      <c r="BHX912" s="28"/>
      <c r="BHY912" s="28"/>
      <c r="BHZ912" s="28"/>
      <c r="BIA912" s="28"/>
      <c r="BIB912" s="28"/>
      <c r="BIC912" s="28"/>
      <c r="BID912" s="28"/>
      <c r="BIE912" s="28"/>
      <c r="BIF912" s="28"/>
      <c r="BIG912" s="28"/>
      <c r="BIH912" s="28"/>
      <c r="BII912" s="28"/>
      <c r="BIJ912" s="28"/>
      <c r="BIK912" s="28"/>
      <c r="BIL912" s="28"/>
      <c r="BIM912" s="28"/>
      <c r="BIN912" s="28"/>
      <c r="BIO912" s="28"/>
      <c r="BIP912" s="28"/>
      <c r="BIQ912" s="28"/>
      <c r="BIR912" s="28"/>
      <c r="BIS912" s="28"/>
      <c r="BIT912" s="28"/>
      <c r="BIU912" s="28"/>
      <c r="BIV912" s="28"/>
      <c r="BIW912" s="28"/>
      <c r="BIX912" s="28"/>
      <c r="BIY912" s="28"/>
      <c r="BIZ912" s="28"/>
      <c r="BJA912" s="28"/>
      <c r="BJB912" s="28"/>
      <c r="BJC912" s="28"/>
      <c r="BJD912" s="28"/>
      <c r="BJE912" s="28"/>
      <c r="BJF912" s="28"/>
      <c r="BJG912" s="28"/>
      <c r="BJH912" s="28"/>
      <c r="BJI912" s="28"/>
      <c r="BJJ912" s="28"/>
      <c r="BJK912" s="28"/>
      <c r="BJL912" s="28"/>
      <c r="BJM912" s="28"/>
      <c r="BJN912" s="28"/>
      <c r="BJO912" s="28"/>
      <c r="BJP912" s="28"/>
      <c r="BJQ912" s="28"/>
      <c r="BJR912" s="28"/>
      <c r="BJS912" s="28"/>
      <c r="BJT912" s="28"/>
      <c r="BJU912" s="28"/>
      <c r="BJV912" s="28"/>
      <c r="BJW912" s="28"/>
      <c r="BJX912" s="28"/>
      <c r="BJY912" s="28"/>
      <c r="BJZ912" s="28"/>
      <c r="BKA912" s="28"/>
      <c r="BKB912" s="28"/>
      <c r="BKC912" s="28"/>
      <c r="BKD912" s="28"/>
      <c r="BKE912" s="28"/>
      <c r="BKF912" s="28"/>
      <c r="BKG912" s="28"/>
      <c r="BKH912" s="28"/>
      <c r="BKI912" s="28"/>
      <c r="BKJ912" s="28"/>
      <c r="BKK912" s="28"/>
      <c r="BKL912" s="28"/>
      <c r="BKM912" s="28"/>
      <c r="BKN912" s="28"/>
      <c r="BKO912" s="28"/>
      <c r="BKP912" s="28"/>
      <c r="BKQ912" s="28"/>
      <c r="BKR912" s="28"/>
      <c r="BKS912" s="28"/>
      <c r="BKT912" s="28"/>
      <c r="BKU912" s="28"/>
      <c r="BKV912" s="28"/>
      <c r="BKW912" s="28"/>
      <c r="BKX912" s="28"/>
      <c r="BKY912" s="28"/>
      <c r="BKZ912" s="28"/>
      <c r="BLA912" s="28"/>
      <c r="BLB912" s="28"/>
      <c r="BLC912" s="28"/>
      <c r="BLD912" s="28"/>
      <c r="BLE912" s="28"/>
      <c r="BLF912" s="28"/>
      <c r="BLG912" s="28"/>
      <c r="BLH912" s="28"/>
      <c r="BLI912" s="28"/>
      <c r="BLJ912" s="28"/>
      <c r="BLK912" s="28"/>
      <c r="BLL912" s="28"/>
      <c r="BLM912" s="28"/>
      <c r="BLN912" s="28"/>
      <c r="BLO912" s="28"/>
      <c r="BLP912" s="28"/>
      <c r="BLQ912" s="28"/>
      <c r="BLR912" s="28"/>
      <c r="BLS912" s="28"/>
      <c r="BLT912" s="28"/>
      <c r="BLU912" s="28"/>
      <c r="BLV912" s="28"/>
      <c r="BLW912" s="28"/>
      <c r="BLX912" s="28"/>
      <c r="BLY912" s="28"/>
      <c r="BLZ912" s="28"/>
      <c r="BMA912" s="28"/>
      <c r="BMB912" s="28"/>
      <c r="BMC912" s="28"/>
      <c r="BMD912" s="28"/>
      <c r="BME912" s="28"/>
      <c r="BMF912" s="28"/>
      <c r="BMG912" s="28"/>
      <c r="BMH912" s="28"/>
      <c r="BMI912" s="28"/>
      <c r="BMJ912" s="28"/>
      <c r="BMK912" s="28"/>
      <c r="BML912" s="28"/>
      <c r="BMM912" s="28"/>
      <c r="BMN912" s="28"/>
      <c r="BMO912" s="28"/>
      <c r="BMP912" s="28"/>
      <c r="BMQ912" s="28"/>
      <c r="BMR912" s="28"/>
      <c r="BMS912" s="28"/>
      <c r="BMT912" s="28"/>
      <c r="BMU912" s="28"/>
      <c r="BMV912" s="28"/>
      <c r="BMW912" s="28"/>
      <c r="BMX912" s="28"/>
      <c r="BMY912" s="28"/>
      <c r="BMZ912" s="28"/>
      <c r="BNA912" s="28"/>
      <c r="BNB912" s="28"/>
      <c r="BNC912" s="28"/>
      <c r="BND912" s="28"/>
      <c r="BNE912" s="28"/>
      <c r="BNF912" s="28"/>
      <c r="BNG912" s="28"/>
      <c r="BNH912" s="28"/>
      <c r="BNI912" s="28"/>
      <c r="BNJ912" s="28"/>
      <c r="BNK912" s="28"/>
      <c r="BNL912" s="28"/>
      <c r="BNM912" s="28"/>
      <c r="BNN912" s="28"/>
      <c r="BNO912" s="28"/>
      <c r="BNP912" s="28"/>
      <c r="BNQ912" s="28"/>
      <c r="BNR912" s="28"/>
      <c r="BNS912" s="28"/>
      <c r="BNT912" s="28"/>
      <c r="BNU912" s="28"/>
      <c r="BNV912" s="28"/>
      <c r="BNW912" s="28"/>
      <c r="BNX912" s="28"/>
      <c r="BNY912" s="28"/>
      <c r="BNZ912" s="28"/>
      <c r="BOA912" s="28"/>
      <c r="BOB912" s="28"/>
      <c r="BOC912" s="28"/>
      <c r="BOD912" s="28"/>
      <c r="BOE912" s="28"/>
      <c r="BOF912" s="28"/>
      <c r="BOG912" s="28"/>
      <c r="BOH912" s="28"/>
      <c r="BOI912" s="28"/>
      <c r="BOJ912" s="28"/>
      <c r="BOK912" s="28"/>
      <c r="BOL912" s="28"/>
      <c r="BOM912" s="28"/>
      <c r="BON912" s="28"/>
      <c r="BOO912" s="28"/>
      <c r="BOP912" s="28"/>
      <c r="BOQ912" s="28"/>
      <c r="BOR912" s="28"/>
      <c r="BOS912" s="28"/>
      <c r="BOT912" s="28"/>
      <c r="BOU912" s="28"/>
      <c r="BOV912" s="28"/>
      <c r="BOW912" s="28"/>
      <c r="BOX912" s="28"/>
      <c r="BOY912" s="28"/>
      <c r="BOZ912" s="28"/>
      <c r="BPA912" s="28"/>
      <c r="BPB912" s="28"/>
      <c r="BPC912" s="28"/>
      <c r="BPD912" s="28"/>
      <c r="BPE912" s="28"/>
      <c r="BPF912" s="28"/>
      <c r="BPG912" s="28"/>
      <c r="BPH912" s="28"/>
      <c r="BPI912" s="28"/>
      <c r="BPJ912" s="28"/>
      <c r="BPK912" s="28"/>
      <c r="BPL912" s="28"/>
      <c r="BPM912" s="28"/>
      <c r="BPN912" s="28"/>
      <c r="BPO912" s="28"/>
      <c r="BPP912" s="28"/>
      <c r="BPQ912" s="28"/>
      <c r="BPR912" s="28"/>
      <c r="BPS912" s="28"/>
      <c r="BPT912" s="28"/>
      <c r="BPU912" s="28"/>
      <c r="BPV912" s="28"/>
      <c r="BPW912" s="28"/>
      <c r="BPX912" s="28"/>
      <c r="BPY912" s="28"/>
      <c r="BPZ912" s="28"/>
      <c r="BQA912" s="28"/>
      <c r="BQB912" s="28"/>
      <c r="BQC912" s="28"/>
      <c r="BQD912" s="28"/>
      <c r="BQE912" s="28"/>
      <c r="BQF912" s="28"/>
      <c r="BQG912" s="28"/>
      <c r="BQH912" s="28"/>
      <c r="BQI912" s="28"/>
      <c r="BQJ912" s="28"/>
      <c r="BQK912" s="28"/>
      <c r="BQL912" s="28"/>
      <c r="BQM912" s="28"/>
      <c r="BQN912" s="28"/>
      <c r="BQO912" s="28"/>
      <c r="BQP912" s="28"/>
      <c r="BQQ912" s="28"/>
      <c r="BQR912" s="28"/>
      <c r="BQS912" s="28"/>
      <c r="BQT912" s="28"/>
      <c r="BQU912" s="28"/>
      <c r="BQV912" s="28"/>
      <c r="BQW912" s="28"/>
      <c r="BQX912" s="28"/>
      <c r="BQY912" s="28"/>
      <c r="BQZ912" s="28"/>
      <c r="BRA912" s="28"/>
      <c r="BRB912" s="28"/>
      <c r="BRC912" s="28"/>
      <c r="BRD912" s="28"/>
      <c r="BRE912" s="28"/>
      <c r="BRF912" s="28"/>
      <c r="BRG912" s="28"/>
      <c r="BRH912" s="28"/>
      <c r="BRI912" s="28"/>
      <c r="BRJ912" s="28"/>
      <c r="BRK912" s="28"/>
      <c r="BRL912" s="28"/>
      <c r="BRM912" s="28"/>
      <c r="BRN912" s="28"/>
      <c r="BRO912" s="28"/>
      <c r="BRP912" s="28"/>
      <c r="BRQ912" s="28"/>
      <c r="BRR912" s="28"/>
      <c r="BRS912" s="28"/>
      <c r="BRT912" s="28"/>
      <c r="BRU912" s="28"/>
      <c r="BRV912" s="28"/>
      <c r="BRW912" s="28"/>
      <c r="BRX912" s="28"/>
      <c r="BRY912" s="28"/>
      <c r="BRZ912" s="28"/>
      <c r="BSA912" s="28"/>
      <c r="BSB912" s="28"/>
      <c r="BSC912" s="28"/>
      <c r="BSD912" s="28"/>
      <c r="BSE912" s="28"/>
      <c r="BSF912" s="28"/>
      <c r="BSG912" s="28"/>
      <c r="BSH912" s="28"/>
      <c r="BSI912" s="28"/>
      <c r="BSJ912" s="28"/>
      <c r="BSK912" s="28"/>
      <c r="BSL912" s="28"/>
      <c r="BSM912" s="28"/>
      <c r="BSN912" s="28"/>
      <c r="BSO912" s="28"/>
      <c r="BSP912" s="28"/>
      <c r="BSQ912" s="28"/>
      <c r="BSR912" s="28"/>
      <c r="BSS912" s="28"/>
      <c r="BST912" s="28"/>
      <c r="BSU912" s="28"/>
      <c r="BSV912" s="28"/>
      <c r="BSW912" s="28"/>
      <c r="BSX912" s="28"/>
      <c r="BSY912" s="28"/>
      <c r="BSZ912" s="28"/>
      <c r="BTA912" s="28"/>
      <c r="BTB912" s="28"/>
      <c r="BTC912" s="28"/>
      <c r="BTD912" s="28"/>
      <c r="BTE912" s="28"/>
      <c r="BTF912" s="28"/>
      <c r="BTG912" s="28"/>
      <c r="BTH912" s="28"/>
      <c r="BTI912" s="28"/>
      <c r="BTJ912" s="28"/>
      <c r="BTK912" s="28"/>
      <c r="BTL912" s="28"/>
      <c r="BTM912" s="28"/>
      <c r="BTN912" s="28"/>
      <c r="BTO912" s="28"/>
      <c r="BTP912" s="28"/>
      <c r="BTQ912" s="28"/>
      <c r="BTR912" s="28"/>
      <c r="BTS912" s="28"/>
      <c r="BTT912" s="28"/>
      <c r="BTU912" s="28"/>
      <c r="BTV912" s="28"/>
      <c r="BTW912" s="28"/>
      <c r="BTX912" s="28"/>
      <c r="BTY912" s="28"/>
      <c r="BTZ912" s="28"/>
      <c r="BUA912" s="28"/>
      <c r="BUB912" s="28"/>
      <c r="BUC912" s="28"/>
      <c r="BUD912" s="28"/>
      <c r="BUE912" s="28"/>
      <c r="BUF912" s="28"/>
      <c r="BUG912" s="28"/>
      <c r="BUH912" s="28"/>
      <c r="BUI912" s="28"/>
      <c r="BUJ912" s="28"/>
      <c r="BUK912" s="28"/>
      <c r="BUL912" s="28"/>
      <c r="BUM912" s="28"/>
      <c r="BUN912" s="28"/>
      <c r="BUO912" s="28"/>
      <c r="BUP912" s="28"/>
      <c r="BUQ912" s="28"/>
      <c r="BUR912" s="28"/>
      <c r="BUS912" s="28"/>
      <c r="BUT912" s="28"/>
      <c r="BUU912" s="28"/>
      <c r="BUV912" s="28"/>
      <c r="BUW912" s="28"/>
      <c r="BUX912" s="28"/>
      <c r="BUY912" s="28"/>
      <c r="BUZ912" s="28"/>
      <c r="BVA912" s="28"/>
      <c r="BVB912" s="28"/>
      <c r="BVC912" s="28"/>
      <c r="BVD912" s="28"/>
      <c r="BVE912" s="28"/>
      <c r="BVF912" s="28"/>
      <c r="BVG912" s="28"/>
      <c r="BVH912" s="28"/>
      <c r="BVI912" s="28"/>
      <c r="BVJ912" s="28"/>
      <c r="BVK912" s="28"/>
      <c r="BVL912" s="28"/>
      <c r="BVM912" s="28"/>
      <c r="BVN912" s="28"/>
      <c r="BVO912" s="28"/>
      <c r="BVP912" s="28"/>
      <c r="BVQ912" s="28"/>
      <c r="BVR912" s="28"/>
      <c r="BVS912" s="28"/>
      <c r="BVT912" s="28"/>
      <c r="BVU912" s="28"/>
      <c r="BVV912" s="28"/>
      <c r="BVW912" s="28"/>
      <c r="BVX912" s="28"/>
      <c r="BVY912" s="28"/>
      <c r="BVZ912" s="28"/>
      <c r="BWA912" s="28"/>
      <c r="BWB912" s="28"/>
      <c r="BWC912" s="28"/>
      <c r="BWD912" s="28"/>
      <c r="BWE912" s="28"/>
      <c r="BWF912" s="28"/>
      <c r="BWG912" s="28"/>
      <c r="BWH912" s="28"/>
      <c r="BWI912" s="28"/>
      <c r="BWJ912" s="28"/>
      <c r="BWK912" s="28"/>
      <c r="BWL912" s="28"/>
      <c r="BWM912" s="28"/>
      <c r="BWN912" s="28"/>
      <c r="BWO912" s="28"/>
      <c r="BWP912" s="28"/>
      <c r="BWQ912" s="28"/>
      <c r="BWR912" s="28"/>
      <c r="BWS912" s="28"/>
      <c r="BWT912" s="28"/>
      <c r="BWU912" s="28"/>
      <c r="BWV912" s="28"/>
      <c r="BWW912" s="28"/>
      <c r="BWX912" s="28"/>
      <c r="BWY912" s="28"/>
      <c r="BWZ912" s="28"/>
      <c r="BXA912" s="28"/>
      <c r="BXB912" s="28"/>
      <c r="BXC912" s="28"/>
      <c r="BXD912" s="28"/>
      <c r="BXE912" s="28"/>
      <c r="BXF912" s="28"/>
      <c r="BXG912" s="28"/>
      <c r="BXH912" s="28"/>
      <c r="BXI912" s="28"/>
      <c r="BXJ912" s="28"/>
      <c r="BXK912" s="28"/>
      <c r="BXL912" s="28"/>
      <c r="BXM912" s="28"/>
      <c r="BXN912" s="28"/>
      <c r="BXO912" s="28"/>
      <c r="BXP912" s="28"/>
      <c r="BXQ912" s="28"/>
      <c r="BXR912" s="28"/>
      <c r="BXS912" s="28"/>
      <c r="BXT912" s="28"/>
      <c r="BXU912" s="28"/>
      <c r="BXV912" s="28"/>
      <c r="BXW912" s="28"/>
      <c r="BXX912" s="28"/>
      <c r="BXY912" s="28"/>
      <c r="BXZ912" s="28"/>
      <c r="BYA912" s="28"/>
      <c r="BYB912" s="28"/>
      <c r="BYC912" s="28"/>
      <c r="BYD912" s="28"/>
      <c r="BYE912" s="28"/>
      <c r="BYF912" s="28"/>
      <c r="BYG912" s="28"/>
      <c r="BYH912" s="28"/>
      <c r="BYI912" s="28"/>
      <c r="BYJ912" s="28"/>
      <c r="BYK912" s="28"/>
      <c r="BYL912" s="28"/>
      <c r="BYM912" s="28"/>
      <c r="BYN912" s="28"/>
      <c r="BYO912" s="28"/>
      <c r="BYP912" s="28"/>
      <c r="BYQ912" s="28"/>
      <c r="BYR912" s="28"/>
      <c r="BYS912" s="28"/>
      <c r="BYT912" s="28"/>
      <c r="BYU912" s="28"/>
      <c r="BYV912" s="28"/>
      <c r="BYW912" s="28"/>
      <c r="BYX912" s="28"/>
      <c r="BYY912" s="28"/>
      <c r="BYZ912" s="28"/>
      <c r="BZA912" s="28"/>
      <c r="BZB912" s="28"/>
      <c r="BZC912" s="28"/>
      <c r="BZD912" s="28"/>
      <c r="BZE912" s="28"/>
      <c r="BZF912" s="28"/>
      <c r="BZG912" s="28"/>
      <c r="BZH912" s="28"/>
      <c r="BZI912" s="28"/>
      <c r="BZJ912" s="28"/>
      <c r="BZK912" s="28"/>
      <c r="BZL912" s="28"/>
      <c r="BZM912" s="28"/>
      <c r="BZN912" s="28"/>
      <c r="BZO912" s="28"/>
      <c r="BZP912" s="28"/>
      <c r="BZQ912" s="28"/>
      <c r="BZR912" s="28"/>
      <c r="BZS912" s="28"/>
      <c r="BZT912" s="28"/>
      <c r="BZU912" s="28"/>
      <c r="BZV912" s="28"/>
      <c r="BZW912" s="28"/>
      <c r="BZX912" s="28"/>
      <c r="BZY912" s="28"/>
      <c r="BZZ912" s="28"/>
      <c r="CAA912" s="28"/>
      <c r="CAB912" s="28"/>
      <c r="CAC912" s="28"/>
      <c r="CAD912" s="28"/>
      <c r="CAE912" s="28"/>
      <c r="CAF912" s="28"/>
      <c r="CAG912" s="28"/>
      <c r="CAH912" s="28"/>
      <c r="CAI912" s="28"/>
      <c r="CAJ912" s="28"/>
      <c r="CAK912" s="28"/>
      <c r="CAL912" s="28"/>
      <c r="CAM912" s="28"/>
      <c r="CAN912" s="28"/>
      <c r="CAO912" s="28"/>
      <c r="CAP912" s="28"/>
      <c r="CAQ912" s="28"/>
      <c r="CAR912" s="28"/>
      <c r="CAS912" s="28"/>
      <c r="CAT912" s="28"/>
      <c r="CAU912" s="28"/>
      <c r="CAV912" s="28"/>
      <c r="CAW912" s="28"/>
      <c r="CAX912" s="28"/>
      <c r="CAY912" s="28"/>
      <c r="CAZ912" s="28"/>
      <c r="CBA912" s="28"/>
      <c r="CBB912" s="28"/>
      <c r="CBC912" s="28"/>
      <c r="CBD912" s="28"/>
      <c r="CBE912" s="28"/>
      <c r="CBF912" s="28"/>
      <c r="CBG912" s="28"/>
      <c r="CBH912" s="28"/>
      <c r="CBI912" s="28"/>
      <c r="CBJ912" s="28"/>
      <c r="CBK912" s="28"/>
      <c r="CBL912" s="28"/>
      <c r="CBM912" s="28"/>
      <c r="CBN912" s="28"/>
      <c r="CBO912" s="28"/>
      <c r="CBP912" s="28"/>
      <c r="CBQ912" s="28"/>
      <c r="CBR912" s="28"/>
      <c r="CBS912" s="28"/>
      <c r="CBT912" s="28"/>
      <c r="CBU912" s="28"/>
      <c r="CBV912" s="28"/>
      <c r="CBW912" s="28"/>
      <c r="CBX912" s="28"/>
      <c r="CBY912" s="28"/>
      <c r="CBZ912" s="28"/>
      <c r="CCA912" s="28"/>
      <c r="CCB912" s="28"/>
      <c r="CCC912" s="28"/>
      <c r="CCD912" s="28"/>
      <c r="CCE912" s="28"/>
      <c r="CCF912" s="28"/>
      <c r="CCG912" s="28"/>
      <c r="CCH912" s="28"/>
      <c r="CCI912" s="28"/>
      <c r="CCJ912" s="28"/>
      <c r="CCK912" s="28"/>
      <c r="CCL912" s="28"/>
      <c r="CCM912" s="28"/>
      <c r="CCN912" s="28"/>
      <c r="CCO912" s="28"/>
      <c r="CCP912" s="28"/>
      <c r="CCQ912" s="28"/>
      <c r="CCR912" s="28"/>
      <c r="CCS912" s="28"/>
      <c r="CCT912" s="28"/>
      <c r="CCU912" s="28"/>
      <c r="CCV912" s="28"/>
      <c r="CCW912" s="28"/>
      <c r="CCX912" s="28"/>
      <c r="CCY912" s="28"/>
      <c r="CCZ912" s="28"/>
      <c r="CDA912" s="28"/>
      <c r="CDB912" s="28"/>
      <c r="CDC912" s="28"/>
      <c r="CDD912" s="28"/>
      <c r="CDE912" s="28"/>
      <c r="CDF912" s="28"/>
      <c r="CDG912" s="28"/>
      <c r="CDH912" s="28"/>
      <c r="CDI912" s="28"/>
      <c r="CDJ912" s="28"/>
      <c r="CDK912" s="28"/>
      <c r="CDL912" s="28"/>
      <c r="CDM912" s="28"/>
      <c r="CDN912" s="28"/>
      <c r="CDO912" s="28"/>
      <c r="CDP912" s="28"/>
      <c r="CDQ912" s="28"/>
      <c r="CDR912" s="28"/>
      <c r="CDS912" s="28"/>
      <c r="CDT912" s="28"/>
      <c r="CDU912" s="28"/>
      <c r="CDV912" s="28"/>
      <c r="CDW912" s="28"/>
      <c r="CDX912" s="28"/>
      <c r="CDY912" s="28"/>
      <c r="CDZ912" s="28"/>
      <c r="CEA912" s="28"/>
      <c r="CEB912" s="28"/>
      <c r="CEC912" s="28"/>
      <c r="CED912" s="28"/>
      <c r="CEE912" s="28"/>
      <c r="CEF912" s="28"/>
      <c r="CEG912" s="28"/>
      <c r="CEH912" s="28"/>
      <c r="CEI912" s="28"/>
      <c r="CEJ912" s="28"/>
      <c r="CEK912" s="28"/>
      <c r="CEL912" s="28"/>
      <c r="CEM912" s="28"/>
      <c r="CEN912" s="28"/>
      <c r="CEO912" s="28"/>
      <c r="CEP912" s="28"/>
      <c r="CEQ912" s="28"/>
      <c r="CER912" s="28"/>
      <c r="CES912" s="28"/>
      <c r="CET912" s="28"/>
      <c r="CEU912" s="28"/>
      <c r="CEV912" s="28"/>
      <c r="CEW912" s="28"/>
      <c r="CEX912" s="28"/>
      <c r="CEY912" s="28"/>
      <c r="CEZ912" s="28"/>
      <c r="CFA912" s="28"/>
      <c r="CFB912" s="28"/>
      <c r="CFC912" s="28"/>
      <c r="CFD912" s="28"/>
      <c r="CFE912" s="28"/>
      <c r="CFF912" s="28"/>
      <c r="CFG912" s="28"/>
      <c r="CFH912" s="28"/>
      <c r="CFI912" s="28"/>
      <c r="CFJ912" s="28"/>
      <c r="CFK912" s="28"/>
      <c r="CFL912" s="28"/>
      <c r="CFM912" s="28"/>
      <c r="CFN912" s="28"/>
      <c r="CFO912" s="28"/>
      <c r="CFP912" s="28"/>
      <c r="CFQ912" s="28"/>
      <c r="CFR912" s="28"/>
      <c r="CFS912" s="28"/>
      <c r="CFT912" s="28"/>
      <c r="CFU912" s="28"/>
      <c r="CFV912" s="28"/>
      <c r="CFW912" s="28"/>
      <c r="CFX912" s="28"/>
      <c r="CFY912" s="28"/>
      <c r="CFZ912" s="28"/>
      <c r="CGA912" s="28"/>
      <c r="CGB912" s="28"/>
      <c r="CGC912" s="28"/>
      <c r="CGD912" s="28"/>
      <c r="CGE912" s="28"/>
      <c r="CGF912" s="28"/>
      <c r="CGG912" s="28"/>
      <c r="CGH912" s="28"/>
      <c r="CGI912" s="28"/>
      <c r="CGJ912" s="28"/>
      <c r="CGK912" s="28"/>
      <c r="CGL912" s="28"/>
      <c r="CGM912" s="28"/>
      <c r="CGN912" s="28"/>
      <c r="CGO912" s="28"/>
      <c r="CGP912" s="28"/>
      <c r="CGQ912" s="28"/>
      <c r="CGR912" s="28"/>
      <c r="CGS912" s="28"/>
      <c r="CGT912" s="28"/>
      <c r="CGU912" s="28"/>
      <c r="CGV912" s="28"/>
      <c r="CGW912" s="28"/>
      <c r="CGX912" s="28"/>
      <c r="CGY912" s="28"/>
      <c r="CGZ912" s="28"/>
      <c r="CHA912" s="28"/>
      <c r="CHB912" s="28"/>
      <c r="CHC912" s="28"/>
      <c r="CHD912" s="28"/>
      <c r="CHE912" s="28"/>
      <c r="CHF912" s="28"/>
      <c r="CHG912" s="28"/>
      <c r="CHH912" s="28"/>
      <c r="CHI912" s="28"/>
      <c r="CHJ912" s="28"/>
      <c r="CHK912" s="28"/>
      <c r="CHL912" s="28"/>
      <c r="CHM912" s="28"/>
      <c r="CHN912" s="28"/>
      <c r="CHO912" s="28"/>
      <c r="CHP912" s="28"/>
      <c r="CHQ912" s="28"/>
      <c r="CHR912" s="28"/>
      <c r="CHS912" s="28"/>
      <c r="CHT912" s="28"/>
      <c r="CHU912" s="28"/>
      <c r="CHV912" s="28"/>
      <c r="CHW912" s="28"/>
      <c r="CHX912" s="28"/>
      <c r="CHY912" s="28"/>
      <c r="CHZ912" s="28"/>
      <c r="CIA912" s="28"/>
      <c r="CIB912" s="28"/>
      <c r="CIC912" s="28"/>
      <c r="CID912" s="28"/>
      <c r="CIE912" s="28"/>
      <c r="CIF912" s="28"/>
      <c r="CIG912" s="28"/>
      <c r="CIH912" s="28"/>
      <c r="CII912" s="28"/>
      <c r="CIJ912" s="28"/>
      <c r="CIK912" s="28"/>
      <c r="CIL912" s="28"/>
      <c r="CIM912" s="28"/>
      <c r="CIN912" s="28"/>
      <c r="CIO912" s="28"/>
      <c r="CIP912" s="28"/>
      <c r="CIQ912" s="28"/>
      <c r="CIR912" s="28"/>
      <c r="CIS912" s="28"/>
      <c r="CIT912" s="28"/>
      <c r="CIU912" s="28"/>
      <c r="CIV912" s="28"/>
      <c r="CIW912" s="28"/>
      <c r="CIX912" s="28"/>
      <c r="CIY912" s="28"/>
      <c r="CIZ912" s="28"/>
      <c r="CJA912" s="28"/>
      <c r="CJB912" s="28"/>
      <c r="CJC912" s="28"/>
      <c r="CJD912" s="28"/>
      <c r="CJE912" s="28"/>
      <c r="CJF912" s="28"/>
      <c r="CJG912" s="28"/>
      <c r="CJH912" s="28"/>
      <c r="CJI912" s="28"/>
      <c r="CJJ912" s="28"/>
      <c r="CJK912" s="28"/>
      <c r="CJL912" s="28"/>
      <c r="CJM912" s="28"/>
      <c r="CJN912" s="28"/>
      <c r="CJO912" s="28"/>
      <c r="CJP912" s="28"/>
      <c r="CJQ912" s="28"/>
      <c r="CJR912" s="28"/>
      <c r="CJS912" s="28"/>
      <c r="CJT912" s="28"/>
      <c r="CJU912" s="28"/>
      <c r="CJV912" s="28"/>
      <c r="CJW912" s="28"/>
      <c r="CJX912" s="28"/>
      <c r="CJY912" s="28"/>
      <c r="CJZ912" s="28"/>
      <c r="CKA912" s="28"/>
      <c r="CKB912" s="28"/>
      <c r="CKC912" s="28"/>
      <c r="CKD912" s="28"/>
      <c r="CKE912" s="28"/>
      <c r="CKF912" s="28"/>
      <c r="CKG912" s="28"/>
      <c r="CKH912" s="28"/>
      <c r="CKI912" s="28"/>
      <c r="CKJ912" s="28"/>
      <c r="CKK912" s="28"/>
      <c r="CKL912" s="28"/>
      <c r="CKM912" s="28"/>
      <c r="CKN912" s="28"/>
      <c r="CKO912" s="28"/>
      <c r="CKP912" s="28"/>
      <c r="CKQ912" s="28"/>
      <c r="CKR912" s="28"/>
      <c r="CKS912" s="28"/>
      <c r="CKT912" s="28"/>
      <c r="CKU912" s="28"/>
      <c r="CKV912" s="28"/>
      <c r="CKW912" s="28"/>
      <c r="CKX912" s="28"/>
      <c r="CKY912" s="28"/>
      <c r="CKZ912" s="28"/>
      <c r="CLA912" s="28"/>
      <c r="CLB912" s="28"/>
      <c r="CLC912" s="28"/>
      <c r="CLD912" s="28"/>
      <c r="CLE912" s="28"/>
      <c r="CLF912" s="28"/>
      <c r="CLG912" s="28"/>
      <c r="CLH912" s="28"/>
      <c r="CLI912" s="28"/>
      <c r="CLJ912" s="28"/>
      <c r="CLK912" s="28"/>
      <c r="CLL912" s="28"/>
      <c r="CLM912" s="28"/>
      <c r="CLN912" s="28"/>
      <c r="CLO912" s="28"/>
      <c r="CLP912" s="28"/>
      <c r="CLQ912" s="28"/>
      <c r="CLR912" s="28"/>
      <c r="CLS912" s="28"/>
      <c r="CLT912" s="28"/>
      <c r="CLU912" s="28"/>
      <c r="CLV912" s="28"/>
      <c r="CLW912" s="28"/>
      <c r="CLX912" s="28"/>
      <c r="CLY912" s="28"/>
      <c r="CLZ912" s="28"/>
      <c r="CMA912" s="28"/>
      <c r="CMB912" s="28"/>
      <c r="CMC912" s="28"/>
      <c r="CMD912" s="28"/>
      <c r="CME912" s="28"/>
      <c r="CMF912" s="28"/>
      <c r="CMG912" s="28"/>
      <c r="CMH912" s="28"/>
      <c r="CMI912" s="28"/>
      <c r="CMJ912" s="28"/>
      <c r="CMK912" s="28"/>
      <c r="CML912" s="28"/>
      <c r="CMM912" s="28"/>
      <c r="CMN912" s="28"/>
      <c r="CMO912" s="28"/>
      <c r="CMP912" s="28"/>
      <c r="CMQ912" s="28"/>
      <c r="CMR912" s="28"/>
      <c r="CMS912" s="28"/>
      <c r="CMT912" s="28"/>
      <c r="CMU912" s="28"/>
      <c r="CMV912" s="28"/>
      <c r="CMW912" s="28"/>
      <c r="CMX912" s="28"/>
      <c r="CMY912" s="28"/>
      <c r="CMZ912" s="28"/>
      <c r="CNA912" s="28"/>
      <c r="CNB912" s="28"/>
      <c r="CNC912" s="28"/>
      <c r="CND912" s="28"/>
      <c r="CNE912" s="28"/>
      <c r="CNF912" s="28"/>
      <c r="CNG912" s="28"/>
      <c r="CNH912" s="28"/>
      <c r="CNI912" s="28"/>
      <c r="CNJ912" s="28"/>
      <c r="CNK912" s="28"/>
      <c r="CNL912" s="28"/>
      <c r="CNM912" s="28"/>
      <c r="CNN912" s="28"/>
      <c r="CNO912" s="28"/>
      <c r="CNP912" s="28"/>
      <c r="CNQ912" s="28"/>
      <c r="CNR912" s="28"/>
      <c r="CNS912" s="28"/>
      <c r="CNT912" s="28"/>
      <c r="CNU912" s="28"/>
      <c r="CNV912" s="28"/>
      <c r="CNW912" s="28"/>
      <c r="CNX912" s="28"/>
      <c r="CNY912" s="28"/>
      <c r="CNZ912" s="28"/>
      <c r="COA912" s="28"/>
      <c r="COB912" s="28"/>
      <c r="COC912" s="28"/>
      <c r="COD912" s="28"/>
      <c r="COE912" s="28"/>
      <c r="COF912" s="28"/>
      <c r="COG912" s="28"/>
      <c r="COH912" s="28"/>
      <c r="COI912" s="28"/>
      <c r="COJ912" s="28"/>
      <c r="COK912" s="28"/>
      <c r="COL912" s="28"/>
      <c r="COM912" s="28"/>
      <c r="CON912" s="28"/>
      <c r="COO912" s="28"/>
      <c r="COP912" s="28"/>
      <c r="COQ912" s="28"/>
      <c r="COR912" s="28"/>
      <c r="COS912" s="28"/>
      <c r="COT912" s="28"/>
      <c r="COU912" s="28"/>
      <c r="COV912" s="28"/>
      <c r="COW912" s="28"/>
      <c r="COX912" s="28"/>
      <c r="COY912" s="28"/>
      <c r="COZ912" s="28"/>
      <c r="CPA912" s="28"/>
      <c r="CPB912" s="28"/>
      <c r="CPC912" s="28"/>
      <c r="CPD912" s="28"/>
      <c r="CPE912" s="28"/>
      <c r="CPF912" s="28"/>
      <c r="CPG912" s="28"/>
      <c r="CPH912" s="28"/>
      <c r="CPI912" s="28"/>
      <c r="CPJ912" s="28"/>
      <c r="CPK912" s="28"/>
      <c r="CPL912" s="28"/>
      <c r="CPM912" s="28"/>
      <c r="CPN912" s="28"/>
      <c r="CPO912" s="28"/>
      <c r="CPP912" s="28"/>
      <c r="CPQ912" s="28"/>
      <c r="CPR912" s="28"/>
      <c r="CPS912" s="28"/>
      <c r="CPT912" s="28"/>
      <c r="CPU912" s="28"/>
      <c r="CPV912" s="28"/>
      <c r="CPW912" s="28"/>
      <c r="CPX912" s="28"/>
      <c r="CPY912" s="28"/>
      <c r="CPZ912" s="28"/>
      <c r="CQA912" s="28"/>
      <c r="CQB912" s="28"/>
      <c r="CQC912" s="28"/>
      <c r="CQD912" s="28"/>
      <c r="CQE912" s="28"/>
      <c r="CQF912" s="28"/>
      <c r="CQG912" s="28"/>
      <c r="CQH912" s="28"/>
      <c r="CQI912" s="28"/>
      <c r="CQJ912" s="28"/>
      <c r="CQK912" s="28"/>
      <c r="CQL912" s="28"/>
      <c r="CQM912" s="28"/>
      <c r="CQN912" s="28"/>
      <c r="CQO912" s="28"/>
      <c r="CQP912" s="28"/>
      <c r="CQQ912" s="28"/>
      <c r="CQR912" s="28"/>
      <c r="CQS912" s="28"/>
      <c r="CQT912" s="28"/>
      <c r="CQU912" s="28"/>
      <c r="CQV912" s="28"/>
      <c r="CQW912" s="28"/>
      <c r="CQX912" s="28"/>
      <c r="CQY912" s="28"/>
      <c r="CQZ912" s="28"/>
      <c r="CRA912" s="28"/>
      <c r="CRB912" s="28"/>
      <c r="CRC912" s="28"/>
      <c r="CRD912" s="28"/>
      <c r="CRE912" s="28"/>
      <c r="CRF912" s="28"/>
      <c r="CRG912" s="28"/>
      <c r="CRH912" s="28"/>
      <c r="CRI912" s="28"/>
      <c r="CRJ912" s="28"/>
      <c r="CRK912" s="28"/>
      <c r="CRL912" s="28"/>
      <c r="CRM912" s="28"/>
      <c r="CRN912" s="28"/>
      <c r="CRO912" s="28"/>
      <c r="CRP912" s="28"/>
      <c r="CRQ912" s="28"/>
      <c r="CRR912" s="28"/>
      <c r="CRS912" s="28"/>
      <c r="CRT912" s="28"/>
      <c r="CRU912" s="28"/>
      <c r="CRV912" s="28"/>
      <c r="CRW912" s="28"/>
      <c r="CRX912" s="28"/>
      <c r="CRY912" s="28"/>
      <c r="CRZ912" s="28"/>
      <c r="CSA912" s="28"/>
      <c r="CSB912" s="28"/>
      <c r="CSC912" s="28"/>
      <c r="CSD912" s="28"/>
      <c r="CSE912" s="28"/>
      <c r="CSF912" s="28"/>
      <c r="CSG912" s="28"/>
      <c r="CSH912" s="28"/>
      <c r="CSI912" s="28"/>
      <c r="CSJ912" s="28"/>
      <c r="CSK912" s="28"/>
      <c r="CSL912" s="28"/>
      <c r="CSM912" s="28"/>
      <c r="CSN912" s="28"/>
      <c r="CSO912" s="28"/>
      <c r="CSP912" s="28"/>
      <c r="CSQ912" s="28"/>
      <c r="CSR912" s="28"/>
      <c r="CSS912" s="28"/>
      <c r="CST912" s="28"/>
      <c r="CSU912" s="28"/>
      <c r="CSV912" s="28"/>
      <c r="CSW912" s="28"/>
      <c r="CSX912" s="28"/>
      <c r="CSY912" s="28"/>
      <c r="CSZ912" s="28"/>
      <c r="CTA912" s="28"/>
      <c r="CTB912" s="28"/>
      <c r="CTC912" s="28"/>
      <c r="CTD912" s="28"/>
      <c r="CTE912" s="28"/>
      <c r="CTF912" s="28"/>
      <c r="CTG912" s="28"/>
      <c r="CTH912" s="28"/>
      <c r="CTI912" s="28"/>
      <c r="CTJ912" s="28"/>
      <c r="CTK912" s="28"/>
      <c r="CTL912" s="28"/>
      <c r="CTM912" s="28"/>
      <c r="CTN912" s="28"/>
      <c r="CTO912" s="28"/>
      <c r="CTP912" s="28"/>
      <c r="CTQ912" s="28"/>
      <c r="CTR912" s="28"/>
      <c r="CTS912" s="28"/>
      <c r="CTT912" s="28"/>
      <c r="CTU912" s="28"/>
      <c r="CTV912" s="28"/>
      <c r="CTW912" s="28"/>
      <c r="CTX912" s="28"/>
      <c r="CTY912" s="28"/>
      <c r="CTZ912" s="28"/>
      <c r="CUA912" s="28"/>
      <c r="CUB912" s="28"/>
      <c r="CUC912" s="28"/>
      <c r="CUD912" s="28"/>
      <c r="CUE912" s="28"/>
      <c r="CUF912" s="28"/>
      <c r="CUG912" s="28"/>
      <c r="CUH912" s="28"/>
      <c r="CUI912" s="28"/>
      <c r="CUJ912" s="28"/>
      <c r="CUK912" s="28"/>
      <c r="CUL912" s="28"/>
      <c r="CUM912" s="28"/>
      <c r="CUN912" s="28"/>
      <c r="CUO912" s="28"/>
      <c r="CUP912" s="28"/>
      <c r="CUQ912" s="28"/>
      <c r="CUR912" s="28"/>
      <c r="CUS912" s="28"/>
      <c r="CUT912" s="28"/>
      <c r="CUU912" s="28"/>
      <c r="CUV912" s="28"/>
      <c r="CUW912" s="28"/>
      <c r="CUX912" s="28"/>
      <c r="CUY912" s="28"/>
      <c r="CUZ912" s="28"/>
      <c r="CVA912" s="28"/>
      <c r="CVB912" s="28"/>
      <c r="CVC912" s="28"/>
      <c r="CVD912" s="28"/>
      <c r="CVE912" s="28"/>
      <c r="CVF912" s="28"/>
      <c r="CVG912" s="28"/>
      <c r="CVH912" s="28"/>
      <c r="CVI912" s="28"/>
      <c r="CVJ912" s="28"/>
      <c r="CVK912" s="28"/>
      <c r="CVL912" s="28"/>
      <c r="CVM912" s="28"/>
      <c r="CVN912" s="28"/>
      <c r="CVO912" s="28"/>
      <c r="CVP912" s="28"/>
      <c r="CVQ912" s="28"/>
      <c r="CVR912" s="28"/>
      <c r="CVS912" s="28"/>
      <c r="CVT912" s="28"/>
      <c r="CVU912" s="28"/>
      <c r="CVV912" s="28"/>
      <c r="CVW912" s="28"/>
      <c r="CVX912" s="28"/>
      <c r="CVY912" s="28"/>
      <c r="CVZ912" s="28"/>
      <c r="CWA912" s="28"/>
      <c r="CWB912" s="28"/>
      <c r="CWC912" s="28"/>
      <c r="CWD912" s="28"/>
      <c r="CWE912" s="28"/>
      <c r="CWF912" s="28"/>
      <c r="CWG912" s="28"/>
      <c r="CWH912" s="28"/>
      <c r="CWI912" s="28"/>
      <c r="CWJ912" s="28"/>
      <c r="CWK912" s="28"/>
      <c r="CWL912" s="28"/>
      <c r="CWM912" s="28"/>
      <c r="CWN912" s="28"/>
      <c r="CWO912" s="28"/>
      <c r="CWP912" s="28"/>
      <c r="CWQ912" s="28"/>
      <c r="CWR912" s="28"/>
      <c r="CWS912" s="28"/>
      <c r="CWT912" s="28"/>
      <c r="CWU912" s="28"/>
      <c r="CWV912" s="28"/>
      <c r="CWW912" s="28"/>
      <c r="CWX912" s="28"/>
      <c r="CWY912" s="28"/>
      <c r="CWZ912" s="28"/>
      <c r="CXA912" s="28"/>
      <c r="CXB912" s="28"/>
      <c r="CXC912" s="28"/>
      <c r="CXD912" s="28"/>
      <c r="CXE912" s="28"/>
      <c r="CXF912" s="28"/>
      <c r="CXG912" s="28"/>
      <c r="CXH912" s="28"/>
      <c r="CXI912" s="28"/>
      <c r="CXJ912" s="28"/>
      <c r="CXK912" s="28"/>
      <c r="CXL912" s="28"/>
      <c r="CXM912" s="28"/>
      <c r="CXN912" s="28"/>
      <c r="CXO912" s="28"/>
      <c r="CXP912" s="28"/>
      <c r="CXQ912" s="28"/>
      <c r="CXR912" s="28"/>
      <c r="CXS912" s="28"/>
      <c r="CXT912" s="28"/>
      <c r="CXU912" s="28"/>
      <c r="CXV912" s="28"/>
      <c r="CXW912" s="28"/>
      <c r="CXX912" s="28"/>
      <c r="CXY912" s="28"/>
      <c r="CXZ912" s="28"/>
      <c r="CYA912" s="28"/>
      <c r="CYB912" s="28"/>
      <c r="CYC912" s="28"/>
      <c r="CYD912" s="28"/>
      <c r="CYE912" s="28"/>
      <c r="CYF912" s="28"/>
      <c r="CYG912" s="28"/>
      <c r="CYH912" s="28"/>
      <c r="CYI912" s="28"/>
      <c r="CYJ912" s="28"/>
      <c r="CYK912" s="28"/>
      <c r="CYL912" s="28"/>
      <c r="CYM912" s="28"/>
      <c r="CYN912" s="28"/>
      <c r="CYO912" s="28"/>
      <c r="CYP912" s="28"/>
      <c r="CYQ912" s="28"/>
      <c r="CYR912" s="28"/>
      <c r="CYS912" s="28"/>
      <c r="CYT912" s="28"/>
      <c r="CYU912" s="28"/>
      <c r="CYV912" s="28"/>
      <c r="CYW912" s="28"/>
      <c r="CYX912" s="28"/>
      <c r="CYY912" s="28"/>
      <c r="CYZ912" s="28"/>
      <c r="CZA912" s="28"/>
      <c r="CZB912" s="28"/>
      <c r="CZC912" s="28"/>
      <c r="CZD912" s="28"/>
      <c r="CZE912" s="28"/>
      <c r="CZF912" s="28"/>
      <c r="CZG912" s="28"/>
      <c r="CZH912" s="28"/>
      <c r="CZI912" s="28"/>
      <c r="CZJ912" s="28"/>
      <c r="CZK912" s="28"/>
      <c r="CZL912" s="28"/>
      <c r="CZM912" s="28"/>
      <c r="CZN912" s="28"/>
      <c r="CZO912" s="28"/>
      <c r="CZP912" s="28"/>
      <c r="CZQ912" s="28"/>
      <c r="CZR912" s="28"/>
      <c r="CZS912" s="28"/>
      <c r="CZT912" s="28"/>
      <c r="CZU912" s="28"/>
      <c r="CZV912" s="28"/>
      <c r="CZW912" s="28"/>
      <c r="CZX912" s="28"/>
      <c r="CZY912" s="28"/>
      <c r="CZZ912" s="28"/>
      <c r="DAA912" s="28"/>
      <c r="DAB912" s="28"/>
      <c r="DAC912" s="28"/>
      <c r="DAD912" s="28"/>
      <c r="DAE912" s="28"/>
      <c r="DAF912" s="28"/>
      <c r="DAG912" s="28"/>
      <c r="DAH912" s="28"/>
      <c r="DAI912" s="28"/>
      <c r="DAJ912" s="28"/>
      <c r="DAK912" s="28"/>
      <c r="DAL912" s="28"/>
      <c r="DAM912" s="28"/>
      <c r="DAN912" s="28"/>
      <c r="DAO912" s="28"/>
      <c r="DAP912" s="28"/>
      <c r="DAQ912" s="28"/>
      <c r="DAR912" s="28"/>
      <c r="DAS912" s="28"/>
      <c r="DAT912" s="28"/>
      <c r="DAU912" s="28"/>
      <c r="DAV912" s="28"/>
      <c r="DAW912" s="28"/>
      <c r="DAX912" s="28"/>
      <c r="DAY912" s="28"/>
      <c r="DAZ912" s="28"/>
      <c r="DBA912" s="28"/>
      <c r="DBB912" s="28"/>
      <c r="DBC912" s="28"/>
      <c r="DBD912" s="28"/>
      <c r="DBE912" s="28"/>
      <c r="DBF912" s="28"/>
      <c r="DBG912" s="28"/>
      <c r="DBH912" s="28"/>
      <c r="DBI912" s="28"/>
      <c r="DBJ912" s="28"/>
      <c r="DBK912" s="28"/>
      <c r="DBL912" s="28"/>
      <c r="DBM912" s="28"/>
      <c r="DBN912" s="28"/>
      <c r="DBO912" s="28"/>
      <c r="DBP912" s="28"/>
      <c r="DBQ912" s="28"/>
      <c r="DBR912" s="28"/>
      <c r="DBS912" s="28"/>
      <c r="DBT912" s="28"/>
      <c r="DBU912" s="28"/>
      <c r="DBV912" s="28"/>
      <c r="DBW912" s="28"/>
      <c r="DBX912" s="28"/>
      <c r="DBY912" s="28"/>
      <c r="DBZ912" s="28"/>
      <c r="DCA912" s="28"/>
      <c r="DCB912" s="28"/>
      <c r="DCC912" s="28"/>
      <c r="DCD912" s="28"/>
      <c r="DCE912" s="28"/>
      <c r="DCF912" s="28"/>
      <c r="DCG912" s="28"/>
      <c r="DCH912" s="28"/>
      <c r="DCI912" s="28"/>
      <c r="DCJ912" s="28"/>
      <c r="DCK912" s="28"/>
      <c r="DCL912" s="28"/>
      <c r="DCM912" s="28"/>
      <c r="DCN912" s="28"/>
      <c r="DCO912" s="28"/>
      <c r="DCP912" s="28"/>
      <c r="DCQ912" s="28"/>
      <c r="DCR912" s="28"/>
      <c r="DCS912" s="28"/>
      <c r="DCT912" s="28"/>
      <c r="DCU912" s="28"/>
      <c r="DCV912" s="28"/>
      <c r="DCW912" s="28"/>
      <c r="DCX912" s="28"/>
      <c r="DCY912" s="28"/>
      <c r="DCZ912" s="28"/>
      <c r="DDA912" s="28"/>
      <c r="DDB912" s="28"/>
      <c r="DDC912" s="28"/>
      <c r="DDD912" s="28"/>
      <c r="DDE912" s="28"/>
      <c r="DDF912" s="28"/>
      <c r="DDG912" s="28"/>
      <c r="DDH912" s="28"/>
      <c r="DDI912" s="28"/>
      <c r="DDJ912" s="28"/>
      <c r="DDK912" s="28"/>
      <c r="DDL912" s="28"/>
      <c r="DDM912" s="28"/>
      <c r="DDN912" s="28"/>
      <c r="DDO912" s="28"/>
      <c r="DDP912" s="28"/>
      <c r="DDQ912" s="28"/>
      <c r="DDR912" s="28"/>
      <c r="DDS912" s="28"/>
      <c r="DDT912" s="28"/>
      <c r="DDU912" s="28"/>
      <c r="DDV912" s="28"/>
      <c r="DDW912" s="28"/>
      <c r="DDX912" s="28"/>
      <c r="DDY912" s="28"/>
      <c r="DDZ912" s="28"/>
      <c r="DEA912" s="28"/>
      <c r="DEB912" s="28"/>
      <c r="DEC912" s="28"/>
      <c r="DED912" s="28"/>
      <c r="DEE912" s="28"/>
      <c r="DEF912" s="28"/>
      <c r="DEG912" s="28"/>
      <c r="DEH912" s="28"/>
      <c r="DEI912" s="28"/>
      <c r="DEJ912" s="28"/>
      <c r="DEK912" s="28"/>
      <c r="DEL912" s="28"/>
      <c r="DEM912" s="28"/>
      <c r="DEN912" s="28"/>
      <c r="DEO912" s="28"/>
      <c r="DEP912" s="28"/>
      <c r="DEQ912" s="28"/>
      <c r="DER912" s="28"/>
      <c r="DES912" s="28"/>
      <c r="DET912" s="28"/>
      <c r="DEU912" s="28"/>
      <c r="DEV912" s="28"/>
      <c r="DEW912" s="28"/>
      <c r="DEX912" s="28"/>
      <c r="DEY912" s="28"/>
      <c r="DEZ912" s="28"/>
      <c r="DFA912" s="28"/>
      <c r="DFB912" s="28"/>
      <c r="DFC912" s="28"/>
      <c r="DFD912" s="28"/>
      <c r="DFE912" s="28"/>
      <c r="DFF912" s="28"/>
      <c r="DFG912" s="28"/>
      <c r="DFH912" s="28"/>
      <c r="DFI912" s="28"/>
      <c r="DFJ912" s="28"/>
      <c r="DFK912" s="28"/>
      <c r="DFL912" s="28"/>
      <c r="DFM912" s="28"/>
      <c r="DFN912" s="28"/>
      <c r="DFO912" s="28"/>
      <c r="DFP912" s="28"/>
      <c r="DFQ912" s="28"/>
      <c r="DFR912" s="28"/>
      <c r="DFS912" s="28"/>
      <c r="DFT912" s="28"/>
      <c r="DFU912" s="28"/>
      <c r="DFV912" s="28"/>
      <c r="DFW912" s="28"/>
      <c r="DFX912" s="28"/>
      <c r="DFY912" s="28"/>
      <c r="DFZ912" s="28"/>
      <c r="DGA912" s="28"/>
      <c r="DGB912" s="28"/>
      <c r="DGC912" s="28"/>
      <c r="DGD912" s="28"/>
      <c r="DGE912" s="28"/>
      <c r="DGF912" s="28"/>
      <c r="DGG912" s="28"/>
      <c r="DGH912" s="28"/>
      <c r="DGI912" s="28"/>
      <c r="DGJ912" s="28"/>
      <c r="DGK912" s="28"/>
      <c r="DGL912" s="28"/>
      <c r="DGM912" s="28"/>
      <c r="DGN912" s="28"/>
      <c r="DGO912" s="28"/>
      <c r="DGP912" s="28"/>
      <c r="DGQ912" s="28"/>
      <c r="DGR912" s="28"/>
      <c r="DGS912" s="28"/>
      <c r="DGT912" s="28"/>
      <c r="DGU912" s="28"/>
      <c r="DGV912" s="28"/>
      <c r="DGW912" s="28"/>
      <c r="DGX912" s="28"/>
      <c r="DGY912" s="28"/>
      <c r="DGZ912" s="28"/>
      <c r="DHA912" s="28"/>
      <c r="DHB912" s="28"/>
      <c r="DHC912" s="28"/>
      <c r="DHD912" s="28"/>
      <c r="DHE912" s="28"/>
      <c r="DHF912" s="28"/>
      <c r="DHG912" s="28"/>
      <c r="DHH912" s="28"/>
      <c r="DHI912" s="28"/>
      <c r="DHJ912" s="28"/>
      <c r="DHK912" s="28"/>
      <c r="DHL912" s="28"/>
      <c r="DHM912" s="28"/>
      <c r="DHN912" s="28"/>
      <c r="DHO912" s="28"/>
      <c r="DHP912" s="28"/>
      <c r="DHQ912" s="28"/>
      <c r="DHR912" s="28"/>
      <c r="DHS912" s="28"/>
      <c r="DHT912" s="28"/>
      <c r="DHU912" s="28"/>
      <c r="DHV912" s="28"/>
      <c r="DHW912" s="28"/>
      <c r="DHX912" s="28"/>
      <c r="DHY912" s="28"/>
      <c r="DHZ912" s="28"/>
      <c r="DIA912" s="28"/>
      <c r="DIB912" s="28"/>
      <c r="DIC912" s="28"/>
      <c r="DID912" s="28"/>
      <c r="DIE912" s="28"/>
      <c r="DIF912" s="28"/>
      <c r="DIG912" s="28"/>
      <c r="DIH912" s="28"/>
      <c r="DII912" s="28"/>
      <c r="DIJ912" s="28"/>
      <c r="DIK912" s="28"/>
      <c r="DIL912" s="28"/>
      <c r="DIM912" s="28"/>
      <c r="DIN912" s="28"/>
      <c r="DIO912" s="28"/>
      <c r="DIP912" s="28"/>
      <c r="DIQ912" s="28"/>
      <c r="DIR912" s="28"/>
      <c r="DIS912" s="28"/>
      <c r="DIT912" s="28"/>
      <c r="DIU912" s="28"/>
      <c r="DIV912" s="28"/>
      <c r="DIW912" s="28"/>
      <c r="DIX912" s="28"/>
      <c r="DIY912" s="28"/>
      <c r="DIZ912" s="28"/>
      <c r="DJA912" s="28"/>
      <c r="DJB912" s="28"/>
      <c r="DJC912" s="28"/>
      <c r="DJD912" s="28"/>
      <c r="DJE912" s="28"/>
      <c r="DJF912" s="28"/>
      <c r="DJG912" s="28"/>
      <c r="DJH912" s="28"/>
      <c r="DJI912" s="28"/>
      <c r="DJJ912" s="28"/>
      <c r="DJK912" s="28"/>
      <c r="DJL912" s="28"/>
      <c r="DJM912" s="28"/>
      <c r="DJN912" s="28"/>
      <c r="DJO912" s="28"/>
      <c r="DJP912" s="28"/>
      <c r="DJQ912" s="28"/>
      <c r="DJR912" s="28"/>
      <c r="DJS912" s="28"/>
      <c r="DJT912" s="28"/>
      <c r="DJU912" s="28"/>
      <c r="DJV912" s="28"/>
      <c r="DJW912" s="28"/>
      <c r="DJX912" s="28"/>
      <c r="DJY912" s="28"/>
      <c r="DJZ912" s="28"/>
      <c r="DKA912" s="28"/>
      <c r="DKB912" s="28"/>
      <c r="DKC912" s="28"/>
      <c r="DKD912" s="28"/>
      <c r="DKE912" s="28"/>
      <c r="DKF912" s="28"/>
      <c r="DKG912" s="28"/>
      <c r="DKH912" s="28"/>
      <c r="DKI912" s="28"/>
      <c r="DKJ912" s="28"/>
      <c r="DKK912" s="28"/>
      <c r="DKL912" s="28"/>
      <c r="DKM912" s="28"/>
      <c r="DKN912" s="28"/>
      <c r="DKO912" s="28"/>
      <c r="DKP912" s="28"/>
      <c r="DKQ912" s="28"/>
      <c r="DKR912" s="28"/>
      <c r="DKS912" s="28"/>
      <c r="DKT912" s="28"/>
      <c r="DKU912" s="28"/>
      <c r="DKV912" s="28"/>
      <c r="DKW912" s="28"/>
      <c r="DKX912" s="28"/>
      <c r="DKY912" s="28"/>
      <c r="DKZ912" s="28"/>
      <c r="DLA912" s="28"/>
      <c r="DLB912" s="28"/>
      <c r="DLC912" s="28"/>
      <c r="DLD912" s="28"/>
      <c r="DLE912" s="28"/>
      <c r="DLF912" s="28"/>
      <c r="DLG912" s="28"/>
      <c r="DLH912" s="28"/>
      <c r="DLI912" s="28"/>
      <c r="DLJ912" s="28"/>
      <c r="DLK912" s="28"/>
      <c r="DLL912" s="28"/>
      <c r="DLM912" s="28"/>
      <c r="DLN912" s="28"/>
      <c r="DLO912" s="28"/>
      <c r="DLP912" s="28"/>
      <c r="DLQ912" s="28"/>
      <c r="DLR912" s="28"/>
      <c r="DLS912" s="28"/>
      <c r="DLT912" s="28"/>
      <c r="DLU912" s="28"/>
      <c r="DLV912" s="28"/>
      <c r="DLW912" s="28"/>
      <c r="DLX912" s="28"/>
      <c r="DLY912" s="28"/>
      <c r="DLZ912" s="28"/>
      <c r="DMA912" s="28"/>
      <c r="DMB912" s="28"/>
      <c r="DMC912" s="28"/>
      <c r="DMD912" s="28"/>
      <c r="DME912" s="28"/>
      <c r="DMF912" s="28"/>
      <c r="DMG912" s="28"/>
      <c r="DMH912" s="28"/>
      <c r="DMI912" s="28"/>
      <c r="DMJ912" s="28"/>
      <c r="DMK912" s="28"/>
      <c r="DML912" s="28"/>
      <c r="DMM912" s="28"/>
      <c r="DMN912" s="28"/>
      <c r="DMO912" s="28"/>
      <c r="DMP912" s="28"/>
      <c r="DMQ912" s="28"/>
      <c r="DMR912" s="28"/>
      <c r="DMS912" s="28"/>
      <c r="DMT912" s="28"/>
      <c r="DMU912" s="28"/>
      <c r="DMV912" s="28"/>
      <c r="DMW912" s="28"/>
      <c r="DMX912" s="28"/>
      <c r="DMY912" s="28"/>
      <c r="DMZ912" s="28"/>
      <c r="DNA912" s="28"/>
      <c r="DNB912" s="28"/>
      <c r="DNC912" s="28"/>
      <c r="DND912" s="28"/>
      <c r="DNE912" s="28"/>
      <c r="DNF912" s="28"/>
      <c r="DNG912" s="28"/>
      <c r="DNH912" s="28"/>
      <c r="DNI912" s="28"/>
      <c r="DNJ912" s="28"/>
      <c r="DNK912" s="28"/>
      <c r="DNL912" s="28"/>
      <c r="DNM912" s="28"/>
      <c r="DNN912" s="28"/>
      <c r="DNO912" s="28"/>
      <c r="DNP912" s="28"/>
      <c r="DNQ912" s="28"/>
      <c r="DNR912" s="28"/>
      <c r="DNS912" s="28"/>
      <c r="DNT912" s="28"/>
      <c r="DNU912" s="28"/>
      <c r="DNV912" s="28"/>
      <c r="DNW912" s="28"/>
      <c r="DNX912" s="28"/>
      <c r="DNY912" s="28"/>
      <c r="DNZ912" s="28"/>
      <c r="DOA912" s="28"/>
      <c r="DOB912" s="28"/>
      <c r="DOC912" s="28"/>
      <c r="DOD912" s="28"/>
      <c r="DOE912" s="28"/>
      <c r="DOF912" s="28"/>
      <c r="DOG912" s="28"/>
      <c r="DOH912" s="28"/>
      <c r="DOI912" s="28"/>
      <c r="DOJ912" s="28"/>
      <c r="DOK912" s="28"/>
      <c r="DOL912" s="28"/>
      <c r="DOM912" s="28"/>
      <c r="DON912" s="28"/>
      <c r="DOO912" s="28"/>
      <c r="DOP912" s="28"/>
      <c r="DOQ912" s="28"/>
      <c r="DOR912" s="28"/>
      <c r="DOS912" s="28"/>
      <c r="DOT912" s="28"/>
      <c r="DOU912" s="28"/>
      <c r="DOV912" s="28"/>
      <c r="DOW912" s="28"/>
      <c r="DOX912" s="28"/>
      <c r="DOY912" s="28"/>
      <c r="DOZ912" s="28"/>
      <c r="DPA912" s="28"/>
      <c r="DPB912" s="28"/>
      <c r="DPC912" s="28"/>
      <c r="DPD912" s="28"/>
      <c r="DPE912" s="28"/>
      <c r="DPF912" s="28"/>
      <c r="DPG912" s="28"/>
      <c r="DPH912" s="28"/>
      <c r="DPI912" s="28"/>
      <c r="DPJ912" s="28"/>
      <c r="DPK912" s="28"/>
      <c r="DPL912" s="28"/>
      <c r="DPM912" s="28"/>
      <c r="DPN912" s="28"/>
      <c r="DPO912" s="28"/>
      <c r="DPP912" s="28"/>
      <c r="DPQ912" s="28"/>
      <c r="DPR912" s="28"/>
      <c r="DPS912" s="28"/>
      <c r="DPT912" s="28"/>
      <c r="DPU912" s="28"/>
      <c r="DPV912" s="28"/>
      <c r="DPW912" s="28"/>
      <c r="DPX912" s="28"/>
      <c r="DPY912" s="28"/>
      <c r="DPZ912" s="28"/>
      <c r="DQA912" s="28"/>
      <c r="DQB912" s="28"/>
      <c r="DQC912" s="28"/>
      <c r="DQD912" s="28"/>
      <c r="DQE912" s="28"/>
      <c r="DQF912" s="28"/>
      <c r="DQG912" s="28"/>
      <c r="DQH912" s="28"/>
      <c r="DQI912" s="28"/>
      <c r="DQJ912" s="28"/>
      <c r="DQK912" s="28"/>
      <c r="DQL912" s="28"/>
      <c r="DQM912" s="28"/>
      <c r="DQN912" s="28"/>
      <c r="DQO912" s="28"/>
      <c r="DQP912" s="28"/>
      <c r="DQQ912" s="28"/>
      <c r="DQR912" s="28"/>
      <c r="DQS912" s="28"/>
      <c r="DQT912" s="28"/>
      <c r="DQU912" s="28"/>
      <c r="DQV912" s="28"/>
      <c r="DQW912" s="28"/>
      <c r="DQX912" s="28"/>
      <c r="DQY912" s="28"/>
      <c r="DQZ912" s="28"/>
      <c r="DRA912" s="28"/>
      <c r="DRB912" s="28"/>
      <c r="DRC912" s="28"/>
      <c r="DRD912" s="28"/>
      <c r="DRE912" s="28"/>
      <c r="DRF912" s="28"/>
      <c r="DRG912" s="28"/>
      <c r="DRH912" s="28"/>
      <c r="DRI912" s="28"/>
      <c r="DRJ912" s="28"/>
      <c r="DRK912" s="28"/>
      <c r="DRL912" s="28"/>
      <c r="DRM912" s="28"/>
      <c r="DRN912" s="28"/>
      <c r="DRO912" s="28"/>
      <c r="DRP912" s="28"/>
      <c r="DRQ912" s="28"/>
      <c r="DRR912" s="28"/>
      <c r="DRS912" s="28"/>
      <c r="DRT912" s="28"/>
      <c r="DRU912" s="28"/>
      <c r="DRV912" s="28"/>
      <c r="DRW912" s="28"/>
      <c r="DRX912" s="28"/>
      <c r="DRY912" s="28"/>
      <c r="DRZ912" s="28"/>
      <c r="DSA912" s="28"/>
      <c r="DSB912" s="28"/>
      <c r="DSC912" s="28"/>
      <c r="DSD912" s="28"/>
      <c r="DSE912" s="28"/>
      <c r="DSF912" s="28"/>
      <c r="DSG912" s="28"/>
      <c r="DSH912" s="28"/>
      <c r="DSI912" s="28"/>
      <c r="DSJ912" s="28"/>
      <c r="DSK912" s="28"/>
      <c r="DSL912" s="28"/>
      <c r="DSM912" s="28"/>
      <c r="DSN912" s="28"/>
      <c r="DSO912" s="28"/>
      <c r="DSP912" s="28"/>
      <c r="DSQ912" s="28"/>
      <c r="DSR912" s="28"/>
      <c r="DSS912" s="28"/>
      <c r="DST912" s="28"/>
      <c r="DSU912" s="28"/>
      <c r="DSV912" s="28"/>
      <c r="DSW912" s="28"/>
      <c r="DSX912" s="28"/>
      <c r="DSY912" s="28"/>
      <c r="DSZ912" s="28"/>
      <c r="DTA912" s="28"/>
      <c r="DTB912" s="28"/>
      <c r="DTC912" s="28"/>
      <c r="DTD912" s="28"/>
      <c r="DTE912" s="28"/>
      <c r="DTF912" s="28"/>
      <c r="DTG912" s="28"/>
      <c r="DTH912" s="28"/>
      <c r="DTI912" s="28"/>
      <c r="DTJ912" s="28"/>
      <c r="DTK912" s="28"/>
      <c r="DTL912" s="28"/>
      <c r="DTM912" s="28"/>
      <c r="DTN912" s="28"/>
      <c r="DTO912" s="28"/>
      <c r="DTP912" s="28"/>
      <c r="DTQ912" s="28"/>
      <c r="DTR912" s="28"/>
      <c r="DTS912" s="28"/>
      <c r="DTT912" s="28"/>
      <c r="DTU912" s="28"/>
      <c r="DTV912" s="28"/>
      <c r="DTW912" s="28"/>
      <c r="DTX912" s="28"/>
      <c r="DTY912" s="28"/>
      <c r="DTZ912" s="28"/>
      <c r="DUA912" s="28"/>
      <c r="DUB912" s="28"/>
      <c r="DUC912" s="28"/>
      <c r="DUD912" s="28"/>
      <c r="DUE912" s="28"/>
      <c r="DUF912" s="28"/>
      <c r="DUG912" s="28"/>
      <c r="DUH912" s="28"/>
      <c r="DUI912" s="28"/>
      <c r="DUJ912" s="28"/>
      <c r="DUK912" s="28"/>
      <c r="DUL912" s="28"/>
      <c r="DUM912" s="28"/>
      <c r="DUN912" s="28"/>
      <c r="DUO912" s="28"/>
      <c r="DUP912" s="28"/>
      <c r="DUQ912" s="28"/>
      <c r="DUR912" s="28"/>
      <c r="DUS912" s="28"/>
      <c r="DUT912" s="28"/>
      <c r="DUU912" s="28"/>
      <c r="DUV912" s="28"/>
      <c r="DUW912" s="28"/>
      <c r="DUX912" s="28"/>
      <c r="DUY912" s="28"/>
      <c r="DUZ912" s="28"/>
      <c r="DVA912" s="28"/>
      <c r="DVB912" s="28"/>
      <c r="DVC912" s="28"/>
      <c r="DVD912" s="28"/>
      <c r="DVE912" s="28"/>
      <c r="DVF912" s="28"/>
      <c r="DVG912" s="28"/>
      <c r="DVH912" s="28"/>
      <c r="DVI912" s="28"/>
      <c r="DVJ912" s="28"/>
      <c r="DVK912" s="28"/>
      <c r="DVL912" s="28"/>
      <c r="DVM912" s="28"/>
      <c r="DVN912" s="28"/>
      <c r="DVO912" s="28"/>
      <c r="DVP912" s="28"/>
      <c r="DVQ912" s="28"/>
      <c r="DVR912" s="28"/>
      <c r="DVS912" s="28"/>
      <c r="DVT912" s="28"/>
      <c r="DVU912" s="28"/>
      <c r="DVV912" s="28"/>
      <c r="DVW912" s="28"/>
      <c r="DVX912" s="28"/>
      <c r="DVY912" s="28"/>
      <c r="DVZ912" s="28"/>
      <c r="DWA912" s="28"/>
      <c r="DWB912" s="28"/>
      <c r="DWC912" s="28"/>
      <c r="DWD912" s="28"/>
      <c r="DWE912" s="28"/>
      <c r="DWF912" s="28"/>
      <c r="DWG912" s="28"/>
      <c r="DWH912" s="28"/>
      <c r="DWI912" s="28"/>
      <c r="DWJ912" s="28"/>
      <c r="DWK912" s="28"/>
      <c r="DWL912" s="28"/>
      <c r="DWM912" s="28"/>
      <c r="DWN912" s="28"/>
      <c r="DWO912" s="28"/>
      <c r="DWP912" s="28"/>
      <c r="DWQ912" s="28"/>
      <c r="DWR912" s="28"/>
      <c r="DWS912" s="28"/>
      <c r="DWT912" s="28"/>
      <c r="DWU912" s="28"/>
      <c r="DWV912" s="28"/>
      <c r="DWW912" s="28"/>
      <c r="DWX912" s="28"/>
      <c r="DWY912" s="28"/>
      <c r="DWZ912" s="28"/>
      <c r="DXA912" s="28"/>
      <c r="DXB912" s="28"/>
      <c r="DXC912" s="28"/>
      <c r="DXD912" s="28"/>
      <c r="DXE912" s="28"/>
      <c r="DXF912" s="28"/>
      <c r="DXG912" s="28"/>
      <c r="DXH912" s="28"/>
      <c r="DXI912" s="28"/>
      <c r="DXJ912" s="28"/>
      <c r="DXK912" s="28"/>
      <c r="DXL912" s="28"/>
      <c r="DXM912" s="28"/>
      <c r="DXN912" s="28"/>
      <c r="DXO912" s="28"/>
      <c r="DXP912" s="28"/>
      <c r="DXQ912" s="28"/>
      <c r="DXR912" s="28"/>
      <c r="DXS912" s="28"/>
      <c r="DXT912" s="28"/>
      <c r="DXU912" s="28"/>
      <c r="DXV912" s="28"/>
      <c r="DXW912" s="28"/>
      <c r="DXX912" s="28"/>
      <c r="DXY912" s="28"/>
      <c r="DXZ912" s="28"/>
      <c r="DYA912" s="28"/>
      <c r="DYB912" s="28"/>
      <c r="DYC912" s="28"/>
      <c r="DYD912" s="28"/>
      <c r="DYE912" s="28"/>
      <c r="DYF912" s="28"/>
      <c r="DYG912" s="28"/>
      <c r="DYH912" s="28"/>
      <c r="DYI912" s="28"/>
      <c r="DYJ912" s="28"/>
      <c r="DYK912" s="28"/>
      <c r="DYL912" s="28"/>
      <c r="DYM912" s="28"/>
      <c r="DYN912" s="28"/>
      <c r="DYO912" s="28"/>
      <c r="DYP912" s="28"/>
      <c r="DYQ912" s="28"/>
      <c r="DYR912" s="28"/>
      <c r="DYS912" s="28"/>
      <c r="DYT912" s="28"/>
      <c r="DYU912" s="28"/>
      <c r="DYV912" s="28"/>
      <c r="DYW912" s="28"/>
      <c r="DYX912" s="28"/>
      <c r="DYY912" s="28"/>
      <c r="DYZ912" s="28"/>
      <c r="DZA912" s="28"/>
      <c r="DZB912" s="28"/>
      <c r="DZC912" s="28"/>
      <c r="DZD912" s="28"/>
      <c r="DZE912" s="28"/>
      <c r="DZF912" s="28"/>
      <c r="DZG912" s="28"/>
      <c r="DZH912" s="28"/>
      <c r="DZI912" s="28"/>
      <c r="DZJ912" s="28"/>
      <c r="DZK912" s="28"/>
      <c r="DZL912" s="28"/>
      <c r="DZM912" s="28"/>
      <c r="DZN912" s="28"/>
      <c r="DZO912" s="28"/>
      <c r="DZP912" s="28"/>
      <c r="DZQ912" s="28"/>
      <c r="DZR912" s="28"/>
      <c r="DZS912" s="28"/>
      <c r="DZT912" s="28"/>
      <c r="DZU912" s="28"/>
      <c r="DZV912" s="28"/>
      <c r="DZW912" s="28"/>
      <c r="DZX912" s="28"/>
      <c r="DZY912" s="28"/>
      <c r="DZZ912" s="28"/>
      <c r="EAA912" s="28"/>
      <c r="EAB912" s="28"/>
      <c r="EAC912" s="28"/>
      <c r="EAD912" s="28"/>
      <c r="EAE912" s="28"/>
      <c r="EAF912" s="28"/>
      <c r="EAG912" s="28"/>
      <c r="EAH912" s="28"/>
      <c r="EAI912" s="28"/>
      <c r="EAJ912" s="28"/>
      <c r="EAK912" s="28"/>
      <c r="EAL912" s="28"/>
      <c r="EAM912" s="28"/>
      <c r="EAN912" s="28"/>
      <c r="EAO912" s="28"/>
      <c r="EAP912" s="28"/>
      <c r="EAQ912" s="28"/>
      <c r="EAR912" s="28"/>
      <c r="EAS912" s="28"/>
      <c r="EAT912" s="28"/>
      <c r="EAU912" s="28"/>
      <c r="EAV912" s="28"/>
      <c r="EAW912" s="28"/>
      <c r="EAX912" s="28"/>
      <c r="EAY912" s="28"/>
      <c r="EAZ912" s="28"/>
      <c r="EBA912" s="28"/>
      <c r="EBB912" s="28"/>
      <c r="EBC912" s="28"/>
      <c r="EBD912" s="28"/>
      <c r="EBE912" s="28"/>
      <c r="EBF912" s="28"/>
      <c r="EBG912" s="28"/>
      <c r="EBH912" s="28"/>
      <c r="EBI912" s="28"/>
      <c r="EBJ912" s="28"/>
      <c r="EBK912" s="28"/>
      <c r="EBL912" s="28"/>
      <c r="EBM912" s="28"/>
      <c r="EBN912" s="28"/>
      <c r="EBO912" s="28"/>
      <c r="EBP912" s="28"/>
      <c r="EBQ912" s="28"/>
      <c r="EBR912" s="28"/>
      <c r="EBS912" s="28"/>
      <c r="EBT912" s="28"/>
      <c r="EBU912" s="28"/>
      <c r="EBV912" s="28"/>
      <c r="EBW912" s="28"/>
      <c r="EBX912" s="28"/>
      <c r="EBY912" s="28"/>
      <c r="EBZ912" s="28"/>
      <c r="ECA912" s="28"/>
      <c r="ECB912" s="28"/>
      <c r="ECC912" s="28"/>
      <c r="ECD912" s="28"/>
      <c r="ECE912" s="28"/>
      <c r="ECF912" s="28"/>
      <c r="ECG912" s="28"/>
      <c r="ECH912" s="28"/>
      <c r="ECI912" s="28"/>
      <c r="ECJ912" s="28"/>
      <c r="ECK912" s="28"/>
      <c r="ECL912" s="28"/>
      <c r="ECM912" s="28"/>
      <c r="ECN912" s="28"/>
      <c r="ECO912" s="28"/>
      <c r="ECP912" s="28"/>
      <c r="ECQ912" s="28"/>
      <c r="ECR912" s="28"/>
      <c r="ECS912" s="28"/>
      <c r="ECT912" s="28"/>
      <c r="ECU912" s="28"/>
      <c r="ECV912" s="28"/>
      <c r="ECW912" s="28"/>
      <c r="ECX912" s="28"/>
      <c r="ECY912" s="28"/>
      <c r="ECZ912" s="28"/>
      <c r="EDA912" s="28"/>
      <c r="EDB912" s="28"/>
      <c r="EDC912" s="28"/>
      <c r="EDD912" s="28"/>
      <c r="EDE912" s="28"/>
      <c r="EDF912" s="28"/>
      <c r="EDG912" s="28"/>
      <c r="EDH912" s="28"/>
      <c r="EDI912" s="28"/>
      <c r="EDJ912" s="28"/>
      <c r="EDK912" s="28"/>
      <c r="EDL912" s="28"/>
      <c r="EDM912" s="28"/>
      <c r="EDN912" s="28"/>
      <c r="EDO912" s="28"/>
      <c r="EDP912" s="28"/>
      <c r="EDQ912" s="28"/>
      <c r="EDR912" s="28"/>
      <c r="EDS912" s="28"/>
      <c r="EDT912" s="28"/>
      <c r="EDU912" s="28"/>
      <c r="EDV912" s="28"/>
      <c r="EDW912" s="28"/>
      <c r="EDX912" s="28"/>
      <c r="EDY912" s="28"/>
      <c r="EDZ912" s="28"/>
      <c r="EEA912" s="28"/>
      <c r="EEB912" s="28"/>
      <c r="EEC912" s="28"/>
      <c r="EED912" s="28"/>
      <c r="EEE912" s="28"/>
      <c r="EEF912" s="28"/>
      <c r="EEG912" s="28"/>
      <c r="EEH912" s="28"/>
      <c r="EEI912" s="28"/>
      <c r="EEJ912" s="28"/>
      <c r="EEK912" s="28"/>
      <c r="EEL912" s="28"/>
      <c r="EEM912" s="28"/>
      <c r="EEN912" s="28"/>
      <c r="EEO912" s="28"/>
      <c r="EEP912" s="28"/>
      <c r="EEQ912" s="28"/>
      <c r="EER912" s="28"/>
      <c r="EES912" s="28"/>
      <c r="EET912" s="28"/>
      <c r="EEU912" s="28"/>
      <c r="EEV912" s="28"/>
      <c r="EEW912" s="28"/>
      <c r="EEX912" s="28"/>
      <c r="EEY912" s="28"/>
      <c r="EEZ912" s="28"/>
      <c r="EFA912" s="28"/>
      <c r="EFB912" s="28"/>
      <c r="EFC912" s="28"/>
      <c r="EFD912" s="28"/>
      <c r="EFE912" s="28"/>
      <c r="EFF912" s="28"/>
      <c r="EFG912" s="28"/>
      <c r="EFH912" s="28"/>
      <c r="EFI912" s="28"/>
      <c r="EFJ912" s="28"/>
      <c r="EFK912" s="28"/>
      <c r="EFL912" s="28"/>
      <c r="EFM912" s="28"/>
      <c r="EFN912" s="28"/>
      <c r="EFO912" s="28"/>
      <c r="EFP912" s="28"/>
      <c r="EFQ912" s="28"/>
      <c r="EFR912" s="28"/>
      <c r="EFS912" s="28"/>
      <c r="EFT912" s="28"/>
      <c r="EFU912" s="28"/>
      <c r="EFV912" s="28"/>
      <c r="EFW912" s="28"/>
      <c r="EFX912" s="28"/>
      <c r="EFY912" s="28"/>
      <c r="EFZ912" s="28"/>
      <c r="EGA912" s="28"/>
      <c r="EGB912" s="28"/>
      <c r="EGC912" s="28"/>
      <c r="EGD912" s="28"/>
      <c r="EGE912" s="28"/>
      <c r="EGF912" s="28"/>
      <c r="EGG912" s="28"/>
      <c r="EGH912" s="28"/>
      <c r="EGI912" s="28"/>
      <c r="EGJ912" s="28"/>
      <c r="EGK912" s="28"/>
      <c r="EGL912" s="28"/>
      <c r="EGM912" s="28"/>
      <c r="EGN912" s="28"/>
      <c r="EGO912" s="28"/>
      <c r="EGP912" s="28"/>
      <c r="EGQ912" s="28"/>
      <c r="EGR912" s="28"/>
      <c r="EGS912" s="28"/>
      <c r="EGT912" s="28"/>
      <c r="EGU912" s="28"/>
      <c r="EGV912" s="28"/>
      <c r="EGW912" s="28"/>
      <c r="EGX912" s="28"/>
      <c r="EGY912" s="28"/>
      <c r="EGZ912" s="28"/>
      <c r="EHA912" s="28"/>
      <c r="EHB912" s="28"/>
      <c r="EHC912" s="28"/>
      <c r="EHD912" s="28"/>
      <c r="EHE912" s="28"/>
      <c r="EHF912" s="28"/>
      <c r="EHG912" s="28"/>
      <c r="EHH912" s="28"/>
      <c r="EHI912" s="28"/>
      <c r="EHJ912" s="28"/>
      <c r="EHK912" s="28"/>
      <c r="EHL912" s="28"/>
      <c r="EHM912" s="28"/>
      <c r="EHN912" s="28"/>
      <c r="EHO912" s="28"/>
      <c r="EHP912" s="28"/>
      <c r="EHQ912" s="28"/>
      <c r="EHR912" s="28"/>
      <c r="EHS912" s="28"/>
      <c r="EHT912" s="28"/>
      <c r="EHU912" s="28"/>
      <c r="EHV912" s="28"/>
      <c r="EHW912" s="28"/>
      <c r="EHX912" s="28"/>
      <c r="EHY912" s="28"/>
      <c r="EHZ912" s="28"/>
      <c r="EIA912" s="28"/>
      <c r="EIB912" s="28"/>
      <c r="EIC912" s="28"/>
      <c r="EID912" s="28"/>
      <c r="EIE912" s="28"/>
      <c r="EIF912" s="28"/>
      <c r="EIG912" s="28"/>
      <c r="EIH912" s="28"/>
      <c r="EII912" s="28"/>
      <c r="EIJ912" s="28"/>
      <c r="EIK912" s="28"/>
      <c r="EIL912" s="28"/>
      <c r="EIM912" s="28"/>
      <c r="EIN912" s="28"/>
      <c r="EIO912" s="28"/>
      <c r="EIP912" s="28"/>
      <c r="EIQ912" s="28"/>
      <c r="EIR912" s="28"/>
      <c r="EIS912" s="28"/>
      <c r="EIT912" s="28"/>
      <c r="EIU912" s="28"/>
      <c r="EIV912" s="28"/>
      <c r="EIW912" s="28"/>
      <c r="EIX912" s="28"/>
      <c r="EIY912" s="28"/>
      <c r="EIZ912" s="28"/>
      <c r="EJA912" s="28"/>
      <c r="EJB912" s="28"/>
      <c r="EJC912" s="28"/>
      <c r="EJD912" s="28"/>
      <c r="EJE912" s="28"/>
      <c r="EJF912" s="28"/>
      <c r="EJG912" s="28"/>
      <c r="EJH912" s="28"/>
      <c r="EJI912" s="28"/>
      <c r="EJJ912" s="28"/>
      <c r="EJK912" s="28"/>
      <c r="EJL912" s="28"/>
      <c r="EJM912" s="28"/>
      <c r="EJN912" s="28"/>
      <c r="EJO912" s="28"/>
      <c r="EJP912" s="28"/>
      <c r="EJQ912" s="28"/>
      <c r="EJR912" s="28"/>
      <c r="EJS912" s="28"/>
      <c r="EJT912" s="28"/>
      <c r="EJU912" s="28"/>
      <c r="EJV912" s="28"/>
      <c r="EJW912" s="28"/>
      <c r="EJX912" s="28"/>
      <c r="EJY912" s="28"/>
      <c r="EJZ912" s="28"/>
      <c r="EKA912" s="28"/>
      <c r="EKB912" s="28"/>
      <c r="EKC912" s="28"/>
      <c r="EKD912" s="28"/>
      <c r="EKE912" s="28"/>
      <c r="EKF912" s="28"/>
      <c r="EKG912" s="28"/>
      <c r="EKH912" s="28"/>
      <c r="EKI912" s="28"/>
      <c r="EKJ912" s="28"/>
      <c r="EKK912" s="28"/>
      <c r="EKL912" s="28"/>
      <c r="EKM912" s="28"/>
      <c r="EKN912" s="28"/>
      <c r="EKO912" s="28"/>
      <c r="EKP912" s="28"/>
      <c r="EKQ912" s="28"/>
      <c r="EKR912" s="28"/>
      <c r="EKS912" s="28"/>
      <c r="EKT912" s="28"/>
      <c r="EKU912" s="28"/>
      <c r="EKV912" s="28"/>
      <c r="EKW912" s="28"/>
      <c r="EKX912" s="28"/>
      <c r="EKY912" s="28"/>
      <c r="EKZ912" s="28"/>
      <c r="ELA912" s="28"/>
      <c r="ELB912" s="28"/>
      <c r="ELC912" s="28"/>
      <c r="ELD912" s="28"/>
      <c r="ELE912" s="28"/>
      <c r="ELF912" s="28"/>
      <c r="ELG912" s="28"/>
      <c r="ELH912" s="28"/>
      <c r="ELI912" s="28"/>
      <c r="ELJ912" s="28"/>
      <c r="ELK912" s="28"/>
      <c r="ELL912" s="28"/>
      <c r="ELM912" s="28"/>
      <c r="ELN912" s="28"/>
      <c r="ELO912" s="28"/>
      <c r="ELP912" s="28"/>
      <c r="ELQ912" s="28"/>
      <c r="ELR912" s="28"/>
      <c r="ELS912" s="28"/>
      <c r="ELT912" s="28"/>
      <c r="ELU912" s="28"/>
      <c r="ELV912" s="28"/>
      <c r="ELW912" s="28"/>
      <c r="ELX912" s="28"/>
      <c r="ELY912" s="28"/>
      <c r="ELZ912" s="28"/>
      <c r="EMA912" s="28"/>
      <c r="EMB912" s="28"/>
      <c r="EMC912" s="28"/>
      <c r="EMD912" s="28"/>
      <c r="EME912" s="28"/>
      <c r="EMF912" s="28"/>
      <c r="EMG912" s="28"/>
      <c r="EMH912" s="28"/>
      <c r="EMI912" s="28"/>
      <c r="EMJ912" s="28"/>
      <c r="EMK912" s="28"/>
      <c r="EML912" s="28"/>
      <c r="EMM912" s="28"/>
      <c r="EMN912" s="28"/>
      <c r="EMO912" s="28"/>
      <c r="EMP912" s="28"/>
      <c r="EMQ912" s="28"/>
      <c r="EMR912" s="28"/>
      <c r="EMS912" s="28"/>
      <c r="EMT912" s="28"/>
      <c r="EMU912" s="28"/>
      <c r="EMV912" s="28"/>
      <c r="EMW912" s="28"/>
      <c r="EMX912" s="28"/>
      <c r="EMY912" s="28"/>
      <c r="EMZ912" s="28"/>
      <c r="ENA912" s="28"/>
      <c r="ENB912" s="28"/>
      <c r="ENC912" s="28"/>
      <c r="END912" s="28"/>
      <c r="ENE912" s="28"/>
      <c r="ENF912" s="28"/>
      <c r="ENG912" s="28"/>
      <c r="ENH912" s="28"/>
      <c r="ENI912" s="28"/>
      <c r="ENJ912" s="28"/>
      <c r="ENK912" s="28"/>
      <c r="ENL912" s="28"/>
      <c r="ENM912" s="28"/>
      <c r="ENN912" s="28"/>
      <c r="ENO912" s="28"/>
      <c r="ENP912" s="28"/>
      <c r="ENQ912" s="28"/>
      <c r="ENR912" s="28"/>
      <c r="ENS912" s="28"/>
      <c r="ENT912" s="28"/>
      <c r="ENU912" s="28"/>
      <c r="ENV912" s="28"/>
      <c r="ENW912" s="28"/>
      <c r="ENX912" s="28"/>
      <c r="ENY912" s="28"/>
      <c r="ENZ912" s="28"/>
      <c r="EOA912" s="28"/>
      <c r="EOB912" s="28"/>
      <c r="EOC912" s="28"/>
      <c r="EOD912" s="28"/>
      <c r="EOE912" s="28"/>
      <c r="EOF912" s="28"/>
      <c r="EOG912" s="28"/>
      <c r="EOH912" s="28"/>
      <c r="EOI912" s="28"/>
      <c r="EOJ912" s="28"/>
      <c r="EOK912" s="28"/>
      <c r="EOL912" s="28"/>
      <c r="EOM912" s="28"/>
      <c r="EON912" s="28"/>
      <c r="EOO912" s="28"/>
      <c r="EOP912" s="28"/>
      <c r="EOQ912" s="28"/>
      <c r="EOR912" s="28"/>
      <c r="EOS912" s="28"/>
      <c r="EOT912" s="28"/>
      <c r="EOU912" s="28"/>
      <c r="EOV912" s="28"/>
      <c r="EOW912" s="28"/>
      <c r="EOX912" s="28"/>
      <c r="EOY912" s="28"/>
      <c r="EOZ912" s="28"/>
      <c r="EPA912" s="28"/>
      <c r="EPB912" s="28"/>
      <c r="EPC912" s="28"/>
      <c r="EPD912" s="28"/>
      <c r="EPE912" s="28"/>
      <c r="EPF912" s="28"/>
      <c r="EPG912" s="28"/>
      <c r="EPH912" s="28"/>
      <c r="EPI912" s="28"/>
      <c r="EPJ912" s="28"/>
      <c r="EPK912" s="28"/>
      <c r="EPL912" s="28"/>
      <c r="EPM912" s="28"/>
      <c r="EPN912" s="28"/>
      <c r="EPO912" s="28"/>
      <c r="EPP912" s="28"/>
      <c r="EPQ912" s="28"/>
      <c r="EPR912" s="28"/>
      <c r="EPS912" s="28"/>
      <c r="EPT912" s="28"/>
      <c r="EPU912" s="28"/>
      <c r="EPV912" s="28"/>
      <c r="EPW912" s="28"/>
      <c r="EPX912" s="28"/>
      <c r="EPY912" s="28"/>
      <c r="EPZ912" s="28"/>
      <c r="EQA912" s="28"/>
      <c r="EQB912" s="28"/>
      <c r="EQC912" s="28"/>
      <c r="EQD912" s="28"/>
      <c r="EQE912" s="28"/>
      <c r="EQF912" s="28"/>
      <c r="EQG912" s="28"/>
      <c r="EQH912" s="28"/>
      <c r="EQI912" s="28"/>
      <c r="EQJ912" s="28"/>
      <c r="EQK912" s="28"/>
      <c r="EQL912" s="28"/>
      <c r="EQM912" s="28"/>
      <c r="EQN912" s="28"/>
      <c r="EQO912" s="28"/>
      <c r="EQP912" s="28"/>
      <c r="EQQ912" s="28"/>
      <c r="EQR912" s="28"/>
      <c r="EQS912" s="28"/>
      <c r="EQT912" s="28"/>
      <c r="EQU912" s="28"/>
      <c r="EQV912" s="28"/>
      <c r="EQW912" s="28"/>
      <c r="EQX912" s="28"/>
      <c r="EQY912" s="28"/>
      <c r="EQZ912" s="28"/>
      <c r="ERA912" s="28"/>
      <c r="ERB912" s="28"/>
      <c r="ERC912" s="28"/>
      <c r="ERD912" s="28"/>
      <c r="ERE912" s="28"/>
      <c r="ERF912" s="28"/>
      <c r="ERG912" s="28"/>
      <c r="ERH912" s="28"/>
      <c r="ERI912" s="28"/>
      <c r="ERJ912" s="28"/>
      <c r="ERK912" s="28"/>
      <c r="ERL912" s="28"/>
      <c r="ERM912" s="28"/>
      <c r="ERN912" s="28"/>
      <c r="ERO912" s="28"/>
      <c r="ERP912" s="28"/>
      <c r="ERQ912" s="28"/>
      <c r="ERR912" s="28"/>
      <c r="ERS912" s="28"/>
      <c r="ERT912" s="28"/>
      <c r="ERU912" s="28"/>
      <c r="ERV912" s="28"/>
      <c r="ERW912" s="28"/>
      <c r="ERX912" s="28"/>
      <c r="ERY912" s="28"/>
      <c r="ERZ912" s="28"/>
      <c r="ESA912" s="28"/>
      <c r="ESB912" s="28"/>
      <c r="ESC912" s="28"/>
      <c r="ESD912" s="28"/>
      <c r="ESE912" s="28"/>
      <c r="ESF912" s="28"/>
      <c r="ESG912" s="28"/>
      <c r="ESH912" s="28"/>
      <c r="ESI912" s="28"/>
      <c r="ESJ912" s="28"/>
      <c r="ESK912" s="28"/>
      <c r="ESL912" s="28"/>
      <c r="ESM912" s="28"/>
      <c r="ESN912" s="28"/>
      <c r="ESO912" s="28"/>
      <c r="ESP912" s="28"/>
      <c r="ESQ912" s="28"/>
      <c r="ESR912" s="28"/>
      <c r="ESS912" s="28"/>
      <c r="EST912" s="28"/>
      <c r="ESU912" s="28"/>
      <c r="ESV912" s="28"/>
      <c r="ESW912" s="28"/>
      <c r="ESX912" s="28"/>
      <c r="ESY912" s="28"/>
      <c r="ESZ912" s="28"/>
      <c r="ETA912" s="28"/>
      <c r="ETB912" s="28"/>
      <c r="ETC912" s="28"/>
      <c r="ETD912" s="28"/>
      <c r="ETE912" s="28"/>
      <c r="ETF912" s="28"/>
      <c r="ETG912" s="28"/>
      <c r="ETH912" s="28"/>
      <c r="ETI912" s="28"/>
      <c r="ETJ912" s="28"/>
      <c r="ETK912" s="28"/>
      <c r="ETL912" s="28"/>
      <c r="ETM912" s="28"/>
      <c r="ETN912" s="28"/>
      <c r="ETO912" s="28"/>
      <c r="ETP912" s="28"/>
      <c r="ETQ912" s="28"/>
      <c r="ETR912" s="28"/>
      <c r="ETS912" s="28"/>
      <c r="ETT912" s="28"/>
      <c r="ETU912" s="28"/>
      <c r="ETV912" s="28"/>
      <c r="ETW912" s="28"/>
      <c r="ETX912" s="28"/>
      <c r="ETY912" s="28"/>
      <c r="ETZ912" s="28"/>
      <c r="EUA912" s="28"/>
      <c r="EUB912" s="28"/>
      <c r="EUC912" s="28"/>
      <c r="EUD912" s="28"/>
      <c r="EUE912" s="28"/>
      <c r="EUF912" s="28"/>
      <c r="EUG912" s="28"/>
      <c r="EUH912" s="28"/>
      <c r="EUI912" s="28"/>
      <c r="EUJ912" s="28"/>
      <c r="EUK912" s="28"/>
      <c r="EUL912" s="28"/>
      <c r="EUM912" s="28"/>
      <c r="EUN912" s="28"/>
      <c r="EUO912" s="28"/>
      <c r="EUP912" s="28"/>
      <c r="EUQ912" s="28"/>
      <c r="EUR912" s="28"/>
      <c r="EUS912" s="28"/>
      <c r="EUT912" s="28"/>
      <c r="EUU912" s="28"/>
      <c r="EUV912" s="28"/>
      <c r="EUW912" s="28"/>
      <c r="EUX912" s="28"/>
      <c r="EUY912" s="28"/>
      <c r="EUZ912" s="28"/>
      <c r="EVA912" s="28"/>
      <c r="EVB912" s="28"/>
      <c r="EVC912" s="28"/>
      <c r="EVD912" s="28"/>
      <c r="EVE912" s="28"/>
      <c r="EVF912" s="28"/>
      <c r="EVG912" s="28"/>
      <c r="EVH912" s="28"/>
      <c r="EVI912" s="28"/>
      <c r="EVJ912" s="28"/>
      <c r="EVK912" s="28"/>
      <c r="EVL912" s="28"/>
      <c r="EVM912" s="28"/>
      <c r="EVN912" s="28"/>
      <c r="EVO912" s="28"/>
      <c r="EVP912" s="28"/>
      <c r="EVQ912" s="28"/>
      <c r="EVR912" s="28"/>
      <c r="EVS912" s="28"/>
      <c r="EVT912" s="28"/>
      <c r="EVU912" s="28"/>
      <c r="EVV912" s="28"/>
      <c r="EVW912" s="28"/>
      <c r="EVX912" s="28"/>
      <c r="EVY912" s="28"/>
      <c r="EVZ912" s="28"/>
      <c r="EWA912" s="28"/>
      <c r="EWB912" s="28"/>
      <c r="EWC912" s="28"/>
      <c r="EWD912" s="28"/>
      <c r="EWE912" s="28"/>
      <c r="EWF912" s="28"/>
      <c r="EWG912" s="28"/>
      <c r="EWH912" s="28"/>
      <c r="EWI912" s="28"/>
      <c r="EWJ912" s="28"/>
      <c r="EWK912" s="28"/>
      <c r="EWL912" s="28"/>
      <c r="EWM912" s="28"/>
      <c r="EWN912" s="28"/>
      <c r="EWO912" s="28"/>
      <c r="EWP912" s="28"/>
      <c r="EWQ912" s="28"/>
      <c r="EWR912" s="28"/>
      <c r="EWS912" s="28"/>
      <c r="EWT912" s="28"/>
      <c r="EWU912" s="28"/>
      <c r="EWV912" s="28"/>
      <c r="EWW912" s="28"/>
      <c r="EWX912" s="28"/>
      <c r="EWY912" s="28"/>
      <c r="EWZ912" s="28"/>
      <c r="EXA912" s="28"/>
      <c r="EXB912" s="28"/>
      <c r="EXC912" s="28"/>
      <c r="EXD912" s="28"/>
      <c r="EXE912" s="28"/>
      <c r="EXF912" s="28"/>
      <c r="EXG912" s="28"/>
      <c r="EXH912" s="28"/>
      <c r="EXI912" s="28"/>
      <c r="EXJ912" s="28"/>
      <c r="EXK912" s="28"/>
      <c r="EXL912" s="28"/>
      <c r="EXM912" s="28"/>
      <c r="EXN912" s="28"/>
      <c r="EXO912" s="28"/>
      <c r="EXP912" s="28"/>
      <c r="EXQ912" s="28"/>
      <c r="EXR912" s="28"/>
      <c r="EXS912" s="28"/>
      <c r="EXT912" s="28"/>
      <c r="EXU912" s="28"/>
      <c r="EXV912" s="28"/>
      <c r="EXW912" s="28"/>
      <c r="EXX912" s="28"/>
      <c r="EXY912" s="28"/>
      <c r="EXZ912" s="28"/>
      <c r="EYA912" s="28"/>
      <c r="EYB912" s="28"/>
      <c r="EYC912" s="28"/>
      <c r="EYD912" s="28"/>
      <c r="EYE912" s="28"/>
      <c r="EYF912" s="28"/>
      <c r="EYG912" s="28"/>
      <c r="EYH912" s="28"/>
      <c r="EYI912" s="28"/>
      <c r="EYJ912" s="28"/>
      <c r="EYK912" s="28"/>
      <c r="EYL912" s="28"/>
      <c r="EYM912" s="28"/>
      <c r="EYN912" s="28"/>
      <c r="EYO912" s="28"/>
      <c r="EYP912" s="28"/>
      <c r="EYQ912" s="28"/>
      <c r="EYR912" s="28"/>
      <c r="EYS912" s="28"/>
      <c r="EYT912" s="28"/>
      <c r="EYU912" s="28"/>
      <c r="EYV912" s="28"/>
      <c r="EYW912" s="28"/>
      <c r="EYX912" s="28"/>
      <c r="EYY912" s="28"/>
      <c r="EYZ912" s="28"/>
      <c r="EZA912" s="28"/>
      <c r="EZB912" s="28"/>
      <c r="EZC912" s="28"/>
      <c r="EZD912" s="28"/>
      <c r="EZE912" s="28"/>
      <c r="EZF912" s="28"/>
      <c r="EZG912" s="28"/>
      <c r="EZH912" s="28"/>
      <c r="EZI912" s="28"/>
      <c r="EZJ912" s="28"/>
      <c r="EZK912" s="28"/>
      <c r="EZL912" s="28"/>
      <c r="EZM912" s="28"/>
      <c r="EZN912" s="28"/>
      <c r="EZO912" s="28"/>
      <c r="EZP912" s="28"/>
      <c r="EZQ912" s="28"/>
      <c r="EZR912" s="28"/>
      <c r="EZS912" s="28"/>
      <c r="EZT912" s="28"/>
      <c r="EZU912" s="28"/>
      <c r="EZV912" s="28"/>
      <c r="EZW912" s="28"/>
      <c r="EZX912" s="28"/>
      <c r="EZY912" s="28"/>
      <c r="EZZ912" s="28"/>
      <c r="FAA912" s="28"/>
      <c r="FAB912" s="28"/>
      <c r="FAC912" s="28"/>
      <c r="FAD912" s="28"/>
      <c r="FAE912" s="28"/>
      <c r="FAF912" s="28"/>
      <c r="FAG912" s="28"/>
      <c r="FAH912" s="28"/>
      <c r="FAI912" s="28"/>
      <c r="FAJ912" s="28"/>
      <c r="FAK912" s="28"/>
      <c r="FAL912" s="28"/>
      <c r="FAM912" s="28"/>
      <c r="FAN912" s="28"/>
      <c r="FAO912" s="28"/>
      <c r="FAP912" s="28"/>
      <c r="FAQ912" s="28"/>
      <c r="FAR912" s="28"/>
      <c r="FAS912" s="28"/>
      <c r="FAT912" s="28"/>
      <c r="FAU912" s="28"/>
      <c r="FAV912" s="28"/>
      <c r="FAW912" s="28"/>
      <c r="FAX912" s="28"/>
      <c r="FAY912" s="28"/>
      <c r="FAZ912" s="28"/>
      <c r="FBA912" s="28"/>
      <c r="FBB912" s="28"/>
      <c r="FBC912" s="28"/>
      <c r="FBD912" s="28"/>
      <c r="FBE912" s="28"/>
      <c r="FBF912" s="28"/>
      <c r="FBG912" s="28"/>
      <c r="FBH912" s="28"/>
      <c r="FBI912" s="28"/>
      <c r="FBJ912" s="28"/>
      <c r="FBK912" s="28"/>
      <c r="FBL912" s="28"/>
      <c r="FBM912" s="28"/>
      <c r="FBN912" s="28"/>
      <c r="FBO912" s="28"/>
      <c r="FBP912" s="28"/>
      <c r="FBQ912" s="28"/>
      <c r="FBR912" s="28"/>
      <c r="FBS912" s="28"/>
      <c r="FBT912" s="28"/>
      <c r="FBU912" s="28"/>
      <c r="FBV912" s="28"/>
      <c r="FBW912" s="28"/>
      <c r="FBX912" s="28"/>
      <c r="FBY912" s="28"/>
      <c r="FBZ912" s="28"/>
      <c r="FCA912" s="28"/>
      <c r="FCB912" s="28"/>
      <c r="FCC912" s="28"/>
      <c r="FCD912" s="28"/>
      <c r="FCE912" s="28"/>
      <c r="FCF912" s="28"/>
      <c r="FCG912" s="28"/>
      <c r="FCH912" s="28"/>
      <c r="FCI912" s="28"/>
      <c r="FCJ912" s="28"/>
      <c r="FCK912" s="28"/>
      <c r="FCL912" s="28"/>
      <c r="FCM912" s="28"/>
      <c r="FCN912" s="28"/>
      <c r="FCO912" s="28"/>
      <c r="FCP912" s="28"/>
      <c r="FCQ912" s="28"/>
      <c r="FCR912" s="28"/>
      <c r="FCS912" s="28"/>
      <c r="FCT912" s="28"/>
      <c r="FCU912" s="28"/>
      <c r="FCV912" s="28"/>
      <c r="FCW912" s="28"/>
      <c r="FCX912" s="28"/>
      <c r="FCY912" s="28"/>
      <c r="FCZ912" s="28"/>
      <c r="FDA912" s="28"/>
      <c r="FDB912" s="28"/>
      <c r="FDC912" s="28"/>
      <c r="FDD912" s="28"/>
      <c r="FDE912" s="28"/>
      <c r="FDF912" s="28"/>
      <c r="FDG912" s="28"/>
      <c r="FDH912" s="28"/>
      <c r="FDI912" s="28"/>
      <c r="FDJ912" s="28"/>
      <c r="FDK912" s="28"/>
      <c r="FDL912" s="28"/>
      <c r="FDM912" s="28"/>
      <c r="FDN912" s="28"/>
      <c r="FDO912" s="28"/>
      <c r="FDP912" s="28"/>
      <c r="FDQ912" s="28"/>
      <c r="FDR912" s="28"/>
      <c r="FDS912" s="28"/>
      <c r="FDT912" s="28"/>
      <c r="FDU912" s="28"/>
      <c r="FDV912" s="28"/>
      <c r="FDW912" s="28"/>
      <c r="FDX912" s="28"/>
      <c r="FDY912" s="28"/>
      <c r="FDZ912" s="28"/>
      <c r="FEA912" s="28"/>
      <c r="FEB912" s="28"/>
      <c r="FEC912" s="28"/>
      <c r="FED912" s="28"/>
      <c r="FEE912" s="28"/>
      <c r="FEF912" s="28"/>
      <c r="FEG912" s="28"/>
      <c r="FEH912" s="28"/>
      <c r="FEI912" s="28"/>
      <c r="FEJ912" s="28"/>
      <c r="FEK912" s="28"/>
      <c r="FEL912" s="28"/>
      <c r="FEM912" s="28"/>
      <c r="FEN912" s="28"/>
      <c r="FEO912" s="28"/>
      <c r="FEP912" s="28"/>
      <c r="FEQ912" s="28"/>
      <c r="FER912" s="28"/>
      <c r="FES912" s="28"/>
      <c r="FET912" s="28"/>
      <c r="FEU912" s="28"/>
      <c r="FEV912" s="28"/>
      <c r="FEW912" s="28"/>
      <c r="FEX912" s="28"/>
      <c r="FEY912" s="28"/>
      <c r="FEZ912" s="28"/>
      <c r="FFA912" s="28"/>
      <c r="FFB912" s="28"/>
      <c r="FFC912" s="28"/>
      <c r="FFD912" s="28"/>
      <c r="FFE912" s="28"/>
      <c r="FFF912" s="28"/>
      <c r="FFG912" s="28"/>
      <c r="FFH912" s="28"/>
      <c r="FFI912" s="28"/>
      <c r="FFJ912" s="28"/>
      <c r="FFK912" s="28"/>
      <c r="FFL912" s="28"/>
      <c r="FFM912" s="28"/>
      <c r="FFN912" s="28"/>
      <c r="FFO912" s="28"/>
      <c r="FFP912" s="28"/>
      <c r="FFQ912" s="28"/>
      <c r="FFR912" s="28"/>
      <c r="FFS912" s="28"/>
      <c r="FFT912" s="28"/>
      <c r="FFU912" s="28"/>
      <c r="FFV912" s="28"/>
      <c r="FFW912" s="28"/>
      <c r="FFX912" s="28"/>
      <c r="FFY912" s="28"/>
      <c r="FFZ912" s="28"/>
      <c r="FGA912" s="28"/>
      <c r="FGB912" s="28"/>
      <c r="FGC912" s="28"/>
      <c r="FGD912" s="28"/>
      <c r="FGE912" s="28"/>
      <c r="FGF912" s="28"/>
      <c r="FGG912" s="28"/>
      <c r="FGH912" s="28"/>
      <c r="FGI912" s="28"/>
      <c r="FGJ912" s="28"/>
      <c r="FGK912" s="28"/>
      <c r="FGL912" s="28"/>
      <c r="FGM912" s="28"/>
      <c r="FGN912" s="28"/>
      <c r="FGO912" s="28"/>
      <c r="FGP912" s="28"/>
      <c r="FGQ912" s="28"/>
      <c r="FGR912" s="28"/>
      <c r="FGS912" s="28"/>
      <c r="FGT912" s="28"/>
      <c r="FGU912" s="28"/>
      <c r="FGV912" s="28"/>
      <c r="FGW912" s="28"/>
      <c r="FGX912" s="28"/>
      <c r="FGY912" s="28"/>
      <c r="FGZ912" s="28"/>
      <c r="FHA912" s="28"/>
      <c r="FHB912" s="28"/>
      <c r="FHC912" s="28"/>
      <c r="FHD912" s="28"/>
      <c r="FHE912" s="28"/>
      <c r="FHF912" s="28"/>
      <c r="FHG912" s="28"/>
      <c r="FHH912" s="28"/>
      <c r="FHI912" s="28"/>
      <c r="FHJ912" s="28"/>
      <c r="FHK912" s="28"/>
      <c r="FHL912" s="28"/>
      <c r="FHM912" s="28"/>
      <c r="FHN912" s="28"/>
      <c r="FHO912" s="28"/>
      <c r="FHP912" s="28"/>
      <c r="FHQ912" s="28"/>
      <c r="FHR912" s="28"/>
      <c r="FHS912" s="28"/>
      <c r="FHT912" s="28"/>
      <c r="FHU912" s="28"/>
      <c r="FHV912" s="28"/>
      <c r="FHW912" s="28"/>
      <c r="FHX912" s="28"/>
      <c r="FHY912" s="28"/>
      <c r="FHZ912" s="28"/>
      <c r="FIA912" s="28"/>
      <c r="FIB912" s="28"/>
      <c r="FIC912" s="28"/>
      <c r="FID912" s="28"/>
      <c r="FIE912" s="28"/>
      <c r="FIF912" s="28"/>
      <c r="FIG912" s="28"/>
      <c r="FIH912" s="28"/>
      <c r="FII912" s="28"/>
      <c r="FIJ912" s="28"/>
      <c r="FIK912" s="28"/>
      <c r="FIL912" s="28"/>
      <c r="FIM912" s="28"/>
      <c r="FIN912" s="28"/>
      <c r="FIO912" s="28"/>
      <c r="FIP912" s="28"/>
      <c r="FIQ912" s="28"/>
      <c r="FIR912" s="28"/>
      <c r="FIS912" s="28"/>
      <c r="FIT912" s="28"/>
      <c r="FIU912" s="28"/>
      <c r="FIV912" s="28"/>
      <c r="FIW912" s="28"/>
      <c r="FIX912" s="28"/>
      <c r="FIY912" s="28"/>
      <c r="FIZ912" s="28"/>
      <c r="FJA912" s="28"/>
      <c r="FJB912" s="28"/>
      <c r="FJC912" s="28"/>
      <c r="FJD912" s="28"/>
      <c r="FJE912" s="28"/>
      <c r="FJF912" s="28"/>
      <c r="FJG912" s="28"/>
      <c r="FJH912" s="28"/>
      <c r="FJI912" s="28"/>
      <c r="FJJ912" s="28"/>
      <c r="FJK912" s="28"/>
      <c r="FJL912" s="28"/>
      <c r="FJM912" s="28"/>
      <c r="FJN912" s="28"/>
      <c r="FJO912" s="28"/>
      <c r="FJP912" s="28"/>
      <c r="FJQ912" s="28"/>
      <c r="FJR912" s="28"/>
      <c r="FJS912" s="28"/>
      <c r="FJT912" s="28"/>
      <c r="FJU912" s="28"/>
      <c r="FJV912" s="28"/>
      <c r="FJW912" s="28"/>
      <c r="FJX912" s="28"/>
      <c r="FJY912" s="28"/>
      <c r="FJZ912" s="28"/>
      <c r="FKA912" s="28"/>
      <c r="FKB912" s="28"/>
      <c r="FKC912" s="28"/>
      <c r="FKD912" s="28"/>
      <c r="FKE912" s="28"/>
      <c r="FKF912" s="28"/>
      <c r="FKG912" s="28"/>
      <c r="FKH912" s="28"/>
      <c r="FKI912" s="28"/>
      <c r="FKJ912" s="28"/>
      <c r="FKK912" s="28"/>
      <c r="FKL912" s="28"/>
      <c r="FKM912" s="28"/>
      <c r="FKN912" s="28"/>
      <c r="FKO912" s="28"/>
      <c r="FKP912" s="28"/>
      <c r="FKQ912" s="28"/>
      <c r="FKR912" s="28"/>
      <c r="FKS912" s="28"/>
      <c r="FKT912" s="28"/>
      <c r="FKU912" s="28"/>
      <c r="FKV912" s="28"/>
      <c r="FKW912" s="28"/>
      <c r="FKX912" s="28"/>
      <c r="FKY912" s="28"/>
      <c r="FKZ912" s="28"/>
      <c r="FLA912" s="28"/>
      <c r="FLB912" s="28"/>
      <c r="FLC912" s="28"/>
      <c r="FLD912" s="28"/>
      <c r="FLE912" s="28"/>
      <c r="FLF912" s="28"/>
      <c r="FLG912" s="28"/>
      <c r="FLH912" s="28"/>
      <c r="FLI912" s="28"/>
      <c r="FLJ912" s="28"/>
      <c r="FLK912" s="28"/>
      <c r="FLL912" s="28"/>
      <c r="FLM912" s="28"/>
      <c r="FLN912" s="28"/>
      <c r="FLO912" s="28"/>
      <c r="FLP912" s="28"/>
      <c r="FLQ912" s="28"/>
      <c r="FLR912" s="28"/>
      <c r="FLS912" s="28"/>
      <c r="FLT912" s="28"/>
      <c r="FLU912" s="28"/>
      <c r="FLV912" s="28"/>
      <c r="FLW912" s="28"/>
      <c r="FLX912" s="28"/>
      <c r="FLY912" s="28"/>
      <c r="FLZ912" s="28"/>
      <c r="FMA912" s="28"/>
      <c r="FMB912" s="28"/>
      <c r="FMC912" s="28"/>
      <c r="FMD912" s="28"/>
      <c r="FME912" s="28"/>
      <c r="FMF912" s="28"/>
      <c r="FMG912" s="28"/>
      <c r="FMH912" s="28"/>
      <c r="FMI912" s="28"/>
      <c r="FMJ912" s="28"/>
      <c r="FMK912" s="28"/>
      <c r="FML912" s="28"/>
      <c r="FMM912" s="28"/>
      <c r="FMN912" s="28"/>
      <c r="FMO912" s="28"/>
      <c r="FMP912" s="28"/>
      <c r="FMQ912" s="28"/>
      <c r="FMR912" s="28"/>
      <c r="FMS912" s="28"/>
      <c r="FMT912" s="28"/>
      <c r="FMU912" s="28"/>
      <c r="FMV912" s="28"/>
      <c r="FMW912" s="28"/>
      <c r="FMX912" s="28"/>
      <c r="FMY912" s="28"/>
      <c r="FMZ912" s="28"/>
      <c r="FNA912" s="28"/>
      <c r="FNB912" s="28"/>
      <c r="FNC912" s="28"/>
      <c r="FND912" s="28"/>
      <c r="FNE912" s="28"/>
      <c r="FNF912" s="28"/>
      <c r="FNG912" s="28"/>
      <c r="FNH912" s="28"/>
      <c r="FNI912" s="28"/>
      <c r="FNJ912" s="28"/>
      <c r="FNK912" s="28"/>
      <c r="FNL912" s="28"/>
      <c r="FNM912" s="28"/>
      <c r="FNN912" s="28"/>
      <c r="FNO912" s="28"/>
      <c r="FNP912" s="28"/>
      <c r="FNQ912" s="28"/>
      <c r="FNR912" s="28"/>
      <c r="FNS912" s="28"/>
      <c r="FNT912" s="28"/>
      <c r="FNU912" s="28"/>
      <c r="FNV912" s="28"/>
      <c r="FNW912" s="28"/>
      <c r="FNX912" s="28"/>
      <c r="FNY912" s="28"/>
      <c r="FNZ912" s="28"/>
      <c r="FOA912" s="28"/>
      <c r="FOB912" s="28"/>
      <c r="FOC912" s="28"/>
      <c r="FOD912" s="28"/>
      <c r="FOE912" s="28"/>
      <c r="FOF912" s="28"/>
      <c r="FOG912" s="28"/>
      <c r="FOH912" s="28"/>
      <c r="FOI912" s="28"/>
      <c r="FOJ912" s="28"/>
      <c r="FOK912" s="28"/>
      <c r="FOL912" s="28"/>
      <c r="FOM912" s="28"/>
      <c r="FON912" s="28"/>
      <c r="FOO912" s="28"/>
      <c r="FOP912" s="28"/>
      <c r="FOQ912" s="28"/>
      <c r="FOR912" s="28"/>
      <c r="FOS912" s="28"/>
      <c r="FOT912" s="28"/>
      <c r="FOU912" s="28"/>
      <c r="FOV912" s="28"/>
      <c r="FOW912" s="28"/>
      <c r="FOX912" s="28"/>
      <c r="FOY912" s="28"/>
      <c r="FOZ912" s="28"/>
      <c r="FPA912" s="28"/>
      <c r="FPB912" s="28"/>
      <c r="FPC912" s="28"/>
      <c r="FPD912" s="28"/>
      <c r="FPE912" s="28"/>
      <c r="FPF912" s="28"/>
      <c r="FPG912" s="28"/>
      <c r="FPH912" s="28"/>
      <c r="FPI912" s="28"/>
      <c r="FPJ912" s="28"/>
      <c r="FPK912" s="28"/>
      <c r="FPL912" s="28"/>
      <c r="FPM912" s="28"/>
      <c r="FPN912" s="28"/>
      <c r="FPO912" s="28"/>
      <c r="FPP912" s="28"/>
      <c r="FPQ912" s="28"/>
      <c r="FPR912" s="28"/>
      <c r="FPS912" s="28"/>
      <c r="FPT912" s="28"/>
      <c r="FPU912" s="28"/>
      <c r="FPV912" s="28"/>
      <c r="FPW912" s="28"/>
      <c r="FPX912" s="28"/>
      <c r="FPY912" s="28"/>
      <c r="FPZ912" s="28"/>
      <c r="FQA912" s="28"/>
      <c r="FQB912" s="28"/>
      <c r="FQC912" s="28"/>
      <c r="FQD912" s="28"/>
      <c r="FQE912" s="28"/>
      <c r="FQF912" s="28"/>
      <c r="FQG912" s="28"/>
      <c r="FQH912" s="28"/>
      <c r="FQI912" s="28"/>
      <c r="FQJ912" s="28"/>
      <c r="FQK912" s="28"/>
      <c r="FQL912" s="28"/>
      <c r="FQM912" s="28"/>
      <c r="FQN912" s="28"/>
      <c r="FQO912" s="28"/>
      <c r="FQP912" s="28"/>
      <c r="FQQ912" s="28"/>
      <c r="FQR912" s="28"/>
      <c r="FQS912" s="28"/>
      <c r="FQT912" s="28"/>
      <c r="FQU912" s="28"/>
      <c r="FQV912" s="28"/>
      <c r="FQW912" s="28"/>
      <c r="FQX912" s="28"/>
      <c r="FQY912" s="28"/>
      <c r="FQZ912" s="28"/>
      <c r="FRA912" s="28"/>
      <c r="FRB912" s="28"/>
      <c r="FRC912" s="28"/>
      <c r="FRD912" s="28"/>
      <c r="FRE912" s="28"/>
      <c r="FRF912" s="28"/>
      <c r="FRG912" s="28"/>
      <c r="FRH912" s="28"/>
      <c r="FRI912" s="28"/>
      <c r="FRJ912" s="28"/>
      <c r="FRK912" s="28"/>
      <c r="FRL912" s="28"/>
      <c r="FRM912" s="28"/>
      <c r="FRN912" s="28"/>
      <c r="FRO912" s="28"/>
      <c r="FRP912" s="28"/>
      <c r="FRQ912" s="28"/>
      <c r="FRR912" s="28"/>
      <c r="FRS912" s="28"/>
      <c r="FRT912" s="28"/>
      <c r="FRU912" s="28"/>
      <c r="FRV912" s="28"/>
      <c r="FRW912" s="28"/>
      <c r="FRX912" s="28"/>
      <c r="FRY912" s="28"/>
      <c r="FRZ912" s="28"/>
      <c r="FSA912" s="28"/>
      <c r="FSB912" s="28"/>
      <c r="FSC912" s="28"/>
      <c r="FSD912" s="28"/>
      <c r="FSE912" s="28"/>
      <c r="FSF912" s="28"/>
      <c r="FSG912" s="28"/>
      <c r="FSH912" s="28"/>
      <c r="FSI912" s="28"/>
      <c r="FSJ912" s="28"/>
      <c r="FSK912" s="28"/>
      <c r="FSL912" s="28"/>
      <c r="FSM912" s="28"/>
      <c r="FSN912" s="28"/>
      <c r="FSO912" s="28"/>
      <c r="FSP912" s="28"/>
      <c r="FSQ912" s="28"/>
      <c r="FSR912" s="28"/>
      <c r="FSS912" s="28"/>
      <c r="FST912" s="28"/>
      <c r="FSU912" s="28"/>
      <c r="FSV912" s="28"/>
      <c r="FSW912" s="28"/>
      <c r="FSX912" s="28"/>
      <c r="FSY912" s="28"/>
      <c r="FSZ912" s="28"/>
      <c r="FTA912" s="28"/>
      <c r="FTB912" s="28"/>
      <c r="FTC912" s="28"/>
      <c r="FTD912" s="28"/>
      <c r="FTE912" s="28"/>
      <c r="FTF912" s="28"/>
      <c r="FTG912" s="28"/>
      <c r="FTH912" s="28"/>
      <c r="FTI912" s="28"/>
      <c r="FTJ912" s="28"/>
      <c r="FTK912" s="28"/>
      <c r="FTL912" s="28"/>
      <c r="FTM912" s="28"/>
      <c r="FTN912" s="28"/>
      <c r="FTO912" s="28"/>
      <c r="FTP912" s="28"/>
      <c r="FTQ912" s="28"/>
      <c r="FTR912" s="28"/>
      <c r="FTS912" s="28"/>
      <c r="FTT912" s="28"/>
      <c r="FTU912" s="28"/>
      <c r="FTV912" s="28"/>
      <c r="FTW912" s="28"/>
      <c r="FTX912" s="28"/>
      <c r="FTY912" s="28"/>
      <c r="FTZ912" s="28"/>
      <c r="FUA912" s="28"/>
      <c r="FUB912" s="28"/>
      <c r="FUC912" s="28"/>
      <c r="FUD912" s="28"/>
      <c r="FUE912" s="28"/>
      <c r="FUF912" s="28"/>
      <c r="FUG912" s="28"/>
      <c r="FUH912" s="28"/>
      <c r="FUI912" s="28"/>
      <c r="FUJ912" s="28"/>
      <c r="FUK912" s="28"/>
      <c r="FUL912" s="28"/>
      <c r="FUM912" s="28"/>
      <c r="FUN912" s="28"/>
      <c r="FUO912" s="28"/>
      <c r="FUP912" s="28"/>
      <c r="FUQ912" s="28"/>
      <c r="FUR912" s="28"/>
      <c r="FUS912" s="28"/>
      <c r="FUT912" s="28"/>
      <c r="FUU912" s="28"/>
      <c r="FUV912" s="28"/>
      <c r="FUW912" s="28"/>
      <c r="FUX912" s="28"/>
      <c r="FUY912" s="28"/>
      <c r="FUZ912" s="28"/>
      <c r="FVA912" s="28"/>
      <c r="FVB912" s="28"/>
      <c r="FVC912" s="28"/>
      <c r="FVD912" s="28"/>
      <c r="FVE912" s="28"/>
      <c r="FVF912" s="28"/>
      <c r="FVG912" s="28"/>
      <c r="FVH912" s="28"/>
      <c r="FVI912" s="28"/>
      <c r="FVJ912" s="28"/>
      <c r="FVK912" s="28"/>
      <c r="FVL912" s="28"/>
      <c r="FVM912" s="28"/>
      <c r="FVN912" s="28"/>
      <c r="FVO912" s="28"/>
      <c r="FVP912" s="28"/>
      <c r="FVQ912" s="28"/>
      <c r="FVR912" s="28"/>
      <c r="FVS912" s="28"/>
      <c r="FVT912" s="28"/>
      <c r="FVU912" s="28"/>
      <c r="FVV912" s="28"/>
      <c r="FVW912" s="28"/>
      <c r="FVX912" s="28"/>
      <c r="FVY912" s="28"/>
      <c r="FVZ912" s="28"/>
      <c r="FWA912" s="28"/>
      <c r="FWB912" s="28"/>
      <c r="FWC912" s="28"/>
      <c r="FWD912" s="28"/>
      <c r="FWE912" s="28"/>
      <c r="FWF912" s="28"/>
      <c r="FWG912" s="28"/>
      <c r="FWH912" s="28"/>
      <c r="FWI912" s="28"/>
      <c r="FWJ912" s="28"/>
      <c r="FWK912" s="28"/>
      <c r="FWL912" s="28"/>
      <c r="FWM912" s="28"/>
      <c r="FWN912" s="28"/>
      <c r="FWO912" s="28"/>
      <c r="FWP912" s="28"/>
      <c r="FWQ912" s="28"/>
      <c r="FWR912" s="28"/>
      <c r="FWS912" s="28"/>
      <c r="FWT912" s="28"/>
      <c r="FWU912" s="28"/>
      <c r="FWV912" s="28"/>
      <c r="FWW912" s="28"/>
      <c r="FWX912" s="28"/>
      <c r="FWY912" s="28"/>
      <c r="FWZ912" s="28"/>
      <c r="FXA912" s="28"/>
      <c r="FXB912" s="28"/>
      <c r="FXC912" s="28"/>
      <c r="FXD912" s="28"/>
      <c r="FXE912" s="28"/>
      <c r="FXF912" s="28"/>
      <c r="FXG912" s="28"/>
      <c r="FXH912" s="28"/>
      <c r="FXI912" s="28"/>
      <c r="FXJ912" s="28"/>
      <c r="FXK912" s="28"/>
      <c r="FXL912" s="28"/>
      <c r="FXM912" s="28"/>
      <c r="FXN912" s="28"/>
      <c r="FXO912" s="28"/>
      <c r="FXP912" s="28"/>
      <c r="FXQ912" s="28"/>
      <c r="FXR912" s="28"/>
      <c r="FXS912" s="28"/>
      <c r="FXT912" s="28"/>
      <c r="FXU912" s="28"/>
      <c r="FXV912" s="28"/>
      <c r="FXW912" s="28"/>
      <c r="FXX912" s="28"/>
      <c r="FXY912" s="28"/>
      <c r="FXZ912" s="28"/>
      <c r="FYA912" s="28"/>
      <c r="FYB912" s="28"/>
      <c r="FYC912" s="28"/>
      <c r="FYD912" s="28"/>
      <c r="FYE912" s="28"/>
      <c r="FYF912" s="28"/>
      <c r="FYG912" s="28"/>
      <c r="FYH912" s="28"/>
      <c r="FYI912" s="28"/>
      <c r="FYJ912" s="28"/>
      <c r="FYK912" s="28"/>
      <c r="FYL912" s="28"/>
      <c r="FYM912" s="28"/>
      <c r="FYN912" s="28"/>
      <c r="FYO912" s="28"/>
      <c r="FYP912" s="28"/>
      <c r="FYQ912" s="28"/>
      <c r="FYR912" s="28"/>
      <c r="FYS912" s="28"/>
      <c r="FYT912" s="28"/>
      <c r="FYU912" s="28"/>
      <c r="FYV912" s="28"/>
      <c r="FYW912" s="28"/>
      <c r="FYX912" s="28"/>
      <c r="FYY912" s="28"/>
      <c r="FYZ912" s="28"/>
      <c r="FZA912" s="28"/>
      <c r="FZB912" s="28"/>
      <c r="FZC912" s="28"/>
      <c r="FZD912" s="28"/>
      <c r="FZE912" s="28"/>
      <c r="FZF912" s="28"/>
      <c r="FZG912" s="28"/>
      <c r="FZH912" s="28"/>
      <c r="FZI912" s="28"/>
      <c r="FZJ912" s="28"/>
      <c r="FZK912" s="28"/>
      <c r="FZL912" s="28"/>
      <c r="FZM912" s="28"/>
      <c r="FZN912" s="28"/>
      <c r="FZO912" s="28"/>
      <c r="FZP912" s="28"/>
      <c r="FZQ912" s="28"/>
      <c r="FZR912" s="28"/>
      <c r="FZS912" s="28"/>
      <c r="FZT912" s="28"/>
      <c r="FZU912" s="28"/>
      <c r="FZV912" s="28"/>
      <c r="FZW912" s="28"/>
      <c r="FZX912" s="28"/>
      <c r="FZY912" s="28"/>
      <c r="FZZ912" s="28"/>
      <c r="GAA912" s="28"/>
      <c r="GAB912" s="28"/>
      <c r="GAC912" s="28"/>
      <c r="GAD912" s="28"/>
      <c r="GAE912" s="28"/>
      <c r="GAF912" s="28"/>
      <c r="GAG912" s="28"/>
      <c r="GAH912" s="28"/>
      <c r="GAI912" s="28"/>
      <c r="GAJ912" s="28"/>
      <c r="GAK912" s="28"/>
      <c r="GAL912" s="28"/>
      <c r="GAM912" s="28"/>
      <c r="GAN912" s="28"/>
      <c r="GAO912" s="28"/>
      <c r="GAP912" s="28"/>
      <c r="GAQ912" s="28"/>
      <c r="GAR912" s="28"/>
      <c r="GAS912" s="28"/>
      <c r="GAT912" s="28"/>
      <c r="GAU912" s="28"/>
      <c r="GAV912" s="28"/>
      <c r="GAW912" s="28"/>
      <c r="GAX912" s="28"/>
      <c r="GAY912" s="28"/>
      <c r="GAZ912" s="28"/>
      <c r="GBA912" s="28"/>
      <c r="GBB912" s="28"/>
      <c r="GBC912" s="28"/>
      <c r="GBD912" s="28"/>
      <c r="GBE912" s="28"/>
      <c r="GBF912" s="28"/>
      <c r="GBG912" s="28"/>
      <c r="GBH912" s="28"/>
      <c r="GBI912" s="28"/>
      <c r="GBJ912" s="28"/>
      <c r="GBK912" s="28"/>
      <c r="GBL912" s="28"/>
      <c r="GBM912" s="28"/>
      <c r="GBN912" s="28"/>
      <c r="GBO912" s="28"/>
      <c r="GBP912" s="28"/>
      <c r="GBQ912" s="28"/>
      <c r="GBR912" s="28"/>
      <c r="GBS912" s="28"/>
      <c r="GBT912" s="28"/>
      <c r="GBU912" s="28"/>
      <c r="GBV912" s="28"/>
      <c r="GBW912" s="28"/>
      <c r="GBX912" s="28"/>
      <c r="GBY912" s="28"/>
      <c r="GBZ912" s="28"/>
      <c r="GCA912" s="28"/>
      <c r="GCB912" s="28"/>
      <c r="GCC912" s="28"/>
      <c r="GCD912" s="28"/>
      <c r="GCE912" s="28"/>
      <c r="GCF912" s="28"/>
      <c r="GCG912" s="28"/>
      <c r="GCH912" s="28"/>
      <c r="GCI912" s="28"/>
      <c r="GCJ912" s="28"/>
      <c r="GCK912" s="28"/>
      <c r="GCL912" s="28"/>
      <c r="GCM912" s="28"/>
      <c r="GCN912" s="28"/>
      <c r="GCO912" s="28"/>
      <c r="GCP912" s="28"/>
      <c r="GCQ912" s="28"/>
      <c r="GCR912" s="28"/>
      <c r="GCS912" s="28"/>
      <c r="GCT912" s="28"/>
      <c r="GCU912" s="28"/>
      <c r="GCV912" s="28"/>
      <c r="GCW912" s="28"/>
      <c r="GCX912" s="28"/>
      <c r="GCY912" s="28"/>
      <c r="GCZ912" s="28"/>
      <c r="GDA912" s="28"/>
      <c r="GDB912" s="28"/>
      <c r="GDC912" s="28"/>
      <c r="GDD912" s="28"/>
      <c r="GDE912" s="28"/>
      <c r="GDF912" s="28"/>
      <c r="GDG912" s="28"/>
      <c r="GDH912" s="28"/>
      <c r="GDI912" s="28"/>
      <c r="GDJ912" s="28"/>
      <c r="GDK912" s="28"/>
      <c r="GDL912" s="28"/>
      <c r="GDM912" s="28"/>
      <c r="GDN912" s="28"/>
      <c r="GDO912" s="28"/>
      <c r="GDP912" s="28"/>
      <c r="GDQ912" s="28"/>
      <c r="GDR912" s="28"/>
      <c r="GDS912" s="28"/>
      <c r="GDT912" s="28"/>
      <c r="GDU912" s="28"/>
      <c r="GDV912" s="28"/>
      <c r="GDW912" s="28"/>
      <c r="GDX912" s="28"/>
      <c r="GDY912" s="28"/>
      <c r="GDZ912" s="28"/>
      <c r="GEA912" s="28"/>
      <c r="GEB912" s="28"/>
      <c r="GEC912" s="28"/>
      <c r="GED912" s="28"/>
      <c r="GEE912" s="28"/>
      <c r="GEF912" s="28"/>
      <c r="GEG912" s="28"/>
      <c r="GEH912" s="28"/>
      <c r="GEI912" s="28"/>
      <c r="GEJ912" s="28"/>
      <c r="GEK912" s="28"/>
      <c r="GEL912" s="28"/>
      <c r="GEM912" s="28"/>
      <c r="GEN912" s="28"/>
      <c r="GEO912" s="28"/>
      <c r="GEP912" s="28"/>
      <c r="GEQ912" s="28"/>
      <c r="GER912" s="28"/>
      <c r="GES912" s="28"/>
      <c r="GET912" s="28"/>
      <c r="GEU912" s="28"/>
      <c r="GEV912" s="28"/>
      <c r="GEW912" s="28"/>
      <c r="GEX912" s="28"/>
      <c r="GEY912" s="28"/>
      <c r="GEZ912" s="28"/>
      <c r="GFA912" s="28"/>
      <c r="GFB912" s="28"/>
      <c r="GFC912" s="28"/>
      <c r="GFD912" s="28"/>
      <c r="GFE912" s="28"/>
      <c r="GFF912" s="28"/>
      <c r="GFG912" s="28"/>
      <c r="GFH912" s="28"/>
      <c r="GFI912" s="28"/>
      <c r="GFJ912" s="28"/>
      <c r="GFK912" s="28"/>
      <c r="GFL912" s="28"/>
      <c r="GFM912" s="28"/>
      <c r="GFN912" s="28"/>
      <c r="GFO912" s="28"/>
      <c r="GFP912" s="28"/>
      <c r="GFQ912" s="28"/>
      <c r="GFR912" s="28"/>
      <c r="GFS912" s="28"/>
      <c r="GFT912" s="28"/>
      <c r="GFU912" s="28"/>
      <c r="GFV912" s="28"/>
      <c r="GFW912" s="28"/>
      <c r="GFX912" s="28"/>
      <c r="GFY912" s="28"/>
      <c r="GFZ912" s="28"/>
      <c r="GGA912" s="28"/>
      <c r="GGB912" s="28"/>
      <c r="GGC912" s="28"/>
      <c r="GGD912" s="28"/>
      <c r="GGE912" s="28"/>
      <c r="GGF912" s="28"/>
      <c r="GGG912" s="28"/>
      <c r="GGH912" s="28"/>
      <c r="GGI912" s="28"/>
      <c r="GGJ912" s="28"/>
      <c r="GGK912" s="28"/>
      <c r="GGL912" s="28"/>
      <c r="GGM912" s="28"/>
      <c r="GGN912" s="28"/>
      <c r="GGO912" s="28"/>
      <c r="GGP912" s="28"/>
      <c r="GGQ912" s="28"/>
      <c r="GGR912" s="28"/>
      <c r="GGS912" s="28"/>
      <c r="GGT912" s="28"/>
      <c r="GGU912" s="28"/>
      <c r="GGV912" s="28"/>
      <c r="GGW912" s="28"/>
      <c r="GGX912" s="28"/>
      <c r="GGY912" s="28"/>
      <c r="GGZ912" s="28"/>
      <c r="GHA912" s="28"/>
      <c r="GHB912" s="28"/>
      <c r="GHC912" s="28"/>
      <c r="GHD912" s="28"/>
      <c r="GHE912" s="28"/>
      <c r="GHF912" s="28"/>
      <c r="GHG912" s="28"/>
      <c r="GHH912" s="28"/>
      <c r="GHI912" s="28"/>
      <c r="GHJ912" s="28"/>
      <c r="GHK912" s="28"/>
      <c r="GHL912" s="28"/>
      <c r="GHM912" s="28"/>
      <c r="GHN912" s="28"/>
      <c r="GHO912" s="28"/>
      <c r="GHP912" s="28"/>
      <c r="GHQ912" s="28"/>
      <c r="GHR912" s="28"/>
      <c r="GHS912" s="28"/>
      <c r="GHT912" s="28"/>
      <c r="GHU912" s="28"/>
      <c r="GHV912" s="28"/>
      <c r="GHW912" s="28"/>
      <c r="GHX912" s="28"/>
      <c r="GHY912" s="28"/>
      <c r="GHZ912" s="28"/>
      <c r="GIA912" s="28"/>
      <c r="GIB912" s="28"/>
      <c r="GIC912" s="28"/>
      <c r="GID912" s="28"/>
      <c r="GIE912" s="28"/>
      <c r="GIF912" s="28"/>
      <c r="GIG912" s="28"/>
      <c r="GIH912" s="28"/>
      <c r="GII912" s="28"/>
      <c r="GIJ912" s="28"/>
      <c r="GIK912" s="28"/>
      <c r="GIL912" s="28"/>
      <c r="GIM912" s="28"/>
      <c r="GIN912" s="28"/>
      <c r="GIO912" s="28"/>
      <c r="GIP912" s="28"/>
      <c r="GIQ912" s="28"/>
      <c r="GIR912" s="28"/>
      <c r="GIS912" s="28"/>
      <c r="GIT912" s="28"/>
      <c r="GIU912" s="28"/>
      <c r="GIV912" s="28"/>
      <c r="GIW912" s="28"/>
      <c r="GIX912" s="28"/>
      <c r="GIY912" s="28"/>
      <c r="GIZ912" s="28"/>
      <c r="GJA912" s="28"/>
      <c r="GJB912" s="28"/>
      <c r="GJC912" s="28"/>
      <c r="GJD912" s="28"/>
      <c r="GJE912" s="28"/>
      <c r="GJF912" s="28"/>
      <c r="GJG912" s="28"/>
      <c r="GJH912" s="28"/>
      <c r="GJI912" s="28"/>
      <c r="GJJ912" s="28"/>
      <c r="GJK912" s="28"/>
      <c r="GJL912" s="28"/>
      <c r="GJM912" s="28"/>
      <c r="GJN912" s="28"/>
      <c r="GJO912" s="28"/>
      <c r="GJP912" s="28"/>
      <c r="GJQ912" s="28"/>
      <c r="GJR912" s="28"/>
      <c r="GJS912" s="28"/>
      <c r="GJT912" s="28"/>
      <c r="GJU912" s="28"/>
      <c r="GJV912" s="28"/>
      <c r="GJW912" s="28"/>
      <c r="GJX912" s="28"/>
      <c r="GJY912" s="28"/>
      <c r="GJZ912" s="28"/>
      <c r="GKA912" s="28"/>
      <c r="GKB912" s="28"/>
      <c r="GKC912" s="28"/>
      <c r="GKD912" s="28"/>
      <c r="GKE912" s="28"/>
      <c r="GKF912" s="28"/>
      <c r="GKG912" s="28"/>
      <c r="GKH912" s="28"/>
      <c r="GKI912" s="28"/>
      <c r="GKJ912" s="28"/>
      <c r="GKK912" s="28"/>
      <c r="GKL912" s="28"/>
      <c r="GKM912" s="28"/>
      <c r="GKN912" s="28"/>
      <c r="GKO912" s="28"/>
      <c r="GKP912" s="28"/>
      <c r="GKQ912" s="28"/>
      <c r="GKR912" s="28"/>
      <c r="GKS912" s="28"/>
      <c r="GKT912" s="28"/>
      <c r="GKU912" s="28"/>
      <c r="GKV912" s="28"/>
      <c r="GKW912" s="28"/>
      <c r="GKX912" s="28"/>
      <c r="GKY912" s="28"/>
      <c r="GKZ912" s="28"/>
      <c r="GLA912" s="28"/>
      <c r="GLB912" s="28"/>
      <c r="GLC912" s="28"/>
      <c r="GLD912" s="28"/>
      <c r="GLE912" s="28"/>
      <c r="GLF912" s="28"/>
      <c r="GLG912" s="28"/>
      <c r="GLH912" s="28"/>
      <c r="GLI912" s="28"/>
      <c r="GLJ912" s="28"/>
      <c r="GLK912" s="28"/>
      <c r="GLL912" s="28"/>
      <c r="GLM912" s="28"/>
      <c r="GLN912" s="28"/>
      <c r="GLO912" s="28"/>
      <c r="GLP912" s="28"/>
      <c r="GLQ912" s="28"/>
      <c r="GLR912" s="28"/>
      <c r="GLS912" s="28"/>
      <c r="GLT912" s="28"/>
      <c r="GLU912" s="28"/>
      <c r="GLV912" s="28"/>
      <c r="GLW912" s="28"/>
      <c r="GLX912" s="28"/>
      <c r="GLY912" s="28"/>
      <c r="GLZ912" s="28"/>
      <c r="GMA912" s="28"/>
      <c r="GMB912" s="28"/>
      <c r="GMC912" s="28"/>
      <c r="GMD912" s="28"/>
      <c r="GME912" s="28"/>
      <c r="GMF912" s="28"/>
      <c r="GMG912" s="28"/>
      <c r="GMH912" s="28"/>
      <c r="GMI912" s="28"/>
      <c r="GMJ912" s="28"/>
      <c r="GMK912" s="28"/>
      <c r="GML912" s="28"/>
      <c r="GMM912" s="28"/>
      <c r="GMN912" s="28"/>
      <c r="GMO912" s="28"/>
      <c r="GMP912" s="28"/>
      <c r="GMQ912" s="28"/>
      <c r="GMR912" s="28"/>
      <c r="GMS912" s="28"/>
      <c r="GMT912" s="28"/>
      <c r="GMU912" s="28"/>
      <c r="GMV912" s="28"/>
      <c r="GMW912" s="28"/>
      <c r="GMX912" s="28"/>
      <c r="GMY912" s="28"/>
      <c r="GMZ912" s="28"/>
      <c r="GNA912" s="28"/>
      <c r="GNB912" s="28"/>
      <c r="GNC912" s="28"/>
      <c r="GND912" s="28"/>
      <c r="GNE912" s="28"/>
      <c r="GNF912" s="28"/>
      <c r="GNG912" s="28"/>
      <c r="GNH912" s="28"/>
      <c r="GNI912" s="28"/>
      <c r="GNJ912" s="28"/>
      <c r="GNK912" s="28"/>
      <c r="GNL912" s="28"/>
      <c r="GNM912" s="28"/>
      <c r="GNN912" s="28"/>
      <c r="GNO912" s="28"/>
      <c r="GNP912" s="28"/>
      <c r="GNQ912" s="28"/>
      <c r="GNR912" s="28"/>
      <c r="GNS912" s="28"/>
      <c r="GNT912" s="28"/>
      <c r="GNU912" s="28"/>
      <c r="GNV912" s="28"/>
      <c r="GNW912" s="28"/>
      <c r="GNX912" s="28"/>
      <c r="GNY912" s="28"/>
      <c r="GNZ912" s="28"/>
      <c r="GOA912" s="28"/>
      <c r="GOB912" s="28"/>
      <c r="GOC912" s="28"/>
      <c r="GOD912" s="28"/>
      <c r="GOE912" s="28"/>
      <c r="GOF912" s="28"/>
      <c r="GOG912" s="28"/>
      <c r="GOH912" s="28"/>
      <c r="GOI912" s="28"/>
      <c r="GOJ912" s="28"/>
      <c r="GOK912" s="28"/>
      <c r="GOL912" s="28"/>
      <c r="GOM912" s="28"/>
      <c r="GON912" s="28"/>
      <c r="GOO912" s="28"/>
      <c r="GOP912" s="28"/>
      <c r="GOQ912" s="28"/>
      <c r="GOR912" s="28"/>
      <c r="GOS912" s="28"/>
      <c r="GOT912" s="28"/>
      <c r="GOU912" s="28"/>
      <c r="GOV912" s="28"/>
      <c r="GOW912" s="28"/>
      <c r="GOX912" s="28"/>
      <c r="GOY912" s="28"/>
      <c r="GOZ912" s="28"/>
      <c r="GPA912" s="28"/>
      <c r="GPB912" s="28"/>
      <c r="GPC912" s="28"/>
      <c r="GPD912" s="28"/>
      <c r="GPE912" s="28"/>
      <c r="GPF912" s="28"/>
      <c r="GPG912" s="28"/>
      <c r="GPH912" s="28"/>
      <c r="GPI912" s="28"/>
      <c r="GPJ912" s="28"/>
      <c r="GPK912" s="28"/>
      <c r="GPL912" s="28"/>
      <c r="GPM912" s="28"/>
      <c r="GPN912" s="28"/>
      <c r="GPO912" s="28"/>
      <c r="GPP912" s="28"/>
      <c r="GPQ912" s="28"/>
      <c r="GPR912" s="28"/>
      <c r="GPS912" s="28"/>
      <c r="GPT912" s="28"/>
      <c r="GPU912" s="28"/>
      <c r="GPV912" s="28"/>
      <c r="GPW912" s="28"/>
      <c r="GPX912" s="28"/>
      <c r="GPY912" s="28"/>
      <c r="GPZ912" s="28"/>
      <c r="GQA912" s="28"/>
      <c r="GQB912" s="28"/>
      <c r="GQC912" s="28"/>
      <c r="GQD912" s="28"/>
      <c r="GQE912" s="28"/>
      <c r="GQF912" s="28"/>
      <c r="GQG912" s="28"/>
      <c r="GQH912" s="28"/>
      <c r="GQI912" s="28"/>
      <c r="GQJ912" s="28"/>
      <c r="GQK912" s="28"/>
      <c r="GQL912" s="28"/>
      <c r="GQM912" s="28"/>
      <c r="GQN912" s="28"/>
      <c r="GQO912" s="28"/>
      <c r="GQP912" s="28"/>
      <c r="GQQ912" s="28"/>
      <c r="GQR912" s="28"/>
      <c r="GQS912" s="28"/>
      <c r="GQT912" s="28"/>
      <c r="GQU912" s="28"/>
      <c r="GQV912" s="28"/>
      <c r="GQW912" s="28"/>
      <c r="GQX912" s="28"/>
      <c r="GQY912" s="28"/>
      <c r="GQZ912" s="28"/>
      <c r="GRA912" s="28"/>
      <c r="GRB912" s="28"/>
      <c r="GRC912" s="28"/>
      <c r="GRD912" s="28"/>
      <c r="GRE912" s="28"/>
      <c r="GRF912" s="28"/>
      <c r="GRG912" s="28"/>
      <c r="GRH912" s="28"/>
      <c r="GRI912" s="28"/>
      <c r="GRJ912" s="28"/>
      <c r="GRK912" s="28"/>
      <c r="GRL912" s="28"/>
      <c r="GRM912" s="28"/>
      <c r="GRN912" s="28"/>
      <c r="GRO912" s="28"/>
      <c r="GRP912" s="28"/>
      <c r="GRQ912" s="28"/>
      <c r="GRR912" s="28"/>
      <c r="GRS912" s="28"/>
      <c r="GRT912" s="28"/>
      <c r="GRU912" s="28"/>
      <c r="GRV912" s="28"/>
      <c r="GRW912" s="28"/>
      <c r="GRX912" s="28"/>
      <c r="GRY912" s="28"/>
      <c r="GRZ912" s="28"/>
      <c r="GSA912" s="28"/>
      <c r="GSB912" s="28"/>
      <c r="GSC912" s="28"/>
      <c r="GSD912" s="28"/>
      <c r="GSE912" s="28"/>
      <c r="GSF912" s="28"/>
      <c r="GSG912" s="28"/>
      <c r="GSH912" s="28"/>
      <c r="GSI912" s="28"/>
      <c r="GSJ912" s="28"/>
      <c r="GSK912" s="28"/>
      <c r="GSL912" s="28"/>
      <c r="GSM912" s="28"/>
      <c r="GSN912" s="28"/>
      <c r="GSO912" s="28"/>
      <c r="GSP912" s="28"/>
      <c r="GSQ912" s="28"/>
      <c r="GSR912" s="28"/>
      <c r="GSS912" s="28"/>
      <c r="GST912" s="28"/>
      <c r="GSU912" s="28"/>
      <c r="GSV912" s="28"/>
      <c r="GSW912" s="28"/>
      <c r="GSX912" s="28"/>
      <c r="GSY912" s="28"/>
      <c r="GSZ912" s="28"/>
      <c r="GTA912" s="28"/>
      <c r="GTB912" s="28"/>
      <c r="GTC912" s="28"/>
      <c r="GTD912" s="28"/>
      <c r="GTE912" s="28"/>
      <c r="GTF912" s="28"/>
      <c r="GTG912" s="28"/>
      <c r="GTH912" s="28"/>
      <c r="GTI912" s="28"/>
      <c r="GTJ912" s="28"/>
      <c r="GTK912" s="28"/>
      <c r="GTL912" s="28"/>
      <c r="GTM912" s="28"/>
      <c r="GTN912" s="28"/>
      <c r="GTO912" s="28"/>
      <c r="GTP912" s="28"/>
      <c r="GTQ912" s="28"/>
      <c r="GTR912" s="28"/>
      <c r="GTS912" s="28"/>
      <c r="GTT912" s="28"/>
      <c r="GTU912" s="28"/>
      <c r="GTV912" s="28"/>
      <c r="GTW912" s="28"/>
      <c r="GTX912" s="28"/>
      <c r="GTY912" s="28"/>
      <c r="GTZ912" s="28"/>
      <c r="GUA912" s="28"/>
      <c r="GUB912" s="28"/>
      <c r="GUC912" s="28"/>
      <c r="GUD912" s="28"/>
      <c r="GUE912" s="28"/>
      <c r="GUF912" s="28"/>
      <c r="GUG912" s="28"/>
      <c r="GUH912" s="28"/>
      <c r="GUI912" s="28"/>
      <c r="GUJ912" s="28"/>
      <c r="GUK912" s="28"/>
      <c r="GUL912" s="28"/>
      <c r="GUM912" s="28"/>
      <c r="GUN912" s="28"/>
      <c r="GUO912" s="28"/>
      <c r="GUP912" s="28"/>
      <c r="GUQ912" s="28"/>
      <c r="GUR912" s="28"/>
      <c r="GUS912" s="28"/>
      <c r="GUT912" s="28"/>
      <c r="GUU912" s="28"/>
      <c r="GUV912" s="28"/>
      <c r="GUW912" s="28"/>
      <c r="GUX912" s="28"/>
      <c r="GUY912" s="28"/>
      <c r="GUZ912" s="28"/>
      <c r="GVA912" s="28"/>
      <c r="GVB912" s="28"/>
      <c r="GVC912" s="28"/>
      <c r="GVD912" s="28"/>
      <c r="GVE912" s="28"/>
      <c r="GVF912" s="28"/>
      <c r="GVG912" s="28"/>
      <c r="GVH912" s="28"/>
      <c r="GVI912" s="28"/>
      <c r="GVJ912" s="28"/>
      <c r="GVK912" s="28"/>
      <c r="GVL912" s="28"/>
      <c r="GVM912" s="28"/>
      <c r="GVN912" s="28"/>
      <c r="GVO912" s="28"/>
      <c r="GVP912" s="28"/>
      <c r="GVQ912" s="28"/>
      <c r="GVR912" s="28"/>
      <c r="GVS912" s="28"/>
      <c r="GVT912" s="28"/>
      <c r="GVU912" s="28"/>
      <c r="GVV912" s="28"/>
      <c r="GVW912" s="28"/>
      <c r="GVX912" s="28"/>
      <c r="GVY912" s="28"/>
      <c r="GVZ912" s="28"/>
      <c r="GWA912" s="28"/>
      <c r="GWB912" s="28"/>
      <c r="GWC912" s="28"/>
      <c r="GWD912" s="28"/>
      <c r="GWE912" s="28"/>
      <c r="GWF912" s="28"/>
      <c r="GWG912" s="28"/>
      <c r="GWH912" s="28"/>
      <c r="GWI912" s="28"/>
      <c r="GWJ912" s="28"/>
      <c r="GWK912" s="28"/>
      <c r="GWL912" s="28"/>
      <c r="GWM912" s="28"/>
      <c r="GWN912" s="28"/>
      <c r="GWO912" s="28"/>
      <c r="GWP912" s="28"/>
      <c r="GWQ912" s="28"/>
      <c r="GWR912" s="28"/>
      <c r="GWS912" s="28"/>
      <c r="GWT912" s="28"/>
      <c r="GWU912" s="28"/>
      <c r="GWV912" s="28"/>
      <c r="GWW912" s="28"/>
      <c r="GWX912" s="28"/>
      <c r="GWY912" s="28"/>
      <c r="GWZ912" s="28"/>
      <c r="GXA912" s="28"/>
      <c r="GXB912" s="28"/>
      <c r="GXC912" s="28"/>
      <c r="GXD912" s="28"/>
      <c r="GXE912" s="28"/>
      <c r="GXF912" s="28"/>
      <c r="GXG912" s="28"/>
      <c r="GXH912" s="28"/>
      <c r="GXI912" s="28"/>
      <c r="GXJ912" s="28"/>
      <c r="GXK912" s="28"/>
      <c r="GXL912" s="28"/>
      <c r="GXM912" s="28"/>
      <c r="GXN912" s="28"/>
      <c r="GXO912" s="28"/>
      <c r="GXP912" s="28"/>
      <c r="GXQ912" s="28"/>
      <c r="GXR912" s="28"/>
      <c r="GXS912" s="28"/>
      <c r="GXT912" s="28"/>
      <c r="GXU912" s="28"/>
      <c r="GXV912" s="28"/>
      <c r="GXW912" s="28"/>
      <c r="GXX912" s="28"/>
      <c r="GXY912" s="28"/>
      <c r="GXZ912" s="28"/>
      <c r="GYA912" s="28"/>
      <c r="GYB912" s="28"/>
      <c r="GYC912" s="28"/>
      <c r="GYD912" s="28"/>
      <c r="GYE912" s="28"/>
      <c r="GYF912" s="28"/>
      <c r="GYG912" s="28"/>
      <c r="GYH912" s="28"/>
      <c r="GYI912" s="28"/>
      <c r="GYJ912" s="28"/>
      <c r="GYK912" s="28"/>
      <c r="GYL912" s="28"/>
      <c r="GYM912" s="28"/>
      <c r="GYN912" s="28"/>
      <c r="GYO912" s="28"/>
      <c r="GYP912" s="28"/>
      <c r="GYQ912" s="28"/>
      <c r="GYR912" s="28"/>
      <c r="GYS912" s="28"/>
      <c r="GYT912" s="28"/>
      <c r="GYU912" s="28"/>
      <c r="GYV912" s="28"/>
      <c r="GYW912" s="28"/>
      <c r="GYX912" s="28"/>
      <c r="GYY912" s="28"/>
      <c r="GYZ912" s="28"/>
      <c r="GZA912" s="28"/>
      <c r="GZB912" s="28"/>
      <c r="GZC912" s="28"/>
      <c r="GZD912" s="28"/>
      <c r="GZE912" s="28"/>
      <c r="GZF912" s="28"/>
      <c r="GZG912" s="28"/>
      <c r="GZH912" s="28"/>
      <c r="GZI912" s="28"/>
      <c r="GZJ912" s="28"/>
      <c r="GZK912" s="28"/>
      <c r="GZL912" s="28"/>
      <c r="GZM912" s="28"/>
      <c r="GZN912" s="28"/>
      <c r="GZO912" s="28"/>
      <c r="GZP912" s="28"/>
      <c r="GZQ912" s="28"/>
      <c r="GZR912" s="28"/>
      <c r="GZS912" s="28"/>
      <c r="GZT912" s="28"/>
      <c r="GZU912" s="28"/>
      <c r="GZV912" s="28"/>
      <c r="GZW912" s="28"/>
      <c r="GZX912" s="28"/>
      <c r="GZY912" s="28"/>
      <c r="GZZ912" s="28"/>
      <c r="HAA912" s="28"/>
      <c r="HAB912" s="28"/>
      <c r="HAC912" s="28"/>
      <c r="HAD912" s="28"/>
      <c r="HAE912" s="28"/>
      <c r="HAF912" s="28"/>
      <c r="HAG912" s="28"/>
      <c r="HAH912" s="28"/>
      <c r="HAI912" s="28"/>
      <c r="HAJ912" s="28"/>
      <c r="HAK912" s="28"/>
      <c r="HAL912" s="28"/>
      <c r="HAM912" s="28"/>
      <c r="HAN912" s="28"/>
      <c r="HAO912" s="28"/>
      <c r="HAP912" s="28"/>
      <c r="HAQ912" s="28"/>
      <c r="HAR912" s="28"/>
      <c r="HAS912" s="28"/>
      <c r="HAT912" s="28"/>
      <c r="HAU912" s="28"/>
      <c r="HAV912" s="28"/>
      <c r="HAW912" s="28"/>
      <c r="HAX912" s="28"/>
      <c r="HAY912" s="28"/>
      <c r="HAZ912" s="28"/>
      <c r="HBA912" s="28"/>
      <c r="HBB912" s="28"/>
      <c r="HBC912" s="28"/>
      <c r="HBD912" s="28"/>
      <c r="HBE912" s="28"/>
      <c r="HBF912" s="28"/>
      <c r="HBG912" s="28"/>
      <c r="HBH912" s="28"/>
      <c r="HBI912" s="28"/>
      <c r="HBJ912" s="28"/>
      <c r="HBK912" s="28"/>
      <c r="HBL912" s="28"/>
      <c r="HBM912" s="28"/>
      <c r="HBN912" s="28"/>
      <c r="HBO912" s="28"/>
      <c r="HBP912" s="28"/>
      <c r="HBQ912" s="28"/>
      <c r="HBR912" s="28"/>
      <c r="HBS912" s="28"/>
      <c r="HBT912" s="28"/>
      <c r="HBU912" s="28"/>
      <c r="HBV912" s="28"/>
      <c r="HBW912" s="28"/>
      <c r="HBX912" s="28"/>
      <c r="HBY912" s="28"/>
      <c r="HBZ912" s="28"/>
      <c r="HCA912" s="28"/>
      <c r="HCB912" s="28"/>
      <c r="HCC912" s="28"/>
      <c r="HCD912" s="28"/>
      <c r="HCE912" s="28"/>
      <c r="HCF912" s="28"/>
      <c r="HCG912" s="28"/>
      <c r="HCH912" s="28"/>
      <c r="HCI912" s="28"/>
      <c r="HCJ912" s="28"/>
      <c r="HCK912" s="28"/>
      <c r="HCL912" s="28"/>
      <c r="HCM912" s="28"/>
      <c r="HCN912" s="28"/>
      <c r="HCO912" s="28"/>
      <c r="HCP912" s="28"/>
      <c r="HCQ912" s="28"/>
      <c r="HCR912" s="28"/>
      <c r="HCS912" s="28"/>
      <c r="HCT912" s="28"/>
      <c r="HCU912" s="28"/>
      <c r="HCV912" s="28"/>
      <c r="HCW912" s="28"/>
      <c r="HCX912" s="28"/>
      <c r="HCY912" s="28"/>
      <c r="HCZ912" s="28"/>
      <c r="HDA912" s="28"/>
      <c r="HDB912" s="28"/>
      <c r="HDC912" s="28"/>
      <c r="HDD912" s="28"/>
      <c r="HDE912" s="28"/>
      <c r="HDF912" s="28"/>
      <c r="HDG912" s="28"/>
      <c r="HDH912" s="28"/>
      <c r="HDI912" s="28"/>
      <c r="HDJ912" s="28"/>
      <c r="HDK912" s="28"/>
      <c r="HDL912" s="28"/>
      <c r="HDM912" s="28"/>
      <c r="HDN912" s="28"/>
      <c r="HDO912" s="28"/>
      <c r="HDP912" s="28"/>
      <c r="HDQ912" s="28"/>
      <c r="HDR912" s="28"/>
      <c r="HDS912" s="28"/>
      <c r="HDT912" s="28"/>
      <c r="HDU912" s="28"/>
      <c r="HDV912" s="28"/>
      <c r="HDW912" s="28"/>
      <c r="HDX912" s="28"/>
      <c r="HDY912" s="28"/>
      <c r="HDZ912" s="28"/>
      <c r="HEA912" s="28"/>
      <c r="HEB912" s="28"/>
      <c r="HEC912" s="28"/>
      <c r="HED912" s="28"/>
      <c r="HEE912" s="28"/>
      <c r="HEF912" s="28"/>
      <c r="HEG912" s="28"/>
      <c r="HEH912" s="28"/>
      <c r="HEI912" s="28"/>
      <c r="HEJ912" s="28"/>
      <c r="HEK912" s="28"/>
      <c r="HEL912" s="28"/>
      <c r="HEM912" s="28"/>
      <c r="HEN912" s="28"/>
      <c r="HEO912" s="28"/>
      <c r="HEP912" s="28"/>
      <c r="HEQ912" s="28"/>
      <c r="HER912" s="28"/>
      <c r="HES912" s="28"/>
      <c r="HET912" s="28"/>
      <c r="HEU912" s="28"/>
      <c r="HEV912" s="28"/>
      <c r="HEW912" s="28"/>
      <c r="HEX912" s="28"/>
      <c r="HEY912" s="28"/>
      <c r="HEZ912" s="28"/>
      <c r="HFA912" s="28"/>
      <c r="HFB912" s="28"/>
      <c r="HFC912" s="28"/>
      <c r="HFD912" s="28"/>
      <c r="HFE912" s="28"/>
      <c r="HFF912" s="28"/>
      <c r="HFG912" s="28"/>
      <c r="HFH912" s="28"/>
      <c r="HFI912" s="28"/>
      <c r="HFJ912" s="28"/>
      <c r="HFK912" s="28"/>
      <c r="HFL912" s="28"/>
      <c r="HFM912" s="28"/>
      <c r="HFN912" s="28"/>
      <c r="HFO912" s="28"/>
      <c r="HFP912" s="28"/>
      <c r="HFQ912" s="28"/>
      <c r="HFR912" s="28"/>
      <c r="HFS912" s="28"/>
      <c r="HFT912" s="28"/>
      <c r="HFU912" s="28"/>
      <c r="HFV912" s="28"/>
      <c r="HFW912" s="28"/>
      <c r="HFX912" s="28"/>
      <c r="HFY912" s="28"/>
      <c r="HFZ912" s="28"/>
      <c r="HGA912" s="28"/>
      <c r="HGB912" s="28"/>
      <c r="HGC912" s="28"/>
      <c r="HGD912" s="28"/>
      <c r="HGE912" s="28"/>
      <c r="HGF912" s="28"/>
      <c r="HGG912" s="28"/>
      <c r="HGH912" s="28"/>
      <c r="HGI912" s="28"/>
      <c r="HGJ912" s="28"/>
      <c r="HGK912" s="28"/>
      <c r="HGL912" s="28"/>
      <c r="HGM912" s="28"/>
      <c r="HGN912" s="28"/>
      <c r="HGO912" s="28"/>
      <c r="HGP912" s="28"/>
      <c r="HGQ912" s="28"/>
      <c r="HGR912" s="28"/>
      <c r="HGS912" s="28"/>
      <c r="HGT912" s="28"/>
      <c r="HGU912" s="28"/>
      <c r="HGV912" s="28"/>
      <c r="HGW912" s="28"/>
      <c r="HGX912" s="28"/>
      <c r="HGY912" s="28"/>
      <c r="HGZ912" s="28"/>
      <c r="HHA912" s="28"/>
      <c r="HHB912" s="28"/>
      <c r="HHC912" s="28"/>
      <c r="HHD912" s="28"/>
      <c r="HHE912" s="28"/>
      <c r="HHF912" s="28"/>
      <c r="HHG912" s="28"/>
      <c r="HHH912" s="28"/>
      <c r="HHI912" s="28"/>
      <c r="HHJ912" s="28"/>
      <c r="HHK912" s="28"/>
      <c r="HHL912" s="28"/>
      <c r="HHM912" s="28"/>
      <c r="HHN912" s="28"/>
      <c r="HHO912" s="28"/>
      <c r="HHP912" s="28"/>
      <c r="HHQ912" s="28"/>
      <c r="HHR912" s="28"/>
      <c r="HHS912" s="28"/>
      <c r="HHT912" s="28"/>
      <c r="HHU912" s="28"/>
      <c r="HHV912" s="28"/>
      <c r="HHW912" s="28"/>
      <c r="HHX912" s="28"/>
      <c r="HHY912" s="28"/>
      <c r="HHZ912" s="28"/>
      <c r="HIA912" s="28"/>
      <c r="HIB912" s="28"/>
      <c r="HIC912" s="28"/>
      <c r="HID912" s="28"/>
      <c r="HIE912" s="28"/>
      <c r="HIF912" s="28"/>
      <c r="HIG912" s="28"/>
      <c r="HIH912" s="28"/>
      <c r="HII912" s="28"/>
      <c r="HIJ912" s="28"/>
      <c r="HIK912" s="28"/>
      <c r="HIL912" s="28"/>
      <c r="HIM912" s="28"/>
      <c r="HIN912" s="28"/>
      <c r="HIO912" s="28"/>
      <c r="HIP912" s="28"/>
      <c r="HIQ912" s="28"/>
      <c r="HIR912" s="28"/>
      <c r="HIS912" s="28"/>
      <c r="HIT912" s="28"/>
      <c r="HIU912" s="28"/>
      <c r="HIV912" s="28"/>
      <c r="HIW912" s="28"/>
      <c r="HIX912" s="28"/>
      <c r="HIY912" s="28"/>
      <c r="HIZ912" s="28"/>
      <c r="HJA912" s="28"/>
      <c r="HJB912" s="28"/>
      <c r="HJC912" s="28"/>
      <c r="HJD912" s="28"/>
      <c r="HJE912" s="28"/>
      <c r="HJF912" s="28"/>
      <c r="HJG912" s="28"/>
      <c r="HJH912" s="28"/>
      <c r="HJI912" s="28"/>
      <c r="HJJ912" s="28"/>
      <c r="HJK912" s="28"/>
      <c r="HJL912" s="28"/>
      <c r="HJM912" s="28"/>
      <c r="HJN912" s="28"/>
      <c r="HJO912" s="28"/>
      <c r="HJP912" s="28"/>
      <c r="HJQ912" s="28"/>
      <c r="HJR912" s="28"/>
      <c r="HJS912" s="28"/>
      <c r="HJT912" s="28"/>
      <c r="HJU912" s="28"/>
      <c r="HJV912" s="28"/>
      <c r="HJW912" s="28"/>
      <c r="HJX912" s="28"/>
      <c r="HJY912" s="28"/>
      <c r="HJZ912" s="28"/>
      <c r="HKA912" s="28"/>
      <c r="HKB912" s="28"/>
      <c r="HKC912" s="28"/>
      <c r="HKD912" s="28"/>
      <c r="HKE912" s="28"/>
      <c r="HKF912" s="28"/>
      <c r="HKG912" s="28"/>
      <c r="HKH912" s="28"/>
      <c r="HKI912" s="28"/>
      <c r="HKJ912" s="28"/>
      <c r="HKK912" s="28"/>
      <c r="HKL912" s="28"/>
      <c r="HKM912" s="28"/>
      <c r="HKN912" s="28"/>
      <c r="HKO912" s="28"/>
      <c r="HKP912" s="28"/>
      <c r="HKQ912" s="28"/>
      <c r="HKR912" s="28"/>
      <c r="HKS912" s="28"/>
      <c r="HKT912" s="28"/>
      <c r="HKU912" s="28"/>
      <c r="HKV912" s="28"/>
      <c r="HKW912" s="28"/>
      <c r="HKX912" s="28"/>
      <c r="HKY912" s="28"/>
      <c r="HKZ912" s="28"/>
      <c r="HLA912" s="28"/>
      <c r="HLB912" s="28"/>
      <c r="HLC912" s="28"/>
      <c r="HLD912" s="28"/>
      <c r="HLE912" s="28"/>
      <c r="HLF912" s="28"/>
      <c r="HLG912" s="28"/>
      <c r="HLH912" s="28"/>
      <c r="HLI912" s="28"/>
      <c r="HLJ912" s="28"/>
      <c r="HLK912" s="28"/>
      <c r="HLL912" s="28"/>
      <c r="HLM912" s="28"/>
      <c r="HLN912" s="28"/>
      <c r="HLO912" s="28"/>
      <c r="HLP912" s="28"/>
      <c r="HLQ912" s="28"/>
      <c r="HLR912" s="28"/>
      <c r="HLS912" s="28"/>
      <c r="HLT912" s="28"/>
      <c r="HLU912" s="28"/>
      <c r="HLV912" s="28"/>
      <c r="HLW912" s="28"/>
      <c r="HLX912" s="28"/>
      <c r="HLY912" s="28"/>
      <c r="HLZ912" s="28"/>
      <c r="HMA912" s="28"/>
      <c r="HMB912" s="28"/>
      <c r="HMC912" s="28"/>
      <c r="HMD912" s="28"/>
      <c r="HME912" s="28"/>
      <c r="HMF912" s="28"/>
      <c r="HMG912" s="28"/>
      <c r="HMH912" s="28"/>
      <c r="HMI912" s="28"/>
      <c r="HMJ912" s="28"/>
      <c r="HMK912" s="28"/>
      <c r="HML912" s="28"/>
      <c r="HMM912" s="28"/>
      <c r="HMN912" s="28"/>
      <c r="HMO912" s="28"/>
      <c r="HMP912" s="28"/>
      <c r="HMQ912" s="28"/>
      <c r="HMR912" s="28"/>
      <c r="HMS912" s="28"/>
      <c r="HMT912" s="28"/>
      <c r="HMU912" s="28"/>
      <c r="HMV912" s="28"/>
      <c r="HMW912" s="28"/>
      <c r="HMX912" s="28"/>
      <c r="HMY912" s="28"/>
      <c r="HMZ912" s="28"/>
      <c r="HNA912" s="28"/>
      <c r="HNB912" s="28"/>
      <c r="HNC912" s="28"/>
      <c r="HND912" s="28"/>
      <c r="HNE912" s="28"/>
      <c r="HNF912" s="28"/>
      <c r="HNG912" s="28"/>
      <c r="HNH912" s="28"/>
      <c r="HNI912" s="28"/>
      <c r="HNJ912" s="28"/>
      <c r="HNK912" s="28"/>
      <c r="HNL912" s="28"/>
      <c r="HNM912" s="28"/>
      <c r="HNN912" s="28"/>
      <c r="HNO912" s="28"/>
      <c r="HNP912" s="28"/>
      <c r="HNQ912" s="28"/>
      <c r="HNR912" s="28"/>
      <c r="HNS912" s="28"/>
      <c r="HNT912" s="28"/>
      <c r="HNU912" s="28"/>
      <c r="HNV912" s="28"/>
      <c r="HNW912" s="28"/>
      <c r="HNX912" s="28"/>
      <c r="HNY912" s="28"/>
      <c r="HNZ912" s="28"/>
      <c r="HOA912" s="28"/>
      <c r="HOB912" s="28"/>
      <c r="HOC912" s="28"/>
      <c r="HOD912" s="28"/>
      <c r="HOE912" s="28"/>
      <c r="HOF912" s="28"/>
      <c r="HOG912" s="28"/>
      <c r="HOH912" s="28"/>
      <c r="HOI912" s="28"/>
      <c r="HOJ912" s="28"/>
      <c r="HOK912" s="28"/>
      <c r="HOL912" s="28"/>
      <c r="HOM912" s="28"/>
      <c r="HON912" s="28"/>
      <c r="HOO912" s="28"/>
      <c r="HOP912" s="28"/>
      <c r="HOQ912" s="28"/>
      <c r="HOR912" s="28"/>
      <c r="HOS912" s="28"/>
      <c r="HOT912" s="28"/>
      <c r="HOU912" s="28"/>
      <c r="HOV912" s="28"/>
      <c r="HOW912" s="28"/>
      <c r="HOX912" s="28"/>
      <c r="HOY912" s="28"/>
      <c r="HOZ912" s="28"/>
      <c r="HPA912" s="28"/>
      <c r="HPB912" s="28"/>
      <c r="HPC912" s="28"/>
      <c r="HPD912" s="28"/>
      <c r="HPE912" s="28"/>
      <c r="HPF912" s="28"/>
      <c r="HPG912" s="28"/>
      <c r="HPH912" s="28"/>
      <c r="HPI912" s="28"/>
      <c r="HPJ912" s="28"/>
      <c r="HPK912" s="28"/>
      <c r="HPL912" s="28"/>
      <c r="HPM912" s="28"/>
      <c r="HPN912" s="28"/>
      <c r="HPO912" s="28"/>
      <c r="HPP912" s="28"/>
      <c r="HPQ912" s="28"/>
      <c r="HPR912" s="28"/>
      <c r="HPS912" s="28"/>
      <c r="HPT912" s="28"/>
      <c r="HPU912" s="28"/>
      <c r="HPV912" s="28"/>
      <c r="HPW912" s="28"/>
      <c r="HPX912" s="28"/>
      <c r="HPY912" s="28"/>
      <c r="HPZ912" s="28"/>
      <c r="HQA912" s="28"/>
      <c r="HQB912" s="28"/>
      <c r="HQC912" s="28"/>
      <c r="HQD912" s="28"/>
      <c r="HQE912" s="28"/>
      <c r="HQF912" s="28"/>
      <c r="HQG912" s="28"/>
      <c r="HQH912" s="28"/>
      <c r="HQI912" s="28"/>
      <c r="HQJ912" s="28"/>
      <c r="HQK912" s="28"/>
      <c r="HQL912" s="28"/>
      <c r="HQM912" s="28"/>
      <c r="HQN912" s="28"/>
      <c r="HQO912" s="28"/>
      <c r="HQP912" s="28"/>
      <c r="HQQ912" s="28"/>
      <c r="HQR912" s="28"/>
      <c r="HQS912" s="28"/>
      <c r="HQT912" s="28"/>
      <c r="HQU912" s="28"/>
      <c r="HQV912" s="28"/>
      <c r="HQW912" s="28"/>
      <c r="HQX912" s="28"/>
      <c r="HQY912" s="28"/>
      <c r="HQZ912" s="28"/>
      <c r="HRA912" s="28"/>
      <c r="HRB912" s="28"/>
      <c r="HRC912" s="28"/>
      <c r="HRD912" s="28"/>
      <c r="HRE912" s="28"/>
      <c r="HRF912" s="28"/>
      <c r="HRG912" s="28"/>
      <c r="HRH912" s="28"/>
      <c r="HRI912" s="28"/>
      <c r="HRJ912" s="28"/>
      <c r="HRK912" s="28"/>
      <c r="HRL912" s="28"/>
      <c r="HRM912" s="28"/>
      <c r="HRN912" s="28"/>
      <c r="HRO912" s="28"/>
      <c r="HRP912" s="28"/>
      <c r="HRQ912" s="28"/>
      <c r="HRR912" s="28"/>
      <c r="HRS912" s="28"/>
      <c r="HRT912" s="28"/>
      <c r="HRU912" s="28"/>
      <c r="HRV912" s="28"/>
      <c r="HRW912" s="28"/>
      <c r="HRX912" s="28"/>
      <c r="HRY912" s="28"/>
      <c r="HRZ912" s="28"/>
      <c r="HSA912" s="28"/>
      <c r="HSB912" s="28"/>
      <c r="HSC912" s="28"/>
      <c r="HSD912" s="28"/>
      <c r="HSE912" s="28"/>
      <c r="HSF912" s="28"/>
      <c r="HSG912" s="28"/>
      <c r="HSH912" s="28"/>
      <c r="HSI912" s="28"/>
      <c r="HSJ912" s="28"/>
      <c r="HSK912" s="28"/>
      <c r="HSL912" s="28"/>
      <c r="HSM912" s="28"/>
      <c r="HSN912" s="28"/>
      <c r="HSO912" s="28"/>
      <c r="HSP912" s="28"/>
      <c r="HSQ912" s="28"/>
      <c r="HSR912" s="28"/>
      <c r="HSS912" s="28"/>
      <c r="HST912" s="28"/>
      <c r="HSU912" s="28"/>
      <c r="HSV912" s="28"/>
      <c r="HSW912" s="28"/>
      <c r="HSX912" s="28"/>
      <c r="HSY912" s="28"/>
      <c r="HSZ912" s="28"/>
      <c r="HTA912" s="28"/>
      <c r="HTB912" s="28"/>
      <c r="HTC912" s="28"/>
      <c r="HTD912" s="28"/>
      <c r="HTE912" s="28"/>
      <c r="HTF912" s="28"/>
      <c r="HTG912" s="28"/>
      <c r="HTH912" s="28"/>
      <c r="HTI912" s="28"/>
      <c r="HTJ912" s="28"/>
      <c r="HTK912" s="28"/>
      <c r="HTL912" s="28"/>
      <c r="HTM912" s="28"/>
      <c r="HTN912" s="28"/>
      <c r="HTO912" s="28"/>
      <c r="HTP912" s="28"/>
      <c r="HTQ912" s="28"/>
      <c r="HTR912" s="28"/>
      <c r="HTS912" s="28"/>
      <c r="HTT912" s="28"/>
      <c r="HTU912" s="28"/>
      <c r="HTV912" s="28"/>
      <c r="HTW912" s="28"/>
      <c r="HTX912" s="28"/>
      <c r="HTY912" s="28"/>
      <c r="HTZ912" s="28"/>
      <c r="HUA912" s="28"/>
      <c r="HUB912" s="28"/>
      <c r="HUC912" s="28"/>
      <c r="HUD912" s="28"/>
      <c r="HUE912" s="28"/>
      <c r="HUF912" s="28"/>
      <c r="HUG912" s="28"/>
      <c r="HUH912" s="28"/>
      <c r="HUI912" s="28"/>
      <c r="HUJ912" s="28"/>
      <c r="HUK912" s="28"/>
      <c r="HUL912" s="28"/>
      <c r="HUM912" s="28"/>
      <c r="HUN912" s="28"/>
      <c r="HUO912" s="28"/>
      <c r="HUP912" s="28"/>
      <c r="HUQ912" s="28"/>
      <c r="HUR912" s="28"/>
      <c r="HUS912" s="28"/>
      <c r="HUT912" s="28"/>
      <c r="HUU912" s="28"/>
      <c r="HUV912" s="28"/>
      <c r="HUW912" s="28"/>
      <c r="HUX912" s="28"/>
      <c r="HUY912" s="28"/>
      <c r="HUZ912" s="28"/>
      <c r="HVA912" s="28"/>
      <c r="HVB912" s="28"/>
      <c r="HVC912" s="28"/>
      <c r="HVD912" s="28"/>
      <c r="HVE912" s="28"/>
      <c r="HVF912" s="28"/>
      <c r="HVG912" s="28"/>
      <c r="HVH912" s="28"/>
      <c r="HVI912" s="28"/>
      <c r="HVJ912" s="28"/>
      <c r="HVK912" s="28"/>
      <c r="HVL912" s="28"/>
      <c r="HVM912" s="28"/>
      <c r="HVN912" s="28"/>
      <c r="HVO912" s="28"/>
      <c r="HVP912" s="28"/>
      <c r="HVQ912" s="28"/>
      <c r="HVR912" s="28"/>
      <c r="HVS912" s="28"/>
      <c r="HVT912" s="28"/>
      <c r="HVU912" s="28"/>
      <c r="HVV912" s="28"/>
      <c r="HVW912" s="28"/>
      <c r="HVX912" s="28"/>
      <c r="HVY912" s="28"/>
      <c r="HVZ912" s="28"/>
      <c r="HWA912" s="28"/>
      <c r="HWB912" s="28"/>
      <c r="HWC912" s="28"/>
      <c r="HWD912" s="28"/>
      <c r="HWE912" s="28"/>
      <c r="HWF912" s="28"/>
      <c r="HWG912" s="28"/>
      <c r="HWH912" s="28"/>
      <c r="HWI912" s="28"/>
      <c r="HWJ912" s="28"/>
      <c r="HWK912" s="28"/>
      <c r="HWL912" s="28"/>
      <c r="HWM912" s="28"/>
      <c r="HWN912" s="28"/>
      <c r="HWO912" s="28"/>
      <c r="HWP912" s="28"/>
      <c r="HWQ912" s="28"/>
      <c r="HWR912" s="28"/>
      <c r="HWS912" s="28"/>
      <c r="HWT912" s="28"/>
      <c r="HWU912" s="28"/>
      <c r="HWV912" s="28"/>
      <c r="HWW912" s="28"/>
      <c r="HWX912" s="28"/>
      <c r="HWY912" s="28"/>
      <c r="HWZ912" s="28"/>
      <c r="HXA912" s="28"/>
      <c r="HXB912" s="28"/>
      <c r="HXC912" s="28"/>
      <c r="HXD912" s="28"/>
      <c r="HXE912" s="28"/>
      <c r="HXF912" s="28"/>
      <c r="HXG912" s="28"/>
      <c r="HXH912" s="28"/>
      <c r="HXI912" s="28"/>
      <c r="HXJ912" s="28"/>
      <c r="HXK912" s="28"/>
      <c r="HXL912" s="28"/>
      <c r="HXM912" s="28"/>
      <c r="HXN912" s="28"/>
      <c r="HXO912" s="28"/>
      <c r="HXP912" s="28"/>
      <c r="HXQ912" s="28"/>
      <c r="HXR912" s="28"/>
      <c r="HXS912" s="28"/>
      <c r="HXT912" s="28"/>
      <c r="HXU912" s="28"/>
      <c r="HXV912" s="28"/>
      <c r="HXW912" s="28"/>
      <c r="HXX912" s="28"/>
      <c r="HXY912" s="28"/>
      <c r="HXZ912" s="28"/>
      <c r="HYA912" s="28"/>
      <c r="HYB912" s="28"/>
      <c r="HYC912" s="28"/>
      <c r="HYD912" s="28"/>
      <c r="HYE912" s="28"/>
      <c r="HYF912" s="28"/>
      <c r="HYG912" s="28"/>
      <c r="HYH912" s="28"/>
      <c r="HYI912" s="28"/>
      <c r="HYJ912" s="28"/>
      <c r="HYK912" s="28"/>
      <c r="HYL912" s="28"/>
      <c r="HYM912" s="28"/>
      <c r="HYN912" s="28"/>
      <c r="HYO912" s="28"/>
      <c r="HYP912" s="28"/>
      <c r="HYQ912" s="28"/>
      <c r="HYR912" s="28"/>
      <c r="HYS912" s="28"/>
      <c r="HYT912" s="28"/>
      <c r="HYU912" s="28"/>
      <c r="HYV912" s="28"/>
      <c r="HYW912" s="28"/>
      <c r="HYX912" s="28"/>
      <c r="HYY912" s="28"/>
      <c r="HYZ912" s="28"/>
      <c r="HZA912" s="28"/>
      <c r="HZB912" s="28"/>
      <c r="HZC912" s="28"/>
      <c r="HZD912" s="28"/>
      <c r="HZE912" s="28"/>
      <c r="HZF912" s="28"/>
      <c r="HZG912" s="28"/>
      <c r="HZH912" s="28"/>
      <c r="HZI912" s="28"/>
      <c r="HZJ912" s="28"/>
      <c r="HZK912" s="28"/>
      <c r="HZL912" s="28"/>
      <c r="HZM912" s="28"/>
      <c r="HZN912" s="28"/>
      <c r="HZO912" s="28"/>
      <c r="HZP912" s="28"/>
      <c r="HZQ912" s="28"/>
      <c r="HZR912" s="28"/>
      <c r="HZS912" s="28"/>
      <c r="HZT912" s="28"/>
      <c r="HZU912" s="28"/>
      <c r="HZV912" s="28"/>
      <c r="HZW912" s="28"/>
      <c r="HZX912" s="28"/>
      <c r="HZY912" s="28"/>
      <c r="HZZ912" s="28"/>
      <c r="IAA912" s="28"/>
      <c r="IAB912" s="28"/>
      <c r="IAC912" s="28"/>
      <c r="IAD912" s="28"/>
      <c r="IAE912" s="28"/>
      <c r="IAF912" s="28"/>
      <c r="IAG912" s="28"/>
      <c r="IAH912" s="28"/>
      <c r="IAI912" s="28"/>
      <c r="IAJ912" s="28"/>
      <c r="IAK912" s="28"/>
      <c r="IAL912" s="28"/>
      <c r="IAM912" s="28"/>
      <c r="IAN912" s="28"/>
      <c r="IAO912" s="28"/>
      <c r="IAP912" s="28"/>
      <c r="IAQ912" s="28"/>
      <c r="IAR912" s="28"/>
      <c r="IAS912" s="28"/>
      <c r="IAT912" s="28"/>
      <c r="IAU912" s="28"/>
      <c r="IAV912" s="28"/>
      <c r="IAW912" s="28"/>
      <c r="IAX912" s="28"/>
      <c r="IAY912" s="28"/>
      <c r="IAZ912" s="28"/>
      <c r="IBA912" s="28"/>
      <c r="IBB912" s="28"/>
      <c r="IBC912" s="28"/>
      <c r="IBD912" s="28"/>
      <c r="IBE912" s="28"/>
      <c r="IBF912" s="28"/>
      <c r="IBG912" s="28"/>
      <c r="IBH912" s="28"/>
      <c r="IBI912" s="28"/>
      <c r="IBJ912" s="28"/>
      <c r="IBK912" s="28"/>
      <c r="IBL912" s="28"/>
      <c r="IBM912" s="28"/>
      <c r="IBN912" s="28"/>
      <c r="IBO912" s="28"/>
      <c r="IBP912" s="28"/>
      <c r="IBQ912" s="28"/>
      <c r="IBR912" s="28"/>
      <c r="IBS912" s="28"/>
      <c r="IBT912" s="28"/>
      <c r="IBU912" s="28"/>
      <c r="IBV912" s="28"/>
      <c r="IBW912" s="28"/>
      <c r="IBX912" s="28"/>
      <c r="IBY912" s="28"/>
      <c r="IBZ912" s="28"/>
      <c r="ICA912" s="28"/>
      <c r="ICB912" s="28"/>
      <c r="ICC912" s="28"/>
      <c r="ICD912" s="28"/>
      <c r="ICE912" s="28"/>
      <c r="ICF912" s="28"/>
      <c r="ICG912" s="28"/>
      <c r="ICH912" s="28"/>
      <c r="ICI912" s="28"/>
      <c r="ICJ912" s="28"/>
      <c r="ICK912" s="28"/>
      <c r="ICL912" s="28"/>
      <c r="ICM912" s="28"/>
      <c r="ICN912" s="28"/>
      <c r="ICO912" s="28"/>
      <c r="ICP912" s="28"/>
      <c r="ICQ912" s="28"/>
      <c r="ICR912" s="28"/>
      <c r="ICS912" s="28"/>
      <c r="ICT912" s="28"/>
      <c r="ICU912" s="28"/>
      <c r="ICV912" s="28"/>
      <c r="ICW912" s="28"/>
      <c r="ICX912" s="28"/>
      <c r="ICY912" s="28"/>
      <c r="ICZ912" s="28"/>
      <c r="IDA912" s="28"/>
      <c r="IDB912" s="28"/>
      <c r="IDC912" s="28"/>
      <c r="IDD912" s="28"/>
      <c r="IDE912" s="28"/>
      <c r="IDF912" s="28"/>
      <c r="IDG912" s="28"/>
      <c r="IDH912" s="28"/>
      <c r="IDI912" s="28"/>
      <c r="IDJ912" s="28"/>
      <c r="IDK912" s="28"/>
      <c r="IDL912" s="28"/>
      <c r="IDM912" s="28"/>
      <c r="IDN912" s="28"/>
      <c r="IDO912" s="28"/>
      <c r="IDP912" s="28"/>
      <c r="IDQ912" s="28"/>
      <c r="IDR912" s="28"/>
      <c r="IDS912" s="28"/>
      <c r="IDT912" s="28"/>
      <c r="IDU912" s="28"/>
      <c r="IDV912" s="28"/>
      <c r="IDW912" s="28"/>
      <c r="IDX912" s="28"/>
      <c r="IDY912" s="28"/>
      <c r="IDZ912" s="28"/>
      <c r="IEA912" s="28"/>
      <c r="IEB912" s="28"/>
      <c r="IEC912" s="28"/>
      <c r="IED912" s="28"/>
      <c r="IEE912" s="28"/>
      <c r="IEF912" s="28"/>
      <c r="IEG912" s="28"/>
      <c r="IEH912" s="28"/>
      <c r="IEI912" s="28"/>
      <c r="IEJ912" s="28"/>
      <c r="IEK912" s="28"/>
      <c r="IEL912" s="28"/>
      <c r="IEM912" s="28"/>
      <c r="IEN912" s="28"/>
      <c r="IEO912" s="28"/>
      <c r="IEP912" s="28"/>
      <c r="IEQ912" s="28"/>
      <c r="IER912" s="28"/>
      <c r="IES912" s="28"/>
      <c r="IET912" s="28"/>
      <c r="IEU912" s="28"/>
      <c r="IEV912" s="28"/>
      <c r="IEW912" s="28"/>
      <c r="IEX912" s="28"/>
      <c r="IEY912" s="28"/>
      <c r="IEZ912" s="28"/>
      <c r="IFA912" s="28"/>
      <c r="IFB912" s="28"/>
      <c r="IFC912" s="28"/>
      <c r="IFD912" s="28"/>
      <c r="IFE912" s="28"/>
      <c r="IFF912" s="28"/>
      <c r="IFG912" s="28"/>
      <c r="IFH912" s="28"/>
      <c r="IFI912" s="28"/>
      <c r="IFJ912" s="28"/>
      <c r="IFK912" s="28"/>
      <c r="IFL912" s="28"/>
      <c r="IFM912" s="28"/>
      <c r="IFN912" s="28"/>
      <c r="IFO912" s="28"/>
      <c r="IFP912" s="28"/>
      <c r="IFQ912" s="28"/>
      <c r="IFR912" s="28"/>
      <c r="IFS912" s="28"/>
      <c r="IFT912" s="28"/>
      <c r="IFU912" s="28"/>
      <c r="IFV912" s="28"/>
      <c r="IFW912" s="28"/>
      <c r="IFX912" s="28"/>
      <c r="IFY912" s="28"/>
      <c r="IFZ912" s="28"/>
      <c r="IGA912" s="28"/>
      <c r="IGB912" s="28"/>
      <c r="IGC912" s="28"/>
      <c r="IGD912" s="28"/>
      <c r="IGE912" s="28"/>
      <c r="IGF912" s="28"/>
      <c r="IGG912" s="28"/>
      <c r="IGH912" s="28"/>
      <c r="IGI912" s="28"/>
      <c r="IGJ912" s="28"/>
      <c r="IGK912" s="28"/>
      <c r="IGL912" s="28"/>
      <c r="IGM912" s="28"/>
      <c r="IGN912" s="28"/>
      <c r="IGO912" s="28"/>
      <c r="IGP912" s="28"/>
      <c r="IGQ912" s="28"/>
      <c r="IGR912" s="28"/>
      <c r="IGS912" s="28"/>
      <c r="IGT912" s="28"/>
      <c r="IGU912" s="28"/>
      <c r="IGV912" s="28"/>
      <c r="IGW912" s="28"/>
      <c r="IGX912" s="28"/>
      <c r="IGY912" s="28"/>
      <c r="IGZ912" s="28"/>
      <c r="IHA912" s="28"/>
      <c r="IHB912" s="28"/>
      <c r="IHC912" s="28"/>
      <c r="IHD912" s="28"/>
      <c r="IHE912" s="28"/>
      <c r="IHF912" s="28"/>
      <c r="IHG912" s="28"/>
      <c r="IHH912" s="28"/>
      <c r="IHI912" s="28"/>
      <c r="IHJ912" s="28"/>
      <c r="IHK912" s="28"/>
      <c r="IHL912" s="28"/>
      <c r="IHM912" s="28"/>
      <c r="IHN912" s="28"/>
      <c r="IHO912" s="28"/>
      <c r="IHP912" s="28"/>
      <c r="IHQ912" s="28"/>
      <c r="IHR912" s="28"/>
      <c r="IHS912" s="28"/>
      <c r="IHT912" s="28"/>
      <c r="IHU912" s="28"/>
      <c r="IHV912" s="28"/>
      <c r="IHW912" s="28"/>
      <c r="IHX912" s="28"/>
      <c r="IHY912" s="28"/>
      <c r="IHZ912" s="28"/>
      <c r="IIA912" s="28"/>
      <c r="IIB912" s="28"/>
      <c r="IIC912" s="28"/>
      <c r="IID912" s="28"/>
      <c r="IIE912" s="28"/>
      <c r="IIF912" s="28"/>
      <c r="IIG912" s="28"/>
      <c r="IIH912" s="28"/>
      <c r="III912" s="28"/>
      <c r="IIJ912" s="28"/>
      <c r="IIK912" s="28"/>
      <c r="IIL912" s="28"/>
      <c r="IIM912" s="28"/>
      <c r="IIN912" s="28"/>
      <c r="IIO912" s="28"/>
      <c r="IIP912" s="28"/>
      <c r="IIQ912" s="28"/>
      <c r="IIR912" s="28"/>
      <c r="IIS912" s="28"/>
      <c r="IIT912" s="28"/>
      <c r="IIU912" s="28"/>
      <c r="IIV912" s="28"/>
      <c r="IIW912" s="28"/>
      <c r="IIX912" s="28"/>
      <c r="IIY912" s="28"/>
      <c r="IIZ912" s="28"/>
      <c r="IJA912" s="28"/>
      <c r="IJB912" s="28"/>
      <c r="IJC912" s="28"/>
      <c r="IJD912" s="28"/>
      <c r="IJE912" s="28"/>
      <c r="IJF912" s="28"/>
      <c r="IJG912" s="28"/>
      <c r="IJH912" s="28"/>
      <c r="IJI912" s="28"/>
      <c r="IJJ912" s="28"/>
      <c r="IJK912" s="28"/>
      <c r="IJL912" s="28"/>
      <c r="IJM912" s="28"/>
      <c r="IJN912" s="28"/>
      <c r="IJO912" s="28"/>
      <c r="IJP912" s="28"/>
      <c r="IJQ912" s="28"/>
      <c r="IJR912" s="28"/>
      <c r="IJS912" s="28"/>
      <c r="IJT912" s="28"/>
      <c r="IJU912" s="28"/>
      <c r="IJV912" s="28"/>
      <c r="IJW912" s="28"/>
      <c r="IJX912" s="28"/>
      <c r="IJY912" s="28"/>
      <c r="IJZ912" s="28"/>
      <c r="IKA912" s="28"/>
      <c r="IKB912" s="28"/>
      <c r="IKC912" s="28"/>
      <c r="IKD912" s="28"/>
      <c r="IKE912" s="28"/>
      <c r="IKF912" s="28"/>
      <c r="IKG912" s="28"/>
      <c r="IKH912" s="28"/>
      <c r="IKI912" s="28"/>
      <c r="IKJ912" s="28"/>
      <c r="IKK912" s="28"/>
      <c r="IKL912" s="28"/>
      <c r="IKM912" s="28"/>
      <c r="IKN912" s="28"/>
      <c r="IKO912" s="28"/>
      <c r="IKP912" s="28"/>
      <c r="IKQ912" s="28"/>
      <c r="IKR912" s="28"/>
      <c r="IKS912" s="28"/>
      <c r="IKT912" s="28"/>
      <c r="IKU912" s="28"/>
      <c r="IKV912" s="28"/>
      <c r="IKW912" s="28"/>
      <c r="IKX912" s="28"/>
      <c r="IKY912" s="28"/>
      <c r="IKZ912" s="28"/>
      <c r="ILA912" s="28"/>
      <c r="ILB912" s="28"/>
      <c r="ILC912" s="28"/>
      <c r="ILD912" s="28"/>
      <c r="ILE912" s="28"/>
      <c r="ILF912" s="28"/>
      <c r="ILG912" s="28"/>
      <c r="ILH912" s="28"/>
      <c r="ILI912" s="28"/>
      <c r="ILJ912" s="28"/>
      <c r="ILK912" s="28"/>
      <c r="ILL912" s="28"/>
      <c r="ILM912" s="28"/>
      <c r="ILN912" s="28"/>
      <c r="ILO912" s="28"/>
      <c r="ILP912" s="28"/>
      <c r="ILQ912" s="28"/>
      <c r="ILR912" s="28"/>
      <c r="ILS912" s="28"/>
      <c r="ILT912" s="28"/>
      <c r="ILU912" s="28"/>
      <c r="ILV912" s="28"/>
      <c r="ILW912" s="28"/>
      <c r="ILX912" s="28"/>
      <c r="ILY912" s="28"/>
      <c r="ILZ912" s="28"/>
      <c r="IMA912" s="28"/>
      <c r="IMB912" s="28"/>
      <c r="IMC912" s="28"/>
      <c r="IMD912" s="28"/>
      <c r="IME912" s="28"/>
      <c r="IMF912" s="28"/>
      <c r="IMG912" s="28"/>
      <c r="IMH912" s="28"/>
      <c r="IMI912" s="28"/>
      <c r="IMJ912" s="28"/>
      <c r="IMK912" s="28"/>
      <c r="IML912" s="28"/>
      <c r="IMM912" s="28"/>
      <c r="IMN912" s="28"/>
      <c r="IMO912" s="28"/>
      <c r="IMP912" s="28"/>
      <c r="IMQ912" s="28"/>
      <c r="IMR912" s="28"/>
      <c r="IMS912" s="28"/>
      <c r="IMT912" s="28"/>
      <c r="IMU912" s="28"/>
      <c r="IMV912" s="28"/>
      <c r="IMW912" s="28"/>
      <c r="IMX912" s="28"/>
      <c r="IMY912" s="28"/>
      <c r="IMZ912" s="28"/>
      <c r="INA912" s="28"/>
      <c r="INB912" s="28"/>
      <c r="INC912" s="28"/>
      <c r="IND912" s="28"/>
      <c r="INE912" s="28"/>
      <c r="INF912" s="28"/>
      <c r="ING912" s="28"/>
      <c r="INH912" s="28"/>
      <c r="INI912" s="28"/>
      <c r="INJ912" s="28"/>
      <c r="INK912" s="28"/>
      <c r="INL912" s="28"/>
      <c r="INM912" s="28"/>
      <c r="INN912" s="28"/>
      <c r="INO912" s="28"/>
      <c r="INP912" s="28"/>
      <c r="INQ912" s="28"/>
      <c r="INR912" s="28"/>
      <c r="INS912" s="28"/>
      <c r="INT912" s="28"/>
      <c r="INU912" s="28"/>
      <c r="INV912" s="28"/>
      <c r="INW912" s="28"/>
      <c r="INX912" s="28"/>
      <c r="INY912" s="28"/>
      <c r="INZ912" s="28"/>
      <c r="IOA912" s="28"/>
      <c r="IOB912" s="28"/>
      <c r="IOC912" s="28"/>
      <c r="IOD912" s="28"/>
      <c r="IOE912" s="28"/>
      <c r="IOF912" s="28"/>
      <c r="IOG912" s="28"/>
      <c r="IOH912" s="28"/>
      <c r="IOI912" s="28"/>
      <c r="IOJ912" s="28"/>
      <c r="IOK912" s="28"/>
      <c r="IOL912" s="28"/>
      <c r="IOM912" s="28"/>
      <c r="ION912" s="28"/>
      <c r="IOO912" s="28"/>
      <c r="IOP912" s="28"/>
      <c r="IOQ912" s="28"/>
      <c r="IOR912" s="28"/>
      <c r="IOS912" s="28"/>
      <c r="IOT912" s="28"/>
      <c r="IOU912" s="28"/>
      <c r="IOV912" s="28"/>
      <c r="IOW912" s="28"/>
      <c r="IOX912" s="28"/>
      <c r="IOY912" s="28"/>
      <c r="IOZ912" s="28"/>
      <c r="IPA912" s="28"/>
      <c r="IPB912" s="28"/>
      <c r="IPC912" s="28"/>
      <c r="IPD912" s="28"/>
      <c r="IPE912" s="28"/>
      <c r="IPF912" s="28"/>
      <c r="IPG912" s="28"/>
      <c r="IPH912" s="28"/>
      <c r="IPI912" s="28"/>
      <c r="IPJ912" s="28"/>
      <c r="IPK912" s="28"/>
      <c r="IPL912" s="28"/>
      <c r="IPM912" s="28"/>
      <c r="IPN912" s="28"/>
      <c r="IPO912" s="28"/>
      <c r="IPP912" s="28"/>
      <c r="IPQ912" s="28"/>
      <c r="IPR912" s="28"/>
      <c r="IPS912" s="28"/>
      <c r="IPT912" s="28"/>
      <c r="IPU912" s="28"/>
      <c r="IPV912" s="28"/>
      <c r="IPW912" s="28"/>
      <c r="IPX912" s="28"/>
      <c r="IPY912" s="28"/>
      <c r="IPZ912" s="28"/>
      <c r="IQA912" s="28"/>
      <c r="IQB912" s="28"/>
      <c r="IQC912" s="28"/>
      <c r="IQD912" s="28"/>
      <c r="IQE912" s="28"/>
      <c r="IQF912" s="28"/>
      <c r="IQG912" s="28"/>
      <c r="IQH912" s="28"/>
      <c r="IQI912" s="28"/>
      <c r="IQJ912" s="28"/>
      <c r="IQK912" s="28"/>
      <c r="IQL912" s="28"/>
      <c r="IQM912" s="28"/>
      <c r="IQN912" s="28"/>
      <c r="IQO912" s="28"/>
      <c r="IQP912" s="28"/>
      <c r="IQQ912" s="28"/>
      <c r="IQR912" s="28"/>
      <c r="IQS912" s="28"/>
      <c r="IQT912" s="28"/>
      <c r="IQU912" s="28"/>
      <c r="IQV912" s="28"/>
      <c r="IQW912" s="28"/>
      <c r="IQX912" s="28"/>
      <c r="IQY912" s="28"/>
      <c r="IQZ912" s="28"/>
      <c r="IRA912" s="28"/>
      <c r="IRB912" s="28"/>
      <c r="IRC912" s="28"/>
      <c r="IRD912" s="28"/>
      <c r="IRE912" s="28"/>
      <c r="IRF912" s="28"/>
      <c r="IRG912" s="28"/>
      <c r="IRH912" s="28"/>
      <c r="IRI912" s="28"/>
      <c r="IRJ912" s="28"/>
      <c r="IRK912" s="28"/>
      <c r="IRL912" s="28"/>
      <c r="IRM912" s="28"/>
      <c r="IRN912" s="28"/>
      <c r="IRO912" s="28"/>
      <c r="IRP912" s="28"/>
      <c r="IRQ912" s="28"/>
      <c r="IRR912" s="28"/>
      <c r="IRS912" s="28"/>
      <c r="IRT912" s="28"/>
      <c r="IRU912" s="28"/>
      <c r="IRV912" s="28"/>
      <c r="IRW912" s="28"/>
      <c r="IRX912" s="28"/>
      <c r="IRY912" s="28"/>
      <c r="IRZ912" s="28"/>
      <c r="ISA912" s="28"/>
      <c r="ISB912" s="28"/>
      <c r="ISC912" s="28"/>
      <c r="ISD912" s="28"/>
      <c r="ISE912" s="28"/>
      <c r="ISF912" s="28"/>
      <c r="ISG912" s="28"/>
      <c r="ISH912" s="28"/>
      <c r="ISI912" s="28"/>
      <c r="ISJ912" s="28"/>
      <c r="ISK912" s="28"/>
      <c r="ISL912" s="28"/>
      <c r="ISM912" s="28"/>
      <c r="ISN912" s="28"/>
      <c r="ISO912" s="28"/>
      <c r="ISP912" s="28"/>
      <c r="ISQ912" s="28"/>
      <c r="ISR912" s="28"/>
      <c r="ISS912" s="28"/>
      <c r="IST912" s="28"/>
      <c r="ISU912" s="28"/>
      <c r="ISV912" s="28"/>
      <c r="ISW912" s="28"/>
      <c r="ISX912" s="28"/>
      <c r="ISY912" s="28"/>
      <c r="ISZ912" s="28"/>
      <c r="ITA912" s="28"/>
      <c r="ITB912" s="28"/>
      <c r="ITC912" s="28"/>
      <c r="ITD912" s="28"/>
      <c r="ITE912" s="28"/>
      <c r="ITF912" s="28"/>
      <c r="ITG912" s="28"/>
      <c r="ITH912" s="28"/>
      <c r="ITI912" s="28"/>
      <c r="ITJ912" s="28"/>
      <c r="ITK912" s="28"/>
      <c r="ITL912" s="28"/>
      <c r="ITM912" s="28"/>
      <c r="ITN912" s="28"/>
      <c r="ITO912" s="28"/>
      <c r="ITP912" s="28"/>
      <c r="ITQ912" s="28"/>
      <c r="ITR912" s="28"/>
      <c r="ITS912" s="28"/>
      <c r="ITT912" s="28"/>
      <c r="ITU912" s="28"/>
      <c r="ITV912" s="28"/>
      <c r="ITW912" s="28"/>
      <c r="ITX912" s="28"/>
      <c r="ITY912" s="28"/>
      <c r="ITZ912" s="28"/>
      <c r="IUA912" s="28"/>
      <c r="IUB912" s="28"/>
      <c r="IUC912" s="28"/>
      <c r="IUD912" s="28"/>
      <c r="IUE912" s="28"/>
      <c r="IUF912" s="28"/>
      <c r="IUG912" s="28"/>
      <c r="IUH912" s="28"/>
      <c r="IUI912" s="28"/>
      <c r="IUJ912" s="28"/>
      <c r="IUK912" s="28"/>
      <c r="IUL912" s="28"/>
      <c r="IUM912" s="28"/>
      <c r="IUN912" s="28"/>
      <c r="IUO912" s="28"/>
      <c r="IUP912" s="28"/>
      <c r="IUQ912" s="28"/>
      <c r="IUR912" s="28"/>
      <c r="IUS912" s="28"/>
      <c r="IUT912" s="28"/>
      <c r="IUU912" s="28"/>
      <c r="IUV912" s="28"/>
      <c r="IUW912" s="28"/>
      <c r="IUX912" s="28"/>
      <c r="IUY912" s="28"/>
      <c r="IUZ912" s="28"/>
      <c r="IVA912" s="28"/>
      <c r="IVB912" s="28"/>
      <c r="IVC912" s="28"/>
      <c r="IVD912" s="28"/>
      <c r="IVE912" s="28"/>
      <c r="IVF912" s="28"/>
      <c r="IVG912" s="28"/>
      <c r="IVH912" s="28"/>
      <c r="IVI912" s="28"/>
      <c r="IVJ912" s="28"/>
      <c r="IVK912" s="28"/>
      <c r="IVL912" s="28"/>
      <c r="IVM912" s="28"/>
      <c r="IVN912" s="28"/>
      <c r="IVO912" s="28"/>
      <c r="IVP912" s="28"/>
      <c r="IVQ912" s="28"/>
      <c r="IVR912" s="28"/>
      <c r="IVS912" s="28"/>
      <c r="IVT912" s="28"/>
      <c r="IVU912" s="28"/>
      <c r="IVV912" s="28"/>
      <c r="IVW912" s="28"/>
      <c r="IVX912" s="28"/>
      <c r="IVY912" s="28"/>
      <c r="IVZ912" s="28"/>
      <c r="IWA912" s="28"/>
      <c r="IWB912" s="28"/>
      <c r="IWC912" s="28"/>
      <c r="IWD912" s="28"/>
      <c r="IWE912" s="28"/>
      <c r="IWF912" s="28"/>
      <c r="IWG912" s="28"/>
      <c r="IWH912" s="28"/>
      <c r="IWI912" s="28"/>
      <c r="IWJ912" s="28"/>
      <c r="IWK912" s="28"/>
      <c r="IWL912" s="28"/>
      <c r="IWM912" s="28"/>
      <c r="IWN912" s="28"/>
      <c r="IWO912" s="28"/>
      <c r="IWP912" s="28"/>
      <c r="IWQ912" s="28"/>
      <c r="IWR912" s="28"/>
      <c r="IWS912" s="28"/>
      <c r="IWT912" s="28"/>
      <c r="IWU912" s="28"/>
      <c r="IWV912" s="28"/>
      <c r="IWW912" s="28"/>
      <c r="IWX912" s="28"/>
      <c r="IWY912" s="28"/>
      <c r="IWZ912" s="28"/>
      <c r="IXA912" s="28"/>
      <c r="IXB912" s="28"/>
      <c r="IXC912" s="28"/>
      <c r="IXD912" s="28"/>
      <c r="IXE912" s="28"/>
      <c r="IXF912" s="28"/>
      <c r="IXG912" s="28"/>
      <c r="IXH912" s="28"/>
      <c r="IXI912" s="28"/>
      <c r="IXJ912" s="28"/>
      <c r="IXK912" s="28"/>
      <c r="IXL912" s="28"/>
      <c r="IXM912" s="28"/>
      <c r="IXN912" s="28"/>
      <c r="IXO912" s="28"/>
      <c r="IXP912" s="28"/>
      <c r="IXQ912" s="28"/>
      <c r="IXR912" s="28"/>
      <c r="IXS912" s="28"/>
      <c r="IXT912" s="28"/>
      <c r="IXU912" s="28"/>
      <c r="IXV912" s="28"/>
      <c r="IXW912" s="28"/>
      <c r="IXX912" s="28"/>
      <c r="IXY912" s="28"/>
      <c r="IXZ912" s="28"/>
      <c r="IYA912" s="28"/>
      <c r="IYB912" s="28"/>
      <c r="IYC912" s="28"/>
      <c r="IYD912" s="28"/>
      <c r="IYE912" s="28"/>
      <c r="IYF912" s="28"/>
      <c r="IYG912" s="28"/>
      <c r="IYH912" s="28"/>
      <c r="IYI912" s="28"/>
      <c r="IYJ912" s="28"/>
      <c r="IYK912" s="28"/>
      <c r="IYL912" s="28"/>
      <c r="IYM912" s="28"/>
      <c r="IYN912" s="28"/>
      <c r="IYO912" s="28"/>
      <c r="IYP912" s="28"/>
      <c r="IYQ912" s="28"/>
      <c r="IYR912" s="28"/>
      <c r="IYS912" s="28"/>
      <c r="IYT912" s="28"/>
      <c r="IYU912" s="28"/>
      <c r="IYV912" s="28"/>
      <c r="IYW912" s="28"/>
      <c r="IYX912" s="28"/>
      <c r="IYY912" s="28"/>
      <c r="IYZ912" s="28"/>
      <c r="IZA912" s="28"/>
      <c r="IZB912" s="28"/>
      <c r="IZC912" s="28"/>
      <c r="IZD912" s="28"/>
      <c r="IZE912" s="28"/>
      <c r="IZF912" s="28"/>
      <c r="IZG912" s="28"/>
      <c r="IZH912" s="28"/>
      <c r="IZI912" s="28"/>
      <c r="IZJ912" s="28"/>
      <c r="IZK912" s="28"/>
      <c r="IZL912" s="28"/>
      <c r="IZM912" s="28"/>
      <c r="IZN912" s="28"/>
      <c r="IZO912" s="28"/>
      <c r="IZP912" s="28"/>
      <c r="IZQ912" s="28"/>
      <c r="IZR912" s="28"/>
      <c r="IZS912" s="28"/>
      <c r="IZT912" s="28"/>
      <c r="IZU912" s="28"/>
      <c r="IZV912" s="28"/>
      <c r="IZW912" s="28"/>
      <c r="IZX912" s="28"/>
      <c r="IZY912" s="28"/>
      <c r="IZZ912" s="28"/>
      <c r="JAA912" s="28"/>
      <c r="JAB912" s="28"/>
      <c r="JAC912" s="28"/>
      <c r="JAD912" s="28"/>
      <c r="JAE912" s="28"/>
      <c r="JAF912" s="28"/>
      <c r="JAG912" s="28"/>
      <c r="JAH912" s="28"/>
      <c r="JAI912" s="28"/>
      <c r="JAJ912" s="28"/>
      <c r="JAK912" s="28"/>
      <c r="JAL912" s="28"/>
      <c r="JAM912" s="28"/>
      <c r="JAN912" s="28"/>
      <c r="JAO912" s="28"/>
      <c r="JAP912" s="28"/>
      <c r="JAQ912" s="28"/>
      <c r="JAR912" s="28"/>
      <c r="JAS912" s="28"/>
      <c r="JAT912" s="28"/>
      <c r="JAU912" s="28"/>
      <c r="JAV912" s="28"/>
      <c r="JAW912" s="28"/>
      <c r="JAX912" s="28"/>
      <c r="JAY912" s="28"/>
      <c r="JAZ912" s="28"/>
      <c r="JBA912" s="28"/>
      <c r="JBB912" s="28"/>
      <c r="JBC912" s="28"/>
      <c r="JBD912" s="28"/>
      <c r="JBE912" s="28"/>
      <c r="JBF912" s="28"/>
      <c r="JBG912" s="28"/>
      <c r="JBH912" s="28"/>
      <c r="JBI912" s="28"/>
      <c r="JBJ912" s="28"/>
      <c r="JBK912" s="28"/>
      <c r="JBL912" s="28"/>
      <c r="JBM912" s="28"/>
      <c r="JBN912" s="28"/>
      <c r="JBO912" s="28"/>
      <c r="JBP912" s="28"/>
      <c r="JBQ912" s="28"/>
      <c r="JBR912" s="28"/>
      <c r="JBS912" s="28"/>
      <c r="JBT912" s="28"/>
      <c r="JBU912" s="28"/>
      <c r="JBV912" s="28"/>
      <c r="JBW912" s="28"/>
      <c r="JBX912" s="28"/>
      <c r="JBY912" s="28"/>
      <c r="JBZ912" s="28"/>
      <c r="JCA912" s="28"/>
      <c r="JCB912" s="28"/>
      <c r="JCC912" s="28"/>
      <c r="JCD912" s="28"/>
      <c r="JCE912" s="28"/>
      <c r="JCF912" s="28"/>
      <c r="JCG912" s="28"/>
      <c r="JCH912" s="28"/>
      <c r="JCI912" s="28"/>
      <c r="JCJ912" s="28"/>
      <c r="JCK912" s="28"/>
      <c r="JCL912" s="28"/>
      <c r="JCM912" s="28"/>
      <c r="JCN912" s="28"/>
      <c r="JCO912" s="28"/>
      <c r="JCP912" s="28"/>
      <c r="JCQ912" s="28"/>
      <c r="JCR912" s="28"/>
      <c r="JCS912" s="28"/>
      <c r="JCT912" s="28"/>
      <c r="JCU912" s="28"/>
      <c r="JCV912" s="28"/>
      <c r="JCW912" s="28"/>
      <c r="JCX912" s="28"/>
      <c r="JCY912" s="28"/>
      <c r="JCZ912" s="28"/>
      <c r="JDA912" s="28"/>
      <c r="JDB912" s="28"/>
      <c r="JDC912" s="28"/>
      <c r="JDD912" s="28"/>
      <c r="JDE912" s="28"/>
      <c r="JDF912" s="28"/>
      <c r="JDG912" s="28"/>
      <c r="JDH912" s="28"/>
      <c r="JDI912" s="28"/>
      <c r="JDJ912" s="28"/>
      <c r="JDK912" s="28"/>
      <c r="JDL912" s="28"/>
      <c r="JDM912" s="28"/>
      <c r="JDN912" s="28"/>
      <c r="JDO912" s="28"/>
      <c r="JDP912" s="28"/>
      <c r="JDQ912" s="28"/>
      <c r="JDR912" s="28"/>
      <c r="JDS912" s="28"/>
      <c r="JDT912" s="28"/>
      <c r="JDU912" s="28"/>
      <c r="JDV912" s="28"/>
      <c r="JDW912" s="28"/>
      <c r="JDX912" s="28"/>
      <c r="JDY912" s="28"/>
      <c r="JDZ912" s="28"/>
      <c r="JEA912" s="28"/>
      <c r="JEB912" s="28"/>
      <c r="JEC912" s="28"/>
      <c r="JED912" s="28"/>
      <c r="JEE912" s="28"/>
      <c r="JEF912" s="28"/>
      <c r="JEG912" s="28"/>
      <c r="JEH912" s="28"/>
      <c r="JEI912" s="28"/>
      <c r="JEJ912" s="28"/>
      <c r="JEK912" s="28"/>
      <c r="JEL912" s="28"/>
      <c r="JEM912" s="28"/>
      <c r="JEN912" s="28"/>
      <c r="JEO912" s="28"/>
      <c r="JEP912" s="28"/>
      <c r="JEQ912" s="28"/>
      <c r="JER912" s="28"/>
      <c r="JES912" s="28"/>
      <c r="JET912" s="28"/>
      <c r="JEU912" s="28"/>
      <c r="JEV912" s="28"/>
      <c r="JEW912" s="28"/>
      <c r="JEX912" s="28"/>
      <c r="JEY912" s="28"/>
      <c r="JEZ912" s="28"/>
      <c r="JFA912" s="28"/>
      <c r="JFB912" s="28"/>
      <c r="JFC912" s="28"/>
      <c r="JFD912" s="28"/>
      <c r="JFE912" s="28"/>
      <c r="JFF912" s="28"/>
      <c r="JFG912" s="28"/>
      <c r="JFH912" s="28"/>
      <c r="JFI912" s="28"/>
      <c r="JFJ912" s="28"/>
      <c r="JFK912" s="28"/>
      <c r="JFL912" s="28"/>
      <c r="JFM912" s="28"/>
      <c r="JFN912" s="28"/>
      <c r="JFO912" s="28"/>
      <c r="JFP912" s="28"/>
      <c r="JFQ912" s="28"/>
      <c r="JFR912" s="28"/>
      <c r="JFS912" s="28"/>
      <c r="JFT912" s="28"/>
      <c r="JFU912" s="28"/>
      <c r="JFV912" s="28"/>
      <c r="JFW912" s="28"/>
      <c r="JFX912" s="28"/>
      <c r="JFY912" s="28"/>
      <c r="JFZ912" s="28"/>
      <c r="JGA912" s="28"/>
      <c r="JGB912" s="28"/>
      <c r="JGC912" s="28"/>
      <c r="JGD912" s="28"/>
      <c r="JGE912" s="28"/>
      <c r="JGF912" s="28"/>
      <c r="JGG912" s="28"/>
      <c r="JGH912" s="28"/>
      <c r="JGI912" s="28"/>
      <c r="JGJ912" s="28"/>
      <c r="JGK912" s="28"/>
      <c r="JGL912" s="28"/>
      <c r="JGM912" s="28"/>
      <c r="JGN912" s="28"/>
      <c r="JGO912" s="28"/>
      <c r="JGP912" s="28"/>
      <c r="JGQ912" s="28"/>
      <c r="JGR912" s="28"/>
      <c r="JGS912" s="28"/>
      <c r="JGT912" s="28"/>
      <c r="JGU912" s="28"/>
      <c r="JGV912" s="28"/>
      <c r="JGW912" s="28"/>
      <c r="JGX912" s="28"/>
      <c r="JGY912" s="28"/>
      <c r="JGZ912" s="28"/>
      <c r="JHA912" s="28"/>
      <c r="JHB912" s="28"/>
      <c r="JHC912" s="28"/>
      <c r="JHD912" s="28"/>
      <c r="JHE912" s="28"/>
      <c r="JHF912" s="28"/>
      <c r="JHG912" s="28"/>
      <c r="JHH912" s="28"/>
      <c r="JHI912" s="28"/>
      <c r="JHJ912" s="28"/>
      <c r="JHK912" s="28"/>
      <c r="JHL912" s="28"/>
      <c r="JHM912" s="28"/>
      <c r="JHN912" s="28"/>
      <c r="JHO912" s="28"/>
      <c r="JHP912" s="28"/>
      <c r="JHQ912" s="28"/>
      <c r="JHR912" s="28"/>
      <c r="JHS912" s="28"/>
      <c r="JHT912" s="28"/>
      <c r="JHU912" s="28"/>
      <c r="JHV912" s="28"/>
      <c r="JHW912" s="28"/>
      <c r="JHX912" s="28"/>
      <c r="JHY912" s="28"/>
      <c r="JHZ912" s="28"/>
      <c r="JIA912" s="28"/>
      <c r="JIB912" s="28"/>
      <c r="JIC912" s="28"/>
      <c r="JID912" s="28"/>
      <c r="JIE912" s="28"/>
      <c r="JIF912" s="28"/>
      <c r="JIG912" s="28"/>
      <c r="JIH912" s="28"/>
      <c r="JII912" s="28"/>
      <c r="JIJ912" s="28"/>
      <c r="JIK912" s="28"/>
      <c r="JIL912" s="28"/>
      <c r="JIM912" s="28"/>
      <c r="JIN912" s="28"/>
      <c r="JIO912" s="28"/>
      <c r="JIP912" s="28"/>
      <c r="JIQ912" s="28"/>
      <c r="JIR912" s="28"/>
      <c r="JIS912" s="28"/>
      <c r="JIT912" s="28"/>
      <c r="JIU912" s="28"/>
      <c r="JIV912" s="28"/>
      <c r="JIW912" s="28"/>
      <c r="JIX912" s="28"/>
      <c r="JIY912" s="28"/>
      <c r="JIZ912" s="28"/>
      <c r="JJA912" s="28"/>
      <c r="JJB912" s="28"/>
      <c r="JJC912" s="28"/>
      <c r="JJD912" s="28"/>
      <c r="JJE912" s="28"/>
      <c r="JJF912" s="28"/>
      <c r="JJG912" s="28"/>
      <c r="JJH912" s="28"/>
      <c r="JJI912" s="28"/>
      <c r="JJJ912" s="28"/>
      <c r="JJK912" s="28"/>
      <c r="JJL912" s="28"/>
      <c r="JJM912" s="28"/>
      <c r="JJN912" s="28"/>
      <c r="JJO912" s="28"/>
      <c r="JJP912" s="28"/>
      <c r="JJQ912" s="28"/>
      <c r="JJR912" s="28"/>
      <c r="JJS912" s="28"/>
      <c r="JJT912" s="28"/>
      <c r="JJU912" s="28"/>
      <c r="JJV912" s="28"/>
      <c r="JJW912" s="28"/>
      <c r="JJX912" s="28"/>
      <c r="JJY912" s="28"/>
      <c r="JJZ912" s="28"/>
      <c r="JKA912" s="28"/>
      <c r="JKB912" s="28"/>
      <c r="JKC912" s="28"/>
      <c r="JKD912" s="28"/>
      <c r="JKE912" s="28"/>
      <c r="JKF912" s="28"/>
      <c r="JKG912" s="28"/>
      <c r="JKH912" s="28"/>
      <c r="JKI912" s="28"/>
      <c r="JKJ912" s="28"/>
      <c r="JKK912" s="28"/>
      <c r="JKL912" s="28"/>
      <c r="JKM912" s="28"/>
      <c r="JKN912" s="28"/>
      <c r="JKO912" s="28"/>
      <c r="JKP912" s="28"/>
      <c r="JKQ912" s="28"/>
      <c r="JKR912" s="28"/>
      <c r="JKS912" s="28"/>
      <c r="JKT912" s="28"/>
      <c r="JKU912" s="28"/>
      <c r="JKV912" s="28"/>
      <c r="JKW912" s="28"/>
      <c r="JKX912" s="28"/>
      <c r="JKY912" s="28"/>
      <c r="JKZ912" s="28"/>
      <c r="JLA912" s="28"/>
      <c r="JLB912" s="28"/>
      <c r="JLC912" s="28"/>
      <c r="JLD912" s="28"/>
      <c r="JLE912" s="28"/>
      <c r="JLF912" s="28"/>
      <c r="JLG912" s="28"/>
      <c r="JLH912" s="28"/>
      <c r="JLI912" s="28"/>
      <c r="JLJ912" s="28"/>
      <c r="JLK912" s="28"/>
      <c r="JLL912" s="28"/>
      <c r="JLM912" s="28"/>
      <c r="JLN912" s="28"/>
      <c r="JLO912" s="28"/>
      <c r="JLP912" s="28"/>
      <c r="JLQ912" s="28"/>
      <c r="JLR912" s="28"/>
      <c r="JLS912" s="28"/>
      <c r="JLT912" s="28"/>
      <c r="JLU912" s="28"/>
      <c r="JLV912" s="28"/>
      <c r="JLW912" s="28"/>
      <c r="JLX912" s="28"/>
      <c r="JLY912" s="28"/>
      <c r="JLZ912" s="28"/>
      <c r="JMA912" s="28"/>
      <c r="JMB912" s="28"/>
      <c r="JMC912" s="28"/>
      <c r="JMD912" s="28"/>
      <c r="JME912" s="28"/>
      <c r="JMF912" s="28"/>
      <c r="JMG912" s="28"/>
      <c r="JMH912" s="28"/>
      <c r="JMI912" s="28"/>
      <c r="JMJ912" s="28"/>
      <c r="JMK912" s="28"/>
      <c r="JML912" s="28"/>
      <c r="JMM912" s="28"/>
      <c r="JMN912" s="28"/>
      <c r="JMO912" s="28"/>
      <c r="JMP912" s="28"/>
      <c r="JMQ912" s="28"/>
      <c r="JMR912" s="28"/>
      <c r="JMS912" s="28"/>
      <c r="JMT912" s="28"/>
      <c r="JMU912" s="28"/>
      <c r="JMV912" s="28"/>
      <c r="JMW912" s="28"/>
      <c r="JMX912" s="28"/>
      <c r="JMY912" s="28"/>
      <c r="JMZ912" s="28"/>
      <c r="JNA912" s="28"/>
      <c r="JNB912" s="28"/>
      <c r="JNC912" s="28"/>
      <c r="JND912" s="28"/>
      <c r="JNE912" s="28"/>
      <c r="JNF912" s="28"/>
      <c r="JNG912" s="28"/>
      <c r="JNH912" s="28"/>
      <c r="JNI912" s="28"/>
      <c r="JNJ912" s="28"/>
      <c r="JNK912" s="28"/>
      <c r="JNL912" s="28"/>
      <c r="JNM912" s="28"/>
      <c r="JNN912" s="28"/>
      <c r="JNO912" s="28"/>
      <c r="JNP912" s="28"/>
      <c r="JNQ912" s="28"/>
      <c r="JNR912" s="28"/>
      <c r="JNS912" s="28"/>
      <c r="JNT912" s="28"/>
      <c r="JNU912" s="28"/>
      <c r="JNV912" s="28"/>
      <c r="JNW912" s="28"/>
      <c r="JNX912" s="28"/>
      <c r="JNY912" s="28"/>
      <c r="JNZ912" s="28"/>
      <c r="JOA912" s="28"/>
      <c r="JOB912" s="28"/>
      <c r="JOC912" s="28"/>
      <c r="JOD912" s="28"/>
      <c r="JOE912" s="28"/>
      <c r="JOF912" s="28"/>
      <c r="JOG912" s="28"/>
      <c r="JOH912" s="28"/>
      <c r="JOI912" s="28"/>
      <c r="JOJ912" s="28"/>
      <c r="JOK912" s="28"/>
      <c r="JOL912" s="28"/>
      <c r="JOM912" s="28"/>
      <c r="JON912" s="28"/>
      <c r="JOO912" s="28"/>
      <c r="JOP912" s="28"/>
      <c r="JOQ912" s="28"/>
      <c r="JOR912" s="28"/>
      <c r="JOS912" s="28"/>
      <c r="JOT912" s="28"/>
      <c r="JOU912" s="28"/>
      <c r="JOV912" s="28"/>
      <c r="JOW912" s="28"/>
      <c r="JOX912" s="28"/>
      <c r="JOY912" s="28"/>
      <c r="JOZ912" s="28"/>
      <c r="JPA912" s="28"/>
      <c r="JPB912" s="28"/>
      <c r="JPC912" s="28"/>
      <c r="JPD912" s="28"/>
      <c r="JPE912" s="28"/>
      <c r="JPF912" s="28"/>
      <c r="JPG912" s="28"/>
      <c r="JPH912" s="28"/>
      <c r="JPI912" s="28"/>
      <c r="JPJ912" s="28"/>
      <c r="JPK912" s="28"/>
      <c r="JPL912" s="28"/>
      <c r="JPM912" s="28"/>
      <c r="JPN912" s="28"/>
      <c r="JPO912" s="28"/>
      <c r="JPP912" s="28"/>
      <c r="JPQ912" s="28"/>
      <c r="JPR912" s="28"/>
      <c r="JPS912" s="28"/>
      <c r="JPT912" s="28"/>
      <c r="JPU912" s="28"/>
      <c r="JPV912" s="28"/>
      <c r="JPW912" s="28"/>
      <c r="JPX912" s="28"/>
      <c r="JPY912" s="28"/>
      <c r="JPZ912" s="28"/>
      <c r="JQA912" s="28"/>
      <c r="JQB912" s="28"/>
      <c r="JQC912" s="28"/>
      <c r="JQD912" s="28"/>
      <c r="JQE912" s="28"/>
      <c r="JQF912" s="28"/>
      <c r="JQG912" s="28"/>
      <c r="JQH912" s="28"/>
      <c r="JQI912" s="28"/>
      <c r="JQJ912" s="28"/>
      <c r="JQK912" s="28"/>
      <c r="JQL912" s="28"/>
      <c r="JQM912" s="28"/>
      <c r="JQN912" s="28"/>
      <c r="JQO912" s="28"/>
      <c r="JQP912" s="28"/>
      <c r="JQQ912" s="28"/>
      <c r="JQR912" s="28"/>
      <c r="JQS912" s="28"/>
      <c r="JQT912" s="28"/>
      <c r="JQU912" s="28"/>
      <c r="JQV912" s="28"/>
      <c r="JQW912" s="28"/>
      <c r="JQX912" s="28"/>
      <c r="JQY912" s="28"/>
      <c r="JQZ912" s="28"/>
      <c r="JRA912" s="28"/>
      <c r="JRB912" s="28"/>
      <c r="JRC912" s="28"/>
      <c r="JRD912" s="28"/>
      <c r="JRE912" s="28"/>
      <c r="JRF912" s="28"/>
      <c r="JRG912" s="28"/>
      <c r="JRH912" s="28"/>
      <c r="JRI912" s="28"/>
      <c r="JRJ912" s="28"/>
      <c r="JRK912" s="28"/>
      <c r="JRL912" s="28"/>
      <c r="JRM912" s="28"/>
      <c r="JRN912" s="28"/>
      <c r="JRO912" s="28"/>
      <c r="JRP912" s="28"/>
      <c r="JRQ912" s="28"/>
      <c r="JRR912" s="28"/>
      <c r="JRS912" s="28"/>
      <c r="JRT912" s="28"/>
      <c r="JRU912" s="28"/>
      <c r="JRV912" s="28"/>
      <c r="JRW912" s="28"/>
      <c r="JRX912" s="28"/>
      <c r="JRY912" s="28"/>
      <c r="JRZ912" s="28"/>
      <c r="JSA912" s="28"/>
      <c r="JSB912" s="28"/>
      <c r="JSC912" s="28"/>
      <c r="JSD912" s="28"/>
      <c r="JSE912" s="28"/>
      <c r="JSF912" s="28"/>
      <c r="JSG912" s="28"/>
      <c r="JSH912" s="28"/>
      <c r="JSI912" s="28"/>
      <c r="JSJ912" s="28"/>
      <c r="JSK912" s="28"/>
      <c r="JSL912" s="28"/>
      <c r="JSM912" s="28"/>
      <c r="JSN912" s="28"/>
      <c r="JSO912" s="28"/>
      <c r="JSP912" s="28"/>
      <c r="JSQ912" s="28"/>
      <c r="JSR912" s="28"/>
      <c r="JSS912" s="28"/>
      <c r="JST912" s="28"/>
      <c r="JSU912" s="28"/>
      <c r="JSV912" s="28"/>
      <c r="JSW912" s="28"/>
      <c r="JSX912" s="28"/>
      <c r="JSY912" s="28"/>
      <c r="JSZ912" s="28"/>
      <c r="JTA912" s="28"/>
      <c r="JTB912" s="28"/>
      <c r="JTC912" s="28"/>
      <c r="JTD912" s="28"/>
      <c r="JTE912" s="28"/>
      <c r="JTF912" s="28"/>
      <c r="JTG912" s="28"/>
      <c r="JTH912" s="28"/>
      <c r="JTI912" s="28"/>
      <c r="JTJ912" s="28"/>
      <c r="JTK912" s="28"/>
      <c r="JTL912" s="28"/>
      <c r="JTM912" s="28"/>
      <c r="JTN912" s="28"/>
      <c r="JTO912" s="28"/>
      <c r="JTP912" s="28"/>
      <c r="JTQ912" s="28"/>
      <c r="JTR912" s="28"/>
      <c r="JTS912" s="28"/>
      <c r="JTT912" s="28"/>
      <c r="JTU912" s="28"/>
      <c r="JTV912" s="28"/>
      <c r="JTW912" s="28"/>
      <c r="JTX912" s="28"/>
      <c r="JTY912" s="28"/>
      <c r="JTZ912" s="28"/>
      <c r="JUA912" s="28"/>
      <c r="JUB912" s="28"/>
      <c r="JUC912" s="28"/>
      <c r="JUD912" s="28"/>
      <c r="JUE912" s="28"/>
      <c r="JUF912" s="28"/>
      <c r="JUG912" s="28"/>
      <c r="JUH912" s="28"/>
      <c r="JUI912" s="28"/>
      <c r="JUJ912" s="28"/>
      <c r="JUK912" s="28"/>
      <c r="JUL912" s="28"/>
      <c r="JUM912" s="28"/>
      <c r="JUN912" s="28"/>
      <c r="JUO912" s="28"/>
      <c r="JUP912" s="28"/>
      <c r="JUQ912" s="28"/>
      <c r="JUR912" s="28"/>
      <c r="JUS912" s="28"/>
      <c r="JUT912" s="28"/>
      <c r="JUU912" s="28"/>
      <c r="JUV912" s="28"/>
      <c r="JUW912" s="28"/>
      <c r="JUX912" s="28"/>
      <c r="JUY912" s="28"/>
      <c r="JUZ912" s="28"/>
      <c r="JVA912" s="28"/>
      <c r="JVB912" s="28"/>
      <c r="JVC912" s="28"/>
      <c r="JVD912" s="28"/>
      <c r="JVE912" s="28"/>
      <c r="JVF912" s="28"/>
      <c r="JVG912" s="28"/>
      <c r="JVH912" s="28"/>
      <c r="JVI912" s="28"/>
      <c r="JVJ912" s="28"/>
      <c r="JVK912" s="28"/>
      <c r="JVL912" s="28"/>
      <c r="JVM912" s="28"/>
      <c r="JVN912" s="28"/>
      <c r="JVO912" s="28"/>
      <c r="JVP912" s="28"/>
      <c r="JVQ912" s="28"/>
      <c r="JVR912" s="28"/>
      <c r="JVS912" s="28"/>
      <c r="JVT912" s="28"/>
      <c r="JVU912" s="28"/>
      <c r="JVV912" s="28"/>
      <c r="JVW912" s="28"/>
      <c r="JVX912" s="28"/>
      <c r="JVY912" s="28"/>
      <c r="JVZ912" s="28"/>
      <c r="JWA912" s="28"/>
      <c r="JWB912" s="28"/>
      <c r="JWC912" s="28"/>
      <c r="JWD912" s="28"/>
      <c r="JWE912" s="28"/>
      <c r="JWF912" s="28"/>
      <c r="JWG912" s="28"/>
      <c r="JWH912" s="28"/>
      <c r="JWI912" s="28"/>
      <c r="JWJ912" s="28"/>
      <c r="JWK912" s="28"/>
      <c r="JWL912" s="28"/>
      <c r="JWM912" s="28"/>
      <c r="JWN912" s="28"/>
      <c r="JWO912" s="28"/>
      <c r="JWP912" s="28"/>
      <c r="JWQ912" s="28"/>
      <c r="JWR912" s="28"/>
      <c r="JWS912" s="28"/>
      <c r="JWT912" s="28"/>
      <c r="JWU912" s="28"/>
      <c r="JWV912" s="28"/>
      <c r="JWW912" s="28"/>
      <c r="JWX912" s="28"/>
      <c r="JWY912" s="28"/>
      <c r="JWZ912" s="28"/>
      <c r="JXA912" s="28"/>
      <c r="JXB912" s="28"/>
      <c r="JXC912" s="28"/>
      <c r="JXD912" s="28"/>
      <c r="JXE912" s="28"/>
      <c r="JXF912" s="28"/>
      <c r="JXG912" s="28"/>
      <c r="JXH912" s="28"/>
      <c r="JXI912" s="28"/>
      <c r="JXJ912" s="28"/>
      <c r="JXK912" s="28"/>
      <c r="JXL912" s="28"/>
      <c r="JXM912" s="28"/>
      <c r="JXN912" s="28"/>
      <c r="JXO912" s="28"/>
      <c r="JXP912" s="28"/>
      <c r="JXQ912" s="28"/>
      <c r="JXR912" s="28"/>
      <c r="JXS912" s="28"/>
      <c r="JXT912" s="28"/>
      <c r="JXU912" s="28"/>
      <c r="JXV912" s="28"/>
      <c r="JXW912" s="28"/>
      <c r="JXX912" s="28"/>
      <c r="JXY912" s="28"/>
      <c r="JXZ912" s="28"/>
      <c r="JYA912" s="28"/>
      <c r="JYB912" s="28"/>
      <c r="JYC912" s="28"/>
      <c r="JYD912" s="28"/>
      <c r="JYE912" s="28"/>
      <c r="JYF912" s="28"/>
      <c r="JYG912" s="28"/>
      <c r="JYH912" s="28"/>
      <c r="JYI912" s="28"/>
      <c r="JYJ912" s="28"/>
      <c r="JYK912" s="28"/>
      <c r="JYL912" s="28"/>
      <c r="JYM912" s="28"/>
      <c r="JYN912" s="28"/>
      <c r="JYO912" s="28"/>
      <c r="JYP912" s="28"/>
      <c r="JYQ912" s="28"/>
      <c r="JYR912" s="28"/>
      <c r="JYS912" s="28"/>
      <c r="JYT912" s="28"/>
      <c r="JYU912" s="28"/>
      <c r="JYV912" s="28"/>
      <c r="JYW912" s="28"/>
      <c r="JYX912" s="28"/>
      <c r="JYY912" s="28"/>
      <c r="JYZ912" s="28"/>
      <c r="JZA912" s="28"/>
      <c r="JZB912" s="28"/>
      <c r="JZC912" s="28"/>
      <c r="JZD912" s="28"/>
      <c r="JZE912" s="28"/>
      <c r="JZF912" s="28"/>
      <c r="JZG912" s="28"/>
      <c r="JZH912" s="28"/>
      <c r="JZI912" s="28"/>
      <c r="JZJ912" s="28"/>
      <c r="JZK912" s="28"/>
      <c r="JZL912" s="28"/>
      <c r="JZM912" s="28"/>
      <c r="JZN912" s="28"/>
      <c r="JZO912" s="28"/>
      <c r="JZP912" s="28"/>
      <c r="JZQ912" s="28"/>
      <c r="JZR912" s="28"/>
      <c r="JZS912" s="28"/>
      <c r="JZT912" s="28"/>
      <c r="JZU912" s="28"/>
      <c r="JZV912" s="28"/>
      <c r="JZW912" s="28"/>
      <c r="JZX912" s="28"/>
      <c r="JZY912" s="28"/>
      <c r="JZZ912" s="28"/>
      <c r="KAA912" s="28"/>
      <c r="KAB912" s="28"/>
      <c r="KAC912" s="28"/>
      <c r="KAD912" s="28"/>
      <c r="KAE912" s="28"/>
      <c r="KAF912" s="28"/>
      <c r="KAG912" s="28"/>
      <c r="KAH912" s="28"/>
      <c r="KAI912" s="28"/>
      <c r="KAJ912" s="28"/>
      <c r="KAK912" s="28"/>
      <c r="KAL912" s="28"/>
      <c r="KAM912" s="28"/>
      <c r="KAN912" s="28"/>
      <c r="KAO912" s="28"/>
      <c r="KAP912" s="28"/>
      <c r="KAQ912" s="28"/>
      <c r="KAR912" s="28"/>
      <c r="KAS912" s="28"/>
      <c r="KAT912" s="28"/>
      <c r="KAU912" s="28"/>
      <c r="KAV912" s="28"/>
      <c r="KAW912" s="28"/>
      <c r="KAX912" s="28"/>
      <c r="KAY912" s="28"/>
      <c r="KAZ912" s="28"/>
      <c r="KBA912" s="28"/>
      <c r="KBB912" s="28"/>
      <c r="KBC912" s="28"/>
      <c r="KBD912" s="28"/>
      <c r="KBE912" s="28"/>
      <c r="KBF912" s="28"/>
      <c r="KBG912" s="28"/>
      <c r="KBH912" s="28"/>
      <c r="KBI912" s="28"/>
      <c r="KBJ912" s="28"/>
      <c r="KBK912" s="28"/>
      <c r="KBL912" s="28"/>
      <c r="KBM912" s="28"/>
      <c r="KBN912" s="28"/>
      <c r="KBO912" s="28"/>
      <c r="KBP912" s="28"/>
      <c r="KBQ912" s="28"/>
      <c r="KBR912" s="28"/>
      <c r="KBS912" s="28"/>
      <c r="KBT912" s="28"/>
      <c r="KBU912" s="28"/>
      <c r="KBV912" s="28"/>
      <c r="KBW912" s="28"/>
      <c r="KBX912" s="28"/>
      <c r="KBY912" s="28"/>
      <c r="KBZ912" s="28"/>
      <c r="KCA912" s="28"/>
      <c r="KCB912" s="28"/>
      <c r="KCC912" s="28"/>
      <c r="KCD912" s="28"/>
      <c r="KCE912" s="28"/>
      <c r="KCF912" s="28"/>
      <c r="KCG912" s="28"/>
      <c r="KCH912" s="28"/>
      <c r="KCI912" s="28"/>
      <c r="KCJ912" s="28"/>
      <c r="KCK912" s="28"/>
      <c r="KCL912" s="28"/>
      <c r="KCM912" s="28"/>
      <c r="KCN912" s="28"/>
      <c r="KCO912" s="28"/>
      <c r="KCP912" s="28"/>
      <c r="KCQ912" s="28"/>
      <c r="KCR912" s="28"/>
      <c r="KCS912" s="28"/>
      <c r="KCT912" s="28"/>
      <c r="KCU912" s="28"/>
      <c r="KCV912" s="28"/>
      <c r="KCW912" s="28"/>
      <c r="KCX912" s="28"/>
      <c r="KCY912" s="28"/>
      <c r="KCZ912" s="28"/>
      <c r="KDA912" s="28"/>
      <c r="KDB912" s="28"/>
      <c r="KDC912" s="28"/>
      <c r="KDD912" s="28"/>
      <c r="KDE912" s="28"/>
      <c r="KDF912" s="28"/>
      <c r="KDG912" s="28"/>
      <c r="KDH912" s="28"/>
      <c r="KDI912" s="28"/>
      <c r="KDJ912" s="28"/>
      <c r="KDK912" s="28"/>
      <c r="KDL912" s="28"/>
      <c r="KDM912" s="28"/>
      <c r="KDN912" s="28"/>
      <c r="KDO912" s="28"/>
      <c r="KDP912" s="28"/>
      <c r="KDQ912" s="28"/>
      <c r="KDR912" s="28"/>
      <c r="KDS912" s="28"/>
      <c r="KDT912" s="28"/>
      <c r="KDU912" s="28"/>
      <c r="KDV912" s="28"/>
      <c r="KDW912" s="28"/>
      <c r="KDX912" s="28"/>
      <c r="KDY912" s="28"/>
      <c r="KDZ912" s="28"/>
      <c r="KEA912" s="28"/>
      <c r="KEB912" s="28"/>
      <c r="KEC912" s="28"/>
      <c r="KED912" s="28"/>
      <c r="KEE912" s="28"/>
      <c r="KEF912" s="28"/>
      <c r="KEG912" s="28"/>
      <c r="KEH912" s="28"/>
      <c r="KEI912" s="28"/>
      <c r="KEJ912" s="28"/>
      <c r="KEK912" s="28"/>
      <c r="KEL912" s="28"/>
      <c r="KEM912" s="28"/>
      <c r="KEN912" s="28"/>
      <c r="KEO912" s="28"/>
      <c r="KEP912" s="28"/>
      <c r="KEQ912" s="28"/>
      <c r="KER912" s="28"/>
      <c r="KES912" s="28"/>
      <c r="KET912" s="28"/>
      <c r="KEU912" s="28"/>
      <c r="KEV912" s="28"/>
      <c r="KEW912" s="28"/>
      <c r="KEX912" s="28"/>
      <c r="KEY912" s="28"/>
      <c r="KEZ912" s="28"/>
      <c r="KFA912" s="28"/>
      <c r="KFB912" s="28"/>
      <c r="KFC912" s="28"/>
      <c r="KFD912" s="28"/>
      <c r="KFE912" s="28"/>
      <c r="KFF912" s="28"/>
      <c r="KFG912" s="28"/>
      <c r="KFH912" s="28"/>
      <c r="KFI912" s="28"/>
      <c r="KFJ912" s="28"/>
      <c r="KFK912" s="28"/>
      <c r="KFL912" s="28"/>
      <c r="KFM912" s="28"/>
      <c r="KFN912" s="28"/>
      <c r="KFO912" s="28"/>
      <c r="KFP912" s="28"/>
      <c r="KFQ912" s="28"/>
      <c r="KFR912" s="28"/>
      <c r="KFS912" s="28"/>
      <c r="KFT912" s="28"/>
      <c r="KFU912" s="28"/>
      <c r="KFV912" s="28"/>
      <c r="KFW912" s="28"/>
      <c r="KFX912" s="28"/>
      <c r="KFY912" s="28"/>
      <c r="KFZ912" s="28"/>
      <c r="KGA912" s="28"/>
      <c r="KGB912" s="28"/>
      <c r="KGC912" s="28"/>
      <c r="KGD912" s="28"/>
      <c r="KGE912" s="28"/>
      <c r="KGF912" s="28"/>
      <c r="KGG912" s="28"/>
      <c r="KGH912" s="28"/>
      <c r="KGI912" s="28"/>
      <c r="KGJ912" s="28"/>
      <c r="KGK912" s="28"/>
      <c r="KGL912" s="28"/>
      <c r="KGM912" s="28"/>
      <c r="KGN912" s="28"/>
      <c r="KGO912" s="28"/>
      <c r="KGP912" s="28"/>
      <c r="KGQ912" s="28"/>
      <c r="KGR912" s="28"/>
      <c r="KGS912" s="28"/>
      <c r="KGT912" s="28"/>
      <c r="KGU912" s="28"/>
      <c r="KGV912" s="28"/>
      <c r="KGW912" s="28"/>
      <c r="KGX912" s="28"/>
      <c r="KGY912" s="28"/>
      <c r="KGZ912" s="28"/>
      <c r="KHA912" s="28"/>
      <c r="KHB912" s="28"/>
      <c r="KHC912" s="28"/>
      <c r="KHD912" s="28"/>
      <c r="KHE912" s="28"/>
      <c r="KHF912" s="28"/>
      <c r="KHG912" s="28"/>
      <c r="KHH912" s="28"/>
      <c r="KHI912" s="28"/>
      <c r="KHJ912" s="28"/>
      <c r="KHK912" s="28"/>
      <c r="KHL912" s="28"/>
      <c r="KHM912" s="28"/>
      <c r="KHN912" s="28"/>
      <c r="KHO912" s="28"/>
      <c r="KHP912" s="28"/>
      <c r="KHQ912" s="28"/>
      <c r="KHR912" s="28"/>
      <c r="KHS912" s="28"/>
      <c r="KHT912" s="28"/>
      <c r="KHU912" s="28"/>
      <c r="KHV912" s="28"/>
      <c r="KHW912" s="28"/>
      <c r="KHX912" s="28"/>
      <c r="KHY912" s="28"/>
      <c r="KHZ912" s="28"/>
      <c r="KIA912" s="28"/>
      <c r="KIB912" s="28"/>
      <c r="KIC912" s="28"/>
      <c r="KID912" s="28"/>
      <c r="KIE912" s="28"/>
      <c r="KIF912" s="28"/>
      <c r="KIG912" s="28"/>
      <c r="KIH912" s="28"/>
      <c r="KII912" s="28"/>
      <c r="KIJ912" s="28"/>
      <c r="KIK912" s="28"/>
      <c r="KIL912" s="28"/>
      <c r="KIM912" s="28"/>
      <c r="KIN912" s="28"/>
      <c r="KIO912" s="28"/>
      <c r="KIP912" s="28"/>
      <c r="KIQ912" s="28"/>
      <c r="KIR912" s="28"/>
      <c r="KIS912" s="28"/>
      <c r="KIT912" s="28"/>
      <c r="KIU912" s="28"/>
      <c r="KIV912" s="28"/>
      <c r="KIW912" s="28"/>
      <c r="KIX912" s="28"/>
      <c r="KIY912" s="28"/>
      <c r="KIZ912" s="28"/>
      <c r="KJA912" s="28"/>
      <c r="KJB912" s="28"/>
      <c r="KJC912" s="28"/>
      <c r="KJD912" s="28"/>
      <c r="KJE912" s="28"/>
      <c r="KJF912" s="28"/>
      <c r="KJG912" s="28"/>
      <c r="KJH912" s="28"/>
      <c r="KJI912" s="28"/>
      <c r="KJJ912" s="28"/>
      <c r="KJK912" s="28"/>
      <c r="KJL912" s="28"/>
      <c r="KJM912" s="28"/>
      <c r="KJN912" s="28"/>
      <c r="KJO912" s="28"/>
      <c r="KJP912" s="28"/>
      <c r="KJQ912" s="28"/>
      <c r="KJR912" s="28"/>
      <c r="KJS912" s="28"/>
      <c r="KJT912" s="28"/>
      <c r="KJU912" s="28"/>
      <c r="KJV912" s="28"/>
      <c r="KJW912" s="28"/>
      <c r="KJX912" s="28"/>
      <c r="KJY912" s="28"/>
      <c r="KJZ912" s="28"/>
      <c r="KKA912" s="28"/>
      <c r="KKB912" s="28"/>
      <c r="KKC912" s="28"/>
      <c r="KKD912" s="28"/>
      <c r="KKE912" s="28"/>
      <c r="KKF912" s="28"/>
      <c r="KKG912" s="28"/>
      <c r="KKH912" s="28"/>
      <c r="KKI912" s="28"/>
      <c r="KKJ912" s="28"/>
      <c r="KKK912" s="28"/>
      <c r="KKL912" s="28"/>
      <c r="KKM912" s="28"/>
      <c r="KKN912" s="28"/>
      <c r="KKO912" s="28"/>
      <c r="KKP912" s="28"/>
      <c r="KKQ912" s="28"/>
      <c r="KKR912" s="28"/>
      <c r="KKS912" s="28"/>
      <c r="KKT912" s="28"/>
      <c r="KKU912" s="28"/>
      <c r="KKV912" s="28"/>
      <c r="KKW912" s="28"/>
      <c r="KKX912" s="28"/>
      <c r="KKY912" s="28"/>
      <c r="KKZ912" s="28"/>
      <c r="KLA912" s="28"/>
      <c r="KLB912" s="28"/>
      <c r="KLC912" s="28"/>
      <c r="KLD912" s="28"/>
      <c r="KLE912" s="28"/>
      <c r="KLF912" s="28"/>
      <c r="KLG912" s="28"/>
      <c r="KLH912" s="28"/>
      <c r="KLI912" s="28"/>
      <c r="KLJ912" s="28"/>
      <c r="KLK912" s="28"/>
      <c r="KLL912" s="28"/>
      <c r="KLM912" s="28"/>
      <c r="KLN912" s="28"/>
      <c r="KLO912" s="28"/>
      <c r="KLP912" s="28"/>
      <c r="KLQ912" s="28"/>
      <c r="KLR912" s="28"/>
      <c r="KLS912" s="28"/>
      <c r="KLT912" s="28"/>
      <c r="KLU912" s="28"/>
      <c r="KLV912" s="28"/>
      <c r="KLW912" s="28"/>
      <c r="KLX912" s="28"/>
      <c r="KLY912" s="28"/>
      <c r="KLZ912" s="28"/>
      <c r="KMA912" s="28"/>
      <c r="KMB912" s="28"/>
      <c r="KMC912" s="28"/>
      <c r="KMD912" s="28"/>
      <c r="KME912" s="28"/>
      <c r="KMF912" s="28"/>
      <c r="KMG912" s="28"/>
      <c r="KMH912" s="28"/>
      <c r="KMI912" s="28"/>
      <c r="KMJ912" s="28"/>
      <c r="KMK912" s="28"/>
      <c r="KML912" s="28"/>
      <c r="KMM912" s="28"/>
      <c r="KMN912" s="28"/>
      <c r="KMO912" s="28"/>
      <c r="KMP912" s="28"/>
      <c r="KMQ912" s="28"/>
      <c r="KMR912" s="28"/>
      <c r="KMS912" s="28"/>
      <c r="KMT912" s="28"/>
      <c r="KMU912" s="28"/>
      <c r="KMV912" s="28"/>
      <c r="KMW912" s="28"/>
      <c r="KMX912" s="28"/>
      <c r="KMY912" s="28"/>
      <c r="KMZ912" s="28"/>
      <c r="KNA912" s="28"/>
      <c r="KNB912" s="28"/>
      <c r="KNC912" s="28"/>
      <c r="KND912" s="28"/>
      <c r="KNE912" s="28"/>
      <c r="KNF912" s="28"/>
      <c r="KNG912" s="28"/>
      <c r="KNH912" s="28"/>
      <c r="KNI912" s="28"/>
      <c r="KNJ912" s="28"/>
      <c r="KNK912" s="28"/>
      <c r="KNL912" s="28"/>
      <c r="KNM912" s="28"/>
      <c r="KNN912" s="28"/>
      <c r="KNO912" s="28"/>
      <c r="KNP912" s="28"/>
      <c r="KNQ912" s="28"/>
      <c r="KNR912" s="28"/>
      <c r="KNS912" s="28"/>
      <c r="KNT912" s="28"/>
      <c r="KNU912" s="28"/>
      <c r="KNV912" s="28"/>
      <c r="KNW912" s="28"/>
      <c r="KNX912" s="28"/>
      <c r="KNY912" s="28"/>
      <c r="KNZ912" s="28"/>
      <c r="KOA912" s="28"/>
      <c r="KOB912" s="28"/>
      <c r="KOC912" s="28"/>
      <c r="KOD912" s="28"/>
      <c r="KOE912" s="28"/>
      <c r="KOF912" s="28"/>
      <c r="KOG912" s="28"/>
      <c r="KOH912" s="28"/>
      <c r="KOI912" s="28"/>
      <c r="KOJ912" s="28"/>
      <c r="KOK912" s="28"/>
      <c r="KOL912" s="28"/>
      <c r="KOM912" s="28"/>
      <c r="KON912" s="28"/>
      <c r="KOO912" s="28"/>
      <c r="KOP912" s="28"/>
      <c r="KOQ912" s="28"/>
      <c r="KOR912" s="28"/>
      <c r="KOS912" s="28"/>
      <c r="KOT912" s="28"/>
      <c r="KOU912" s="28"/>
      <c r="KOV912" s="28"/>
      <c r="KOW912" s="28"/>
      <c r="KOX912" s="28"/>
      <c r="KOY912" s="28"/>
      <c r="KOZ912" s="28"/>
      <c r="KPA912" s="28"/>
      <c r="KPB912" s="28"/>
      <c r="KPC912" s="28"/>
      <c r="KPD912" s="28"/>
      <c r="KPE912" s="28"/>
      <c r="KPF912" s="28"/>
      <c r="KPG912" s="28"/>
      <c r="KPH912" s="28"/>
      <c r="KPI912" s="28"/>
      <c r="KPJ912" s="28"/>
      <c r="KPK912" s="28"/>
      <c r="KPL912" s="28"/>
      <c r="KPM912" s="28"/>
      <c r="KPN912" s="28"/>
      <c r="KPO912" s="28"/>
      <c r="KPP912" s="28"/>
      <c r="KPQ912" s="28"/>
      <c r="KPR912" s="28"/>
      <c r="KPS912" s="28"/>
      <c r="KPT912" s="28"/>
      <c r="KPU912" s="28"/>
      <c r="KPV912" s="28"/>
      <c r="KPW912" s="28"/>
      <c r="KPX912" s="28"/>
      <c r="KPY912" s="28"/>
      <c r="KPZ912" s="28"/>
      <c r="KQA912" s="28"/>
      <c r="KQB912" s="28"/>
      <c r="KQC912" s="28"/>
      <c r="KQD912" s="28"/>
      <c r="KQE912" s="28"/>
      <c r="KQF912" s="28"/>
      <c r="KQG912" s="28"/>
      <c r="KQH912" s="28"/>
      <c r="KQI912" s="28"/>
      <c r="KQJ912" s="28"/>
      <c r="KQK912" s="28"/>
      <c r="KQL912" s="28"/>
      <c r="KQM912" s="28"/>
      <c r="KQN912" s="28"/>
      <c r="KQO912" s="28"/>
      <c r="KQP912" s="28"/>
      <c r="KQQ912" s="28"/>
      <c r="KQR912" s="28"/>
      <c r="KQS912" s="28"/>
      <c r="KQT912" s="28"/>
      <c r="KQU912" s="28"/>
      <c r="KQV912" s="28"/>
      <c r="KQW912" s="28"/>
      <c r="KQX912" s="28"/>
      <c r="KQY912" s="28"/>
      <c r="KQZ912" s="28"/>
      <c r="KRA912" s="28"/>
      <c r="KRB912" s="28"/>
      <c r="KRC912" s="28"/>
      <c r="KRD912" s="28"/>
      <c r="KRE912" s="28"/>
      <c r="KRF912" s="28"/>
      <c r="KRG912" s="28"/>
      <c r="KRH912" s="28"/>
      <c r="KRI912" s="28"/>
      <c r="KRJ912" s="28"/>
      <c r="KRK912" s="28"/>
      <c r="KRL912" s="28"/>
      <c r="KRM912" s="28"/>
      <c r="KRN912" s="28"/>
      <c r="KRO912" s="28"/>
      <c r="KRP912" s="28"/>
      <c r="KRQ912" s="28"/>
      <c r="KRR912" s="28"/>
      <c r="KRS912" s="28"/>
      <c r="KRT912" s="28"/>
      <c r="KRU912" s="28"/>
      <c r="KRV912" s="28"/>
      <c r="KRW912" s="28"/>
      <c r="KRX912" s="28"/>
      <c r="KRY912" s="28"/>
      <c r="KRZ912" s="28"/>
      <c r="KSA912" s="28"/>
      <c r="KSB912" s="28"/>
      <c r="KSC912" s="28"/>
      <c r="KSD912" s="28"/>
      <c r="KSE912" s="28"/>
      <c r="KSF912" s="28"/>
      <c r="KSG912" s="28"/>
      <c r="KSH912" s="28"/>
      <c r="KSI912" s="28"/>
      <c r="KSJ912" s="28"/>
      <c r="KSK912" s="28"/>
      <c r="KSL912" s="28"/>
      <c r="KSM912" s="28"/>
      <c r="KSN912" s="28"/>
      <c r="KSO912" s="28"/>
      <c r="KSP912" s="28"/>
      <c r="KSQ912" s="28"/>
      <c r="KSR912" s="28"/>
      <c r="KSS912" s="28"/>
      <c r="KST912" s="28"/>
      <c r="KSU912" s="28"/>
      <c r="KSV912" s="28"/>
      <c r="KSW912" s="28"/>
      <c r="KSX912" s="28"/>
      <c r="KSY912" s="28"/>
      <c r="KSZ912" s="28"/>
      <c r="KTA912" s="28"/>
      <c r="KTB912" s="28"/>
      <c r="KTC912" s="28"/>
      <c r="KTD912" s="28"/>
      <c r="KTE912" s="28"/>
      <c r="KTF912" s="28"/>
      <c r="KTG912" s="28"/>
      <c r="KTH912" s="28"/>
      <c r="KTI912" s="28"/>
      <c r="KTJ912" s="28"/>
      <c r="KTK912" s="28"/>
      <c r="KTL912" s="28"/>
      <c r="KTM912" s="28"/>
      <c r="KTN912" s="28"/>
      <c r="KTO912" s="28"/>
      <c r="KTP912" s="28"/>
      <c r="KTQ912" s="28"/>
      <c r="KTR912" s="28"/>
      <c r="KTS912" s="28"/>
      <c r="KTT912" s="28"/>
      <c r="KTU912" s="28"/>
      <c r="KTV912" s="28"/>
      <c r="KTW912" s="28"/>
      <c r="KTX912" s="28"/>
      <c r="KTY912" s="28"/>
      <c r="KTZ912" s="28"/>
      <c r="KUA912" s="28"/>
      <c r="KUB912" s="28"/>
      <c r="KUC912" s="28"/>
      <c r="KUD912" s="28"/>
      <c r="KUE912" s="28"/>
      <c r="KUF912" s="28"/>
      <c r="KUG912" s="28"/>
      <c r="KUH912" s="28"/>
      <c r="KUI912" s="28"/>
      <c r="KUJ912" s="28"/>
      <c r="KUK912" s="28"/>
      <c r="KUL912" s="28"/>
      <c r="KUM912" s="28"/>
      <c r="KUN912" s="28"/>
      <c r="KUO912" s="28"/>
      <c r="KUP912" s="28"/>
      <c r="KUQ912" s="28"/>
      <c r="KUR912" s="28"/>
      <c r="KUS912" s="28"/>
      <c r="KUT912" s="28"/>
      <c r="KUU912" s="28"/>
      <c r="KUV912" s="28"/>
      <c r="KUW912" s="28"/>
      <c r="KUX912" s="28"/>
      <c r="KUY912" s="28"/>
      <c r="KUZ912" s="28"/>
      <c r="KVA912" s="28"/>
      <c r="KVB912" s="28"/>
      <c r="KVC912" s="28"/>
      <c r="KVD912" s="28"/>
      <c r="KVE912" s="28"/>
      <c r="KVF912" s="28"/>
      <c r="KVG912" s="28"/>
      <c r="KVH912" s="28"/>
      <c r="KVI912" s="28"/>
      <c r="KVJ912" s="28"/>
      <c r="KVK912" s="28"/>
      <c r="KVL912" s="28"/>
      <c r="KVM912" s="28"/>
      <c r="KVN912" s="28"/>
      <c r="KVO912" s="28"/>
      <c r="KVP912" s="28"/>
      <c r="KVQ912" s="28"/>
      <c r="KVR912" s="28"/>
      <c r="KVS912" s="28"/>
      <c r="KVT912" s="28"/>
      <c r="KVU912" s="28"/>
      <c r="KVV912" s="28"/>
      <c r="KVW912" s="28"/>
      <c r="KVX912" s="28"/>
      <c r="KVY912" s="28"/>
      <c r="KVZ912" s="28"/>
      <c r="KWA912" s="28"/>
      <c r="KWB912" s="28"/>
      <c r="KWC912" s="28"/>
      <c r="KWD912" s="28"/>
      <c r="KWE912" s="28"/>
      <c r="KWF912" s="28"/>
      <c r="KWG912" s="28"/>
      <c r="KWH912" s="28"/>
      <c r="KWI912" s="28"/>
      <c r="KWJ912" s="28"/>
      <c r="KWK912" s="28"/>
      <c r="KWL912" s="28"/>
      <c r="KWM912" s="28"/>
      <c r="KWN912" s="28"/>
      <c r="KWO912" s="28"/>
      <c r="KWP912" s="28"/>
      <c r="KWQ912" s="28"/>
      <c r="KWR912" s="28"/>
      <c r="KWS912" s="28"/>
      <c r="KWT912" s="28"/>
      <c r="KWU912" s="28"/>
      <c r="KWV912" s="28"/>
      <c r="KWW912" s="28"/>
      <c r="KWX912" s="28"/>
      <c r="KWY912" s="28"/>
      <c r="KWZ912" s="28"/>
      <c r="KXA912" s="28"/>
      <c r="KXB912" s="28"/>
      <c r="KXC912" s="28"/>
      <c r="KXD912" s="28"/>
      <c r="KXE912" s="28"/>
      <c r="KXF912" s="28"/>
      <c r="KXG912" s="28"/>
      <c r="KXH912" s="28"/>
      <c r="KXI912" s="28"/>
      <c r="KXJ912" s="28"/>
      <c r="KXK912" s="28"/>
      <c r="KXL912" s="28"/>
      <c r="KXM912" s="28"/>
      <c r="KXN912" s="28"/>
      <c r="KXO912" s="28"/>
      <c r="KXP912" s="28"/>
      <c r="KXQ912" s="28"/>
      <c r="KXR912" s="28"/>
      <c r="KXS912" s="28"/>
      <c r="KXT912" s="28"/>
      <c r="KXU912" s="28"/>
      <c r="KXV912" s="28"/>
      <c r="KXW912" s="28"/>
      <c r="KXX912" s="28"/>
      <c r="KXY912" s="28"/>
      <c r="KXZ912" s="28"/>
      <c r="KYA912" s="28"/>
      <c r="KYB912" s="28"/>
      <c r="KYC912" s="28"/>
      <c r="KYD912" s="28"/>
      <c r="KYE912" s="28"/>
      <c r="KYF912" s="28"/>
      <c r="KYG912" s="28"/>
      <c r="KYH912" s="28"/>
      <c r="KYI912" s="28"/>
      <c r="KYJ912" s="28"/>
      <c r="KYK912" s="28"/>
      <c r="KYL912" s="28"/>
      <c r="KYM912" s="28"/>
      <c r="KYN912" s="28"/>
      <c r="KYO912" s="28"/>
      <c r="KYP912" s="28"/>
      <c r="KYQ912" s="28"/>
      <c r="KYR912" s="28"/>
      <c r="KYS912" s="28"/>
      <c r="KYT912" s="28"/>
      <c r="KYU912" s="28"/>
      <c r="KYV912" s="28"/>
      <c r="KYW912" s="28"/>
      <c r="KYX912" s="28"/>
      <c r="KYY912" s="28"/>
      <c r="KYZ912" s="28"/>
      <c r="KZA912" s="28"/>
      <c r="KZB912" s="28"/>
      <c r="KZC912" s="28"/>
      <c r="KZD912" s="28"/>
      <c r="KZE912" s="28"/>
      <c r="KZF912" s="28"/>
      <c r="KZG912" s="28"/>
      <c r="KZH912" s="28"/>
      <c r="KZI912" s="28"/>
      <c r="KZJ912" s="28"/>
      <c r="KZK912" s="28"/>
      <c r="KZL912" s="28"/>
      <c r="KZM912" s="28"/>
      <c r="KZN912" s="28"/>
      <c r="KZO912" s="28"/>
      <c r="KZP912" s="28"/>
      <c r="KZQ912" s="28"/>
      <c r="KZR912" s="28"/>
      <c r="KZS912" s="28"/>
      <c r="KZT912" s="28"/>
      <c r="KZU912" s="28"/>
      <c r="KZV912" s="28"/>
      <c r="KZW912" s="28"/>
      <c r="KZX912" s="28"/>
      <c r="KZY912" s="28"/>
      <c r="KZZ912" s="28"/>
      <c r="LAA912" s="28"/>
      <c r="LAB912" s="28"/>
      <c r="LAC912" s="28"/>
      <c r="LAD912" s="28"/>
      <c r="LAE912" s="28"/>
      <c r="LAF912" s="28"/>
      <c r="LAG912" s="28"/>
      <c r="LAH912" s="28"/>
      <c r="LAI912" s="28"/>
      <c r="LAJ912" s="28"/>
      <c r="LAK912" s="28"/>
      <c r="LAL912" s="28"/>
      <c r="LAM912" s="28"/>
      <c r="LAN912" s="28"/>
      <c r="LAO912" s="28"/>
      <c r="LAP912" s="28"/>
      <c r="LAQ912" s="28"/>
      <c r="LAR912" s="28"/>
      <c r="LAS912" s="28"/>
      <c r="LAT912" s="28"/>
      <c r="LAU912" s="28"/>
      <c r="LAV912" s="28"/>
      <c r="LAW912" s="28"/>
      <c r="LAX912" s="28"/>
      <c r="LAY912" s="28"/>
      <c r="LAZ912" s="28"/>
      <c r="LBA912" s="28"/>
      <c r="LBB912" s="28"/>
      <c r="LBC912" s="28"/>
      <c r="LBD912" s="28"/>
      <c r="LBE912" s="28"/>
      <c r="LBF912" s="28"/>
      <c r="LBG912" s="28"/>
      <c r="LBH912" s="28"/>
      <c r="LBI912" s="28"/>
      <c r="LBJ912" s="28"/>
      <c r="LBK912" s="28"/>
      <c r="LBL912" s="28"/>
      <c r="LBM912" s="28"/>
      <c r="LBN912" s="28"/>
      <c r="LBO912" s="28"/>
      <c r="LBP912" s="28"/>
      <c r="LBQ912" s="28"/>
      <c r="LBR912" s="28"/>
      <c r="LBS912" s="28"/>
      <c r="LBT912" s="28"/>
      <c r="LBU912" s="28"/>
      <c r="LBV912" s="28"/>
      <c r="LBW912" s="28"/>
      <c r="LBX912" s="28"/>
      <c r="LBY912" s="28"/>
      <c r="LBZ912" s="28"/>
      <c r="LCA912" s="28"/>
      <c r="LCB912" s="28"/>
      <c r="LCC912" s="28"/>
      <c r="LCD912" s="28"/>
      <c r="LCE912" s="28"/>
      <c r="LCF912" s="28"/>
      <c r="LCG912" s="28"/>
      <c r="LCH912" s="28"/>
      <c r="LCI912" s="28"/>
      <c r="LCJ912" s="28"/>
      <c r="LCK912" s="28"/>
      <c r="LCL912" s="28"/>
      <c r="LCM912" s="28"/>
      <c r="LCN912" s="28"/>
      <c r="LCO912" s="28"/>
      <c r="LCP912" s="28"/>
      <c r="LCQ912" s="28"/>
      <c r="LCR912" s="28"/>
      <c r="LCS912" s="28"/>
      <c r="LCT912" s="28"/>
      <c r="LCU912" s="28"/>
      <c r="LCV912" s="28"/>
      <c r="LCW912" s="28"/>
      <c r="LCX912" s="28"/>
      <c r="LCY912" s="28"/>
      <c r="LCZ912" s="28"/>
      <c r="LDA912" s="28"/>
      <c r="LDB912" s="28"/>
      <c r="LDC912" s="28"/>
      <c r="LDD912" s="28"/>
      <c r="LDE912" s="28"/>
      <c r="LDF912" s="28"/>
      <c r="LDG912" s="28"/>
      <c r="LDH912" s="28"/>
      <c r="LDI912" s="28"/>
      <c r="LDJ912" s="28"/>
      <c r="LDK912" s="28"/>
      <c r="LDL912" s="28"/>
      <c r="LDM912" s="28"/>
      <c r="LDN912" s="28"/>
      <c r="LDO912" s="28"/>
      <c r="LDP912" s="28"/>
      <c r="LDQ912" s="28"/>
      <c r="LDR912" s="28"/>
      <c r="LDS912" s="28"/>
      <c r="LDT912" s="28"/>
      <c r="LDU912" s="28"/>
      <c r="LDV912" s="28"/>
      <c r="LDW912" s="28"/>
      <c r="LDX912" s="28"/>
      <c r="LDY912" s="28"/>
      <c r="LDZ912" s="28"/>
      <c r="LEA912" s="28"/>
      <c r="LEB912" s="28"/>
      <c r="LEC912" s="28"/>
      <c r="LED912" s="28"/>
      <c r="LEE912" s="28"/>
      <c r="LEF912" s="28"/>
      <c r="LEG912" s="28"/>
      <c r="LEH912" s="28"/>
      <c r="LEI912" s="28"/>
      <c r="LEJ912" s="28"/>
      <c r="LEK912" s="28"/>
      <c r="LEL912" s="28"/>
      <c r="LEM912" s="28"/>
      <c r="LEN912" s="28"/>
      <c r="LEO912" s="28"/>
      <c r="LEP912" s="28"/>
      <c r="LEQ912" s="28"/>
      <c r="LER912" s="28"/>
      <c r="LES912" s="28"/>
      <c r="LET912" s="28"/>
      <c r="LEU912" s="28"/>
      <c r="LEV912" s="28"/>
      <c r="LEW912" s="28"/>
      <c r="LEX912" s="28"/>
      <c r="LEY912" s="28"/>
      <c r="LEZ912" s="28"/>
      <c r="LFA912" s="28"/>
      <c r="LFB912" s="28"/>
      <c r="LFC912" s="28"/>
      <c r="LFD912" s="28"/>
      <c r="LFE912" s="28"/>
      <c r="LFF912" s="28"/>
      <c r="LFG912" s="28"/>
      <c r="LFH912" s="28"/>
      <c r="LFI912" s="28"/>
      <c r="LFJ912" s="28"/>
      <c r="LFK912" s="28"/>
      <c r="LFL912" s="28"/>
      <c r="LFM912" s="28"/>
      <c r="LFN912" s="28"/>
      <c r="LFO912" s="28"/>
      <c r="LFP912" s="28"/>
      <c r="LFQ912" s="28"/>
      <c r="LFR912" s="28"/>
      <c r="LFS912" s="28"/>
      <c r="LFT912" s="28"/>
      <c r="LFU912" s="28"/>
      <c r="LFV912" s="28"/>
      <c r="LFW912" s="28"/>
      <c r="LFX912" s="28"/>
      <c r="LFY912" s="28"/>
      <c r="LFZ912" s="28"/>
      <c r="LGA912" s="28"/>
      <c r="LGB912" s="28"/>
      <c r="LGC912" s="28"/>
      <c r="LGD912" s="28"/>
      <c r="LGE912" s="28"/>
      <c r="LGF912" s="28"/>
      <c r="LGG912" s="28"/>
      <c r="LGH912" s="28"/>
      <c r="LGI912" s="28"/>
      <c r="LGJ912" s="28"/>
      <c r="LGK912" s="28"/>
      <c r="LGL912" s="28"/>
      <c r="LGM912" s="28"/>
      <c r="LGN912" s="28"/>
      <c r="LGO912" s="28"/>
      <c r="LGP912" s="28"/>
      <c r="LGQ912" s="28"/>
      <c r="LGR912" s="28"/>
      <c r="LGS912" s="28"/>
      <c r="LGT912" s="28"/>
      <c r="LGU912" s="28"/>
      <c r="LGV912" s="28"/>
      <c r="LGW912" s="28"/>
      <c r="LGX912" s="28"/>
      <c r="LGY912" s="28"/>
      <c r="LGZ912" s="28"/>
      <c r="LHA912" s="28"/>
      <c r="LHB912" s="28"/>
      <c r="LHC912" s="28"/>
      <c r="LHD912" s="28"/>
      <c r="LHE912" s="28"/>
      <c r="LHF912" s="28"/>
      <c r="LHG912" s="28"/>
      <c r="LHH912" s="28"/>
      <c r="LHI912" s="28"/>
      <c r="LHJ912" s="28"/>
      <c r="LHK912" s="28"/>
      <c r="LHL912" s="28"/>
      <c r="LHM912" s="28"/>
      <c r="LHN912" s="28"/>
      <c r="LHO912" s="28"/>
      <c r="LHP912" s="28"/>
      <c r="LHQ912" s="28"/>
      <c r="LHR912" s="28"/>
      <c r="LHS912" s="28"/>
      <c r="LHT912" s="28"/>
      <c r="LHU912" s="28"/>
      <c r="LHV912" s="28"/>
      <c r="LHW912" s="28"/>
      <c r="LHX912" s="28"/>
      <c r="LHY912" s="28"/>
      <c r="LHZ912" s="28"/>
      <c r="LIA912" s="28"/>
      <c r="LIB912" s="28"/>
      <c r="LIC912" s="28"/>
      <c r="LID912" s="28"/>
      <c r="LIE912" s="28"/>
      <c r="LIF912" s="28"/>
      <c r="LIG912" s="28"/>
      <c r="LIH912" s="28"/>
      <c r="LII912" s="28"/>
      <c r="LIJ912" s="28"/>
      <c r="LIK912" s="28"/>
      <c r="LIL912" s="28"/>
      <c r="LIM912" s="28"/>
      <c r="LIN912" s="28"/>
      <c r="LIO912" s="28"/>
      <c r="LIP912" s="28"/>
      <c r="LIQ912" s="28"/>
      <c r="LIR912" s="28"/>
      <c r="LIS912" s="28"/>
      <c r="LIT912" s="28"/>
      <c r="LIU912" s="28"/>
      <c r="LIV912" s="28"/>
      <c r="LIW912" s="28"/>
      <c r="LIX912" s="28"/>
      <c r="LIY912" s="28"/>
      <c r="LIZ912" s="28"/>
      <c r="LJA912" s="28"/>
      <c r="LJB912" s="28"/>
      <c r="LJC912" s="28"/>
      <c r="LJD912" s="28"/>
      <c r="LJE912" s="28"/>
      <c r="LJF912" s="28"/>
      <c r="LJG912" s="28"/>
      <c r="LJH912" s="28"/>
      <c r="LJI912" s="28"/>
      <c r="LJJ912" s="28"/>
      <c r="LJK912" s="28"/>
      <c r="LJL912" s="28"/>
      <c r="LJM912" s="28"/>
      <c r="LJN912" s="28"/>
      <c r="LJO912" s="28"/>
      <c r="LJP912" s="28"/>
      <c r="LJQ912" s="28"/>
      <c r="LJR912" s="28"/>
      <c r="LJS912" s="28"/>
      <c r="LJT912" s="28"/>
      <c r="LJU912" s="28"/>
      <c r="LJV912" s="28"/>
      <c r="LJW912" s="28"/>
      <c r="LJX912" s="28"/>
      <c r="LJY912" s="28"/>
      <c r="LJZ912" s="28"/>
      <c r="LKA912" s="28"/>
      <c r="LKB912" s="28"/>
      <c r="LKC912" s="28"/>
      <c r="LKD912" s="28"/>
      <c r="LKE912" s="28"/>
      <c r="LKF912" s="28"/>
      <c r="LKG912" s="28"/>
      <c r="LKH912" s="28"/>
      <c r="LKI912" s="28"/>
      <c r="LKJ912" s="28"/>
      <c r="LKK912" s="28"/>
      <c r="LKL912" s="28"/>
      <c r="LKM912" s="28"/>
      <c r="LKN912" s="28"/>
      <c r="LKO912" s="28"/>
      <c r="LKP912" s="28"/>
      <c r="LKQ912" s="28"/>
      <c r="LKR912" s="28"/>
      <c r="LKS912" s="28"/>
      <c r="LKT912" s="28"/>
      <c r="LKU912" s="28"/>
      <c r="LKV912" s="28"/>
      <c r="LKW912" s="28"/>
      <c r="LKX912" s="28"/>
      <c r="LKY912" s="28"/>
      <c r="LKZ912" s="28"/>
      <c r="LLA912" s="28"/>
      <c r="LLB912" s="28"/>
      <c r="LLC912" s="28"/>
      <c r="LLD912" s="28"/>
      <c r="LLE912" s="28"/>
      <c r="LLF912" s="28"/>
      <c r="LLG912" s="28"/>
      <c r="LLH912" s="28"/>
      <c r="LLI912" s="28"/>
      <c r="LLJ912" s="28"/>
      <c r="LLK912" s="28"/>
      <c r="LLL912" s="28"/>
      <c r="LLM912" s="28"/>
      <c r="LLN912" s="28"/>
      <c r="LLO912" s="28"/>
      <c r="LLP912" s="28"/>
      <c r="LLQ912" s="28"/>
      <c r="LLR912" s="28"/>
      <c r="LLS912" s="28"/>
      <c r="LLT912" s="28"/>
      <c r="LLU912" s="28"/>
      <c r="LLV912" s="28"/>
      <c r="LLW912" s="28"/>
      <c r="LLX912" s="28"/>
      <c r="LLY912" s="28"/>
      <c r="LLZ912" s="28"/>
      <c r="LMA912" s="28"/>
      <c r="LMB912" s="28"/>
      <c r="LMC912" s="28"/>
      <c r="LMD912" s="28"/>
      <c r="LME912" s="28"/>
      <c r="LMF912" s="28"/>
      <c r="LMG912" s="28"/>
      <c r="LMH912" s="28"/>
      <c r="LMI912" s="28"/>
      <c r="LMJ912" s="28"/>
      <c r="LMK912" s="28"/>
      <c r="LML912" s="28"/>
      <c r="LMM912" s="28"/>
      <c r="LMN912" s="28"/>
      <c r="LMO912" s="28"/>
      <c r="LMP912" s="28"/>
      <c r="LMQ912" s="28"/>
      <c r="LMR912" s="28"/>
      <c r="LMS912" s="28"/>
      <c r="LMT912" s="28"/>
      <c r="LMU912" s="28"/>
      <c r="LMV912" s="28"/>
      <c r="LMW912" s="28"/>
      <c r="LMX912" s="28"/>
      <c r="LMY912" s="28"/>
      <c r="LMZ912" s="28"/>
      <c r="LNA912" s="28"/>
      <c r="LNB912" s="28"/>
      <c r="LNC912" s="28"/>
      <c r="LND912" s="28"/>
      <c r="LNE912" s="28"/>
      <c r="LNF912" s="28"/>
      <c r="LNG912" s="28"/>
      <c r="LNH912" s="28"/>
      <c r="LNI912" s="28"/>
      <c r="LNJ912" s="28"/>
      <c r="LNK912" s="28"/>
      <c r="LNL912" s="28"/>
      <c r="LNM912" s="28"/>
      <c r="LNN912" s="28"/>
      <c r="LNO912" s="28"/>
      <c r="LNP912" s="28"/>
      <c r="LNQ912" s="28"/>
      <c r="LNR912" s="28"/>
      <c r="LNS912" s="28"/>
      <c r="LNT912" s="28"/>
      <c r="LNU912" s="28"/>
      <c r="LNV912" s="28"/>
      <c r="LNW912" s="28"/>
      <c r="LNX912" s="28"/>
      <c r="LNY912" s="28"/>
      <c r="LNZ912" s="28"/>
      <c r="LOA912" s="28"/>
      <c r="LOB912" s="28"/>
      <c r="LOC912" s="28"/>
      <c r="LOD912" s="28"/>
      <c r="LOE912" s="28"/>
      <c r="LOF912" s="28"/>
      <c r="LOG912" s="28"/>
      <c r="LOH912" s="28"/>
      <c r="LOI912" s="28"/>
      <c r="LOJ912" s="28"/>
      <c r="LOK912" s="28"/>
      <c r="LOL912" s="28"/>
      <c r="LOM912" s="28"/>
      <c r="LON912" s="28"/>
      <c r="LOO912" s="28"/>
      <c r="LOP912" s="28"/>
      <c r="LOQ912" s="28"/>
      <c r="LOR912" s="28"/>
      <c r="LOS912" s="28"/>
      <c r="LOT912" s="28"/>
      <c r="LOU912" s="28"/>
      <c r="LOV912" s="28"/>
      <c r="LOW912" s="28"/>
      <c r="LOX912" s="28"/>
      <c r="LOY912" s="28"/>
      <c r="LOZ912" s="28"/>
      <c r="LPA912" s="28"/>
      <c r="LPB912" s="28"/>
      <c r="LPC912" s="28"/>
      <c r="LPD912" s="28"/>
      <c r="LPE912" s="28"/>
      <c r="LPF912" s="28"/>
      <c r="LPG912" s="28"/>
      <c r="LPH912" s="28"/>
      <c r="LPI912" s="28"/>
      <c r="LPJ912" s="28"/>
      <c r="LPK912" s="28"/>
      <c r="LPL912" s="28"/>
      <c r="LPM912" s="28"/>
      <c r="LPN912" s="28"/>
      <c r="LPO912" s="28"/>
      <c r="LPP912" s="28"/>
      <c r="LPQ912" s="28"/>
      <c r="LPR912" s="28"/>
      <c r="LPS912" s="28"/>
      <c r="LPT912" s="28"/>
      <c r="LPU912" s="28"/>
      <c r="LPV912" s="28"/>
      <c r="LPW912" s="28"/>
      <c r="LPX912" s="28"/>
      <c r="LPY912" s="28"/>
      <c r="LPZ912" s="28"/>
      <c r="LQA912" s="28"/>
      <c r="LQB912" s="28"/>
      <c r="LQC912" s="28"/>
      <c r="LQD912" s="28"/>
      <c r="LQE912" s="28"/>
      <c r="LQF912" s="28"/>
      <c r="LQG912" s="28"/>
      <c r="LQH912" s="28"/>
      <c r="LQI912" s="28"/>
      <c r="LQJ912" s="28"/>
      <c r="LQK912" s="28"/>
      <c r="LQL912" s="28"/>
      <c r="LQM912" s="28"/>
      <c r="LQN912" s="28"/>
      <c r="LQO912" s="28"/>
      <c r="LQP912" s="28"/>
      <c r="LQQ912" s="28"/>
      <c r="LQR912" s="28"/>
      <c r="LQS912" s="28"/>
      <c r="LQT912" s="28"/>
      <c r="LQU912" s="28"/>
      <c r="LQV912" s="28"/>
      <c r="LQW912" s="28"/>
      <c r="LQX912" s="28"/>
      <c r="LQY912" s="28"/>
      <c r="LQZ912" s="28"/>
      <c r="LRA912" s="28"/>
      <c r="LRB912" s="28"/>
      <c r="LRC912" s="28"/>
      <c r="LRD912" s="28"/>
      <c r="LRE912" s="28"/>
      <c r="LRF912" s="28"/>
      <c r="LRG912" s="28"/>
      <c r="LRH912" s="28"/>
      <c r="LRI912" s="28"/>
      <c r="LRJ912" s="28"/>
      <c r="LRK912" s="28"/>
      <c r="LRL912" s="28"/>
      <c r="LRM912" s="28"/>
      <c r="LRN912" s="28"/>
      <c r="LRO912" s="28"/>
      <c r="LRP912" s="28"/>
      <c r="LRQ912" s="28"/>
      <c r="LRR912" s="28"/>
      <c r="LRS912" s="28"/>
      <c r="LRT912" s="28"/>
      <c r="LRU912" s="28"/>
      <c r="LRV912" s="28"/>
      <c r="LRW912" s="28"/>
      <c r="LRX912" s="28"/>
      <c r="LRY912" s="28"/>
      <c r="LRZ912" s="28"/>
      <c r="LSA912" s="28"/>
      <c r="LSB912" s="28"/>
      <c r="LSC912" s="28"/>
      <c r="LSD912" s="28"/>
      <c r="LSE912" s="28"/>
      <c r="LSF912" s="28"/>
      <c r="LSG912" s="28"/>
      <c r="LSH912" s="28"/>
      <c r="LSI912" s="28"/>
      <c r="LSJ912" s="28"/>
      <c r="LSK912" s="28"/>
      <c r="LSL912" s="28"/>
      <c r="LSM912" s="28"/>
      <c r="LSN912" s="28"/>
      <c r="LSO912" s="28"/>
      <c r="LSP912" s="28"/>
      <c r="LSQ912" s="28"/>
      <c r="LSR912" s="28"/>
      <c r="LSS912" s="28"/>
      <c r="LST912" s="28"/>
      <c r="LSU912" s="28"/>
      <c r="LSV912" s="28"/>
      <c r="LSW912" s="28"/>
      <c r="LSX912" s="28"/>
      <c r="LSY912" s="28"/>
      <c r="LSZ912" s="28"/>
      <c r="LTA912" s="28"/>
      <c r="LTB912" s="28"/>
      <c r="LTC912" s="28"/>
      <c r="LTD912" s="28"/>
      <c r="LTE912" s="28"/>
      <c r="LTF912" s="28"/>
      <c r="LTG912" s="28"/>
      <c r="LTH912" s="28"/>
      <c r="LTI912" s="28"/>
      <c r="LTJ912" s="28"/>
      <c r="LTK912" s="28"/>
      <c r="LTL912" s="28"/>
      <c r="LTM912" s="28"/>
      <c r="LTN912" s="28"/>
      <c r="LTO912" s="28"/>
      <c r="LTP912" s="28"/>
      <c r="LTQ912" s="28"/>
      <c r="LTR912" s="28"/>
      <c r="LTS912" s="28"/>
      <c r="LTT912" s="28"/>
      <c r="LTU912" s="28"/>
      <c r="LTV912" s="28"/>
      <c r="LTW912" s="28"/>
      <c r="LTX912" s="28"/>
      <c r="LTY912" s="28"/>
      <c r="LTZ912" s="28"/>
      <c r="LUA912" s="28"/>
      <c r="LUB912" s="28"/>
      <c r="LUC912" s="28"/>
      <c r="LUD912" s="28"/>
      <c r="LUE912" s="28"/>
      <c r="LUF912" s="28"/>
      <c r="LUG912" s="28"/>
      <c r="LUH912" s="28"/>
      <c r="LUI912" s="28"/>
      <c r="LUJ912" s="28"/>
      <c r="LUK912" s="28"/>
      <c r="LUL912" s="28"/>
      <c r="LUM912" s="28"/>
      <c r="LUN912" s="28"/>
      <c r="LUO912" s="28"/>
      <c r="LUP912" s="28"/>
      <c r="LUQ912" s="28"/>
      <c r="LUR912" s="28"/>
      <c r="LUS912" s="28"/>
      <c r="LUT912" s="28"/>
      <c r="LUU912" s="28"/>
      <c r="LUV912" s="28"/>
      <c r="LUW912" s="28"/>
      <c r="LUX912" s="28"/>
      <c r="LUY912" s="28"/>
      <c r="LUZ912" s="28"/>
      <c r="LVA912" s="28"/>
      <c r="LVB912" s="28"/>
      <c r="LVC912" s="28"/>
      <c r="LVD912" s="28"/>
      <c r="LVE912" s="28"/>
      <c r="LVF912" s="28"/>
      <c r="LVG912" s="28"/>
      <c r="LVH912" s="28"/>
      <c r="LVI912" s="28"/>
      <c r="LVJ912" s="28"/>
      <c r="LVK912" s="28"/>
      <c r="LVL912" s="28"/>
      <c r="LVM912" s="28"/>
      <c r="LVN912" s="28"/>
      <c r="LVO912" s="28"/>
      <c r="LVP912" s="28"/>
      <c r="LVQ912" s="28"/>
      <c r="LVR912" s="28"/>
      <c r="LVS912" s="28"/>
      <c r="LVT912" s="28"/>
      <c r="LVU912" s="28"/>
      <c r="LVV912" s="28"/>
      <c r="LVW912" s="28"/>
      <c r="LVX912" s="28"/>
      <c r="LVY912" s="28"/>
      <c r="LVZ912" s="28"/>
      <c r="LWA912" s="28"/>
      <c r="LWB912" s="28"/>
      <c r="LWC912" s="28"/>
      <c r="LWD912" s="28"/>
      <c r="LWE912" s="28"/>
      <c r="LWF912" s="28"/>
      <c r="LWG912" s="28"/>
      <c r="LWH912" s="28"/>
      <c r="LWI912" s="28"/>
      <c r="LWJ912" s="28"/>
      <c r="LWK912" s="28"/>
      <c r="LWL912" s="28"/>
      <c r="LWM912" s="28"/>
      <c r="LWN912" s="28"/>
      <c r="LWO912" s="28"/>
      <c r="LWP912" s="28"/>
      <c r="LWQ912" s="28"/>
      <c r="LWR912" s="28"/>
      <c r="LWS912" s="28"/>
      <c r="LWT912" s="28"/>
      <c r="LWU912" s="28"/>
      <c r="LWV912" s="28"/>
      <c r="LWW912" s="28"/>
      <c r="LWX912" s="28"/>
      <c r="LWY912" s="28"/>
      <c r="LWZ912" s="28"/>
      <c r="LXA912" s="28"/>
      <c r="LXB912" s="28"/>
      <c r="LXC912" s="28"/>
      <c r="LXD912" s="28"/>
      <c r="LXE912" s="28"/>
      <c r="LXF912" s="28"/>
      <c r="LXG912" s="28"/>
      <c r="LXH912" s="28"/>
      <c r="LXI912" s="28"/>
      <c r="LXJ912" s="28"/>
      <c r="LXK912" s="28"/>
      <c r="LXL912" s="28"/>
      <c r="LXM912" s="28"/>
      <c r="LXN912" s="28"/>
      <c r="LXO912" s="28"/>
      <c r="LXP912" s="28"/>
      <c r="LXQ912" s="28"/>
      <c r="LXR912" s="28"/>
      <c r="LXS912" s="28"/>
      <c r="LXT912" s="28"/>
      <c r="LXU912" s="28"/>
      <c r="LXV912" s="28"/>
      <c r="LXW912" s="28"/>
      <c r="LXX912" s="28"/>
      <c r="LXY912" s="28"/>
      <c r="LXZ912" s="28"/>
      <c r="LYA912" s="28"/>
      <c r="LYB912" s="28"/>
      <c r="LYC912" s="28"/>
      <c r="LYD912" s="28"/>
      <c r="LYE912" s="28"/>
      <c r="LYF912" s="28"/>
      <c r="LYG912" s="28"/>
      <c r="LYH912" s="28"/>
      <c r="LYI912" s="28"/>
      <c r="LYJ912" s="28"/>
      <c r="LYK912" s="28"/>
      <c r="LYL912" s="28"/>
      <c r="LYM912" s="28"/>
      <c r="LYN912" s="28"/>
      <c r="LYO912" s="28"/>
      <c r="LYP912" s="28"/>
      <c r="LYQ912" s="28"/>
      <c r="LYR912" s="28"/>
      <c r="LYS912" s="28"/>
      <c r="LYT912" s="28"/>
      <c r="LYU912" s="28"/>
      <c r="LYV912" s="28"/>
      <c r="LYW912" s="28"/>
      <c r="LYX912" s="28"/>
      <c r="LYY912" s="28"/>
      <c r="LYZ912" s="28"/>
      <c r="LZA912" s="28"/>
      <c r="LZB912" s="28"/>
      <c r="LZC912" s="28"/>
      <c r="LZD912" s="28"/>
      <c r="LZE912" s="28"/>
      <c r="LZF912" s="28"/>
      <c r="LZG912" s="28"/>
      <c r="LZH912" s="28"/>
      <c r="LZI912" s="28"/>
      <c r="LZJ912" s="28"/>
      <c r="LZK912" s="28"/>
      <c r="LZL912" s="28"/>
      <c r="LZM912" s="28"/>
      <c r="LZN912" s="28"/>
      <c r="LZO912" s="28"/>
      <c r="LZP912" s="28"/>
      <c r="LZQ912" s="28"/>
      <c r="LZR912" s="28"/>
      <c r="LZS912" s="28"/>
      <c r="LZT912" s="28"/>
      <c r="LZU912" s="28"/>
      <c r="LZV912" s="28"/>
      <c r="LZW912" s="28"/>
      <c r="LZX912" s="28"/>
      <c r="LZY912" s="28"/>
      <c r="LZZ912" s="28"/>
      <c r="MAA912" s="28"/>
      <c r="MAB912" s="28"/>
      <c r="MAC912" s="28"/>
      <c r="MAD912" s="28"/>
      <c r="MAE912" s="28"/>
      <c r="MAF912" s="28"/>
      <c r="MAG912" s="28"/>
      <c r="MAH912" s="28"/>
      <c r="MAI912" s="28"/>
      <c r="MAJ912" s="28"/>
      <c r="MAK912" s="28"/>
      <c r="MAL912" s="28"/>
      <c r="MAM912" s="28"/>
      <c r="MAN912" s="28"/>
      <c r="MAO912" s="28"/>
      <c r="MAP912" s="28"/>
      <c r="MAQ912" s="28"/>
      <c r="MAR912" s="28"/>
      <c r="MAS912" s="28"/>
      <c r="MAT912" s="28"/>
      <c r="MAU912" s="28"/>
      <c r="MAV912" s="28"/>
      <c r="MAW912" s="28"/>
      <c r="MAX912" s="28"/>
      <c r="MAY912" s="28"/>
      <c r="MAZ912" s="28"/>
      <c r="MBA912" s="28"/>
      <c r="MBB912" s="28"/>
      <c r="MBC912" s="28"/>
      <c r="MBD912" s="28"/>
      <c r="MBE912" s="28"/>
      <c r="MBF912" s="28"/>
      <c r="MBG912" s="28"/>
      <c r="MBH912" s="28"/>
      <c r="MBI912" s="28"/>
      <c r="MBJ912" s="28"/>
      <c r="MBK912" s="28"/>
      <c r="MBL912" s="28"/>
      <c r="MBM912" s="28"/>
      <c r="MBN912" s="28"/>
      <c r="MBO912" s="28"/>
      <c r="MBP912" s="28"/>
      <c r="MBQ912" s="28"/>
      <c r="MBR912" s="28"/>
      <c r="MBS912" s="28"/>
      <c r="MBT912" s="28"/>
      <c r="MBU912" s="28"/>
      <c r="MBV912" s="28"/>
      <c r="MBW912" s="28"/>
      <c r="MBX912" s="28"/>
      <c r="MBY912" s="28"/>
      <c r="MBZ912" s="28"/>
      <c r="MCA912" s="28"/>
      <c r="MCB912" s="28"/>
      <c r="MCC912" s="28"/>
      <c r="MCD912" s="28"/>
      <c r="MCE912" s="28"/>
      <c r="MCF912" s="28"/>
      <c r="MCG912" s="28"/>
      <c r="MCH912" s="28"/>
      <c r="MCI912" s="28"/>
      <c r="MCJ912" s="28"/>
      <c r="MCK912" s="28"/>
      <c r="MCL912" s="28"/>
      <c r="MCM912" s="28"/>
      <c r="MCN912" s="28"/>
      <c r="MCO912" s="28"/>
      <c r="MCP912" s="28"/>
      <c r="MCQ912" s="28"/>
      <c r="MCR912" s="28"/>
      <c r="MCS912" s="28"/>
      <c r="MCT912" s="28"/>
      <c r="MCU912" s="28"/>
      <c r="MCV912" s="28"/>
      <c r="MCW912" s="28"/>
      <c r="MCX912" s="28"/>
      <c r="MCY912" s="28"/>
      <c r="MCZ912" s="28"/>
      <c r="MDA912" s="28"/>
      <c r="MDB912" s="28"/>
      <c r="MDC912" s="28"/>
      <c r="MDD912" s="28"/>
      <c r="MDE912" s="28"/>
      <c r="MDF912" s="28"/>
      <c r="MDG912" s="28"/>
      <c r="MDH912" s="28"/>
      <c r="MDI912" s="28"/>
      <c r="MDJ912" s="28"/>
      <c r="MDK912" s="28"/>
      <c r="MDL912" s="28"/>
      <c r="MDM912" s="28"/>
      <c r="MDN912" s="28"/>
      <c r="MDO912" s="28"/>
      <c r="MDP912" s="28"/>
      <c r="MDQ912" s="28"/>
      <c r="MDR912" s="28"/>
      <c r="MDS912" s="28"/>
      <c r="MDT912" s="28"/>
      <c r="MDU912" s="28"/>
      <c r="MDV912" s="28"/>
      <c r="MDW912" s="28"/>
      <c r="MDX912" s="28"/>
      <c r="MDY912" s="28"/>
      <c r="MDZ912" s="28"/>
      <c r="MEA912" s="28"/>
      <c r="MEB912" s="28"/>
      <c r="MEC912" s="28"/>
      <c r="MED912" s="28"/>
      <c r="MEE912" s="28"/>
      <c r="MEF912" s="28"/>
      <c r="MEG912" s="28"/>
      <c r="MEH912" s="28"/>
      <c r="MEI912" s="28"/>
      <c r="MEJ912" s="28"/>
      <c r="MEK912" s="28"/>
      <c r="MEL912" s="28"/>
      <c r="MEM912" s="28"/>
      <c r="MEN912" s="28"/>
      <c r="MEO912" s="28"/>
      <c r="MEP912" s="28"/>
      <c r="MEQ912" s="28"/>
      <c r="MER912" s="28"/>
      <c r="MES912" s="28"/>
      <c r="MET912" s="28"/>
      <c r="MEU912" s="28"/>
      <c r="MEV912" s="28"/>
      <c r="MEW912" s="28"/>
      <c r="MEX912" s="28"/>
      <c r="MEY912" s="28"/>
      <c r="MEZ912" s="28"/>
      <c r="MFA912" s="28"/>
      <c r="MFB912" s="28"/>
      <c r="MFC912" s="28"/>
      <c r="MFD912" s="28"/>
      <c r="MFE912" s="28"/>
      <c r="MFF912" s="28"/>
      <c r="MFG912" s="28"/>
      <c r="MFH912" s="28"/>
      <c r="MFI912" s="28"/>
      <c r="MFJ912" s="28"/>
      <c r="MFK912" s="28"/>
      <c r="MFL912" s="28"/>
      <c r="MFM912" s="28"/>
      <c r="MFN912" s="28"/>
      <c r="MFO912" s="28"/>
      <c r="MFP912" s="28"/>
      <c r="MFQ912" s="28"/>
      <c r="MFR912" s="28"/>
      <c r="MFS912" s="28"/>
      <c r="MFT912" s="28"/>
      <c r="MFU912" s="28"/>
      <c r="MFV912" s="28"/>
      <c r="MFW912" s="28"/>
      <c r="MFX912" s="28"/>
      <c r="MFY912" s="28"/>
      <c r="MFZ912" s="28"/>
      <c r="MGA912" s="28"/>
      <c r="MGB912" s="28"/>
      <c r="MGC912" s="28"/>
      <c r="MGD912" s="28"/>
      <c r="MGE912" s="28"/>
      <c r="MGF912" s="28"/>
      <c r="MGG912" s="28"/>
      <c r="MGH912" s="28"/>
      <c r="MGI912" s="28"/>
      <c r="MGJ912" s="28"/>
      <c r="MGK912" s="28"/>
      <c r="MGL912" s="28"/>
      <c r="MGM912" s="28"/>
      <c r="MGN912" s="28"/>
      <c r="MGO912" s="28"/>
      <c r="MGP912" s="28"/>
      <c r="MGQ912" s="28"/>
      <c r="MGR912" s="28"/>
      <c r="MGS912" s="28"/>
      <c r="MGT912" s="28"/>
      <c r="MGU912" s="28"/>
      <c r="MGV912" s="28"/>
      <c r="MGW912" s="28"/>
      <c r="MGX912" s="28"/>
      <c r="MGY912" s="28"/>
      <c r="MGZ912" s="28"/>
      <c r="MHA912" s="28"/>
      <c r="MHB912" s="28"/>
      <c r="MHC912" s="28"/>
      <c r="MHD912" s="28"/>
      <c r="MHE912" s="28"/>
      <c r="MHF912" s="28"/>
      <c r="MHG912" s="28"/>
      <c r="MHH912" s="28"/>
      <c r="MHI912" s="28"/>
      <c r="MHJ912" s="28"/>
      <c r="MHK912" s="28"/>
      <c r="MHL912" s="28"/>
      <c r="MHM912" s="28"/>
      <c r="MHN912" s="28"/>
      <c r="MHO912" s="28"/>
      <c r="MHP912" s="28"/>
      <c r="MHQ912" s="28"/>
      <c r="MHR912" s="28"/>
      <c r="MHS912" s="28"/>
      <c r="MHT912" s="28"/>
      <c r="MHU912" s="28"/>
      <c r="MHV912" s="28"/>
      <c r="MHW912" s="28"/>
      <c r="MHX912" s="28"/>
      <c r="MHY912" s="28"/>
      <c r="MHZ912" s="28"/>
      <c r="MIA912" s="28"/>
      <c r="MIB912" s="28"/>
      <c r="MIC912" s="28"/>
      <c r="MID912" s="28"/>
      <c r="MIE912" s="28"/>
      <c r="MIF912" s="28"/>
      <c r="MIG912" s="28"/>
      <c r="MIH912" s="28"/>
      <c r="MII912" s="28"/>
      <c r="MIJ912" s="28"/>
      <c r="MIK912" s="28"/>
      <c r="MIL912" s="28"/>
      <c r="MIM912" s="28"/>
      <c r="MIN912" s="28"/>
      <c r="MIO912" s="28"/>
      <c r="MIP912" s="28"/>
      <c r="MIQ912" s="28"/>
      <c r="MIR912" s="28"/>
      <c r="MIS912" s="28"/>
      <c r="MIT912" s="28"/>
      <c r="MIU912" s="28"/>
      <c r="MIV912" s="28"/>
      <c r="MIW912" s="28"/>
      <c r="MIX912" s="28"/>
      <c r="MIY912" s="28"/>
      <c r="MIZ912" s="28"/>
      <c r="MJA912" s="28"/>
      <c r="MJB912" s="28"/>
      <c r="MJC912" s="28"/>
      <c r="MJD912" s="28"/>
      <c r="MJE912" s="28"/>
      <c r="MJF912" s="28"/>
      <c r="MJG912" s="28"/>
      <c r="MJH912" s="28"/>
      <c r="MJI912" s="28"/>
      <c r="MJJ912" s="28"/>
      <c r="MJK912" s="28"/>
      <c r="MJL912" s="28"/>
      <c r="MJM912" s="28"/>
      <c r="MJN912" s="28"/>
      <c r="MJO912" s="28"/>
      <c r="MJP912" s="28"/>
      <c r="MJQ912" s="28"/>
      <c r="MJR912" s="28"/>
      <c r="MJS912" s="28"/>
      <c r="MJT912" s="28"/>
      <c r="MJU912" s="28"/>
      <c r="MJV912" s="28"/>
      <c r="MJW912" s="28"/>
      <c r="MJX912" s="28"/>
      <c r="MJY912" s="28"/>
      <c r="MJZ912" s="28"/>
      <c r="MKA912" s="28"/>
      <c r="MKB912" s="28"/>
      <c r="MKC912" s="28"/>
      <c r="MKD912" s="28"/>
      <c r="MKE912" s="28"/>
      <c r="MKF912" s="28"/>
      <c r="MKG912" s="28"/>
      <c r="MKH912" s="28"/>
      <c r="MKI912" s="28"/>
      <c r="MKJ912" s="28"/>
      <c r="MKK912" s="28"/>
      <c r="MKL912" s="28"/>
      <c r="MKM912" s="28"/>
      <c r="MKN912" s="28"/>
      <c r="MKO912" s="28"/>
      <c r="MKP912" s="28"/>
      <c r="MKQ912" s="28"/>
      <c r="MKR912" s="28"/>
      <c r="MKS912" s="28"/>
      <c r="MKT912" s="28"/>
      <c r="MKU912" s="28"/>
      <c r="MKV912" s="28"/>
      <c r="MKW912" s="28"/>
      <c r="MKX912" s="28"/>
      <c r="MKY912" s="28"/>
      <c r="MKZ912" s="28"/>
      <c r="MLA912" s="28"/>
      <c r="MLB912" s="28"/>
      <c r="MLC912" s="28"/>
      <c r="MLD912" s="28"/>
      <c r="MLE912" s="28"/>
      <c r="MLF912" s="28"/>
      <c r="MLG912" s="28"/>
      <c r="MLH912" s="28"/>
      <c r="MLI912" s="28"/>
      <c r="MLJ912" s="28"/>
      <c r="MLK912" s="28"/>
      <c r="MLL912" s="28"/>
      <c r="MLM912" s="28"/>
      <c r="MLN912" s="28"/>
      <c r="MLO912" s="28"/>
      <c r="MLP912" s="28"/>
      <c r="MLQ912" s="28"/>
      <c r="MLR912" s="28"/>
      <c r="MLS912" s="28"/>
      <c r="MLT912" s="28"/>
      <c r="MLU912" s="28"/>
      <c r="MLV912" s="28"/>
      <c r="MLW912" s="28"/>
      <c r="MLX912" s="28"/>
      <c r="MLY912" s="28"/>
      <c r="MLZ912" s="28"/>
      <c r="MMA912" s="28"/>
      <c r="MMB912" s="28"/>
      <c r="MMC912" s="28"/>
      <c r="MMD912" s="28"/>
      <c r="MME912" s="28"/>
      <c r="MMF912" s="28"/>
      <c r="MMG912" s="28"/>
      <c r="MMH912" s="28"/>
      <c r="MMI912" s="28"/>
      <c r="MMJ912" s="28"/>
      <c r="MMK912" s="28"/>
      <c r="MML912" s="28"/>
      <c r="MMM912" s="28"/>
      <c r="MMN912" s="28"/>
      <c r="MMO912" s="28"/>
      <c r="MMP912" s="28"/>
      <c r="MMQ912" s="28"/>
      <c r="MMR912" s="28"/>
      <c r="MMS912" s="28"/>
      <c r="MMT912" s="28"/>
      <c r="MMU912" s="28"/>
      <c r="MMV912" s="28"/>
      <c r="MMW912" s="28"/>
      <c r="MMX912" s="28"/>
      <c r="MMY912" s="28"/>
      <c r="MMZ912" s="28"/>
      <c r="MNA912" s="28"/>
      <c r="MNB912" s="28"/>
      <c r="MNC912" s="28"/>
      <c r="MND912" s="28"/>
      <c r="MNE912" s="28"/>
      <c r="MNF912" s="28"/>
      <c r="MNG912" s="28"/>
      <c r="MNH912" s="28"/>
      <c r="MNI912" s="28"/>
      <c r="MNJ912" s="28"/>
      <c r="MNK912" s="28"/>
      <c r="MNL912" s="28"/>
      <c r="MNM912" s="28"/>
      <c r="MNN912" s="28"/>
      <c r="MNO912" s="28"/>
      <c r="MNP912" s="28"/>
      <c r="MNQ912" s="28"/>
      <c r="MNR912" s="28"/>
      <c r="MNS912" s="28"/>
      <c r="MNT912" s="28"/>
      <c r="MNU912" s="28"/>
      <c r="MNV912" s="28"/>
      <c r="MNW912" s="28"/>
      <c r="MNX912" s="28"/>
      <c r="MNY912" s="28"/>
      <c r="MNZ912" s="28"/>
      <c r="MOA912" s="28"/>
      <c r="MOB912" s="28"/>
      <c r="MOC912" s="28"/>
      <c r="MOD912" s="28"/>
      <c r="MOE912" s="28"/>
      <c r="MOF912" s="28"/>
      <c r="MOG912" s="28"/>
      <c r="MOH912" s="28"/>
      <c r="MOI912" s="28"/>
      <c r="MOJ912" s="28"/>
      <c r="MOK912" s="28"/>
      <c r="MOL912" s="28"/>
      <c r="MOM912" s="28"/>
      <c r="MON912" s="28"/>
      <c r="MOO912" s="28"/>
      <c r="MOP912" s="28"/>
      <c r="MOQ912" s="28"/>
      <c r="MOR912" s="28"/>
      <c r="MOS912" s="28"/>
      <c r="MOT912" s="28"/>
      <c r="MOU912" s="28"/>
      <c r="MOV912" s="28"/>
      <c r="MOW912" s="28"/>
      <c r="MOX912" s="28"/>
      <c r="MOY912" s="28"/>
      <c r="MOZ912" s="28"/>
      <c r="MPA912" s="28"/>
      <c r="MPB912" s="28"/>
      <c r="MPC912" s="28"/>
      <c r="MPD912" s="28"/>
      <c r="MPE912" s="28"/>
      <c r="MPF912" s="28"/>
      <c r="MPG912" s="28"/>
      <c r="MPH912" s="28"/>
      <c r="MPI912" s="28"/>
      <c r="MPJ912" s="28"/>
      <c r="MPK912" s="28"/>
      <c r="MPL912" s="28"/>
      <c r="MPM912" s="28"/>
      <c r="MPN912" s="28"/>
      <c r="MPO912" s="28"/>
      <c r="MPP912" s="28"/>
      <c r="MPQ912" s="28"/>
      <c r="MPR912" s="28"/>
      <c r="MPS912" s="28"/>
      <c r="MPT912" s="28"/>
      <c r="MPU912" s="28"/>
      <c r="MPV912" s="28"/>
      <c r="MPW912" s="28"/>
      <c r="MPX912" s="28"/>
      <c r="MPY912" s="28"/>
      <c r="MPZ912" s="28"/>
      <c r="MQA912" s="28"/>
      <c r="MQB912" s="28"/>
      <c r="MQC912" s="28"/>
      <c r="MQD912" s="28"/>
      <c r="MQE912" s="28"/>
      <c r="MQF912" s="28"/>
      <c r="MQG912" s="28"/>
      <c r="MQH912" s="28"/>
      <c r="MQI912" s="28"/>
      <c r="MQJ912" s="28"/>
      <c r="MQK912" s="28"/>
      <c r="MQL912" s="28"/>
      <c r="MQM912" s="28"/>
      <c r="MQN912" s="28"/>
      <c r="MQO912" s="28"/>
      <c r="MQP912" s="28"/>
      <c r="MQQ912" s="28"/>
      <c r="MQR912" s="28"/>
      <c r="MQS912" s="28"/>
      <c r="MQT912" s="28"/>
      <c r="MQU912" s="28"/>
      <c r="MQV912" s="28"/>
      <c r="MQW912" s="28"/>
      <c r="MQX912" s="28"/>
      <c r="MQY912" s="28"/>
      <c r="MQZ912" s="28"/>
      <c r="MRA912" s="28"/>
      <c r="MRB912" s="28"/>
      <c r="MRC912" s="28"/>
      <c r="MRD912" s="28"/>
      <c r="MRE912" s="28"/>
      <c r="MRF912" s="28"/>
      <c r="MRG912" s="28"/>
      <c r="MRH912" s="28"/>
      <c r="MRI912" s="28"/>
      <c r="MRJ912" s="28"/>
      <c r="MRK912" s="28"/>
      <c r="MRL912" s="28"/>
      <c r="MRM912" s="28"/>
      <c r="MRN912" s="28"/>
      <c r="MRO912" s="28"/>
      <c r="MRP912" s="28"/>
      <c r="MRQ912" s="28"/>
      <c r="MRR912" s="28"/>
      <c r="MRS912" s="28"/>
      <c r="MRT912" s="28"/>
      <c r="MRU912" s="28"/>
      <c r="MRV912" s="28"/>
      <c r="MRW912" s="28"/>
      <c r="MRX912" s="28"/>
      <c r="MRY912" s="28"/>
      <c r="MRZ912" s="28"/>
      <c r="MSA912" s="28"/>
      <c r="MSB912" s="28"/>
      <c r="MSC912" s="28"/>
      <c r="MSD912" s="28"/>
      <c r="MSE912" s="28"/>
      <c r="MSF912" s="28"/>
      <c r="MSG912" s="28"/>
      <c r="MSH912" s="28"/>
      <c r="MSI912" s="28"/>
      <c r="MSJ912" s="28"/>
      <c r="MSK912" s="28"/>
      <c r="MSL912" s="28"/>
      <c r="MSM912" s="28"/>
      <c r="MSN912" s="28"/>
      <c r="MSO912" s="28"/>
      <c r="MSP912" s="28"/>
      <c r="MSQ912" s="28"/>
      <c r="MSR912" s="28"/>
      <c r="MSS912" s="28"/>
      <c r="MST912" s="28"/>
      <c r="MSU912" s="28"/>
      <c r="MSV912" s="28"/>
      <c r="MSW912" s="28"/>
      <c r="MSX912" s="28"/>
      <c r="MSY912" s="28"/>
      <c r="MSZ912" s="28"/>
      <c r="MTA912" s="28"/>
      <c r="MTB912" s="28"/>
      <c r="MTC912" s="28"/>
      <c r="MTD912" s="28"/>
      <c r="MTE912" s="28"/>
      <c r="MTF912" s="28"/>
      <c r="MTG912" s="28"/>
      <c r="MTH912" s="28"/>
      <c r="MTI912" s="28"/>
      <c r="MTJ912" s="28"/>
      <c r="MTK912" s="28"/>
      <c r="MTL912" s="28"/>
      <c r="MTM912" s="28"/>
      <c r="MTN912" s="28"/>
      <c r="MTO912" s="28"/>
      <c r="MTP912" s="28"/>
      <c r="MTQ912" s="28"/>
      <c r="MTR912" s="28"/>
      <c r="MTS912" s="28"/>
      <c r="MTT912" s="28"/>
      <c r="MTU912" s="28"/>
      <c r="MTV912" s="28"/>
      <c r="MTW912" s="28"/>
      <c r="MTX912" s="28"/>
      <c r="MTY912" s="28"/>
      <c r="MTZ912" s="28"/>
      <c r="MUA912" s="28"/>
      <c r="MUB912" s="28"/>
      <c r="MUC912" s="28"/>
      <c r="MUD912" s="28"/>
      <c r="MUE912" s="28"/>
      <c r="MUF912" s="28"/>
      <c r="MUG912" s="28"/>
      <c r="MUH912" s="28"/>
      <c r="MUI912" s="28"/>
      <c r="MUJ912" s="28"/>
      <c r="MUK912" s="28"/>
      <c r="MUL912" s="28"/>
      <c r="MUM912" s="28"/>
      <c r="MUN912" s="28"/>
      <c r="MUO912" s="28"/>
      <c r="MUP912" s="28"/>
      <c r="MUQ912" s="28"/>
      <c r="MUR912" s="28"/>
      <c r="MUS912" s="28"/>
      <c r="MUT912" s="28"/>
      <c r="MUU912" s="28"/>
      <c r="MUV912" s="28"/>
      <c r="MUW912" s="28"/>
      <c r="MUX912" s="28"/>
      <c r="MUY912" s="28"/>
      <c r="MUZ912" s="28"/>
      <c r="MVA912" s="28"/>
      <c r="MVB912" s="28"/>
      <c r="MVC912" s="28"/>
      <c r="MVD912" s="28"/>
      <c r="MVE912" s="28"/>
      <c r="MVF912" s="28"/>
      <c r="MVG912" s="28"/>
      <c r="MVH912" s="28"/>
      <c r="MVI912" s="28"/>
      <c r="MVJ912" s="28"/>
      <c r="MVK912" s="28"/>
      <c r="MVL912" s="28"/>
      <c r="MVM912" s="28"/>
      <c r="MVN912" s="28"/>
      <c r="MVO912" s="28"/>
      <c r="MVP912" s="28"/>
      <c r="MVQ912" s="28"/>
      <c r="MVR912" s="28"/>
      <c r="MVS912" s="28"/>
      <c r="MVT912" s="28"/>
      <c r="MVU912" s="28"/>
      <c r="MVV912" s="28"/>
      <c r="MVW912" s="28"/>
      <c r="MVX912" s="28"/>
      <c r="MVY912" s="28"/>
      <c r="MVZ912" s="28"/>
      <c r="MWA912" s="28"/>
      <c r="MWB912" s="28"/>
      <c r="MWC912" s="28"/>
      <c r="MWD912" s="28"/>
      <c r="MWE912" s="28"/>
      <c r="MWF912" s="28"/>
      <c r="MWG912" s="28"/>
      <c r="MWH912" s="28"/>
      <c r="MWI912" s="28"/>
      <c r="MWJ912" s="28"/>
      <c r="MWK912" s="28"/>
      <c r="MWL912" s="28"/>
      <c r="MWM912" s="28"/>
      <c r="MWN912" s="28"/>
      <c r="MWO912" s="28"/>
      <c r="MWP912" s="28"/>
      <c r="MWQ912" s="28"/>
      <c r="MWR912" s="28"/>
      <c r="MWS912" s="28"/>
      <c r="MWT912" s="28"/>
      <c r="MWU912" s="28"/>
      <c r="MWV912" s="28"/>
      <c r="MWW912" s="28"/>
      <c r="MWX912" s="28"/>
      <c r="MWY912" s="28"/>
      <c r="MWZ912" s="28"/>
      <c r="MXA912" s="28"/>
      <c r="MXB912" s="28"/>
      <c r="MXC912" s="28"/>
      <c r="MXD912" s="28"/>
      <c r="MXE912" s="28"/>
      <c r="MXF912" s="28"/>
      <c r="MXG912" s="28"/>
      <c r="MXH912" s="28"/>
      <c r="MXI912" s="28"/>
      <c r="MXJ912" s="28"/>
      <c r="MXK912" s="28"/>
      <c r="MXL912" s="28"/>
      <c r="MXM912" s="28"/>
      <c r="MXN912" s="28"/>
      <c r="MXO912" s="28"/>
      <c r="MXP912" s="28"/>
      <c r="MXQ912" s="28"/>
      <c r="MXR912" s="28"/>
      <c r="MXS912" s="28"/>
      <c r="MXT912" s="28"/>
      <c r="MXU912" s="28"/>
      <c r="MXV912" s="28"/>
      <c r="MXW912" s="28"/>
      <c r="MXX912" s="28"/>
      <c r="MXY912" s="28"/>
      <c r="MXZ912" s="28"/>
      <c r="MYA912" s="28"/>
      <c r="MYB912" s="28"/>
      <c r="MYC912" s="28"/>
      <c r="MYD912" s="28"/>
      <c r="MYE912" s="28"/>
      <c r="MYF912" s="28"/>
      <c r="MYG912" s="28"/>
      <c r="MYH912" s="28"/>
      <c r="MYI912" s="28"/>
      <c r="MYJ912" s="28"/>
      <c r="MYK912" s="28"/>
      <c r="MYL912" s="28"/>
      <c r="MYM912" s="28"/>
      <c r="MYN912" s="28"/>
      <c r="MYO912" s="28"/>
      <c r="MYP912" s="28"/>
      <c r="MYQ912" s="28"/>
      <c r="MYR912" s="28"/>
      <c r="MYS912" s="28"/>
      <c r="MYT912" s="28"/>
      <c r="MYU912" s="28"/>
      <c r="MYV912" s="28"/>
      <c r="MYW912" s="28"/>
      <c r="MYX912" s="28"/>
      <c r="MYY912" s="28"/>
      <c r="MYZ912" s="28"/>
      <c r="MZA912" s="28"/>
      <c r="MZB912" s="28"/>
      <c r="MZC912" s="28"/>
      <c r="MZD912" s="28"/>
      <c r="MZE912" s="28"/>
      <c r="MZF912" s="28"/>
      <c r="MZG912" s="28"/>
      <c r="MZH912" s="28"/>
      <c r="MZI912" s="28"/>
      <c r="MZJ912" s="28"/>
      <c r="MZK912" s="28"/>
      <c r="MZL912" s="28"/>
      <c r="MZM912" s="28"/>
      <c r="MZN912" s="28"/>
      <c r="MZO912" s="28"/>
      <c r="MZP912" s="28"/>
      <c r="MZQ912" s="28"/>
      <c r="MZR912" s="28"/>
      <c r="MZS912" s="28"/>
      <c r="MZT912" s="28"/>
      <c r="MZU912" s="28"/>
      <c r="MZV912" s="28"/>
      <c r="MZW912" s="28"/>
      <c r="MZX912" s="28"/>
      <c r="MZY912" s="28"/>
      <c r="MZZ912" s="28"/>
      <c r="NAA912" s="28"/>
      <c r="NAB912" s="28"/>
      <c r="NAC912" s="28"/>
      <c r="NAD912" s="28"/>
      <c r="NAE912" s="28"/>
      <c r="NAF912" s="28"/>
      <c r="NAG912" s="28"/>
      <c r="NAH912" s="28"/>
      <c r="NAI912" s="28"/>
      <c r="NAJ912" s="28"/>
      <c r="NAK912" s="28"/>
      <c r="NAL912" s="28"/>
      <c r="NAM912" s="28"/>
      <c r="NAN912" s="28"/>
      <c r="NAO912" s="28"/>
      <c r="NAP912" s="28"/>
      <c r="NAQ912" s="28"/>
      <c r="NAR912" s="28"/>
      <c r="NAS912" s="28"/>
      <c r="NAT912" s="28"/>
      <c r="NAU912" s="28"/>
      <c r="NAV912" s="28"/>
      <c r="NAW912" s="28"/>
      <c r="NAX912" s="28"/>
      <c r="NAY912" s="28"/>
      <c r="NAZ912" s="28"/>
      <c r="NBA912" s="28"/>
      <c r="NBB912" s="28"/>
      <c r="NBC912" s="28"/>
      <c r="NBD912" s="28"/>
      <c r="NBE912" s="28"/>
      <c r="NBF912" s="28"/>
      <c r="NBG912" s="28"/>
      <c r="NBH912" s="28"/>
      <c r="NBI912" s="28"/>
      <c r="NBJ912" s="28"/>
      <c r="NBK912" s="28"/>
      <c r="NBL912" s="28"/>
      <c r="NBM912" s="28"/>
      <c r="NBN912" s="28"/>
      <c r="NBO912" s="28"/>
      <c r="NBP912" s="28"/>
      <c r="NBQ912" s="28"/>
      <c r="NBR912" s="28"/>
      <c r="NBS912" s="28"/>
      <c r="NBT912" s="28"/>
      <c r="NBU912" s="28"/>
      <c r="NBV912" s="28"/>
      <c r="NBW912" s="28"/>
      <c r="NBX912" s="28"/>
      <c r="NBY912" s="28"/>
      <c r="NBZ912" s="28"/>
      <c r="NCA912" s="28"/>
      <c r="NCB912" s="28"/>
      <c r="NCC912" s="28"/>
      <c r="NCD912" s="28"/>
      <c r="NCE912" s="28"/>
      <c r="NCF912" s="28"/>
      <c r="NCG912" s="28"/>
      <c r="NCH912" s="28"/>
      <c r="NCI912" s="28"/>
      <c r="NCJ912" s="28"/>
      <c r="NCK912" s="28"/>
      <c r="NCL912" s="28"/>
      <c r="NCM912" s="28"/>
      <c r="NCN912" s="28"/>
      <c r="NCO912" s="28"/>
      <c r="NCP912" s="28"/>
      <c r="NCQ912" s="28"/>
      <c r="NCR912" s="28"/>
      <c r="NCS912" s="28"/>
      <c r="NCT912" s="28"/>
      <c r="NCU912" s="28"/>
      <c r="NCV912" s="28"/>
      <c r="NCW912" s="28"/>
      <c r="NCX912" s="28"/>
      <c r="NCY912" s="28"/>
      <c r="NCZ912" s="28"/>
      <c r="NDA912" s="28"/>
      <c r="NDB912" s="28"/>
      <c r="NDC912" s="28"/>
      <c r="NDD912" s="28"/>
      <c r="NDE912" s="28"/>
      <c r="NDF912" s="28"/>
      <c r="NDG912" s="28"/>
      <c r="NDH912" s="28"/>
      <c r="NDI912" s="28"/>
      <c r="NDJ912" s="28"/>
      <c r="NDK912" s="28"/>
      <c r="NDL912" s="28"/>
      <c r="NDM912" s="28"/>
      <c r="NDN912" s="28"/>
      <c r="NDO912" s="28"/>
      <c r="NDP912" s="28"/>
      <c r="NDQ912" s="28"/>
      <c r="NDR912" s="28"/>
      <c r="NDS912" s="28"/>
      <c r="NDT912" s="28"/>
      <c r="NDU912" s="28"/>
      <c r="NDV912" s="28"/>
      <c r="NDW912" s="28"/>
      <c r="NDX912" s="28"/>
      <c r="NDY912" s="28"/>
      <c r="NDZ912" s="28"/>
      <c r="NEA912" s="28"/>
      <c r="NEB912" s="28"/>
      <c r="NEC912" s="28"/>
      <c r="NED912" s="28"/>
      <c r="NEE912" s="28"/>
      <c r="NEF912" s="28"/>
      <c r="NEG912" s="28"/>
      <c r="NEH912" s="28"/>
      <c r="NEI912" s="28"/>
      <c r="NEJ912" s="28"/>
      <c r="NEK912" s="28"/>
      <c r="NEL912" s="28"/>
      <c r="NEM912" s="28"/>
      <c r="NEN912" s="28"/>
      <c r="NEO912" s="28"/>
      <c r="NEP912" s="28"/>
      <c r="NEQ912" s="28"/>
      <c r="NER912" s="28"/>
      <c r="NES912" s="28"/>
      <c r="NET912" s="28"/>
      <c r="NEU912" s="28"/>
      <c r="NEV912" s="28"/>
      <c r="NEW912" s="28"/>
      <c r="NEX912" s="28"/>
      <c r="NEY912" s="28"/>
      <c r="NEZ912" s="28"/>
      <c r="NFA912" s="28"/>
      <c r="NFB912" s="28"/>
      <c r="NFC912" s="28"/>
      <c r="NFD912" s="28"/>
      <c r="NFE912" s="28"/>
      <c r="NFF912" s="28"/>
      <c r="NFG912" s="28"/>
      <c r="NFH912" s="28"/>
      <c r="NFI912" s="28"/>
      <c r="NFJ912" s="28"/>
      <c r="NFK912" s="28"/>
      <c r="NFL912" s="28"/>
      <c r="NFM912" s="28"/>
      <c r="NFN912" s="28"/>
      <c r="NFO912" s="28"/>
      <c r="NFP912" s="28"/>
      <c r="NFQ912" s="28"/>
      <c r="NFR912" s="28"/>
      <c r="NFS912" s="28"/>
      <c r="NFT912" s="28"/>
      <c r="NFU912" s="28"/>
      <c r="NFV912" s="28"/>
      <c r="NFW912" s="28"/>
      <c r="NFX912" s="28"/>
      <c r="NFY912" s="28"/>
      <c r="NFZ912" s="28"/>
      <c r="NGA912" s="28"/>
      <c r="NGB912" s="28"/>
      <c r="NGC912" s="28"/>
      <c r="NGD912" s="28"/>
      <c r="NGE912" s="28"/>
      <c r="NGF912" s="28"/>
      <c r="NGG912" s="28"/>
      <c r="NGH912" s="28"/>
      <c r="NGI912" s="28"/>
      <c r="NGJ912" s="28"/>
      <c r="NGK912" s="28"/>
      <c r="NGL912" s="28"/>
      <c r="NGM912" s="28"/>
      <c r="NGN912" s="28"/>
      <c r="NGO912" s="28"/>
      <c r="NGP912" s="28"/>
      <c r="NGQ912" s="28"/>
      <c r="NGR912" s="28"/>
      <c r="NGS912" s="28"/>
      <c r="NGT912" s="28"/>
      <c r="NGU912" s="28"/>
      <c r="NGV912" s="28"/>
      <c r="NGW912" s="28"/>
      <c r="NGX912" s="28"/>
      <c r="NGY912" s="28"/>
      <c r="NGZ912" s="28"/>
      <c r="NHA912" s="28"/>
      <c r="NHB912" s="28"/>
      <c r="NHC912" s="28"/>
      <c r="NHD912" s="28"/>
      <c r="NHE912" s="28"/>
      <c r="NHF912" s="28"/>
      <c r="NHG912" s="28"/>
      <c r="NHH912" s="28"/>
      <c r="NHI912" s="28"/>
      <c r="NHJ912" s="28"/>
      <c r="NHK912" s="28"/>
      <c r="NHL912" s="28"/>
      <c r="NHM912" s="28"/>
      <c r="NHN912" s="28"/>
      <c r="NHO912" s="28"/>
      <c r="NHP912" s="28"/>
      <c r="NHQ912" s="28"/>
      <c r="NHR912" s="28"/>
      <c r="NHS912" s="28"/>
      <c r="NHT912" s="28"/>
      <c r="NHU912" s="28"/>
      <c r="NHV912" s="28"/>
      <c r="NHW912" s="28"/>
      <c r="NHX912" s="28"/>
      <c r="NHY912" s="28"/>
      <c r="NHZ912" s="28"/>
      <c r="NIA912" s="28"/>
      <c r="NIB912" s="28"/>
      <c r="NIC912" s="28"/>
      <c r="NID912" s="28"/>
      <c r="NIE912" s="28"/>
      <c r="NIF912" s="28"/>
      <c r="NIG912" s="28"/>
      <c r="NIH912" s="28"/>
      <c r="NII912" s="28"/>
      <c r="NIJ912" s="28"/>
      <c r="NIK912" s="28"/>
      <c r="NIL912" s="28"/>
      <c r="NIM912" s="28"/>
      <c r="NIN912" s="28"/>
      <c r="NIO912" s="28"/>
      <c r="NIP912" s="28"/>
      <c r="NIQ912" s="28"/>
      <c r="NIR912" s="28"/>
      <c r="NIS912" s="28"/>
      <c r="NIT912" s="28"/>
      <c r="NIU912" s="28"/>
      <c r="NIV912" s="28"/>
      <c r="NIW912" s="28"/>
      <c r="NIX912" s="28"/>
      <c r="NIY912" s="28"/>
      <c r="NIZ912" s="28"/>
      <c r="NJA912" s="28"/>
      <c r="NJB912" s="28"/>
      <c r="NJC912" s="28"/>
      <c r="NJD912" s="28"/>
      <c r="NJE912" s="28"/>
      <c r="NJF912" s="28"/>
      <c r="NJG912" s="28"/>
      <c r="NJH912" s="28"/>
      <c r="NJI912" s="28"/>
      <c r="NJJ912" s="28"/>
      <c r="NJK912" s="28"/>
      <c r="NJL912" s="28"/>
      <c r="NJM912" s="28"/>
      <c r="NJN912" s="28"/>
      <c r="NJO912" s="28"/>
      <c r="NJP912" s="28"/>
      <c r="NJQ912" s="28"/>
      <c r="NJR912" s="28"/>
      <c r="NJS912" s="28"/>
      <c r="NJT912" s="28"/>
      <c r="NJU912" s="28"/>
      <c r="NJV912" s="28"/>
      <c r="NJW912" s="28"/>
      <c r="NJX912" s="28"/>
      <c r="NJY912" s="28"/>
      <c r="NJZ912" s="28"/>
      <c r="NKA912" s="28"/>
      <c r="NKB912" s="28"/>
      <c r="NKC912" s="28"/>
      <c r="NKD912" s="28"/>
      <c r="NKE912" s="28"/>
      <c r="NKF912" s="28"/>
      <c r="NKG912" s="28"/>
      <c r="NKH912" s="28"/>
      <c r="NKI912" s="28"/>
      <c r="NKJ912" s="28"/>
      <c r="NKK912" s="28"/>
      <c r="NKL912" s="28"/>
      <c r="NKM912" s="28"/>
      <c r="NKN912" s="28"/>
      <c r="NKO912" s="28"/>
      <c r="NKP912" s="28"/>
      <c r="NKQ912" s="28"/>
      <c r="NKR912" s="28"/>
      <c r="NKS912" s="28"/>
      <c r="NKT912" s="28"/>
      <c r="NKU912" s="28"/>
      <c r="NKV912" s="28"/>
      <c r="NKW912" s="28"/>
      <c r="NKX912" s="28"/>
      <c r="NKY912" s="28"/>
      <c r="NKZ912" s="28"/>
      <c r="NLA912" s="28"/>
      <c r="NLB912" s="28"/>
      <c r="NLC912" s="28"/>
      <c r="NLD912" s="28"/>
      <c r="NLE912" s="28"/>
      <c r="NLF912" s="28"/>
      <c r="NLG912" s="28"/>
      <c r="NLH912" s="28"/>
      <c r="NLI912" s="28"/>
      <c r="NLJ912" s="28"/>
      <c r="NLK912" s="28"/>
      <c r="NLL912" s="28"/>
      <c r="NLM912" s="28"/>
      <c r="NLN912" s="28"/>
      <c r="NLO912" s="28"/>
      <c r="NLP912" s="28"/>
      <c r="NLQ912" s="28"/>
      <c r="NLR912" s="28"/>
      <c r="NLS912" s="28"/>
      <c r="NLT912" s="28"/>
      <c r="NLU912" s="28"/>
      <c r="NLV912" s="28"/>
      <c r="NLW912" s="28"/>
      <c r="NLX912" s="28"/>
      <c r="NLY912" s="28"/>
      <c r="NLZ912" s="28"/>
      <c r="NMA912" s="28"/>
      <c r="NMB912" s="28"/>
      <c r="NMC912" s="28"/>
      <c r="NMD912" s="28"/>
      <c r="NME912" s="28"/>
      <c r="NMF912" s="28"/>
      <c r="NMG912" s="28"/>
      <c r="NMH912" s="28"/>
      <c r="NMI912" s="28"/>
      <c r="NMJ912" s="28"/>
      <c r="NMK912" s="28"/>
      <c r="NML912" s="28"/>
      <c r="NMM912" s="28"/>
      <c r="NMN912" s="28"/>
      <c r="NMO912" s="28"/>
      <c r="NMP912" s="28"/>
      <c r="NMQ912" s="28"/>
      <c r="NMR912" s="28"/>
      <c r="NMS912" s="28"/>
      <c r="NMT912" s="28"/>
      <c r="NMU912" s="28"/>
      <c r="NMV912" s="28"/>
      <c r="NMW912" s="28"/>
      <c r="NMX912" s="28"/>
      <c r="NMY912" s="28"/>
      <c r="NMZ912" s="28"/>
      <c r="NNA912" s="28"/>
      <c r="NNB912" s="28"/>
      <c r="NNC912" s="28"/>
      <c r="NND912" s="28"/>
      <c r="NNE912" s="28"/>
      <c r="NNF912" s="28"/>
      <c r="NNG912" s="28"/>
      <c r="NNH912" s="28"/>
      <c r="NNI912" s="28"/>
      <c r="NNJ912" s="28"/>
      <c r="NNK912" s="28"/>
      <c r="NNL912" s="28"/>
      <c r="NNM912" s="28"/>
      <c r="NNN912" s="28"/>
      <c r="NNO912" s="28"/>
      <c r="NNP912" s="28"/>
      <c r="NNQ912" s="28"/>
      <c r="NNR912" s="28"/>
      <c r="NNS912" s="28"/>
      <c r="NNT912" s="28"/>
      <c r="NNU912" s="28"/>
      <c r="NNV912" s="28"/>
      <c r="NNW912" s="28"/>
      <c r="NNX912" s="28"/>
      <c r="NNY912" s="28"/>
      <c r="NNZ912" s="28"/>
      <c r="NOA912" s="28"/>
      <c r="NOB912" s="28"/>
      <c r="NOC912" s="28"/>
      <c r="NOD912" s="28"/>
      <c r="NOE912" s="28"/>
      <c r="NOF912" s="28"/>
      <c r="NOG912" s="28"/>
      <c r="NOH912" s="28"/>
      <c r="NOI912" s="28"/>
      <c r="NOJ912" s="28"/>
      <c r="NOK912" s="28"/>
      <c r="NOL912" s="28"/>
      <c r="NOM912" s="28"/>
      <c r="NON912" s="28"/>
      <c r="NOO912" s="28"/>
      <c r="NOP912" s="28"/>
      <c r="NOQ912" s="28"/>
      <c r="NOR912" s="28"/>
      <c r="NOS912" s="28"/>
      <c r="NOT912" s="28"/>
      <c r="NOU912" s="28"/>
      <c r="NOV912" s="28"/>
      <c r="NOW912" s="28"/>
      <c r="NOX912" s="28"/>
      <c r="NOY912" s="28"/>
      <c r="NOZ912" s="28"/>
      <c r="NPA912" s="28"/>
      <c r="NPB912" s="28"/>
      <c r="NPC912" s="28"/>
      <c r="NPD912" s="28"/>
      <c r="NPE912" s="28"/>
      <c r="NPF912" s="28"/>
      <c r="NPG912" s="28"/>
      <c r="NPH912" s="28"/>
      <c r="NPI912" s="28"/>
      <c r="NPJ912" s="28"/>
      <c r="NPK912" s="28"/>
      <c r="NPL912" s="28"/>
      <c r="NPM912" s="28"/>
      <c r="NPN912" s="28"/>
      <c r="NPO912" s="28"/>
      <c r="NPP912" s="28"/>
      <c r="NPQ912" s="28"/>
      <c r="NPR912" s="28"/>
      <c r="NPS912" s="28"/>
      <c r="NPT912" s="28"/>
      <c r="NPU912" s="28"/>
      <c r="NPV912" s="28"/>
      <c r="NPW912" s="28"/>
      <c r="NPX912" s="28"/>
      <c r="NPY912" s="28"/>
      <c r="NPZ912" s="28"/>
      <c r="NQA912" s="28"/>
      <c r="NQB912" s="28"/>
      <c r="NQC912" s="28"/>
      <c r="NQD912" s="28"/>
      <c r="NQE912" s="28"/>
      <c r="NQF912" s="28"/>
      <c r="NQG912" s="28"/>
      <c r="NQH912" s="28"/>
      <c r="NQI912" s="28"/>
      <c r="NQJ912" s="28"/>
      <c r="NQK912" s="28"/>
      <c r="NQL912" s="28"/>
      <c r="NQM912" s="28"/>
      <c r="NQN912" s="28"/>
      <c r="NQO912" s="28"/>
      <c r="NQP912" s="28"/>
      <c r="NQQ912" s="28"/>
      <c r="NQR912" s="28"/>
      <c r="NQS912" s="28"/>
      <c r="NQT912" s="28"/>
      <c r="NQU912" s="28"/>
      <c r="NQV912" s="28"/>
      <c r="NQW912" s="28"/>
      <c r="NQX912" s="28"/>
      <c r="NQY912" s="28"/>
      <c r="NQZ912" s="28"/>
      <c r="NRA912" s="28"/>
      <c r="NRB912" s="28"/>
      <c r="NRC912" s="28"/>
      <c r="NRD912" s="28"/>
      <c r="NRE912" s="28"/>
      <c r="NRF912" s="28"/>
      <c r="NRG912" s="28"/>
      <c r="NRH912" s="28"/>
      <c r="NRI912" s="28"/>
      <c r="NRJ912" s="28"/>
      <c r="NRK912" s="28"/>
      <c r="NRL912" s="28"/>
      <c r="NRM912" s="28"/>
      <c r="NRN912" s="28"/>
      <c r="NRO912" s="28"/>
      <c r="NRP912" s="28"/>
      <c r="NRQ912" s="28"/>
      <c r="NRR912" s="28"/>
      <c r="NRS912" s="28"/>
      <c r="NRT912" s="28"/>
      <c r="NRU912" s="28"/>
      <c r="NRV912" s="28"/>
      <c r="NRW912" s="28"/>
      <c r="NRX912" s="28"/>
      <c r="NRY912" s="28"/>
      <c r="NRZ912" s="28"/>
      <c r="NSA912" s="28"/>
      <c r="NSB912" s="28"/>
      <c r="NSC912" s="28"/>
      <c r="NSD912" s="28"/>
      <c r="NSE912" s="28"/>
      <c r="NSF912" s="28"/>
      <c r="NSG912" s="28"/>
      <c r="NSH912" s="28"/>
      <c r="NSI912" s="28"/>
      <c r="NSJ912" s="28"/>
      <c r="NSK912" s="28"/>
      <c r="NSL912" s="28"/>
      <c r="NSM912" s="28"/>
      <c r="NSN912" s="28"/>
      <c r="NSO912" s="28"/>
      <c r="NSP912" s="28"/>
      <c r="NSQ912" s="28"/>
      <c r="NSR912" s="28"/>
      <c r="NSS912" s="28"/>
      <c r="NST912" s="28"/>
      <c r="NSU912" s="28"/>
      <c r="NSV912" s="28"/>
      <c r="NSW912" s="28"/>
      <c r="NSX912" s="28"/>
      <c r="NSY912" s="28"/>
      <c r="NSZ912" s="28"/>
      <c r="NTA912" s="28"/>
      <c r="NTB912" s="28"/>
      <c r="NTC912" s="28"/>
      <c r="NTD912" s="28"/>
      <c r="NTE912" s="28"/>
      <c r="NTF912" s="28"/>
      <c r="NTG912" s="28"/>
      <c r="NTH912" s="28"/>
      <c r="NTI912" s="28"/>
      <c r="NTJ912" s="28"/>
      <c r="NTK912" s="28"/>
      <c r="NTL912" s="28"/>
      <c r="NTM912" s="28"/>
      <c r="NTN912" s="28"/>
      <c r="NTO912" s="28"/>
      <c r="NTP912" s="28"/>
      <c r="NTQ912" s="28"/>
      <c r="NTR912" s="28"/>
      <c r="NTS912" s="28"/>
      <c r="NTT912" s="28"/>
      <c r="NTU912" s="28"/>
      <c r="NTV912" s="28"/>
      <c r="NTW912" s="28"/>
      <c r="NTX912" s="28"/>
      <c r="NTY912" s="28"/>
      <c r="NTZ912" s="28"/>
      <c r="NUA912" s="28"/>
      <c r="NUB912" s="28"/>
      <c r="NUC912" s="28"/>
      <c r="NUD912" s="28"/>
      <c r="NUE912" s="28"/>
      <c r="NUF912" s="28"/>
      <c r="NUG912" s="28"/>
      <c r="NUH912" s="28"/>
      <c r="NUI912" s="28"/>
      <c r="NUJ912" s="28"/>
      <c r="NUK912" s="28"/>
      <c r="NUL912" s="28"/>
      <c r="NUM912" s="28"/>
      <c r="NUN912" s="28"/>
      <c r="NUO912" s="28"/>
      <c r="NUP912" s="28"/>
      <c r="NUQ912" s="28"/>
      <c r="NUR912" s="28"/>
      <c r="NUS912" s="28"/>
      <c r="NUT912" s="28"/>
      <c r="NUU912" s="28"/>
      <c r="NUV912" s="28"/>
      <c r="NUW912" s="28"/>
      <c r="NUX912" s="28"/>
      <c r="NUY912" s="28"/>
      <c r="NUZ912" s="28"/>
      <c r="NVA912" s="28"/>
      <c r="NVB912" s="28"/>
      <c r="NVC912" s="28"/>
      <c r="NVD912" s="28"/>
      <c r="NVE912" s="28"/>
      <c r="NVF912" s="28"/>
      <c r="NVG912" s="28"/>
      <c r="NVH912" s="28"/>
      <c r="NVI912" s="28"/>
      <c r="NVJ912" s="28"/>
      <c r="NVK912" s="28"/>
      <c r="NVL912" s="28"/>
      <c r="NVM912" s="28"/>
      <c r="NVN912" s="28"/>
      <c r="NVO912" s="28"/>
      <c r="NVP912" s="28"/>
      <c r="NVQ912" s="28"/>
      <c r="NVR912" s="28"/>
      <c r="NVS912" s="28"/>
      <c r="NVT912" s="28"/>
      <c r="NVU912" s="28"/>
      <c r="NVV912" s="28"/>
      <c r="NVW912" s="28"/>
      <c r="NVX912" s="28"/>
      <c r="NVY912" s="28"/>
      <c r="NVZ912" s="28"/>
      <c r="NWA912" s="28"/>
      <c r="NWB912" s="28"/>
      <c r="NWC912" s="28"/>
      <c r="NWD912" s="28"/>
      <c r="NWE912" s="28"/>
      <c r="NWF912" s="28"/>
      <c r="NWG912" s="28"/>
      <c r="NWH912" s="28"/>
      <c r="NWI912" s="28"/>
      <c r="NWJ912" s="28"/>
      <c r="NWK912" s="28"/>
      <c r="NWL912" s="28"/>
      <c r="NWM912" s="28"/>
      <c r="NWN912" s="28"/>
      <c r="NWO912" s="28"/>
      <c r="NWP912" s="28"/>
      <c r="NWQ912" s="28"/>
      <c r="NWR912" s="28"/>
      <c r="NWS912" s="28"/>
      <c r="NWT912" s="28"/>
      <c r="NWU912" s="28"/>
      <c r="NWV912" s="28"/>
      <c r="NWW912" s="28"/>
      <c r="NWX912" s="28"/>
      <c r="NWY912" s="28"/>
      <c r="NWZ912" s="28"/>
      <c r="NXA912" s="28"/>
      <c r="NXB912" s="28"/>
      <c r="NXC912" s="28"/>
      <c r="NXD912" s="28"/>
      <c r="NXE912" s="28"/>
      <c r="NXF912" s="28"/>
      <c r="NXG912" s="28"/>
      <c r="NXH912" s="28"/>
      <c r="NXI912" s="28"/>
      <c r="NXJ912" s="28"/>
      <c r="NXK912" s="28"/>
      <c r="NXL912" s="28"/>
      <c r="NXM912" s="28"/>
      <c r="NXN912" s="28"/>
      <c r="NXO912" s="28"/>
      <c r="NXP912" s="28"/>
      <c r="NXQ912" s="28"/>
      <c r="NXR912" s="28"/>
      <c r="NXS912" s="28"/>
      <c r="NXT912" s="28"/>
      <c r="NXU912" s="28"/>
      <c r="NXV912" s="28"/>
      <c r="NXW912" s="28"/>
      <c r="NXX912" s="28"/>
      <c r="NXY912" s="28"/>
      <c r="NXZ912" s="28"/>
      <c r="NYA912" s="28"/>
      <c r="NYB912" s="28"/>
      <c r="NYC912" s="28"/>
      <c r="NYD912" s="28"/>
      <c r="NYE912" s="28"/>
      <c r="NYF912" s="28"/>
      <c r="NYG912" s="28"/>
      <c r="NYH912" s="28"/>
      <c r="NYI912" s="28"/>
      <c r="NYJ912" s="28"/>
      <c r="NYK912" s="28"/>
      <c r="NYL912" s="28"/>
      <c r="NYM912" s="28"/>
      <c r="NYN912" s="28"/>
      <c r="NYO912" s="28"/>
      <c r="NYP912" s="28"/>
      <c r="NYQ912" s="28"/>
      <c r="NYR912" s="28"/>
      <c r="NYS912" s="28"/>
      <c r="NYT912" s="28"/>
      <c r="NYU912" s="28"/>
      <c r="NYV912" s="28"/>
      <c r="NYW912" s="28"/>
      <c r="NYX912" s="28"/>
      <c r="NYY912" s="28"/>
      <c r="NYZ912" s="28"/>
      <c r="NZA912" s="28"/>
      <c r="NZB912" s="28"/>
      <c r="NZC912" s="28"/>
      <c r="NZD912" s="28"/>
      <c r="NZE912" s="28"/>
      <c r="NZF912" s="28"/>
      <c r="NZG912" s="28"/>
      <c r="NZH912" s="28"/>
      <c r="NZI912" s="28"/>
      <c r="NZJ912" s="28"/>
      <c r="NZK912" s="28"/>
      <c r="NZL912" s="28"/>
      <c r="NZM912" s="28"/>
      <c r="NZN912" s="28"/>
      <c r="NZO912" s="28"/>
      <c r="NZP912" s="28"/>
      <c r="NZQ912" s="28"/>
      <c r="NZR912" s="28"/>
      <c r="NZS912" s="28"/>
      <c r="NZT912" s="28"/>
      <c r="NZU912" s="28"/>
      <c r="NZV912" s="28"/>
      <c r="NZW912" s="28"/>
      <c r="NZX912" s="28"/>
      <c r="NZY912" s="28"/>
      <c r="NZZ912" s="28"/>
      <c r="OAA912" s="28"/>
      <c r="OAB912" s="28"/>
      <c r="OAC912" s="28"/>
      <c r="OAD912" s="28"/>
      <c r="OAE912" s="28"/>
      <c r="OAF912" s="28"/>
      <c r="OAG912" s="28"/>
      <c r="OAH912" s="28"/>
      <c r="OAI912" s="28"/>
      <c r="OAJ912" s="28"/>
      <c r="OAK912" s="28"/>
      <c r="OAL912" s="28"/>
      <c r="OAM912" s="28"/>
      <c r="OAN912" s="28"/>
      <c r="OAO912" s="28"/>
      <c r="OAP912" s="28"/>
      <c r="OAQ912" s="28"/>
      <c r="OAR912" s="28"/>
      <c r="OAS912" s="28"/>
      <c r="OAT912" s="28"/>
      <c r="OAU912" s="28"/>
      <c r="OAV912" s="28"/>
      <c r="OAW912" s="28"/>
      <c r="OAX912" s="28"/>
      <c r="OAY912" s="28"/>
      <c r="OAZ912" s="28"/>
      <c r="OBA912" s="28"/>
      <c r="OBB912" s="28"/>
      <c r="OBC912" s="28"/>
      <c r="OBD912" s="28"/>
      <c r="OBE912" s="28"/>
      <c r="OBF912" s="28"/>
      <c r="OBG912" s="28"/>
      <c r="OBH912" s="28"/>
      <c r="OBI912" s="28"/>
      <c r="OBJ912" s="28"/>
      <c r="OBK912" s="28"/>
      <c r="OBL912" s="28"/>
      <c r="OBM912" s="28"/>
      <c r="OBN912" s="28"/>
      <c r="OBO912" s="28"/>
      <c r="OBP912" s="28"/>
      <c r="OBQ912" s="28"/>
      <c r="OBR912" s="28"/>
      <c r="OBS912" s="28"/>
      <c r="OBT912" s="28"/>
      <c r="OBU912" s="28"/>
      <c r="OBV912" s="28"/>
      <c r="OBW912" s="28"/>
      <c r="OBX912" s="28"/>
      <c r="OBY912" s="28"/>
      <c r="OBZ912" s="28"/>
      <c r="OCA912" s="28"/>
      <c r="OCB912" s="28"/>
      <c r="OCC912" s="28"/>
      <c r="OCD912" s="28"/>
      <c r="OCE912" s="28"/>
      <c r="OCF912" s="28"/>
      <c r="OCG912" s="28"/>
      <c r="OCH912" s="28"/>
      <c r="OCI912" s="28"/>
      <c r="OCJ912" s="28"/>
      <c r="OCK912" s="28"/>
      <c r="OCL912" s="28"/>
      <c r="OCM912" s="28"/>
      <c r="OCN912" s="28"/>
      <c r="OCO912" s="28"/>
      <c r="OCP912" s="28"/>
      <c r="OCQ912" s="28"/>
      <c r="OCR912" s="28"/>
      <c r="OCS912" s="28"/>
      <c r="OCT912" s="28"/>
      <c r="OCU912" s="28"/>
      <c r="OCV912" s="28"/>
      <c r="OCW912" s="28"/>
      <c r="OCX912" s="28"/>
      <c r="OCY912" s="28"/>
      <c r="OCZ912" s="28"/>
      <c r="ODA912" s="28"/>
      <c r="ODB912" s="28"/>
      <c r="ODC912" s="28"/>
      <c r="ODD912" s="28"/>
      <c r="ODE912" s="28"/>
      <c r="ODF912" s="28"/>
      <c r="ODG912" s="28"/>
      <c r="ODH912" s="28"/>
      <c r="ODI912" s="28"/>
      <c r="ODJ912" s="28"/>
      <c r="ODK912" s="28"/>
      <c r="ODL912" s="28"/>
      <c r="ODM912" s="28"/>
      <c r="ODN912" s="28"/>
      <c r="ODO912" s="28"/>
      <c r="ODP912" s="28"/>
      <c r="ODQ912" s="28"/>
      <c r="ODR912" s="28"/>
      <c r="ODS912" s="28"/>
      <c r="ODT912" s="28"/>
      <c r="ODU912" s="28"/>
      <c r="ODV912" s="28"/>
      <c r="ODW912" s="28"/>
      <c r="ODX912" s="28"/>
      <c r="ODY912" s="28"/>
      <c r="ODZ912" s="28"/>
      <c r="OEA912" s="28"/>
      <c r="OEB912" s="28"/>
      <c r="OEC912" s="28"/>
      <c r="OED912" s="28"/>
      <c r="OEE912" s="28"/>
      <c r="OEF912" s="28"/>
      <c r="OEG912" s="28"/>
      <c r="OEH912" s="28"/>
      <c r="OEI912" s="28"/>
      <c r="OEJ912" s="28"/>
      <c r="OEK912" s="28"/>
      <c r="OEL912" s="28"/>
      <c r="OEM912" s="28"/>
      <c r="OEN912" s="28"/>
      <c r="OEO912" s="28"/>
      <c r="OEP912" s="28"/>
      <c r="OEQ912" s="28"/>
      <c r="OER912" s="28"/>
      <c r="OES912" s="28"/>
      <c r="OET912" s="28"/>
      <c r="OEU912" s="28"/>
      <c r="OEV912" s="28"/>
      <c r="OEW912" s="28"/>
      <c r="OEX912" s="28"/>
      <c r="OEY912" s="28"/>
      <c r="OEZ912" s="28"/>
      <c r="OFA912" s="28"/>
      <c r="OFB912" s="28"/>
      <c r="OFC912" s="28"/>
      <c r="OFD912" s="28"/>
      <c r="OFE912" s="28"/>
      <c r="OFF912" s="28"/>
      <c r="OFG912" s="28"/>
      <c r="OFH912" s="28"/>
      <c r="OFI912" s="28"/>
      <c r="OFJ912" s="28"/>
      <c r="OFK912" s="28"/>
      <c r="OFL912" s="28"/>
      <c r="OFM912" s="28"/>
      <c r="OFN912" s="28"/>
      <c r="OFO912" s="28"/>
      <c r="OFP912" s="28"/>
      <c r="OFQ912" s="28"/>
      <c r="OFR912" s="28"/>
      <c r="OFS912" s="28"/>
      <c r="OFT912" s="28"/>
      <c r="OFU912" s="28"/>
      <c r="OFV912" s="28"/>
      <c r="OFW912" s="28"/>
      <c r="OFX912" s="28"/>
      <c r="OFY912" s="28"/>
      <c r="OFZ912" s="28"/>
      <c r="OGA912" s="28"/>
      <c r="OGB912" s="28"/>
      <c r="OGC912" s="28"/>
      <c r="OGD912" s="28"/>
      <c r="OGE912" s="28"/>
      <c r="OGF912" s="28"/>
      <c r="OGG912" s="28"/>
      <c r="OGH912" s="28"/>
      <c r="OGI912" s="28"/>
      <c r="OGJ912" s="28"/>
      <c r="OGK912" s="28"/>
      <c r="OGL912" s="28"/>
      <c r="OGM912" s="28"/>
      <c r="OGN912" s="28"/>
      <c r="OGO912" s="28"/>
      <c r="OGP912" s="28"/>
      <c r="OGQ912" s="28"/>
      <c r="OGR912" s="28"/>
      <c r="OGS912" s="28"/>
      <c r="OGT912" s="28"/>
      <c r="OGU912" s="28"/>
      <c r="OGV912" s="28"/>
      <c r="OGW912" s="28"/>
      <c r="OGX912" s="28"/>
      <c r="OGY912" s="28"/>
      <c r="OGZ912" s="28"/>
      <c r="OHA912" s="28"/>
      <c r="OHB912" s="28"/>
      <c r="OHC912" s="28"/>
      <c r="OHD912" s="28"/>
      <c r="OHE912" s="28"/>
      <c r="OHF912" s="28"/>
      <c r="OHG912" s="28"/>
      <c r="OHH912" s="28"/>
      <c r="OHI912" s="28"/>
      <c r="OHJ912" s="28"/>
      <c r="OHK912" s="28"/>
      <c r="OHL912" s="28"/>
      <c r="OHM912" s="28"/>
      <c r="OHN912" s="28"/>
      <c r="OHO912" s="28"/>
      <c r="OHP912" s="28"/>
      <c r="OHQ912" s="28"/>
      <c r="OHR912" s="28"/>
      <c r="OHS912" s="28"/>
      <c r="OHT912" s="28"/>
      <c r="OHU912" s="28"/>
      <c r="OHV912" s="28"/>
      <c r="OHW912" s="28"/>
      <c r="OHX912" s="28"/>
      <c r="OHY912" s="28"/>
      <c r="OHZ912" s="28"/>
      <c r="OIA912" s="28"/>
      <c r="OIB912" s="28"/>
      <c r="OIC912" s="28"/>
      <c r="OID912" s="28"/>
      <c r="OIE912" s="28"/>
      <c r="OIF912" s="28"/>
      <c r="OIG912" s="28"/>
      <c r="OIH912" s="28"/>
      <c r="OII912" s="28"/>
      <c r="OIJ912" s="28"/>
      <c r="OIK912" s="28"/>
      <c r="OIL912" s="28"/>
      <c r="OIM912" s="28"/>
      <c r="OIN912" s="28"/>
      <c r="OIO912" s="28"/>
      <c r="OIP912" s="28"/>
      <c r="OIQ912" s="28"/>
      <c r="OIR912" s="28"/>
      <c r="OIS912" s="28"/>
      <c r="OIT912" s="28"/>
      <c r="OIU912" s="28"/>
      <c r="OIV912" s="28"/>
      <c r="OIW912" s="28"/>
      <c r="OIX912" s="28"/>
      <c r="OIY912" s="28"/>
      <c r="OIZ912" s="28"/>
      <c r="OJA912" s="28"/>
      <c r="OJB912" s="28"/>
      <c r="OJC912" s="28"/>
      <c r="OJD912" s="28"/>
      <c r="OJE912" s="28"/>
      <c r="OJF912" s="28"/>
      <c r="OJG912" s="28"/>
      <c r="OJH912" s="28"/>
      <c r="OJI912" s="28"/>
      <c r="OJJ912" s="28"/>
      <c r="OJK912" s="28"/>
      <c r="OJL912" s="28"/>
      <c r="OJM912" s="28"/>
      <c r="OJN912" s="28"/>
      <c r="OJO912" s="28"/>
      <c r="OJP912" s="28"/>
      <c r="OJQ912" s="28"/>
      <c r="OJR912" s="28"/>
      <c r="OJS912" s="28"/>
      <c r="OJT912" s="28"/>
      <c r="OJU912" s="28"/>
      <c r="OJV912" s="28"/>
      <c r="OJW912" s="28"/>
      <c r="OJX912" s="28"/>
      <c r="OJY912" s="28"/>
      <c r="OJZ912" s="28"/>
      <c r="OKA912" s="28"/>
      <c r="OKB912" s="28"/>
      <c r="OKC912" s="28"/>
      <c r="OKD912" s="28"/>
      <c r="OKE912" s="28"/>
      <c r="OKF912" s="28"/>
      <c r="OKG912" s="28"/>
      <c r="OKH912" s="28"/>
      <c r="OKI912" s="28"/>
      <c r="OKJ912" s="28"/>
      <c r="OKK912" s="28"/>
      <c r="OKL912" s="28"/>
      <c r="OKM912" s="28"/>
      <c r="OKN912" s="28"/>
      <c r="OKO912" s="28"/>
      <c r="OKP912" s="28"/>
      <c r="OKQ912" s="28"/>
      <c r="OKR912" s="28"/>
      <c r="OKS912" s="28"/>
      <c r="OKT912" s="28"/>
      <c r="OKU912" s="28"/>
      <c r="OKV912" s="28"/>
      <c r="OKW912" s="28"/>
      <c r="OKX912" s="28"/>
      <c r="OKY912" s="28"/>
      <c r="OKZ912" s="28"/>
      <c r="OLA912" s="28"/>
      <c r="OLB912" s="28"/>
      <c r="OLC912" s="28"/>
      <c r="OLD912" s="28"/>
      <c r="OLE912" s="28"/>
      <c r="OLF912" s="28"/>
      <c r="OLG912" s="28"/>
      <c r="OLH912" s="28"/>
      <c r="OLI912" s="28"/>
      <c r="OLJ912" s="28"/>
      <c r="OLK912" s="28"/>
      <c r="OLL912" s="28"/>
      <c r="OLM912" s="28"/>
      <c r="OLN912" s="28"/>
      <c r="OLO912" s="28"/>
      <c r="OLP912" s="28"/>
      <c r="OLQ912" s="28"/>
      <c r="OLR912" s="28"/>
      <c r="OLS912" s="28"/>
      <c r="OLT912" s="28"/>
      <c r="OLU912" s="28"/>
      <c r="OLV912" s="28"/>
      <c r="OLW912" s="28"/>
      <c r="OLX912" s="28"/>
      <c r="OLY912" s="28"/>
      <c r="OLZ912" s="28"/>
      <c r="OMA912" s="28"/>
      <c r="OMB912" s="28"/>
      <c r="OMC912" s="28"/>
      <c r="OMD912" s="28"/>
      <c r="OME912" s="28"/>
      <c r="OMF912" s="28"/>
      <c r="OMG912" s="28"/>
      <c r="OMH912" s="28"/>
      <c r="OMI912" s="28"/>
      <c r="OMJ912" s="28"/>
      <c r="OMK912" s="28"/>
      <c r="OML912" s="28"/>
      <c r="OMM912" s="28"/>
      <c r="OMN912" s="28"/>
      <c r="OMO912" s="28"/>
      <c r="OMP912" s="28"/>
      <c r="OMQ912" s="28"/>
      <c r="OMR912" s="28"/>
      <c r="OMS912" s="28"/>
      <c r="OMT912" s="28"/>
      <c r="OMU912" s="28"/>
      <c r="OMV912" s="28"/>
      <c r="OMW912" s="28"/>
      <c r="OMX912" s="28"/>
      <c r="OMY912" s="28"/>
      <c r="OMZ912" s="28"/>
      <c r="ONA912" s="28"/>
      <c r="ONB912" s="28"/>
      <c r="ONC912" s="28"/>
      <c r="OND912" s="28"/>
      <c r="ONE912" s="28"/>
      <c r="ONF912" s="28"/>
      <c r="ONG912" s="28"/>
      <c r="ONH912" s="28"/>
      <c r="ONI912" s="28"/>
      <c r="ONJ912" s="28"/>
      <c r="ONK912" s="28"/>
      <c r="ONL912" s="28"/>
      <c r="ONM912" s="28"/>
      <c r="ONN912" s="28"/>
      <c r="ONO912" s="28"/>
      <c r="ONP912" s="28"/>
      <c r="ONQ912" s="28"/>
      <c r="ONR912" s="28"/>
      <c r="ONS912" s="28"/>
      <c r="ONT912" s="28"/>
      <c r="ONU912" s="28"/>
      <c r="ONV912" s="28"/>
      <c r="ONW912" s="28"/>
      <c r="ONX912" s="28"/>
      <c r="ONY912" s="28"/>
      <c r="ONZ912" s="28"/>
      <c r="OOA912" s="28"/>
      <c r="OOB912" s="28"/>
      <c r="OOC912" s="28"/>
      <c r="OOD912" s="28"/>
      <c r="OOE912" s="28"/>
      <c r="OOF912" s="28"/>
      <c r="OOG912" s="28"/>
      <c r="OOH912" s="28"/>
      <c r="OOI912" s="28"/>
      <c r="OOJ912" s="28"/>
      <c r="OOK912" s="28"/>
      <c r="OOL912" s="28"/>
      <c r="OOM912" s="28"/>
      <c r="OON912" s="28"/>
      <c r="OOO912" s="28"/>
      <c r="OOP912" s="28"/>
      <c r="OOQ912" s="28"/>
      <c r="OOR912" s="28"/>
      <c r="OOS912" s="28"/>
      <c r="OOT912" s="28"/>
      <c r="OOU912" s="28"/>
      <c r="OOV912" s="28"/>
      <c r="OOW912" s="28"/>
      <c r="OOX912" s="28"/>
      <c r="OOY912" s="28"/>
      <c r="OOZ912" s="28"/>
      <c r="OPA912" s="28"/>
      <c r="OPB912" s="28"/>
      <c r="OPC912" s="28"/>
      <c r="OPD912" s="28"/>
      <c r="OPE912" s="28"/>
      <c r="OPF912" s="28"/>
      <c r="OPG912" s="28"/>
      <c r="OPH912" s="28"/>
      <c r="OPI912" s="28"/>
      <c r="OPJ912" s="28"/>
      <c r="OPK912" s="28"/>
      <c r="OPL912" s="28"/>
      <c r="OPM912" s="28"/>
      <c r="OPN912" s="28"/>
      <c r="OPO912" s="28"/>
      <c r="OPP912" s="28"/>
      <c r="OPQ912" s="28"/>
      <c r="OPR912" s="28"/>
      <c r="OPS912" s="28"/>
      <c r="OPT912" s="28"/>
      <c r="OPU912" s="28"/>
      <c r="OPV912" s="28"/>
      <c r="OPW912" s="28"/>
      <c r="OPX912" s="28"/>
      <c r="OPY912" s="28"/>
      <c r="OPZ912" s="28"/>
      <c r="OQA912" s="28"/>
      <c r="OQB912" s="28"/>
      <c r="OQC912" s="28"/>
      <c r="OQD912" s="28"/>
      <c r="OQE912" s="28"/>
      <c r="OQF912" s="28"/>
      <c r="OQG912" s="28"/>
      <c r="OQH912" s="28"/>
      <c r="OQI912" s="28"/>
      <c r="OQJ912" s="28"/>
      <c r="OQK912" s="28"/>
      <c r="OQL912" s="28"/>
      <c r="OQM912" s="28"/>
      <c r="OQN912" s="28"/>
      <c r="OQO912" s="28"/>
      <c r="OQP912" s="28"/>
      <c r="OQQ912" s="28"/>
      <c r="OQR912" s="28"/>
      <c r="OQS912" s="28"/>
      <c r="OQT912" s="28"/>
      <c r="OQU912" s="28"/>
      <c r="OQV912" s="28"/>
      <c r="OQW912" s="28"/>
      <c r="OQX912" s="28"/>
      <c r="OQY912" s="28"/>
      <c r="OQZ912" s="28"/>
      <c r="ORA912" s="28"/>
      <c r="ORB912" s="28"/>
      <c r="ORC912" s="28"/>
      <c r="ORD912" s="28"/>
      <c r="ORE912" s="28"/>
      <c r="ORF912" s="28"/>
      <c r="ORG912" s="28"/>
      <c r="ORH912" s="28"/>
      <c r="ORI912" s="28"/>
      <c r="ORJ912" s="28"/>
      <c r="ORK912" s="28"/>
      <c r="ORL912" s="28"/>
      <c r="ORM912" s="28"/>
      <c r="ORN912" s="28"/>
      <c r="ORO912" s="28"/>
      <c r="ORP912" s="28"/>
      <c r="ORQ912" s="28"/>
      <c r="ORR912" s="28"/>
      <c r="ORS912" s="28"/>
      <c r="ORT912" s="28"/>
      <c r="ORU912" s="28"/>
      <c r="ORV912" s="28"/>
      <c r="ORW912" s="28"/>
      <c r="ORX912" s="28"/>
      <c r="ORY912" s="28"/>
      <c r="ORZ912" s="28"/>
      <c r="OSA912" s="28"/>
      <c r="OSB912" s="28"/>
      <c r="OSC912" s="28"/>
      <c r="OSD912" s="28"/>
      <c r="OSE912" s="28"/>
      <c r="OSF912" s="28"/>
      <c r="OSG912" s="28"/>
      <c r="OSH912" s="28"/>
      <c r="OSI912" s="28"/>
      <c r="OSJ912" s="28"/>
      <c r="OSK912" s="28"/>
      <c r="OSL912" s="28"/>
      <c r="OSM912" s="28"/>
      <c r="OSN912" s="28"/>
      <c r="OSO912" s="28"/>
      <c r="OSP912" s="28"/>
      <c r="OSQ912" s="28"/>
      <c r="OSR912" s="28"/>
      <c r="OSS912" s="28"/>
      <c r="OST912" s="28"/>
      <c r="OSU912" s="28"/>
      <c r="OSV912" s="28"/>
      <c r="OSW912" s="28"/>
      <c r="OSX912" s="28"/>
      <c r="OSY912" s="28"/>
      <c r="OSZ912" s="28"/>
      <c r="OTA912" s="28"/>
      <c r="OTB912" s="28"/>
      <c r="OTC912" s="28"/>
      <c r="OTD912" s="28"/>
      <c r="OTE912" s="28"/>
      <c r="OTF912" s="28"/>
      <c r="OTG912" s="28"/>
      <c r="OTH912" s="28"/>
      <c r="OTI912" s="28"/>
      <c r="OTJ912" s="28"/>
      <c r="OTK912" s="28"/>
      <c r="OTL912" s="28"/>
      <c r="OTM912" s="28"/>
      <c r="OTN912" s="28"/>
      <c r="OTO912" s="28"/>
      <c r="OTP912" s="28"/>
      <c r="OTQ912" s="28"/>
      <c r="OTR912" s="28"/>
      <c r="OTS912" s="28"/>
      <c r="OTT912" s="28"/>
      <c r="OTU912" s="28"/>
      <c r="OTV912" s="28"/>
      <c r="OTW912" s="28"/>
      <c r="OTX912" s="28"/>
      <c r="OTY912" s="28"/>
      <c r="OTZ912" s="28"/>
      <c r="OUA912" s="28"/>
      <c r="OUB912" s="28"/>
      <c r="OUC912" s="28"/>
      <c r="OUD912" s="28"/>
      <c r="OUE912" s="28"/>
      <c r="OUF912" s="28"/>
      <c r="OUG912" s="28"/>
      <c r="OUH912" s="28"/>
      <c r="OUI912" s="28"/>
      <c r="OUJ912" s="28"/>
      <c r="OUK912" s="28"/>
      <c r="OUL912" s="28"/>
      <c r="OUM912" s="28"/>
      <c r="OUN912" s="28"/>
      <c r="OUO912" s="28"/>
      <c r="OUP912" s="28"/>
      <c r="OUQ912" s="28"/>
      <c r="OUR912" s="28"/>
      <c r="OUS912" s="28"/>
      <c r="OUT912" s="28"/>
      <c r="OUU912" s="28"/>
      <c r="OUV912" s="28"/>
      <c r="OUW912" s="28"/>
      <c r="OUX912" s="28"/>
      <c r="OUY912" s="28"/>
      <c r="OUZ912" s="28"/>
      <c r="OVA912" s="28"/>
      <c r="OVB912" s="28"/>
      <c r="OVC912" s="28"/>
      <c r="OVD912" s="28"/>
      <c r="OVE912" s="28"/>
      <c r="OVF912" s="28"/>
      <c r="OVG912" s="28"/>
      <c r="OVH912" s="28"/>
      <c r="OVI912" s="28"/>
      <c r="OVJ912" s="28"/>
      <c r="OVK912" s="28"/>
      <c r="OVL912" s="28"/>
      <c r="OVM912" s="28"/>
      <c r="OVN912" s="28"/>
      <c r="OVO912" s="28"/>
      <c r="OVP912" s="28"/>
      <c r="OVQ912" s="28"/>
      <c r="OVR912" s="28"/>
      <c r="OVS912" s="28"/>
      <c r="OVT912" s="28"/>
      <c r="OVU912" s="28"/>
      <c r="OVV912" s="28"/>
      <c r="OVW912" s="28"/>
      <c r="OVX912" s="28"/>
      <c r="OVY912" s="28"/>
      <c r="OVZ912" s="28"/>
      <c r="OWA912" s="28"/>
      <c r="OWB912" s="28"/>
      <c r="OWC912" s="28"/>
      <c r="OWD912" s="28"/>
      <c r="OWE912" s="28"/>
      <c r="OWF912" s="28"/>
      <c r="OWG912" s="28"/>
      <c r="OWH912" s="28"/>
      <c r="OWI912" s="28"/>
      <c r="OWJ912" s="28"/>
      <c r="OWK912" s="28"/>
      <c r="OWL912" s="28"/>
      <c r="OWM912" s="28"/>
      <c r="OWN912" s="28"/>
      <c r="OWO912" s="28"/>
      <c r="OWP912" s="28"/>
      <c r="OWQ912" s="28"/>
      <c r="OWR912" s="28"/>
      <c r="OWS912" s="28"/>
      <c r="OWT912" s="28"/>
      <c r="OWU912" s="28"/>
      <c r="OWV912" s="28"/>
      <c r="OWW912" s="28"/>
      <c r="OWX912" s="28"/>
      <c r="OWY912" s="28"/>
      <c r="OWZ912" s="28"/>
      <c r="OXA912" s="28"/>
      <c r="OXB912" s="28"/>
      <c r="OXC912" s="28"/>
      <c r="OXD912" s="28"/>
      <c r="OXE912" s="28"/>
      <c r="OXF912" s="28"/>
      <c r="OXG912" s="28"/>
      <c r="OXH912" s="28"/>
      <c r="OXI912" s="28"/>
      <c r="OXJ912" s="28"/>
      <c r="OXK912" s="28"/>
      <c r="OXL912" s="28"/>
      <c r="OXM912" s="28"/>
      <c r="OXN912" s="28"/>
      <c r="OXO912" s="28"/>
      <c r="OXP912" s="28"/>
      <c r="OXQ912" s="28"/>
      <c r="OXR912" s="28"/>
      <c r="OXS912" s="28"/>
      <c r="OXT912" s="28"/>
      <c r="OXU912" s="28"/>
      <c r="OXV912" s="28"/>
      <c r="OXW912" s="28"/>
      <c r="OXX912" s="28"/>
      <c r="OXY912" s="28"/>
      <c r="OXZ912" s="28"/>
      <c r="OYA912" s="28"/>
      <c r="OYB912" s="28"/>
      <c r="OYC912" s="28"/>
      <c r="OYD912" s="28"/>
      <c r="OYE912" s="28"/>
      <c r="OYF912" s="28"/>
      <c r="OYG912" s="28"/>
      <c r="OYH912" s="28"/>
      <c r="OYI912" s="28"/>
      <c r="OYJ912" s="28"/>
      <c r="OYK912" s="28"/>
      <c r="OYL912" s="28"/>
      <c r="OYM912" s="28"/>
      <c r="OYN912" s="28"/>
      <c r="OYO912" s="28"/>
      <c r="OYP912" s="28"/>
      <c r="OYQ912" s="28"/>
      <c r="OYR912" s="28"/>
      <c r="OYS912" s="28"/>
      <c r="OYT912" s="28"/>
      <c r="OYU912" s="28"/>
      <c r="OYV912" s="28"/>
      <c r="OYW912" s="28"/>
      <c r="OYX912" s="28"/>
      <c r="OYY912" s="28"/>
      <c r="OYZ912" s="28"/>
      <c r="OZA912" s="28"/>
      <c r="OZB912" s="28"/>
      <c r="OZC912" s="28"/>
      <c r="OZD912" s="28"/>
      <c r="OZE912" s="28"/>
      <c r="OZF912" s="28"/>
      <c r="OZG912" s="28"/>
      <c r="OZH912" s="28"/>
      <c r="OZI912" s="28"/>
      <c r="OZJ912" s="28"/>
      <c r="OZK912" s="28"/>
      <c r="OZL912" s="28"/>
      <c r="OZM912" s="28"/>
      <c r="OZN912" s="28"/>
      <c r="OZO912" s="28"/>
      <c r="OZP912" s="28"/>
      <c r="OZQ912" s="28"/>
      <c r="OZR912" s="28"/>
      <c r="OZS912" s="28"/>
      <c r="OZT912" s="28"/>
      <c r="OZU912" s="28"/>
      <c r="OZV912" s="28"/>
      <c r="OZW912" s="28"/>
      <c r="OZX912" s="28"/>
      <c r="OZY912" s="28"/>
      <c r="OZZ912" s="28"/>
      <c r="PAA912" s="28"/>
      <c r="PAB912" s="28"/>
      <c r="PAC912" s="28"/>
      <c r="PAD912" s="28"/>
      <c r="PAE912" s="28"/>
      <c r="PAF912" s="28"/>
      <c r="PAG912" s="28"/>
      <c r="PAH912" s="28"/>
      <c r="PAI912" s="28"/>
      <c r="PAJ912" s="28"/>
      <c r="PAK912" s="28"/>
      <c r="PAL912" s="28"/>
      <c r="PAM912" s="28"/>
      <c r="PAN912" s="28"/>
      <c r="PAO912" s="28"/>
      <c r="PAP912" s="28"/>
      <c r="PAQ912" s="28"/>
      <c r="PAR912" s="28"/>
      <c r="PAS912" s="28"/>
      <c r="PAT912" s="28"/>
      <c r="PAU912" s="28"/>
      <c r="PAV912" s="28"/>
      <c r="PAW912" s="28"/>
      <c r="PAX912" s="28"/>
      <c r="PAY912" s="28"/>
      <c r="PAZ912" s="28"/>
      <c r="PBA912" s="28"/>
      <c r="PBB912" s="28"/>
      <c r="PBC912" s="28"/>
      <c r="PBD912" s="28"/>
      <c r="PBE912" s="28"/>
      <c r="PBF912" s="28"/>
      <c r="PBG912" s="28"/>
      <c r="PBH912" s="28"/>
      <c r="PBI912" s="28"/>
      <c r="PBJ912" s="28"/>
      <c r="PBK912" s="28"/>
      <c r="PBL912" s="28"/>
      <c r="PBM912" s="28"/>
      <c r="PBN912" s="28"/>
      <c r="PBO912" s="28"/>
      <c r="PBP912" s="28"/>
      <c r="PBQ912" s="28"/>
      <c r="PBR912" s="28"/>
      <c r="PBS912" s="28"/>
      <c r="PBT912" s="28"/>
      <c r="PBU912" s="28"/>
      <c r="PBV912" s="28"/>
      <c r="PBW912" s="28"/>
      <c r="PBX912" s="28"/>
      <c r="PBY912" s="28"/>
      <c r="PBZ912" s="28"/>
      <c r="PCA912" s="28"/>
      <c r="PCB912" s="28"/>
      <c r="PCC912" s="28"/>
      <c r="PCD912" s="28"/>
      <c r="PCE912" s="28"/>
      <c r="PCF912" s="28"/>
      <c r="PCG912" s="28"/>
      <c r="PCH912" s="28"/>
      <c r="PCI912" s="28"/>
      <c r="PCJ912" s="28"/>
      <c r="PCK912" s="28"/>
      <c r="PCL912" s="28"/>
      <c r="PCM912" s="28"/>
      <c r="PCN912" s="28"/>
      <c r="PCO912" s="28"/>
      <c r="PCP912" s="28"/>
      <c r="PCQ912" s="28"/>
      <c r="PCR912" s="28"/>
      <c r="PCS912" s="28"/>
      <c r="PCT912" s="28"/>
      <c r="PCU912" s="28"/>
      <c r="PCV912" s="28"/>
      <c r="PCW912" s="28"/>
      <c r="PCX912" s="28"/>
      <c r="PCY912" s="28"/>
      <c r="PCZ912" s="28"/>
      <c r="PDA912" s="28"/>
      <c r="PDB912" s="28"/>
      <c r="PDC912" s="28"/>
      <c r="PDD912" s="28"/>
      <c r="PDE912" s="28"/>
      <c r="PDF912" s="28"/>
      <c r="PDG912" s="28"/>
      <c r="PDH912" s="28"/>
      <c r="PDI912" s="28"/>
      <c r="PDJ912" s="28"/>
      <c r="PDK912" s="28"/>
      <c r="PDL912" s="28"/>
      <c r="PDM912" s="28"/>
      <c r="PDN912" s="28"/>
      <c r="PDO912" s="28"/>
      <c r="PDP912" s="28"/>
      <c r="PDQ912" s="28"/>
      <c r="PDR912" s="28"/>
      <c r="PDS912" s="28"/>
      <c r="PDT912" s="28"/>
      <c r="PDU912" s="28"/>
      <c r="PDV912" s="28"/>
      <c r="PDW912" s="28"/>
      <c r="PDX912" s="28"/>
      <c r="PDY912" s="28"/>
      <c r="PDZ912" s="28"/>
      <c r="PEA912" s="28"/>
      <c r="PEB912" s="28"/>
      <c r="PEC912" s="28"/>
      <c r="PED912" s="28"/>
      <c r="PEE912" s="28"/>
      <c r="PEF912" s="28"/>
      <c r="PEG912" s="28"/>
      <c r="PEH912" s="28"/>
      <c r="PEI912" s="28"/>
      <c r="PEJ912" s="28"/>
      <c r="PEK912" s="28"/>
      <c r="PEL912" s="28"/>
      <c r="PEM912" s="28"/>
      <c r="PEN912" s="28"/>
      <c r="PEO912" s="28"/>
      <c r="PEP912" s="28"/>
      <c r="PEQ912" s="28"/>
      <c r="PER912" s="28"/>
      <c r="PES912" s="28"/>
      <c r="PET912" s="28"/>
      <c r="PEU912" s="28"/>
      <c r="PEV912" s="28"/>
      <c r="PEW912" s="28"/>
      <c r="PEX912" s="28"/>
      <c r="PEY912" s="28"/>
      <c r="PEZ912" s="28"/>
      <c r="PFA912" s="28"/>
      <c r="PFB912" s="28"/>
      <c r="PFC912" s="28"/>
      <c r="PFD912" s="28"/>
      <c r="PFE912" s="28"/>
      <c r="PFF912" s="28"/>
      <c r="PFG912" s="28"/>
      <c r="PFH912" s="28"/>
      <c r="PFI912" s="28"/>
      <c r="PFJ912" s="28"/>
      <c r="PFK912" s="28"/>
      <c r="PFL912" s="28"/>
      <c r="PFM912" s="28"/>
      <c r="PFN912" s="28"/>
      <c r="PFO912" s="28"/>
      <c r="PFP912" s="28"/>
      <c r="PFQ912" s="28"/>
      <c r="PFR912" s="28"/>
      <c r="PFS912" s="28"/>
      <c r="PFT912" s="28"/>
      <c r="PFU912" s="28"/>
      <c r="PFV912" s="28"/>
      <c r="PFW912" s="28"/>
      <c r="PFX912" s="28"/>
      <c r="PFY912" s="28"/>
      <c r="PFZ912" s="28"/>
      <c r="PGA912" s="28"/>
      <c r="PGB912" s="28"/>
      <c r="PGC912" s="28"/>
      <c r="PGD912" s="28"/>
      <c r="PGE912" s="28"/>
      <c r="PGF912" s="28"/>
      <c r="PGG912" s="28"/>
      <c r="PGH912" s="28"/>
      <c r="PGI912" s="28"/>
      <c r="PGJ912" s="28"/>
      <c r="PGK912" s="28"/>
      <c r="PGL912" s="28"/>
      <c r="PGM912" s="28"/>
      <c r="PGN912" s="28"/>
      <c r="PGO912" s="28"/>
      <c r="PGP912" s="28"/>
      <c r="PGQ912" s="28"/>
      <c r="PGR912" s="28"/>
      <c r="PGS912" s="28"/>
      <c r="PGT912" s="28"/>
      <c r="PGU912" s="28"/>
      <c r="PGV912" s="28"/>
      <c r="PGW912" s="28"/>
      <c r="PGX912" s="28"/>
      <c r="PGY912" s="28"/>
      <c r="PGZ912" s="28"/>
      <c r="PHA912" s="28"/>
      <c r="PHB912" s="28"/>
      <c r="PHC912" s="28"/>
      <c r="PHD912" s="28"/>
      <c r="PHE912" s="28"/>
      <c r="PHF912" s="28"/>
      <c r="PHG912" s="28"/>
      <c r="PHH912" s="28"/>
      <c r="PHI912" s="28"/>
      <c r="PHJ912" s="28"/>
      <c r="PHK912" s="28"/>
      <c r="PHL912" s="28"/>
      <c r="PHM912" s="28"/>
      <c r="PHN912" s="28"/>
      <c r="PHO912" s="28"/>
      <c r="PHP912" s="28"/>
      <c r="PHQ912" s="28"/>
      <c r="PHR912" s="28"/>
      <c r="PHS912" s="28"/>
      <c r="PHT912" s="28"/>
      <c r="PHU912" s="28"/>
      <c r="PHV912" s="28"/>
      <c r="PHW912" s="28"/>
      <c r="PHX912" s="28"/>
      <c r="PHY912" s="28"/>
      <c r="PHZ912" s="28"/>
      <c r="PIA912" s="28"/>
      <c r="PIB912" s="28"/>
      <c r="PIC912" s="28"/>
      <c r="PID912" s="28"/>
      <c r="PIE912" s="28"/>
      <c r="PIF912" s="28"/>
      <c r="PIG912" s="28"/>
      <c r="PIH912" s="28"/>
      <c r="PII912" s="28"/>
      <c r="PIJ912" s="28"/>
      <c r="PIK912" s="28"/>
      <c r="PIL912" s="28"/>
      <c r="PIM912" s="28"/>
      <c r="PIN912" s="28"/>
      <c r="PIO912" s="28"/>
      <c r="PIP912" s="28"/>
      <c r="PIQ912" s="28"/>
      <c r="PIR912" s="28"/>
      <c r="PIS912" s="28"/>
      <c r="PIT912" s="28"/>
      <c r="PIU912" s="28"/>
      <c r="PIV912" s="28"/>
      <c r="PIW912" s="28"/>
      <c r="PIX912" s="28"/>
      <c r="PIY912" s="28"/>
      <c r="PIZ912" s="28"/>
      <c r="PJA912" s="28"/>
      <c r="PJB912" s="28"/>
      <c r="PJC912" s="28"/>
      <c r="PJD912" s="28"/>
      <c r="PJE912" s="28"/>
      <c r="PJF912" s="28"/>
      <c r="PJG912" s="28"/>
      <c r="PJH912" s="28"/>
      <c r="PJI912" s="28"/>
      <c r="PJJ912" s="28"/>
      <c r="PJK912" s="28"/>
      <c r="PJL912" s="28"/>
      <c r="PJM912" s="28"/>
      <c r="PJN912" s="28"/>
      <c r="PJO912" s="28"/>
      <c r="PJP912" s="28"/>
      <c r="PJQ912" s="28"/>
      <c r="PJR912" s="28"/>
      <c r="PJS912" s="28"/>
      <c r="PJT912" s="28"/>
      <c r="PJU912" s="28"/>
      <c r="PJV912" s="28"/>
      <c r="PJW912" s="28"/>
      <c r="PJX912" s="28"/>
      <c r="PJY912" s="28"/>
      <c r="PJZ912" s="28"/>
      <c r="PKA912" s="28"/>
      <c r="PKB912" s="28"/>
      <c r="PKC912" s="28"/>
      <c r="PKD912" s="28"/>
      <c r="PKE912" s="28"/>
      <c r="PKF912" s="28"/>
      <c r="PKG912" s="28"/>
      <c r="PKH912" s="28"/>
      <c r="PKI912" s="28"/>
      <c r="PKJ912" s="28"/>
      <c r="PKK912" s="28"/>
      <c r="PKL912" s="28"/>
      <c r="PKM912" s="28"/>
      <c r="PKN912" s="28"/>
      <c r="PKO912" s="28"/>
      <c r="PKP912" s="28"/>
      <c r="PKQ912" s="28"/>
      <c r="PKR912" s="28"/>
      <c r="PKS912" s="28"/>
      <c r="PKT912" s="28"/>
      <c r="PKU912" s="28"/>
      <c r="PKV912" s="28"/>
      <c r="PKW912" s="28"/>
      <c r="PKX912" s="28"/>
      <c r="PKY912" s="28"/>
      <c r="PKZ912" s="28"/>
      <c r="PLA912" s="28"/>
      <c r="PLB912" s="28"/>
      <c r="PLC912" s="28"/>
      <c r="PLD912" s="28"/>
      <c r="PLE912" s="28"/>
      <c r="PLF912" s="28"/>
      <c r="PLG912" s="28"/>
      <c r="PLH912" s="28"/>
      <c r="PLI912" s="28"/>
      <c r="PLJ912" s="28"/>
      <c r="PLK912" s="28"/>
      <c r="PLL912" s="28"/>
      <c r="PLM912" s="28"/>
      <c r="PLN912" s="28"/>
      <c r="PLO912" s="28"/>
      <c r="PLP912" s="28"/>
      <c r="PLQ912" s="28"/>
      <c r="PLR912" s="28"/>
      <c r="PLS912" s="28"/>
      <c r="PLT912" s="28"/>
      <c r="PLU912" s="28"/>
      <c r="PLV912" s="28"/>
      <c r="PLW912" s="28"/>
      <c r="PLX912" s="28"/>
      <c r="PLY912" s="28"/>
      <c r="PLZ912" s="28"/>
      <c r="PMA912" s="28"/>
      <c r="PMB912" s="28"/>
      <c r="PMC912" s="28"/>
      <c r="PMD912" s="28"/>
      <c r="PME912" s="28"/>
      <c r="PMF912" s="28"/>
      <c r="PMG912" s="28"/>
      <c r="PMH912" s="28"/>
      <c r="PMI912" s="28"/>
      <c r="PMJ912" s="28"/>
      <c r="PMK912" s="28"/>
      <c r="PML912" s="28"/>
      <c r="PMM912" s="28"/>
      <c r="PMN912" s="28"/>
      <c r="PMO912" s="28"/>
      <c r="PMP912" s="28"/>
      <c r="PMQ912" s="28"/>
      <c r="PMR912" s="28"/>
      <c r="PMS912" s="28"/>
      <c r="PMT912" s="28"/>
      <c r="PMU912" s="28"/>
      <c r="PMV912" s="28"/>
      <c r="PMW912" s="28"/>
      <c r="PMX912" s="28"/>
      <c r="PMY912" s="28"/>
      <c r="PMZ912" s="28"/>
      <c r="PNA912" s="28"/>
      <c r="PNB912" s="28"/>
      <c r="PNC912" s="28"/>
      <c r="PND912" s="28"/>
      <c r="PNE912" s="28"/>
      <c r="PNF912" s="28"/>
      <c r="PNG912" s="28"/>
      <c r="PNH912" s="28"/>
      <c r="PNI912" s="28"/>
      <c r="PNJ912" s="28"/>
      <c r="PNK912" s="28"/>
      <c r="PNL912" s="28"/>
      <c r="PNM912" s="28"/>
      <c r="PNN912" s="28"/>
      <c r="PNO912" s="28"/>
      <c r="PNP912" s="28"/>
      <c r="PNQ912" s="28"/>
      <c r="PNR912" s="28"/>
      <c r="PNS912" s="28"/>
      <c r="PNT912" s="28"/>
      <c r="PNU912" s="28"/>
      <c r="PNV912" s="28"/>
      <c r="PNW912" s="28"/>
      <c r="PNX912" s="28"/>
      <c r="PNY912" s="28"/>
      <c r="PNZ912" s="28"/>
      <c r="POA912" s="28"/>
      <c r="POB912" s="28"/>
      <c r="POC912" s="28"/>
      <c r="POD912" s="28"/>
      <c r="POE912" s="28"/>
      <c r="POF912" s="28"/>
      <c r="POG912" s="28"/>
      <c r="POH912" s="28"/>
      <c r="POI912" s="28"/>
      <c r="POJ912" s="28"/>
      <c r="POK912" s="28"/>
      <c r="POL912" s="28"/>
      <c r="POM912" s="28"/>
      <c r="PON912" s="28"/>
      <c r="POO912" s="28"/>
      <c r="POP912" s="28"/>
      <c r="POQ912" s="28"/>
      <c r="POR912" s="28"/>
      <c r="POS912" s="28"/>
      <c r="POT912" s="28"/>
      <c r="POU912" s="28"/>
      <c r="POV912" s="28"/>
      <c r="POW912" s="28"/>
      <c r="POX912" s="28"/>
      <c r="POY912" s="28"/>
      <c r="POZ912" s="28"/>
      <c r="PPA912" s="28"/>
      <c r="PPB912" s="28"/>
      <c r="PPC912" s="28"/>
      <c r="PPD912" s="28"/>
      <c r="PPE912" s="28"/>
      <c r="PPF912" s="28"/>
      <c r="PPG912" s="28"/>
      <c r="PPH912" s="28"/>
      <c r="PPI912" s="28"/>
      <c r="PPJ912" s="28"/>
      <c r="PPK912" s="28"/>
      <c r="PPL912" s="28"/>
      <c r="PPM912" s="28"/>
      <c r="PPN912" s="28"/>
      <c r="PPO912" s="28"/>
      <c r="PPP912" s="28"/>
      <c r="PPQ912" s="28"/>
      <c r="PPR912" s="28"/>
      <c r="PPS912" s="28"/>
      <c r="PPT912" s="28"/>
      <c r="PPU912" s="28"/>
      <c r="PPV912" s="28"/>
      <c r="PPW912" s="28"/>
      <c r="PPX912" s="28"/>
      <c r="PPY912" s="28"/>
      <c r="PPZ912" s="28"/>
      <c r="PQA912" s="28"/>
      <c r="PQB912" s="28"/>
      <c r="PQC912" s="28"/>
      <c r="PQD912" s="28"/>
      <c r="PQE912" s="28"/>
      <c r="PQF912" s="28"/>
      <c r="PQG912" s="28"/>
      <c r="PQH912" s="28"/>
      <c r="PQI912" s="28"/>
      <c r="PQJ912" s="28"/>
      <c r="PQK912" s="28"/>
      <c r="PQL912" s="28"/>
      <c r="PQM912" s="28"/>
      <c r="PQN912" s="28"/>
      <c r="PQO912" s="28"/>
      <c r="PQP912" s="28"/>
      <c r="PQQ912" s="28"/>
      <c r="PQR912" s="28"/>
      <c r="PQS912" s="28"/>
      <c r="PQT912" s="28"/>
      <c r="PQU912" s="28"/>
      <c r="PQV912" s="28"/>
      <c r="PQW912" s="28"/>
      <c r="PQX912" s="28"/>
      <c r="PQY912" s="28"/>
      <c r="PQZ912" s="28"/>
      <c r="PRA912" s="28"/>
      <c r="PRB912" s="28"/>
      <c r="PRC912" s="28"/>
      <c r="PRD912" s="28"/>
      <c r="PRE912" s="28"/>
      <c r="PRF912" s="28"/>
      <c r="PRG912" s="28"/>
      <c r="PRH912" s="28"/>
      <c r="PRI912" s="28"/>
      <c r="PRJ912" s="28"/>
      <c r="PRK912" s="28"/>
      <c r="PRL912" s="28"/>
      <c r="PRM912" s="28"/>
      <c r="PRN912" s="28"/>
      <c r="PRO912" s="28"/>
      <c r="PRP912" s="28"/>
      <c r="PRQ912" s="28"/>
      <c r="PRR912" s="28"/>
      <c r="PRS912" s="28"/>
      <c r="PRT912" s="28"/>
      <c r="PRU912" s="28"/>
      <c r="PRV912" s="28"/>
      <c r="PRW912" s="28"/>
      <c r="PRX912" s="28"/>
      <c r="PRY912" s="28"/>
      <c r="PRZ912" s="28"/>
      <c r="PSA912" s="28"/>
      <c r="PSB912" s="28"/>
      <c r="PSC912" s="28"/>
      <c r="PSD912" s="28"/>
      <c r="PSE912" s="28"/>
      <c r="PSF912" s="28"/>
      <c r="PSG912" s="28"/>
      <c r="PSH912" s="28"/>
      <c r="PSI912" s="28"/>
      <c r="PSJ912" s="28"/>
      <c r="PSK912" s="28"/>
      <c r="PSL912" s="28"/>
      <c r="PSM912" s="28"/>
      <c r="PSN912" s="28"/>
      <c r="PSO912" s="28"/>
      <c r="PSP912" s="28"/>
      <c r="PSQ912" s="28"/>
      <c r="PSR912" s="28"/>
      <c r="PSS912" s="28"/>
      <c r="PST912" s="28"/>
      <c r="PSU912" s="28"/>
      <c r="PSV912" s="28"/>
      <c r="PSW912" s="28"/>
      <c r="PSX912" s="28"/>
      <c r="PSY912" s="28"/>
      <c r="PSZ912" s="28"/>
      <c r="PTA912" s="28"/>
      <c r="PTB912" s="28"/>
      <c r="PTC912" s="28"/>
      <c r="PTD912" s="28"/>
      <c r="PTE912" s="28"/>
      <c r="PTF912" s="28"/>
      <c r="PTG912" s="28"/>
      <c r="PTH912" s="28"/>
      <c r="PTI912" s="28"/>
      <c r="PTJ912" s="28"/>
      <c r="PTK912" s="28"/>
      <c r="PTL912" s="28"/>
      <c r="PTM912" s="28"/>
      <c r="PTN912" s="28"/>
      <c r="PTO912" s="28"/>
      <c r="PTP912" s="28"/>
      <c r="PTQ912" s="28"/>
      <c r="PTR912" s="28"/>
      <c r="PTS912" s="28"/>
      <c r="PTT912" s="28"/>
      <c r="PTU912" s="28"/>
      <c r="PTV912" s="28"/>
      <c r="PTW912" s="28"/>
      <c r="PTX912" s="28"/>
      <c r="PTY912" s="28"/>
      <c r="PTZ912" s="28"/>
      <c r="PUA912" s="28"/>
      <c r="PUB912" s="28"/>
      <c r="PUC912" s="28"/>
      <c r="PUD912" s="28"/>
      <c r="PUE912" s="28"/>
      <c r="PUF912" s="28"/>
      <c r="PUG912" s="28"/>
      <c r="PUH912" s="28"/>
      <c r="PUI912" s="28"/>
      <c r="PUJ912" s="28"/>
      <c r="PUK912" s="28"/>
      <c r="PUL912" s="28"/>
      <c r="PUM912" s="28"/>
      <c r="PUN912" s="28"/>
      <c r="PUO912" s="28"/>
      <c r="PUP912" s="28"/>
      <c r="PUQ912" s="28"/>
      <c r="PUR912" s="28"/>
      <c r="PUS912" s="28"/>
      <c r="PUT912" s="28"/>
      <c r="PUU912" s="28"/>
      <c r="PUV912" s="28"/>
      <c r="PUW912" s="28"/>
      <c r="PUX912" s="28"/>
      <c r="PUY912" s="28"/>
      <c r="PUZ912" s="28"/>
      <c r="PVA912" s="28"/>
      <c r="PVB912" s="28"/>
      <c r="PVC912" s="28"/>
      <c r="PVD912" s="28"/>
      <c r="PVE912" s="28"/>
      <c r="PVF912" s="28"/>
      <c r="PVG912" s="28"/>
      <c r="PVH912" s="28"/>
      <c r="PVI912" s="28"/>
      <c r="PVJ912" s="28"/>
      <c r="PVK912" s="28"/>
      <c r="PVL912" s="28"/>
      <c r="PVM912" s="28"/>
      <c r="PVN912" s="28"/>
      <c r="PVO912" s="28"/>
      <c r="PVP912" s="28"/>
      <c r="PVQ912" s="28"/>
      <c r="PVR912" s="28"/>
      <c r="PVS912" s="28"/>
      <c r="PVT912" s="28"/>
      <c r="PVU912" s="28"/>
      <c r="PVV912" s="28"/>
      <c r="PVW912" s="28"/>
      <c r="PVX912" s="28"/>
      <c r="PVY912" s="28"/>
      <c r="PVZ912" s="28"/>
      <c r="PWA912" s="28"/>
      <c r="PWB912" s="28"/>
      <c r="PWC912" s="28"/>
      <c r="PWD912" s="28"/>
      <c r="PWE912" s="28"/>
      <c r="PWF912" s="28"/>
      <c r="PWG912" s="28"/>
      <c r="PWH912" s="28"/>
      <c r="PWI912" s="28"/>
      <c r="PWJ912" s="28"/>
      <c r="PWK912" s="28"/>
      <c r="PWL912" s="28"/>
      <c r="PWM912" s="28"/>
      <c r="PWN912" s="28"/>
      <c r="PWO912" s="28"/>
      <c r="PWP912" s="28"/>
      <c r="PWQ912" s="28"/>
      <c r="PWR912" s="28"/>
      <c r="PWS912" s="28"/>
      <c r="PWT912" s="28"/>
      <c r="PWU912" s="28"/>
      <c r="PWV912" s="28"/>
      <c r="PWW912" s="28"/>
      <c r="PWX912" s="28"/>
      <c r="PWY912" s="28"/>
      <c r="PWZ912" s="28"/>
      <c r="PXA912" s="28"/>
      <c r="PXB912" s="28"/>
      <c r="PXC912" s="28"/>
      <c r="PXD912" s="28"/>
      <c r="PXE912" s="28"/>
      <c r="PXF912" s="28"/>
      <c r="PXG912" s="28"/>
      <c r="PXH912" s="28"/>
      <c r="PXI912" s="28"/>
      <c r="PXJ912" s="28"/>
      <c r="PXK912" s="28"/>
      <c r="PXL912" s="28"/>
      <c r="PXM912" s="28"/>
      <c r="PXN912" s="28"/>
      <c r="PXO912" s="28"/>
      <c r="PXP912" s="28"/>
      <c r="PXQ912" s="28"/>
      <c r="PXR912" s="28"/>
      <c r="PXS912" s="28"/>
      <c r="PXT912" s="28"/>
      <c r="PXU912" s="28"/>
      <c r="PXV912" s="28"/>
      <c r="PXW912" s="28"/>
      <c r="PXX912" s="28"/>
      <c r="PXY912" s="28"/>
      <c r="PXZ912" s="28"/>
      <c r="PYA912" s="28"/>
      <c r="PYB912" s="28"/>
      <c r="PYC912" s="28"/>
      <c r="PYD912" s="28"/>
      <c r="PYE912" s="28"/>
      <c r="PYF912" s="28"/>
      <c r="PYG912" s="28"/>
      <c r="PYH912" s="28"/>
      <c r="PYI912" s="28"/>
      <c r="PYJ912" s="28"/>
      <c r="PYK912" s="28"/>
      <c r="PYL912" s="28"/>
      <c r="PYM912" s="28"/>
      <c r="PYN912" s="28"/>
      <c r="PYO912" s="28"/>
      <c r="PYP912" s="28"/>
      <c r="PYQ912" s="28"/>
      <c r="PYR912" s="28"/>
      <c r="PYS912" s="28"/>
      <c r="PYT912" s="28"/>
      <c r="PYU912" s="28"/>
      <c r="PYV912" s="28"/>
      <c r="PYW912" s="28"/>
      <c r="PYX912" s="28"/>
      <c r="PYY912" s="28"/>
      <c r="PYZ912" s="28"/>
      <c r="PZA912" s="28"/>
      <c r="PZB912" s="28"/>
      <c r="PZC912" s="28"/>
      <c r="PZD912" s="28"/>
      <c r="PZE912" s="28"/>
      <c r="PZF912" s="28"/>
      <c r="PZG912" s="28"/>
      <c r="PZH912" s="28"/>
      <c r="PZI912" s="28"/>
      <c r="PZJ912" s="28"/>
      <c r="PZK912" s="28"/>
      <c r="PZL912" s="28"/>
      <c r="PZM912" s="28"/>
      <c r="PZN912" s="28"/>
      <c r="PZO912" s="28"/>
      <c r="PZP912" s="28"/>
      <c r="PZQ912" s="28"/>
      <c r="PZR912" s="28"/>
      <c r="PZS912" s="28"/>
      <c r="PZT912" s="28"/>
      <c r="PZU912" s="28"/>
      <c r="PZV912" s="28"/>
      <c r="PZW912" s="28"/>
      <c r="PZX912" s="28"/>
      <c r="PZY912" s="28"/>
      <c r="PZZ912" s="28"/>
      <c r="QAA912" s="28"/>
      <c r="QAB912" s="28"/>
      <c r="QAC912" s="28"/>
      <c r="QAD912" s="28"/>
      <c r="QAE912" s="28"/>
      <c r="QAF912" s="28"/>
      <c r="QAG912" s="28"/>
      <c r="QAH912" s="28"/>
      <c r="QAI912" s="28"/>
      <c r="QAJ912" s="28"/>
      <c r="QAK912" s="28"/>
      <c r="QAL912" s="28"/>
      <c r="QAM912" s="28"/>
      <c r="QAN912" s="28"/>
      <c r="QAO912" s="28"/>
      <c r="QAP912" s="28"/>
      <c r="QAQ912" s="28"/>
      <c r="QAR912" s="28"/>
      <c r="QAS912" s="28"/>
      <c r="QAT912" s="28"/>
      <c r="QAU912" s="28"/>
      <c r="QAV912" s="28"/>
      <c r="QAW912" s="28"/>
      <c r="QAX912" s="28"/>
      <c r="QAY912" s="28"/>
      <c r="QAZ912" s="28"/>
      <c r="QBA912" s="28"/>
      <c r="QBB912" s="28"/>
      <c r="QBC912" s="28"/>
      <c r="QBD912" s="28"/>
      <c r="QBE912" s="28"/>
      <c r="QBF912" s="28"/>
      <c r="QBG912" s="28"/>
      <c r="QBH912" s="28"/>
      <c r="QBI912" s="28"/>
      <c r="QBJ912" s="28"/>
      <c r="QBK912" s="28"/>
      <c r="QBL912" s="28"/>
      <c r="QBM912" s="28"/>
      <c r="QBN912" s="28"/>
      <c r="QBO912" s="28"/>
      <c r="QBP912" s="28"/>
      <c r="QBQ912" s="28"/>
      <c r="QBR912" s="28"/>
      <c r="QBS912" s="28"/>
      <c r="QBT912" s="28"/>
      <c r="QBU912" s="28"/>
      <c r="QBV912" s="28"/>
      <c r="QBW912" s="28"/>
      <c r="QBX912" s="28"/>
      <c r="QBY912" s="28"/>
      <c r="QBZ912" s="28"/>
      <c r="QCA912" s="28"/>
      <c r="QCB912" s="28"/>
      <c r="QCC912" s="28"/>
      <c r="QCD912" s="28"/>
      <c r="QCE912" s="28"/>
      <c r="QCF912" s="28"/>
      <c r="QCG912" s="28"/>
      <c r="QCH912" s="28"/>
      <c r="QCI912" s="28"/>
      <c r="QCJ912" s="28"/>
      <c r="QCK912" s="28"/>
      <c r="QCL912" s="28"/>
      <c r="QCM912" s="28"/>
      <c r="QCN912" s="28"/>
      <c r="QCO912" s="28"/>
      <c r="QCP912" s="28"/>
      <c r="QCQ912" s="28"/>
      <c r="QCR912" s="28"/>
      <c r="QCS912" s="28"/>
      <c r="QCT912" s="28"/>
      <c r="QCU912" s="28"/>
      <c r="QCV912" s="28"/>
      <c r="QCW912" s="28"/>
      <c r="QCX912" s="28"/>
      <c r="QCY912" s="28"/>
      <c r="QCZ912" s="28"/>
      <c r="QDA912" s="28"/>
      <c r="QDB912" s="28"/>
      <c r="QDC912" s="28"/>
      <c r="QDD912" s="28"/>
      <c r="QDE912" s="28"/>
      <c r="QDF912" s="28"/>
      <c r="QDG912" s="28"/>
      <c r="QDH912" s="28"/>
      <c r="QDI912" s="28"/>
      <c r="QDJ912" s="28"/>
      <c r="QDK912" s="28"/>
      <c r="QDL912" s="28"/>
      <c r="QDM912" s="28"/>
      <c r="QDN912" s="28"/>
      <c r="QDO912" s="28"/>
      <c r="QDP912" s="28"/>
      <c r="QDQ912" s="28"/>
      <c r="QDR912" s="28"/>
      <c r="QDS912" s="28"/>
      <c r="QDT912" s="28"/>
      <c r="QDU912" s="28"/>
      <c r="QDV912" s="28"/>
      <c r="QDW912" s="28"/>
      <c r="QDX912" s="28"/>
      <c r="QDY912" s="28"/>
      <c r="QDZ912" s="28"/>
      <c r="QEA912" s="28"/>
      <c r="QEB912" s="28"/>
      <c r="QEC912" s="28"/>
      <c r="QED912" s="28"/>
      <c r="QEE912" s="28"/>
      <c r="QEF912" s="28"/>
      <c r="QEG912" s="28"/>
      <c r="QEH912" s="28"/>
      <c r="QEI912" s="28"/>
      <c r="QEJ912" s="28"/>
      <c r="QEK912" s="28"/>
      <c r="QEL912" s="28"/>
      <c r="QEM912" s="28"/>
      <c r="QEN912" s="28"/>
      <c r="QEO912" s="28"/>
      <c r="QEP912" s="28"/>
      <c r="QEQ912" s="28"/>
      <c r="QER912" s="28"/>
      <c r="QES912" s="28"/>
      <c r="QET912" s="28"/>
      <c r="QEU912" s="28"/>
      <c r="QEV912" s="28"/>
      <c r="QEW912" s="28"/>
      <c r="QEX912" s="28"/>
      <c r="QEY912" s="28"/>
      <c r="QEZ912" s="28"/>
      <c r="QFA912" s="28"/>
      <c r="QFB912" s="28"/>
      <c r="QFC912" s="28"/>
      <c r="QFD912" s="28"/>
      <c r="QFE912" s="28"/>
      <c r="QFF912" s="28"/>
      <c r="QFG912" s="28"/>
      <c r="QFH912" s="28"/>
      <c r="QFI912" s="28"/>
      <c r="QFJ912" s="28"/>
      <c r="QFK912" s="28"/>
      <c r="QFL912" s="28"/>
      <c r="QFM912" s="28"/>
      <c r="QFN912" s="28"/>
      <c r="QFO912" s="28"/>
      <c r="QFP912" s="28"/>
      <c r="QFQ912" s="28"/>
      <c r="QFR912" s="28"/>
      <c r="QFS912" s="28"/>
      <c r="QFT912" s="28"/>
      <c r="QFU912" s="28"/>
      <c r="QFV912" s="28"/>
      <c r="QFW912" s="28"/>
      <c r="QFX912" s="28"/>
      <c r="QFY912" s="28"/>
      <c r="QFZ912" s="28"/>
      <c r="QGA912" s="28"/>
      <c r="QGB912" s="28"/>
      <c r="QGC912" s="28"/>
      <c r="QGD912" s="28"/>
      <c r="QGE912" s="28"/>
      <c r="QGF912" s="28"/>
      <c r="QGG912" s="28"/>
      <c r="QGH912" s="28"/>
      <c r="QGI912" s="28"/>
      <c r="QGJ912" s="28"/>
      <c r="QGK912" s="28"/>
      <c r="QGL912" s="28"/>
      <c r="QGM912" s="28"/>
      <c r="QGN912" s="28"/>
      <c r="QGO912" s="28"/>
      <c r="QGP912" s="28"/>
      <c r="QGQ912" s="28"/>
      <c r="QGR912" s="28"/>
      <c r="QGS912" s="28"/>
      <c r="QGT912" s="28"/>
      <c r="QGU912" s="28"/>
      <c r="QGV912" s="28"/>
      <c r="QGW912" s="28"/>
      <c r="QGX912" s="28"/>
      <c r="QGY912" s="28"/>
      <c r="QGZ912" s="28"/>
      <c r="QHA912" s="28"/>
      <c r="QHB912" s="28"/>
      <c r="QHC912" s="28"/>
      <c r="QHD912" s="28"/>
      <c r="QHE912" s="28"/>
      <c r="QHF912" s="28"/>
      <c r="QHG912" s="28"/>
      <c r="QHH912" s="28"/>
      <c r="QHI912" s="28"/>
      <c r="QHJ912" s="28"/>
      <c r="QHK912" s="28"/>
      <c r="QHL912" s="28"/>
      <c r="QHM912" s="28"/>
      <c r="QHN912" s="28"/>
      <c r="QHO912" s="28"/>
      <c r="QHP912" s="28"/>
      <c r="QHQ912" s="28"/>
      <c r="QHR912" s="28"/>
      <c r="QHS912" s="28"/>
      <c r="QHT912" s="28"/>
      <c r="QHU912" s="28"/>
      <c r="QHV912" s="28"/>
      <c r="QHW912" s="28"/>
      <c r="QHX912" s="28"/>
      <c r="QHY912" s="28"/>
      <c r="QHZ912" s="28"/>
      <c r="QIA912" s="28"/>
      <c r="QIB912" s="28"/>
      <c r="QIC912" s="28"/>
      <c r="QID912" s="28"/>
      <c r="QIE912" s="28"/>
      <c r="QIF912" s="28"/>
      <c r="QIG912" s="28"/>
      <c r="QIH912" s="28"/>
      <c r="QII912" s="28"/>
      <c r="QIJ912" s="28"/>
      <c r="QIK912" s="28"/>
      <c r="QIL912" s="28"/>
      <c r="QIM912" s="28"/>
      <c r="QIN912" s="28"/>
      <c r="QIO912" s="28"/>
      <c r="QIP912" s="28"/>
      <c r="QIQ912" s="28"/>
      <c r="QIR912" s="28"/>
      <c r="QIS912" s="28"/>
      <c r="QIT912" s="28"/>
      <c r="QIU912" s="28"/>
      <c r="QIV912" s="28"/>
      <c r="QIW912" s="28"/>
      <c r="QIX912" s="28"/>
      <c r="QIY912" s="28"/>
      <c r="QIZ912" s="28"/>
      <c r="QJA912" s="28"/>
      <c r="QJB912" s="28"/>
      <c r="QJC912" s="28"/>
      <c r="QJD912" s="28"/>
      <c r="QJE912" s="28"/>
      <c r="QJF912" s="28"/>
      <c r="QJG912" s="28"/>
      <c r="QJH912" s="28"/>
      <c r="QJI912" s="28"/>
      <c r="QJJ912" s="28"/>
      <c r="QJK912" s="28"/>
      <c r="QJL912" s="28"/>
      <c r="QJM912" s="28"/>
      <c r="QJN912" s="28"/>
      <c r="QJO912" s="28"/>
      <c r="QJP912" s="28"/>
      <c r="QJQ912" s="28"/>
      <c r="QJR912" s="28"/>
      <c r="QJS912" s="28"/>
      <c r="QJT912" s="28"/>
      <c r="QJU912" s="28"/>
      <c r="QJV912" s="28"/>
      <c r="QJW912" s="28"/>
      <c r="QJX912" s="28"/>
      <c r="QJY912" s="28"/>
      <c r="QJZ912" s="28"/>
      <c r="QKA912" s="28"/>
      <c r="QKB912" s="28"/>
      <c r="QKC912" s="28"/>
      <c r="QKD912" s="28"/>
      <c r="QKE912" s="28"/>
      <c r="QKF912" s="28"/>
      <c r="QKG912" s="28"/>
      <c r="QKH912" s="28"/>
      <c r="QKI912" s="28"/>
      <c r="QKJ912" s="28"/>
      <c r="QKK912" s="28"/>
      <c r="QKL912" s="28"/>
      <c r="QKM912" s="28"/>
      <c r="QKN912" s="28"/>
      <c r="QKO912" s="28"/>
      <c r="QKP912" s="28"/>
      <c r="QKQ912" s="28"/>
      <c r="QKR912" s="28"/>
      <c r="QKS912" s="28"/>
      <c r="QKT912" s="28"/>
      <c r="QKU912" s="28"/>
      <c r="QKV912" s="28"/>
      <c r="QKW912" s="28"/>
      <c r="QKX912" s="28"/>
      <c r="QKY912" s="28"/>
      <c r="QKZ912" s="28"/>
      <c r="QLA912" s="28"/>
      <c r="QLB912" s="28"/>
      <c r="QLC912" s="28"/>
      <c r="QLD912" s="28"/>
      <c r="QLE912" s="28"/>
      <c r="QLF912" s="28"/>
      <c r="QLG912" s="28"/>
      <c r="QLH912" s="28"/>
      <c r="QLI912" s="28"/>
      <c r="QLJ912" s="28"/>
      <c r="QLK912" s="28"/>
      <c r="QLL912" s="28"/>
      <c r="QLM912" s="28"/>
      <c r="QLN912" s="28"/>
      <c r="QLO912" s="28"/>
      <c r="QLP912" s="28"/>
      <c r="QLQ912" s="28"/>
      <c r="QLR912" s="28"/>
      <c r="QLS912" s="28"/>
      <c r="QLT912" s="28"/>
      <c r="QLU912" s="28"/>
      <c r="QLV912" s="28"/>
      <c r="QLW912" s="28"/>
      <c r="QLX912" s="28"/>
      <c r="QLY912" s="28"/>
      <c r="QLZ912" s="28"/>
      <c r="QMA912" s="28"/>
      <c r="QMB912" s="28"/>
      <c r="QMC912" s="28"/>
      <c r="QMD912" s="28"/>
      <c r="QME912" s="28"/>
      <c r="QMF912" s="28"/>
      <c r="QMG912" s="28"/>
      <c r="QMH912" s="28"/>
      <c r="QMI912" s="28"/>
      <c r="QMJ912" s="28"/>
      <c r="QMK912" s="28"/>
      <c r="QML912" s="28"/>
      <c r="QMM912" s="28"/>
      <c r="QMN912" s="28"/>
      <c r="QMO912" s="28"/>
      <c r="QMP912" s="28"/>
      <c r="QMQ912" s="28"/>
      <c r="QMR912" s="28"/>
      <c r="QMS912" s="28"/>
      <c r="QMT912" s="28"/>
      <c r="QMU912" s="28"/>
      <c r="QMV912" s="28"/>
      <c r="QMW912" s="28"/>
      <c r="QMX912" s="28"/>
      <c r="QMY912" s="28"/>
      <c r="QMZ912" s="28"/>
      <c r="QNA912" s="28"/>
      <c r="QNB912" s="28"/>
      <c r="QNC912" s="28"/>
      <c r="QND912" s="28"/>
      <c r="QNE912" s="28"/>
      <c r="QNF912" s="28"/>
      <c r="QNG912" s="28"/>
      <c r="QNH912" s="28"/>
      <c r="QNI912" s="28"/>
      <c r="QNJ912" s="28"/>
      <c r="QNK912" s="28"/>
      <c r="QNL912" s="28"/>
      <c r="QNM912" s="28"/>
      <c r="QNN912" s="28"/>
      <c r="QNO912" s="28"/>
      <c r="QNP912" s="28"/>
      <c r="QNQ912" s="28"/>
      <c r="QNR912" s="28"/>
      <c r="QNS912" s="28"/>
      <c r="QNT912" s="28"/>
      <c r="QNU912" s="28"/>
      <c r="QNV912" s="28"/>
      <c r="QNW912" s="28"/>
      <c r="QNX912" s="28"/>
      <c r="QNY912" s="28"/>
      <c r="QNZ912" s="28"/>
      <c r="QOA912" s="28"/>
      <c r="QOB912" s="28"/>
      <c r="QOC912" s="28"/>
      <c r="QOD912" s="28"/>
      <c r="QOE912" s="28"/>
      <c r="QOF912" s="28"/>
      <c r="QOG912" s="28"/>
      <c r="QOH912" s="28"/>
      <c r="QOI912" s="28"/>
      <c r="QOJ912" s="28"/>
      <c r="QOK912" s="28"/>
      <c r="QOL912" s="28"/>
      <c r="QOM912" s="28"/>
      <c r="QON912" s="28"/>
      <c r="QOO912" s="28"/>
      <c r="QOP912" s="28"/>
      <c r="QOQ912" s="28"/>
      <c r="QOR912" s="28"/>
      <c r="QOS912" s="28"/>
      <c r="QOT912" s="28"/>
      <c r="QOU912" s="28"/>
      <c r="QOV912" s="28"/>
      <c r="QOW912" s="28"/>
      <c r="QOX912" s="28"/>
      <c r="QOY912" s="28"/>
      <c r="QOZ912" s="28"/>
      <c r="QPA912" s="28"/>
      <c r="QPB912" s="28"/>
      <c r="QPC912" s="28"/>
      <c r="QPD912" s="28"/>
      <c r="QPE912" s="28"/>
      <c r="QPF912" s="28"/>
      <c r="QPG912" s="28"/>
      <c r="QPH912" s="28"/>
      <c r="QPI912" s="28"/>
      <c r="QPJ912" s="28"/>
      <c r="QPK912" s="28"/>
      <c r="QPL912" s="28"/>
      <c r="QPM912" s="28"/>
      <c r="QPN912" s="28"/>
      <c r="QPO912" s="28"/>
      <c r="QPP912" s="28"/>
      <c r="QPQ912" s="28"/>
      <c r="QPR912" s="28"/>
      <c r="QPS912" s="28"/>
      <c r="QPT912" s="28"/>
      <c r="QPU912" s="28"/>
      <c r="QPV912" s="28"/>
      <c r="QPW912" s="28"/>
      <c r="QPX912" s="28"/>
      <c r="QPY912" s="28"/>
      <c r="QPZ912" s="28"/>
      <c r="QQA912" s="28"/>
      <c r="QQB912" s="28"/>
      <c r="QQC912" s="28"/>
      <c r="QQD912" s="28"/>
      <c r="QQE912" s="28"/>
      <c r="QQF912" s="28"/>
      <c r="QQG912" s="28"/>
      <c r="QQH912" s="28"/>
      <c r="QQI912" s="28"/>
      <c r="QQJ912" s="28"/>
      <c r="QQK912" s="28"/>
      <c r="QQL912" s="28"/>
      <c r="QQM912" s="28"/>
      <c r="QQN912" s="28"/>
      <c r="QQO912" s="28"/>
      <c r="QQP912" s="28"/>
      <c r="QQQ912" s="28"/>
      <c r="QQR912" s="28"/>
      <c r="QQS912" s="28"/>
      <c r="QQT912" s="28"/>
      <c r="QQU912" s="28"/>
      <c r="QQV912" s="28"/>
      <c r="QQW912" s="28"/>
      <c r="QQX912" s="28"/>
      <c r="QQY912" s="28"/>
      <c r="QQZ912" s="28"/>
      <c r="QRA912" s="28"/>
      <c r="QRB912" s="28"/>
      <c r="QRC912" s="28"/>
      <c r="QRD912" s="28"/>
      <c r="QRE912" s="28"/>
      <c r="QRF912" s="28"/>
      <c r="QRG912" s="28"/>
      <c r="QRH912" s="28"/>
      <c r="QRI912" s="28"/>
      <c r="QRJ912" s="28"/>
      <c r="QRK912" s="28"/>
      <c r="QRL912" s="28"/>
      <c r="QRM912" s="28"/>
      <c r="QRN912" s="28"/>
      <c r="QRO912" s="28"/>
      <c r="QRP912" s="28"/>
      <c r="QRQ912" s="28"/>
      <c r="QRR912" s="28"/>
      <c r="QRS912" s="28"/>
      <c r="QRT912" s="28"/>
      <c r="QRU912" s="28"/>
      <c r="QRV912" s="28"/>
      <c r="QRW912" s="28"/>
      <c r="QRX912" s="28"/>
      <c r="QRY912" s="28"/>
      <c r="QRZ912" s="28"/>
      <c r="QSA912" s="28"/>
      <c r="QSB912" s="28"/>
      <c r="QSC912" s="28"/>
      <c r="QSD912" s="28"/>
      <c r="QSE912" s="28"/>
      <c r="QSF912" s="28"/>
      <c r="QSG912" s="28"/>
      <c r="QSH912" s="28"/>
      <c r="QSI912" s="28"/>
      <c r="QSJ912" s="28"/>
      <c r="QSK912" s="28"/>
      <c r="QSL912" s="28"/>
      <c r="QSM912" s="28"/>
      <c r="QSN912" s="28"/>
      <c r="QSO912" s="28"/>
      <c r="QSP912" s="28"/>
      <c r="QSQ912" s="28"/>
      <c r="QSR912" s="28"/>
      <c r="QSS912" s="28"/>
      <c r="QST912" s="28"/>
      <c r="QSU912" s="28"/>
      <c r="QSV912" s="28"/>
      <c r="QSW912" s="28"/>
      <c r="QSX912" s="28"/>
      <c r="QSY912" s="28"/>
      <c r="QSZ912" s="28"/>
      <c r="QTA912" s="28"/>
      <c r="QTB912" s="28"/>
      <c r="QTC912" s="28"/>
      <c r="QTD912" s="28"/>
      <c r="QTE912" s="28"/>
      <c r="QTF912" s="28"/>
      <c r="QTG912" s="28"/>
      <c r="QTH912" s="28"/>
      <c r="QTI912" s="28"/>
      <c r="QTJ912" s="28"/>
      <c r="QTK912" s="28"/>
      <c r="QTL912" s="28"/>
      <c r="QTM912" s="28"/>
      <c r="QTN912" s="28"/>
      <c r="QTO912" s="28"/>
      <c r="QTP912" s="28"/>
      <c r="QTQ912" s="28"/>
      <c r="QTR912" s="28"/>
      <c r="QTS912" s="28"/>
      <c r="QTT912" s="28"/>
      <c r="QTU912" s="28"/>
      <c r="QTV912" s="28"/>
      <c r="QTW912" s="28"/>
      <c r="QTX912" s="28"/>
      <c r="QTY912" s="28"/>
      <c r="QTZ912" s="28"/>
      <c r="QUA912" s="28"/>
      <c r="QUB912" s="28"/>
      <c r="QUC912" s="28"/>
      <c r="QUD912" s="28"/>
      <c r="QUE912" s="28"/>
      <c r="QUF912" s="28"/>
      <c r="QUG912" s="28"/>
      <c r="QUH912" s="28"/>
      <c r="QUI912" s="28"/>
      <c r="QUJ912" s="28"/>
      <c r="QUK912" s="28"/>
      <c r="QUL912" s="28"/>
      <c r="QUM912" s="28"/>
      <c r="QUN912" s="28"/>
      <c r="QUO912" s="28"/>
      <c r="QUP912" s="28"/>
      <c r="QUQ912" s="28"/>
      <c r="QUR912" s="28"/>
      <c r="QUS912" s="28"/>
      <c r="QUT912" s="28"/>
      <c r="QUU912" s="28"/>
      <c r="QUV912" s="28"/>
      <c r="QUW912" s="28"/>
      <c r="QUX912" s="28"/>
      <c r="QUY912" s="28"/>
      <c r="QUZ912" s="28"/>
      <c r="QVA912" s="28"/>
      <c r="QVB912" s="28"/>
      <c r="QVC912" s="28"/>
      <c r="QVD912" s="28"/>
      <c r="QVE912" s="28"/>
      <c r="QVF912" s="28"/>
      <c r="QVG912" s="28"/>
      <c r="QVH912" s="28"/>
      <c r="QVI912" s="28"/>
      <c r="QVJ912" s="28"/>
      <c r="QVK912" s="28"/>
      <c r="QVL912" s="28"/>
      <c r="QVM912" s="28"/>
      <c r="QVN912" s="28"/>
      <c r="QVO912" s="28"/>
      <c r="QVP912" s="28"/>
      <c r="QVQ912" s="28"/>
      <c r="QVR912" s="28"/>
      <c r="QVS912" s="28"/>
      <c r="QVT912" s="28"/>
      <c r="QVU912" s="28"/>
      <c r="QVV912" s="28"/>
      <c r="QVW912" s="28"/>
      <c r="QVX912" s="28"/>
      <c r="QVY912" s="28"/>
      <c r="QVZ912" s="28"/>
      <c r="QWA912" s="28"/>
      <c r="QWB912" s="28"/>
      <c r="QWC912" s="28"/>
      <c r="QWD912" s="28"/>
      <c r="QWE912" s="28"/>
      <c r="QWF912" s="28"/>
      <c r="QWG912" s="28"/>
      <c r="QWH912" s="28"/>
      <c r="QWI912" s="28"/>
      <c r="QWJ912" s="28"/>
      <c r="QWK912" s="28"/>
      <c r="QWL912" s="28"/>
      <c r="QWM912" s="28"/>
      <c r="QWN912" s="28"/>
      <c r="QWO912" s="28"/>
      <c r="QWP912" s="28"/>
      <c r="QWQ912" s="28"/>
      <c r="QWR912" s="28"/>
      <c r="QWS912" s="28"/>
      <c r="QWT912" s="28"/>
      <c r="QWU912" s="28"/>
      <c r="QWV912" s="28"/>
      <c r="QWW912" s="28"/>
      <c r="QWX912" s="28"/>
      <c r="QWY912" s="28"/>
      <c r="QWZ912" s="28"/>
      <c r="QXA912" s="28"/>
      <c r="QXB912" s="28"/>
      <c r="QXC912" s="28"/>
      <c r="QXD912" s="28"/>
      <c r="QXE912" s="28"/>
      <c r="QXF912" s="28"/>
      <c r="QXG912" s="28"/>
      <c r="QXH912" s="28"/>
      <c r="QXI912" s="28"/>
      <c r="QXJ912" s="28"/>
      <c r="QXK912" s="28"/>
      <c r="QXL912" s="28"/>
      <c r="QXM912" s="28"/>
      <c r="QXN912" s="28"/>
      <c r="QXO912" s="28"/>
      <c r="QXP912" s="28"/>
      <c r="QXQ912" s="28"/>
      <c r="QXR912" s="28"/>
      <c r="QXS912" s="28"/>
      <c r="QXT912" s="28"/>
      <c r="QXU912" s="28"/>
      <c r="QXV912" s="28"/>
      <c r="QXW912" s="28"/>
      <c r="QXX912" s="28"/>
      <c r="QXY912" s="28"/>
      <c r="QXZ912" s="28"/>
      <c r="QYA912" s="28"/>
      <c r="QYB912" s="28"/>
      <c r="QYC912" s="28"/>
      <c r="QYD912" s="28"/>
      <c r="QYE912" s="28"/>
      <c r="QYF912" s="28"/>
      <c r="QYG912" s="28"/>
      <c r="QYH912" s="28"/>
      <c r="QYI912" s="28"/>
      <c r="QYJ912" s="28"/>
      <c r="QYK912" s="28"/>
      <c r="QYL912" s="28"/>
      <c r="QYM912" s="28"/>
      <c r="QYN912" s="28"/>
      <c r="QYO912" s="28"/>
      <c r="QYP912" s="28"/>
      <c r="QYQ912" s="28"/>
      <c r="QYR912" s="28"/>
      <c r="QYS912" s="28"/>
      <c r="QYT912" s="28"/>
      <c r="QYU912" s="28"/>
      <c r="QYV912" s="28"/>
      <c r="QYW912" s="28"/>
      <c r="QYX912" s="28"/>
      <c r="QYY912" s="28"/>
      <c r="QYZ912" s="28"/>
      <c r="QZA912" s="28"/>
      <c r="QZB912" s="28"/>
      <c r="QZC912" s="28"/>
      <c r="QZD912" s="28"/>
      <c r="QZE912" s="28"/>
      <c r="QZF912" s="28"/>
      <c r="QZG912" s="28"/>
      <c r="QZH912" s="28"/>
      <c r="QZI912" s="28"/>
      <c r="QZJ912" s="28"/>
      <c r="QZK912" s="28"/>
      <c r="QZL912" s="28"/>
      <c r="QZM912" s="28"/>
      <c r="QZN912" s="28"/>
      <c r="QZO912" s="28"/>
      <c r="QZP912" s="28"/>
      <c r="QZQ912" s="28"/>
      <c r="QZR912" s="28"/>
      <c r="QZS912" s="28"/>
      <c r="QZT912" s="28"/>
      <c r="QZU912" s="28"/>
      <c r="QZV912" s="28"/>
      <c r="QZW912" s="28"/>
      <c r="QZX912" s="28"/>
      <c r="QZY912" s="28"/>
      <c r="QZZ912" s="28"/>
      <c r="RAA912" s="28"/>
      <c r="RAB912" s="28"/>
      <c r="RAC912" s="28"/>
      <c r="RAD912" s="28"/>
      <c r="RAE912" s="28"/>
      <c r="RAF912" s="28"/>
      <c r="RAG912" s="28"/>
      <c r="RAH912" s="28"/>
      <c r="RAI912" s="28"/>
      <c r="RAJ912" s="28"/>
      <c r="RAK912" s="28"/>
      <c r="RAL912" s="28"/>
      <c r="RAM912" s="28"/>
      <c r="RAN912" s="28"/>
      <c r="RAO912" s="28"/>
      <c r="RAP912" s="28"/>
      <c r="RAQ912" s="28"/>
      <c r="RAR912" s="28"/>
      <c r="RAS912" s="28"/>
      <c r="RAT912" s="28"/>
      <c r="RAU912" s="28"/>
      <c r="RAV912" s="28"/>
      <c r="RAW912" s="28"/>
      <c r="RAX912" s="28"/>
      <c r="RAY912" s="28"/>
      <c r="RAZ912" s="28"/>
      <c r="RBA912" s="28"/>
      <c r="RBB912" s="28"/>
      <c r="RBC912" s="28"/>
      <c r="RBD912" s="28"/>
      <c r="RBE912" s="28"/>
      <c r="RBF912" s="28"/>
      <c r="RBG912" s="28"/>
      <c r="RBH912" s="28"/>
      <c r="RBI912" s="28"/>
      <c r="RBJ912" s="28"/>
      <c r="RBK912" s="28"/>
      <c r="RBL912" s="28"/>
      <c r="RBM912" s="28"/>
      <c r="RBN912" s="28"/>
      <c r="RBO912" s="28"/>
      <c r="RBP912" s="28"/>
      <c r="RBQ912" s="28"/>
      <c r="RBR912" s="28"/>
      <c r="RBS912" s="28"/>
      <c r="RBT912" s="28"/>
      <c r="RBU912" s="28"/>
      <c r="RBV912" s="28"/>
      <c r="RBW912" s="28"/>
      <c r="RBX912" s="28"/>
      <c r="RBY912" s="28"/>
      <c r="RBZ912" s="28"/>
      <c r="RCA912" s="28"/>
      <c r="RCB912" s="28"/>
      <c r="RCC912" s="28"/>
      <c r="RCD912" s="28"/>
      <c r="RCE912" s="28"/>
      <c r="RCF912" s="28"/>
      <c r="RCG912" s="28"/>
      <c r="RCH912" s="28"/>
      <c r="RCI912" s="28"/>
      <c r="RCJ912" s="28"/>
      <c r="RCK912" s="28"/>
      <c r="RCL912" s="28"/>
      <c r="RCM912" s="28"/>
      <c r="RCN912" s="28"/>
      <c r="RCO912" s="28"/>
      <c r="RCP912" s="28"/>
      <c r="RCQ912" s="28"/>
      <c r="RCR912" s="28"/>
      <c r="RCS912" s="28"/>
      <c r="RCT912" s="28"/>
      <c r="RCU912" s="28"/>
      <c r="RCV912" s="28"/>
      <c r="RCW912" s="28"/>
      <c r="RCX912" s="28"/>
      <c r="RCY912" s="28"/>
      <c r="RCZ912" s="28"/>
      <c r="RDA912" s="28"/>
      <c r="RDB912" s="28"/>
      <c r="RDC912" s="28"/>
      <c r="RDD912" s="28"/>
      <c r="RDE912" s="28"/>
      <c r="RDF912" s="28"/>
      <c r="RDG912" s="28"/>
      <c r="RDH912" s="28"/>
      <c r="RDI912" s="28"/>
      <c r="RDJ912" s="28"/>
      <c r="RDK912" s="28"/>
      <c r="RDL912" s="28"/>
      <c r="RDM912" s="28"/>
      <c r="RDN912" s="28"/>
      <c r="RDO912" s="28"/>
      <c r="RDP912" s="28"/>
      <c r="RDQ912" s="28"/>
      <c r="RDR912" s="28"/>
      <c r="RDS912" s="28"/>
      <c r="RDT912" s="28"/>
      <c r="RDU912" s="28"/>
      <c r="RDV912" s="28"/>
      <c r="RDW912" s="28"/>
      <c r="RDX912" s="28"/>
      <c r="RDY912" s="28"/>
      <c r="RDZ912" s="28"/>
      <c r="REA912" s="28"/>
      <c r="REB912" s="28"/>
      <c r="REC912" s="28"/>
      <c r="RED912" s="28"/>
      <c r="REE912" s="28"/>
      <c r="REF912" s="28"/>
      <c r="REG912" s="28"/>
      <c r="REH912" s="28"/>
      <c r="REI912" s="28"/>
      <c r="REJ912" s="28"/>
      <c r="REK912" s="28"/>
      <c r="REL912" s="28"/>
      <c r="REM912" s="28"/>
      <c r="REN912" s="28"/>
      <c r="REO912" s="28"/>
      <c r="REP912" s="28"/>
      <c r="REQ912" s="28"/>
      <c r="RER912" s="28"/>
      <c r="RES912" s="28"/>
      <c r="RET912" s="28"/>
      <c r="REU912" s="28"/>
      <c r="REV912" s="28"/>
      <c r="REW912" s="28"/>
      <c r="REX912" s="28"/>
      <c r="REY912" s="28"/>
      <c r="REZ912" s="28"/>
      <c r="RFA912" s="28"/>
      <c r="RFB912" s="28"/>
      <c r="RFC912" s="28"/>
      <c r="RFD912" s="28"/>
      <c r="RFE912" s="28"/>
      <c r="RFF912" s="28"/>
      <c r="RFG912" s="28"/>
      <c r="RFH912" s="28"/>
      <c r="RFI912" s="28"/>
      <c r="RFJ912" s="28"/>
      <c r="RFK912" s="28"/>
      <c r="RFL912" s="28"/>
      <c r="RFM912" s="28"/>
      <c r="RFN912" s="28"/>
      <c r="RFO912" s="28"/>
      <c r="RFP912" s="28"/>
      <c r="RFQ912" s="28"/>
      <c r="RFR912" s="28"/>
      <c r="RFS912" s="28"/>
      <c r="RFT912" s="28"/>
      <c r="RFU912" s="28"/>
      <c r="RFV912" s="28"/>
      <c r="RFW912" s="28"/>
      <c r="RFX912" s="28"/>
      <c r="RFY912" s="28"/>
      <c r="RFZ912" s="28"/>
      <c r="RGA912" s="28"/>
      <c r="RGB912" s="28"/>
      <c r="RGC912" s="28"/>
      <c r="RGD912" s="28"/>
      <c r="RGE912" s="28"/>
      <c r="RGF912" s="28"/>
      <c r="RGG912" s="28"/>
      <c r="RGH912" s="28"/>
      <c r="RGI912" s="28"/>
      <c r="RGJ912" s="28"/>
      <c r="RGK912" s="28"/>
      <c r="RGL912" s="28"/>
      <c r="RGM912" s="28"/>
      <c r="RGN912" s="28"/>
      <c r="RGO912" s="28"/>
      <c r="RGP912" s="28"/>
      <c r="RGQ912" s="28"/>
      <c r="RGR912" s="28"/>
      <c r="RGS912" s="28"/>
      <c r="RGT912" s="28"/>
      <c r="RGU912" s="28"/>
      <c r="RGV912" s="28"/>
      <c r="RGW912" s="28"/>
      <c r="RGX912" s="28"/>
      <c r="RGY912" s="28"/>
      <c r="RGZ912" s="28"/>
      <c r="RHA912" s="28"/>
      <c r="RHB912" s="28"/>
      <c r="RHC912" s="28"/>
      <c r="RHD912" s="28"/>
      <c r="RHE912" s="28"/>
      <c r="RHF912" s="28"/>
      <c r="RHG912" s="28"/>
      <c r="RHH912" s="28"/>
      <c r="RHI912" s="28"/>
      <c r="RHJ912" s="28"/>
      <c r="RHK912" s="28"/>
      <c r="RHL912" s="28"/>
      <c r="RHM912" s="28"/>
      <c r="RHN912" s="28"/>
      <c r="RHO912" s="28"/>
      <c r="RHP912" s="28"/>
      <c r="RHQ912" s="28"/>
      <c r="RHR912" s="28"/>
      <c r="RHS912" s="28"/>
      <c r="RHT912" s="28"/>
      <c r="RHU912" s="28"/>
      <c r="RHV912" s="28"/>
      <c r="RHW912" s="28"/>
      <c r="RHX912" s="28"/>
      <c r="RHY912" s="28"/>
      <c r="RHZ912" s="28"/>
      <c r="RIA912" s="28"/>
      <c r="RIB912" s="28"/>
      <c r="RIC912" s="28"/>
      <c r="RID912" s="28"/>
      <c r="RIE912" s="28"/>
      <c r="RIF912" s="28"/>
      <c r="RIG912" s="28"/>
      <c r="RIH912" s="28"/>
      <c r="RII912" s="28"/>
      <c r="RIJ912" s="28"/>
      <c r="RIK912" s="28"/>
      <c r="RIL912" s="28"/>
      <c r="RIM912" s="28"/>
      <c r="RIN912" s="28"/>
      <c r="RIO912" s="28"/>
      <c r="RIP912" s="28"/>
      <c r="RIQ912" s="28"/>
      <c r="RIR912" s="28"/>
      <c r="RIS912" s="28"/>
      <c r="RIT912" s="28"/>
      <c r="RIU912" s="28"/>
      <c r="RIV912" s="28"/>
      <c r="RIW912" s="28"/>
      <c r="RIX912" s="28"/>
      <c r="RIY912" s="28"/>
      <c r="RIZ912" s="28"/>
      <c r="RJA912" s="28"/>
      <c r="RJB912" s="28"/>
      <c r="RJC912" s="28"/>
      <c r="RJD912" s="28"/>
      <c r="RJE912" s="28"/>
      <c r="RJF912" s="28"/>
      <c r="RJG912" s="28"/>
      <c r="RJH912" s="28"/>
      <c r="RJI912" s="28"/>
      <c r="RJJ912" s="28"/>
      <c r="RJK912" s="28"/>
      <c r="RJL912" s="28"/>
      <c r="RJM912" s="28"/>
      <c r="RJN912" s="28"/>
      <c r="RJO912" s="28"/>
      <c r="RJP912" s="28"/>
      <c r="RJQ912" s="28"/>
      <c r="RJR912" s="28"/>
      <c r="RJS912" s="28"/>
      <c r="RJT912" s="28"/>
      <c r="RJU912" s="28"/>
      <c r="RJV912" s="28"/>
      <c r="RJW912" s="28"/>
      <c r="RJX912" s="28"/>
      <c r="RJY912" s="28"/>
      <c r="RJZ912" s="28"/>
      <c r="RKA912" s="28"/>
      <c r="RKB912" s="28"/>
      <c r="RKC912" s="28"/>
      <c r="RKD912" s="28"/>
      <c r="RKE912" s="28"/>
      <c r="RKF912" s="28"/>
      <c r="RKG912" s="28"/>
      <c r="RKH912" s="28"/>
      <c r="RKI912" s="28"/>
      <c r="RKJ912" s="28"/>
      <c r="RKK912" s="28"/>
      <c r="RKL912" s="28"/>
      <c r="RKM912" s="28"/>
      <c r="RKN912" s="28"/>
      <c r="RKO912" s="28"/>
      <c r="RKP912" s="28"/>
      <c r="RKQ912" s="28"/>
      <c r="RKR912" s="28"/>
      <c r="RKS912" s="28"/>
      <c r="RKT912" s="28"/>
      <c r="RKU912" s="28"/>
      <c r="RKV912" s="28"/>
      <c r="RKW912" s="28"/>
      <c r="RKX912" s="28"/>
      <c r="RKY912" s="28"/>
      <c r="RKZ912" s="28"/>
      <c r="RLA912" s="28"/>
      <c r="RLB912" s="28"/>
      <c r="RLC912" s="28"/>
      <c r="RLD912" s="28"/>
      <c r="RLE912" s="28"/>
      <c r="RLF912" s="28"/>
      <c r="RLG912" s="28"/>
      <c r="RLH912" s="28"/>
      <c r="RLI912" s="28"/>
      <c r="RLJ912" s="28"/>
      <c r="RLK912" s="28"/>
      <c r="RLL912" s="28"/>
      <c r="RLM912" s="28"/>
      <c r="RLN912" s="28"/>
      <c r="RLO912" s="28"/>
      <c r="RLP912" s="28"/>
      <c r="RLQ912" s="28"/>
      <c r="RLR912" s="28"/>
      <c r="RLS912" s="28"/>
      <c r="RLT912" s="28"/>
      <c r="RLU912" s="28"/>
      <c r="RLV912" s="28"/>
      <c r="RLW912" s="28"/>
      <c r="RLX912" s="28"/>
      <c r="RLY912" s="28"/>
      <c r="RLZ912" s="28"/>
      <c r="RMA912" s="28"/>
      <c r="RMB912" s="28"/>
      <c r="RMC912" s="28"/>
      <c r="RMD912" s="28"/>
      <c r="RME912" s="28"/>
      <c r="RMF912" s="28"/>
      <c r="RMG912" s="28"/>
      <c r="RMH912" s="28"/>
      <c r="RMI912" s="28"/>
      <c r="RMJ912" s="28"/>
      <c r="RMK912" s="28"/>
      <c r="RML912" s="28"/>
      <c r="RMM912" s="28"/>
      <c r="RMN912" s="28"/>
      <c r="RMO912" s="28"/>
      <c r="RMP912" s="28"/>
      <c r="RMQ912" s="28"/>
      <c r="RMR912" s="28"/>
      <c r="RMS912" s="28"/>
      <c r="RMT912" s="28"/>
      <c r="RMU912" s="28"/>
      <c r="RMV912" s="28"/>
      <c r="RMW912" s="28"/>
      <c r="RMX912" s="28"/>
      <c r="RMY912" s="28"/>
      <c r="RMZ912" s="28"/>
      <c r="RNA912" s="28"/>
      <c r="RNB912" s="28"/>
      <c r="RNC912" s="28"/>
      <c r="RND912" s="28"/>
      <c r="RNE912" s="28"/>
      <c r="RNF912" s="28"/>
      <c r="RNG912" s="28"/>
      <c r="RNH912" s="28"/>
      <c r="RNI912" s="28"/>
      <c r="RNJ912" s="28"/>
      <c r="RNK912" s="28"/>
      <c r="RNL912" s="28"/>
      <c r="RNM912" s="28"/>
      <c r="RNN912" s="28"/>
      <c r="RNO912" s="28"/>
      <c r="RNP912" s="28"/>
      <c r="RNQ912" s="28"/>
      <c r="RNR912" s="28"/>
      <c r="RNS912" s="28"/>
      <c r="RNT912" s="28"/>
      <c r="RNU912" s="28"/>
      <c r="RNV912" s="28"/>
      <c r="RNW912" s="28"/>
      <c r="RNX912" s="28"/>
      <c r="RNY912" s="28"/>
      <c r="RNZ912" s="28"/>
      <c r="ROA912" s="28"/>
      <c r="ROB912" s="28"/>
      <c r="ROC912" s="28"/>
      <c r="ROD912" s="28"/>
      <c r="ROE912" s="28"/>
      <c r="ROF912" s="28"/>
      <c r="ROG912" s="28"/>
      <c r="ROH912" s="28"/>
      <c r="ROI912" s="28"/>
      <c r="ROJ912" s="28"/>
      <c r="ROK912" s="28"/>
      <c r="ROL912" s="28"/>
      <c r="ROM912" s="28"/>
      <c r="RON912" s="28"/>
      <c r="ROO912" s="28"/>
      <c r="ROP912" s="28"/>
      <c r="ROQ912" s="28"/>
      <c r="ROR912" s="28"/>
      <c r="ROS912" s="28"/>
      <c r="ROT912" s="28"/>
      <c r="ROU912" s="28"/>
      <c r="ROV912" s="28"/>
      <c r="ROW912" s="28"/>
      <c r="ROX912" s="28"/>
      <c r="ROY912" s="28"/>
      <c r="ROZ912" s="28"/>
      <c r="RPA912" s="28"/>
      <c r="RPB912" s="28"/>
      <c r="RPC912" s="28"/>
      <c r="RPD912" s="28"/>
      <c r="RPE912" s="28"/>
      <c r="RPF912" s="28"/>
      <c r="RPG912" s="28"/>
      <c r="RPH912" s="28"/>
      <c r="RPI912" s="28"/>
      <c r="RPJ912" s="28"/>
      <c r="RPK912" s="28"/>
      <c r="RPL912" s="28"/>
      <c r="RPM912" s="28"/>
      <c r="RPN912" s="28"/>
      <c r="RPO912" s="28"/>
      <c r="RPP912" s="28"/>
      <c r="RPQ912" s="28"/>
      <c r="RPR912" s="28"/>
      <c r="RPS912" s="28"/>
      <c r="RPT912" s="28"/>
      <c r="RPU912" s="28"/>
      <c r="RPV912" s="28"/>
      <c r="RPW912" s="28"/>
      <c r="RPX912" s="28"/>
      <c r="RPY912" s="28"/>
      <c r="RPZ912" s="28"/>
      <c r="RQA912" s="28"/>
      <c r="RQB912" s="28"/>
      <c r="RQC912" s="28"/>
      <c r="RQD912" s="28"/>
      <c r="RQE912" s="28"/>
      <c r="RQF912" s="28"/>
      <c r="RQG912" s="28"/>
      <c r="RQH912" s="28"/>
      <c r="RQI912" s="28"/>
      <c r="RQJ912" s="28"/>
      <c r="RQK912" s="28"/>
      <c r="RQL912" s="28"/>
      <c r="RQM912" s="28"/>
      <c r="RQN912" s="28"/>
      <c r="RQO912" s="28"/>
      <c r="RQP912" s="28"/>
      <c r="RQQ912" s="28"/>
      <c r="RQR912" s="28"/>
      <c r="RQS912" s="28"/>
      <c r="RQT912" s="28"/>
      <c r="RQU912" s="28"/>
      <c r="RQV912" s="28"/>
      <c r="RQW912" s="28"/>
      <c r="RQX912" s="28"/>
      <c r="RQY912" s="28"/>
      <c r="RQZ912" s="28"/>
      <c r="RRA912" s="28"/>
      <c r="RRB912" s="28"/>
      <c r="RRC912" s="28"/>
      <c r="RRD912" s="28"/>
      <c r="RRE912" s="28"/>
      <c r="RRF912" s="28"/>
      <c r="RRG912" s="28"/>
      <c r="RRH912" s="28"/>
      <c r="RRI912" s="28"/>
      <c r="RRJ912" s="28"/>
      <c r="RRK912" s="28"/>
      <c r="RRL912" s="28"/>
      <c r="RRM912" s="28"/>
      <c r="RRN912" s="28"/>
      <c r="RRO912" s="28"/>
      <c r="RRP912" s="28"/>
      <c r="RRQ912" s="28"/>
      <c r="RRR912" s="28"/>
      <c r="RRS912" s="28"/>
      <c r="RRT912" s="28"/>
      <c r="RRU912" s="28"/>
      <c r="RRV912" s="28"/>
      <c r="RRW912" s="28"/>
      <c r="RRX912" s="28"/>
      <c r="RRY912" s="28"/>
      <c r="RRZ912" s="28"/>
      <c r="RSA912" s="28"/>
      <c r="RSB912" s="28"/>
      <c r="RSC912" s="28"/>
      <c r="RSD912" s="28"/>
      <c r="RSE912" s="28"/>
      <c r="RSF912" s="28"/>
      <c r="RSG912" s="28"/>
      <c r="RSH912" s="28"/>
      <c r="RSI912" s="28"/>
      <c r="RSJ912" s="28"/>
      <c r="RSK912" s="28"/>
      <c r="RSL912" s="28"/>
      <c r="RSM912" s="28"/>
      <c r="RSN912" s="28"/>
      <c r="RSO912" s="28"/>
      <c r="RSP912" s="28"/>
      <c r="RSQ912" s="28"/>
      <c r="RSR912" s="28"/>
      <c r="RSS912" s="28"/>
      <c r="RST912" s="28"/>
      <c r="RSU912" s="28"/>
      <c r="RSV912" s="28"/>
      <c r="RSW912" s="28"/>
      <c r="RSX912" s="28"/>
      <c r="RSY912" s="28"/>
      <c r="RSZ912" s="28"/>
      <c r="RTA912" s="28"/>
      <c r="RTB912" s="28"/>
      <c r="RTC912" s="28"/>
      <c r="RTD912" s="28"/>
      <c r="RTE912" s="28"/>
      <c r="RTF912" s="28"/>
      <c r="RTG912" s="28"/>
      <c r="RTH912" s="28"/>
      <c r="RTI912" s="28"/>
      <c r="RTJ912" s="28"/>
      <c r="RTK912" s="28"/>
      <c r="RTL912" s="28"/>
      <c r="RTM912" s="28"/>
      <c r="RTN912" s="28"/>
      <c r="RTO912" s="28"/>
      <c r="RTP912" s="28"/>
      <c r="RTQ912" s="28"/>
      <c r="RTR912" s="28"/>
      <c r="RTS912" s="28"/>
      <c r="RTT912" s="28"/>
      <c r="RTU912" s="28"/>
      <c r="RTV912" s="28"/>
      <c r="RTW912" s="28"/>
      <c r="RTX912" s="28"/>
      <c r="RTY912" s="28"/>
      <c r="RTZ912" s="28"/>
      <c r="RUA912" s="28"/>
      <c r="RUB912" s="28"/>
      <c r="RUC912" s="28"/>
      <c r="RUD912" s="28"/>
      <c r="RUE912" s="28"/>
      <c r="RUF912" s="28"/>
      <c r="RUG912" s="28"/>
      <c r="RUH912" s="28"/>
      <c r="RUI912" s="28"/>
      <c r="RUJ912" s="28"/>
      <c r="RUK912" s="28"/>
      <c r="RUL912" s="28"/>
      <c r="RUM912" s="28"/>
      <c r="RUN912" s="28"/>
      <c r="RUO912" s="28"/>
      <c r="RUP912" s="28"/>
      <c r="RUQ912" s="28"/>
      <c r="RUR912" s="28"/>
      <c r="RUS912" s="28"/>
      <c r="RUT912" s="28"/>
      <c r="RUU912" s="28"/>
      <c r="RUV912" s="28"/>
      <c r="RUW912" s="28"/>
      <c r="RUX912" s="28"/>
      <c r="RUY912" s="28"/>
      <c r="RUZ912" s="28"/>
      <c r="RVA912" s="28"/>
      <c r="RVB912" s="28"/>
      <c r="RVC912" s="28"/>
      <c r="RVD912" s="28"/>
      <c r="RVE912" s="28"/>
      <c r="RVF912" s="28"/>
      <c r="RVG912" s="28"/>
      <c r="RVH912" s="28"/>
      <c r="RVI912" s="28"/>
      <c r="RVJ912" s="28"/>
      <c r="RVK912" s="28"/>
      <c r="RVL912" s="28"/>
      <c r="RVM912" s="28"/>
      <c r="RVN912" s="28"/>
      <c r="RVO912" s="28"/>
      <c r="RVP912" s="28"/>
      <c r="RVQ912" s="28"/>
      <c r="RVR912" s="28"/>
      <c r="RVS912" s="28"/>
      <c r="RVT912" s="28"/>
      <c r="RVU912" s="28"/>
      <c r="RVV912" s="28"/>
      <c r="RVW912" s="28"/>
      <c r="RVX912" s="28"/>
      <c r="RVY912" s="28"/>
      <c r="RVZ912" s="28"/>
      <c r="RWA912" s="28"/>
      <c r="RWB912" s="28"/>
      <c r="RWC912" s="28"/>
      <c r="RWD912" s="28"/>
      <c r="RWE912" s="28"/>
      <c r="RWF912" s="28"/>
      <c r="RWG912" s="28"/>
      <c r="RWH912" s="28"/>
      <c r="RWI912" s="28"/>
      <c r="RWJ912" s="28"/>
      <c r="RWK912" s="28"/>
      <c r="RWL912" s="28"/>
      <c r="RWM912" s="28"/>
      <c r="RWN912" s="28"/>
      <c r="RWO912" s="28"/>
      <c r="RWP912" s="28"/>
      <c r="RWQ912" s="28"/>
      <c r="RWR912" s="28"/>
      <c r="RWS912" s="28"/>
      <c r="RWT912" s="28"/>
      <c r="RWU912" s="28"/>
      <c r="RWV912" s="28"/>
      <c r="RWW912" s="28"/>
      <c r="RWX912" s="28"/>
      <c r="RWY912" s="28"/>
      <c r="RWZ912" s="28"/>
      <c r="RXA912" s="28"/>
      <c r="RXB912" s="28"/>
      <c r="RXC912" s="28"/>
      <c r="RXD912" s="28"/>
      <c r="RXE912" s="28"/>
      <c r="RXF912" s="28"/>
      <c r="RXG912" s="28"/>
      <c r="RXH912" s="28"/>
      <c r="RXI912" s="28"/>
      <c r="RXJ912" s="28"/>
      <c r="RXK912" s="28"/>
      <c r="RXL912" s="28"/>
      <c r="RXM912" s="28"/>
      <c r="RXN912" s="28"/>
      <c r="RXO912" s="28"/>
      <c r="RXP912" s="28"/>
      <c r="RXQ912" s="28"/>
      <c r="RXR912" s="28"/>
      <c r="RXS912" s="28"/>
      <c r="RXT912" s="28"/>
      <c r="RXU912" s="28"/>
      <c r="RXV912" s="28"/>
      <c r="RXW912" s="28"/>
      <c r="RXX912" s="28"/>
      <c r="RXY912" s="28"/>
      <c r="RXZ912" s="28"/>
      <c r="RYA912" s="28"/>
      <c r="RYB912" s="28"/>
      <c r="RYC912" s="28"/>
      <c r="RYD912" s="28"/>
      <c r="RYE912" s="28"/>
      <c r="RYF912" s="28"/>
      <c r="RYG912" s="28"/>
      <c r="RYH912" s="28"/>
      <c r="RYI912" s="28"/>
      <c r="RYJ912" s="28"/>
      <c r="RYK912" s="28"/>
      <c r="RYL912" s="28"/>
      <c r="RYM912" s="28"/>
      <c r="RYN912" s="28"/>
      <c r="RYO912" s="28"/>
      <c r="RYP912" s="28"/>
      <c r="RYQ912" s="28"/>
      <c r="RYR912" s="28"/>
      <c r="RYS912" s="28"/>
      <c r="RYT912" s="28"/>
      <c r="RYU912" s="28"/>
      <c r="RYV912" s="28"/>
      <c r="RYW912" s="28"/>
      <c r="RYX912" s="28"/>
      <c r="RYY912" s="28"/>
      <c r="RYZ912" s="28"/>
      <c r="RZA912" s="28"/>
      <c r="RZB912" s="28"/>
      <c r="RZC912" s="28"/>
      <c r="RZD912" s="28"/>
      <c r="RZE912" s="28"/>
      <c r="RZF912" s="28"/>
      <c r="RZG912" s="28"/>
      <c r="RZH912" s="28"/>
      <c r="RZI912" s="28"/>
      <c r="RZJ912" s="28"/>
      <c r="RZK912" s="28"/>
      <c r="RZL912" s="28"/>
      <c r="RZM912" s="28"/>
      <c r="RZN912" s="28"/>
      <c r="RZO912" s="28"/>
      <c r="RZP912" s="28"/>
      <c r="RZQ912" s="28"/>
      <c r="RZR912" s="28"/>
      <c r="RZS912" s="28"/>
      <c r="RZT912" s="28"/>
      <c r="RZU912" s="28"/>
      <c r="RZV912" s="28"/>
      <c r="RZW912" s="28"/>
      <c r="RZX912" s="28"/>
      <c r="RZY912" s="28"/>
      <c r="RZZ912" s="28"/>
      <c r="SAA912" s="28"/>
      <c r="SAB912" s="28"/>
      <c r="SAC912" s="28"/>
      <c r="SAD912" s="28"/>
      <c r="SAE912" s="28"/>
      <c r="SAF912" s="28"/>
      <c r="SAG912" s="28"/>
      <c r="SAH912" s="28"/>
      <c r="SAI912" s="28"/>
      <c r="SAJ912" s="28"/>
      <c r="SAK912" s="28"/>
      <c r="SAL912" s="28"/>
      <c r="SAM912" s="28"/>
      <c r="SAN912" s="28"/>
      <c r="SAO912" s="28"/>
      <c r="SAP912" s="28"/>
      <c r="SAQ912" s="28"/>
      <c r="SAR912" s="28"/>
      <c r="SAS912" s="28"/>
      <c r="SAT912" s="28"/>
      <c r="SAU912" s="28"/>
      <c r="SAV912" s="28"/>
      <c r="SAW912" s="28"/>
      <c r="SAX912" s="28"/>
      <c r="SAY912" s="28"/>
      <c r="SAZ912" s="28"/>
      <c r="SBA912" s="28"/>
      <c r="SBB912" s="28"/>
      <c r="SBC912" s="28"/>
      <c r="SBD912" s="28"/>
      <c r="SBE912" s="28"/>
      <c r="SBF912" s="28"/>
      <c r="SBG912" s="28"/>
      <c r="SBH912" s="28"/>
      <c r="SBI912" s="28"/>
      <c r="SBJ912" s="28"/>
      <c r="SBK912" s="28"/>
      <c r="SBL912" s="28"/>
      <c r="SBM912" s="28"/>
      <c r="SBN912" s="28"/>
      <c r="SBO912" s="28"/>
      <c r="SBP912" s="28"/>
      <c r="SBQ912" s="28"/>
      <c r="SBR912" s="28"/>
      <c r="SBS912" s="28"/>
      <c r="SBT912" s="28"/>
      <c r="SBU912" s="28"/>
      <c r="SBV912" s="28"/>
      <c r="SBW912" s="28"/>
      <c r="SBX912" s="28"/>
      <c r="SBY912" s="28"/>
      <c r="SBZ912" s="28"/>
      <c r="SCA912" s="28"/>
      <c r="SCB912" s="28"/>
      <c r="SCC912" s="28"/>
      <c r="SCD912" s="28"/>
      <c r="SCE912" s="28"/>
      <c r="SCF912" s="28"/>
      <c r="SCG912" s="28"/>
      <c r="SCH912" s="28"/>
      <c r="SCI912" s="28"/>
      <c r="SCJ912" s="28"/>
      <c r="SCK912" s="28"/>
      <c r="SCL912" s="28"/>
      <c r="SCM912" s="28"/>
      <c r="SCN912" s="28"/>
      <c r="SCO912" s="28"/>
      <c r="SCP912" s="28"/>
      <c r="SCQ912" s="28"/>
      <c r="SCR912" s="28"/>
      <c r="SCS912" s="28"/>
      <c r="SCT912" s="28"/>
      <c r="SCU912" s="28"/>
      <c r="SCV912" s="28"/>
      <c r="SCW912" s="28"/>
      <c r="SCX912" s="28"/>
      <c r="SCY912" s="28"/>
      <c r="SCZ912" s="28"/>
      <c r="SDA912" s="28"/>
      <c r="SDB912" s="28"/>
      <c r="SDC912" s="28"/>
      <c r="SDD912" s="28"/>
      <c r="SDE912" s="28"/>
      <c r="SDF912" s="28"/>
      <c r="SDG912" s="28"/>
      <c r="SDH912" s="28"/>
      <c r="SDI912" s="28"/>
      <c r="SDJ912" s="28"/>
      <c r="SDK912" s="28"/>
      <c r="SDL912" s="28"/>
      <c r="SDM912" s="28"/>
      <c r="SDN912" s="28"/>
      <c r="SDO912" s="28"/>
      <c r="SDP912" s="28"/>
      <c r="SDQ912" s="28"/>
      <c r="SDR912" s="28"/>
      <c r="SDS912" s="28"/>
      <c r="SDT912" s="28"/>
      <c r="SDU912" s="28"/>
      <c r="SDV912" s="28"/>
      <c r="SDW912" s="28"/>
      <c r="SDX912" s="28"/>
      <c r="SDY912" s="28"/>
      <c r="SDZ912" s="28"/>
      <c r="SEA912" s="28"/>
      <c r="SEB912" s="28"/>
      <c r="SEC912" s="28"/>
      <c r="SED912" s="28"/>
      <c r="SEE912" s="28"/>
      <c r="SEF912" s="28"/>
      <c r="SEG912" s="28"/>
      <c r="SEH912" s="28"/>
      <c r="SEI912" s="28"/>
      <c r="SEJ912" s="28"/>
      <c r="SEK912" s="28"/>
      <c r="SEL912" s="28"/>
      <c r="SEM912" s="28"/>
      <c r="SEN912" s="28"/>
      <c r="SEO912" s="28"/>
      <c r="SEP912" s="28"/>
      <c r="SEQ912" s="28"/>
      <c r="SER912" s="28"/>
      <c r="SES912" s="28"/>
      <c r="SET912" s="28"/>
      <c r="SEU912" s="28"/>
      <c r="SEV912" s="28"/>
      <c r="SEW912" s="28"/>
      <c r="SEX912" s="28"/>
      <c r="SEY912" s="28"/>
      <c r="SEZ912" s="28"/>
      <c r="SFA912" s="28"/>
      <c r="SFB912" s="28"/>
      <c r="SFC912" s="28"/>
      <c r="SFD912" s="28"/>
      <c r="SFE912" s="28"/>
      <c r="SFF912" s="28"/>
      <c r="SFG912" s="28"/>
      <c r="SFH912" s="28"/>
      <c r="SFI912" s="28"/>
      <c r="SFJ912" s="28"/>
      <c r="SFK912" s="28"/>
      <c r="SFL912" s="28"/>
      <c r="SFM912" s="28"/>
      <c r="SFN912" s="28"/>
      <c r="SFO912" s="28"/>
      <c r="SFP912" s="28"/>
      <c r="SFQ912" s="28"/>
      <c r="SFR912" s="28"/>
      <c r="SFS912" s="28"/>
      <c r="SFT912" s="28"/>
      <c r="SFU912" s="28"/>
      <c r="SFV912" s="28"/>
      <c r="SFW912" s="28"/>
      <c r="SFX912" s="28"/>
      <c r="SFY912" s="28"/>
      <c r="SFZ912" s="28"/>
      <c r="SGA912" s="28"/>
      <c r="SGB912" s="28"/>
      <c r="SGC912" s="28"/>
      <c r="SGD912" s="28"/>
      <c r="SGE912" s="28"/>
      <c r="SGF912" s="28"/>
      <c r="SGG912" s="28"/>
      <c r="SGH912" s="28"/>
      <c r="SGI912" s="28"/>
      <c r="SGJ912" s="28"/>
      <c r="SGK912" s="28"/>
      <c r="SGL912" s="28"/>
      <c r="SGM912" s="28"/>
      <c r="SGN912" s="28"/>
      <c r="SGO912" s="28"/>
      <c r="SGP912" s="28"/>
      <c r="SGQ912" s="28"/>
      <c r="SGR912" s="28"/>
      <c r="SGS912" s="28"/>
      <c r="SGT912" s="28"/>
      <c r="SGU912" s="28"/>
      <c r="SGV912" s="28"/>
      <c r="SGW912" s="28"/>
      <c r="SGX912" s="28"/>
      <c r="SGY912" s="28"/>
      <c r="SGZ912" s="28"/>
      <c r="SHA912" s="28"/>
      <c r="SHB912" s="28"/>
      <c r="SHC912" s="28"/>
      <c r="SHD912" s="28"/>
      <c r="SHE912" s="28"/>
      <c r="SHF912" s="28"/>
      <c r="SHG912" s="28"/>
      <c r="SHH912" s="28"/>
      <c r="SHI912" s="28"/>
      <c r="SHJ912" s="28"/>
      <c r="SHK912" s="28"/>
      <c r="SHL912" s="28"/>
      <c r="SHM912" s="28"/>
      <c r="SHN912" s="28"/>
      <c r="SHO912" s="28"/>
      <c r="SHP912" s="28"/>
      <c r="SHQ912" s="28"/>
      <c r="SHR912" s="28"/>
      <c r="SHS912" s="28"/>
      <c r="SHT912" s="28"/>
      <c r="SHU912" s="28"/>
      <c r="SHV912" s="28"/>
      <c r="SHW912" s="28"/>
      <c r="SHX912" s="28"/>
      <c r="SHY912" s="28"/>
      <c r="SHZ912" s="28"/>
      <c r="SIA912" s="28"/>
      <c r="SIB912" s="28"/>
      <c r="SIC912" s="28"/>
      <c r="SID912" s="28"/>
      <c r="SIE912" s="28"/>
      <c r="SIF912" s="28"/>
      <c r="SIG912" s="28"/>
      <c r="SIH912" s="28"/>
      <c r="SII912" s="28"/>
      <c r="SIJ912" s="28"/>
      <c r="SIK912" s="28"/>
      <c r="SIL912" s="28"/>
      <c r="SIM912" s="28"/>
      <c r="SIN912" s="28"/>
      <c r="SIO912" s="28"/>
      <c r="SIP912" s="28"/>
      <c r="SIQ912" s="28"/>
      <c r="SIR912" s="28"/>
      <c r="SIS912" s="28"/>
      <c r="SIT912" s="28"/>
      <c r="SIU912" s="28"/>
      <c r="SIV912" s="28"/>
      <c r="SIW912" s="28"/>
      <c r="SIX912" s="28"/>
      <c r="SIY912" s="28"/>
      <c r="SIZ912" s="28"/>
      <c r="SJA912" s="28"/>
      <c r="SJB912" s="28"/>
      <c r="SJC912" s="28"/>
      <c r="SJD912" s="28"/>
      <c r="SJE912" s="28"/>
      <c r="SJF912" s="28"/>
      <c r="SJG912" s="28"/>
      <c r="SJH912" s="28"/>
      <c r="SJI912" s="28"/>
      <c r="SJJ912" s="28"/>
      <c r="SJK912" s="28"/>
      <c r="SJL912" s="28"/>
      <c r="SJM912" s="28"/>
      <c r="SJN912" s="28"/>
      <c r="SJO912" s="28"/>
      <c r="SJP912" s="28"/>
      <c r="SJQ912" s="28"/>
      <c r="SJR912" s="28"/>
      <c r="SJS912" s="28"/>
      <c r="SJT912" s="28"/>
      <c r="SJU912" s="28"/>
      <c r="SJV912" s="28"/>
      <c r="SJW912" s="28"/>
      <c r="SJX912" s="28"/>
      <c r="SJY912" s="28"/>
      <c r="SJZ912" s="28"/>
      <c r="SKA912" s="28"/>
      <c r="SKB912" s="28"/>
      <c r="SKC912" s="28"/>
      <c r="SKD912" s="28"/>
      <c r="SKE912" s="28"/>
      <c r="SKF912" s="28"/>
      <c r="SKG912" s="28"/>
      <c r="SKH912" s="28"/>
      <c r="SKI912" s="28"/>
      <c r="SKJ912" s="28"/>
      <c r="SKK912" s="28"/>
      <c r="SKL912" s="28"/>
      <c r="SKM912" s="28"/>
      <c r="SKN912" s="28"/>
      <c r="SKO912" s="28"/>
      <c r="SKP912" s="28"/>
      <c r="SKQ912" s="28"/>
      <c r="SKR912" s="28"/>
      <c r="SKS912" s="28"/>
      <c r="SKT912" s="28"/>
      <c r="SKU912" s="28"/>
      <c r="SKV912" s="28"/>
      <c r="SKW912" s="28"/>
      <c r="SKX912" s="28"/>
      <c r="SKY912" s="28"/>
      <c r="SKZ912" s="28"/>
      <c r="SLA912" s="28"/>
      <c r="SLB912" s="28"/>
      <c r="SLC912" s="28"/>
      <c r="SLD912" s="28"/>
      <c r="SLE912" s="28"/>
      <c r="SLF912" s="28"/>
      <c r="SLG912" s="28"/>
      <c r="SLH912" s="28"/>
      <c r="SLI912" s="28"/>
      <c r="SLJ912" s="28"/>
      <c r="SLK912" s="28"/>
      <c r="SLL912" s="28"/>
      <c r="SLM912" s="28"/>
      <c r="SLN912" s="28"/>
      <c r="SLO912" s="28"/>
      <c r="SLP912" s="28"/>
      <c r="SLQ912" s="28"/>
      <c r="SLR912" s="28"/>
      <c r="SLS912" s="28"/>
      <c r="SLT912" s="28"/>
      <c r="SLU912" s="28"/>
      <c r="SLV912" s="28"/>
      <c r="SLW912" s="28"/>
      <c r="SLX912" s="28"/>
      <c r="SLY912" s="28"/>
      <c r="SLZ912" s="28"/>
      <c r="SMA912" s="28"/>
      <c r="SMB912" s="28"/>
      <c r="SMC912" s="28"/>
      <c r="SMD912" s="28"/>
      <c r="SME912" s="28"/>
      <c r="SMF912" s="28"/>
      <c r="SMG912" s="28"/>
      <c r="SMH912" s="28"/>
      <c r="SMI912" s="28"/>
      <c r="SMJ912" s="28"/>
      <c r="SMK912" s="28"/>
      <c r="SML912" s="28"/>
      <c r="SMM912" s="28"/>
      <c r="SMN912" s="28"/>
      <c r="SMO912" s="28"/>
      <c r="SMP912" s="28"/>
      <c r="SMQ912" s="28"/>
      <c r="SMR912" s="28"/>
      <c r="SMS912" s="28"/>
      <c r="SMT912" s="28"/>
      <c r="SMU912" s="28"/>
      <c r="SMV912" s="28"/>
      <c r="SMW912" s="28"/>
      <c r="SMX912" s="28"/>
      <c r="SMY912" s="28"/>
      <c r="SMZ912" s="28"/>
      <c r="SNA912" s="28"/>
      <c r="SNB912" s="28"/>
      <c r="SNC912" s="28"/>
      <c r="SND912" s="28"/>
      <c r="SNE912" s="28"/>
      <c r="SNF912" s="28"/>
      <c r="SNG912" s="28"/>
      <c r="SNH912" s="28"/>
      <c r="SNI912" s="28"/>
      <c r="SNJ912" s="28"/>
      <c r="SNK912" s="28"/>
      <c r="SNL912" s="28"/>
      <c r="SNM912" s="28"/>
      <c r="SNN912" s="28"/>
      <c r="SNO912" s="28"/>
      <c r="SNP912" s="28"/>
      <c r="SNQ912" s="28"/>
      <c r="SNR912" s="28"/>
      <c r="SNS912" s="28"/>
      <c r="SNT912" s="28"/>
      <c r="SNU912" s="28"/>
      <c r="SNV912" s="28"/>
      <c r="SNW912" s="28"/>
      <c r="SNX912" s="28"/>
      <c r="SNY912" s="28"/>
      <c r="SNZ912" s="28"/>
      <c r="SOA912" s="28"/>
      <c r="SOB912" s="28"/>
      <c r="SOC912" s="28"/>
      <c r="SOD912" s="28"/>
      <c r="SOE912" s="28"/>
      <c r="SOF912" s="28"/>
      <c r="SOG912" s="28"/>
      <c r="SOH912" s="28"/>
      <c r="SOI912" s="28"/>
      <c r="SOJ912" s="28"/>
      <c r="SOK912" s="28"/>
      <c r="SOL912" s="28"/>
      <c r="SOM912" s="28"/>
      <c r="SON912" s="28"/>
      <c r="SOO912" s="28"/>
      <c r="SOP912" s="28"/>
      <c r="SOQ912" s="28"/>
      <c r="SOR912" s="28"/>
      <c r="SOS912" s="28"/>
      <c r="SOT912" s="28"/>
      <c r="SOU912" s="28"/>
      <c r="SOV912" s="28"/>
      <c r="SOW912" s="28"/>
      <c r="SOX912" s="28"/>
      <c r="SOY912" s="28"/>
      <c r="SOZ912" s="28"/>
      <c r="SPA912" s="28"/>
      <c r="SPB912" s="28"/>
      <c r="SPC912" s="28"/>
      <c r="SPD912" s="28"/>
      <c r="SPE912" s="28"/>
      <c r="SPF912" s="28"/>
      <c r="SPG912" s="28"/>
      <c r="SPH912" s="28"/>
      <c r="SPI912" s="28"/>
      <c r="SPJ912" s="28"/>
      <c r="SPK912" s="28"/>
      <c r="SPL912" s="28"/>
      <c r="SPM912" s="28"/>
      <c r="SPN912" s="28"/>
      <c r="SPO912" s="28"/>
      <c r="SPP912" s="28"/>
      <c r="SPQ912" s="28"/>
      <c r="SPR912" s="28"/>
      <c r="SPS912" s="28"/>
      <c r="SPT912" s="28"/>
      <c r="SPU912" s="28"/>
      <c r="SPV912" s="28"/>
      <c r="SPW912" s="28"/>
      <c r="SPX912" s="28"/>
      <c r="SPY912" s="28"/>
      <c r="SPZ912" s="28"/>
      <c r="SQA912" s="28"/>
      <c r="SQB912" s="28"/>
      <c r="SQC912" s="28"/>
      <c r="SQD912" s="28"/>
      <c r="SQE912" s="28"/>
      <c r="SQF912" s="28"/>
      <c r="SQG912" s="28"/>
      <c r="SQH912" s="28"/>
      <c r="SQI912" s="28"/>
      <c r="SQJ912" s="28"/>
      <c r="SQK912" s="28"/>
      <c r="SQL912" s="28"/>
      <c r="SQM912" s="28"/>
      <c r="SQN912" s="28"/>
      <c r="SQO912" s="28"/>
      <c r="SQP912" s="28"/>
      <c r="SQQ912" s="28"/>
      <c r="SQR912" s="28"/>
      <c r="SQS912" s="28"/>
      <c r="SQT912" s="28"/>
      <c r="SQU912" s="28"/>
      <c r="SQV912" s="28"/>
      <c r="SQW912" s="28"/>
      <c r="SQX912" s="28"/>
      <c r="SQY912" s="28"/>
      <c r="SQZ912" s="28"/>
      <c r="SRA912" s="28"/>
      <c r="SRB912" s="28"/>
      <c r="SRC912" s="28"/>
      <c r="SRD912" s="28"/>
      <c r="SRE912" s="28"/>
      <c r="SRF912" s="28"/>
      <c r="SRG912" s="28"/>
      <c r="SRH912" s="28"/>
      <c r="SRI912" s="28"/>
      <c r="SRJ912" s="28"/>
      <c r="SRK912" s="28"/>
      <c r="SRL912" s="28"/>
      <c r="SRM912" s="28"/>
      <c r="SRN912" s="28"/>
      <c r="SRO912" s="28"/>
      <c r="SRP912" s="28"/>
      <c r="SRQ912" s="28"/>
      <c r="SRR912" s="28"/>
      <c r="SRS912" s="28"/>
      <c r="SRT912" s="28"/>
      <c r="SRU912" s="28"/>
      <c r="SRV912" s="28"/>
      <c r="SRW912" s="28"/>
      <c r="SRX912" s="28"/>
      <c r="SRY912" s="28"/>
      <c r="SRZ912" s="28"/>
      <c r="SSA912" s="28"/>
      <c r="SSB912" s="28"/>
      <c r="SSC912" s="28"/>
      <c r="SSD912" s="28"/>
      <c r="SSE912" s="28"/>
      <c r="SSF912" s="28"/>
      <c r="SSG912" s="28"/>
      <c r="SSH912" s="28"/>
      <c r="SSI912" s="28"/>
      <c r="SSJ912" s="28"/>
      <c r="SSK912" s="28"/>
      <c r="SSL912" s="28"/>
      <c r="SSM912" s="28"/>
      <c r="SSN912" s="28"/>
      <c r="SSO912" s="28"/>
      <c r="SSP912" s="28"/>
      <c r="SSQ912" s="28"/>
      <c r="SSR912" s="28"/>
      <c r="SSS912" s="28"/>
      <c r="SST912" s="28"/>
      <c r="SSU912" s="28"/>
      <c r="SSV912" s="28"/>
      <c r="SSW912" s="28"/>
      <c r="SSX912" s="28"/>
      <c r="SSY912" s="28"/>
      <c r="SSZ912" s="28"/>
      <c r="STA912" s="28"/>
      <c r="STB912" s="28"/>
      <c r="STC912" s="28"/>
      <c r="STD912" s="28"/>
      <c r="STE912" s="28"/>
      <c r="STF912" s="28"/>
      <c r="STG912" s="28"/>
      <c r="STH912" s="28"/>
      <c r="STI912" s="28"/>
      <c r="STJ912" s="28"/>
      <c r="STK912" s="28"/>
      <c r="STL912" s="28"/>
      <c r="STM912" s="28"/>
      <c r="STN912" s="28"/>
      <c r="STO912" s="28"/>
      <c r="STP912" s="28"/>
      <c r="STQ912" s="28"/>
      <c r="STR912" s="28"/>
      <c r="STS912" s="28"/>
      <c r="STT912" s="28"/>
      <c r="STU912" s="28"/>
      <c r="STV912" s="28"/>
      <c r="STW912" s="28"/>
      <c r="STX912" s="28"/>
      <c r="STY912" s="28"/>
      <c r="STZ912" s="28"/>
      <c r="SUA912" s="28"/>
      <c r="SUB912" s="28"/>
      <c r="SUC912" s="28"/>
      <c r="SUD912" s="28"/>
      <c r="SUE912" s="28"/>
      <c r="SUF912" s="28"/>
      <c r="SUG912" s="28"/>
      <c r="SUH912" s="28"/>
      <c r="SUI912" s="28"/>
      <c r="SUJ912" s="28"/>
      <c r="SUK912" s="28"/>
      <c r="SUL912" s="28"/>
      <c r="SUM912" s="28"/>
      <c r="SUN912" s="28"/>
      <c r="SUO912" s="28"/>
      <c r="SUP912" s="28"/>
      <c r="SUQ912" s="28"/>
      <c r="SUR912" s="28"/>
      <c r="SUS912" s="28"/>
      <c r="SUT912" s="28"/>
      <c r="SUU912" s="28"/>
      <c r="SUV912" s="28"/>
      <c r="SUW912" s="28"/>
      <c r="SUX912" s="28"/>
      <c r="SUY912" s="28"/>
      <c r="SUZ912" s="28"/>
      <c r="SVA912" s="28"/>
      <c r="SVB912" s="28"/>
      <c r="SVC912" s="28"/>
      <c r="SVD912" s="28"/>
      <c r="SVE912" s="28"/>
      <c r="SVF912" s="28"/>
      <c r="SVG912" s="28"/>
      <c r="SVH912" s="28"/>
      <c r="SVI912" s="28"/>
      <c r="SVJ912" s="28"/>
      <c r="SVK912" s="28"/>
      <c r="SVL912" s="28"/>
      <c r="SVM912" s="28"/>
      <c r="SVN912" s="28"/>
      <c r="SVO912" s="28"/>
      <c r="SVP912" s="28"/>
      <c r="SVQ912" s="28"/>
      <c r="SVR912" s="28"/>
      <c r="SVS912" s="28"/>
      <c r="SVT912" s="28"/>
      <c r="SVU912" s="28"/>
      <c r="SVV912" s="28"/>
      <c r="SVW912" s="28"/>
      <c r="SVX912" s="28"/>
      <c r="SVY912" s="28"/>
      <c r="SVZ912" s="28"/>
      <c r="SWA912" s="28"/>
      <c r="SWB912" s="28"/>
      <c r="SWC912" s="28"/>
      <c r="SWD912" s="28"/>
      <c r="SWE912" s="28"/>
      <c r="SWF912" s="28"/>
      <c r="SWG912" s="28"/>
      <c r="SWH912" s="28"/>
      <c r="SWI912" s="28"/>
      <c r="SWJ912" s="28"/>
      <c r="SWK912" s="28"/>
      <c r="SWL912" s="28"/>
      <c r="SWM912" s="28"/>
      <c r="SWN912" s="28"/>
      <c r="SWO912" s="28"/>
      <c r="SWP912" s="28"/>
      <c r="SWQ912" s="28"/>
      <c r="SWR912" s="28"/>
      <c r="SWS912" s="28"/>
      <c r="SWT912" s="28"/>
      <c r="SWU912" s="28"/>
      <c r="SWV912" s="28"/>
      <c r="SWW912" s="28"/>
      <c r="SWX912" s="28"/>
      <c r="SWY912" s="28"/>
      <c r="SWZ912" s="28"/>
      <c r="SXA912" s="28"/>
      <c r="SXB912" s="28"/>
      <c r="SXC912" s="28"/>
      <c r="SXD912" s="28"/>
      <c r="SXE912" s="28"/>
      <c r="SXF912" s="28"/>
      <c r="SXG912" s="28"/>
      <c r="SXH912" s="28"/>
      <c r="SXI912" s="28"/>
      <c r="SXJ912" s="28"/>
      <c r="SXK912" s="28"/>
      <c r="SXL912" s="28"/>
      <c r="SXM912" s="28"/>
      <c r="SXN912" s="28"/>
      <c r="SXO912" s="28"/>
      <c r="SXP912" s="28"/>
      <c r="SXQ912" s="28"/>
      <c r="SXR912" s="28"/>
      <c r="SXS912" s="28"/>
      <c r="SXT912" s="28"/>
      <c r="SXU912" s="28"/>
      <c r="SXV912" s="28"/>
      <c r="SXW912" s="28"/>
      <c r="SXX912" s="28"/>
      <c r="SXY912" s="28"/>
      <c r="SXZ912" s="28"/>
      <c r="SYA912" s="28"/>
      <c r="SYB912" s="28"/>
      <c r="SYC912" s="28"/>
      <c r="SYD912" s="28"/>
      <c r="SYE912" s="28"/>
      <c r="SYF912" s="28"/>
      <c r="SYG912" s="28"/>
      <c r="SYH912" s="28"/>
      <c r="SYI912" s="28"/>
      <c r="SYJ912" s="28"/>
      <c r="SYK912" s="28"/>
      <c r="SYL912" s="28"/>
      <c r="SYM912" s="28"/>
      <c r="SYN912" s="28"/>
      <c r="SYO912" s="28"/>
      <c r="SYP912" s="28"/>
      <c r="SYQ912" s="28"/>
      <c r="SYR912" s="28"/>
      <c r="SYS912" s="28"/>
      <c r="SYT912" s="28"/>
      <c r="SYU912" s="28"/>
      <c r="SYV912" s="28"/>
      <c r="SYW912" s="28"/>
      <c r="SYX912" s="28"/>
      <c r="SYY912" s="28"/>
      <c r="SYZ912" s="28"/>
      <c r="SZA912" s="28"/>
      <c r="SZB912" s="28"/>
      <c r="SZC912" s="28"/>
      <c r="SZD912" s="28"/>
      <c r="SZE912" s="28"/>
      <c r="SZF912" s="28"/>
      <c r="SZG912" s="28"/>
      <c r="SZH912" s="28"/>
      <c r="SZI912" s="28"/>
      <c r="SZJ912" s="28"/>
      <c r="SZK912" s="28"/>
      <c r="SZL912" s="28"/>
      <c r="SZM912" s="28"/>
      <c r="SZN912" s="28"/>
      <c r="SZO912" s="28"/>
      <c r="SZP912" s="28"/>
      <c r="SZQ912" s="28"/>
      <c r="SZR912" s="28"/>
      <c r="SZS912" s="28"/>
      <c r="SZT912" s="28"/>
      <c r="SZU912" s="28"/>
      <c r="SZV912" s="28"/>
      <c r="SZW912" s="28"/>
      <c r="SZX912" s="28"/>
      <c r="SZY912" s="28"/>
      <c r="SZZ912" s="28"/>
      <c r="TAA912" s="28"/>
      <c r="TAB912" s="28"/>
      <c r="TAC912" s="28"/>
      <c r="TAD912" s="28"/>
      <c r="TAE912" s="28"/>
      <c r="TAF912" s="28"/>
      <c r="TAG912" s="28"/>
      <c r="TAH912" s="28"/>
      <c r="TAI912" s="28"/>
      <c r="TAJ912" s="28"/>
      <c r="TAK912" s="28"/>
      <c r="TAL912" s="28"/>
      <c r="TAM912" s="28"/>
      <c r="TAN912" s="28"/>
      <c r="TAO912" s="28"/>
      <c r="TAP912" s="28"/>
      <c r="TAQ912" s="28"/>
      <c r="TAR912" s="28"/>
      <c r="TAS912" s="28"/>
      <c r="TAT912" s="28"/>
      <c r="TAU912" s="28"/>
      <c r="TAV912" s="28"/>
      <c r="TAW912" s="28"/>
      <c r="TAX912" s="28"/>
      <c r="TAY912" s="28"/>
      <c r="TAZ912" s="28"/>
      <c r="TBA912" s="28"/>
      <c r="TBB912" s="28"/>
      <c r="TBC912" s="28"/>
      <c r="TBD912" s="28"/>
      <c r="TBE912" s="28"/>
      <c r="TBF912" s="28"/>
      <c r="TBG912" s="28"/>
      <c r="TBH912" s="28"/>
      <c r="TBI912" s="28"/>
      <c r="TBJ912" s="28"/>
      <c r="TBK912" s="28"/>
      <c r="TBL912" s="28"/>
      <c r="TBM912" s="28"/>
      <c r="TBN912" s="28"/>
      <c r="TBO912" s="28"/>
      <c r="TBP912" s="28"/>
      <c r="TBQ912" s="28"/>
      <c r="TBR912" s="28"/>
      <c r="TBS912" s="28"/>
      <c r="TBT912" s="28"/>
      <c r="TBU912" s="28"/>
      <c r="TBV912" s="28"/>
      <c r="TBW912" s="28"/>
      <c r="TBX912" s="28"/>
      <c r="TBY912" s="28"/>
      <c r="TBZ912" s="28"/>
      <c r="TCA912" s="28"/>
      <c r="TCB912" s="28"/>
      <c r="TCC912" s="28"/>
      <c r="TCD912" s="28"/>
      <c r="TCE912" s="28"/>
      <c r="TCF912" s="28"/>
      <c r="TCG912" s="28"/>
      <c r="TCH912" s="28"/>
      <c r="TCI912" s="28"/>
      <c r="TCJ912" s="28"/>
      <c r="TCK912" s="28"/>
      <c r="TCL912" s="28"/>
      <c r="TCM912" s="28"/>
      <c r="TCN912" s="28"/>
      <c r="TCO912" s="28"/>
      <c r="TCP912" s="28"/>
      <c r="TCQ912" s="28"/>
      <c r="TCR912" s="28"/>
      <c r="TCS912" s="28"/>
      <c r="TCT912" s="28"/>
      <c r="TCU912" s="28"/>
      <c r="TCV912" s="28"/>
      <c r="TCW912" s="28"/>
      <c r="TCX912" s="28"/>
      <c r="TCY912" s="28"/>
      <c r="TCZ912" s="28"/>
      <c r="TDA912" s="28"/>
      <c r="TDB912" s="28"/>
      <c r="TDC912" s="28"/>
      <c r="TDD912" s="28"/>
      <c r="TDE912" s="28"/>
      <c r="TDF912" s="28"/>
      <c r="TDG912" s="28"/>
      <c r="TDH912" s="28"/>
      <c r="TDI912" s="28"/>
      <c r="TDJ912" s="28"/>
      <c r="TDK912" s="28"/>
      <c r="TDL912" s="28"/>
      <c r="TDM912" s="28"/>
      <c r="TDN912" s="28"/>
      <c r="TDO912" s="28"/>
      <c r="TDP912" s="28"/>
      <c r="TDQ912" s="28"/>
      <c r="TDR912" s="28"/>
      <c r="TDS912" s="28"/>
      <c r="TDT912" s="28"/>
      <c r="TDU912" s="28"/>
      <c r="TDV912" s="28"/>
      <c r="TDW912" s="28"/>
      <c r="TDX912" s="28"/>
      <c r="TDY912" s="28"/>
      <c r="TDZ912" s="28"/>
      <c r="TEA912" s="28"/>
      <c r="TEB912" s="28"/>
      <c r="TEC912" s="28"/>
      <c r="TED912" s="28"/>
      <c r="TEE912" s="28"/>
      <c r="TEF912" s="28"/>
      <c r="TEG912" s="28"/>
      <c r="TEH912" s="28"/>
      <c r="TEI912" s="28"/>
      <c r="TEJ912" s="28"/>
      <c r="TEK912" s="28"/>
      <c r="TEL912" s="28"/>
      <c r="TEM912" s="28"/>
      <c r="TEN912" s="28"/>
      <c r="TEO912" s="28"/>
      <c r="TEP912" s="28"/>
      <c r="TEQ912" s="28"/>
      <c r="TER912" s="28"/>
      <c r="TES912" s="28"/>
      <c r="TET912" s="28"/>
      <c r="TEU912" s="28"/>
      <c r="TEV912" s="28"/>
      <c r="TEW912" s="28"/>
      <c r="TEX912" s="28"/>
      <c r="TEY912" s="28"/>
      <c r="TEZ912" s="28"/>
      <c r="TFA912" s="28"/>
      <c r="TFB912" s="28"/>
      <c r="TFC912" s="28"/>
      <c r="TFD912" s="28"/>
      <c r="TFE912" s="28"/>
      <c r="TFF912" s="28"/>
      <c r="TFG912" s="28"/>
      <c r="TFH912" s="28"/>
      <c r="TFI912" s="28"/>
      <c r="TFJ912" s="28"/>
      <c r="TFK912" s="28"/>
      <c r="TFL912" s="28"/>
      <c r="TFM912" s="28"/>
      <c r="TFN912" s="28"/>
      <c r="TFO912" s="28"/>
      <c r="TFP912" s="28"/>
      <c r="TFQ912" s="28"/>
      <c r="TFR912" s="28"/>
      <c r="TFS912" s="28"/>
      <c r="TFT912" s="28"/>
      <c r="TFU912" s="28"/>
      <c r="TFV912" s="28"/>
      <c r="TFW912" s="28"/>
      <c r="TFX912" s="28"/>
      <c r="TFY912" s="28"/>
      <c r="TFZ912" s="28"/>
      <c r="TGA912" s="28"/>
      <c r="TGB912" s="28"/>
      <c r="TGC912" s="28"/>
      <c r="TGD912" s="28"/>
      <c r="TGE912" s="28"/>
      <c r="TGF912" s="28"/>
      <c r="TGG912" s="28"/>
      <c r="TGH912" s="28"/>
      <c r="TGI912" s="28"/>
      <c r="TGJ912" s="28"/>
      <c r="TGK912" s="28"/>
      <c r="TGL912" s="28"/>
      <c r="TGM912" s="28"/>
      <c r="TGN912" s="28"/>
      <c r="TGO912" s="28"/>
      <c r="TGP912" s="28"/>
      <c r="TGQ912" s="28"/>
      <c r="TGR912" s="28"/>
      <c r="TGS912" s="28"/>
      <c r="TGT912" s="28"/>
      <c r="TGU912" s="28"/>
      <c r="TGV912" s="28"/>
      <c r="TGW912" s="28"/>
      <c r="TGX912" s="28"/>
      <c r="TGY912" s="28"/>
      <c r="TGZ912" s="28"/>
      <c r="THA912" s="28"/>
      <c r="THB912" s="28"/>
      <c r="THC912" s="28"/>
      <c r="THD912" s="28"/>
      <c r="THE912" s="28"/>
      <c r="THF912" s="28"/>
      <c r="THG912" s="28"/>
      <c r="THH912" s="28"/>
      <c r="THI912" s="28"/>
      <c r="THJ912" s="28"/>
      <c r="THK912" s="28"/>
      <c r="THL912" s="28"/>
      <c r="THM912" s="28"/>
      <c r="THN912" s="28"/>
      <c r="THO912" s="28"/>
      <c r="THP912" s="28"/>
      <c r="THQ912" s="28"/>
      <c r="THR912" s="28"/>
      <c r="THS912" s="28"/>
      <c r="THT912" s="28"/>
      <c r="THU912" s="28"/>
      <c r="THV912" s="28"/>
      <c r="THW912" s="28"/>
      <c r="THX912" s="28"/>
      <c r="THY912" s="28"/>
      <c r="THZ912" s="28"/>
      <c r="TIA912" s="28"/>
      <c r="TIB912" s="28"/>
      <c r="TIC912" s="28"/>
      <c r="TID912" s="28"/>
      <c r="TIE912" s="28"/>
      <c r="TIF912" s="28"/>
      <c r="TIG912" s="28"/>
      <c r="TIH912" s="28"/>
      <c r="TII912" s="28"/>
      <c r="TIJ912" s="28"/>
      <c r="TIK912" s="28"/>
      <c r="TIL912" s="28"/>
      <c r="TIM912" s="28"/>
      <c r="TIN912" s="28"/>
      <c r="TIO912" s="28"/>
      <c r="TIP912" s="28"/>
      <c r="TIQ912" s="28"/>
      <c r="TIR912" s="28"/>
      <c r="TIS912" s="28"/>
      <c r="TIT912" s="28"/>
      <c r="TIU912" s="28"/>
      <c r="TIV912" s="28"/>
      <c r="TIW912" s="28"/>
      <c r="TIX912" s="28"/>
      <c r="TIY912" s="28"/>
      <c r="TIZ912" s="28"/>
      <c r="TJA912" s="28"/>
      <c r="TJB912" s="28"/>
      <c r="TJC912" s="28"/>
      <c r="TJD912" s="28"/>
      <c r="TJE912" s="28"/>
      <c r="TJF912" s="28"/>
      <c r="TJG912" s="28"/>
      <c r="TJH912" s="28"/>
      <c r="TJI912" s="28"/>
      <c r="TJJ912" s="28"/>
      <c r="TJK912" s="28"/>
      <c r="TJL912" s="28"/>
      <c r="TJM912" s="28"/>
      <c r="TJN912" s="28"/>
      <c r="TJO912" s="28"/>
      <c r="TJP912" s="28"/>
      <c r="TJQ912" s="28"/>
      <c r="TJR912" s="28"/>
      <c r="TJS912" s="28"/>
      <c r="TJT912" s="28"/>
      <c r="TJU912" s="28"/>
      <c r="TJV912" s="28"/>
      <c r="TJW912" s="28"/>
      <c r="TJX912" s="28"/>
      <c r="TJY912" s="28"/>
      <c r="TJZ912" s="28"/>
      <c r="TKA912" s="28"/>
      <c r="TKB912" s="28"/>
      <c r="TKC912" s="28"/>
      <c r="TKD912" s="28"/>
      <c r="TKE912" s="28"/>
      <c r="TKF912" s="28"/>
      <c r="TKG912" s="28"/>
      <c r="TKH912" s="28"/>
      <c r="TKI912" s="28"/>
      <c r="TKJ912" s="28"/>
      <c r="TKK912" s="28"/>
      <c r="TKL912" s="28"/>
      <c r="TKM912" s="28"/>
      <c r="TKN912" s="28"/>
      <c r="TKO912" s="28"/>
      <c r="TKP912" s="28"/>
      <c r="TKQ912" s="28"/>
      <c r="TKR912" s="28"/>
      <c r="TKS912" s="28"/>
      <c r="TKT912" s="28"/>
      <c r="TKU912" s="28"/>
      <c r="TKV912" s="28"/>
      <c r="TKW912" s="28"/>
      <c r="TKX912" s="28"/>
      <c r="TKY912" s="28"/>
      <c r="TKZ912" s="28"/>
      <c r="TLA912" s="28"/>
      <c r="TLB912" s="28"/>
      <c r="TLC912" s="28"/>
      <c r="TLD912" s="28"/>
      <c r="TLE912" s="28"/>
      <c r="TLF912" s="28"/>
      <c r="TLG912" s="28"/>
      <c r="TLH912" s="28"/>
      <c r="TLI912" s="28"/>
      <c r="TLJ912" s="28"/>
      <c r="TLK912" s="28"/>
      <c r="TLL912" s="28"/>
      <c r="TLM912" s="28"/>
      <c r="TLN912" s="28"/>
      <c r="TLO912" s="28"/>
      <c r="TLP912" s="28"/>
      <c r="TLQ912" s="28"/>
      <c r="TLR912" s="28"/>
      <c r="TLS912" s="28"/>
      <c r="TLT912" s="28"/>
      <c r="TLU912" s="28"/>
      <c r="TLV912" s="28"/>
      <c r="TLW912" s="28"/>
      <c r="TLX912" s="28"/>
      <c r="TLY912" s="28"/>
      <c r="TLZ912" s="28"/>
      <c r="TMA912" s="28"/>
      <c r="TMB912" s="28"/>
      <c r="TMC912" s="28"/>
      <c r="TMD912" s="28"/>
      <c r="TME912" s="28"/>
      <c r="TMF912" s="28"/>
      <c r="TMG912" s="28"/>
      <c r="TMH912" s="28"/>
      <c r="TMI912" s="28"/>
      <c r="TMJ912" s="28"/>
      <c r="TMK912" s="28"/>
      <c r="TML912" s="28"/>
      <c r="TMM912" s="28"/>
      <c r="TMN912" s="28"/>
      <c r="TMO912" s="28"/>
      <c r="TMP912" s="28"/>
      <c r="TMQ912" s="28"/>
      <c r="TMR912" s="28"/>
      <c r="TMS912" s="28"/>
      <c r="TMT912" s="28"/>
      <c r="TMU912" s="28"/>
      <c r="TMV912" s="28"/>
      <c r="TMW912" s="28"/>
      <c r="TMX912" s="28"/>
      <c r="TMY912" s="28"/>
      <c r="TMZ912" s="28"/>
      <c r="TNA912" s="28"/>
      <c r="TNB912" s="28"/>
      <c r="TNC912" s="28"/>
      <c r="TND912" s="28"/>
      <c r="TNE912" s="28"/>
      <c r="TNF912" s="28"/>
      <c r="TNG912" s="28"/>
      <c r="TNH912" s="28"/>
      <c r="TNI912" s="28"/>
      <c r="TNJ912" s="28"/>
      <c r="TNK912" s="28"/>
      <c r="TNL912" s="28"/>
      <c r="TNM912" s="28"/>
      <c r="TNN912" s="28"/>
      <c r="TNO912" s="28"/>
      <c r="TNP912" s="28"/>
      <c r="TNQ912" s="28"/>
      <c r="TNR912" s="28"/>
      <c r="TNS912" s="28"/>
      <c r="TNT912" s="28"/>
      <c r="TNU912" s="28"/>
      <c r="TNV912" s="28"/>
      <c r="TNW912" s="28"/>
      <c r="TNX912" s="28"/>
      <c r="TNY912" s="28"/>
      <c r="TNZ912" s="28"/>
      <c r="TOA912" s="28"/>
      <c r="TOB912" s="28"/>
      <c r="TOC912" s="28"/>
      <c r="TOD912" s="28"/>
      <c r="TOE912" s="28"/>
      <c r="TOF912" s="28"/>
      <c r="TOG912" s="28"/>
      <c r="TOH912" s="28"/>
      <c r="TOI912" s="28"/>
      <c r="TOJ912" s="28"/>
      <c r="TOK912" s="28"/>
      <c r="TOL912" s="28"/>
      <c r="TOM912" s="28"/>
      <c r="TON912" s="28"/>
      <c r="TOO912" s="28"/>
      <c r="TOP912" s="28"/>
      <c r="TOQ912" s="28"/>
      <c r="TOR912" s="28"/>
      <c r="TOS912" s="28"/>
      <c r="TOT912" s="28"/>
      <c r="TOU912" s="28"/>
      <c r="TOV912" s="28"/>
      <c r="TOW912" s="28"/>
      <c r="TOX912" s="28"/>
      <c r="TOY912" s="28"/>
      <c r="TOZ912" s="28"/>
      <c r="TPA912" s="28"/>
      <c r="TPB912" s="28"/>
      <c r="TPC912" s="28"/>
      <c r="TPD912" s="28"/>
      <c r="TPE912" s="28"/>
      <c r="TPF912" s="28"/>
      <c r="TPG912" s="28"/>
      <c r="TPH912" s="28"/>
      <c r="TPI912" s="28"/>
      <c r="TPJ912" s="28"/>
      <c r="TPK912" s="28"/>
      <c r="TPL912" s="28"/>
      <c r="TPM912" s="28"/>
      <c r="TPN912" s="28"/>
      <c r="TPO912" s="28"/>
      <c r="TPP912" s="28"/>
      <c r="TPQ912" s="28"/>
      <c r="TPR912" s="28"/>
      <c r="TPS912" s="28"/>
      <c r="TPT912" s="28"/>
      <c r="TPU912" s="28"/>
      <c r="TPV912" s="28"/>
      <c r="TPW912" s="28"/>
      <c r="TPX912" s="28"/>
      <c r="TPY912" s="28"/>
      <c r="TPZ912" s="28"/>
      <c r="TQA912" s="28"/>
      <c r="TQB912" s="28"/>
      <c r="TQC912" s="28"/>
      <c r="TQD912" s="28"/>
      <c r="TQE912" s="28"/>
      <c r="TQF912" s="28"/>
      <c r="TQG912" s="28"/>
      <c r="TQH912" s="28"/>
      <c r="TQI912" s="28"/>
      <c r="TQJ912" s="28"/>
      <c r="TQK912" s="28"/>
      <c r="TQL912" s="28"/>
      <c r="TQM912" s="28"/>
      <c r="TQN912" s="28"/>
      <c r="TQO912" s="28"/>
      <c r="TQP912" s="28"/>
      <c r="TQQ912" s="28"/>
      <c r="TQR912" s="28"/>
      <c r="TQS912" s="28"/>
      <c r="TQT912" s="28"/>
      <c r="TQU912" s="28"/>
      <c r="TQV912" s="28"/>
      <c r="TQW912" s="28"/>
      <c r="TQX912" s="28"/>
      <c r="TQY912" s="28"/>
      <c r="TQZ912" s="28"/>
      <c r="TRA912" s="28"/>
      <c r="TRB912" s="28"/>
      <c r="TRC912" s="28"/>
      <c r="TRD912" s="28"/>
      <c r="TRE912" s="28"/>
      <c r="TRF912" s="28"/>
      <c r="TRG912" s="28"/>
      <c r="TRH912" s="28"/>
      <c r="TRI912" s="28"/>
      <c r="TRJ912" s="28"/>
      <c r="TRK912" s="28"/>
      <c r="TRL912" s="28"/>
      <c r="TRM912" s="28"/>
      <c r="TRN912" s="28"/>
      <c r="TRO912" s="28"/>
      <c r="TRP912" s="28"/>
      <c r="TRQ912" s="28"/>
      <c r="TRR912" s="28"/>
      <c r="TRS912" s="28"/>
      <c r="TRT912" s="28"/>
      <c r="TRU912" s="28"/>
      <c r="TRV912" s="28"/>
      <c r="TRW912" s="28"/>
      <c r="TRX912" s="28"/>
      <c r="TRY912" s="28"/>
      <c r="TRZ912" s="28"/>
      <c r="TSA912" s="28"/>
      <c r="TSB912" s="28"/>
      <c r="TSC912" s="28"/>
      <c r="TSD912" s="28"/>
      <c r="TSE912" s="28"/>
      <c r="TSF912" s="28"/>
      <c r="TSG912" s="28"/>
      <c r="TSH912" s="28"/>
      <c r="TSI912" s="28"/>
      <c r="TSJ912" s="28"/>
      <c r="TSK912" s="28"/>
      <c r="TSL912" s="28"/>
      <c r="TSM912" s="28"/>
      <c r="TSN912" s="28"/>
      <c r="TSO912" s="28"/>
      <c r="TSP912" s="28"/>
      <c r="TSQ912" s="28"/>
      <c r="TSR912" s="28"/>
      <c r="TSS912" s="28"/>
      <c r="TST912" s="28"/>
      <c r="TSU912" s="28"/>
      <c r="TSV912" s="28"/>
      <c r="TSW912" s="28"/>
      <c r="TSX912" s="28"/>
      <c r="TSY912" s="28"/>
      <c r="TSZ912" s="28"/>
      <c r="TTA912" s="28"/>
      <c r="TTB912" s="28"/>
      <c r="TTC912" s="28"/>
      <c r="TTD912" s="28"/>
      <c r="TTE912" s="28"/>
      <c r="TTF912" s="28"/>
      <c r="TTG912" s="28"/>
      <c r="TTH912" s="28"/>
      <c r="TTI912" s="28"/>
      <c r="TTJ912" s="28"/>
      <c r="TTK912" s="28"/>
      <c r="TTL912" s="28"/>
      <c r="TTM912" s="28"/>
      <c r="TTN912" s="28"/>
      <c r="TTO912" s="28"/>
      <c r="TTP912" s="28"/>
      <c r="TTQ912" s="28"/>
      <c r="TTR912" s="28"/>
      <c r="TTS912" s="28"/>
      <c r="TTT912" s="28"/>
      <c r="TTU912" s="28"/>
      <c r="TTV912" s="28"/>
      <c r="TTW912" s="28"/>
      <c r="TTX912" s="28"/>
      <c r="TTY912" s="28"/>
      <c r="TTZ912" s="28"/>
      <c r="TUA912" s="28"/>
      <c r="TUB912" s="28"/>
      <c r="TUC912" s="28"/>
      <c r="TUD912" s="28"/>
      <c r="TUE912" s="28"/>
      <c r="TUF912" s="28"/>
      <c r="TUG912" s="28"/>
      <c r="TUH912" s="28"/>
      <c r="TUI912" s="28"/>
      <c r="TUJ912" s="28"/>
      <c r="TUK912" s="28"/>
      <c r="TUL912" s="28"/>
      <c r="TUM912" s="28"/>
      <c r="TUN912" s="28"/>
      <c r="TUO912" s="28"/>
      <c r="TUP912" s="28"/>
      <c r="TUQ912" s="28"/>
      <c r="TUR912" s="28"/>
      <c r="TUS912" s="28"/>
      <c r="TUT912" s="28"/>
      <c r="TUU912" s="28"/>
      <c r="TUV912" s="28"/>
      <c r="TUW912" s="28"/>
      <c r="TUX912" s="28"/>
      <c r="TUY912" s="28"/>
      <c r="TUZ912" s="28"/>
      <c r="TVA912" s="28"/>
      <c r="TVB912" s="28"/>
      <c r="TVC912" s="28"/>
      <c r="TVD912" s="28"/>
      <c r="TVE912" s="28"/>
      <c r="TVF912" s="28"/>
      <c r="TVG912" s="28"/>
      <c r="TVH912" s="28"/>
      <c r="TVI912" s="28"/>
      <c r="TVJ912" s="28"/>
      <c r="TVK912" s="28"/>
      <c r="TVL912" s="28"/>
      <c r="TVM912" s="28"/>
      <c r="TVN912" s="28"/>
      <c r="TVO912" s="28"/>
      <c r="TVP912" s="28"/>
      <c r="TVQ912" s="28"/>
      <c r="TVR912" s="28"/>
      <c r="TVS912" s="28"/>
      <c r="TVT912" s="28"/>
      <c r="TVU912" s="28"/>
      <c r="TVV912" s="28"/>
      <c r="TVW912" s="28"/>
      <c r="TVX912" s="28"/>
      <c r="TVY912" s="28"/>
      <c r="TVZ912" s="28"/>
      <c r="TWA912" s="28"/>
      <c r="TWB912" s="28"/>
      <c r="TWC912" s="28"/>
      <c r="TWD912" s="28"/>
      <c r="TWE912" s="28"/>
      <c r="TWF912" s="28"/>
      <c r="TWG912" s="28"/>
      <c r="TWH912" s="28"/>
      <c r="TWI912" s="28"/>
      <c r="TWJ912" s="28"/>
      <c r="TWK912" s="28"/>
      <c r="TWL912" s="28"/>
      <c r="TWM912" s="28"/>
      <c r="TWN912" s="28"/>
      <c r="TWO912" s="28"/>
      <c r="TWP912" s="28"/>
      <c r="TWQ912" s="28"/>
      <c r="TWR912" s="28"/>
      <c r="TWS912" s="28"/>
      <c r="TWT912" s="28"/>
      <c r="TWU912" s="28"/>
      <c r="TWV912" s="28"/>
      <c r="TWW912" s="28"/>
      <c r="TWX912" s="28"/>
      <c r="TWY912" s="28"/>
      <c r="TWZ912" s="28"/>
      <c r="TXA912" s="28"/>
      <c r="TXB912" s="28"/>
      <c r="TXC912" s="28"/>
      <c r="TXD912" s="28"/>
      <c r="TXE912" s="28"/>
      <c r="TXF912" s="28"/>
      <c r="TXG912" s="28"/>
      <c r="TXH912" s="28"/>
      <c r="TXI912" s="28"/>
      <c r="TXJ912" s="28"/>
      <c r="TXK912" s="28"/>
      <c r="TXL912" s="28"/>
      <c r="TXM912" s="28"/>
      <c r="TXN912" s="28"/>
      <c r="TXO912" s="28"/>
      <c r="TXP912" s="28"/>
      <c r="TXQ912" s="28"/>
      <c r="TXR912" s="28"/>
      <c r="TXS912" s="28"/>
      <c r="TXT912" s="28"/>
      <c r="TXU912" s="28"/>
      <c r="TXV912" s="28"/>
      <c r="TXW912" s="28"/>
      <c r="TXX912" s="28"/>
      <c r="TXY912" s="28"/>
      <c r="TXZ912" s="28"/>
      <c r="TYA912" s="28"/>
      <c r="TYB912" s="28"/>
      <c r="TYC912" s="28"/>
      <c r="TYD912" s="28"/>
      <c r="TYE912" s="28"/>
      <c r="TYF912" s="28"/>
      <c r="TYG912" s="28"/>
      <c r="TYH912" s="28"/>
      <c r="TYI912" s="28"/>
      <c r="TYJ912" s="28"/>
      <c r="TYK912" s="28"/>
      <c r="TYL912" s="28"/>
      <c r="TYM912" s="28"/>
      <c r="TYN912" s="28"/>
      <c r="TYO912" s="28"/>
      <c r="TYP912" s="28"/>
      <c r="TYQ912" s="28"/>
      <c r="TYR912" s="28"/>
      <c r="TYS912" s="28"/>
      <c r="TYT912" s="28"/>
      <c r="TYU912" s="28"/>
      <c r="TYV912" s="28"/>
      <c r="TYW912" s="28"/>
      <c r="TYX912" s="28"/>
      <c r="TYY912" s="28"/>
      <c r="TYZ912" s="28"/>
      <c r="TZA912" s="28"/>
      <c r="TZB912" s="28"/>
      <c r="TZC912" s="28"/>
      <c r="TZD912" s="28"/>
      <c r="TZE912" s="28"/>
      <c r="TZF912" s="28"/>
      <c r="TZG912" s="28"/>
      <c r="TZH912" s="28"/>
      <c r="TZI912" s="28"/>
      <c r="TZJ912" s="28"/>
      <c r="TZK912" s="28"/>
      <c r="TZL912" s="28"/>
      <c r="TZM912" s="28"/>
      <c r="TZN912" s="28"/>
      <c r="TZO912" s="28"/>
      <c r="TZP912" s="28"/>
      <c r="TZQ912" s="28"/>
      <c r="TZR912" s="28"/>
      <c r="TZS912" s="28"/>
      <c r="TZT912" s="28"/>
      <c r="TZU912" s="28"/>
      <c r="TZV912" s="28"/>
      <c r="TZW912" s="28"/>
      <c r="TZX912" s="28"/>
      <c r="TZY912" s="28"/>
      <c r="TZZ912" s="28"/>
      <c r="UAA912" s="28"/>
      <c r="UAB912" s="28"/>
      <c r="UAC912" s="28"/>
      <c r="UAD912" s="28"/>
      <c r="UAE912" s="28"/>
      <c r="UAF912" s="28"/>
      <c r="UAG912" s="28"/>
      <c r="UAH912" s="28"/>
      <c r="UAI912" s="28"/>
      <c r="UAJ912" s="28"/>
      <c r="UAK912" s="28"/>
      <c r="UAL912" s="28"/>
      <c r="UAM912" s="28"/>
      <c r="UAN912" s="28"/>
      <c r="UAO912" s="28"/>
      <c r="UAP912" s="28"/>
      <c r="UAQ912" s="28"/>
      <c r="UAR912" s="28"/>
      <c r="UAS912" s="28"/>
      <c r="UAT912" s="28"/>
      <c r="UAU912" s="28"/>
      <c r="UAV912" s="28"/>
      <c r="UAW912" s="28"/>
      <c r="UAX912" s="28"/>
      <c r="UAY912" s="28"/>
      <c r="UAZ912" s="28"/>
      <c r="UBA912" s="28"/>
      <c r="UBB912" s="28"/>
      <c r="UBC912" s="28"/>
      <c r="UBD912" s="28"/>
      <c r="UBE912" s="28"/>
      <c r="UBF912" s="28"/>
      <c r="UBG912" s="28"/>
      <c r="UBH912" s="28"/>
      <c r="UBI912" s="28"/>
      <c r="UBJ912" s="28"/>
      <c r="UBK912" s="28"/>
      <c r="UBL912" s="28"/>
      <c r="UBM912" s="28"/>
      <c r="UBN912" s="28"/>
      <c r="UBO912" s="28"/>
      <c r="UBP912" s="28"/>
      <c r="UBQ912" s="28"/>
      <c r="UBR912" s="28"/>
      <c r="UBS912" s="28"/>
      <c r="UBT912" s="28"/>
      <c r="UBU912" s="28"/>
      <c r="UBV912" s="28"/>
      <c r="UBW912" s="28"/>
      <c r="UBX912" s="28"/>
      <c r="UBY912" s="28"/>
      <c r="UBZ912" s="28"/>
      <c r="UCA912" s="28"/>
      <c r="UCB912" s="28"/>
      <c r="UCC912" s="28"/>
      <c r="UCD912" s="28"/>
      <c r="UCE912" s="28"/>
      <c r="UCF912" s="28"/>
      <c r="UCG912" s="28"/>
      <c r="UCH912" s="28"/>
      <c r="UCI912" s="28"/>
      <c r="UCJ912" s="28"/>
      <c r="UCK912" s="28"/>
      <c r="UCL912" s="28"/>
      <c r="UCM912" s="28"/>
      <c r="UCN912" s="28"/>
      <c r="UCO912" s="28"/>
      <c r="UCP912" s="28"/>
      <c r="UCQ912" s="28"/>
      <c r="UCR912" s="28"/>
      <c r="UCS912" s="28"/>
      <c r="UCT912" s="28"/>
      <c r="UCU912" s="28"/>
      <c r="UCV912" s="28"/>
      <c r="UCW912" s="28"/>
      <c r="UCX912" s="28"/>
      <c r="UCY912" s="28"/>
      <c r="UCZ912" s="28"/>
      <c r="UDA912" s="28"/>
      <c r="UDB912" s="28"/>
      <c r="UDC912" s="28"/>
      <c r="UDD912" s="28"/>
      <c r="UDE912" s="28"/>
      <c r="UDF912" s="28"/>
      <c r="UDG912" s="28"/>
      <c r="UDH912" s="28"/>
      <c r="UDI912" s="28"/>
      <c r="UDJ912" s="28"/>
      <c r="UDK912" s="28"/>
      <c r="UDL912" s="28"/>
      <c r="UDM912" s="28"/>
      <c r="UDN912" s="28"/>
      <c r="UDO912" s="28"/>
      <c r="UDP912" s="28"/>
      <c r="UDQ912" s="28"/>
      <c r="UDR912" s="28"/>
      <c r="UDS912" s="28"/>
      <c r="UDT912" s="28"/>
      <c r="UDU912" s="28"/>
      <c r="UDV912" s="28"/>
      <c r="UDW912" s="28"/>
      <c r="UDX912" s="28"/>
      <c r="UDY912" s="28"/>
      <c r="UDZ912" s="28"/>
      <c r="UEA912" s="28"/>
      <c r="UEB912" s="28"/>
      <c r="UEC912" s="28"/>
      <c r="UED912" s="28"/>
      <c r="UEE912" s="28"/>
      <c r="UEF912" s="28"/>
      <c r="UEG912" s="28"/>
      <c r="UEH912" s="28"/>
      <c r="UEI912" s="28"/>
      <c r="UEJ912" s="28"/>
      <c r="UEK912" s="28"/>
      <c r="UEL912" s="28"/>
      <c r="UEM912" s="28"/>
      <c r="UEN912" s="28"/>
      <c r="UEO912" s="28"/>
      <c r="UEP912" s="28"/>
      <c r="UEQ912" s="28"/>
      <c r="UER912" s="28"/>
      <c r="UES912" s="28"/>
      <c r="UET912" s="28"/>
      <c r="UEU912" s="28"/>
      <c r="UEV912" s="28"/>
      <c r="UEW912" s="28"/>
      <c r="UEX912" s="28"/>
      <c r="UEY912" s="28"/>
      <c r="UEZ912" s="28"/>
      <c r="UFA912" s="28"/>
      <c r="UFB912" s="28"/>
      <c r="UFC912" s="28"/>
      <c r="UFD912" s="28"/>
      <c r="UFE912" s="28"/>
      <c r="UFF912" s="28"/>
      <c r="UFG912" s="28"/>
      <c r="UFH912" s="28"/>
      <c r="UFI912" s="28"/>
      <c r="UFJ912" s="28"/>
      <c r="UFK912" s="28"/>
      <c r="UFL912" s="28"/>
      <c r="UFM912" s="28"/>
      <c r="UFN912" s="28"/>
      <c r="UFO912" s="28"/>
      <c r="UFP912" s="28"/>
      <c r="UFQ912" s="28"/>
      <c r="UFR912" s="28"/>
      <c r="UFS912" s="28"/>
      <c r="UFT912" s="28"/>
      <c r="UFU912" s="28"/>
      <c r="UFV912" s="28"/>
      <c r="UFW912" s="28"/>
      <c r="UFX912" s="28"/>
      <c r="UFY912" s="28"/>
      <c r="UFZ912" s="28"/>
      <c r="UGA912" s="28"/>
      <c r="UGB912" s="28"/>
      <c r="UGC912" s="28"/>
      <c r="UGD912" s="28"/>
      <c r="UGE912" s="28"/>
      <c r="UGF912" s="28"/>
      <c r="UGG912" s="28"/>
      <c r="UGH912" s="28"/>
      <c r="UGI912" s="28"/>
      <c r="UGJ912" s="28"/>
      <c r="UGK912" s="28"/>
      <c r="UGL912" s="28"/>
      <c r="UGM912" s="28"/>
      <c r="UGN912" s="28"/>
      <c r="UGO912" s="28"/>
      <c r="UGP912" s="28"/>
      <c r="UGQ912" s="28"/>
      <c r="UGR912" s="28"/>
      <c r="UGS912" s="28"/>
      <c r="UGT912" s="28"/>
      <c r="UGU912" s="28"/>
      <c r="UGV912" s="28"/>
      <c r="UGW912" s="28"/>
      <c r="UGX912" s="28"/>
      <c r="UGY912" s="28"/>
      <c r="UGZ912" s="28"/>
      <c r="UHA912" s="28"/>
      <c r="UHB912" s="28"/>
      <c r="UHC912" s="28"/>
      <c r="UHD912" s="28"/>
      <c r="UHE912" s="28"/>
      <c r="UHF912" s="28"/>
      <c r="UHG912" s="28"/>
      <c r="UHH912" s="28"/>
      <c r="UHI912" s="28"/>
      <c r="UHJ912" s="28"/>
      <c r="UHK912" s="28"/>
      <c r="UHL912" s="28"/>
      <c r="UHM912" s="28"/>
      <c r="UHN912" s="28"/>
      <c r="UHO912" s="28"/>
      <c r="UHP912" s="28"/>
      <c r="UHQ912" s="28"/>
      <c r="UHR912" s="28"/>
      <c r="UHS912" s="28"/>
      <c r="UHT912" s="28"/>
      <c r="UHU912" s="28"/>
      <c r="UHV912" s="28"/>
      <c r="UHW912" s="28"/>
      <c r="UHX912" s="28"/>
      <c r="UHY912" s="28"/>
      <c r="UHZ912" s="28"/>
      <c r="UIA912" s="28"/>
      <c r="UIB912" s="28"/>
      <c r="UIC912" s="28"/>
      <c r="UID912" s="28"/>
      <c r="UIE912" s="28"/>
      <c r="UIF912" s="28"/>
      <c r="UIG912" s="28"/>
      <c r="UIH912" s="28"/>
      <c r="UII912" s="28"/>
      <c r="UIJ912" s="28"/>
      <c r="UIK912" s="28"/>
      <c r="UIL912" s="28"/>
      <c r="UIM912" s="28"/>
      <c r="UIN912" s="28"/>
      <c r="UIO912" s="28"/>
      <c r="UIP912" s="28"/>
      <c r="UIQ912" s="28"/>
      <c r="UIR912" s="28"/>
      <c r="UIS912" s="28"/>
      <c r="UIT912" s="28"/>
      <c r="UIU912" s="28"/>
      <c r="UIV912" s="28"/>
      <c r="UIW912" s="28"/>
      <c r="UIX912" s="28"/>
      <c r="UIY912" s="28"/>
      <c r="UIZ912" s="28"/>
      <c r="UJA912" s="28"/>
      <c r="UJB912" s="28"/>
      <c r="UJC912" s="28"/>
      <c r="UJD912" s="28"/>
      <c r="UJE912" s="28"/>
      <c r="UJF912" s="28"/>
      <c r="UJG912" s="28"/>
      <c r="UJH912" s="28"/>
      <c r="UJI912" s="28"/>
      <c r="UJJ912" s="28"/>
      <c r="UJK912" s="28"/>
      <c r="UJL912" s="28"/>
      <c r="UJM912" s="28"/>
      <c r="UJN912" s="28"/>
      <c r="UJO912" s="28"/>
      <c r="UJP912" s="28"/>
      <c r="UJQ912" s="28"/>
      <c r="UJR912" s="28"/>
      <c r="UJS912" s="28"/>
      <c r="UJT912" s="28"/>
      <c r="UJU912" s="28"/>
      <c r="UJV912" s="28"/>
      <c r="UJW912" s="28"/>
      <c r="UJX912" s="28"/>
      <c r="UJY912" s="28"/>
      <c r="UJZ912" s="28"/>
      <c r="UKA912" s="28"/>
      <c r="UKB912" s="28"/>
      <c r="UKC912" s="28"/>
      <c r="UKD912" s="28"/>
      <c r="UKE912" s="28"/>
      <c r="UKF912" s="28"/>
      <c r="UKG912" s="28"/>
      <c r="UKH912" s="28"/>
      <c r="UKI912" s="28"/>
      <c r="UKJ912" s="28"/>
      <c r="UKK912" s="28"/>
      <c r="UKL912" s="28"/>
      <c r="UKM912" s="28"/>
      <c r="UKN912" s="28"/>
      <c r="UKO912" s="28"/>
      <c r="UKP912" s="28"/>
      <c r="UKQ912" s="28"/>
      <c r="UKR912" s="28"/>
      <c r="UKS912" s="28"/>
      <c r="UKT912" s="28"/>
      <c r="UKU912" s="28"/>
      <c r="UKV912" s="28"/>
      <c r="UKW912" s="28"/>
      <c r="UKX912" s="28"/>
      <c r="UKY912" s="28"/>
      <c r="UKZ912" s="28"/>
      <c r="ULA912" s="28"/>
      <c r="ULB912" s="28"/>
      <c r="ULC912" s="28"/>
      <c r="ULD912" s="28"/>
      <c r="ULE912" s="28"/>
      <c r="ULF912" s="28"/>
      <c r="ULG912" s="28"/>
      <c r="ULH912" s="28"/>
      <c r="ULI912" s="28"/>
      <c r="ULJ912" s="28"/>
      <c r="ULK912" s="28"/>
      <c r="ULL912" s="28"/>
      <c r="ULM912" s="28"/>
      <c r="ULN912" s="28"/>
      <c r="ULO912" s="28"/>
      <c r="ULP912" s="28"/>
      <c r="ULQ912" s="28"/>
      <c r="ULR912" s="28"/>
      <c r="ULS912" s="28"/>
      <c r="ULT912" s="28"/>
      <c r="ULU912" s="28"/>
      <c r="ULV912" s="28"/>
      <c r="ULW912" s="28"/>
      <c r="ULX912" s="28"/>
      <c r="ULY912" s="28"/>
      <c r="ULZ912" s="28"/>
      <c r="UMA912" s="28"/>
      <c r="UMB912" s="28"/>
      <c r="UMC912" s="28"/>
      <c r="UMD912" s="28"/>
      <c r="UME912" s="28"/>
      <c r="UMF912" s="28"/>
      <c r="UMG912" s="28"/>
      <c r="UMH912" s="28"/>
      <c r="UMI912" s="28"/>
      <c r="UMJ912" s="28"/>
      <c r="UMK912" s="28"/>
      <c r="UML912" s="28"/>
      <c r="UMM912" s="28"/>
      <c r="UMN912" s="28"/>
      <c r="UMO912" s="28"/>
      <c r="UMP912" s="28"/>
      <c r="UMQ912" s="28"/>
      <c r="UMR912" s="28"/>
      <c r="UMS912" s="28"/>
      <c r="UMT912" s="28"/>
      <c r="UMU912" s="28"/>
      <c r="UMV912" s="28"/>
      <c r="UMW912" s="28"/>
      <c r="UMX912" s="28"/>
      <c r="UMY912" s="28"/>
      <c r="UMZ912" s="28"/>
      <c r="UNA912" s="28"/>
      <c r="UNB912" s="28"/>
      <c r="UNC912" s="28"/>
      <c r="UND912" s="28"/>
      <c r="UNE912" s="28"/>
      <c r="UNF912" s="28"/>
      <c r="UNG912" s="28"/>
      <c r="UNH912" s="28"/>
      <c r="UNI912" s="28"/>
      <c r="UNJ912" s="28"/>
      <c r="UNK912" s="28"/>
      <c r="UNL912" s="28"/>
      <c r="UNM912" s="28"/>
      <c r="UNN912" s="28"/>
      <c r="UNO912" s="28"/>
      <c r="UNP912" s="28"/>
      <c r="UNQ912" s="28"/>
      <c r="UNR912" s="28"/>
      <c r="UNS912" s="28"/>
      <c r="UNT912" s="28"/>
      <c r="UNU912" s="28"/>
      <c r="UNV912" s="28"/>
      <c r="UNW912" s="28"/>
      <c r="UNX912" s="28"/>
      <c r="UNY912" s="28"/>
      <c r="UNZ912" s="28"/>
      <c r="UOA912" s="28"/>
      <c r="UOB912" s="28"/>
      <c r="UOC912" s="28"/>
      <c r="UOD912" s="28"/>
      <c r="UOE912" s="28"/>
      <c r="UOF912" s="28"/>
      <c r="UOG912" s="28"/>
      <c r="UOH912" s="28"/>
      <c r="UOI912" s="28"/>
      <c r="UOJ912" s="28"/>
      <c r="UOK912" s="28"/>
      <c r="UOL912" s="28"/>
      <c r="UOM912" s="28"/>
      <c r="UON912" s="28"/>
      <c r="UOO912" s="28"/>
      <c r="UOP912" s="28"/>
      <c r="UOQ912" s="28"/>
      <c r="UOR912" s="28"/>
      <c r="UOS912" s="28"/>
      <c r="UOT912" s="28"/>
      <c r="UOU912" s="28"/>
      <c r="UOV912" s="28"/>
      <c r="UOW912" s="28"/>
      <c r="UOX912" s="28"/>
      <c r="UOY912" s="28"/>
      <c r="UOZ912" s="28"/>
      <c r="UPA912" s="28"/>
      <c r="UPB912" s="28"/>
      <c r="UPC912" s="28"/>
      <c r="UPD912" s="28"/>
      <c r="UPE912" s="28"/>
      <c r="UPF912" s="28"/>
      <c r="UPG912" s="28"/>
      <c r="UPH912" s="28"/>
      <c r="UPI912" s="28"/>
      <c r="UPJ912" s="28"/>
      <c r="UPK912" s="28"/>
      <c r="UPL912" s="28"/>
      <c r="UPM912" s="28"/>
      <c r="UPN912" s="28"/>
      <c r="UPO912" s="28"/>
      <c r="UPP912" s="28"/>
      <c r="UPQ912" s="28"/>
      <c r="UPR912" s="28"/>
      <c r="UPS912" s="28"/>
      <c r="UPT912" s="28"/>
      <c r="UPU912" s="28"/>
      <c r="UPV912" s="28"/>
      <c r="UPW912" s="28"/>
      <c r="UPX912" s="28"/>
      <c r="UPY912" s="28"/>
      <c r="UPZ912" s="28"/>
      <c r="UQA912" s="28"/>
      <c r="UQB912" s="28"/>
      <c r="UQC912" s="28"/>
      <c r="UQD912" s="28"/>
      <c r="UQE912" s="28"/>
      <c r="UQF912" s="28"/>
      <c r="UQG912" s="28"/>
      <c r="UQH912" s="28"/>
      <c r="UQI912" s="28"/>
      <c r="UQJ912" s="28"/>
      <c r="UQK912" s="28"/>
      <c r="UQL912" s="28"/>
      <c r="UQM912" s="28"/>
      <c r="UQN912" s="28"/>
      <c r="UQO912" s="28"/>
      <c r="UQP912" s="28"/>
      <c r="UQQ912" s="28"/>
      <c r="UQR912" s="28"/>
      <c r="UQS912" s="28"/>
      <c r="UQT912" s="28"/>
      <c r="UQU912" s="28"/>
      <c r="UQV912" s="28"/>
      <c r="UQW912" s="28"/>
      <c r="UQX912" s="28"/>
      <c r="UQY912" s="28"/>
      <c r="UQZ912" s="28"/>
      <c r="URA912" s="28"/>
      <c r="URB912" s="28"/>
      <c r="URC912" s="28"/>
      <c r="URD912" s="28"/>
      <c r="URE912" s="28"/>
      <c r="URF912" s="28"/>
      <c r="URG912" s="28"/>
      <c r="URH912" s="28"/>
      <c r="URI912" s="28"/>
      <c r="URJ912" s="28"/>
      <c r="URK912" s="28"/>
      <c r="URL912" s="28"/>
      <c r="URM912" s="28"/>
      <c r="URN912" s="28"/>
      <c r="URO912" s="28"/>
      <c r="URP912" s="28"/>
      <c r="URQ912" s="28"/>
      <c r="URR912" s="28"/>
      <c r="URS912" s="28"/>
      <c r="URT912" s="28"/>
      <c r="URU912" s="28"/>
      <c r="URV912" s="28"/>
      <c r="URW912" s="28"/>
      <c r="URX912" s="28"/>
      <c r="URY912" s="28"/>
      <c r="URZ912" s="28"/>
      <c r="USA912" s="28"/>
      <c r="USB912" s="28"/>
      <c r="USC912" s="28"/>
      <c r="USD912" s="28"/>
      <c r="USE912" s="28"/>
      <c r="USF912" s="28"/>
      <c r="USG912" s="28"/>
      <c r="USH912" s="28"/>
      <c r="USI912" s="28"/>
      <c r="USJ912" s="28"/>
      <c r="USK912" s="28"/>
      <c r="USL912" s="28"/>
      <c r="USM912" s="28"/>
      <c r="USN912" s="28"/>
      <c r="USO912" s="28"/>
      <c r="USP912" s="28"/>
      <c r="USQ912" s="28"/>
      <c r="USR912" s="28"/>
      <c r="USS912" s="28"/>
      <c r="UST912" s="28"/>
      <c r="USU912" s="28"/>
      <c r="USV912" s="28"/>
      <c r="USW912" s="28"/>
      <c r="USX912" s="28"/>
      <c r="USY912" s="28"/>
      <c r="USZ912" s="28"/>
      <c r="UTA912" s="28"/>
      <c r="UTB912" s="28"/>
      <c r="UTC912" s="28"/>
      <c r="UTD912" s="28"/>
      <c r="UTE912" s="28"/>
      <c r="UTF912" s="28"/>
      <c r="UTG912" s="28"/>
      <c r="UTH912" s="28"/>
      <c r="UTI912" s="28"/>
      <c r="UTJ912" s="28"/>
      <c r="UTK912" s="28"/>
      <c r="UTL912" s="28"/>
      <c r="UTM912" s="28"/>
      <c r="UTN912" s="28"/>
      <c r="UTO912" s="28"/>
      <c r="UTP912" s="28"/>
      <c r="UTQ912" s="28"/>
      <c r="UTR912" s="28"/>
      <c r="UTS912" s="28"/>
      <c r="UTT912" s="28"/>
      <c r="UTU912" s="28"/>
      <c r="UTV912" s="28"/>
      <c r="UTW912" s="28"/>
      <c r="UTX912" s="28"/>
      <c r="UTY912" s="28"/>
      <c r="UTZ912" s="28"/>
      <c r="UUA912" s="28"/>
      <c r="UUB912" s="28"/>
      <c r="UUC912" s="28"/>
      <c r="UUD912" s="28"/>
      <c r="UUE912" s="28"/>
      <c r="UUF912" s="28"/>
      <c r="UUG912" s="28"/>
      <c r="UUH912" s="28"/>
      <c r="UUI912" s="28"/>
      <c r="UUJ912" s="28"/>
      <c r="UUK912" s="28"/>
      <c r="UUL912" s="28"/>
      <c r="UUM912" s="28"/>
      <c r="UUN912" s="28"/>
      <c r="UUO912" s="28"/>
      <c r="UUP912" s="28"/>
      <c r="UUQ912" s="28"/>
      <c r="UUR912" s="28"/>
      <c r="UUS912" s="28"/>
      <c r="UUT912" s="28"/>
      <c r="UUU912" s="28"/>
      <c r="UUV912" s="28"/>
      <c r="UUW912" s="28"/>
      <c r="UUX912" s="28"/>
      <c r="UUY912" s="28"/>
      <c r="UUZ912" s="28"/>
      <c r="UVA912" s="28"/>
      <c r="UVB912" s="28"/>
      <c r="UVC912" s="28"/>
      <c r="UVD912" s="28"/>
      <c r="UVE912" s="28"/>
      <c r="UVF912" s="28"/>
      <c r="UVG912" s="28"/>
      <c r="UVH912" s="28"/>
      <c r="UVI912" s="28"/>
      <c r="UVJ912" s="28"/>
      <c r="UVK912" s="28"/>
      <c r="UVL912" s="28"/>
      <c r="UVM912" s="28"/>
      <c r="UVN912" s="28"/>
      <c r="UVO912" s="28"/>
      <c r="UVP912" s="28"/>
      <c r="UVQ912" s="28"/>
      <c r="UVR912" s="28"/>
      <c r="UVS912" s="28"/>
      <c r="UVT912" s="28"/>
      <c r="UVU912" s="28"/>
      <c r="UVV912" s="28"/>
      <c r="UVW912" s="28"/>
      <c r="UVX912" s="28"/>
      <c r="UVY912" s="28"/>
      <c r="UVZ912" s="28"/>
      <c r="UWA912" s="28"/>
      <c r="UWB912" s="28"/>
      <c r="UWC912" s="28"/>
      <c r="UWD912" s="28"/>
      <c r="UWE912" s="28"/>
      <c r="UWF912" s="28"/>
      <c r="UWG912" s="28"/>
      <c r="UWH912" s="28"/>
      <c r="UWI912" s="28"/>
      <c r="UWJ912" s="28"/>
      <c r="UWK912" s="28"/>
      <c r="UWL912" s="28"/>
      <c r="UWM912" s="28"/>
      <c r="UWN912" s="28"/>
      <c r="UWO912" s="28"/>
      <c r="UWP912" s="28"/>
      <c r="UWQ912" s="28"/>
      <c r="UWR912" s="28"/>
      <c r="UWS912" s="28"/>
      <c r="UWT912" s="28"/>
      <c r="UWU912" s="28"/>
      <c r="UWV912" s="28"/>
      <c r="UWW912" s="28"/>
      <c r="UWX912" s="28"/>
      <c r="UWY912" s="28"/>
      <c r="UWZ912" s="28"/>
      <c r="UXA912" s="28"/>
      <c r="UXB912" s="28"/>
      <c r="UXC912" s="28"/>
      <c r="UXD912" s="28"/>
      <c r="UXE912" s="28"/>
      <c r="UXF912" s="28"/>
      <c r="UXG912" s="28"/>
      <c r="UXH912" s="28"/>
      <c r="UXI912" s="28"/>
      <c r="UXJ912" s="28"/>
      <c r="UXK912" s="28"/>
      <c r="UXL912" s="28"/>
      <c r="UXM912" s="28"/>
      <c r="UXN912" s="28"/>
      <c r="UXO912" s="28"/>
      <c r="UXP912" s="28"/>
      <c r="UXQ912" s="28"/>
      <c r="UXR912" s="28"/>
      <c r="UXS912" s="28"/>
      <c r="UXT912" s="28"/>
      <c r="UXU912" s="28"/>
      <c r="UXV912" s="28"/>
      <c r="UXW912" s="28"/>
      <c r="UXX912" s="28"/>
      <c r="UXY912" s="28"/>
      <c r="UXZ912" s="28"/>
      <c r="UYA912" s="28"/>
      <c r="UYB912" s="28"/>
      <c r="UYC912" s="28"/>
      <c r="UYD912" s="28"/>
      <c r="UYE912" s="28"/>
      <c r="UYF912" s="28"/>
      <c r="UYG912" s="28"/>
      <c r="UYH912" s="28"/>
      <c r="UYI912" s="28"/>
      <c r="UYJ912" s="28"/>
      <c r="UYK912" s="28"/>
      <c r="UYL912" s="28"/>
      <c r="UYM912" s="28"/>
      <c r="UYN912" s="28"/>
      <c r="UYO912" s="28"/>
      <c r="UYP912" s="28"/>
      <c r="UYQ912" s="28"/>
      <c r="UYR912" s="28"/>
      <c r="UYS912" s="28"/>
      <c r="UYT912" s="28"/>
      <c r="UYU912" s="28"/>
      <c r="UYV912" s="28"/>
      <c r="UYW912" s="28"/>
      <c r="UYX912" s="28"/>
      <c r="UYY912" s="28"/>
      <c r="UYZ912" s="28"/>
      <c r="UZA912" s="28"/>
      <c r="UZB912" s="28"/>
      <c r="UZC912" s="28"/>
      <c r="UZD912" s="28"/>
      <c r="UZE912" s="28"/>
      <c r="UZF912" s="28"/>
      <c r="UZG912" s="28"/>
      <c r="UZH912" s="28"/>
      <c r="UZI912" s="28"/>
      <c r="UZJ912" s="28"/>
      <c r="UZK912" s="28"/>
      <c r="UZL912" s="28"/>
      <c r="UZM912" s="28"/>
      <c r="UZN912" s="28"/>
      <c r="UZO912" s="28"/>
      <c r="UZP912" s="28"/>
      <c r="UZQ912" s="28"/>
      <c r="UZR912" s="28"/>
      <c r="UZS912" s="28"/>
      <c r="UZT912" s="28"/>
      <c r="UZU912" s="28"/>
      <c r="UZV912" s="28"/>
      <c r="UZW912" s="28"/>
      <c r="UZX912" s="28"/>
      <c r="UZY912" s="28"/>
      <c r="UZZ912" s="28"/>
      <c r="VAA912" s="28"/>
      <c r="VAB912" s="28"/>
      <c r="VAC912" s="28"/>
      <c r="VAD912" s="28"/>
      <c r="VAE912" s="28"/>
      <c r="VAF912" s="28"/>
      <c r="VAG912" s="28"/>
      <c r="VAH912" s="28"/>
      <c r="VAI912" s="28"/>
      <c r="VAJ912" s="28"/>
      <c r="VAK912" s="28"/>
      <c r="VAL912" s="28"/>
      <c r="VAM912" s="28"/>
      <c r="VAN912" s="28"/>
      <c r="VAO912" s="28"/>
      <c r="VAP912" s="28"/>
      <c r="VAQ912" s="28"/>
      <c r="VAR912" s="28"/>
      <c r="VAS912" s="28"/>
      <c r="VAT912" s="28"/>
      <c r="VAU912" s="28"/>
      <c r="VAV912" s="28"/>
      <c r="VAW912" s="28"/>
      <c r="VAX912" s="28"/>
      <c r="VAY912" s="28"/>
      <c r="VAZ912" s="28"/>
      <c r="VBA912" s="28"/>
      <c r="VBB912" s="28"/>
      <c r="VBC912" s="28"/>
      <c r="VBD912" s="28"/>
      <c r="VBE912" s="28"/>
      <c r="VBF912" s="28"/>
      <c r="VBG912" s="28"/>
      <c r="VBH912" s="28"/>
      <c r="VBI912" s="28"/>
      <c r="VBJ912" s="28"/>
      <c r="VBK912" s="28"/>
      <c r="VBL912" s="28"/>
      <c r="VBM912" s="28"/>
      <c r="VBN912" s="28"/>
      <c r="VBO912" s="28"/>
      <c r="VBP912" s="28"/>
      <c r="VBQ912" s="28"/>
      <c r="VBR912" s="28"/>
      <c r="VBS912" s="28"/>
      <c r="VBT912" s="28"/>
      <c r="VBU912" s="28"/>
      <c r="VBV912" s="28"/>
      <c r="VBW912" s="28"/>
      <c r="VBX912" s="28"/>
      <c r="VBY912" s="28"/>
      <c r="VBZ912" s="28"/>
      <c r="VCA912" s="28"/>
      <c r="VCB912" s="28"/>
      <c r="VCC912" s="28"/>
      <c r="VCD912" s="28"/>
      <c r="VCE912" s="28"/>
      <c r="VCF912" s="28"/>
      <c r="VCG912" s="28"/>
      <c r="VCH912" s="28"/>
      <c r="VCI912" s="28"/>
      <c r="VCJ912" s="28"/>
      <c r="VCK912" s="28"/>
      <c r="VCL912" s="28"/>
      <c r="VCM912" s="28"/>
      <c r="VCN912" s="28"/>
      <c r="VCO912" s="28"/>
      <c r="VCP912" s="28"/>
      <c r="VCQ912" s="28"/>
      <c r="VCR912" s="28"/>
      <c r="VCS912" s="28"/>
      <c r="VCT912" s="28"/>
      <c r="VCU912" s="28"/>
      <c r="VCV912" s="28"/>
      <c r="VCW912" s="28"/>
      <c r="VCX912" s="28"/>
      <c r="VCY912" s="28"/>
      <c r="VCZ912" s="28"/>
      <c r="VDA912" s="28"/>
      <c r="VDB912" s="28"/>
      <c r="VDC912" s="28"/>
      <c r="VDD912" s="28"/>
      <c r="VDE912" s="28"/>
      <c r="VDF912" s="28"/>
      <c r="VDG912" s="28"/>
      <c r="VDH912" s="28"/>
      <c r="VDI912" s="28"/>
      <c r="VDJ912" s="28"/>
      <c r="VDK912" s="28"/>
      <c r="VDL912" s="28"/>
      <c r="VDM912" s="28"/>
      <c r="VDN912" s="28"/>
      <c r="VDO912" s="28"/>
      <c r="VDP912" s="28"/>
      <c r="VDQ912" s="28"/>
      <c r="VDR912" s="28"/>
      <c r="VDS912" s="28"/>
      <c r="VDT912" s="28"/>
      <c r="VDU912" s="28"/>
      <c r="VDV912" s="28"/>
      <c r="VDW912" s="28"/>
      <c r="VDX912" s="28"/>
      <c r="VDY912" s="28"/>
      <c r="VDZ912" s="28"/>
      <c r="VEA912" s="28"/>
      <c r="VEB912" s="28"/>
      <c r="VEC912" s="28"/>
      <c r="VED912" s="28"/>
      <c r="VEE912" s="28"/>
      <c r="VEF912" s="28"/>
      <c r="VEG912" s="28"/>
      <c r="VEH912" s="28"/>
      <c r="VEI912" s="28"/>
      <c r="VEJ912" s="28"/>
      <c r="VEK912" s="28"/>
      <c r="VEL912" s="28"/>
      <c r="VEM912" s="28"/>
      <c r="VEN912" s="28"/>
      <c r="VEO912" s="28"/>
      <c r="VEP912" s="28"/>
      <c r="VEQ912" s="28"/>
      <c r="VER912" s="28"/>
      <c r="VES912" s="28"/>
      <c r="VET912" s="28"/>
      <c r="VEU912" s="28"/>
      <c r="VEV912" s="28"/>
      <c r="VEW912" s="28"/>
      <c r="VEX912" s="28"/>
      <c r="VEY912" s="28"/>
      <c r="VEZ912" s="28"/>
      <c r="VFA912" s="28"/>
      <c r="VFB912" s="28"/>
      <c r="VFC912" s="28"/>
      <c r="VFD912" s="28"/>
      <c r="VFE912" s="28"/>
      <c r="VFF912" s="28"/>
      <c r="VFG912" s="28"/>
      <c r="VFH912" s="28"/>
      <c r="VFI912" s="28"/>
      <c r="VFJ912" s="28"/>
      <c r="VFK912" s="28"/>
      <c r="VFL912" s="28"/>
      <c r="VFM912" s="28"/>
      <c r="VFN912" s="28"/>
      <c r="VFO912" s="28"/>
      <c r="VFP912" s="28"/>
      <c r="VFQ912" s="28"/>
      <c r="VFR912" s="28"/>
      <c r="VFS912" s="28"/>
      <c r="VFT912" s="28"/>
      <c r="VFU912" s="28"/>
      <c r="VFV912" s="28"/>
      <c r="VFW912" s="28"/>
      <c r="VFX912" s="28"/>
      <c r="VFY912" s="28"/>
      <c r="VFZ912" s="28"/>
      <c r="VGA912" s="28"/>
      <c r="VGB912" s="28"/>
      <c r="VGC912" s="28"/>
      <c r="VGD912" s="28"/>
      <c r="VGE912" s="28"/>
      <c r="VGF912" s="28"/>
      <c r="VGG912" s="28"/>
      <c r="VGH912" s="28"/>
      <c r="VGI912" s="28"/>
      <c r="VGJ912" s="28"/>
      <c r="VGK912" s="28"/>
      <c r="VGL912" s="28"/>
      <c r="VGM912" s="28"/>
      <c r="VGN912" s="28"/>
      <c r="VGO912" s="28"/>
      <c r="VGP912" s="28"/>
      <c r="VGQ912" s="28"/>
      <c r="VGR912" s="28"/>
      <c r="VGS912" s="28"/>
      <c r="VGT912" s="28"/>
      <c r="VGU912" s="28"/>
      <c r="VGV912" s="28"/>
      <c r="VGW912" s="28"/>
      <c r="VGX912" s="28"/>
      <c r="VGY912" s="28"/>
      <c r="VGZ912" s="28"/>
      <c r="VHA912" s="28"/>
      <c r="VHB912" s="28"/>
      <c r="VHC912" s="28"/>
      <c r="VHD912" s="28"/>
      <c r="VHE912" s="28"/>
      <c r="VHF912" s="28"/>
      <c r="VHG912" s="28"/>
      <c r="VHH912" s="28"/>
      <c r="VHI912" s="28"/>
      <c r="VHJ912" s="28"/>
      <c r="VHK912" s="28"/>
      <c r="VHL912" s="28"/>
      <c r="VHM912" s="28"/>
      <c r="VHN912" s="28"/>
      <c r="VHO912" s="28"/>
      <c r="VHP912" s="28"/>
      <c r="VHQ912" s="28"/>
      <c r="VHR912" s="28"/>
      <c r="VHS912" s="28"/>
      <c r="VHT912" s="28"/>
      <c r="VHU912" s="28"/>
      <c r="VHV912" s="28"/>
      <c r="VHW912" s="28"/>
      <c r="VHX912" s="28"/>
      <c r="VHY912" s="28"/>
      <c r="VHZ912" s="28"/>
      <c r="VIA912" s="28"/>
      <c r="VIB912" s="28"/>
      <c r="VIC912" s="28"/>
      <c r="VID912" s="28"/>
      <c r="VIE912" s="28"/>
      <c r="VIF912" s="28"/>
      <c r="VIG912" s="28"/>
      <c r="VIH912" s="28"/>
      <c r="VII912" s="28"/>
      <c r="VIJ912" s="28"/>
      <c r="VIK912" s="28"/>
      <c r="VIL912" s="28"/>
      <c r="VIM912" s="28"/>
      <c r="VIN912" s="28"/>
      <c r="VIO912" s="28"/>
      <c r="VIP912" s="28"/>
      <c r="VIQ912" s="28"/>
      <c r="VIR912" s="28"/>
      <c r="VIS912" s="28"/>
      <c r="VIT912" s="28"/>
      <c r="VIU912" s="28"/>
      <c r="VIV912" s="28"/>
      <c r="VIW912" s="28"/>
      <c r="VIX912" s="28"/>
      <c r="VIY912" s="28"/>
      <c r="VIZ912" s="28"/>
      <c r="VJA912" s="28"/>
      <c r="VJB912" s="28"/>
      <c r="VJC912" s="28"/>
      <c r="VJD912" s="28"/>
      <c r="VJE912" s="28"/>
      <c r="VJF912" s="28"/>
      <c r="VJG912" s="28"/>
      <c r="VJH912" s="28"/>
      <c r="VJI912" s="28"/>
      <c r="VJJ912" s="28"/>
      <c r="VJK912" s="28"/>
      <c r="VJL912" s="28"/>
      <c r="VJM912" s="28"/>
      <c r="VJN912" s="28"/>
      <c r="VJO912" s="28"/>
      <c r="VJP912" s="28"/>
      <c r="VJQ912" s="28"/>
      <c r="VJR912" s="28"/>
      <c r="VJS912" s="28"/>
      <c r="VJT912" s="28"/>
      <c r="VJU912" s="28"/>
      <c r="VJV912" s="28"/>
      <c r="VJW912" s="28"/>
      <c r="VJX912" s="28"/>
      <c r="VJY912" s="28"/>
      <c r="VJZ912" s="28"/>
      <c r="VKA912" s="28"/>
      <c r="VKB912" s="28"/>
      <c r="VKC912" s="28"/>
      <c r="VKD912" s="28"/>
      <c r="VKE912" s="28"/>
      <c r="VKF912" s="28"/>
      <c r="VKG912" s="28"/>
      <c r="VKH912" s="28"/>
      <c r="VKI912" s="28"/>
      <c r="VKJ912" s="28"/>
      <c r="VKK912" s="28"/>
      <c r="VKL912" s="28"/>
      <c r="VKM912" s="28"/>
      <c r="VKN912" s="28"/>
      <c r="VKO912" s="28"/>
      <c r="VKP912" s="28"/>
      <c r="VKQ912" s="28"/>
      <c r="VKR912" s="28"/>
      <c r="VKS912" s="28"/>
      <c r="VKT912" s="28"/>
      <c r="VKU912" s="28"/>
      <c r="VKV912" s="28"/>
      <c r="VKW912" s="28"/>
      <c r="VKX912" s="28"/>
      <c r="VKY912" s="28"/>
      <c r="VKZ912" s="28"/>
      <c r="VLA912" s="28"/>
      <c r="VLB912" s="28"/>
      <c r="VLC912" s="28"/>
      <c r="VLD912" s="28"/>
      <c r="VLE912" s="28"/>
      <c r="VLF912" s="28"/>
      <c r="VLG912" s="28"/>
      <c r="VLH912" s="28"/>
      <c r="VLI912" s="28"/>
      <c r="VLJ912" s="28"/>
      <c r="VLK912" s="28"/>
      <c r="VLL912" s="28"/>
      <c r="VLM912" s="28"/>
      <c r="VLN912" s="28"/>
      <c r="VLO912" s="28"/>
      <c r="VLP912" s="28"/>
      <c r="VLQ912" s="28"/>
      <c r="VLR912" s="28"/>
      <c r="VLS912" s="28"/>
      <c r="VLT912" s="28"/>
      <c r="VLU912" s="28"/>
      <c r="VLV912" s="28"/>
      <c r="VLW912" s="28"/>
      <c r="VLX912" s="28"/>
      <c r="VLY912" s="28"/>
      <c r="VLZ912" s="28"/>
      <c r="VMA912" s="28"/>
      <c r="VMB912" s="28"/>
      <c r="VMC912" s="28"/>
      <c r="VMD912" s="28"/>
      <c r="VME912" s="28"/>
      <c r="VMF912" s="28"/>
      <c r="VMG912" s="28"/>
      <c r="VMH912" s="28"/>
      <c r="VMI912" s="28"/>
      <c r="VMJ912" s="28"/>
      <c r="VMK912" s="28"/>
      <c r="VML912" s="28"/>
      <c r="VMM912" s="28"/>
      <c r="VMN912" s="28"/>
      <c r="VMO912" s="28"/>
      <c r="VMP912" s="28"/>
      <c r="VMQ912" s="28"/>
      <c r="VMR912" s="28"/>
      <c r="VMS912" s="28"/>
      <c r="VMT912" s="28"/>
      <c r="VMU912" s="28"/>
      <c r="VMV912" s="28"/>
      <c r="VMW912" s="28"/>
      <c r="VMX912" s="28"/>
      <c r="VMY912" s="28"/>
      <c r="VMZ912" s="28"/>
      <c r="VNA912" s="28"/>
      <c r="VNB912" s="28"/>
      <c r="VNC912" s="28"/>
      <c r="VND912" s="28"/>
      <c r="VNE912" s="28"/>
      <c r="VNF912" s="28"/>
      <c r="VNG912" s="28"/>
      <c r="VNH912" s="28"/>
      <c r="VNI912" s="28"/>
      <c r="VNJ912" s="28"/>
      <c r="VNK912" s="28"/>
      <c r="VNL912" s="28"/>
      <c r="VNM912" s="28"/>
      <c r="VNN912" s="28"/>
      <c r="VNO912" s="28"/>
      <c r="VNP912" s="28"/>
      <c r="VNQ912" s="28"/>
      <c r="VNR912" s="28"/>
      <c r="VNS912" s="28"/>
      <c r="VNT912" s="28"/>
      <c r="VNU912" s="28"/>
      <c r="VNV912" s="28"/>
      <c r="VNW912" s="28"/>
      <c r="VNX912" s="28"/>
      <c r="VNY912" s="28"/>
      <c r="VNZ912" s="28"/>
      <c r="VOA912" s="28"/>
      <c r="VOB912" s="28"/>
      <c r="VOC912" s="28"/>
      <c r="VOD912" s="28"/>
      <c r="VOE912" s="28"/>
      <c r="VOF912" s="28"/>
      <c r="VOG912" s="28"/>
      <c r="VOH912" s="28"/>
      <c r="VOI912" s="28"/>
      <c r="VOJ912" s="28"/>
      <c r="VOK912" s="28"/>
      <c r="VOL912" s="28"/>
      <c r="VOM912" s="28"/>
      <c r="VON912" s="28"/>
      <c r="VOO912" s="28"/>
      <c r="VOP912" s="28"/>
      <c r="VOQ912" s="28"/>
      <c r="VOR912" s="28"/>
      <c r="VOS912" s="28"/>
      <c r="VOT912" s="28"/>
      <c r="VOU912" s="28"/>
      <c r="VOV912" s="28"/>
      <c r="VOW912" s="28"/>
      <c r="VOX912" s="28"/>
      <c r="VOY912" s="28"/>
      <c r="VOZ912" s="28"/>
      <c r="VPA912" s="28"/>
      <c r="VPB912" s="28"/>
      <c r="VPC912" s="28"/>
      <c r="VPD912" s="28"/>
      <c r="VPE912" s="28"/>
      <c r="VPF912" s="28"/>
      <c r="VPG912" s="28"/>
      <c r="VPH912" s="28"/>
      <c r="VPI912" s="28"/>
      <c r="VPJ912" s="28"/>
      <c r="VPK912" s="28"/>
      <c r="VPL912" s="28"/>
      <c r="VPM912" s="28"/>
      <c r="VPN912" s="28"/>
      <c r="VPO912" s="28"/>
      <c r="VPP912" s="28"/>
      <c r="VPQ912" s="28"/>
      <c r="VPR912" s="28"/>
      <c r="VPS912" s="28"/>
      <c r="VPT912" s="28"/>
      <c r="VPU912" s="28"/>
      <c r="VPV912" s="28"/>
      <c r="VPW912" s="28"/>
      <c r="VPX912" s="28"/>
      <c r="VPY912" s="28"/>
      <c r="VPZ912" s="28"/>
      <c r="VQA912" s="28"/>
      <c r="VQB912" s="28"/>
      <c r="VQC912" s="28"/>
      <c r="VQD912" s="28"/>
      <c r="VQE912" s="28"/>
      <c r="VQF912" s="28"/>
      <c r="VQG912" s="28"/>
      <c r="VQH912" s="28"/>
      <c r="VQI912" s="28"/>
      <c r="VQJ912" s="28"/>
      <c r="VQK912" s="28"/>
      <c r="VQL912" s="28"/>
      <c r="VQM912" s="28"/>
      <c r="VQN912" s="28"/>
      <c r="VQO912" s="28"/>
      <c r="VQP912" s="28"/>
      <c r="VQQ912" s="28"/>
      <c r="VQR912" s="28"/>
      <c r="VQS912" s="28"/>
      <c r="VQT912" s="28"/>
      <c r="VQU912" s="28"/>
      <c r="VQV912" s="28"/>
      <c r="VQW912" s="28"/>
      <c r="VQX912" s="28"/>
      <c r="VQY912" s="28"/>
      <c r="VQZ912" s="28"/>
      <c r="VRA912" s="28"/>
      <c r="VRB912" s="28"/>
      <c r="VRC912" s="28"/>
      <c r="VRD912" s="28"/>
      <c r="VRE912" s="28"/>
      <c r="VRF912" s="28"/>
      <c r="VRG912" s="28"/>
      <c r="VRH912" s="28"/>
      <c r="VRI912" s="28"/>
      <c r="VRJ912" s="28"/>
      <c r="VRK912" s="28"/>
      <c r="VRL912" s="28"/>
      <c r="VRM912" s="28"/>
      <c r="VRN912" s="28"/>
      <c r="VRO912" s="28"/>
      <c r="VRP912" s="28"/>
      <c r="VRQ912" s="28"/>
      <c r="VRR912" s="28"/>
      <c r="VRS912" s="28"/>
      <c r="VRT912" s="28"/>
      <c r="VRU912" s="28"/>
      <c r="VRV912" s="28"/>
      <c r="VRW912" s="28"/>
      <c r="VRX912" s="28"/>
      <c r="VRY912" s="28"/>
      <c r="VRZ912" s="28"/>
      <c r="VSA912" s="28"/>
      <c r="VSB912" s="28"/>
      <c r="VSC912" s="28"/>
      <c r="VSD912" s="28"/>
      <c r="VSE912" s="28"/>
      <c r="VSF912" s="28"/>
      <c r="VSG912" s="28"/>
      <c r="VSH912" s="28"/>
      <c r="VSI912" s="28"/>
      <c r="VSJ912" s="28"/>
      <c r="VSK912" s="28"/>
      <c r="VSL912" s="28"/>
      <c r="VSM912" s="28"/>
      <c r="VSN912" s="28"/>
      <c r="VSO912" s="28"/>
      <c r="VSP912" s="28"/>
      <c r="VSQ912" s="28"/>
      <c r="VSR912" s="28"/>
      <c r="VSS912" s="28"/>
      <c r="VST912" s="28"/>
      <c r="VSU912" s="28"/>
      <c r="VSV912" s="28"/>
      <c r="VSW912" s="28"/>
      <c r="VSX912" s="28"/>
      <c r="VSY912" s="28"/>
      <c r="VSZ912" s="28"/>
      <c r="VTA912" s="28"/>
      <c r="VTB912" s="28"/>
      <c r="VTC912" s="28"/>
      <c r="VTD912" s="28"/>
      <c r="VTE912" s="28"/>
      <c r="VTF912" s="28"/>
      <c r="VTG912" s="28"/>
      <c r="VTH912" s="28"/>
      <c r="VTI912" s="28"/>
      <c r="VTJ912" s="28"/>
      <c r="VTK912" s="28"/>
      <c r="VTL912" s="28"/>
      <c r="VTM912" s="28"/>
      <c r="VTN912" s="28"/>
      <c r="VTO912" s="28"/>
      <c r="VTP912" s="28"/>
      <c r="VTQ912" s="28"/>
      <c r="VTR912" s="28"/>
      <c r="VTS912" s="28"/>
      <c r="VTT912" s="28"/>
      <c r="VTU912" s="28"/>
      <c r="VTV912" s="28"/>
      <c r="VTW912" s="28"/>
      <c r="VTX912" s="28"/>
      <c r="VTY912" s="28"/>
      <c r="VTZ912" s="28"/>
      <c r="VUA912" s="28"/>
      <c r="VUB912" s="28"/>
      <c r="VUC912" s="28"/>
      <c r="VUD912" s="28"/>
      <c r="VUE912" s="28"/>
      <c r="VUF912" s="28"/>
      <c r="VUG912" s="28"/>
      <c r="VUH912" s="28"/>
      <c r="VUI912" s="28"/>
      <c r="VUJ912" s="28"/>
      <c r="VUK912" s="28"/>
      <c r="VUL912" s="28"/>
      <c r="VUM912" s="28"/>
      <c r="VUN912" s="28"/>
      <c r="VUO912" s="28"/>
      <c r="VUP912" s="28"/>
      <c r="VUQ912" s="28"/>
      <c r="VUR912" s="28"/>
      <c r="VUS912" s="28"/>
      <c r="VUT912" s="28"/>
      <c r="VUU912" s="28"/>
      <c r="VUV912" s="28"/>
      <c r="VUW912" s="28"/>
      <c r="VUX912" s="28"/>
      <c r="VUY912" s="28"/>
      <c r="VUZ912" s="28"/>
      <c r="VVA912" s="28"/>
      <c r="VVB912" s="28"/>
      <c r="VVC912" s="28"/>
      <c r="VVD912" s="28"/>
      <c r="VVE912" s="28"/>
      <c r="VVF912" s="28"/>
      <c r="VVG912" s="28"/>
      <c r="VVH912" s="28"/>
      <c r="VVI912" s="28"/>
      <c r="VVJ912" s="28"/>
      <c r="VVK912" s="28"/>
      <c r="VVL912" s="28"/>
      <c r="VVM912" s="28"/>
      <c r="VVN912" s="28"/>
      <c r="VVO912" s="28"/>
      <c r="VVP912" s="28"/>
      <c r="VVQ912" s="28"/>
      <c r="VVR912" s="28"/>
      <c r="VVS912" s="28"/>
      <c r="VVT912" s="28"/>
      <c r="VVU912" s="28"/>
      <c r="VVV912" s="28"/>
      <c r="VVW912" s="28"/>
      <c r="VVX912" s="28"/>
      <c r="VVY912" s="28"/>
      <c r="VVZ912" s="28"/>
      <c r="VWA912" s="28"/>
      <c r="VWB912" s="28"/>
      <c r="VWC912" s="28"/>
      <c r="VWD912" s="28"/>
      <c r="VWE912" s="28"/>
      <c r="VWF912" s="28"/>
      <c r="VWG912" s="28"/>
      <c r="VWH912" s="28"/>
      <c r="VWI912" s="28"/>
      <c r="VWJ912" s="28"/>
      <c r="VWK912" s="28"/>
      <c r="VWL912" s="28"/>
      <c r="VWM912" s="28"/>
      <c r="VWN912" s="28"/>
      <c r="VWO912" s="28"/>
      <c r="VWP912" s="28"/>
      <c r="VWQ912" s="28"/>
      <c r="VWR912" s="28"/>
      <c r="VWS912" s="28"/>
      <c r="VWT912" s="28"/>
      <c r="VWU912" s="28"/>
      <c r="VWV912" s="28"/>
      <c r="VWW912" s="28"/>
      <c r="VWX912" s="28"/>
      <c r="VWY912" s="28"/>
      <c r="VWZ912" s="28"/>
      <c r="VXA912" s="28"/>
      <c r="VXB912" s="28"/>
      <c r="VXC912" s="28"/>
      <c r="VXD912" s="28"/>
      <c r="VXE912" s="28"/>
      <c r="VXF912" s="28"/>
      <c r="VXG912" s="28"/>
      <c r="VXH912" s="28"/>
      <c r="VXI912" s="28"/>
      <c r="VXJ912" s="28"/>
      <c r="VXK912" s="28"/>
      <c r="VXL912" s="28"/>
      <c r="VXM912" s="28"/>
      <c r="VXN912" s="28"/>
      <c r="VXO912" s="28"/>
      <c r="VXP912" s="28"/>
      <c r="VXQ912" s="28"/>
      <c r="VXR912" s="28"/>
      <c r="VXS912" s="28"/>
      <c r="VXT912" s="28"/>
      <c r="VXU912" s="28"/>
      <c r="VXV912" s="28"/>
      <c r="VXW912" s="28"/>
      <c r="VXX912" s="28"/>
      <c r="VXY912" s="28"/>
      <c r="VXZ912" s="28"/>
      <c r="VYA912" s="28"/>
      <c r="VYB912" s="28"/>
      <c r="VYC912" s="28"/>
      <c r="VYD912" s="28"/>
      <c r="VYE912" s="28"/>
      <c r="VYF912" s="28"/>
      <c r="VYG912" s="28"/>
      <c r="VYH912" s="28"/>
      <c r="VYI912" s="28"/>
      <c r="VYJ912" s="28"/>
      <c r="VYK912" s="28"/>
      <c r="VYL912" s="28"/>
      <c r="VYM912" s="28"/>
      <c r="VYN912" s="28"/>
      <c r="VYO912" s="28"/>
      <c r="VYP912" s="28"/>
      <c r="VYQ912" s="28"/>
      <c r="VYR912" s="28"/>
      <c r="VYS912" s="28"/>
      <c r="VYT912" s="28"/>
      <c r="VYU912" s="28"/>
      <c r="VYV912" s="28"/>
      <c r="VYW912" s="28"/>
      <c r="VYX912" s="28"/>
      <c r="VYY912" s="28"/>
      <c r="VYZ912" s="28"/>
      <c r="VZA912" s="28"/>
      <c r="VZB912" s="28"/>
      <c r="VZC912" s="28"/>
      <c r="VZD912" s="28"/>
      <c r="VZE912" s="28"/>
      <c r="VZF912" s="28"/>
      <c r="VZG912" s="28"/>
      <c r="VZH912" s="28"/>
      <c r="VZI912" s="28"/>
      <c r="VZJ912" s="28"/>
      <c r="VZK912" s="28"/>
      <c r="VZL912" s="28"/>
      <c r="VZM912" s="28"/>
      <c r="VZN912" s="28"/>
      <c r="VZO912" s="28"/>
      <c r="VZP912" s="28"/>
      <c r="VZQ912" s="28"/>
      <c r="VZR912" s="28"/>
      <c r="VZS912" s="28"/>
      <c r="VZT912" s="28"/>
      <c r="VZU912" s="28"/>
      <c r="VZV912" s="28"/>
      <c r="VZW912" s="28"/>
      <c r="VZX912" s="28"/>
      <c r="VZY912" s="28"/>
      <c r="VZZ912" s="28"/>
      <c r="WAA912" s="28"/>
      <c r="WAB912" s="28"/>
      <c r="WAC912" s="28"/>
      <c r="WAD912" s="28"/>
      <c r="WAE912" s="28"/>
      <c r="WAF912" s="28"/>
      <c r="WAG912" s="28"/>
      <c r="WAH912" s="28"/>
      <c r="WAI912" s="28"/>
      <c r="WAJ912" s="28"/>
      <c r="WAK912" s="28"/>
      <c r="WAL912" s="28"/>
      <c r="WAM912" s="28"/>
      <c r="WAN912" s="28"/>
      <c r="WAO912" s="28"/>
      <c r="WAP912" s="28"/>
      <c r="WAQ912" s="28"/>
      <c r="WAR912" s="28"/>
      <c r="WAS912" s="28"/>
      <c r="WAT912" s="28"/>
      <c r="WAU912" s="28"/>
      <c r="WAV912" s="28"/>
      <c r="WAW912" s="28"/>
      <c r="WAX912" s="28"/>
      <c r="WAY912" s="28"/>
      <c r="WAZ912" s="28"/>
      <c r="WBA912" s="28"/>
      <c r="WBB912" s="28"/>
      <c r="WBC912" s="28"/>
      <c r="WBD912" s="28"/>
      <c r="WBE912" s="28"/>
      <c r="WBF912" s="28"/>
      <c r="WBG912" s="28"/>
      <c r="WBH912" s="28"/>
      <c r="WBI912" s="28"/>
      <c r="WBJ912" s="28"/>
      <c r="WBK912" s="28"/>
      <c r="WBL912" s="28"/>
      <c r="WBM912" s="28"/>
      <c r="WBN912" s="28"/>
      <c r="WBO912" s="28"/>
      <c r="WBP912" s="28"/>
      <c r="WBQ912" s="28"/>
      <c r="WBR912" s="28"/>
      <c r="WBS912" s="28"/>
      <c r="WBT912" s="28"/>
      <c r="WBU912" s="28"/>
      <c r="WBV912" s="28"/>
      <c r="WBW912" s="28"/>
      <c r="WBX912" s="28"/>
      <c r="WBY912" s="28"/>
      <c r="WBZ912" s="28"/>
      <c r="WCA912" s="28"/>
      <c r="WCB912" s="28"/>
      <c r="WCC912" s="28"/>
      <c r="WCD912" s="28"/>
      <c r="WCE912" s="28"/>
      <c r="WCF912" s="28"/>
      <c r="WCG912" s="28"/>
      <c r="WCH912" s="28"/>
      <c r="WCI912" s="28"/>
      <c r="WCJ912" s="28"/>
      <c r="WCK912" s="28"/>
      <c r="WCL912" s="28"/>
      <c r="WCM912" s="28"/>
      <c r="WCN912" s="28"/>
      <c r="WCO912" s="28"/>
      <c r="WCP912" s="28"/>
      <c r="WCQ912" s="28"/>
      <c r="WCR912" s="28"/>
      <c r="WCS912" s="28"/>
      <c r="WCT912" s="28"/>
      <c r="WCU912" s="28"/>
      <c r="WCV912" s="28"/>
      <c r="WCW912" s="28"/>
      <c r="WCX912" s="28"/>
      <c r="WCY912" s="28"/>
      <c r="WCZ912" s="28"/>
      <c r="WDA912" s="28"/>
      <c r="WDB912" s="28"/>
      <c r="WDC912" s="28"/>
      <c r="WDD912" s="28"/>
      <c r="WDE912" s="28"/>
      <c r="WDF912" s="28"/>
      <c r="WDG912" s="28"/>
      <c r="WDH912" s="28"/>
      <c r="WDI912" s="28"/>
      <c r="WDJ912" s="28"/>
      <c r="WDK912" s="28"/>
      <c r="WDL912" s="28"/>
      <c r="WDM912" s="28"/>
      <c r="WDN912" s="28"/>
      <c r="WDO912" s="28"/>
      <c r="WDP912" s="28"/>
      <c r="WDQ912" s="28"/>
      <c r="WDR912" s="28"/>
      <c r="WDS912" s="28"/>
      <c r="WDT912" s="28"/>
      <c r="WDU912" s="28"/>
      <c r="WDV912" s="28"/>
      <c r="WDW912" s="28"/>
      <c r="WDX912" s="28"/>
      <c r="WDY912" s="28"/>
      <c r="WDZ912" s="28"/>
      <c r="WEA912" s="28"/>
      <c r="WEB912" s="28"/>
      <c r="WEC912" s="28"/>
      <c r="WED912" s="28"/>
      <c r="WEE912" s="28"/>
      <c r="WEF912" s="28"/>
      <c r="WEG912" s="28"/>
      <c r="WEH912" s="28"/>
      <c r="WEI912" s="28"/>
      <c r="WEJ912" s="28"/>
      <c r="WEK912" s="28"/>
      <c r="WEL912" s="28"/>
      <c r="WEM912" s="28"/>
      <c r="WEN912" s="28"/>
      <c r="WEO912" s="28"/>
      <c r="WEP912" s="28"/>
      <c r="WEQ912" s="28"/>
      <c r="WER912" s="28"/>
      <c r="WES912" s="28"/>
      <c r="WET912" s="28"/>
      <c r="WEU912" s="28"/>
      <c r="WEV912" s="28"/>
      <c r="WEW912" s="28"/>
      <c r="WEX912" s="28"/>
      <c r="WEY912" s="28"/>
      <c r="WEZ912" s="28"/>
      <c r="WFA912" s="28"/>
      <c r="WFB912" s="28"/>
      <c r="WFC912" s="28"/>
      <c r="WFD912" s="28"/>
      <c r="WFE912" s="28"/>
      <c r="WFF912" s="28"/>
      <c r="WFG912" s="28"/>
      <c r="WFH912" s="28"/>
      <c r="WFI912" s="28"/>
      <c r="WFJ912" s="28"/>
      <c r="WFK912" s="28"/>
      <c r="WFL912" s="28"/>
      <c r="WFM912" s="28"/>
      <c r="WFN912" s="28"/>
      <c r="WFO912" s="28"/>
      <c r="WFP912" s="28"/>
      <c r="WFQ912" s="28"/>
      <c r="WFR912" s="28"/>
      <c r="WFS912" s="28"/>
      <c r="WFT912" s="28"/>
      <c r="WFU912" s="28"/>
      <c r="WFV912" s="28"/>
      <c r="WFW912" s="28"/>
      <c r="WFX912" s="28"/>
      <c r="WFY912" s="28"/>
      <c r="WFZ912" s="28"/>
      <c r="WGA912" s="28"/>
      <c r="WGB912" s="28"/>
      <c r="WGC912" s="28"/>
      <c r="WGD912" s="28"/>
      <c r="WGE912" s="28"/>
      <c r="WGF912" s="28"/>
      <c r="WGG912" s="28"/>
      <c r="WGH912" s="28"/>
      <c r="WGI912" s="28"/>
      <c r="WGJ912" s="28"/>
      <c r="WGK912" s="28"/>
      <c r="WGL912" s="28"/>
      <c r="WGM912" s="28"/>
      <c r="WGN912" s="28"/>
      <c r="WGO912" s="28"/>
      <c r="WGP912" s="28"/>
      <c r="WGQ912" s="28"/>
      <c r="WGR912" s="28"/>
      <c r="WGS912" s="28"/>
      <c r="WGT912" s="28"/>
      <c r="WGU912" s="28"/>
      <c r="WGV912" s="28"/>
      <c r="WGW912" s="28"/>
      <c r="WGX912" s="28"/>
      <c r="WGY912" s="28"/>
      <c r="WGZ912" s="28"/>
      <c r="WHA912" s="28"/>
      <c r="WHB912" s="28"/>
      <c r="WHC912" s="28"/>
      <c r="WHD912" s="28"/>
      <c r="WHE912" s="28"/>
      <c r="WHF912" s="28"/>
      <c r="WHG912" s="28"/>
      <c r="WHH912" s="28"/>
      <c r="WHI912" s="28"/>
      <c r="WHJ912" s="28"/>
      <c r="WHK912" s="28"/>
      <c r="WHL912" s="28"/>
      <c r="WHM912" s="28"/>
      <c r="WHN912" s="28"/>
      <c r="WHO912" s="28"/>
      <c r="WHP912" s="28"/>
      <c r="WHQ912" s="28"/>
      <c r="WHR912" s="28"/>
      <c r="WHS912" s="28"/>
      <c r="WHT912" s="28"/>
      <c r="WHU912" s="28"/>
      <c r="WHV912" s="28"/>
      <c r="WHW912" s="28"/>
      <c r="WHX912" s="28"/>
      <c r="WHY912" s="28"/>
      <c r="WHZ912" s="28"/>
      <c r="WIA912" s="28"/>
      <c r="WIB912" s="28"/>
      <c r="WIC912" s="28"/>
      <c r="WID912" s="28"/>
      <c r="WIE912" s="28"/>
      <c r="WIF912" s="28"/>
      <c r="WIG912" s="28"/>
      <c r="WIH912" s="28"/>
      <c r="WII912" s="28"/>
      <c r="WIJ912" s="28"/>
      <c r="WIK912" s="28"/>
      <c r="WIL912" s="28"/>
      <c r="WIM912" s="28"/>
      <c r="WIN912" s="28"/>
      <c r="WIO912" s="28"/>
      <c r="WIP912" s="28"/>
      <c r="WIQ912" s="28"/>
      <c r="WIR912" s="28"/>
      <c r="WIS912" s="28"/>
      <c r="WIT912" s="28"/>
      <c r="WIU912" s="28"/>
      <c r="WIV912" s="28"/>
      <c r="WIW912" s="28"/>
      <c r="WIX912" s="28"/>
      <c r="WIY912" s="28"/>
      <c r="WIZ912" s="28"/>
      <c r="WJA912" s="28"/>
      <c r="WJB912" s="28"/>
      <c r="WJC912" s="28"/>
      <c r="WJD912" s="28"/>
      <c r="WJE912" s="28"/>
      <c r="WJF912" s="28"/>
      <c r="WJG912" s="28"/>
      <c r="WJH912" s="28"/>
      <c r="WJI912" s="28"/>
      <c r="WJJ912" s="28"/>
      <c r="WJK912" s="28"/>
      <c r="WJL912" s="28"/>
      <c r="WJM912" s="28"/>
      <c r="WJN912" s="28"/>
      <c r="WJO912" s="28"/>
      <c r="WJP912" s="28"/>
      <c r="WJQ912" s="28"/>
      <c r="WJR912" s="28"/>
      <c r="WJS912" s="28"/>
      <c r="WJT912" s="28"/>
      <c r="WJU912" s="28"/>
      <c r="WJV912" s="28"/>
      <c r="WJW912" s="28"/>
      <c r="WJX912" s="28"/>
      <c r="WJY912" s="28"/>
      <c r="WJZ912" s="28"/>
      <c r="WKA912" s="28"/>
      <c r="WKB912" s="28"/>
      <c r="WKC912" s="28"/>
      <c r="WKD912" s="28"/>
      <c r="WKE912" s="28"/>
      <c r="WKF912" s="28"/>
      <c r="WKG912" s="28"/>
      <c r="WKH912" s="28"/>
      <c r="WKI912" s="28"/>
      <c r="WKJ912" s="28"/>
      <c r="WKK912" s="28"/>
      <c r="WKL912" s="28"/>
      <c r="WKM912" s="28"/>
      <c r="WKN912" s="28"/>
      <c r="WKO912" s="28"/>
      <c r="WKP912" s="28"/>
      <c r="WKQ912" s="28"/>
      <c r="WKR912" s="28"/>
      <c r="WKS912" s="28"/>
      <c r="WKT912" s="28"/>
      <c r="WKU912" s="28"/>
      <c r="WKV912" s="28"/>
      <c r="WKW912" s="28"/>
      <c r="WKX912" s="28"/>
      <c r="WKY912" s="28"/>
      <c r="WKZ912" s="28"/>
      <c r="WLA912" s="28"/>
      <c r="WLB912" s="28"/>
      <c r="WLC912" s="28"/>
      <c r="WLD912" s="28"/>
      <c r="WLE912" s="28"/>
      <c r="WLF912" s="28"/>
      <c r="WLG912" s="28"/>
      <c r="WLH912" s="28"/>
      <c r="WLI912" s="28"/>
      <c r="WLJ912" s="28"/>
      <c r="WLK912" s="28"/>
      <c r="WLL912" s="28"/>
      <c r="WLM912" s="28"/>
      <c r="WLN912" s="28"/>
      <c r="WLO912" s="28"/>
      <c r="WLP912" s="28"/>
      <c r="WLQ912" s="28"/>
      <c r="WLR912" s="28"/>
      <c r="WLS912" s="28"/>
      <c r="WLT912" s="28"/>
      <c r="WLU912" s="28"/>
      <c r="WLV912" s="28"/>
      <c r="WLW912" s="28"/>
      <c r="WLX912" s="28"/>
      <c r="WLY912" s="28"/>
      <c r="WLZ912" s="28"/>
      <c r="WMA912" s="28"/>
      <c r="WMB912" s="28"/>
      <c r="WMC912" s="28"/>
      <c r="WMD912" s="28"/>
      <c r="WME912" s="28"/>
      <c r="WMF912" s="28"/>
      <c r="WMG912" s="28"/>
      <c r="WMH912" s="28"/>
      <c r="WMI912" s="28"/>
      <c r="WMJ912" s="28"/>
      <c r="WMK912" s="28"/>
      <c r="WML912" s="28"/>
      <c r="WMM912" s="28"/>
      <c r="WMN912" s="28"/>
      <c r="WMO912" s="28"/>
      <c r="WMP912" s="28"/>
      <c r="WMQ912" s="28"/>
      <c r="WMR912" s="28"/>
      <c r="WMS912" s="28"/>
      <c r="WMT912" s="28"/>
      <c r="WMU912" s="28"/>
      <c r="WMV912" s="28"/>
      <c r="WMW912" s="28"/>
      <c r="WMX912" s="28"/>
      <c r="WMY912" s="28"/>
      <c r="WMZ912" s="28"/>
      <c r="WNA912" s="28"/>
      <c r="WNB912" s="28"/>
      <c r="WNC912" s="28"/>
      <c r="WND912" s="28"/>
      <c r="WNE912" s="28"/>
      <c r="WNF912" s="28"/>
      <c r="WNG912" s="28"/>
      <c r="WNH912" s="28"/>
      <c r="WNI912" s="28"/>
      <c r="WNJ912" s="28"/>
      <c r="WNK912" s="28"/>
      <c r="WNL912" s="28"/>
      <c r="WNM912" s="28"/>
      <c r="WNN912" s="28"/>
      <c r="WNO912" s="28"/>
      <c r="WNP912" s="28"/>
      <c r="WNQ912" s="28"/>
      <c r="WNR912" s="28"/>
      <c r="WNS912" s="28"/>
      <c r="WNT912" s="28"/>
      <c r="WNU912" s="28"/>
      <c r="WNV912" s="28"/>
      <c r="WNW912" s="28"/>
      <c r="WNX912" s="28"/>
      <c r="WNY912" s="28"/>
      <c r="WNZ912" s="28"/>
      <c r="WOA912" s="28"/>
      <c r="WOB912" s="28"/>
      <c r="WOC912" s="28"/>
      <c r="WOD912" s="28"/>
      <c r="WOE912" s="28"/>
      <c r="WOF912" s="28"/>
      <c r="WOG912" s="28"/>
      <c r="WOH912" s="28"/>
      <c r="WOI912" s="28"/>
      <c r="WOJ912" s="28"/>
      <c r="WOK912" s="28"/>
      <c r="WOL912" s="28"/>
      <c r="WOM912" s="28"/>
      <c r="WON912" s="28"/>
      <c r="WOO912" s="28"/>
      <c r="WOP912" s="28"/>
      <c r="WOQ912" s="28"/>
      <c r="WOR912" s="28"/>
      <c r="WOS912" s="28"/>
      <c r="WOT912" s="28"/>
      <c r="WOU912" s="28"/>
      <c r="WOV912" s="28"/>
      <c r="WOW912" s="28"/>
      <c r="WOX912" s="28"/>
      <c r="WOY912" s="28"/>
      <c r="WOZ912" s="28"/>
      <c r="WPA912" s="28"/>
      <c r="WPB912" s="28"/>
      <c r="WPC912" s="28"/>
      <c r="WPD912" s="28"/>
      <c r="WPE912" s="28"/>
      <c r="WPF912" s="28"/>
      <c r="WPG912" s="28"/>
      <c r="WPH912" s="28"/>
      <c r="WPI912" s="28"/>
      <c r="WPJ912" s="28"/>
      <c r="WPK912" s="28"/>
      <c r="WPL912" s="28"/>
      <c r="WPM912" s="28"/>
      <c r="WPN912" s="28"/>
      <c r="WPO912" s="28"/>
      <c r="WPP912" s="28"/>
      <c r="WPQ912" s="28"/>
      <c r="WPR912" s="28"/>
      <c r="WPS912" s="28"/>
      <c r="WPT912" s="28"/>
      <c r="WPU912" s="28"/>
      <c r="WPV912" s="28"/>
      <c r="WPW912" s="28"/>
      <c r="WPX912" s="28"/>
      <c r="WPY912" s="28"/>
      <c r="WPZ912" s="28"/>
      <c r="WQA912" s="28"/>
      <c r="WQB912" s="28"/>
      <c r="WQC912" s="28"/>
      <c r="WQD912" s="28"/>
      <c r="WQE912" s="28"/>
      <c r="WQF912" s="28"/>
      <c r="WQG912" s="28"/>
      <c r="WQH912" s="28"/>
      <c r="WQI912" s="28"/>
      <c r="WQJ912" s="28"/>
      <c r="WQK912" s="28"/>
      <c r="WQL912" s="28"/>
      <c r="WQM912" s="28"/>
      <c r="WQN912" s="28"/>
      <c r="WQO912" s="28"/>
      <c r="WQP912" s="28"/>
      <c r="WQQ912" s="28"/>
      <c r="WQR912" s="28"/>
      <c r="WQS912" s="28"/>
      <c r="WQT912" s="28"/>
      <c r="WQU912" s="28"/>
      <c r="WQV912" s="28"/>
      <c r="WQW912" s="28"/>
      <c r="WQX912" s="28"/>
      <c r="WQY912" s="28"/>
      <c r="WQZ912" s="28"/>
      <c r="WRA912" s="28"/>
      <c r="WRB912" s="28"/>
      <c r="WRC912" s="28"/>
      <c r="WRD912" s="28"/>
      <c r="WRE912" s="28"/>
      <c r="WRF912" s="28"/>
      <c r="WRG912" s="28"/>
      <c r="WRH912" s="28"/>
      <c r="WRI912" s="28"/>
      <c r="WRJ912" s="28"/>
      <c r="WRK912" s="28"/>
      <c r="WRL912" s="28"/>
      <c r="WRM912" s="28"/>
      <c r="WRN912" s="28"/>
      <c r="WRO912" s="28"/>
      <c r="WRP912" s="28"/>
      <c r="WRQ912" s="28"/>
      <c r="WRR912" s="28"/>
      <c r="WRS912" s="28"/>
      <c r="WRT912" s="28"/>
      <c r="WRU912" s="28"/>
      <c r="WRV912" s="28"/>
      <c r="WRW912" s="28"/>
      <c r="WRX912" s="28"/>
      <c r="WRY912" s="28"/>
      <c r="WRZ912" s="28"/>
      <c r="WSA912" s="28"/>
      <c r="WSB912" s="28"/>
      <c r="WSC912" s="28"/>
      <c r="WSD912" s="28"/>
      <c r="WSE912" s="28"/>
      <c r="WSF912" s="28"/>
      <c r="WSG912" s="28"/>
      <c r="WSH912" s="28"/>
      <c r="WSI912" s="28"/>
      <c r="WSJ912" s="28"/>
      <c r="WSK912" s="28"/>
      <c r="WSL912" s="28"/>
      <c r="WSM912" s="28"/>
      <c r="WSN912" s="28"/>
      <c r="WSO912" s="28"/>
      <c r="WSP912" s="28"/>
      <c r="WSQ912" s="28"/>
      <c r="WSR912" s="28"/>
      <c r="WSS912" s="28"/>
      <c r="WST912" s="28"/>
      <c r="WSU912" s="28"/>
      <c r="WSV912" s="28"/>
      <c r="WSW912" s="28"/>
      <c r="WSX912" s="28"/>
      <c r="WSY912" s="28"/>
      <c r="WSZ912" s="28"/>
      <c r="WTA912" s="28"/>
      <c r="WTB912" s="28"/>
      <c r="WTC912" s="28"/>
      <c r="WTD912" s="28"/>
      <c r="WTE912" s="28"/>
      <c r="WTF912" s="28"/>
      <c r="WTG912" s="28"/>
      <c r="WTH912" s="28"/>
      <c r="WTI912" s="28"/>
      <c r="WTJ912" s="28"/>
      <c r="WTK912" s="28"/>
      <c r="WTL912" s="28"/>
      <c r="WTM912" s="28"/>
      <c r="WTN912" s="28"/>
      <c r="WTO912" s="28"/>
      <c r="WTP912" s="28"/>
      <c r="WTQ912" s="28"/>
      <c r="WTR912" s="28"/>
      <c r="WTS912" s="28"/>
      <c r="WTT912" s="28"/>
      <c r="WTU912" s="28"/>
      <c r="WTV912" s="28"/>
      <c r="WTW912" s="28"/>
      <c r="WTX912" s="28"/>
      <c r="WTY912" s="28"/>
      <c r="WTZ912" s="28"/>
      <c r="WUA912" s="28"/>
      <c r="WUB912" s="28"/>
      <c r="WUC912" s="28"/>
      <c r="WUD912" s="28"/>
      <c r="WUE912" s="28"/>
      <c r="WUF912" s="28"/>
      <c r="WUG912" s="28"/>
      <c r="WUH912" s="28"/>
      <c r="WUI912" s="28"/>
      <c r="WUJ912" s="28"/>
      <c r="WUK912" s="28"/>
      <c r="WUL912" s="28"/>
      <c r="WUM912" s="28"/>
      <c r="WUN912" s="28"/>
      <c r="WUO912" s="28"/>
      <c r="WUP912" s="28"/>
      <c r="WUQ912" s="28"/>
      <c r="WUR912" s="28"/>
      <c r="WUS912" s="28"/>
      <c r="WUT912" s="28"/>
      <c r="WUU912" s="28"/>
      <c r="WUV912" s="28"/>
      <c r="WUW912" s="28"/>
      <c r="WUX912" s="28"/>
      <c r="WUY912" s="28"/>
      <c r="WUZ912" s="28"/>
      <c r="WVA912" s="28"/>
      <c r="WVB912" s="28"/>
      <c r="WVC912" s="28"/>
      <c r="WVD912" s="28"/>
      <c r="WVE912" s="28"/>
      <c r="WVF912" s="28"/>
      <c r="WVG912" s="28"/>
      <c r="WVH912" s="28"/>
      <c r="WVI912" s="28"/>
      <c r="WVJ912" s="28"/>
      <c r="WVK912" s="28"/>
      <c r="WVL912" s="28"/>
      <c r="WVM912" s="28"/>
      <c r="WVN912" s="28"/>
      <c r="WVO912" s="28"/>
      <c r="WVP912" s="28"/>
      <c r="WVQ912" s="28"/>
      <c r="WVR912" s="28"/>
      <c r="WVS912" s="28"/>
      <c r="WVT912" s="28"/>
      <c r="WVU912" s="28"/>
      <c r="WVV912" s="28"/>
      <c r="WVW912" s="28"/>
      <c r="WVX912" s="28"/>
      <c r="WVY912" s="28"/>
      <c r="WVZ912" s="28"/>
      <c r="WWA912" s="28"/>
      <c r="WWB912" s="28"/>
      <c r="WWC912" s="28"/>
      <c r="WWD912" s="28"/>
      <c r="WWE912" s="28"/>
      <c r="WWF912" s="28"/>
      <c r="WWG912" s="28"/>
      <c r="WWH912" s="28"/>
      <c r="WWI912" s="28"/>
      <c r="WWJ912" s="28"/>
      <c r="WWK912" s="28"/>
      <c r="WWL912" s="28"/>
      <c r="WWM912" s="28"/>
      <c r="WWN912" s="28"/>
      <c r="WWO912" s="28"/>
      <c r="WWP912" s="28"/>
      <c r="WWQ912" s="28"/>
      <c r="WWR912" s="28"/>
      <c r="WWS912" s="28"/>
      <c r="WWT912" s="28"/>
      <c r="WWU912" s="28"/>
      <c r="WWV912" s="28"/>
      <c r="WWW912" s="28"/>
      <c r="WWX912" s="28"/>
      <c r="WWY912" s="28"/>
      <c r="WWZ912" s="28"/>
      <c r="WXA912" s="28"/>
      <c r="WXB912" s="28"/>
      <c r="WXC912" s="28"/>
      <c r="WXD912" s="28"/>
      <c r="WXE912" s="28"/>
      <c r="WXF912" s="28"/>
      <c r="WXG912" s="28"/>
      <c r="WXH912" s="28"/>
      <c r="WXI912" s="28"/>
      <c r="WXJ912" s="28"/>
      <c r="WXK912" s="28"/>
      <c r="WXL912" s="28"/>
      <c r="WXM912" s="28"/>
      <c r="WXN912" s="28"/>
      <c r="WXO912" s="28"/>
      <c r="WXP912" s="28"/>
      <c r="WXQ912" s="28"/>
      <c r="WXR912" s="28"/>
      <c r="WXS912" s="28"/>
      <c r="WXT912" s="28"/>
      <c r="WXU912" s="28"/>
      <c r="WXV912" s="28"/>
      <c r="WXW912" s="28"/>
      <c r="WXX912" s="28"/>
      <c r="WXY912" s="28"/>
      <c r="WXZ912" s="28"/>
      <c r="WYA912" s="28"/>
      <c r="WYB912" s="28"/>
      <c r="WYC912" s="28"/>
      <c r="WYD912" s="28"/>
      <c r="WYE912" s="28"/>
      <c r="WYF912" s="28"/>
      <c r="WYG912" s="28"/>
      <c r="WYH912" s="28"/>
      <c r="WYI912" s="28"/>
      <c r="WYJ912" s="28"/>
      <c r="WYK912" s="28"/>
      <c r="WYL912" s="28"/>
      <c r="WYM912" s="28"/>
      <c r="WYN912" s="28"/>
      <c r="WYO912" s="28"/>
      <c r="WYP912" s="28"/>
      <c r="WYQ912" s="28"/>
      <c r="WYR912" s="28"/>
      <c r="WYS912" s="28"/>
      <c r="WYT912" s="28"/>
      <c r="WYU912" s="28"/>
      <c r="WYV912" s="28"/>
      <c r="WYW912" s="28"/>
      <c r="WYX912" s="28"/>
      <c r="WYY912" s="28"/>
      <c r="WYZ912" s="28"/>
      <c r="WZA912" s="28"/>
      <c r="WZB912" s="28"/>
      <c r="WZC912" s="28"/>
      <c r="WZD912" s="28"/>
      <c r="WZE912" s="28"/>
      <c r="WZF912" s="28"/>
      <c r="WZG912" s="28"/>
      <c r="WZH912" s="28"/>
      <c r="WZI912" s="28"/>
      <c r="WZJ912" s="28"/>
      <c r="WZK912" s="28"/>
      <c r="WZL912" s="28"/>
      <c r="WZM912" s="28"/>
      <c r="WZN912" s="28"/>
      <c r="WZO912" s="28"/>
      <c r="WZP912" s="28"/>
      <c r="WZQ912" s="28"/>
      <c r="WZR912" s="28"/>
      <c r="WZS912" s="28"/>
      <c r="WZT912" s="28"/>
      <c r="WZU912" s="28"/>
      <c r="WZV912" s="28"/>
      <c r="WZW912" s="28"/>
      <c r="WZX912" s="28"/>
      <c r="WZY912" s="28"/>
      <c r="WZZ912" s="28"/>
      <c r="XAA912" s="28"/>
      <c r="XAB912" s="28"/>
      <c r="XAC912" s="28"/>
      <c r="XAD912" s="28"/>
      <c r="XAE912" s="28"/>
      <c r="XAF912" s="28"/>
      <c r="XAG912" s="28"/>
      <c r="XAH912" s="28"/>
      <c r="XAI912" s="28"/>
      <c r="XAJ912" s="28"/>
      <c r="XAK912" s="28"/>
      <c r="XAL912" s="28"/>
      <c r="XAM912" s="28"/>
      <c r="XAN912" s="28"/>
      <c r="XAO912" s="28"/>
      <c r="XAP912" s="28"/>
      <c r="XAQ912" s="28"/>
      <c r="XAR912" s="28"/>
      <c r="XAS912" s="28"/>
      <c r="XAT912" s="28"/>
      <c r="XAU912" s="28"/>
      <c r="XAV912" s="28"/>
      <c r="XAW912" s="28"/>
      <c r="XAX912" s="28"/>
      <c r="XAY912" s="28"/>
      <c r="XAZ912" s="28"/>
      <c r="XBA912" s="28"/>
      <c r="XBB912" s="28"/>
      <c r="XBC912" s="28"/>
      <c r="XBD912" s="28"/>
      <c r="XBE912" s="28"/>
      <c r="XBF912" s="28"/>
      <c r="XBG912" s="28"/>
      <c r="XBH912" s="28"/>
      <c r="XBI912" s="28"/>
      <c r="XBJ912" s="28"/>
      <c r="XBK912" s="28"/>
      <c r="XBL912" s="28"/>
      <c r="XBM912" s="28"/>
      <c r="XBN912" s="28"/>
      <c r="XBO912" s="28"/>
      <c r="XBP912" s="28"/>
      <c r="XBQ912" s="28"/>
      <c r="XBR912" s="28"/>
      <c r="XBS912" s="28"/>
      <c r="XBT912" s="28"/>
      <c r="XBU912" s="28"/>
      <c r="XBV912" s="28"/>
      <c r="XBW912" s="28"/>
      <c r="XBX912" s="28"/>
      <c r="XBY912" s="28"/>
      <c r="XBZ912" s="28"/>
      <c r="XCA912" s="28"/>
      <c r="XCB912" s="28"/>
      <c r="XCC912" s="28"/>
      <c r="XCD912" s="28"/>
      <c r="XCE912" s="28"/>
      <c r="XCF912" s="28"/>
      <c r="XCG912" s="28"/>
      <c r="XCH912" s="28"/>
      <c r="XCI912" s="28"/>
      <c r="XCJ912" s="28"/>
      <c r="XCK912" s="28"/>
      <c r="XCL912" s="28"/>
      <c r="XCM912" s="28"/>
      <c r="XCN912" s="28"/>
      <c r="XCO912" s="28"/>
      <c r="XCP912" s="28"/>
      <c r="XCQ912" s="28"/>
      <c r="XCR912" s="28"/>
      <c r="XCS912" s="28"/>
      <c r="XCT912" s="28"/>
      <c r="XCU912" s="28"/>
      <c r="XCV912" s="28"/>
      <c r="XCW912" s="28"/>
      <c r="XCX912" s="28"/>
      <c r="XCY912" s="28"/>
      <c r="XCZ912" s="28"/>
      <c r="XDA912" s="28"/>
      <c r="XDB912" s="28"/>
      <c r="XDC912" s="28"/>
      <c r="XDD912" s="28"/>
      <c r="XDE912" s="28"/>
      <c r="XDF912" s="28"/>
      <c r="XDG912" s="28"/>
      <c r="XDH912" s="28"/>
      <c r="XDI912" s="28"/>
      <c r="XDJ912" s="28"/>
      <c r="XDK912" s="28"/>
      <c r="XDL912" s="28"/>
      <c r="XDM912" s="28"/>
      <c r="XDN912" s="28"/>
      <c r="XDO912" s="28"/>
      <c r="XDP912" s="28"/>
      <c r="XDQ912" s="28"/>
      <c r="XDR912" s="28"/>
      <c r="XDS912" s="28"/>
      <c r="XDT912" s="28"/>
      <c r="XDU912" s="28"/>
      <c r="XDV912" s="28"/>
      <c r="XDW912" s="28"/>
      <c r="XDX912" s="28"/>
      <c r="XDY912" s="28"/>
      <c r="XDZ912" s="28"/>
      <c r="XEA912" s="28"/>
      <c r="XEB912" s="28"/>
      <c r="XEC912" s="28"/>
      <c r="XED912" s="28"/>
      <c r="XEE912" s="28"/>
      <c r="XEF912" s="28"/>
      <c r="XEG912" s="28"/>
      <c r="XEH912" s="28"/>
      <c r="XEI912" s="28"/>
      <c r="XEJ912" s="28"/>
      <c r="XEK912" s="28"/>
      <c r="XEL912" s="28"/>
      <c r="XEM912" s="28"/>
      <c r="XEN912" s="28"/>
      <c r="XEO912" s="28"/>
      <c r="XEP912" s="28"/>
      <c r="XEQ912" s="28"/>
      <c r="XER912" s="28"/>
      <c r="XES912" s="28"/>
      <c r="XET912" s="28"/>
      <c r="XEU912" s="28"/>
      <c r="XEV912" s="28"/>
      <c r="XEW912" s="28"/>
    </row>
    <row r="913" spans="1:16377" ht="22.5" customHeight="1" x14ac:dyDescent="0.25">
      <c r="A913" s="143" t="str">
        <f t="shared" si="256"/>
        <v>860.</v>
      </c>
      <c r="B913" s="71" t="s">
        <v>1459</v>
      </c>
      <c r="C913" s="52">
        <v>1929</v>
      </c>
      <c r="D913" s="143" t="s">
        <v>3015</v>
      </c>
      <c r="E913" s="143" t="s">
        <v>3018</v>
      </c>
      <c r="F913" s="52">
        <v>2</v>
      </c>
      <c r="G913" s="52">
        <v>1</v>
      </c>
      <c r="H913" s="8">
        <v>306.3</v>
      </c>
      <c r="I913" s="8">
        <v>280.10000000000002</v>
      </c>
      <c r="J913" s="8">
        <v>280.10000000000002</v>
      </c>
      <c r="K913" s="142">
        <v>15</v>
      </c>
      <c r="L913" s="9">
        <f t="shared" si="254"/>
        <v>10708</v>
      </c>
      <c r="M913" s="9"/>
      <c r="N913" s="9"/>
      <c r="O913" s="9"/>
      <c r="P913" s="145">
        <f t="shared" si="255"/>
        <v>10708</v>
      </c>
      <c r="Q913" s="9"/>
      <c r="R913" s="62"/>
      <c r="S913" s="9"/>
      <c r="T913" s="9"/>
      <c r="U913" s="9"/>
      <c r="V913" s="9"/>
      <c r="W913" s="9"/>
      <c r="X913" s="9"/>
      <c r="Y913" s="9"/>
      <c r="Z913" s="9">
        <v>4</v>
      </c>
      <c r="AA913" s="9">
        <f>Z913*2677</f>
        <v>10708</v>
      </c>
      <c r="AB913" s="4"/>
      <c r="AC913" s="4"/>
      <c r="AD913" s="145"/>
      <c r="AE913" s="9"/>
      <c r="AF913" s="35">
        <v>2025</v>
      </c>
      <c r="AG913" s="259"/>
      <c r="AH913" s="29">
        <v>860</v>
      </c>
      <c r="AI913" s="29" t="s">
        <v>155</v>
      </c>
      <c r="AJ913" s="29" t="str">
        <f t="shared" si="257"/>
        <v>860.</v>
      </c>
      <c r="AL913" s="29"/>
    </row>
    <row r="914" spans="1:16377" ht="22.5" customHeight="1" x14ac:dyDescent="0.25">
      <c r="A914" s="143" t="str">
        <f t="shared" si="256"/>
        <v>861.</v>
      </c>
      <c r="B914" s="71" t="s">
        <v>346</v>
      </c>
      <c r="C914" s="52">
        <v>1983</v>
      </c>
      <c r="D914" s="143" t="s">
        <v>3015</v>
      </c>
      <c r="E914" s="143" t="s">
        <v>3017</v>
      </c>
      <c r="F914" s="52">
        <v>2</v>
      </c>
      <c r="G914" s="52">
        <v>3</v>
      </c>
      <c r="H914" s="4">
        <v>1042.5</v>
      </c>
      <c r="I914" s="145">
        <v>939.5</v>
      </c>
      <c r="J914" s="4">
        <v>939.5</v>
      </c>
      <c r="K914" s="62">
        <v>39</v>
      </c>
      <c r="L914" s="9">
        <f t="shared" si="254"/>
        <v>394984.19999999995</v>
      </c>
      <c r="M914" s="9"/>
      <c r="N914" s="9"/>
      <c r="O914" s="9"/>
      <c r="P914" s="145">
        <f t="shared" si="255"/>
        <v>394984.19999999995</v>
      </c>
      <c r="Q914" s="4">
        <v>394984.19999999995</v>
      </c>
      <c r="R914" s="5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35">
        <v>2025</v>
      </c>
      <c r="AG914" s="259"/>
      <c r="AH914" s="29">
        <v>861</v>
      </c>
      <c r="AI914" s="29" t="s">
        <v>155</v>
      </c>
      <c r="AJ914" s="29" t="str">
        <f t="shared" si="257"/>
        <v>861.</v>
      </c>
      <c r="AL914" s="29"/>
    </row>
    <row r="915" spans="1:16377" ht="22.5" customHeight="1" x14ac:dyDescent="0.25">
      <c r="A915" s="143" t="str">
        <f t="shared" si="256"/>
        <v>862.</v>
      </c>
      <c r="B915" s="71" t="s">
        <v>1460</v>
      </c>
      <c r="C915" s="52">
        <v>1962</v>
      </c>
      <c r="D915" s="143" t="s">
        <v>3015</v>
      </c>
      <c r="E915" s="143" t="s">
        <v>3017</v>
      </c>
      <c r="F915" s="52">
        <v>2</v>
      </c>
      <c r="G915" s="52">
        <v>1</v>
      </c>
      <c r="H915" s="4">
        <v>343</v>
      </c>
      <c r="I915" s="4">
        <v>313.89999999999998</v>
      </c>
      <c r="J915" s="4">
        <v>313.89999999999998</v>
      </c>
      <c r="K915" s="62">
        <v>21</v>
      </c>
      <c r="L915" s="9">
        <f t="shared" ref="L915:L930" si="258">Q915+S915+U915+W915+Y915+AA915+AD915+AE915</f>
        <v>846684</v>
      </c>
      <c r="M915" s="9"/>
      <c r="N915" s="9"/>
      <c r="O915" s="9"/>
      <c r="P915" s="145">
        <f t="shared" ref="P915:P930" si="259">L915</f>
        <v>846684</v>
      </c>
      <c r="Q915" s="4">
        <f>397978+448706</f>
        <v>846684</v>
      </c>
      <c r="R915" s="5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35">
        <v>2025</v>
      </c>
      <c r="AG915" s="259"/>
      <c r="AH915" s="29">
        <v>862</v>
      </c>
      <c r="AI915" s="29" t="s">
        <v>155</v>
      </c>
      <c r="AJ915" s="29" t="str">
        <f t="shared" si="257"/>
        <v>862.</v>
      </c>
      <c r="AL915" s="29"/>
    </row>
    <row r="916" spans="1:16377" ht="22.5" customHeight="1" x14ac:dyDescent="0.25">
      <c r="A916" s="143" t="str">
        <f t="shared" si="256"/>
        <v>863.</v>
      </c>
      <c r="B916" s="71" t="s">
        <v>347</v>
      </c>
      <c r="C916" s="52">
        <v>1988</v>
      </c>
      <c r="D916" s="143" t="s">
        <v>3015</v>
      </c>
      <c r="E916" s="143" t="s">
        <v>3017</v>
      </c>
      <c r="F916" s="52">
        <v>2</v>
      </c>
      <c r="G916" s="52">
        <v>3</v>
      </c>
      <c r="H916" s="4">
        <v>995.4</v>
      </c>
      <c r="I916" s="145">
        <v>839.4</v>
      </c>
      <c r="J916" s="4">
        <v>839.4</v>
      </c>
      <c r="K916" s="62">
        <v>49</v>
      </c>
      <c r="L916" s="9">
        <f t="shared" si="258"/>
        <v>306251.40000000002</v>
      </c>
      <c r="M916" s="9"/>
      <c r="N916" s="9"/>
      <c r="O916" s="9"/>
      <c r="P916" s="145">
        <f t="shared" si="259"/>
        <v>306251.40000000002</v>
      </c>
      <c r="Q916" s="4">
        <v>306251.40000000002</v>
      </c>
      <c r="R916" s="5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35">
        <v>2025</v>
      </c>
      <c r="AG916" s="259"/>
      <c r="AH916" s="29">
        <v>863</v>
      </c>
      <c r="AI916" s="29" t="s">
        <v>155</v>
      </c>
      <c r="AJ916" s="29" t="str">
        <f t="shared" si="257"/>
        <v>863.</v>
      </c>
      <c r="AL916" s="29"/>
    </row>
    <row r="917" spans="1:16377" ht="22.5" customHeight="1" x14ac:dyDescent="0.25">
      <c r="A917" s="143" t="str">
        <f t="shared" si="256"/>
        <v>864.</v>
      </c>
      <c r="B917" s="71" t="s">
        <v>348</v>
      </c>
      <c r="C917" s="52">
        <v>1953</v>
      </c>
      <c r="D917" s="143" t="s">
        <v>3015</v>
      </c>
      <c r="E917" s="143" t="s">
        <v>3016</v>
      </c>
      <c r="F917" s="52">
        <v>2</v>
      </c>
      <c r="G917" s="52">
        <v>1</v>
      </c>
      <c r="H917" s="4">
        <v>525.5</v>
      </c>
      <c r="I917" s="145">
        <v>474.5</v>
      </c>
      <c r="J917" s="4">
        <v>474.5</v>
      </c>
      <c r="K917" s="62">
        <v>19</v>
      </c>
      <c r="L917" s="9">
        <f t="shared" si="258"/>
        <v>179930.4</v>
      </c>
      <c r="M917" s="9"/>
      <c r="N917" s="9"/>
      <c r="O917" s="9"/>
      <c r="P917" s="145">
        <f t="shared" si="259"/>
        <v>179930.4</v>
      </c>
      <c r="Q917" s="4">
        <v>179930.4</v>
      </c>
      <c r="R917" s="5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35">
        <v>2025</v>
      </c>
      <c r="AG917" s="259"/>
      <c r="AH917" s="29">
        <v>864</v>
      </c>
      <c r="AI917" s="29" t="s">
        <v>155</v>
      </c>
      <c r="AJ917" s="29" t="str">
        <f t="shared" si="257"/>
        <v>864.</v>
      </c>
      <c r="AL917" s="29"/>
    </row>
    <row r="918" spans="1:16377" ht="22.5" customHeight="1" x14ac:dyDescent="0.25">
      <c r="A918" s="143" t="str">
        <f t="shared" si="256"/>
        <v>865.</v>
      </c>
      <c r="B918" s="71" t="s">
        <v>349</v>
      </c>
      <c r="C918" s="52">
        <v>1994</v>
      </c>
      <c r="D918" s="143" t="s">
        <v>3015</v>
      </c>
      <c r="E918" s="143" t="s">
        <v>3016</v>
      </c>
      <c r="F918" s="52">
        <v>2</v>
      </c>
      <c r="G918" s="52">
        <v>3</v>
      </c>
      <c r="H918" s="4">
        <v>1017.5</v>
      </c>
      <c r="I918" s="145">
        <v>898.5</v>
      </c>
      <c r="J918" s="4">
        <v>898.5</v>
      </c>
      <c r="K918" s="62">
        <v>49</v>
      </c>
      <c r="L918" s="9">
        <f t="shared" si="258"/>
        <v>2926968.4</v>
      </c>
      <c r="M918" s="9"/>
      <c r="N918" s="9"/>
      <c r="O918" s="9"/>
      <c r="P918" s="145">
        <f t="shared" si="259"/>
        <v>2926968.4</v>
      </c>
      <c r="Q918" s="4">
        <f>301938+2625030.4</f>
        <v>2926968.4</v>
      </c>
      <c r="R918" s="5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35">
        <v>2025</v>
      </c>
      <c r="AG918" s="259"/>
      <c r="AH918" s="29">
        <v>865</v>
      </c>
      <c r="AI918" s="29" t="s">
        <v>155</v>
      </c>
      <c r="AJ918" s="29" t="str">
        <f t="shared" si="257"/>
        <v>865.</v>
      </c>
      <c r="AL918" s="29"/>
    </row>
    <row r="919" spans="1:16377" ht="22.5" customHeight="1" x14ac:dyDescent="0.25">
      <c r="A919" s="143" t="str">
        <f t="shared" si="256"/>
        <v>866.</v>
      </c>
      <c r="B919" s="71" t="s">
        <v>350</v>
      </c>
      <c r="C919" s="52">
        <v>1996</v>
      </c>
      <c r="D919" s="143" t="s">
        <v>3015</v>
      </c>
      <c r="E919" s="143" t="s">
        <v>3016</v>
      </c>
      <c r="F919" s="52">
        <v>2</v>
      </c>
      <c r="G919" s="52">
        <v>3</v>
      </c>
      <c r="H919" s="4">
        <v>971.8</v>
      </c>
      <c r="I919" s="145">
        <v>879.4</v>
      </c>
      <c r="J919" s="4">
        <v>879.4</v>
      </c>
      <c r="K919" s="62">
        <v>44</v>
      </c>
      <c r="L919" s="9">
        <f t="shared" si="258"/>
        <v>303478.5</v>
      </c>
      <c r="M919" s="9"/>
      <c r="N919" s="9"/>
      <c r="O919" s="9"/>
      <c r="P919" s="145">
        <f t="shared" si="259"/>
        <v>303478.5</v>
      </c>
      <c r="Q919" s="4">
        <v>303478.5</v>
      </c>
      <c r="R919" s="5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35">
        <v>2025</v>
      </c>
      <c r="AG919" s="259"/>
      <c r="AH919" s="29">
        <v>866</v>
      </c>
      <c r="AI919" s="29" t="s">
        <v>155</v>
      </c>
      <c r="AJ919" s="29" t="str">
        <f t="shared" si="257"/>
        <v>866.</v>
      </c>
      <c r="AL919" s="29"/>
    </row>
    <row r="920" spans="1:16377" ht="22.5" customHeight="1" x14ac:dyDescent="0.25">
      <c r="A920" s="143" t="str">
        <f t="shared" si="256"/>
        <v>867.</v>
      </c>
      <c r="B920" s="247" t="s">
        <v>359</v>
      </c>
      <c r="C920" s="52">
        <v>1961</v>
      </c>
      <c r="D920" s="143" t="s">
        <v>3015</v>
      </c>
      <c r="E920" s="143" t="s">
        <v>3017</v>
      </c>
      <c r="F920" s="52">
        <v>2</v>
      </c>
      <c r="G920" s="52">
        <v>1</v>
      </c>
      <c r="H920" s="4">
        <v>347.5</v>
      </c>
      <c r="I920" s="145">
        <v>317.7</v>
      </c>
      <c r="J920" s="4">
        <v>317.7</v>
      </c>
      <c r="K920" s="62">
        <v>18</v>
      </c>
      <c r="L920" s="9">
        <f t="shared" si="258"/>
        <v>605244</v>
      </c>
      <c r="M920" s="9"/>
      <c r="N920" s="9"/>
      <c r="O920" s="9"/>
      <c r="P920" s="145">
        <f t="shared" si="259"/>
        <v>605244</v>
      </c>
      <c r="Q920" s="9">
        <f>414222+191022</f>
        <v>605244</v>
      </c>
      <c r="R920" s="62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35">
        <v>2025</v>
      </c>
      <c r="AG920" s="259"/>
      <c r="AH920" s="29">
        <v>867</v>
      </c>
      <c r="AI920" s="29" t="s">
        <v>155</v>
      </c>
      <c r="AJ920" s="29" t="str">
        <f t="shared" si="257"/>
        <v>867.</v>
      </c>
      <c r="AL920" s="29"/>
    </row>
    <row r="921" spans="1:16377" ht="22.5" customHeight="1" x14ac:dyDescent="0.25">
      <c r="A921" s="143" t="str">
        <f t="shared" si="256"/>
        <v>868.</v>
      </c>
      <c r="B921" s="71" t="s">
        <v>1464</v>
      </c>
      <c r="C921" s="52">
        <v>1962</v>
      </c>
      <c r="D921" s="143" t="s">
        <v>3015</v>
      </c>
      <c r="E921" s="143" t="s">
        <v>3017</v>
      </c>
      <c r="F921" s="52">
        <v>2</v>
      </c>
      <c r="G921" s="52">
        <v>1</v>
      </c>
      <c r="H921" s="8">
        <v>327</v>
      </c>
      <c r="I921" s="8">
        <v>300.10000000000002</v>
      </c>
      <c r="J921" s="8">
        <v>300.10000000000002</v>
      </c>
      <c r="K921" s="142">
        <v>14</v>
      </c>
      <c r="L921" s="9">
        <f t="shared" si="258"/>
        <v>2345972.3199999998</v>
      </c>
      <c r="M921" s="9"/>
      <c r="N921" s="9"/>
      <c r="O921" s="9"/>
      <c r="P921" s="145">
        <f t="shared" si="259"/>
        <v>2345972.3199999998</v>
      </c>
      <c r="Q921" s="9"/>
      <c r="R921" s="62"/>
      <c r="S921" s="9"/>
      <c r="T921" s="9">
        <v>311.83999999999997</v>
      </c>
      <c r="U921" s="9">
        <f>T921*7523</f>
        <v>2345972.3199999998</v>
      </c>
      <c r="V921" s="9"/>
      <c r="W921" s="9"/>
      <c r="X921" s="9"/>
      <c r="Y921" s="9"/>
      <c r="Z921" s="9"/>
      <c r="AA921" s="9"/>
      <c r="AB921" s="4"/>
      <c r="AC921" s="4"/>
      <c r="AD921" s="145"/>
      <c r="AE921" s="9"/>
      <c r="AF921" s="35">
        <v>2025</v>
      </c>
      <c r="AG921" s="259"/>
      <c r="AH921" s="29">
        <v>868</v>
      </c>
      <c r="AI921" s="29" t="s">
        <v>155</v>
      </c>
      <c r="AJ921" s="29" t="str">
        <f t="shared" si="257"/>
        <v>868.</v>
      </c>
      <c r="AL921" s="29"/>
    </row>
    <row r="922" spans="1:16377" ht="22.5" customHeight="1" x14ac:dyDescent="0.25">
      <c r="A922" s="143" t="str">
        <f t="shared" si="256"/>
        <v>869.</v>
      </c>
      <c r="B922" s="71" t="s">
        <v>1465</v>
      </c>
      <c r="C922" s="52">
        <v>1962</v>
      </c>
      <c r="D922" s="143" t="s">
        <v>3015</v>
      </c>
      <c r="E922" s="143" t="s">
        <v>3017</v>
      </c>
      <c r="F922" s="52">
        <v>2</v>
      </c>
      <c r="G922" s="52">
        <v>1</v>
      </c>
      <c r="H922" s="8">
        <v>328.1</v>
      </c>
      <c r="I922" s="8">
        <v>301.10000000000002</v>
      </c>
      <c r="J922" s="8">
        <v>301.10000000000002</v>
      </c>
      <c r="K922" s="142">
        <v>11</v>
      </c>
      <c r="L922" s="9">
        <f t="shared" si="258"/>
        <v>2362222</v>
      </c>
      <c r="M922" s="9"/>
      <c r="N922" s="9"/>
      <c r="O922" s="9"/>
      <c r="P922" s="145">
        <f t="shared" si="259"/>
        <v>2362222</v>
      </c>
      <c r="Q922" s="9"/>
      <c r="R922" s="62"/>
      <c r="S922" s="9"/>
      <c r="T922" s="9">
        <v>314</v>
      </c>
      <c r="U922" s="9">
        <f>T922*7523</f>
        <v>2362222</v>
      </c>
      <c r="V922" s="9"/>
      <c r="W922" s="9"/>
      <c r="X922" s="9"/>
      <c r="Y922" s="9"/>
      <c r="Z922" s="9"/>
      <c r="AA922" s="9"/>
      <c r="AB922" s="4"/>
      <c r="AC922" s="4"/>
      <c r="AD922" s="145"/>
      <c r="AE922" s="9"/>
      <c r="AF922" s="35">
        <v>2025</v>
      </c>
      <c r="AG922" s="259"/>
      <c r="AH922" s="29">
        <v>869</v>
      </c>
      <c r="AI922" s="29" t="s">
        <v>155</v>
      </c>
      <c r="AJ922" s="29" t="str">
        <f t="shared" si="257"/>
        <v>869.</v>
      </c>
      <c r="AL922" s="29"/>
    </row>
    <row r="923" spans="1:16377" ht="22.5" customHeight="1" x14ac:dyDescent="0.25">
      <c r="A923" s="143" t="str">
        <f t="shared" si="256"/>
        <v>870.</v>
      </c>
      <c r="B923" s="71" t="s">
        <v>1466</v>
      </c>
      <c r="C923" s="52">
        <v>1955</v>
      </c>
      <c r="D923" s="143" t="s">
        <v>3015</v>
      </c>
      <c r="E923" s="143" t="s">
        <v>3017</v>
      </c>
      <c r="F923" s="52">
        <v>2</v>
      </c>
      <c r="G923" s="52">
        <v>3</v>
      </c>
      <c r="H923" s="4">
        <v>867.5</v>
      </c>
      <c r="I923" s="4">
        <v>642.5</v>
      </c>
      <c r="J923" s="4">
        <v>642.5</v>
      </c>
      <c r="K923" s="62">
        <v>17</v>
      </c>
      <c r="L923" s="9">
        <f t="shared" si="258"/>
        <v>400120</v>
      </c>
      <c r="M923" s="9"/>
      <c r="N923" s="9"/>
      <c r="O923" s="9"/>
      <c r="P923" s="145">
        <f t="shared" si="259"/>
        <v>400120</v>
      </c>
      <c r="Q923" s="9">
        <v>400120</v>
      </c>
      <c r="R923" s="62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35">
        <v>2025</v>
      </c>
      <c r="AG923" s="259"/>
      <c r="AH923" s="29">
        <v>870</v>
      </c>
      <c r="AI923" s="29" t="s">
        <v>155</v>
      </c>
      <c r="AJ923" s="29" t="str">
        <f t="shared" si="257"/>
        <v>870.</v>
      </c>
      <c r="AL923" s="29"/>
    </row>
    <row r="924" spans="1:16377" ht="22.5" customHeight="1" x14ac:dyDescent="0.25">
      <c r="A924" s="143" t="str">
        <f t="shared" si="256"/>
        <v>871.</v>
      </c>
      <c r="B924" s="155" t="s">
        <v>3004</v>
      </c>
      <c r="C924" s="52">
        <v>1926</v>
      </c>
      <c r="D924" s="143" t="s">
        <v>3015</v>
      </c>
      <c r="E924" s="143" t="s">
        <v>3018</v>
      </c>
      <c r="F924" s="52">
        <v>2</v>
      </c>
      <c r="G924" s="52">
        <v>2</v>
      </c>
      <c r="H924" s="8">
        <v>515</v>
      </c>
      <c r="I924" s="145">
        <v>461.2</v>
      </c>
      <c r="J924" s="8">
        <v>461.2</v>
      </c>
      <c r="K924" s="142">
        <v>16</v>
      </c>
      <c r="L924" s="9">
        <f>Q924+S924+U924+W924+Y924+AA924+AD924+AE924</f>
        <v>285800</v>
      </c>
      <c r="M924" s="9"/>
      <c r="N924" s="9"/>
      <c r="O924" s="9"/>
      <c r="P924" s="145">
        <f>L924</f>
        <v>285800</v>
      </c>
      <c r="Q924" s="9">
        <v>285800</v>
      </c>
      <c r="R924" s="62"/>
      <c r="S924" s="9"/>
      <c r="T924" s="9"/>
      <c r="U924" s="9"/>
      <c r="V924" s="9"/>
      <c r="W924" s="9"/>
      <c r="X924" s="9"/>
      <c r="Y924" s="9"/>
      <c r="Z924" s="9"/>
      <c r="AA924" s="9"/>
      <c r="AB924" s="4"/>
      <c r="AC924" s="4"/>
      <c r="AD924" s="145"/>
      <c r="AE924" s="9"/>
      <c r="AF924" s="35">
        <v>2025</v>
      </c>
      <c r="AG924" s="259"/>
      <c r="AH924" s="29">
        <v>871</v>
      </c>
      <c r="AI924" s="29" t="s">
        <v>155</v>
      </c>
      <c r="AJ924" s="29" t="str">
        <f t="shared" si="257"/>
        <v>871.</v>
      </c>
      <c r="AK924" s="28"/>
      <c r="AL924" s="44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28"/>
      <c r="GB924" s="28"/>
      <c r="GC924" s="28"/>
      <c r="GD924" s="28"/>
      <c r="GE924" s="28"/>
      <c r="GF924" s="28"/>
      <c r="GG924" s="28"/>
      <c r="GH924" s="28"/>
      <c r="GI924" s="28"/>
      <c r="GJ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  <c r="IW924" s="28"/>
      <c r="IX924" s="28"/>
      <c r="IY924" s="28"/>
      <c r="IZ924" s="28"/>
      <c r="JA924" s="28"/>
      <c r="JB924" s="28"/>
      <c r="JC924" s="28"/>
      <c r="JD924" s="28"/>
      <c r="JE924" s="28"/>
      <c r="JF924" s="28"/>
      <c r="JG924" s="28"/>
      <c r="JH924" s="28"/>
      <c r="JI924" s="28"/>
      <c r="JJ924" s="28"/>
      <c r="JK924" s="28"/>
      <c r="JL924" s="28"/>
      <c r="JM924" s="28"/>
      <c r="JN924" s="28"/>
      <c r="JO924" s="28"/>
      <c r="JP924" s="28"/>
      <c r="JQ924" s="28"/>
      <c r="JR924" s="28"/>
      <c r="JS924" s="28"/>
      <c r="JT924" s="28"/>
      <c r="JU924" s="28"/>
      <c r="JV924" s="28"/>
      <c r="JW924" s="28"/>
      <c r="JX924" s="28"/>
      <c r="JY924" s="28"/>
      <c r="JZ924" s="28"/>
      <c r="KA924" s="28"/>
      <c r="KB924" s="28"/>
      <c r="KC924" s="28"/>
      <c r="KD924" s="28"/>
      <c r="KE924" s="28"/>
      <c r="KF924" s="28"/>
      <c r="KG924" s="28"/>
      <c r="KH924" s="28"/>
      <c r="KI924" s="28"/>
      <c r="KJ924" s="28"/>
      <c r="KK924" s="28"/>
      <c r="KL924" s="28"/>
      <c r="KM924" s="28"/>
      <c r="KN924" s="28"/>
      <c r="KO924" s="28"/>
      <c r="KP924" s="28"/>
      <c r="KQ924" s="28"/>
      <c r="KR924" s="28"/>
      <c r="KS924" s="28"/>
      <c r="KT924" s="28"/>
      <c r="KU924" s="28"/>
      <c r="KV924" s="28"/>
      <c r="KW924" s="28"/>
      <c r="KX924" s="28"/>
      <c r="KY924" s="28"/>
      <c r="KZ924" s="28"/>
      <c r="LA924" s="28"/>
      <c r="LB924" s="28"/>
      <c r="LC924" s="28"/>
      <c r="LD924" s="28"/>
      <c r="LE924" s="28"/>
      <c r="LF924" s="28"/>
      <c r="LG924" s="28"/>
      <c r="LH924" s="28"/>
      <c r="LI924" s="28"/>
      <c r="LJ924" s="28"/>
      <c r="LK924" s="28"/>
      <c r="LL924" s="28"/>
      <c r="LM924" s="28"/>
      <c r="LN924" s="28"/>
      <c r="LO924" s="28"/>
      <c r="LP924" s="28"/>
      <c r="LQ924" s="28"/>
      <c r="LR924" s="28"/>
      <c r="LS924" s="28"/>
      <c r="LT924" s="28"/>
      <c r="LU924" s="28"/>
      <c r="LV924" s="28"/>
      <c r="LW924" s="28"/>
      <c r="LX924" s="28"/>
      <c r="LY924" s="28"/>
      <c r="LZ924" s="28"/>
      <c r="MA924" s="28"/>
      <c r="MB924" s="28"/>
      <c r="MC924" s="28"/>
      <c r="MD924" s="28"/>
      <c r="ME924" s="28"/>
      <c r="MF924" s="28"/>
      <c r="MG924" s="28"/>
      <c r="MH924" s="28"/>
      <c r="MI924" s="28"/>
      <c r="MJ924" s="28"/>
      <c r="MK924" s="28"/>
      <c r="ML924" s="28"/>
      <c r="MM924" s="28"/>
      <c r="MN924" s="28"/>
      <c r="MO924" s="28"/>
      <c r="MP924" s="28"/>
      <c r="MQ924" s="28"/>
      <c r="MR924" s="28"/>
      <c r="MS924" s="28"/>
      <c r="MT924" s="28"/>
      <c r="MU924" s="28"/>
      <c r="MV924" s="28"/>
      <c r="MW924" s="28"/>
      <c r="MX924" s="28"/>
      <c r="MY924" s="28"/>
      <c r="MZ924" s="28"/>
      <c r="NA924" s="28"/>
      <c r="NB924" s="28"/>
      <c r="NC924" s="28"/>
      <c r="ND924" s="28"/>
      <c r="NE924" s="28"/>
      <c r="NF924" s="28"/>
      <c r="NG924" s="28"/>
      <c r="NH924" s="28"/>
      <c r="NI924" s="28"/>
      <c r="NJ924" s="28"/>
      <c r="NK924" s="28"/>
      <c r="NL924" s="28"/>
      <c r="NM924" s="28"/>
      <c r="NN924" s="28"/>
      <c r="NO924" s="28"/>
      <c r="NP924" s="28"/>
      <c r="NQ924" s="28"/>
      <c r="NR924" s="28"/>
      <c r="NS924" s="28"/>
      <c r="NT924" s="28"/>
      <c r="NU924" s="28"/>
      <c r="NV924" s="28"/>
      <c r="NW924" s="28"/>
      <c r="NX924" s="28"/>
      <c r="NY924" s="28"/>
      <c r="NZ924" s="28"/>
      <c r="OA924" s="28"/>
      <c r="OB924" s="28"/>
      <c r="OC924" s="28"/>
      <c r="OD924" s="28"/>
      <c r="OE924" s="28"/>
      <c r="OF924" s="28"/>
      <c r="OG924" s="28"/>
      <c r="OH924" s="28"/>
      <c r="OI924" s="28"/>
      <c r="OJ924" s="28"/>
      <c r="OK924" s="28"/>
      <c r="OL924" s="28"/>
      <c r="OM924" s="28"/>
      <c r="ON924" s="28"/>
      <c r="OO924" s="28"/>
      <c r="OP924" s="28"/>
      <c r="OQ924" s="28"/>
      <c r="OR924" s="28"/>
      <c r="OS924" s="28"/>
      <c r="OT924" s="28"/>
      <c r="OU924" s="28"/>
      <c r="OV924" s="28"/>
      <c r="OW924" s="28"/>
      <c r="OX924" s="28"/>
      <c r="OY924" s="28"/>
      <c r="OZ924" s="28"/>
      <c r="PA924" s="28"/>
      <c r="PB924" s="28"/>
      <c r="PC924" s="28"/>
      <c r="PD924" s="28"/>
      <c r="PE924" s="28"/>
      <c r="PF924" s="28"/>
      <c r="PG924" s="28"/>
      <c r="PH924" s="28"/>
      <c r="PI924" s="28"/>
      <c r="PJ924" s="28"/>
      <c r="PK924" s="28"/>
      <c r="PL924" s="28"/>
      <c r="PM924" s="28"/>
      <c r="PN924" s="28"/>
      <c r="PO924" s="28"/>
      <c r="PP924" s="28"/>
      <c r="PQ924" s="28"/>
      <c r="PR924" s="28"/>
      <c r="PS924" s="28"/>
      <c r="PT924" s="28"/>
      <c r="PU924" s="28"/>
      <c r="PV924" s="28"/>
      <c r="PW924" s="28"/>
      <c r="PX924" s="28"/>
      <c r="PY924" s="28"/>
      <c r="PZ924" s="28"/>
      <c r="QA924" s="28"/>
      <c r="QB924" s="28"/>
      <c r="QC924" s="28"/>
      <c r="QD924" s="28"/>
      <c r="QE924" s="28"/>
      <c r="QF924" s="28"/>
      <c r="QG924" s="28"/>
      <c r="QH924" s="28"/>
      <c r="QI924" s="28"/>
      <c r="QJ924" s="28"/>
      <c r="QK924" s="28"/>
      <c r="QL924" s="28"/>
      <c r="QM924" s="28"/>
      <c r="QN924" s="28"/>
      <c r="QO924" s="28"/>
      <c r="QP924" s="28"/>
      <c r="QQ924" s="28"/>
      <c r="QR924" s="28"/>
      <c r="QS924" s="28"/>
      <c r="QT924" s="28"/>
      <c r="QU924" s="28"/>
      <c r="QV924" s="28"/>
      <c r="QW924" s="28"/>
      <c r="QX924" s="28"/>
      <c r="QY924" s="28"/>
      <c r="QZ924" s="28"/>
      <c r="RA924" s="28"/>
      <c r="RB924" s="28"/>
      <c r="RC924" s="28"/>
      <c r="RD924" s="28"/>
      <c r="RE924" s="28"/>
      <c r="RF924" s="28"/>
      <c r="RG924" s="28"/>
      <c r="RH924" s="28"/>
      <c r="RI924" s="28"/>
      <c r="RJ924" s="28"/>
      <c r="RK924" s="28"/>
      <c r="RL924" s="28"/>
      <c r="RM924" s="28"/>
      <c r="RN924" s="28"/>
      <c r="RO924" s="28"/>
      <c r="RP924" s="28"/>
      <c r="RQ924" s="28"/>
      <c r="RR924" s="28"/>
      <c r="RS924" s="28"/>
      <c r="RT924" s="28"/>
      <c r="RU924" s="28"/>
      <c r="RV924" s="28"/>
      <c r="RW924" s="28"/>
      <c r="RX924" s="28"/>
      <c r="RY924" s="28"/>
      <c r="RZ924" s="28"/>
      <c r="SA924" s="28"/>
      <c r="SB924" s="28"/>
      <c r="SC924" s="28"/>
      <c r="SD924" s="28"/>
      <c r="SE924" s="28"/>
      <c r="SF924" s="28"/>
      <c r="SG924" s="28"/>
      <c r="SH924" s="28"/>
      <c r="SI924" s="28"/>
      <c r="SJ924" s="28"/>
      <c r="SK924" s="28"/>
      <c r="SL924" s="28"/>
      <c r="SM924" s="28"/>
      <c r="SN924" s="28"/>
      <c r="SO924" s="28"/>
      <c r="SP924" s="28"/>
      <c r="SQ924" s="28"/>
      <c r="SR924" s="28"/>
      <c r="SS924" s="28"/>
      <c r="ST924" s="28"/>
      <c r="SU924" s="28"/>
      <c r="SV924" s="28"/>
      <c r="SW924" s="28"/>
      <c r="SX924" s="28"/>
      <c r="SY924" s="28"/>
      <c r="SZ924" s="28"/>
      <c r="TA924" s="28"/>
      <c r="TB924" s="28"/>
      <c r="TC924" s="28"/>
      <c r="TD924" s="28"/>
      <c r="TE924" s="28"/>
      <c r="TF924" s="28"/>
      <c r="TG924" s="28"/>
      <c r="TH924" s="28"/>
      <c r="TI924" s="28"/>
      <c r="TJ924" s="28"/>
      <c r="TK924" s="28"/>
      <c r="TL924" s="28"/>
      <c r="TM924" s="28"/>
      <c r="TN924" s="28"/>
      <c r="TO924" s="28"/>
      <c r="TP924" s="28"/>
      <c r="TQ924" s="28"/>
      <c r="TR924" s="28"/>
      <c r="TS924" s="28"/>
      <c r="TT924" s="28"/>
      <c r="TU924" s="28"/>
      <c r="TV924" s="28"/>
      <c r="TW924" s="28"/>
      <c r="TX924" s="28"/>
      <c r="TY924" s="28"/>
      <c r="TZ924" s="28"/>
      <c r="UA924" s="28"/>
      <c r="UB924" s="28"/>
      <c r="UC924" s="28"/>
      <c r="UD924" s="28"/>
      <c r="UE924" s="28"/>
      <c r="UF924" s="28"/>
      <c r="UG924" s="28"/>
      <c r="UH924" s="28"/>
      <c r="UI924" s="28"/>
      <c r="UJ924" s="28"/>
      <c r="UK924" s="28"/>
      <c r="UL924" s="28"/>
      <c r="UM924" s="28"/>
      <c r="UN924" s="28"/>
      <c r="UO924" s="28"/>
      <c r="UP924" s="28"/>
      <c r="UQ924" s="28"/>
      <c r="UR924" s="28"/>
      <c r="US924" s="28"/>
      <c r="UT924" s="28"/>
      <c r="UU924" s="28"/>
      <c r="UV924" s="28"/>
      <c r="UW924" s="28"/>
      <c r="UX924" s="28"/>
      <c r="UY924" s="28"/>
      <c r="UZ924" s="28"/>
      <c r="VA924" s="28"/>
      <c r="VB924" s="28"/>
      <c r="VC924" s="28"/>
      <c r="VD924" s="28"/>
      <c r="VE924" s="28"/>
      <c r="VF924" s="28"/>
      <c r="VG924" s="28"/>
      <c r="VH924" s="28"/>
      <c r="VI924" s="28"/>
      <c r="VJ924" s="28"/>
      <c r="VK924" s="28"/>
      <c r="VL924" s="28"/>
      <c r="VM924" s="28"/>
      <c r="VN924" s="28"/>
      <c r="VO924" s="28"/>
      <c r="VP924" s="28"/>
      <c r="VQ924" s="28"/>
      <c r="VR924" s="28"/>
      <c r="VS924" s="28"/>
      <c r="VT924" s="28"/>
      <c r="VU924" s="28"/>
      <c r="VV924" s="28"/>
      <c r="VW924" s="28"/>
      <c r="VX924" s="28"/>
      <c r="VY924" s="28"/>
      <c r="VZ924" s="28"/>
      <c r="WA924" s="28"/>
      <c r="WB924" s="28"/>
      <c r="WC924" s="28"/>
      <c r="WD924" s="28"/>
      <c r="WE924" s="28"/>
      <c r="WF924" s="28"/>
      <c r="WG924" s="28"/>
      <c r="WH924" s="28"/>
      <c r="WI924" s="28"/>
      <c r="WJ924" s="28"/>
      <c r="WK924" s="28"/>
      <c r="WL924" s="28"/>
      <c r="WM924" s="28"/>
      <c r="WN924" s="28"/>
      <c r="WO924" s="28"/>
      <c r="WP924" s="28"/>
      <c r="WQ924" s="28"/>
      <c r="WR924" s="28"/>
      <c r="WS924" s="28"/>
      <c r="WT924" s="28"/>
      <c r="WU924" s="28"/>
      <c r="WV924" s="28"/>
      <c r="WW924" s="28"/>
      <c r="WX924" s="28"/>
      <c r="WY924" s="28"/>
      <c r="WZ924" s="28"/>
      <c r="XA924" s="28"/>
      <c r="XB924" s="28"/>
      <c r="XC924" s="28"/>
      <c r="XD924" s="28"/>
      <c r="XE924" s="28"/>
      <c r="XF924" s="28"/>
      <c r="XG924" s="28"/>
      <c r="XH924" s="28"/>
      <c r="XI924" s="28"/>
      <c r="XJ924" s="28"/>
      <c r="XK924" s="28"/>
      <c r="XL924" s="28"/>
      <c r="XM924" s="28"/>
      <c r="XN924" s="28"/>
      <c r="XO924" s="28"/>
      <c r="XP924" s="28"/>
      <c r="XQ924" s="28"/>
      <c r="XR924" s="28"/>
      <c r="XS924" s="28"/>
      <c r="XT924" s="28"/>
      <c r="XU924" s="28"/>
      <c r="XV924" s="28"/>
      <c r="XW924" s="28"/>
      <c r="XX924" s="28"/>
      <c r="XY924" s="28"/>
      <c r="XZ924" s="28"/>
      <c r="YA924" s="28"/>
      <c r="YB924" s="28"/>
      <c r="YC924" s="28"/>
      <c r="YD924" s="28"/>
      <c r="YE924" s="28"/>
      <c r="YF924" s="28"/>
      <c r="YG924" s="28"/>
      <c r="YH924" s="28"/>
      <c r="YI924" s="28"/>
      <c r="YJ924" s="28"/>
      <c r="YK924" s="28"/>
      <c r="YL924" s="28"/>
      <c r="YM924" s="28"/>
      <c r="YN924" s="28"/>
      <c r="YO924" s="28"/>
      <c r="YP924" s="28"/>
      <c r="YQ924" s="28"/>
      <c r="YR924" s="28"/>
      <c r="YS924" s="28"/>
      <c r="YT924" s="28"/>
      <c r="YU924" s="28"/>
      <c r="YV924" s="28"/>
      <c r="YW924" s="28"/>
      <c r="YX924" s="28"/>
      <c r="YY924" s="28"/>
      <c r="YZ924" s="28"/>
      <c r="ZA924" s="28"/>
      <c r="ZB924" s="28"/>
      <c r="ZC924" s="28"/>
      <c r="ZD924" s="28"/>
      <c r="ZE924" s="28"/>
      <c r="ZF924" s="28"/>
      <c r="ZG924" s="28"/>
      <c r="ZH924" s="28"/>
      <c r="ZI924" s="28"/>
      <c r="ZJ924" s="28"/>
      <c r="ZK924" s="28"/>
      <c r="ZL924" s="28"/>
      <c r="ZM924" s="28"/>
      <c r="ZN924" s="28"/>
      <c r="ZO924" s="28"/>
      <c r="ZP924" s="28"/>
      <c r="ZQ924" s="28"/>
      <c r="ZR924" s="28"/>
      <c r="ZS924" s="28"/>
      <c r="ZT924" s="28"/>
      <c r="ZU924" s="28"/>
      <c r="ZV924" s="28"/>
      <c r="ZW924" s="28"/>
      <c r="ZX924" s="28"/>
      <c r="ZY924" s="28"/>
      <c r="ZZ924" s="28"/>
      <c r="AAA924" s="28"/>
      <c r="AAB924" s="28"/>
      <c r="AAC924" s="28"/>
      <c r="AAD924" s="28"/>
      <c r="AAE924" s="28"/>
      <c r="AAF924" s="28"/>
      <c r="AAG924" s="28"/>
      <c r="AAH924" s="28"/>
      <c r="AAI924" s="28"/>
      <c r="AAJ924" s="28"/>
      <c r="AAK924" s="28"/>
      <c r="AAL924" s="28"/>
      <c r="AAM924" s="28"/>
      <c r="AAN924" s="28"/>
      <c r="AAO924" s="28"/>
      <c r="AAP924" s="28"/>
      <c r="AAQ924" s="28"/>
      <c r="AAR924" s="28"/>
      <c r="AAS924" s="28"/>
      <c r="AAT924" s="28"/>
      <c r="AAU924" s="28"/>
      <c r="AAV924" s="28"/>
      <c r="AAW924" s="28"/>
      <c r="AAX924" s="28"/>
      <c r="AAY924" s="28"/>
      <c r="AAZ924" s="28"/>
      <c r="ABA924" s="28"/>
      <c r="ABB924" s="28"/>
      <c r="ABC924" s="28"/>
      <c r="ABD924" s="28"/>
      <c r="ABE924" s="28"/>
      <c r="ABF924" s="28"/>
      <c r="ABG924" s="28"/>
      <c r="ABH924" s="28"/>
      <c r="ABI924" s="28"/>
      <c r="ABJ924" s="28"/>
      <c r="ABK924" s="28"/>
      <c r="ABL924" s="28"/>
      <c r="ABM924" s="28"/>
      <c r="ABN924" s="28"/>
      <c r="ABO924" s="28"/>
      <c r="ABP924" s="28"/>
      <c r="ABQ924" s="28"/>
      <c r="ABR924" s="28"/>
      <c r="ABS924" s="28"/>
      <c r="ABT924" s="28"/>
      <c r="ABU924" s="28"/>
      <c r="ABV924" s="28"/>
      <c r="ABW924" s="28"/>
      <c r="ABX924" s="28"/>
      <c r="ABY924" s="28"/>
      <c r="ABZ924" s="28"/>
      <c r="ACA924" s="28"/>
      <c r="ACB924" s="28"/>
      <c r="ACC924" s="28"/>
      <c r="ACD924" s="28"/>
      <c r="ACE924" s="28"/>
      <c r="ACF924" s="28"/>
      <c r="ACG924" s="28"/>
      <c r="ACH924" s="28"/>
      <c r="ACI924" s="28"/>
      <c r="ACJ924" s="28"/>
      <c r="ACK924" s="28"/>
      <c r="ACL924" s="28"/>
      <c r="ACM924" s="28"/>
      <c r="ACN924" s="28"/>
      <c r="ACO924" s="28"/>
      <c r="ACP924" s="28"/>
      <c r="ACQ924" s="28"/>
      <c r="ACR924" s="28"/>
      <c r="ACS924" s="28"/>
      <c r="ACT924" s="28"/>
      <c r="ACU924" s="28"/>
      <c r="ACV924" s="28"/>
      <c r="ACW924" s="28"/>
      <c r="ACX924" s="28"/>
      <c r="ACY924" s="28"/>
      <c r="ACZ924" s="28"/>
      <c r="ADA924" s="28"/>
      <c r="ADB924" s="28"/>
      <c r="ADC924" s="28"/>
      <c r="ADD924" s="28"/>
      <c r="ADE924" s="28"/>
      <c r="ADF924" s="28"/>
      <c r="ADG924" s="28"/>
      <c r="ADH924" s="28"/>
      <c r="ADI924" s="28"/>
      <c r="ADJ924" s="28"/>
      <c r="ADK924" s="28"/>
      <c r="ADL924" s="28"/>
      <c r="ADM924" s="28"/>
      <c r="ADN924" s="28"/>
      <c r="ADO924" s="28"/>
      <c r="ADP924" s="28"/>
      <c r="ADQ924" s="28"/>
      <c r="ADR924" s="28"/>
      <c r="ADS924" s="28"/>
      <c r="ADT924" s="28"/>
      <c r="ADU924" s="28"/>
      <c r="ADV924" s="28"/>
      <c r="ADW924" s="28"/>
      <c r="ADX924" s="28"/>
      <c r="ADY924" s="28"/>
      <c r="ADZ924" s="28"/>
      <c r="AEA924" s="28"/>
      <c r="AEB924" s="28"/>
      <c r="AEC924" s="28"/>
      <c r="AED924" s="28"/>
      <c r="AEE924" s="28"/>
      <c r="AEF924" s="28"/>
      <c r="AEG924" s="28"/>
      <c r="AEH924" s="28"/>
      <c r="AEI924" s="28"/>
      <c r="AEJ924" s="28"/>
      <c r="AEK924" s="28"/>
      <c r="AEL924" s="28"/>
      <c r="AEM924" s="28"/>
      <c r="AEN924" s="28"/>
      <c r="AEO924" s="28"/>
      <c r="AEP924" s="28"/>
      <c r="AEQ924" s="28"/>
      <c r="AER924" s="28"/>
      <c r="AES924" s="28"/>
      <c r="AET924" s="28"/>
      <c r="AEU924" s="28"/>
      <c r="AEV924" s="28"/>
      <c r="AEW924" s="28"/>
      <c r="AEX924" s="28"/>
      <c r="AEY924" s="28"/>
      <c r="AEZ924" s="28"/>
      <c r="AFA924" s="28"/>
      <c r="AFB924" s="28"/>
      <c r="AFC924" s="28"/>
      <c r="AFD924" s="28"/>
      <c r="AFE924" s="28"/>
      <c r="AFF924" s="28"/>
      <c r="AFG924" s="28"/>
      <c r="AFH924" s="28"/>
      <c r="AFI924" s="28"/>
      <c r="AFJ924" s="28"/>
      <c r="AFK924" s="28"/>
      <c r="AFL924" s="28"/>
      <c r="AFM924" s="28"/>
      <c r="AFN924" s="28"/>
      <c r="AFO924" s="28"/>
      <c r="AFP924" s="28"/>
      <c r="AFQ924" s="28"/>
      <c r="AFR924" s="28"/>
      <c r="AFS924" s="28"/>
      <c r="AFT924" s="28"/>
      <c r="AFU924" s="28"/>
      <c r="AFV924" s="28"/>
      <c r="AFW924" s="28"/>
      <c r="AFX924" s="28"/>
      <c r="AFY924" s="28"/>
      <c r="AFZ924" s="28"/>
      <c r="AGA924" s="28"/>
      <c r="AGB924" s="28"/>
      <c r="AGC924" s="28"/>
      <c r="AGD924" s="28"/>
      <c r="AGE924" s="28"/>
      <c r="AGF924" s="28"/>
      <c r="AGG924" s="28"/>
      <c r="AGH924" s="28"/>
      <c r="AGI924" s="28"/>
      <c r="AGJ924" s="28"/>
      <c r="AGK924" s="28"/>
      <c r="AGL924" s="28"/>
      <c r="AGM924" s="28"/>
      <c r="AGN924" s="28"/>
      <c r="AGO924" s="28"/>
      <c r="AGP924" s="28"/>
      <c r="AGQ924" s="28"/>
      <c r="AGR924" s="28"/>
      <c r="AGS924" s="28"/>
      <c r="AGT924" s="28"/>
      <c r="AGU924" s="28"/>
      <c r="AGV924" s="28"/>
      <c r="AGW924" s="28"/>
      <c r="AGX924" s="28"/>
      <c r="AGY924" s="28"/>
      <c r="AGZ924" s="28"/>
      <c r="AHA924" s="28"/>
      <c r="AHB924" s="28"/>
      <c r="AHC924" s="28"/>
      <c r="AHD924" s="28"/>
      <c r="AHE924" s="28"/>
      <c r="AHF924" s="28"/>
      <c r="AHG924" s="28"/>
      <c r="AHH924" s="28"/>
      <c r="AHI924" s="28"/>
      <c r="AHJ924" s="28"/>
      <c r="AHK924" s="28"/>
      <c r="AHL924" s="28"/>
      <c r="AHM924" s="28"/>
      <c r="AHN924" s="28"/>
      <c r="AHO924" s="28"/>
      <c r="AHP924" s="28"/>
      <c r="AHQ924" s="28"/>
      <c r="AHR924" s="28"/>
      <c r="AHS924" s="28"/>
      <c r="AHT924" s="28"/>
      <c r="AHU924" s="28"/>
      <c r="AHV924" s="28"/>
      <c r="AHW924" s="28"/>
      <c r="AHX924" s="28"/>
      <c r="AHY924" s="28"/>
      <c r="AHZ924" s="28"/>
      <c r="AIA924" s="28"/>
      <c r="AIB924" s="28"/>
      <c r="AIC924" s="28"/>
      <c r="AID924" s="28"/>
      <c r="AIE924" s="28"/>
      <c r="AIF924" s="28"/>
      <c r="AIG924" s="28"/>
      <c r="AIH924" s="28"/>
      <c r="AII924" s="28"/>
      <c r="AIJ924" s="28"/>
      <c r="AIK924" s="28"/>
      <c r="AIL924" s="28"/>
      <c r="AIM924" s="28"/>
      <c r="AIN924" s="28"/>
      <c r="AIO924" s="28"/>
      <c r="AIP924" s="28"/>
      <c r="AIQ924" s="28"/>
      <c r="AIR924" s="28"/>
      <c r="AIS924" s="28"/>
      <c r="AIT924" s="28"/>
      <c r="AIU924" s="28"/>
      <c r="AIV924" s="28"/>
      <c r="AIW924" s="28"/>
      <c r="AIX924" s="28"/>
      <c r="AIY924" s="28"/>
      <c r="AIZ924" s="28"/>
      <c r="AJA924" s="28"/>
      <c r="AJB924" s="28"/>
      <c r="AJC924" s="28"/>
      <c r="AJD924" s="28"/>
      <c r="AJE924" s="28"/>
      <c r="AJF924" s="28"/>
      <c r="AJG924" s="28"/>
      <c r="AJH924" s="28"/>
      <c r="AJI924" s="28"/>
      <c r="AJJ924" s="28"/>
      <c r="AJK924" s="28"/>
      <c r="AJL924" s="28"/>
      <c r="AJM924" s="28"/>
      <c r="AJN924" s="28"/>
      <c r="AJO924" s="28"/>
      <c r="AJP924" s="28"/>
      <c r="AJQ924" s="28"/>
      <c r="AJR924" s="28"/>
      <c r="AJS924" s="28"/>
      <c r="AJT924" s="28"/>
      <c r="AJU924" s="28"/>
      <c r="AJV924" s="28"/>
      <c r="AJW924" s="28"/>
      <c r="AJX924" s="28"/>
      <c r="AJY924" s="28"/>
      <c r="AJZ924" s="28"/>
      <c r="AKA924" s="28"/>
      <c r="AKB924" s="28"/>
      <c r="AKC924" s="28"/>
      <c r="AKD924" s="28"/>
      <c r="AKE924" s="28"/>
      <c r="AKF924" s="28"/>
      <c r="AKG924" s="28"/>
      <c r="AKH924" s="28"/>
      <c r="AKI924" s="28"/>
      <c r="AKJ924" s="28"/>
      <c r="AKK924" s="28"/>
      <c r="AKL924" s="28"/>
      <c r="AKM924" s="28"/>
      <c r="AKN924" s="28"/>
      <c r="AKO924" s="28"/>
      <c r="AKP924" s="28"/>
      <c r="AKQ924" s="28"/>
      <c r="AKR924" s="28"/>
      <c r="AKS924" s="28"/>
      <c r="AKT924" s="28"/>
      <c r="AKU924" s="28"/>
      <c r="AKV924" s="28"/>
      <c r="AKW924" s="28"/>
      <c r="AKX924" s="28"/>
      <c r="AKY924" s="28"/>
      <c r="AKZ924" s="28"/>
      <c r="ALA924" s="28"/>
      <c r="ALB924" s="28"/>
      <c r="ALC924" s="28"/>
      <c r="ALD924" s="28"/>
      <c r="ALE924" s="28"/>
      <c r="ALF924" s="28"/>
      <c r="ALG924" s="28"/>
      <c r="ALH924" s="28"/>
      <c r="ALI924" s="28"/>
      <c r="ALJ924" s="28"/>
      <c r="ALK924" s="28"/>
      <c r="ALL924" s="28"/>
      <c r="ALM924" s="28"/>
      <c r="ALN924" s="28"/>
      <c r="ALO924" s="28"/>
      <c r="ALP924" s="28"/>
      <c r="ALQ924" s="28"/>
      <c r="ALR924" s="28"/>
      <c r="ALS924" s="28"/>
      <c r="ALT924" s="28"/>
      <c r="ALU924" s="28"/>
      <c r="ALV924" s="28"/>
      <c r="ALW924" s="28"/>
      <c r="ALX924" s="28"/>
      <c r="ALY924" s="28"/>
      <c r="ALZ924" s="28"/>
      <c r="AMA924" s="28"/>
      <c r="AMB924" s="28"/>
      <c r="AMC924" s="28"/>
      <c r="AMD924" s="28"/>
      <c r="AME924" s="28"/>
      <c r="AMF924" s="28"/>
      <c r="AMG924" s="28"/>
      <c r="AMH924" s="28"/>
      <c r="AMI924" s="28"/>
      <c r="AMJ924" s="28"/>
      <c r="AMK924" s="28"/>
      <c r="AML924" s="28"/>
      <c r="AMM924" s="28"/>
      <c r="AMN924" s="28"/>
      <c r="AMO924" s="28"/>
      <c r="AMP924" s="28"/>
      <c r="AMQ924" s="28"/>
      <c r="AMR924" s="28"/>
      <c r="AMS924" s="28"/>
      <c r="AMT924" s="28"/>
      <c r="AMU924" s="28"/>
      <c r="AMV924" s="28"/>
      <c r="AMW924" s="28"/>
      <c r="AMX924" s="28"/>
      <c r="AMY924" s="28"/>
      <c r="AMZ924" s="28"/>
      <c r="ANA924" s="28"/>
      <c r="ANB924" s="28"/>
      <c r="ANC924" s="28"/>
      <c r="AND924" s="28"/>
      <c r="ANE924" s="28"/>
      <c r="ANF924" s="28"/>
      <c r="ANG924" s="28"/>
      <c r="ANH924" s="28"/>
      <c r="ANI924" s="28"/>
      <c r="ANJ924" s="28"/>
      <c r="ANK924" s="28"/>
      <c r="ANL924" s="28"/>
      <c r="ANM924" s="28"/>
      <c r="ANN924" s="28"/>
      <c r="ANO924" s="28"/>
      <c r="ANP924" s="28"/>
      <c r="ANQ924" s="28"/>
      <c r="ANR924" s="28"/>
      <c r="ANS924" s="28"/>
      <c r="ANT924" s="28"/>
      <c r="ANU924" s="28"/>
      <c r="ANV924" s="28"/>
      <c r="ANW924" s="28"/>
      <c r="ANX924" s="28"/>
      <c r="ANY924" s="28"/>
      <c r="ANZ924" s="28"/>
      <c r="AOA924" s="28"/>
      <c r="AOB924" s="28"/>
      <c r="AOC924" s="28"/>
      <c r="AOD924" s="28"/>
      <c r="AOE924" s="28"/>
      <c r="AOF924" s="28"/>
      <c r="AOG924" s="28"/>
      <c r="AOH924" s="28"/>
      <c r="AOI924" s="28"/>
      <c r="AOJ924" s="28"/>
      <c r="AOK924" s="28"/>
      <c r="AOL924" s="28"/>
      <c r="AOM924" s="28"/>
      <c r="AON924" s="28"/>
      <c r="AOO924" s="28"/>
      <c r="AOP924" s="28"/>
      <c r="AOQ924" s="28"/>
      <c r="AOR924" s="28"/>
      <c r="AOS924" s="28"/>
      <c r="AOT924" s="28"/>
      <c r="AOU924" s="28"/>
      <c r="AOV924" s="28"/>
      <c r="AOW924" s="28"/>
      <c r="AOX924" s="28"/>
      <c r="AOY924" s="28"/>
      <c r="AOZ924" s="28"/>
      <c r="APA924" s="28"/>
      <c r="APB924" s="28"/>
      <c r="APC924" s="28"/>
      <c r="APD924" s="28"/>
      <c r="APE924" s="28"/>
      <c r="APF924" s="28"/>
      <c r="APG924" s="28"/>
      <c r="APH924" s="28"/>
      <c r="API924" s="28"/>
      <c r="APJ924" s="28"/>
      <c r="APK924" s="28"/>
      <c r="APL924" s="28"/>
      <c r="APM924" s="28"/>
      <c r="APN924" s="28"/>
      <c r="APO924" s="28"/>
      <c r="APP924" s="28"/>
      <c r="APQ924" s="28"/>
      <c r="APR924" s="28"/>
      <c r="APS924" s="28"/>
      <c r="APT924" s="28"/>
      <c r="APU924" s="28"/>
      <c r="APV924" s="28"/>
      <c r="APW924" s="28"/>
      <c r="APX924" s="28"/>
      <c r="APY924" s="28"/>
      <c r="APZ924" s="28"/>
      <c r="AQA924" s="28"/>
      <c r="AQB924" s="28"/>
      <c r="AQC924" s="28"/>
      <c r="AQD924" s="28"/>
      <c r="AQE924" s="28"/>
      <c r="AQF924" s="28"/>
      <c r="AQG924" s="28"/>
      <c r="AQH924" s="28"/>
      <c r="AQI924" s="28"/>
      <c r="AQJ924" s="28"/>
      <c r="AQK924" s="28"/>
      <c r="AQL924" s="28"/>
      <c r="AQM924" s="28"/>
      <c r="AQN924" s="28"/>
      <c r="AQO924" s="28"/>
      <c r="AQP924" s="28"/>
      <c r="AQQ924" s="28"/>
      <c r="AQR924" s="28"/>
      <c r="AQS924" s="28"/>
      <c r="AQT924" s="28"/>
      <c r="AQU924" s="28"/>
      <c r="AQV924" s="28"/>
      <c r="AQW924" s="28"/>
      <c r="AQX924" s="28"/>
      <c r="AQY924" s="28"/>
      <c r="AQZ924" s="28"/>
      <c r="ARA924" s="28"/>
      <c r="ARB924" s="28"/>
      <c r="ARC924" s="28"/>
      <c r="ARD924" s="28"/>
      <c r="ARE924" s="28"/>
      <c r="ARF924" s="28"/>
      <c r="ARG924" s="28"/>
      <c r="ARH924" s="28"/>
      <c r="ARI924" s="28"/>
      <c r="ARJ924" s="28"/>
      <c r="ARK924" s="28"/>
      <c r="ARL924" s="28"/>
      <c r="ARM924" s="28"/>
      <c r="ARN924" s="28"/>
      <c r="ARO924" s="28"/>
      <c r="ARP924" s="28"/>
      <c r="ARQ924" s="28"/>
      <c r="ARR924" s="28"/>
      <c r="ARS924" s="28"/>
      <c r="ART924" s="28"/>
      <c r="ARU924" s="28"/>
      <c r="ARV924" s="28"/>
      <c r="ARW924" s="28"/>
      <c r="ARX924" s="28"/>
      <c r="ARY924" s="28"/>
      <c r="ARZ924" s="28"/>
      <c r="ASA924" s="28"/>
      <c r="ASB924" s="28"/>
      <c r="ASC924" s="28"/>
      <c r="ASD924" s="28"/>
      <c r="ASE924" s="28"/>
      <c r="ASF924" s="28"/>
      <c r="ASG924" s="28"/>
      <c r="ASH924" s="28"/>
      <c r="ASI924" s="28"/>
      <c r="ASJ924" s="28"/>
      <c r="ASK924" s="28"/>
      <c r="ASL924" s="28"/>
      <c r="ASM924" s="28"/>
      <c r="ASN924" s="28"/>
      <c r="ASO924" s="28"/>
      <c r="ASP924" s="28"/>
      <c r="ASQ924" s="28"/>
      <c r="ASR924" s="28"/>
      <c r="ASS924" s="28"/>
      <c r="AST924" s="28"/>
      <c r="ASU924" s="28"/>
      <c r="ASV924" s="28"/>
      <c r="ASW924" s="28"/>
      <c r="ASX924" s="28"/>
      <c r="ASY924" s="28"/>
      <c r="ASZ924" s="28"/>
      <c r="ATA924" s="28"/>
      <c r="ATB924" s="28"/>
      <c r="ATC924" s="28"/>
      <c r="ATD924" s="28"/>
      <c r="ATE924" s="28"/>
      <c r="ATF924" s="28"/>
      <c r="ATG924" s="28"/>
      <c r="ATH924" s="28"/>
      <c r="ATI924" s="28"/>
      <c r="ATJ924" s="28"/>
      <c r="ATK924" s="28"/>
      <c r="ATL924" s="28"/>
      <c r="ATM924" s="28"/>
      <c r="ATN924" s="28"/>
      <c r="ATO924" s="28"/>
      <c r="ATP924" s="28"/>
      <c r="ATQ924" s="28"/>
      <c r="ATR924" s="28"/>
      <c r="ATS924" s="28"/>
      <c r="ATT924" s="28"/>
      <c r="ATU924" s="28"/>
      <c r="ATV924" s="28"/>
      <c r="ATW924" s="28"/>
      <c r="ATX924" s="28"/>
      <c r="ATY924" s="28"/>
      <c r="ATZ924" s="28"/>
      <c r="AUA924" s="28"/>
      <c r="AUB924" s="28"/>
      <c r="AUC924" s="28"/>
      <c r="AUD924" s="28"/>
      <c r="AUE924" s="28"/>
      <c r="AUF924" s="28"/>
      <c r="AUG924" s="28"/>
      <c r="AUH924" s="28"/>
      <c r="AUI924" s="28"/>
      <c r="AUJ924" s="28"/>
      <c r="AUK924" s="28"/>
      <c r="AUL924" s="28"/>
      <c r="AUM924" s="28"/>
      <c r="AUN924" s="28"/>
      <c r="AUO924" s="28"/>
      <c r="AUP924" s="28"/>
      <c r="AUQ924" s="28"/>
      <c r="AUR924" s="28"/>
      <c r="AUS924" s="28"/>
      <c r="AUT924" s="28"/>
      <c r="AUU924" s="28"/>
      <c r="AUV924" s="28"/>
      <c r="AUW924" s="28"/>
      <c r="AUX924" s="28"/>
      <c r="AUY924" s="28"/>
      <c r="AUZ924" s="28"/>
      <c r="AVA924" s="28"/>
      <c r="AVB924" s="28"/>
      <c r="AVC924" s="28"/>
      <c r="AVD924" s="28"/>
      <c r="AVE924" s="28"/>
      <c r="AVF924" s="28"/>
      <c r="AVG924" s="28"/>
      <c r="AVH924" s="28"/>
      <c r="AVI924" s="28"/>
      <c r="AVJ924" s="28"/>
      <c r="AVK924" s="28"/>
      <c r="AVL924" s="28"/>
      <c r="AVM924" s="28"/>
      <c r="AVN924" s="28"/>
      <c r="AVO924" s="28"/>
      <c r="AVP924" s="28"/>
      <c r="AVQ924" s="28"/>
      <c r="AVR924" s="28"/>
      <c r="AVS924" s="28"/>
      <c r="AVT924" s="28"/>
      <c r="AVU924" s="28"/>
      <c r="AVV924" s="28"/>
      <c r="AVW924" s="28"/>
      <c r="AVX924" s="28"/>
      <c r="AVY924" s="28"/>
      <c r="AVZ924" s="28"/>
      <c r="AWA924" s="28"/>
      <c r="AWB924" s="28"/>
      <c r="AWC924" s="28"/>
      <c r="AWD924" s="28"/>
      <c r="AWE924" s="28"/>
      <c r="AWF924" s="28"/>
      <c r="AWG924" s="28"/>
      <c r="AWH924" s="28"/>
      <c r="AWI924" s="28"/>
      <c r="AWJ924" s="28"/>
      <c r="AWK924" s="28"/>
      <c r="AWL924" s="28"/>
      <c r="AWM924" s="28"/>
      <c r="AWN924" s="28"/>
      <c r="AWO924" s="28"/>
      <c r="AWP924" s="28"/>
      <c r="AWQ924" s="28"/>
      <c r="AWR924" s="28"/>
      <c r="AWS924" s="28"/>
      <c r="AWT924" s="28"/>
      <c r="AWU924" s="28"/>
      <c r="AWV924" s="28"/>
      <c r="AWW924" s="28"/>
      <c r="AWX924" s="28"/>
      <c r="AWY924" s="28"/>
      <c r="AWZ924" s="28"/>
      <c r="AXA924" s="28"/>
      <c r="AXB924" s="28"/>
      <c r="AXC924" s="28"/>
      <c r="AXD924" s="28"/>
      <c r="AXE924" s="28"/>
      <c r="AXF924" s="28"/>
      <c r="AXG924" s="28"/>
      <c r="AXH924" s="28"/>
      <c r="AXI924" s="28"/>
      <c r="AXJ924" s="28"/>
      <c r="AXK924" s="28"/>
      <c r="AXL924" s="28"/>
      <c r="AXM924" s="28"/>
      <c r="AXN924" s="28"/>
      <c r="AXO924" s="28"/>
      <c r="AXP924" s="28"/>
      <c r="AXQ924" s="28"/>
      <c r="AXR924" s="28"/>
      <c r="AXS924" s="28"/>
      <c r="AXT924" s="28"/>
      <c r="AXU924" s="28"/>
      <c r="AXV924" s="28"/>
      <c r="AXW924" s="28"/>
      <c r="AXX924" s="28"/>
      <c r="AXY924" s="28"/>
      <c r="AXZ924" s="28"/>
      <c r="AYA924" s="28"/>
      <c r="AYB924" s="28"/>
      <c r="AYC924" s="28"/>
      <c r="AYD924" s="28"/>
      <c r="AYE924" s="28"/>
      <c r="AYF924" s="28"/>
      <c r="AYG924" s="28"/>
      <c r="AYH924" s="28"/>
      <c r="AYI924" s="28"/>
      <c r="AYJ924" s="28"/>
      <c r="AYK924" s="28"/>
      <c r="AYL924" s="28"/>
      <c r="AYM924" s="28"/>
      <c r="AYN924" s="28"/>
      <c r="AYO924" s="28"/>
      <c r="AYP924" s="28"/>
      <c r="AYQ924" s="28"/>
      <c r="AYR924" s="28"/>
      <c r="AYS924" s="28"/>
      <c r="AYT924" s="28"/>
      <c r="AYU924" s="28"/>
      <c r="AYV924" s="28"/>
      <c r="AYW924" s="28"/>
      <c r="AYX924" s="28"/>
      <c r="AYY924" s="28"/>
      <c r="AYZ924" s="28"/>
      <c r="AZA924" s="28"/>
      <c r="AZB924" s="28"/>
      <c r="AZC924" s="28"/>
      <c r="AZD924" s="28"/>
      <c r="AZE924" s="28"/>
      <c r="AZF924" s="28"/>
      <c r="AZG924" s="28"/>
      <c r="AZH924" s="28"/>
      <c r="AZI924" s="28"/>
      <c r="AZJ924" s="28"/>
      <c r="AZK924" s="28"/>
      <c r="AZL924" s="28"/>
      <c r="AZM924" s="28"/>
      <c r="AZN924" s="28"/>
      <c r="AZO924" s="28"/>
      <c r="AZP924" s="28"/>
      <c r="AZQ924" s="28"/>
      <c r="AZR924" s="28"/>
      <c r="AZS924" s="28"/>
      <c r="AZT924" s="28"/>
      <c r="AZU924" s="28"/>
      <c r="AZV924" s="28"/>
      <c r="AZW924" s="28"/>
      <c r="AZX924" s="28"/>
      <c r="AZY924" s="28"/>
      <c r="AZZ924" s="28"/>
      <c r="BAA924" s="28"/>
      <c r="BAB924" s="28"/>
      <c r="BAC924" s="28"/>
      <c r="BAD924" s="28"/>
      <c r="BAE924" s="28"/>
      <c r="BAF924" s="28"/>
      <c r="BAG924" s="28"/>
      <c r="BAH924" s="28"/>
      <c r="BAI924" s="28"/>
      <c r="BAJ924" s="28"/>
      <c r="BAK924" s="28"/>
      <c r="BAL924" s="28"/>
      <c r="BAM924" s="28"/>
      <c r="BAN924" s="28"/>
      <c r="BAO924" s="28"/>
      <c r="BAP924" s="28"/>
      <c r="BAQ924" s="28"/>
      <c r="BAR924" s="28"/>
      <c r="BAS924" s="28"/>
      <c r="BAT924" s="28"/>
      <c r="BAU924" s="28"/>
      <c r="BAV924" s="28"/>
      <c r="BAW924" s="28"/>
      <c r="BAX924" s="28"/>
      <c r="BAY924" s="28"/>
      <c r="BAZ924" s="28"/>
      <c r="BBA924" s="28"/>
      <c r="BBB924" s="28"/>
      <c r="BBC924" s="28"/>
      <c r="BBD924" s="28"/>
      <c r="BBE924" s="28"/>
      <c r="BBF924" s="28"/>
      <c r="BBG924" s="28"/>
      <c r="BBH924" s="28"/>
      <c r="BBI924" s="28"/>
      <c r="BBJ924" s="28"/>
      <c r="BBK924" s="28"/>
      <c r="BBL924" s="28"/>
      <c r="BBM924" s="28"/>
      <c r="BBN924" s="28"/>
      <c r="BBO924" s="28"/>
      <c r="BBP924" s="28"/>
      <c r="BBQ924" s="28"/>
      <c r="BBR924" s="28"/>
      <c r="BBS924" s="28"/>
      <c r="BBT924" s="28"/>
      <c r="BBU924" s="28"/>
      <c r="BBV924" s="28"/>
      <c r="BBW924" s="28"/>
      <c r="BBX924" s="28"/>
      <c r="BBY924" s="28"/>
      <c r="BBZ924" s="28"/>
      <c r="BCA924" s="28"/>
      <c r="BCB924" s="28"/>
      <c r="BCC924" s="28"/>
      <c r="BCD924" s="28"/>
      <c r="BCE924" s="28"/>
      <c r="BCF924" s="28"/>
      <c r="BCG924" s="28"/>
      <c r="BCH924" s="28"/>
      <c r="BCI924" s="28"/>
      <c r="BCJ924" s="28"/>
      <c r="BCK924" s="28"/>
      <c r="BCL924" s="28"/>
      <c r="BCM924" s="28"/>
      <c r="BCN924" s="28"/>
      <c r="BCO924" s="28"/>
      <c r="BCP924" s="28"/>
      <c r="BCQ924" s="28"/>
      <c r="BCR924" s="28"/>
      <c r="BCS924" s="28"/>
      <c r="BCT924" s="28"/>
      <c r="BCU924" s="28"/>
      <c r="BCV924" s="28"/>
      <c r="BCW924" s="28"/>
      <c r="BCX924" s="28"/>
      <c r="BCY924" s="28"/>
      <c r="BCZ924" s="28"/>
      <c r="BDA924" s="28"/>
      <c r="BDB924" s="28"/>
      <c r="BDC924" s="28"/>
      <c r="BDD924" s="28"/>
      <c r="BDE924" s="28"/>
      <c r="BDF924" s="28"/>
      <c r="BDG924" s="28"/>
      <c r="BDH924" s="28"/>
      <c r="BDI924" s="28"/>
      <c r="BDJ924" s="28"/>
      <c r="BDK924" s="28"/>
      <c r="BDL924" s="28"/>
      <c r="BDM924" s="28"/>
      <c r="BDN924" s="28"/>
      <c r="BDO924" s="28"/>
      <c r="BDP924" s="28"/>
      <c r="BDQ924" s="28"/>
      <c r="BDR924" s="28"/>
      <c r="BDS924" s="28"/>
      <c r="BDT924" s="28"/>
      <c r="BDU924" s="28"/>
      <c r="BDV924" s="28"/>
      <c r="BDW924" s="28"/>
      <c r="BDX924" s="28"/>
      <c r="BDY924" s="28"/>
      <c r="BDZ924" s="28"/>
      <c r="BEA924" s="28"/>
      <c r="BEB924" s="28"/>
      <c r="BEC924" s="28"/>
      <c r="BED924" s="28"/>
      <c r="BEE924" s="28"/>
      <c r="BEF924" s="28"/>
      <c r="BEG924" s="28"/>
      <c r="BEH924" s="28"/>
      <c r="BEI924" s="28"/>
      <c r="BEJ924" s="28"/>
      <c r="BEK924" s="28"/>
      <c r="BEL924" s="28"/>
      <c r="BEM924" s="28"/>
      <c r="BEN924" s="28"/>
      <c r="BEO924" s="28"/>
      <c r="BEP924" s="28"/>
      <c r="BEQ924" s="28"/>
      <c r="BER924" s="28"/>
      <c r="BES924" s="28"/>
      <c r="BET924" s="28"/>
      <c r="BEU924" s="28"/>
      <c r="BEV924" s="28"/>
      <c r="BEW924" s="28"/>
      <c r="BEX924" s="28"/>
      <c r="BEY924" s="28"/>
      <c r="BEZ924" s="28"/>
      <c r="BFA924" s="28"/>
      <c r="BFB924" s="28"/>
      <c r="BFC924" s="28"/>
      <c r="BFD924" s="28"/>
      <c r="BFE924" s="28"/>
      <c r="BFF924" s="28"/>
      <c r="BFG924" s="28"/>
      <c r="BFH924" s="28"/>
      <c r="BFI924" s="28"/>
      <c r="BFJ924" s="28"/>
      <c r="BFK924" s="28"/>
      <c r="BFL924" s="28"/>
      <c r="BFM924" s="28"/>
      <c r="BFN924" s="28"/>
      <c r="BFO924" s="28"/>
      <c r="BFP924" s="28"/>
      <c r="BFQ924" s="28"/>
      <c r="BFR924" s="28"/>
      <c r="BFS924" s="28"/>
      <c r="BFT924" s="28"/>
      <c r="BFU924" s="28"/>
      <c r="BFV924" s="28"/>
      <c r="BFW924" s="28"/>
      <c r="BFX924" s="28"/>
      <c r="BFY924" s="28"/>
      <c r="BFZ924" s="28"/>
      <c r="BGA924" s="28"/>
      <c r="BGB924" s="28"/>
      <c r="BGC924" s="28"/>
      <c r="BGD924" s="28"/>
      <c r="BGE924" s="28"/>
      <c r="BGF924" s="28"/>
      <c r="BGG924" s="28"/>
      <c r="BGH924" s="28"/>
      <c r="BGI924" s="28"/>
      <c r="BGJ924" s="28"/>
      <c r="BGK924" s="28"/>
      <c r="BGL924" s="28"/>
      <c r="BGM924" s="28"/>
      <c r="BGN924" s="28"/>
      <c r="BGO924" s="28"/>
      <c r="BGP924" s="28"/>
      <c r="BGQ924" s="28"/>
      <c r="BGR924" s="28"/>
      <c r="BGS924" s="28"/>
      <c r="BGT924" s="28"/>
      <c r="BGU924" s="28"/>
      <c r="BGV924" s="28"/>
      <c r="BGW924" s="28"/>
      <c r="BGX924" s="28"/>
      <c r="BGY924" s="28"/>
      <c r="BGZ924" s="28"/>
      <c r="BHA924" s="28"/>
      <c r="BHB924" s="28"/>
      <c r="BHC924" s="28"/>
      <c r="BHD924" s="28"/>
      <c r="BHE924" s="28"/>
      <c r="BHF924" s="28"/>
      <c r="BHG924" s="28"/>
      <c r="BHH924" s="28"/>
      <c r="BHI924" s="28"/>
      <c r="BHJ924" s="28"/>
      <c r="BHK924" s="28"/>
      <c r="BHL924" s="28"/>
      <c r="BHM924" s="28"/>
      <c r="BHN924" s="28"/>
      <c r="BHO924" s="28"/>
      <c r="BHP924" s="28"/>
      <c r="BHQ924" s="28"/>
      <c r="BHR924" s="28"/>
      <c r="BHS924" s="28"/>
      <c r="BHT924" s="28"/>
      <c r="BHU924" s="28"/>
      <c r="BHV924" s="28"/>
      <c r="BHW924" s="28"/>
      <c r="BHX924" s="28"/>
      <c r="BHY924" s="28"/>
      <c r="BHZ924" s="28"/>
      <c r="BIA924" s="28"/>
      <c r="BIB924" s="28"/>
      <c r="BIC924" s="28"/>
      <c r="BID924" s="28"/>
      <c r="BIE924" s="28"/>
      <c r="BIF924" s="28"/>
      <c r="BIG924" s="28"/>
      <c r="BIH924" s="28"/>
      <c r="BII924" s="28"/>
      <c r="BIJ924" s="28"/>
      <c r="BIK924" s="28"/>
      <c r="BIL924" s="28"/>
      <c r="BIM924" s="28"/>
      <c r="BIN924" s="28"/>
      <c r="BIO924" s="28"/>
      <c r="BIP924" s="28"/>
      <c r="BIQ924" s="28"/>
      <c r="BIR924" s="28"/>
      <c r="BIS924" s="28"/>
      <c r="BIT924" s="28"/>
      <c r="BIU924" s="28"/>
      <c r="BIV924" s="28"/>
      <c r="BIW924" s="28"/>
      <c r="BIX924" s="28"/>
      <c r="BIY924" s="28"/>
      <c r="BIZ924" s="28"/>
      <c r="BJA924" s="28"/>
      <c r="BJB924" s="28"/>
      <c r="BJC924" s="28"/>
      <c r="BJD924" s="28"/>
      <c r="BJE924" s="28"/>
      <c r="BJF924" s="28"/>
      <c r="BJG924" s="28"/>
      <c r="BJH924" s="28"/>
      <c r="BJI924" s="28"/>
      <c r="BJJ924" s="28"/>
      <c r="BJK924" s="28"/>
      <c r="BJL924" s="28"/>
      <c r="BJM924" s="28"/>
      <c r="BJN924" s="28"/>
      <c r="BJO924" s="28"/>
      <c r="BJP924" s="28"/>
      <c r="BJQ924" s="28"/>
      <c r="BJR924" s="28"/>
      <c r="BJS924" s="28"/>
      <c r="BJT924" s="28"/>
      <c r="BJU924" s="28"/>
      <c r="BJV924" s="28"/>
      <c r="BJW924" s="28"/>
      <c r="BJX924" s="28"/>
      <c r="BJY924" s="28"/>
      <c r="BJZ924" s="28"/>
      <c r="BKA924" s="28"/>
      <c r="BKB924" s="28"/>
      <c r="BKC924" s="28"/>
      <c r="BKD924" s="28"/>
      <c r="BKE924" s="28"/>
      <c r="BKF924" s="28"/>
      <c r="BKG924" s="28"/>
      <c r="BKH924" s="28"/>
      <c r="BKI924" s="28"/>
      <c r="BKJ924" s="28"/>
      <c r="BKK924" s="28"/>
      <c r="BKL924" s="28"/>
      <c r="BKM924" s="28"/>
      <c r="BKN924" s="28"/>
      <c r="BKO924" s="28"/>
      <c r="BKP924" s="28"/>
      <c r="BKQ924" s="28"/>
      <c r="BKR924" s="28"/>
      <c r="BKS924" s="28"/>
      <c r="BKT924" s="28"/>
      <c r="BKU924" s="28"/>
      <c r="BKV924" s="28"/>
      <c r="BKW924" s="28"/>
      <c r="BKX924" s="28"/>
      <c r="BKY924" s="28"/>
      <c r="BKZ924" s="28"/>
      <c r="BLA924" s="28"/>
      <c r="BLB924" s="28"/>
      <c r="BLC924" s="28"/>
      <c r="BLD924" s="28"/>
      <c r="BLE924" s="28"/>
      <c r="BLF924" s="28"/>
      <c r="BLG924" s="28"/>
      <c r="BLH924" s="28"/>
      <c r="BLI924" s="28"/>
      <c r="BLJ924" s="28"/>
      <c r="BLK924" s="28"/>
      <c r="BLL924" s="28"/>
      <c r="BLM924" s="28"/>
      <c r="BLN924" s="28"/>
      <c r="BLO924" s="28"/>
      <c r="BLP924" s="28"/>
      <c r="BLQ924" s="28"/>
      <c r="BLR924" s="28"/>
      <c r="BLS924" s="28"/>
      <c r="BLT924" s="28"/>
      <c r="BLU924" s="28"/>
      <c r="BLV924" s="28"/>
      <c r="BLW924" s="28"/>
      <c r="BLX924" s="28"/>
      <c r="BLY924" s="28"/>
      <c r="BLZ924" s="28"/>
      <c r="BMA924" s="28"/>
      <c r="BMB924" s="28"/>
      <c r="BMC924" s="28"/>
      <c r="BMD924" s="28"/>
      <c r="BME924" s="28"/>
      <c r="BMF924" s="28"/>
      <c r="BMG924" s="28"/>
      <c r="BMH924" s="28"/>
      <c r="BMI924" s="28"/>
      <c r="BMJ924" s="28"/>
      <c r="BMK924" s="28"/>
      <c r="BML924" s="28"/>
      <c r="BMM924" s="28"/>
      <c r="BMN924" s="28"/>
      <c r="BMO924" s="28"/>
      <c r="BMP924" s="28"/>
      <c r="BMQ924" s="28"/>
      <c r="BMR924" s="28"/>
      <c r="BMS924" s="28"/>
      <c r="BMT924" s="28"/>
      <c r="BMU924" s="28"/>
      <c r="BMV924" s="28"/>
      <c r="BMW924" s="28"/>
      <c r="BMX924" s="28"/>
      <c r="BMY924" s="28"/>
      <c r="BMZ924" s="28"/>
      <c r="BNA924" s="28"/>
      <c r="BNB924" s="28"/>
      <c r="BNC924" s="28"/>
      <c r="BND924" s="28"/>
      <c r="BNE924" s="28"/>
      <c r="BNF924" s="28"/>
      <c r="BNG924" s="28"/>
      <c r="BNH924" s="28"/>
      <c r="BNI924" s="28"/>
      <c r="BNJ924" s="28"/>
      <c r="BNK924" s="28"/>
      <c r="BNL924" s="28"/>
      <c r="BNM924" s="28"/>
      <c r="BNN924" s="28"/>
      <c r="BNO924" s="28"/>
      <c r="BNP924" s="28"/>
      <c r="BNQ924" s="28"/>
      <c r="BNR924" s="28"/>
      <c r="BNS924" s="28"/>
      <c r="BNT924" s="28"/>
      <c r="BNU924" s="28"/>
      <c r="BNV924" s="28"/>
      <c r="BNW924" s="28"/>
      <c r="BNX924" s="28"/>
      <c r="BNY924" s="28"/>
      <c r="BNZ924" s="28"/>
      <c r="BOA924" s="28"/>
      <c r="BOB924" s="28"/>
      <c r="BOC924" s="28"/>
      <c r="BOD924" s="28"/>
      <c r="BOE924" s="28"/>
      <c r="BOF924" s="28"/>
      <c r="BOG924" s="28"/>
      <c r="BOH924" s="28"/>
      <c r="BOI924" s="28"/>
      <c r="BOJ924" s="28"/>
      <c r="BOK924" s="28"/>
      <c r="BOL924" s="28"/>
      <c r="BOM924" s="28"/>
      <c r="BON924" s="28"/>
      <c r="BOO924" s="28"/>
      <c r="BOP924" s="28"/>
      <c r="BOQ924" s="28"/>
      <c r="BOR924" s="28"/>
      <c r="BOS924" s="28"/>
      <c r="BOT924" s="28"/>
      <c r="BOU924" s="28"/>
      <c r="BOV924" s="28"/>
      <c r="BOW924" s="28"/>
      <c r="BOX924" s="28"/>
      <c r="BOY924" s="28"/>
      <c r="BOZ924" s="28"/>
      <c r="BPA924" s="28"/>
      <c r="BPB924" s="28"/>
      <c r="BPC924" s="28"/>
      <c r="BPD924" s="28"/>
      <c r="BPE924" s="28"/>
      <c r="BPF924" s="28"/>
      <c r="BPG924" s="28"/>
      <c r="BPH924" s="28"/>
      <c r="BPI924" s="28"/>
      <c r="BPJ924" s="28"/>
      <c r="BPK924" s="28"/>
      <c r="BPL924" s="28"/>
      <c r="BPM924" s="28"/>
      <c r="BPN924" s="28"/>
      <c r="BPO924" s="28"/>
      <c r="BPP924" s="28"/>
      <c r="BPQ924" s="28"/>
      <c r="BPR924" s="28"/>
      <c r="BPS924" s="28"/>
      <c r="BPT924" s="28"/>
      <c r="BPU924" s="28"/>
      <c r="BPV924" s="28"/>
      <c r="BPW924" s="28"/>
      <c r="BPX924" s="28"/>
      <c r="BPY924" s="28"/>
      <c r="BPZ924" s="28"/>
      <c r="BQA924" s="28"/>
      <c r="BQB924" s="28"/>
      <c r="BQC924" s="28"/>
      <c r="BQD924" s="28"/>
      <c r="BQE924" s="28"/>
      <c r="BQF924" s="28"/>
      <c r="BQG924" s="28"/>
      <c r="BQH924" s="28"/>
      <c r="BQI924" s="28"/>
      <c r="BQJ924" s="28"/>
      <c r="BQK924" s="28"/>
      <c r="BQL924" s="28"/>
      <c r="BQM924" s="28"/>
      <c r="BQN924" s="28"/>
      <c r="BQO924" s="28"/>
      <c r="BQP924" s="28"/>
      <c r="BQQ924" s="28"/>
      <c r="BQR924" s="28"/>
      <c r="BQS924" s="28"/>
      <c r="BQT924" s="28"/>
      <c r="BQU924" s="28"/>
      <c r="BQV924" s="28"/>
      <c r="BQW924" s="28"/>
      <c r="BQX924" s="28"/>
      <c r="BQY924" s="28"/>
      <c r="BQZ924" s="28"/>
      <c r="BRA924" s="28"/>
      <c r="BRB924" s="28"/>
      <c r="BRC924" s="28"/>
      <c r="BRD924" s="28"/>
      <c r="BRE924" s="28"/>
      <c r="BRF924" s="28"/>
      <c r="BRG924" s="28"/>
      <c r="BRH924" s="28"/>
      <c r="BRI924" s="28"/>
      <c r="BRJ924" s="28"/>
      <c r="BRK924" s="28"/>
      <c r="BRL924" s="28"/>
      <c r="BRM924" s="28"/>
      <c r="BRN924" s="28"/>
      <c r="BRO924" s="28"/>
      <c r="BRP924" s="28"/>
      <c r="BRQ924" s="28"/>
      <c r="BRR924" s="28"/>
      <c r="BRS924" s="28"/>
      <c r="BRT924" s="28"/>
      <c r="BRU924" s="28"/>
      <c r="BRV924" s="28"/>
      <c r="BRW924" s="28"/>
      <c r="BRX924" s="28"/>
      <c r="BRY924" s="28"/>
      <c r="BRZ924" s="28"/>
      <c r="BSA924" s="28"/>
      <c r="BSB924" s="28"/>
      <c r="BSC924" s="28"/>
      <c r="BSD924" s="28"/>
      <c r="BSE924" s="28"/>
      <c r="BSF924" s="28"/>
      <c r="BSG924" s="28"/>
      <c r="BSH924" s="28"/>
      <c r="BSI924" s="28"/>
      <c r="BSJ924" s="28"/>
      <c r="BSK924" s="28"/>
      <c r="BSL924" s="28"/>
      <c r="BSM924" s="28"/>
      <c r="BSN924" s="28"/>
      <c r="BSO924" s="28"/>
      <c r="BSP924" s="28"/>
      <c r="BSQ924" s="28"/>
      <c r="BSR924" s="28"/>
      <c r="BSS924" s="28"/>
      <c r="BST924" s="28"/>
      <c r="BSU924" s="28"/>
      <c r="BSV924" s="28"/>
      <c r="BSW924" s="28"/>
      <c r="BSX924" s="28"/>
      <c r="BSY924" s="28"/>
      <c r="BSZ924" s="28"/>
      <c r="BTA924" s="28"/>
      <c r="BTB924" s="28"/>
      <c r="BTC924" s="28"/>
      <c r="BTD924" s="28"/>
      <c r="BTE924" s="28"/>
      <c r="BTF924" s="28"/>
      <c r="BTG924" s="28"/>
      <c r="BTH924" s="28"/>
      <c r="BTI924" s="28"/>
      <c r="BTJ924" s="28"/>
      <c r="BTK924" s="28"/>
      <c r="BTL924" s="28"/>
      <c r="BTM924" s="28"/>
      <c r="BTN924" s="28"/>
      <c r="BTO924" s="28"/>
      <c r="BTP924" s="28"/>
      <c r="BTQ924" s="28"/>
      <c r="BTR924" s="28"/>
      <c r="BTS924" s="28"/>
      <c r="BTT924" s="28"/>
      <c r="BTU924" s="28"/>
      <c r="BTV924" s="28"/>
      <c r="BTW924" s="28"/>
      <c r="BTX924" s="28"/>
      <c r="BTY924" s="28"/>
      <c r="BTZ924" s="28"/>
      <c r="BUA924" s="28"/>
      <c r="BUB924" s="28"/>
      <c r="BUC924" s="28"/>
      <c r="BUD924" s="28"/>
      <c r="BUE924" s="28"/>
      <c r="BUF924" s="28"/>
      <c r="BUG924" s="28"/>
      <c r="BUH924" s="28"/>
      <c r="BUI924" s="28"/>
      <c r="BUJ924" s="28"/>
      <c r="BUK924" s="28"/>
      <c r="BUL924" s="28"/>
      <c r="BUM924" s="28"/>
      <c r="BUN924" s="28"/>
      <c r="BUO924" s="28"/>
      <c r="BUP924" s="28"/>
      <c r="BUQ924" s="28"/>
      <c r="BUR924" s="28"/>
      <c r="BUS924" s="28"/>
      <c r="BUT924" s="28"/>
      <c r="BUU924" s="28"/>
      <c r="BUV924" s="28"/>
      <c r="BUW924" s="28"/>
      <c r="BUX924" s="28"/>
      <c r="BUY924" s="28"/>
      <c r="BUZ924" s="28"/>
      <c r="BVA924" s="28"/>
      <c r="BVB924" s="28"/>
      <c r="BVC924" s="28"/>
      <c r="BVD924" s="28"/>
      <c r="BVE924" s="28"/>
      <c r="BVF924" s="28"/>
      <c r="BVG924" s="28"/>
      <c r="BVH924" s="28"/>
      <c r="BVI924" s="28"/>
      <c r="BVJ924" s="28"/>
      <c r="BVK924" s="28"/>
      <c r="BVL924" s="28"/>
      <c r="BVM924" s="28"/>
      <c r="BVN924" s="28"/>
      <c r="BVO924" s="28"/>
      <c r="BVP924" s="28"/>
      <c r="BVQ924" s="28"/>
      <c r="BVR924" s="28"/>
      <c r="BVS924" s="28"/>
      <c r="BVT924" s="28"/>
      <c r="BVU924" s="28"/>
      <c r="BVV924" s="28"/>
      <c r="BVW924" s="28"/>
      <c r="BVX924" s="28"/>
      <c r="BVY924" s="28"/>
      <c r="BVZ924" s="28"/>
      <c r="BWA924" s="28"/>
      <c r="BWB924" s="28"/>
      <c r="BWC924" s="28"/>
      <c r="BWD924" s="28"/>
      <c r="BWE924" s="28"/>
      <c r="BWF924" s="28"/>
      <c r="BWG924" s="28"/>
      <c r="BWH924" s="28"/>
      <c r="BWI924" s="28"/>
      <c r="BWJ924" s="28"/>
      <c r="BWK924" s="28"/>
      <c r="BWL924" s="28"/>
      <c r="BWM924" s="28"/>
      <c r="BWN924" s="28"/>
      <c r="BWO924" s="28"/>
      <c r="BWP924" s="28"/>
      <c r="BWQ924" s="28"/>
      <c r="BWR924" s="28"/>
      <c r="BWS924" s="28"/>
      <c r="BWT924" s="28"/>
      <c r="BWU924" s="28"/>
      <c r="BWV924" s="28"/>
      <c r="BWW924" s="28"/>
      <c r="BWX924" s="28"/>
      <c r="BWY924" s="28"/>
      <c r="BWZ924" s="28"/>
      <c r="BXA924" s="28"/>
      <c r="BXB924" s="28"/>
      <c r="BXC924" s="28"/>
      <c r="BXD924" s="28"/>
      <c r="BXE924" s="28"/>
      <c r="BXF924" s="28"/>
      <c r="BXG924" s="28"/>
      <c r="BXH924" s="28"/>
      <c r="BXI924" s="28"/>
      <c r="BXJ924" s="28"/>
      <c r="BXK924" s="28"/>
      <c r="BXL924" s="28"/>
      <c r="BXM924" s="28"/>
      <c r="BXN924" s="28"/>
      <c r="BXO924" s="28"/>
      <c r="BXP924" s="28"/>
      <c r="BXQ924" s="28"/>
      <c r="BXR924" s="28"/>
      <c r="BXS924" s="28"/>
      <c r="BXT924" s="28"/>
      <c r="BXU924" s="28"/>
      <c r="BXV924" s="28"/>
      <c r="BXW924" s="28"/>
      <c r="BXX924" s="28"/>
      <c r="BXY924" s="28"/>
      <c r="BXZ924" s="28"/>
      <c r="BYA924" s="28"/>
      <c r="BYB924" s="28"/>
      <c r="BYC924" s="28"/>
      <c r="BYD924" s="28"/>
      <c r="BYE924" s="28"/>
      <c r="BYF924" s="28"/>
      <c r="BYG924" s="28"/>
      <c r="BYH924" s="28"/>
      <c r="BYI924" s="28"/>
      <c r="BYJ924" s="28"/>
      <c r="BYK924" s="28"/>
      <c r="BYL924" s="28"/>
      <c r="BYM924" s="28"/>
      <c r="BYN924" s="28"/>
      <c r="BYO924" s="28"/>
      <c r="BYP924" s="28"/>
      <c r="BYQ924" s="28"/>
      <c r="BYR924" s="28"/>
      <c r="BYS924" s="28"/>
      <c r="BYT924" s="28"/>
      <c r="BYU924" s="28"/>
      <c r="BYV924" s="28"/>
      <c r="BYW924" s="28"/>
      <c r="BYX924" s="28"/>
      <c r="BYY924" s="28"/>
      <c r="BYZ924" s="28"/>
      <c r="BZA924" s="28"/>
      <c r="BZB924" s="28"/>
      <c r="BZC924" s="28"/>
      <c r="BZD924" s="28"/>
      <c r="BZE924" s="28"/>
      <c r="BZF924" s="28"/>
      <c r="BZG924" s="28"/>
      <c r="BZH924" s="28"/>
      <c r="BZI924" s="28"/>
      <c r="BZJ924" s="28"/>
      <c r="BZK924" s="28"/>
      <c r="BZL924" s="28"/>
      <c r="BZM924" s="28"/>
      <c r="BZN924" s="28"/>
      <c r="BZO924" s="28"/>
      <c r="BZP924" s="28"/>
      <c r="BZQ924" s="28"/>
      <c r="BZR924" s="28"/>
      <c r="BZS924" s="28"/>
      <c r="BZT924" s="28"/>
      <c r="BZU924" s="28"/>
      <c r="BZV924" s="28"/>
      <c r="BZW924" s="28"/>
      <c r="BZX924" s="28"/>
      <c r="BZY924" s="28"/>
      <c r="BZZ924" s="28"/>
      <c r="CAA924" s="28"/>
      <c r="CAB924" s="28"/>
      <c r="CAC924" s="28"/>
      <c r="CAD924" s="28"/>
      <c r="CAE924" s="28"/>
      <c r="CAF924" s="28"/>
      <c r="CAG924" s="28"/>
      <c r="CAH924" s="28"/>
      <c r="CAI924" s="28"/>
      <c r="CAJ924" s="28"/>
      <c r="CAK924" s="28"/>
      <c r="CAL924" s="28"/>
      <c r="CAM924" s="28"/>
      <c r="CAN924" s="28"/>
      <c r="CAO924" s="28"/>
      <c r="CAP924" s="28"/>
      <c r="CAQ924" s="28"/>
      <c r="CAR924" s="28"/>
      <c r="CAS924" s="28"/>
      <c r="CAT924" s="28"/>
      <c r="CAU924" s="28"/>
      <c r="CAV924" s="28"/>
      <c r="CAW924" s="28"/>
      <c r="CAX924" s="28"/>
      <c r="CAY924" s="28"/>
      <c r="CAZ924" s="28"/>
      <c r="CBA924" s="28"/>
      <c r="CBB924" s="28"/>
      <c r="CBC924" s="28"/>
      <c r="CBD924" s="28"/>
      <c r="CBE924" s="28"/>
      <c r="CBF924" s="28"/>
      <c r="CBG924" s="28"/>
      <c r="CBH924" s="28"/>
      <c r="CBI924" s="28"/>
      <c r="CBJ924" s="28"/>
      <c r="CBK924" s="28"/>
      <c r="CBL924" s="28"/>
      <c r="CBM924" s="28"/>
      <c r="CBN924" s="28"/>
      <c r="CBO924" s="28"/>
      <c r="CBP924" s="28"/>
      <c r="CBQ924" s="28"/>
      <c r="CBR924" s="28"/>
      <c r="CBS924" s="28"/>
      <c r="CBT924" s="28"/>
      <c r="CBU924" s="28"/>
      <c r="CBV924" s="28"/>
      <c r="CBW924" s="28"/>
      <c r="CBX924" s="28"/>
      <c r="CBY924" s="28"/>
      <c r="CBZ924" s="28"/>
      <c r="CCA924" s="28"/>
      <c r="CCB924" s="28"/>
      <c r="CCC924" s="28"/>
      <c r="CCD924" s="28"/>
      <c r="CCE924" s="28"/>
      <c r="CCF924" s="28"/>
      <c r="CCG924" s="28"/>
      <c r="CCH924" s="28"/>
      <c r="CCI924" s="28"/>
      <c r="CCJ924" s="28"/>
      <c r="CCK924" s="28"/>
      <c r="CCL924" s="28"/>
      <c r="CCM924" s="28"/>
      <c r="CCN924" s="28"/>
      <c r="CCO924" s="28"/>
      <c r="CCP924" s="28"/>
      <c r="CCQ924" s="28"/>
      <c r="CCR924" s="28"/>
      <c r="CCS924" s="28"/>
      <c r="CCT924" s="28"/>
      <c r="CCU924" s="28"/>
      <c r="CCV924" s="28"/>
      <c r="CCW924" s="28"/>
      <c r="CCX924" s="28"/>
      <c r="CCY924" s="28"/>
      <c r="CCZ924" s="28"/>
      <c r="CDA924" s="28"/>
      <c r="CDB924" s="28"/>
      <c r="CDC924" s="28"/>
      <c r="CDD924" s="28"/>
      <c r="CDE924" s="28"/>
      <c r="CDF924" s="28"/>
      <c r="CDG924" s="28"/>
      <c r="CDH924" s="28"/>
      <c r="CDI924" s="28"/>
      <c r="CDJ924" s="28"/>
      <c r="CDK924" s="28"/>
      <c r="CDL924" s="28"/>
      <c r="CDM924" s="28"/>
      <c r="CDN924" s="28"/>
      <c r="CDO924" s="28"/>
      <c r="CDP924" s="28"/>
      <c r="CDQ924" s="28"/>
      <c r="CDR924" s="28"/>
      <c r="CDS924" s="28"/>
      <c r="CDT924" s="28"/>
      <c r="CDU924" s="28"/>
      <c r="CDV924" s="28"/>
      <c r="CDW924" s="28"/>
      <c r="CDX924" s="28"/>
      <c r="CDY924" s="28"/>
      <c r="CDZ924" s="28"/>
      <c r="CEA924" s="28"/>
      <c r="CEB924" s="28"/>
      <c r="CEC924" s="28"/>
      <c r="CED924" s="28"/>
      <c r="CEE924" s="28"/>
      <c r="CEF924" s="28"/>
      <c r="CEG924" s="28"/>
      <c r="CEH924" s="28"/>
      <c r="CEI924" s="28"/>
      <c r="CEJ924" s="28"/>
      <c r="CEK924" s="28"/>
      <c r="CEL924" s="28"/>
      <c r="CEM924" s="28"/>
      <c r="CEN924" s="28"/>
      <c r="CEO924" s="28"/>
      <c r="CEP924" s="28"/>
      <c r="CEQ924" s="28"/>
      <c r="CER924" s="28"/>
      <c r="CES924" s="28"/>
      <c r="CET924" s="28"/>
      <c r="CEU924" s="28"/>
      <c r="CEV924" s="28"/>
      <c r="CEW924" s="28"/>
      <c r="CEX924" s="28"/>
      <c r="CEY924" s="28"/>
      <c r="CEZ924" s="28"/>
      <c r="CFA924" s="28"/>
      <c r="CFB924" s="28"/>
      <c r="CFC924" s="28"/>
      <c r="CFD924" s="28"/>
      <c r="CFE924" s="28"/>
      <c r="CFF924" s="28"/>
      <c r="CFG924" s="28"/>
      <c r="CFH924" s="28"/>
      <c r="CFI924" s="28"/>
      <c r="CFJ924" s="28"/>
      <c r="CFK924" s="28"/>
      <c r="CFL924" s="28"/>
      <c r="CFM924" s="28"/>
      <c r="CFN924" s="28"/>
      <c r="CFO924" s="28"/>
      <c r="CFP924" s="28"/>
      <c r="CFQ924" s="28"/>
      <c r="CFR924" s="28"/>
      <c r="CFS924" s="28"/>
      <c r="CFT924" s="28"/>
      <c r="CFU924" s="28"/>
      <c r="CFV924" s="28"/>
      <c r="CFW924" s="28"/>
      <c r="CFX924" s="28"/>
      <c r="CFY924" s="28"/>
      <c r="CFZ924" s="28"/>
      <c r="CGA924" s="28"/>
      <c r="CGB924" s="28"/>
      <c r="CGC924" s="28"/>
      <c r="CGD924" s="28"/>
      <c r="CGE924" s="28"/>
      <c r="CGF924" s="28"/>
      <c r="CGG924" s="28"/>
      <c r="CGH924" s="28"/>
      <c r="CGI924" s="28"/>
      <c r="CGJ924" s="28"/>
      <c r="CGK924" s="28"/>
      <c r="CGL924" s="28"/>
      <c r="CGM924" s="28"/>
      <c r="CGN924" s="28"/>
      <c r="CGO924" s="28"/>
      <c r="CGP924" s="28"/>
      <c r="CGQ924" s="28"/>
      <c r="CGR924" s="28"/>
      <c r="CGS924" s="28"/>
      <c r="CGT924" s="28"/>
      <c r="CGU924" s="28"/>
      <c r="CGV924" s="28"/>
      <c r="CGW924" s="28"/>
      <c r="CGX924" s="28"/>
      <c r="CGY924" s="28"/>
      <c r="CGZ924" s="28"/>
      <c r="CHA924" s="28"/>
      <c r="CHB924" s="28"/>
      <c r="CHC924" s="28"/>
      <c r="CHD924" s="28"/>
      <c r="CHE924" s="28"/>
      <c r="CHF924" s="28"/>
      <c r="CHG924" s="28"/>
      <c r="CHH924" s="28"/>
      <c r="CHI924" s="28"/>
      <c r="CHJ924" s="28"/>
      <c r="CHK924" s="28"/>
      <c r="CHL924" s="28"/>
      <c r="CHM924" s="28"/>
      <c r="CHN924" s="28"/>
      <c r="CHO924" s="28"/>
      <c r="CHP924" s="28"/>
      <c r="CHQ924" s="28"/>
      <c r="CHR924" s="28"/>
      <c r="CHS924" s="28"/>
      <c r="CHT924" s="28"/>
      <c r="CHU924" s="28"/>
      <c r="CHV924" s="28"/>
      <c r="CHW924" s="28"/>
      <c r="CHX924" s="28"/>
      <c r="CHY924" s="28"/>
      <c r="CHZ924" s="28"/>
      <c r="CIA924" s="28"/>
      <c r="CIB924" s="28"/>
      <c r="CIC924" s="28"/>
      <c r="CID924" s="28"/>
      <c r="CIE924" s="28"/>
      <c r="CIF924" s="28"/>
      <c r="CIG924" s="28"/>
      <c r="CIH924" s="28"/>
      <c r="CII924" s="28"/>
      <c r="CIJ924" s="28"/>
      <c r="CIK924" s="28"/>
      <c r="CIL924" s="28"/>
      <c r="CIM924" s="28"/>
      <c r="CIN924" s="28"/>
      <c r="CIO924" s="28"/>
      <c r="CIP924" s="28"/>
      <c r="CIQ924" s="28"/>
      <c r="CIR924" s="28"/>
      <c r="CIS924" s="28"/>
      <c r="CIT924" s="28"/>
      <c r="CIU924" s="28"/>
      <c r="CIV924" s="28"/>
      <c r="CIW924" s="28"/>
      <c r="CIX924" s="28"/>
      <c r="CIY924" s="28"/>
      <c r="CIZ924" s="28"/>
      <c r="CJA924" s="28"/>
      <c r="CJB924" s="28"/>
      <c r="CJC924" s="28"/>
      <c r="CJD924" s="28"/>
      <c r="CJE924" s="28"/>
      <c r="CJF924" s="28"/>
      <c r="CJG924" s="28"/>
      <c r="CJH924" s="28"/>
      <c r="CJI924" s="28"/>
      <c r="CJJ924" s="28"/>
      <c r="CJK924" s="28"/>
      <c r="CJL924" s="28"/>
      <c r="CJM924" s="28"/>
      <c r="CJN924" s="28"/>
      <c r="CJO924" s="28"/>
      <c r="CJP924" s="28"/>
      <c r="CJQ924" s="28"/>
      <c r="CJR924" s="28"/>
      <c r="CJS924" s="28"/>
      <c r="CJT924" s="28"/>
      <c r="CJU924" s="28"/>
      <c r="CJV924" s="28"/>
      <c r="CJW924" s="28"/>
      <c r="CJX924" s="28"/>
      <c r="CJY924" s="28"/>
      <c r="CJZ924" s="28"/>
      <c r="CKA924" s="28"/>
      <c r="CKB924" s="28"/>
      <c r="CKC924" s="28"/>
      <c r="CKD924" s="28"/>
      <c r="CKE924" s="28"/>
      <c r="CKF924" s="28"/>
      <c r="CKG924" s="28"/>
      <c r="CKH924" s="28"/>
      <c r="CKI924" s="28"/>
      <c r="CKJ924" s="28"/>
      <c r="CKK924" s="28"/>
      <c r="CKL924" s="28"/>
      <c r="CKM924" s="28"/>
      <c r="CKN924" s="28"/>
      <c r="CKO924" s="28"/>
      <c r="CKP924" s="28"/>
      <c r="CKQ924" s="28"/>
      <c r="CKR924" s="28"/>
      <c r="CKS924" s="28"/>
      <c r="CKT924" s="28"/>
      <c r="CKU924" s="28"/>
      <c r="CKV924" s="28"/>
      <c r="CKW924" s="28"/>
      <c r="CKX924" s="28"/>
      <c r="CKY924" s="28"/>
      <c r="CKZ924" s="28"/>
      <c r="CLA924" s="28"/>
      <c r="CLB924" s="28"/>
      <c r="CLC924" s="28"/>
      <c r="CLD924" s="28"/>
      <c r="CLE924" s="28"/>
      <c r="CLF924" s="28"/>
      <c r="CLG924" s="28"/>
      <c r="CLH924" s="28"/>
      <c r="CLI924" s="28"/>
      <c r="CLJ924" s="28"/>
      <c r="CLK924" s="28"/>
      <c r="CLL924" s="28"/>
      <c r="CLM924" s="28"/>
      <c r="CLN924" s="28"/>
      <c r="CLO924" s="28"/>
      <c r="CLP924" s="28"/>
      <c r="CLQ924" s="28"/>
      <c r="CLR924" s="28"/>
      <c r="CLS924" s="28"/>
      <c r="CLT924" s="28"/>
      <c r="CLU924" s="28"/>
      <c r="CLV924" s="28"/>
      <c r="CLW924" s="28"/>
      <c r="CLX924" s="28"/>
      <c r="CLY924" s="28"/>
      <c r="CLZ924" s="28"/>
      <c r="CMA924" s="28"/>
      <c r="CMB924" s="28"/>
      <c r="CMC924" s="28"/>
      <c r="CMD924" s="28"/>
      <c r="CME924" s="28"/>
      <c r="CMF924" s="28"/>
      <c r="CMG924" s="28"/>
      <c r="CMH924" s="28"/>
      <c r="CMI924" s="28"/>
      <c r="CMJ924" s="28"/>
      <c r="CMK924" s="28"/>
      <c r="CML924" s="28"/>
      <c r="CMM924" s="28"/>
      <c r="CMN924" s="28"/>
      <c r="CMO924" s="28"/>
      <c r="CMP924" s="28"/>
      <c r="CMQ924" s="28"/>
      <c r="CMR924" s="28"/>
      <c r="CMS924" s="28"/>
      <c r="CMT924" s="28"/>
      <c r="CMU924" s="28"/>
      <c r="CMV924" s="28"/>
      <c r="CMW924" s="28"/>
      <c r="CMX924" s="28"/>
      <c r="CMY924" s="28"/>
      <c r="CMZ924" s="28"/>
      <c r="CNA924" s="28"/>
      <c r="CNB924" s="28"/>
      <c r="CNC924" s="28"/>
      <c r="CND924" s="28"/>
      <c r="CNE924" s="28"/>
      <c r="CNF924" s="28"/>
      <c r="CNG924" s="28"/>
      <c r="CNH924" s="28"/>
      <c r="CNI924" s="28"/>
      <c r="CNJ924" s="28"/>
      <c r="CNK924" s="28"/>
      <c r="CNL924" s="28"/>
      <c r="CNM924" s="28"/>
      <c r="CNN924" s="28"/>
      <c r="CNO924" s="28"/>
      <c r="CNP924" s="28"/>
      <c r="CNQ924" s="28"/>
      <c r="CNR924" s="28"/>
      <c r="CNS924" s="28"/>
      <c r="CNT924" s="28"/>
      <c r="CNU924" s="28"/>
      <c r="CNV924" s="28"/>
      <c r="CNW924" s="28"/>
      <c r="CNX924" s="28"/>
      <c r="CNY924" s="28"/>
      <c r="CNZ924" s="28"/>
      <c r="COA924" s="28"/>
      <c r="COB924" s="28"/>
      <c r="COC924" s="28"/>
      <c r="COD924" s="28"/>
      <c r="COE924" s="28"/>
      <c r="COF924" s="28"/>
      <c r="COG924" s="28"/>
      <c r="COH924" s="28"/>
      <c r="COI924" s="28"/>
      <c r="COJ924" s="28"/>
      <c r="COK924" s="28"/>
      <c r="COL924" s="28"/>
      <c r="COM924" s="28"/>
      <c r="CON924" s="28"/>
      <c r="COO924" s="28"/>
      <c r="COP924" s="28"/>
      <c r="COQ924" s="28"/>
      <c r="COR924" s="28"/>
      <c r="COS924" s="28"/>
      <c r="COT924" s="28"/>
      <c r="COU924" s="28"/>
      <c r="COV924" s="28"/>
      <c r="COW924" s="28"/>
      <c r="COX924" s="28"/>
      <c r="COY924" s="28"/>
      <c r="COZ924" s="28"/>
      <c r="CPA924" s="28"/>
      <c r="CPB924" s="28"/>
      <c r="CPC924" s="28"/>
      <c r="CPD924" s="28"/>
      <c r="CPE924" s="28"/>
      <c r="CPF924" s="28"/>
      <c r="CPG924" s="28"/>
      <c r="CPH924" s="28"/>
      <c r="CPI924" s="28"/>
      <c r="CPJ924" s="28"/>
      <c r="CPK924" s="28"/>
      <c r="CPL924" s="28"/>
      <c r="CPM924" s="28"/>
      <c r="CPN924" s="28"/>
      <c r="CPO924" s="28"/>
      <c r="CPP924" s="28"/>
      <c r="CPQ924" s="28"/>
      <c r="CPR924" s="28"/>
      <c r="CPS924" s="28"/>
      <c r="CPT924" s="28"/>
      <c r="CPU924" s="28"/>
      <c r="CPV924" s="28"/>
      <c r="CPW924" s="28"/>
      <c r="CPX924" s="28"/>
      <c r="CPY924" s="28"/>
      <c r="CPZ924" s="28"/>
      <c r="CQA924" s="28"/>
      <c r="CQB924" s="28"/>
      <c r="CQC924" s="28"/>
      <c r="CQD924" s="28"/>
      <c r="CQE924" s="28"/>
      <c r="CQF924" s="28"/>
      <c r="CQG924" s="28"/>
      <c r="CQH924" s="28"/>
      <c r="CQI924" s="28"/>
      <c r="CQJ924" s="28"/>
      <c r="CQK924" s="28"/>
      <c r="CQL924" s="28"/>
      <c r="CQM924" s="28"/>
      <c r="CQN924" s="28"/>
      <c r="CQO924" s="28"/>
      <c r="CQP924" s="28"/>
      <c r="CQQ924" s="28"/>
      <c r="CQR924" s="28"/>
      <c r="CQS924" s="28"/>
      <c r="CQT924" s="28"/>
      <c r="CQU924" s="28"/>
      <c r="CQV924" s="28"/>
      <c r="CQW924" s="28"/>
      <c r="CQX924" s="28"/>
      <c r="CQY924" s="28"/>
      <c r="CQZ924" s="28"/>
      <c r="CRA924" s="28"/>
      <c r="CRB924" s="28"/>
      <c r="CRC924" s="28"/>
      <c r="CRD924" s="28"/>
      <c r="CRE924" s="28"/>
      <c r="CRF924" s="28"/>
      <c r="CRG924" s="28"/>
      <c r="CRH924" s="28"/>
      <c r="CRI924" s="28"/>
      <c r="CRJ924" s="28"/>
      <c r="CRK924" s="28"/>
      <c r="CRL924" s="28"/>
      <c r="CRM924" s="28"/>
      <c r="CRN924" s="28"/>
      <c r="CRO924" s="28"/>
      <c r="CRP924" s="28"/>
      <c r="CRQ924" s="28"/>
      <c r="CRR924" s="28"/>
      <c r="CRS924" s="28"/>
      <c r="CRT924" s="28"/>
      <c r="CRU924" s="28"/>
      <c r="CRV924" s="28"/>
      <c r="CRW924" s="28"/>
      <c r="CRX924" s="28"/>
      <c r="CRY924" s="28"/>
      <c r="CRZ924" s="28"/>
      <c r="CSA924" s="28"/>
      <c r="CSB924" s="28"/>
      <c r="CSC924" s="28"/>
      <c r="CSD924" s="28"/>
      <c r="CSE924" s="28"/>
      <c r="CSF924" s="28"/>
      <c r="CSG924" s="28"/>
      <c r="CSH924" s="28"/>
      <c r="CSI924" s="28"/>
      <c r="CSJ924" s="28"/>
      <c r="CSK924" s="28"/>
      <c r="CSL924" s="28"/>
      <c r="CSM924" s="28"/>
      <c r="CSN924" s="28"/>
      <c r="CSO924" s="28"/>
      <c r="CSP924" s="28"/>
      <c r="CSQ924" s="28"/>
      <c r="CSR924" s="28"/>
      <c r="CSS924" s="28"/>
      <c r="CST924" s="28"/>
      <c r="CSU924" s="28"/>
      <c r="CSV924" s="28"/>
      <c r="CSW924" s="28"/>
      <c r="CSX924" s="28"/>
      <c r="CSY924" s="28"/>
      <c r="CSZ924" s="28"/>
      <c r="CTA924" s="28"/>
      <c r="CTB924" s="28"/>
      <c r="CTC924" s="28"/>
      <c r="CTD924" s="28"/>
      <c r="CTE924" s="28"/>
      <c r="CTF924" s="28"/>
      <c r="CTG924" s="28"/>
      <c r="CTH924" s="28"/>
      <c r="CTI924" s="28"/>
      <c r="CTJ924" s="28"/>
      <c r="CTK924" s="28"/>
      <c r="CTL924" s="28"/>
      <c r="CTM924" s="28"/>
      <c r="CTN924" s="28"/>
      <c r="CTO924" s="28"/>
      <c r="CTP924" s="28"/>
      <c r="CTQ924" s="28"/>
      <c r="CTR924" s="28"/>
      <c r="CTS924" s="28"/>
      <c r="CTT924" s="28"/>
      <c r="CTU924" s="28"/>
      <c r="CTV924" s="28"/>
      <c r="CTW924" s="28"/>
      <c r="CTX924" s="28"/>
      <c r="CTY924" s="28"/>
      <c r="CTZ924" s="28"/>
      <c r="CUA924" s="28"/>
      <c r="CUB924" s="28"/>
      <c r="CUC924" s="28"/>
      <c r="CUD924" s="28"/>
      <c r="CUE924" s="28"/>
      <c r="CUF924" s="28"/>
      <c r="CUG924" s="28"/>
      <c r="CUH924" s="28"/>
      <c r="CUI924" s="28"/>
      <c r="CUJ924" s="28"/>
      <c r="CUK924" s="28"/>
      <c r="CUL924" s="28"/>
      <c r="CUM924" s="28"/>
      <c r="CUN924" s="28"/>
      <c r="CUO924" s="28"/>
      <c r="CUP924" s="28"/>
      <c r="CUQ924" s="28"/>
      <c r="CUR924" s="28"/>
      <c r="CUS924" s="28"/>
      <c r="CUT924" s="28"/>
      <c r="CUU924" s="28"/>
      <c r="CUV924" s="28"/>
      <c r="CUW924" s="28"/>
      <c r="CUX924" s="28"/>
      <c r="CUY924" s="28"/>
      <c r="CUZ924" s="28"/>
      <c r="CVA924" s="28"/>
      <c r="CVB924" s="28"/>
      <c r="CVC924" s="28"/>
      <c r="CVD924" s="28"/>
      <c r="CVE924" s="28"/>
      <c r="CVF924" s="28"/>
      <c r="CVG924" s="28"/>
      <c r="CVH924" s="28"/>
      <c r="CVI924" s="28"/>
      <c r="CVJ924" s="28"/>
      <c r="CVK924" s="28"/>
      <c r="CVL924" s="28"/>
      <c r="CVM924" s="28"/>
      <c r="CVN924" s="28"/>
      <c r="CVO924" s="28"/>
      <c r="CVP924" s="28"/>
      <c r="CVQ924" s="28"/>
      <c r="CVR924" s="28"/>
      <c r="CVS924" s="28"/>
      <c r="CVT924" s="28"/>
      <c r="CVU924" s="28"/>
      <c r="CVV924" s="28"/>
      <c r="CVW924" s="28"/>
      <c r="CVX924" s="28"/>
      <c r="CVY924" s="28"/>
      <c r="CVZ924" s="28"/>
      <c r="CWA924" s="28"/>
      <c r="CWB924" s="28"/>
      <c r="CWC924" s="28"/>
      <c r="CWD924" s="28"/>
      <c r="CWE924" s="28"/>
      <c r="CWF924" s="28"/>
      <c r="CWG924" s="28"/>
      <c r="CWH924" s="28"/>
      <c r="CWI924" s="28"/>
      <c r="CWJ924" s="28"/>
      <c r="CWK924" s="28"/>
      <c r="CWL924" s="28"/>
      <c r="CWM924" s="28"/>
      <c r="CWN924" s="28"/>
      <c r="CWO924" s="28"/>
      <c r="CWP924" s="28"/>
      <c r="CWQ924" s="28"/>
      <c r="CWR924" s="28"/>
      <c r="CWS924" s="28"/>
      <c r="CWT924" s="28"/>
      <c r="CWU924" s="28"/>
      <c r="CWV924" s="28"/>
      <c r="CWW924" s="28"/>
      <c r="CWX924" s="28"/>
      <c r="CWY924" s="28"/>
      <c r="CWZ924" s="28"/>
      <c r="CXA924" s="28"/>
      <c r="CXB924" s="28"/>
      <c r="CXC924" s="28"/>
      <c r="CXD924" s="28"/>
      <c r="CXE924" s="28"/>
      <c r="CXF924" s="28"/>
      <c r="CXG924" s="28"/>
      <c r="CXH924" s="28"/>
      <c r="CXI924" s="28"/>
      <c r="CXJ924" s="28"/>
      <c r="CXK924" s="28"/>
      <c r="CXL924" s="28"/>
      <c r="CXM924" s="28"/>
      <c r="CXN924" s="28"/>
      <c r="CXO924" s="28"/>
      <c r="CXP924" s="28"/>
      <c r="CXQ924" s="28"/>
      <c r="CXR924" s="28"/>
      <c r="CXS924" s="28"/>
      <c r="CXT924" s="28"/>
      <c r="CXU924" s="28"/>
      <c r="CXV924" s="28"/>
      <c r="CXW924" s="28"/>
      <c r="CXX924" s="28"/>
      <c r="CXY924" s="28"/>
      <c r="CXZ924" s="28"/>
      <c r="CYA924" s="28"/>
      <c r="CYB924" s="28"/>
      <c r="CYC924" s="28"/>
      <c r="CYD924" s="28"/>
      <c r="CYE924" s="28"/>
      <c r="CYF924" s="28"/>
      <c r="CYG924" s="28"/>
      <c r="CYH924" s="28"/>
      <c r="CYI924" s="28"/>
      <c r="CYJ924" s="28"/>
      <c r="CYK924" s="28"/>
      <c r="CYL924" s="28"/>
      <c r="CYM924" s="28"/>
      <c r="CYN924" s="28"/>
      <c r="CYO924" s="28"/>
      <c r="CYP924" s="28"/>
      <c r="CYQ924" s="28"/>
      <c r="CYR924" s="28"/>
      <c r="CYS924" s="28"/>
      <c r="CYT924" s="28"/>
      <c r="CYU924" s="28"/>
      <c r="CYV924" s="28"/>
      <c r="CYW924" s="28"/>
      <c r="CYX924" s="28"/>
      <c r="CYY924" s="28"/>
      <c r="CYZ924" s="28"/>
      <c r="CZA924" s="28"/>
      <c r="CZB924" s="28"/>
      <c r="CZC924" s="28"/>
      <c r="CZD924" s="28"/>
      <c r="CZE924" s="28"/>
      <c r="CZF924" s="28"/>
      <c r="CZG924" s="28"/>
      <c r="CZH924" s="28"/>
      <c r="CZI924" s="28"/>
      <c r="CZJ924" s="28"/>
      <c r="CZK924" s="28"/>
      <c r="CZL924" s="28"/>
      <c r="CZM924" s="28"/>
      <c r="CZN924" s="28"/>
      <c r="CZO924" s="28"/>
      <c r="CZP924" s="28"/>
      <c r="CZQ924" s="28"/>
      <c r="CZR924" s="28"/>
      <c r="CZS924" s="28"/>
      <c r="CZT924" s="28"/>
      <c r="CZU924" s="28"/>
      <c r="CZV924" s="28"/>
      <c r="CZW924" s="28"/>
      <c r="CZX924" s="28"/>
      <c r="CZY924" s="28"/>
      <c r="CZZ924" s="28"/>
      <c r="DAA924" s="28"/>
      <c r="DAB924" s="28"/>
      <c r="DAC924" s="28"/>
      <c r="DAD924" s="28"/>
      <c r="DAE924" s="28"/>
      <c r="DAF924" s="28"/>
      <c r="DAG924" s="28"/>
      <c r="DAH924" s="28"/>
      <c r="DAI924" s="28"/>
      <c r="DAJ924" s="28"/>
      <c r="DAK924" s="28"/>
      <c r="DAL924" s="28"/>
      <c r="DAM924" s="28"/>
      <c r="DAN924" s="28"/>
      <c r="DAO924" s="28"/>
      <c r="DAP924" s="28"/>
      <c r="DAQ924" s="28"/>
      <c r="DAR924" s="28"/>
      <c r="DAS924" s="28"/>
      <c r="DAT924" s="28"/>
      <c r="DAU924" s="28"/>
      <c r="DAV924" s="28"/>
      <c r="DAW924" s="28"/>
      <c r="DAX924" s="28"/>
      <c r="DAY924" s="28"/>
      <c r="DAZ924" s="28"/>
      <c r="DBA924" s="28"/>
      <c r="DBB924" s="28"/>
      <c r="DBC924" s="28"/>
      <c r="DBD924" s="28"/>
      <c r="DBE924" s="28"/>
      <c r="DBF924" s="28"/>
      <c r="DBG924" s="28"/>
      <c r="DBH924" s="28"/>
      <c r="DBI924" s="28"/>
      <c r="DBJ924" s="28"/>
      <c r="DBK924" s="28"/>
      <c r="DBL924" s="28"/>
      <c r="DBM924" s="28"/>
      <c r="DBN924" s="28"/>
      <c r="DBO924" s="28"/>
      <c r="DBP924" s="28"/>
      <c r="DBQ924" s="28"/>
      <c r="DBR924" s="28"/>
      <c r="DBS924" s="28"/>
      <c r="DBT924" s="28"/>
      <c r="DBU924" s="28"/>
      <c r="DBV924" s="28"/>
      <c r="DBW924" s="28"/>
      <c r="DBX924" s="28"/>
      <c r="DBY924" s="28"/>
      <c r="DBZ924" s="28"/>
      <c r="DCA924" s="28"/>
      <c r="DCB924" s="28"/>
      <c r="DCC924" s="28"/>
      <c r="DCD924" s="28"/>
      <c r="DCE924" s="28"/>
      <c r="DCF924" s="28"/>
      <c r="DCG924" s="28"/>
      <c r="DCH924" s="28"/>
      <c r="DCI924" s="28"/>
      <c r="DCJ924" s="28"/>
      <c r="DCK924" s="28"/>
      <c r="DCL924" s="28"/>
      <c r="DCM924" s="28"/>
      <c r="DCN924" s="28"/>
      <c r="DCO924" s="28"/>
      <c r="DCP924" s="28"/>
      <c r="DCQ924" s="28"/>
      <c r="DCR924" s="28"/>
      <c r="DCS924" s="28"/>
      <c r="DCT924" s="28"/>
      <c r="DCU924" s="28"/>
      <c r="DCV924" s="28"/>
      <c r="DCW924" s="28"/>
      <c r="DCX924" s="28"/>
      <c r="DCY924" s="28"/>
      <c r="DCZ924" s="28"/>
      <c r="DDA924" s="28"/>
      <c r="DDB924" s="28"/>
      <c r="DDC924" s="28"/>
      <c r="DDD924" s="28"/>
      <c r="DDE924" s="28"/>
      <c r="DDF924" s="28"/>
      <c r="DDG924" s="28"/>
      <c r="DDH924" s="28"/>
      <c r="DDI924" s="28"/>
      <c r="DDJ924" s="28"/>
      <c r="DDK924" s="28"/>
      <c r="DDL924" s="28"/>
      <c r="DDM924" s="28"/>
      <c r="DDN924" s="28"/>
      <c r="DDO924" s="28"/>
      <c r="DDP924" s="28"/>
      <c r="DDQ924" s="28"/>
      <c r="DDR924" s="28"/>
      <c r="DDS924" s="28"/>
      <c r="DDT924" s="28"/>
      <c r="DDU924" s="28"/>
      <c r="DDV924" s="28"/>
      <c r="DDW924" s="28"/>
      <c r="DDX924" s="28"/>
      <c r="DDY924" s="28"/>
      <c r="DDZ924" s="28"/>
      <c r="DEA924" s="28"/>
      <c r="DEB924" s="28"/>
      <c r="DEC924" s="28"/>
      <c r="DED924" s="28"/>
      <c r="DEE924" s="28"/>
      <c r="DEF924" s="28"/>
      <c r="DEG924" s="28"/>
      <c r="DEH924" s="28"/>
      <c r="DEI924" s="28"/>
      <c r="DEJ924" s="28"/>
      <c r="DEK924" s="28"/>
      <c r="DEL924" s="28"/>
      <c r="DEM924" s="28"/>
      <c r="DEN924" s="28"/>
      <c r="DEO924" s="28"/>
      <c r="DEP924" s="28"/>
      <c r="DEQ924" s="28"/>
      <c r="DER924" s="28"/>
      <c r="DES924" s="28"/>
      <c r="DET924" s="28"/>
      <c r="DEU924" s="28"/>
      <c r="DEV924" s="28"/>
      <c r="DEW924" s="28"/>
      <c r="DEX924" s="28"/>
      <c r="DEY924" s="28"/>
      <c r="DEZ924" s="28"/>
      <c r="DFA924" s="28"/>
      <c r="DFB924" s="28"/>
      <c r="DFC924" s="28"/>
      <c r="DFD924" s="28"/>
      <c r="DFE924" s="28"/>
      <c r="DFF924" s="28"/>
      <c r="DFG924" s="28"/>
      <c r="DFH924" s="28"/>
      <c r="DFI924" s="28"/>
      <c r="DFJ924" s="28"/>
      <c r="DFK924" s="28"/>
      <c r="DFL924" s="28"/>
      <c r="DFM924" s="28"/>
      <c r="DFN924" s="28"/>
      <c r="DFO924" s="28"/>
      <c r="DFP924" s="28"/>
      <c r="DFQ924" s="28"/>
      <c r="DFR924" s="28"/>
      <c r="DFS924" s="28"/>
      <c r="DFT924" s="28"/>
      <c r="DFU924" s="28"/>
      <c r="DFV924" s="28"/>
      <c r="DFW924" s="28"/>
      <c r="DFX924" s="28"/>
      <c r="DFY924" s="28"/>
      <c r="DFZ924" s="28"/>
      <c r="DGA924" s="28"/>
      <c r="DGB924" s="28"/>
      <c r="DGC924" s="28"/>
      <c r="DGD924" s="28"/>
      <c r="DGE924" s="28"/>
      <c r="DGF924" s="28"/>
      <c r="DGG924" s="28"/>
      <c r="DGH924" s="28"/>
      <c r="DGI924" s="28"/>
      <c r="DGJ924" s="28"/>
      <c r="DGK924" s="28"/>
      <c r="DGL924" s="28"/>
      <c r="DGM924" s="28"/>
      <c r="DGN924" s="28"/>
      <c r="DGO924" s="28"/>
      <c r="DGP924" s="28"/>
      <c r="DGQ924" s="28"/>
      <c r="DGR924" s="28"/>
      <c r="DGS924" s="28"/>
      <c r="DGT924" s="28"/>
      <c r="DGU924" s="28"/>
      <c r="DGV924" s="28"/>
      <c r="DGW924" s="28"/>
      <c r="DGX924" s="28"/>
      <c r="DGY924" s="28"/>
      <c r="DGZ924" s="28"/>
      <c r="DHA924" s="28"/>
      <c r="DHB924" s="28"/>
      <c r="DHC924" s="28"/>
      <c r="DHD924" s="28"/>
      <c r="DHE924" s="28"/>
      <c r="DHF924" s="28"/>
      <c r="DHG924" s="28"/>
      <c r="DHH924" s="28"/>
      <c r="DHI924" s="28"/>
      <c r="DHJ924" s="28"/>
      <c r="DHK924" s="28"/>
      <c r="DHL924" s="28"/>
      <c r="DHM924" s="28"/>
      <c r="DHN924" s="28"/>
      <c r="DHO924" s="28"/>
      <c r="DHP924" s="28"/>
      <c r="DHQ924" s="28"/>
      <c r="DHR924" s="28"/>
      <c r="DHS924" s="28"/>
      <c r="DHT924" s="28"/>
      <c r="DHU924" s="28"/>
      <c r="DHV924" s="28"/>
      <c r="DHW924" s="28"/>
      <c r="DHX924" s="28"/>
      <c r="DHY924" s="28"/>
      <c r="DHZ924" s="28"/>
      <c r="DIA924" s="28"/>
      <c r="DIB924" s="28"/>
      <c r="DIC924" s="28"/>
      <c r="DID924" s="28"/>
      <c r="DIE924" s="28"/>
      <c r="DIF924" s="28"/>
      <c r="DIG924" s="28"/>
      <c r="DIH924" s="28"/>
      <c r="DII924" s="28"/>
      <c r="DIJ924" s="28"/>
      <c r="DIK924" s="28"/>
      <c r="DIL924" s="28"/>
      <c r="DIM924" s="28"/>
      <c r="DIN924" s="28"/>
      <c r="DIO924" s="28"/>
      <c r="DIP924" s="28"/>
      <c r="DIQ924" s="28"/>
      <c r="DIR924" s="28"/>
      <c r="DIS924" s="28"/>
      <c r="DIT924" s="28"/>
      <c r="DIU924" s="28"/>
      <c r="DIV924" s="28"/>
      <c r="DIW924" s="28"/>
      <c r="DIX924" s="28"/>
      <c r="DIY924" s="28"/>
      <c r="DIZ924" s="28"/>
      <c r="DJA924" s="28"/>
      <c r="DJB924" s="28"/>
      <c r="DJC924" s="28"/>
      <c r="DJD924" s="28"/>
      <c r="DJE924" s="28"/>
      <c r="DJF924" s="28"/>
      <c r="DJG924" s="28"/>
      <c r="DJH924" s="28"/>
      <c r="DJI924" s="28"/>
      <c r="DJJ924" s="28"/>
      <c r="DJK924" s="28"/>
      <c r="DJL924" s="28"/>
      <c r="DJM924" s="28"/>
      <c r="DJN924" s="28"/>
      <c r="DJO924" s="28"/>
      <c r="DJP924" s="28"/>
      <c r="DJQ924" s="28"/>
      <c r="DJR924" s="28"/>
      <c r="DJS924" s="28"/>
      <c r="DJT924" s="28"/>
      <c r="DJU924" s="28"/>
      <c r="DJV924" s="28"/>
      <c r="DJW924" s="28"/>
      <c r="DJX924" s="28"/>
      <c r="DJY924" s="28"/>
      <c r="DJZ924" s="28"/>
      <c r="DKA924" s="28"/>
      <c r="DKB924" s="28"/>
      <c r="DKC924" s="28"/>
      <c r="DKD924" s="28"/>
      <c r="DKE924" s="28"/>
      <c r="DKF924" s="28"/>
      <c r="DKG924" s="28"/>
      <c r="DKH924" s="28"/>
      <c r="DKI924" s="28"/>
      <c r="DKJ924" s="28"/>
      <c r="DKK924" s="28"/>
      <c r="DKL924" s="28"/>
      <c r="DKM924" s="28"/>
      <c r="DKN924" s="28"/>
      <c r="DKO924" s="28"/>
      <c r="DKP924" s="28"/>
      <c r="DKQ924" s="28"/>
      <c r="DKR924" s="28"/>
      <c r="DKS924" s="28"/>
      <c r="DKT924" s="28"/>
      <c r="DKU924" s="28"/>
      <c r="DKV924" s="28"/>
      <c r="DKW924" s="28"/>
      <c r="DKX924" s="28"/>
      <c r="DKY924" s="28"/>
      <c r="DKZ924" s="28"/>
      <c r="DLA924" s="28"/>
      <c r="DLB924" s="28"/>
      <c r="DLC924" s="28"/>
      <c r="DLD924" s="28"/>
      <c r="DLE924" s="28"/>
      <c r="DLF924" s="28"/>
      <c r="DLG924" s="28"/>
      <c r="DLH924" s="28"/>
      <c r="DLI924" s="28"/>
      <c r="DLJ924" s="28"/>
      <c r="DLK924" s="28"/>
      <c r="DLL924" s="28"/>
      <c r="DLM924" s="28"/>
      <c r="DLN924" s="28"/>
      <c r="DLO924" s="28"/>
      <c r="DLP924" s="28"/>
      <c r="DLQ924" s="28"/>
      <c r="DLR924" s="28"/>
      <c r="DLS924" s="28"/>
      <c r="DLT924" s="28"/>
      <c r="DLU924" s="28"/>
      <c r="DLV924" s="28"/>
      <c r="DLW924" s="28"/>
      <c r="DLX924" s="28"/>
      <c r="DLY924" s="28"/>
      <c r="DLZ924" s="28"/>
      <c r="DMA924" s="28"/>
      <c r="DMB924" s="28"/>
      <c r="DMC924" s="28"/>
      <c r="DMD924" s="28"/>
      <c r="DME924" s="28"/>
      <c r="DMF924" s="28"/>
      <c r="DMG924" s="28"/>
      <c r="DMH924" s="28"/>
      <c r="DMI924" s="28"/>
      <c r="DMJ924" s="28"/>
      <c r="DMK924" s="28"/>
      <c r="DML924" s="28"/>
      <c r="DMM924" s="28"/>
      <c r="DMN924" s="28"/>
      <c r="DMO924" s="28"/>
      <c r="DMP924" s="28"/>
      <c r="DMQ924" s="28"/>
      <c r="DMR924" s="28"/>
      <c r="DMS924" s="28"/>
      <c r="DMT924" s="28"/>
      <c r="DMU924" s="28"/>
      <c r="DMV924" s="28"/>
      <c r="DMW924" s="28"/>
      <c r="DMX924" s="28"/>
      <c r="DMY924" s="28"/>
      <c r="DMZ924" s="28"/>
      <c r="DNA924" s="28"/>
      <c r="DNB924" s="28"/>
      <c r="DNC924" s="28"/>
      <c r="DND924" s="28"/>
      <c r="DNE924" s="28"/>
      <c r="DNF924" s="28"/>
      <c r="DNG924" s="28"/>
      <c r="DNH924" s="28"/>
      <c r="DNI924" s="28"/>
      <c r="DNJ924" s="28"/>
      <c r="DNK924" s="28"/>
      <c r="DNL924" s="28"/>
      <c r="DNM924" s="28"/>
      <c r="DNN924" s="28"/>
      <c r="DNO924" s="28"/>
      <c r="DNP924" s="28"/>
      <c r="DNQ924" s="28"/>
      <c r="DNR924" s="28"/>
      <c r="DNS924" s="28"/>
      <c r="DNT924" s="28"/>
      <c r="DNU924" s="28"/>
      <c r="DNV924" s="28"/>
      <c r="DNW924" s="28"/>
      <c r="DNX924" s="28"/>
      <c r="DNY924" s="28"/>
      <c r="DNZ924" s="28"/>
      <c r="DOA924" s="28"/>
      <c r="DOB924" s="28"/>
      <c r="DOC924" s="28"/>
      <c r="DOD924" s="28"/>
      <c r="DOE924" s="28"/>
      <c r="DOF924" s="28"/>
      <c r="DOG924" s="28"/>
      <c r="DOH924" s="28"/>
      <c r="DOI924" s="28"/>
      <c r="DOJ924" s="28"/>
      <c r="DOK924" s="28"/>
      <c r="DOL924" s="28"/>
      <c r="DOM924" s="28"/>
      <c r="DON924" s="28"/>
      <c r="DOO924" s="28"/>
      <c r="DOP924" s="28"/>
      <c r="DOQ924" s="28"/>
      <c r="DOR924" s="28"/>
      <c r="DOS924" s="28"/>
      <c r="DOT924" s="28"/>
      <c r="DOU924" s="28"/>
      <c r="DOV924" s="28"/>
      <c r="DOW924" s="28"/>
      <c r="DOX924" s="28"/>
      <c r="DOY924" s="28"/>
      <c r="DOZ924" s="28"/>
      <c r="DPA924" s="28"/>
      <c r="DPB924" s="28"/>
      <c r="DPC924" s="28"/>
      <c r="DPD924" s="28"/>
      <c r="DPE924" s="28"/>
      <c r="DPF924" s="28"/>
      <c r="DPG924" s="28"/>
      <c r="DPH924" s="28"/>
      <c r="DPI924" s="28"/>
      <c r="DPJ924" s="28"/>
      <c r="DPK924" s="28"/>
      <c r="DPL924" s="28"/>
      <c r="DPM924" s="28"/>
      <c r="DPN924" s="28"/>
      <c r="DPO924" s="28"/>
      <c r="DPP924" s="28"/>
      <c r="DPQ924" s="28"/>
      <c r="DPR924" s="28"/>
      <c r="DPS924" s="28"/>
      <c r="DPT924" s="28"/>
      <c r="DPU924" s="28"/>
      <c r="DPV924" s="28"/>
      <c r="DPW924" s="28"/>
      <c r="DPX924" s="28"/>
      <c r="DPY924" s="28"/>
      <c r="DPZ924" s="28"/>
      <c r="DQA924" s="28"/>
      <c r="DQB924" s="28"/>
      <c r="DQC924" s="28"/>
      <c r="DQD924" s="28"/>
      <c r="DQE924" s="28"/>
      <c r="DQF924" s="28"/>
      <c r="DQG924" s="28"/>
      <c r="DQH924" s="28"/>
      <c r="DQI924" s="28"/>
      <c r="DQJ924" s="28"/>
      <c r="DQK924" s="28"/>
      <c r="DQL924" s="28"/>
      <c r="DQM924" s="28"/>
      <c r="DQN924" s="28"/>
      <c r="DQO924" s="28"/>
      <c r="DQP924" s="28"/>
      <c r="DQQ924" s="28"/>
      <c r="DQR924" s="28"/>
      <c r="DQS924" s="28"/>
      <c r="DQT924" s="28"/>
      <c r="DQU924" s="28"/>
      <c r="DQV924" s="28"/>
      <c r="DQW924" s="28"/>
      <c r="DQX924" s="28"/>
      <c r="DQY924" s="28"/>
      <c r="DQZ924" s="28"/>
      <c r="DRA924" s="28"/>
      <c r="DRB924" s="28"/>
      <c r="DRC924" s="28"/>
      <c r="DRD924" s="28"/>
      <c r="DRE924" s="28"/>
      <c r="DRF924" s="28"/>
      <c r="DRG924" s="28"/>
      <c r="DRH924" s="28"/>
      <c r="DRI924" s="28"/>
      <c r="DRJ924" s="28"/>
      <c r="DRK924" s="28"/>
      <c r="DRL924" s="28"/>
      <c r="DRM924" s="28"/>
      <c r="DRN924" s="28"/>
      <c r="DRO924" s="28"/>
      <c r="DRP924" s="28"/>
      <c r="DRQ924" s="28"/>
      <c r="DRR924" s="28"/>
      <c r="DRS924" s="28"/>
      <c r="DRT924" s="28"/>
      <c r="DRU924" s="28"/>
      <c r="DRV924" s="28"/>
      <c r="DRW924" s="28"/>
      <c r="DRX924" s="28"/>
      <c r="DRY924" s="28"/>
      <c r="DRZ924" s="28"/>
      <c r="DSA924" s="28"/>
      <c r="DSB924" s="28"/>
      <c r="DSC924" s="28"/>
      <c r="DSD924" s="28"/>
      <c r="DSE924" s="28"/>
      <c r="DSF924" s="28"/>
      <c r="DSG924" s="28"/>
      <c r="DSH924" s="28"/>
      <c r="DSI924" s="28"/>
      <c r="DSJ924" s="28"/>
      <c r="DSK924" s="28"/>
      <c r="DSL924" s="28"/>
      <c r="DSM924" s="28"/>
      <c r="DSN924" s="28"/>
      <c r="DSO924" s="28"/>
      <c r="DSP924" s="28"/>
      <c r="DSQ924" s="28"/>
      <c r="DSR924" s="28"/>
      <c r="DSS924" s="28"/>
      <c r="DST924" s="28"/>
      <c r="DSU924" s="28"/>
      <c r="DSV924" s="28"/>
      <c r="DSW924" s="28"/>
      <c r="DSX924" s="28"/>
      <c r="DSY924" s="28"/>
      <c r="DSZ924" s="28"/>
      <c r="DTA924" s="28"/>
      <c r="DTB924" s="28"/>
      <c r="DTC924" s="28"/>
      <c r="DTD924" s="28"/>
      <c r="DTE924" s="28"/>
      <c r="DTF924" s="28"/>
      <c r="DTG924" s="28"/>
      <c r="DTH924" s="28"/>
      <c r="DTI924" s="28"/>
      <c r="DTJ924" s="28"/>
      <c r="DTK924" s="28"/>
      <c r="DTL924" s="28"/>
      <c r="DTM924" s="28"/>
      <c r="DTN924" s="28"/>
      <c r="DTO924" s="28"/>
      <c r="DTP924" s="28"/>
      <c r="DTQ924" s="28"/>
      <c r="DTR924" s="28"/>
      <c r="DTS924" s="28"/>
      <c r="DTT924" s="28"/>
      <c r="DTU924" s="28"/>
      <c r="DTV924" s="28"/>
      <c r="DTW924" s="28"/>
      <c r="DTX924" s="28"/>
      <c r="DTY924" s="28"/>
      <c r="DTZ924" s="28"/>
      <c r="DUA924" s="28"/>
      <c r="DUB924" s="28"/>
      <c r="DUC924" s="28"/>
      <c r="DUD924" s="28"/>
      <c r="DUE924" s="28"/>
      <c r="DUF924" s="28"/>
      <c r="DUG924" s="28"/>
      <c r="DUH924" s="28"/>
      <c r="DUI924" s="28"/>
      <c r="DUJ924" s="28"/>
      <c r="DUK924" s="28"/>
      <c r="DUL924" s="28"/>
      <c r="DUM924" s="28"/>
      <c r="DUN924" s="28"/>
      <c r="DUO924" s="28"/>
      <c r="DUP924" s="28"/>
      <c r="DUQ924" s="28"/>
      <c r="DUR924" s="28"/>
      <c r="DUS924" s="28"/>
      <c r="DUT924" s="28"/>
      <c r="DUU924" s="28"/>
      <c r="DUV924" s="28"/>
      <c r="DUW924" s="28"/>
      <c r="DUX924" s="28"/>
      <c r="DUY924" s="28"/>
      <c r="DUZ924" s="28"/>
      <c r="DVA924" s="28"/>
      <c r="DVB924" s="28"/>
      <c r="DVC924" s="28"/>
      <c r="DVD924" s="28"/>
      <c r="DVE924" s="28"/>
      <c r="DVF924" s="28"/>
      <c r="DVG924" s="28"/>
      <c r="DVH924" s="28"/>
      <c r="DVI924" s="28"/>
      <c r="DVJ924" s="28"/>
      <c r="DVK924" s="28"/>
      <c r="DVL924" s="28"/>
      <c r="DVM924" s="28"/>
      <c r="DVN924" s="28"/>
      <c r="DVO924" s="28"/>
      <c r="DVP924" s="28"/>
      <c r="DVQ924" s="28"/>
      <c r="DVR924" s="28"/>
      <c r="DVS924" s="28"/>
      <c r="DVT924" s="28"/>
      <c r="DVU924" s="28"/>
      <c r="DVV924" s="28"/>
      <c r="DVW924" s="28"/>
      <c r="DVX924" s="28"/>
      <c r="DVY924" s="28"/>
      <c r="DVZ924" s="28"/>
      <c r="DWA924" s="28"/>
      <c r="DWB924" s="28"/>
      <c r="DWC924" s="28"/>
      <c r="DWD924" s="28"/>
      <c r="DWE924" s="28"/>
      <c r="DWF924" s="28"/>
      <c r="DWG924" s="28"/>
      <c r="DWH924" s="28"/>
      <c r="DWI924" s="28"/>
      <c r="DWJ924" s="28"/>
      <c r="DWK924" s="28"/>
      <c r="DWL924" s="28"/>
      <c r="DWM924" s="28"/>
      <c r="DWN924" s="28"/>
      <c r="DWO924" s="28"/>
      <c r="DWP924" s="28"/>
      <c r="DWQ924" s="28"/>
      <c r="DWR924" s="28"/>
      <c r="DWS924" s="28"/>
      <c r="DWT924" s="28"/>
      <c r="DWU924" s="28"/>
      <c r="DWV924" s="28"/>
      <c r="DWW924" s="28"/>
      <c r="DWX924" s="28"/>
      <c r="DWY924" s="28"/>
      <c r="DWZ924" s="28"/>
      <c r="DXA924" s="28"/>
      <c r="DXB924" s="28"/>
      <c r="DXC924" s="28"/>
      <c r="DXD924" s="28"/>
      <c r="DXE924" s="28"/>
      <c r="DXF924" s="28"/>
      <c r="DXG924" s="28"/>
      <c r="DXH924" s="28"/>
      <c r="DXI924" s="28"/>
      <c r="DXJ924" s="28"/>
      <c r="DXK924" s="28"/>
      <c r="DXL924" s="28"/>
      <c r="DXM924" s="28"/>
      <c r="DXN924" s="28"/>
      <c r="DXO924" s="28"/>
      <c r="DXP924" s="28"/>
      <c r="DXQ924" s="28"/>
      <c r="DXR924" s="28"/>
      <c r="DXS924" s="28"/>
      <c r="DXT924" s="28"/>
      <c r="DXU924" s="28"/>
      <c r="DXV924" s="28"/>
      <c r="DXW924" s="28"/>
      <c r="DXX924" s="28"/>
      <c r="DXY924" s="28"/>
      <c r="DXZ924" s="28"/>
      <c r="DYA924" s="28"/>
      <c r="DYB924" s="28"/>
      <c r="DYC924" s="28"/>
      <c r="DYD924" s="28"/>
      <c r="DYE924" s="28"/>
      <c r="DYF924" s="28"/>
      <c r="DYG924" s="28"/>
      <c r="DYH924" s="28"/>
      <c r="DYI924" s="28"/>
      <c r="DYJ924" s="28"/>
      <c r="DYK924" s="28"/>
      <c r="DYL924" s="28"/>
      <c r="DYM924" s="28"/>
      <c r="DYN924" s="28"/>
      <c r="DYO924" s="28"/>
      <c r="DYP924" s="28"/>
      <c r="DYQ924" s="28"/>
      <c r="DYR924" s="28"/>
      <c r="DYS924" s="28"/>
      <c r="DYT924" s="28"/>
      <c r="DYU924" s="28"/>
      <c r="DYV924" s="28"/>
      <c r="DYW924" s="28"/>
      <c r="DYX924" s="28"/>
      <c r="DYY924" s="28"/>
      <c r="DYZ924" s="28"/>
      <c r="DZA924" s="28"/>
      <c r="DZB924" s="28"/>
      <c r="DZC924" s="28"/>
      <c r="DZD924" s="28"/>
      <c r="DZE924" s="28"/>
      <c r="DZF924" s="28"/>
      <c r="DZG924" s="28"/>
      <c r="DZH924" s="28"/>
      <c r="DZI924" s="28"/>
      <c r="DZJ924" s="28"/>
      <c r="DZK924" s="28"/>
      <c r="DZL924" s="28"/>
      <c r="DZM924" s="28"/>
      <c r="DZN924" s="28"/>
      <c r="DZO924" s="28"/>
      <c r="DZP924" s="28"/>
      <c r="DZQ924" s="28"/>
      <c r="DZR924" s="28"/>
      <c r="DZS924" s="28"/>
      <c r="DZT924" s="28"/>
      <c r="DZU924" s="28"/>
      <c r="DZV924" s="28"/>
      <c r="DZW924" s="28"/>
      <c r="DZX924" s="28"/>
      <c r="DZY924" s="28"/>
      <c r="DZZ924" s="28"/>
      <c r="EAA924" s="28"/>
      <c r="EAB924" s="28"/>
      <c r="EAC924" s="28"/>
      <c r="EAD924" s="28"/>
      <c r="EAE924" s="28"/>
      <c r="EAF924" s="28"/>
      <c r="EAG924" s="28"/>
      <c r="EAH924" s="28"/>
      <c r="EAI924" s="28"/>
      <c r="EAJ924" s="28"/>
      <c r="EAK924" s="28"/>
      <c r="EAL924" s="28"/>
      <c r="EAM924" s="28"/>
      <c r="EAN924" s="28"/>
      <c r="EAO924" s="28"/>
      <c r="EAP924" s="28"/>
      <c r="EAQ924" s="28"/>
      <c r="EAR924" s="28"/>
      <c r="EAS924" s="28"/>
      <c r="EAT924" s="28"/>
      <c r="EAU924" s="28"/>
      <c r="EAV924" s="28"/>
      <c r="EAW924" s="28"/>
      <c r="EAX924" s="28"/>
      <c r="EAY924" s="28"/>
      <c r="EAZ924" s="28"/>
      <c r="EBA924" s="28"/>
      <c r="EBB924" s="28"/>
      <c r="EBC924" s="28"/>
      <c r="EBD924" s="28"/>
      <c r="EBE924" s="28"/>
      <c r="EBF924" s="28"/>
      <c r="EBG924" s="28"/>
      <c r="EBH924" s="28"/>
      <c r="EBI924" s="28"/>
      <c r="EBJ924" s="28"/>
      <c r="EBK924" s="28"/>
      <c r="EBL924" s="28"/>
      <c r="EBM924" s="28"/>
      <c r="EBN924" s="28"/>
      <c r="EBO924" s="28"/>
      <c r="EBP924" s="28"/>
      <c r="EBQ924" s="28"/>
      <c r="EBR924" s="28"/>
      <c r="EBS924" s="28"/>
      <c r="EBT924" s="28"/>
      <c r="EBU924" s="28"/>
      <c r="EBV924" s="28"/>
      <c r="EBW924" s="28"/>
      <c r="EBX924" s="28"/>
      <c r="EBY924" s="28"/>
      <c r="EBZ924" s="28"/>
      <c r="ECA924" s="28"/>
      <c r="ECB924" s="28"/>
      <c r="ECC924" s="28"/>
      <c r="ECD924" s="28"/>
      <c r="ECE924" s="28"/>
      <c r="ECF924" s="28"/>
      <c r="ECG924" s="28"/>
      <c r="ECH924" s="28"/>
      <c r="ECI924" s="28"/>
      <c r="ECJ924" s="28"/>
      <c r="ECK924" s="28"/>
      <c r="ECL924" s="28"/>
      <c r="ECM924" s="28"/>
      <c r="ECN924" s="28"/>
      <c r="ECO924" s="28"/>
      <c r="ECP924" s="28"/>
      <c r="ECQ924" s="28"/>
      <c r="ECR924" s="28"/>
      <c r="ECS924" s="28"/>
      <c r="ECT924" s="28"/>
      <c r="ECU924" s="28"/>
      <c r="ECV924" s="28"/>
      <c r="ECW924" s="28"/>
      <c r="ECX924" s="28"/>
      <c r="ECY924" s="28"/>
      <c r="ECZ924" s="28"/>
      <c r="EDA924" s="28"/>
      <c r="EDB924" s="28"/>
      <c r="EDC924" s="28"/>
      <c r="EDD924" s="28"/>
      <c r="EDE924" s="28"/>
      <c r="EDF924" s="28"/>
      <c r="EDG924" s="28"/>
      <c r="EDH924" s="28"/>
      <c r="EDI924" s="28"/>
      <c r="EDJ924" s="28"/>
      <c r="EDK924" s="28"/>
      <c r="EDL924" s="28"/>
      <c r="EDM924" s="28"/>
      <c r="EDN924" s="28"/>
      <c r="EDO924" s="28"/>
      <c r="EDP924" s="28"/>
      <c r="EDQ924" s="28"/>
      <c r="EDR924" s="28"/>
      <c r="EDS924" s="28"/>
      <c r="EDT924" s="28"/>
      <c r="EDU924" s="28"/>
      <c r="EDV924" s="28"/>
      <c r="EDW924" s="28"/>
      <c r="EDX924" s="28"/>
      <c r="EDY924" s="28"/>
      <c r="EDZ924" s="28"/>
      <c r="EEA924" s="28"/>
      <c r="EEB924" s="28"/>
      <c r="EEC924" s="28"/>
      <c r="EED924" s="28"/>
      <c r="EEE924" s="28"/>
      <c r="EEF924" s="28"/>
      <c r="EEG924" s="28"/>
      <c r="EEH924" s="28"/>
      <c r="EEI924" s="28"/>
      <c r="EEJ924" s="28"/>
      <c r="EEK924" s="28"/>
      <c r="EEL924" s="28"/>
      <c r="EEM924" s="28"/>
      <c r="EEN924" s="28"/>
      <c r="EEO924" s="28"/>
      <c r="EEP924" s="28"/>
      <c r="EEQ924" s="28"/>
      <c r="EER924" s="28"/>
      <c r="EES924" s="28"/>
      <c r="EET924" s="28"/>
      <c r="EEU924" s="28"/>
      <c r="EEV924" s="28"/>
      <c r="EEW924" s="28"/>
      <c r="EEX924" s="28"/>
      <c r="EEY924" s="28"/>
      <c r="EEZ924" s="28"/>
      <c r="EFA924" s="28"/>
      <c r="EFB924" s="28"/>
      <c r="EFC924" s="28"/>
      <c r="EFD924" s="28"/>
      <c r="EFE924" s="28"/>
      <c r="EFF924" s="28"/>
      <c r="EFG924" s="28"/>
      <c r="EFH924" s="28"/>
      <c r="EFI924" s="28"/>
      <c r="EFJ924" s="28"/>
      <c r="EFK924" s="28"/>
      <c r="EFL924" s="28"/>
      <c r="EFM924" s="28"/>
      <c r="EFN924" s="28"/>
      <c r="EFO924" s="28"/>
      <c r="EFP924" s="28"/>
      <c r="EFQ924" s="28"/>
      <c r="EFR924" s="28"/>
      <c r="EFS924" s="28"/>
      <c r="EFT924" s="28"/>
      <c r="EFU924" s="28"/>
      <c r="EFV924" s="28"/>
      <c r="EFW924" s="28"/>
      <c r="EFX924" s="28"/>
      <c r="EFY924" s="28"/>
      <c r="EFZ924" s="28"/>
      <c r="EGA924" s="28"/>
      <c r="EGB924" s="28"/>
      <c r="EGC924" s="28"/>
      <c r="EGD924" s="28"/>
      <c r="EGE924" s="28"/>
      <c r="EGF924" s="28"/>
      <c r="EGG924" s="28"/>
      <c r="EGH924" s="28"/>
      <c r="EGI924" s="28"/>
      <c r="EGJ924" s="28"/>
      <c r="EGK924" s="28"/>
      <c r="EGL924" s="28"/>
      <c r="EGM924" s="28"/>
      <c r="EGN924" s="28"/>
      <c r="EGO924" s="28"/>
      <c r="EGP924" s="28"/>
      <c r="EGQ924" s="28"/>
      <c r="EGR924" s="28"/>
      <c r="EGS924" s="28"/>
      <c r="EGT924" s="28"/>
      <c r="EGU924" s="28"/>
      <c r="EGV924" s="28"/>
      <c r="EGW924" s="28"/>
      <c r="EGX924" s="28"/>
      <c r="EGY924" s="28"/>
      <c r="EGZ924" s="28"/>
      <c r="EHA924" s="28"/>
      <c r="EHB924" s="28"/>
      <c r="EHC924" s="28"/>
      <c r="EHD924" s="28"/>
      <c r="EHE924" s="28"/>
      <c r="EHF924" s="28"/>
      <c r="EHG924" s="28"/>
      <c r="EHH924" s="28"/>
      <c r="EHI924" s="28"/>
      <c r="EHJ924" s="28"/>
      <c r="EHK924" s="28"/>
      <c r="EHL924" s="28"/>
      <c r="EHM924" s="28"/>
      <c r="EHN924" s="28"/>
      <c r="EHO924" s="28"/>
      <c r="EHP924" s="28"/>
      <c r="EHQ924" s="28"/>
      <c r="EHR924" s="28"/>
      <c r="EHS924" s="28"/>
      <c r="EHT924" s="28"/>
      <c r="EHU924" s="28"/>
      <c r="EHV924" s="28"/>
      <c r="EHW924" s="28"/>
      <c r="EHX924" s="28"/>
      <c r="EHY924" s="28"/>
      <c r="EHZ924" s="28"/>
      <c r="EIA924" s="28"/>
      <c r="EIB924" s="28"/>
      <c r="EIC924" s="28"/>
      <c r="EID924" s="28"/>
      <c r="EIE924" s="28"/>
      <c r="EIF924" s="28"/>
      <c r="EIG924" s="28"/>
      <c r="EIH924" s="28"/>
      <c r="EII924" s="28"/>
      <c r="EIJ924" s="28"/>
      <c r="EIK924" s="28"/>
      <c r="EIL924" s="28"/>
      <c r="EIM924" s="28"/>
      <c r="EIN924" s="28"/>
      <c r="EIO924" s="28"/>
      <c r="EIP924" s="28"/>
      <c r="EIQ924" s="28"/>
      <c r="EIR924" s="28"/>
      <c r="EIS924" s="28"/>
      <c r="EIT924" s="28"/>
      <c r="EIU924" s="28"/>
      <c r="EIV924" s="28"/>
      <c r="EIW924" s="28"/>
      <c r="EIX924" s="28"/>
      <c r="EIY924" s="28"/>
      <c r="EIZ924" s="28"/>
      <c r="EJA924" s="28"/>
      <c r="EJB924" s="28"/>
      <c r="EJC924" s="28"/>
      <c r="EJD924" s="28"/>
      <c r="EJE924" s="28"/>
      <c r="EJF924" s="28"/>
      <c r="EJG924" s="28"/>
      <c r="EJH924" s="28"/>
      <c r="EJI924" s="28"/>
      <c r="EJJ924" s="28"/>
      <c r="EJK924" s="28"/>
      <c r="EJL924" s="28"/>
      <c r="EJM924" s="28"/>
      <c r="EJN924" s="28"/>
      <c r="EJO924" s="28"/>
      <c r="EJP924" s="28"/>
      <c r="EJQ924" s="28"/>
      <c r="EJR924" s="28"/>
      <c r="EJS924" s="28"/>
      <c r="EJT924" s="28"/>
      <c r="EJU924" s="28"/>
      <c r="EJV924" s="28"/>
      <c r="EJW924" s="28"/>
      <c r="EJX924" s="28"/>
      <c r="EJY924" s="28"/>
      <c r="EJZ924" s="28"/>
      <c r="EKA924" s="28"/>
      <c r="EKB924" s="28"/>
      <c r="EKC924" s="28"/>
      <c r="EKD924" s="28"/>
      <c r="EKE924" s="28"/>
      <c r="EKF924" s="28"/>
      <c r="EKG924" s="28"/>
      <c r="EKH924" s="28"/>
      <c r="EKI924" s="28"/>
      <c r="EKJ924" s="28"/>
      <c r="EKK924" s="28"/>
      <c r="EKL924" s="28"/>
      <c r="EKM924" s="28"/>
      <c r="EKN924" s="28"/>
      <c r="EKO924" s="28"/>
      <c r="EKP924" s="28"/>
      <c r="EKQ924" s="28"/>
      <c r="EKR924" s="28"/>
      <c r="EKS924" s="28"/>
      <c r="EKT924" s="28"/>
      <c r="EKU924" s="28"/>
      <c r="EKV924" s="28"/>
      <c r="EKW924" s="28"/>
      <c r="EKX924" s="28"/>
      <c r="EKY924" s="28"/>
      <c r="EKZ924" s="28"/>
      <c r="ELA924" s="28"/>
      <c r="ELB924" s="28"/>
      <c r="ELC924" s="28"/>
      <c r="ELD924" s="28"/>
      <c r="ELE924" s="28"/>
      <c r="ELF924" s="28"/>
      <c r="ELG924" s="28"/>
      <c r="ELH924" s="28"/>
      <c r="ELI924" s="28"/>
      <c r="ELJ924" s="28"/>
      <c r="ELK924" s="28"/>
      <c r="ELL924" s="28"/>
      <c r="ELM924" s="28"/>
      <c r="ELN924" s="28"/>
      <c r="ELO924" s="28"/>
      <c r="ELP924" s="28"/>
      <c r="ELQ924" s="28"/>
      <c r="ELR924" s="28"/>
      <c r="ELS924" s="28"/>
      <c r="ELT924" s="28"/>
      <c r="ELU924" s="28"/>
      <c r="ELV924" s="28"/>
      <c r="ELW924" s="28"/>
      <c r="ELX924" s="28"/>
      <c r="ELY924" s="28"/>
      <c r="ELZ924" s="28"/>
      <c r="EMA924" s="28"/>
      <c r="EMB924" s="28"/>
      <c r="EMC924" s="28"/>
      <c r="EMD924" s="28"/>
      <c r="EME924" s="28"/>
      <c r="EMF924" s="28"/>
      <c r="EMG924" s="28"/>
      <c r="EMH924" s="28"/>
      <c r="EMI924" s="28"/>
      <c r="EMJ924" s="28"/>
      <c r="EMK924" s="28"/>
      <c r="EML924" s="28"/>
      <c r="EMM924" s="28"/>
      <c r="EMN924" s="28"/>
      <c r="EMO924" s="28"/>
      <c r="EMP924" s="28"/>
      <c r="EMQ924" s="28"/>
      <c r="EMR924" s="28"/>
      <c r="EMS924" s="28"/>
      <c r="EMT924" s="28"/>
      <c r="EMU924" s="28"/>
      <c r="EMV924" s="28"/>
      <c r="EMW924" s="28"/>
      <c r="EMX924" s="28"/>
      <c r="EMY924" s="28"/>
      <c r="EMZ924" s="28"/>
      <c r="ENA924" s="28"/>
      <c r="ENB924" s="28"/>
      <c r="ENC924" s="28"/>
      <c r="END924" s="28"/>
      <c r="ENE924" s="28"/>
      <c r="ENF924" s="28"/>
      <c r="ENG924" s="28"/>
      <c r="ENH924" s="28"/>
      <c r="ENI924" s="28"/>
      <c r="ENJ924" s="28"/>
      <c r="ENK924" s="28"/>
      <c r="ENL924" s="28"/>
      <c r="ENM924" s="28"/>
      <c r="ENN924" s="28"/>
      <c r="ENO924" s="28"/>
      <c r="ENP924" s="28"/>
      <c r="ENQ924" s="28"/>
      <c r="ENR924" s="28"/>
      <c r="ENS924" s="28"/>
      <c r="ENT924" s="28"/>
      <c r="ENU924" s="28"/>
      <c r="ENV924" s="28"/>
      <c r="ENW924" s="28"/>
      <c r="ENX924" s="28"/>
      <c r="ENY924" s="28"/>
      <c r="ENZ924" s="28"/>
      <c r="EOA924" s="28"/>
      <c r="EOB924" s="28"/>
      <c r="EOC924" s="28"/>
      <c r="EOD924" s="28"/>
      <c r="EOE924" s="28"/>
      <c r="EOF924" s="28"/>
      <c r="EOG924" s="28"/>
      <c r="EOH924" s="28"/>
      <c r="EOI924" s="28"/>
      <c r="EOJ924" s="28"/>
      <c r="EOK924" s="28"/>
      <c r="EOL924" s="28"/>
      <c r="EOM924" s="28"/>
      <c r="EON924" s="28"/>
      <c r="EOO924" s="28"/>
      <c r="EOP924" s="28"/>
      <c r="EOQ924" s="28"/>
      <c r="EOR924" s="28"/>
      <c r="EOS924" s="28"/>
      <c r="EOT924" s="28"/>
      <c r="EOU924" s="28"/>
      <c r="EOV924" s="28"/>
      <c r="EOW924" s="28"/>
      <c r="EOX924" s="28"/>
      <c r="EOY924" s="28"/>
      <c r="EOZ924" s="28"/>
      <c r="EPA924" s="28"/>
      <c r="EPB924" s="28"/>
      <c r="EPC924" s="28"/>
      <c r="EPD924" s="28"/>
      <c r="EPE924" s="28"/>
      <c r="EPF924" s="28"/>
      <c r="EPG924" s="28"/>
      <c r="EPH924" s="28"/>
      <c r="EPI924" s="28"/>
      <c r="EPJ924" s="28"/>
      <c r="EPK924" s="28"/>
      <c r="EPL924" s="28"/>
      <c r="EPM924" s="28"/>
      <c r="EPN924" s="28"/>
      <c r="EPO924" s="28"/>
      <c r="EPP924" s="28"/>
      <c r="EPQ924" s="28"/>
      <c r="EPR924" s="28"/>
      <c r="EPS924" s="28"/>
      <c r="EPT924" s="28"/>
      <c r="EPU924" s="28"/>
      <c r="EPV924" s="28"/>
      <c r="EPW924" s="28"/>
      <c r="EPX924" s="28"/>
      <c r="EPY924" s="28"/>
      <c r="EPZ924" s="28"/>
      <c r="EQA924" s="28"/>
      <c r="EQB924" s="28"/>
      <c r="EQC924" s="28"/>
      <c r="EQD924" s="28"/>
      <c r="EQE924" s="28"/>
      <c r="EQF924" s="28"/>
      <c r="EQG924" s="28"/>
      <c r="EQH924" s="28"/>
      <c r="EQI924" s="28"/>
      <c r="EQJ924" s="28"/>
      <c r="EQK924" s="28"/>
      <c r="EQL924" s="28"/>
      <c r="EQM924" s="28"/>
      <c r="EQN924" s="28"/>
      <c r="EQO924" s="28"/>
      <c r="EQP924" s="28"/>
      <c r="EQQ924" s="28"/>
      <c r="EQR924" s="28"/>
      <c r="EQS924" s="28"/>
      <c r="EQT924" s="28"/>
      <c r="EQU924" s="28"/>
      <c r="EQV924" s="28"/>
      <c r="EQW924" s="28"/>
      <c r="EQX924" s="28"/>
      <c r="EQY924" s="28"/>
      <c r="EQZ924" s="28"/>
      <c r="ERA924" s="28"/>
      <c r="ERB924" s="28"/>
      <c r="ERC924" s="28"/>
      <c r="ERD924" s="28"/>
      <c r="ERE924" s="28"/>
      <c r="ERF924" s="28"/>
      <c r="ERG924" s="28"/>
      <c r="ERH924" s="28"/>
      <c r="ERI924" s="28"/>
      <c r="ERJ924" s="28"/>
      <c r="ERK924" s="28"/>
      <c r="ERL924" s="28"/>
      <c r="ERM924" s="28"/>
      <c r="ERN924" s="28"/>
      <c r="ERO924" s="28"/>
      <c r="ERP924" s="28"/>
      <c r="ERQ924" s="28"/>
      <c r="ERR924" s="28"/>
      <c r="ERS924" s="28"/>
      <c r="ERT924" s="28"/>
      <c r="ERU924" s="28"/>
      <c r="ERV924" s="28"/>
      <c r="ERW924" s="28"/>
      <c r="ERX924" s="28"/>
      <c r="ERY924" s="28"/>
      <c r="ERZ924" s="28"/>
      <c r="ESA924" s="28"/>
      <c r="ESB924" s="28"/>
      <c r="ESC924" s="28"/>
      <c r="ESD924" s="28"/>
      <c r="ESE924" s="28"/>
      <c r="ESF924" s="28"/>
      <c r="ESG924" s="28"/>
      <c r="ESH924" s="28"/>
      <c r="ESI924" s="28"/>
      <c r="ESJ924" s="28"/>
      <c r="ESK924" s="28"/>
      <c r="ESL924" s="28"/>
      <c r="ESM924" s="28"/>
      <c r="ESN924" s="28"/>
      <c r="ESO924" s="28"/>
      <c r="ESP924" s="28"/>
      <c r="ESQ924" s="28"/>
      <c r="ESR924" s="28"/>
      <c r="ESS924" s="28"/>
      <c r="EST924" s="28"/>
      <c r="ESU924" s="28"/>
      <c r="ESV924" s="28"/>
      <c r="ESW924" s="28"/>
      <c r="ESX924" s="28"/>
      <c r="ESY924" s="28"/>
      <c r="ESZ924" s="28"/>
      <c r="ETA924" s="28"/>
      <c r="ETB924" s="28"/>
      <c r="ETC924" s="28"/>
      <c r="ETD924" s="28"/>
      <c r="ETE924" s="28"/>
      <c r="ETF924" s="28"/>
      <c r="ETG924" s="28"/>
      <c r="ETH924" s="28"/>
      <c r="ETI924" s="28"/>
      <c r="ETJ924" s="28"/>
      <c r="ETK924" s="28"/>
      <c r="ETL924" s="28"/>
      <c r="ETM924" s="28"/>
      <c r="ETN924" s="28"/>
      <c r="ETO924" s="28"/>
      <c r="ETP924" s="28"/>
      <c r="ETQ924" s="28"/>
      <c r="ETR924" s="28"/>
      <c r="ETS924" s="28"/>
      <c r="ETT924" s="28"/>
      <c r="ETU924" s="28"/>
      <c r="ETV924" s="28"/>
      <c r="ETW924" s="28"/>
      <c r="ETX924" s="28"/>
      <c r="ETY924" s="28"/>
      <c r="ETZ924" s="28"/>
      <c r="EUA924" s="28"/>
      <c r="EUB924" s="28"/>
      <c r="EUC924" s="28"/>
      <c r="EUD924" s="28"/>
      <c r="EUE924" s="28"/>
      <c r="EUF924" s="28"/>
      <c r="EUG924" s="28"/>
      <c r="EUH924" s="28"/>
      <c r="EUI924" s="28"/>
      <c r="EUJ924" s="28"/>
      <c r="EUK924" s="28"/>
      <c r="EUL924" s="28"/>
      <c r="EUM924" s="28"/>
      <c r="EUN924" s="28"/>
      <c r="EUO924" s="28"/>
      <c r="EUP924" s="28"/>
      <c r="EUQ924" s="28"/>
      <c r="EUR924" s="28"/>
      <c r="EUS924" s="28"/>
      <c r="EUT924" s="28"/>
      <c r="EUU924" s="28"/>
      <c r="EUV924" s="28"/>
      <c r="EUW924" s="28"/>
      <c r="EUX924" s="28"/>
      <c r="EUY924" s="28"/>
      <c r="EUZ924" s="28"/>
      <c r="EVA924" s="28"/>
      <c r="EVB924" s="28"/>
      <c r="EVC924" s="28"/>
      <c r="EVD924" s="28"/>
      <c r="EVE924" s="28"/>
      <c r="EVF924" s="28"/>
      <c r="EVG924" s="28"/>
      <c r="EVH924" s="28"/>
      <c r="EVI924" s="28"/>
      <c r="EVJ924" s="28"/>
      <c r="EVK924" s="28"/>
      <c r="EVL924" s="28"/>
      <c r="EVM924" s="28"/>
      <c r="EVN924" s="28"/>
      <c r="EVO924" s="28"/>
      <c r="EVP924" s="28"/>
      <c r="EVQ924" s="28"/>
      <c r="EVR924" s="28"/>
      <c r="EVS924" s="28"/>
      <c r="EVT924" s="28"/>
      <c r="EVU924" s="28"/>
      <c r="EVV924" s="28"/>
      <c r="EVW924" s="28"/>
      <c r="EVX924" s="28"/>
      <c r="EVY924" s="28"/>
      <c r="EVZ924" s="28"/>
      <c r="EWA924" s="28"/>
      <c r="EWB924" s="28"/>
      <c r="EWC924" s="28"/>
      <c r="EWD924" s="28"/>
      <c r="EWE924" s="28"/>
      <c r="EWF924" s="28"/>
      <c r="EWG924" s="28"/>
      <c r="EWH924" s="28"/>
      <c r="EWI924" s="28"/>
      <c r="EWJ924" s="28"/>
      <c r="EWK924" s="28"/>
      <c r="EWL924" s="28"/>
      <c r="EWM924" s="28"/>
      <c r="EWN924" s="28"/>
      <c r="EWO924" s="28"/>
      <c r="EWP924" s="28"/>
      <c r="EWQ924" s="28"/>
      <c r="EWR924" s="28"/>
      <c r="EWS924" s="28"/>
      <c r="EWT924" s="28"/>
      <c r="EWU924" s="28"/>
      <c r="EWV924" s="28"/>
      <c r="EWW924" s="28"/>
      <c r="EWX924" s="28"/>
      <c r="EWY924" s="28"/>
      <c r="EWZ924" s="28"/>
      <c r="EXA924" s="28"/>
      <c r="EXB924" s="28"/>
      <c r="EXC924" s="28"/>
      <c r="EXD924" s="28"/>
      <c r="EXE924" s="28"/>
      <c r="EXF924" s="28"/>
      <c r="EXG924" s="28"/>
      <c r="EXH924" s="28"/>
      <c r="EXI924" s="28"/>
      <c r="EXJ924" s="28"/>
      <c r="EXK924" s="28"/>
      <c r="EXL924" s="28"/>
      <c r="EXM924" s="28"/>
      <c r="EXN924" s="28"/>
      <c r="EXO924" s="28"/>
      <c r="EXP924" s="28"/>
      <c r="EXQ924" s="28"/>
      <c r="EXR924" s="28"/>
      <c r="EXS924" s="28"/>
      <c r="EXT924" s="28"/>
      <c r="EXU924" s="28"/>
      <c r="EXV924" s="28"/>
      <c r="EXW924" s="28"/>
      <c r="EXX924" s="28"/>
      <c r="EXY924" s="28"/>
      <c r="EXZ924" s="28"/>
      <c r="EYA924" s="28"/>
      <c r="EYB924" s="28"/>
      <c r="EYC924" s="28"/>
      <c r="EYD924" s="28"/>
      <c r="EYE924" s="28"/>
      <c r="EYF924" s="28"/>
      <c r="EYG924" s="28"/>
      <c r="EYH924" s="28"/>
      <c r="EYI924" s="28"/>
      <c r="EYJ924" s="28"/>
      <c r="EYK924" s="28"/>
      <c r="EYL924" s="28"/>
      <c r="EYM924" s="28"/>
      <c r="EYN924" s="28"/>
      <c r="EYO924" s="28"/>
      <c r="EYP924" s="28"/>
      <c r="EYQ924" s="28"/>
      <c r="EYR924" s="28"/>
      <c r="EYS924" s="28"/>
      <c r="EYT924" s="28"/>
      <c r="EYU924" s="28"/>
      <c r="EYV924" s="28"/>
      <c r="EYW924" s="28"/>
      <c r="EYX924" s="28"/>
      <c r="EYY924" s="28"/>
      <c r="EYZ924" s="28"/>
      <c r="EZA924" s="28"/>
      <c r="EZB924" s="28"/>
      <c r="EZC924" s="28"/>
      <c r="EZD924" s="28"/>
      <c r="EZE924" s="28"/>
      <c r="EZF924" s="28"/>
      <c r="EZG924" s="28"/>
      <c r="EZH924" s="28"/>
      <c r="EZI924" s="28"/>
      <c r="EZJ924" s="28"/>
      <c r="EZK924" s="28"/>
      <c r="EZL924" s="28"/>
      <c r="EZM924" s="28"/>
      <c r="EZN924" s="28"/>
      <c r="EZO924" s="28"/>
      <c r="EZP924" s="28"/>
      <c r="EZQ924" s="28"/>
      <c r="EZR924" s="28"/>
      <c r="EZS924" s="28"/>
      <c r="EZT924" s="28"/>
      <c r="EZU924" s="28"/>
      <c r="EZV924" s="28"/>
      <c r="EZW924" s="28"/>
      <c r="EZX924" s="28"/>
      <c r="EZY924" s="28"/>
      <c r="EZZ924" s="28"/>
      <c r="FAA924" s="28"/>
      <c r="FAB924" s="28"/>
      <c r="FAC924" s="28"/>
      <c r="FAD924" s="28"/>
      <c r="FAE924" s="28"/>
      <c r="FAF924" s="28"/>
      <c r="FAG924" s="28"/>
      <c r="FAH924" s="28"/>
      <c r="FAI924" s="28"/>
      <c r="FAJ924" s="28"/>
      <c r="FAK924" s="28"/>
      <c r="FAL924" s="28"/>
      <c r="FAM924" s="28"/>
      <c r="FAN924" s="28"/>
      <c r="FAO924" s="28"/>
      <c r="FAP924" s="28"/>
      <c r="FAQ924" s="28"/>
      <c r="FAR924" s="28"/>
      <c r="FAS924" s="28"/>
      <c r="FAT924" s="28"/>
      <c r="FAU924" s="28"/>
      <c r="FAV924" s="28"/>
      <c r="FAW924" s="28"/>
      <c r="FAX924" s="28"/>
      <c r="FAY924" s="28"/>
      <c r="FAZ924" s="28"/>
      <c r="FBA924" s="28"/>
      <c r="FBB924" s="28"/>
      <c r="FBC924" s="28"/>
      <c r="FBD924" s="28"/>
      <c r="FBE924" s="28"/>
      <c r="FBF924" s="28"/>
      <c r="FBG924" s="28"/>
      <c r="FBH924" s="28"/>
      <c r="FBI924" s="28"/>
      <c r="FBJ924" s="28"/>
      <c r="FBK924" s="28"/>
      <c r="FBL924" s="28"/>
      <c r="FBM924" s="28"/>
      <c r="FBN924" s="28"/>
      <c r="FBO924" s="28"/>
      <c r="FBP924" s="28"/>
      <c r="FBQ924" s="28"/>
      <c r="FBR924" s="28"/>
      <c r="FBS924" s="28"/>
      <c r="FBT924" s="28"/>
      <c r="FBU924" s="28"/>
      <c r="FBV924" s="28"/>
      <c r="FBW924" s="28"/>
      <c r="FBX924" s="28"/>
      <c r="FBY924" s="28"/>
      <c r="FBZ924" s="28"/>
      <c r="FCA924" s="28"/>
      <c r="FCB924" s="28"/>
      <c r="FCC924" s="28"/>
      <c r="FCD924" s="28"/>
      <c r="FCE924" s="28"/>
      <c r="FCF924" s="28"/>
      <c r="FCG924" s="28"/>
      <c r="FCH924" s="28"/>
      <c r="FCI924" s="28"/>
      <c r="FCJ924" s="28"/>
      <c r="FCK924" s="28"/>
      <c r="FCL924" s="28"/>
      <c r="FCM924" s="28"/>
      <c r="FCN924" s="28"/>
      <c r="FCO924" s="28"/>
      <c r="FCP924" s="28"/>
      <c r="FCQ924" s="28"/>
      <c r="FCR924" s="28"/>
      <c r="FCS924" s="28"/>
      <c r="FCT924" s="28"/>
      <c r="FCU924" s="28"/>
      <c r="FCV924" s="28"/>
      <c r="FCW924" s="28"/>
      <c r="FCX924" s="28"/>
      <c r="FCY924" s="28"/>
      <c r="FCZ924" s="28"/>
      <c r="FDA924" s="28"/>
      <c r="FDB924" s="28"/>
      <c r="FDC924" s="28"/>
      <c r="FDD924" s="28"/>
      <c r="FDE924" s="28"/>
      <c r="FDF924" s="28"/>
      <c r="FDG924" s="28"/>
      <c r="FDH924" s="28"/>
      <c r="FDI924" s="28"/>
      <c r="FDJ924" s="28"/>
      <c r="FDK924" s="28"/>
      <c r="FDL924" s="28"/>
      <c r="FDM924" s="28"/>
      <c r="FDN924" s="28"/>
      <c r="FDO924" s="28"/>
      <c r="FDP924" s="28"/>
      <c r="FDQ924" s="28"/>
      <c r="FDR924" s="28"/>
      <c r="FDS924" s="28"/>
      <c r="FDT924" s="28"/>
      <c r="FDU924" s="28"/>
      <c r="FDV924" s="28"/>
      <c r="FDW924" s="28"/>
      <c r="FDX924" s="28"/>
      <c r="FDY924" s="28"/>
      <c r="FDZ924" s="28"/>
      <c r="FEA924" s="28"/>
      <c r="FEB924" s="28"/>
      <c r="FEC924" s="28"/>
      <c r="FED924" s="28"/>
      <c r="FEE924" s="28"/>
      <c r="FEF924" s="28"/>
      <c r="FEG924" s="28"/>
      <c r="FEH924" s="28"/>
      <c r="FEI924" s="28"/>
      <c r="FEJ924" s="28"/>
      <c r="FEK924" s="28"/>
      <c r="FEL924" s="28"/>
      <c r="FEM924" s="28"/>
      <c r="FEN924" s="28"/>
      <c r="FEO924" s="28"/>
      <c r="FEP924" s="28"/>
      <c r="FEQ924" s="28"/>
      <c r="FER924" s="28"/>
      <c r="FES924" s="28"/>
      <c r="FET924" s="28"/>
      <c r="FEU924" s="28"/>
      <c r="FEV924" s="28"/>
      <c r="FEW924" s="28"/>
      <c r="FEX924" s="28"/>
      <c r="FEY924" s="28"/>
      <c r="FEZ924" s="28"/>
      <c r="FFA924" s="28"/>
      <c r="FFB924" s="28"/>
      <c r="FFC924" s="28"/>
      <c r="FFD924" s="28"/>
      <c r="FFE924" s="28"/>
      <c r="FFF924" s="28"/>
      <c r="FFG924" s="28"/>
      <c r="FFH924" s="28"/>
      <c r="FFI924" s="28"/>
      <c r="FFJ924" s="28"/>
      <c r="FFK924" s="28"/>
      <c r="FFL924" s="28"/>
      <c r="FFM924" s="28"/>
      <c r="FFN924" s="28"/>
      <c r="FFO924" s="28"/>
      <c r="FFP924" s="28"/>
      <c r="FFQ924" s="28"/>
      <c r="FFR924" s="28"/>
      <c r="FFS924" s="28"/>
      <c r="FFT924" s="28"/>
      <c r="FFU924" s="28"/>
      <c r="FFV924" s="28"/>
      <c r="FFW924" s="28"/>
      <c r="FFX924" s="28"/>
      <c r="FFY924" s="28"/>
      <c r="FFZ924" s="28"/>
      <c r="FGA924" s="28"/>
      <c r="FGB924" s="28"/>
      <c r="FGC924" s="28"/>
      <c r="FGD924" s="28"/>
      <c r="FGE924" s="28"/>
      <c r="FGF924" s="28"/>
      <c r="FGG924" s="28"/>
      <c r="FGH924" s="28"/>
      <c r="FGI924" s="28"/>
      <c r="FGJ924" s="28"/>
      <c r="FGK924" s="28"/>
      <c r="FGL924" s="28"/>
      <c r="FGM924" s="28"/>
      <c r="FGN924" s="28"/>
      <c r="FGO924" s="28"/>
      <c r="FGP924" s="28"/>
      <c r="FGQ924" s="28"/>
      <c r="FGR924" s="28"/>
      <c r="FGS924" s="28"/>
      <c r="FGT924" s="28"/>
      <c r="FGU924" s="28"/>
      <c r="FGV924" s="28"/>
      <c r="FGW924" s="28"/>
      <c r="FGX924" s="28"/>
      <c r="FGY924" s="28"/>
      <c r="FGZ924" s="28"/>
      <c r="FHA924" s="28"/>
      <c r="FHB924" s="28"/>
      <c r="FHC924" s="28"/>
      <c r="FHD924" s="28"/>
      <c r="FHE924" s="28"/>
      <c r="FHF924" s="28"/>
      <c r="FHG924" s="28"/>
      <c r="FHH924" s="28"/>
      <c r="FHI924" s="28"/>
      <c r="FHJ924" s="28"/>
      <c r="FHK924" s="28"/>
      <c r="FHL924" s="28"/>
      <c r="FHM924" s="28"/>
      <c r="FHN924" s="28"/>
      <c r="FHO924" s="28"/>
      <c r="FHP924" s="28"/>
      <c r="FHQ924" s="28"/>
      <c r="FHR924" s="28"/>
      <c r="FHS924" s="28"/>
      <c r="FHT924" s="28"/>
      <c r="FHU924" s="28"/>
      <c r="FHV924" s="28"/>
      <c r="FHW924" s="28"/>
      <c r="FHX924" s="28"/>
      <c r="FHY924" s="28"/>
      <c r="FHZ924" s="28"/>
      <c r="FIA924" s="28"/>
      <c r="FIB924" s="28"/>
      <c r="FIC924" s="28"/>
      <c r="FID924" s="28"/>
      <c r="FIE924" s="28"/>
      <c r="FIF924" s="28"/>
      <c r="FIG924" s="28"/>
      <c r="FIH924" s="28"/>
      <c r="FII924" s="28"/>
      <c r="FIJ924" s="28"/>
      <c r="FIK924" s="28"/>
      <c r="FIL924" s="28"/>
      <c r="FIM924" s="28"/>
      <c r="FIN924" s="28"/>
      <c r="FIO924" s="28"/>
      <c r="FIP924" s="28"/>
      <c r="FIQ924" s="28"/>
      <c r="FIR924" s="28"/>
      <c r="FIS924" s="28"/>
      <c r="FIT924" s="28"/>
      <c r="FIU924" s="28"/>
      <c r="FIV924" s="28"/>
      <c r="FIW924" s="28"/>
      <c r="FIX924" s="28"/>
      <c r="FIY924" s="28"/>
      <c r="FIZ924" s="28"/>
      <c r="FJA924" s="28"/>
      <c r="FJB924" s="28"/>
      <c r="FJC924" s="28"/>
      <c r="FJD924" s="28"/>
      <c r="FJE924" s="28"/>
      <c r="FJF924" s="28"/>
      <c r="FJG924" s="28"/>
      <c r="FJH924" s="28"/>
      <c r="FJI924" s="28"/>
      <c r="FJJ924" s="28"/>
      <c r="FJK924" s="28"/>
      <c r="FJL924" s="28"/>
      <c r="FJM924" s="28"/>
      <c r="FJN924" s="28"/>
      <c r="FJO924" s="28"/>
      <c r="FJP924" s="28"/>
      <c r="FJQ924" s="28"/>
      <c r="FJR924" s="28"/>
      <c r="FJS924" s="28"/>
      <c r="FJT924" s="28"/>
      <c r="FJU924" s="28"/>
      <c r="FJV924" s="28"/>
      <c r="FJW924" s="28"/>
      <c r="FJX924" s="28"/>
      <c r="FJY924" s="28"/>
      <c r="FJZ924" s="28"/>
      <c r="FKA924" s="28"/>
      <c r="FKB924" s="28"/>
      <c r="FKC924" s="28"/>
      <c r="FKD924" s="28"/>
      <c r="FKE924" s="28"/>
      <c r="FKF924" s="28"/>
      <c r="FKG924" s="28"/>
      <c r="FKH924" s="28"/>
      <c r="FKI924" s="28"/>
      <c r="FKJ924" s="28"/>
      <c r="FKK924" s="28"/>
      <c r="FKL924" s="28"/>
      <c r="FKM924" s="28"/>
      <c r="FKN924" s="28"/>
      <c r="FKO924" s="28"/>
      <c r="FKP924" s="28"/>
      <c r="FKQ924" s="28"/>
      <c r="FKR924" s="28"/>
      <c r="FKS924" s="28"/>
      <c r="FKT924" s="28"/>
      <c r="FKU924" s="28"/>
      <c r="FKV924" s="28"/>
      <c r="FKW924" s="28"/>
      <c r="FKX924" s="28"/>
      <c r="FKY924" s="28"/>
      <c r="FKZ924" s="28"/>
      <c r="FLA924" s="28"/>
      <c r="FLB924" s="28"/>
      <c r="FLC924" s="28"/>
      <c r="FLD924" s="28"/>
      <c r="FLE924" s="28"/>
      <c r="FLF924" s="28"/>
      <c r="FLG924" s="28"/>
      <c r="FLH924" s="28"/>
      <c r="FLI924" s="28"/>
      <c r="FLJ924" s="28"/>
      <c r="FLK924" s="28"/>
      <c r="FLL924" s="28"/>
      <c r="FLM924" s="28"/>
      <c r="FLN924" s="28"/>
      <c r="FLO924" s="28"/>
      <c r="FLP924" s="28"/>
      <c r="FLQ924" s="28"/>
      <c r="FLR924" s="28"/>
      <c r="FLS924" s="28"/>
      <c r="FLT924" s="28"/>
      <c r="FLU924" s="28"/>
      <c r="FLV924" s="28"/>
      <c r="FLW924" s="28"/>
      <c r="FLX924" s="28"/>
      <c r="FLY924" s="28"/>
      <c r="FLZ924" s="28"/>
      <c r="FMA924" s="28"/>
      <c r="FMB924" s="28"/>
      <c r="FMC924" s="28"/>
      <c r="FMD924" s="28"/>
      <c r="FME924" s="28"/>
      <c r="FMF924" s="28"/>
      <c r="FMG924" s="28"/>
      <c r="FMH924" s="28"/>
      <c r="FMI924" s="28"/>
      <c r="FMJ924" s="28"/>
      <c r="FMK924" s="28"/>
      <c r="FML924" s="28"/>
      <c r="FMM924" s="28"/>
      <c r="FMN924" s="28"/>
      <c r="FMO924" s="28"/>
      <c r="FMP924" s="28"/>
      <c r="FMQ924" s="28"/>
      <c r="FMR924" s="28"/>
      <c r="FMS924" s="28"/>
      <c r="FMT924" s="28"/>
      <c r="FMU924" s="28"/>
      <c r="FMV924" s="28"/>
      <c r="FMW924" s="28"/>
      <c r="FMX924" s="28"/>
      <c r="FMY924" s="28"/>
      <c r="FMZ924" s="28"/>
      <c r="FNA924" s="28"/>
      <c r="FNB924" s="28"/>
      <c r="FNC924" s="28"/>
      <c r="FND924" s="28"/>
      <c r="FNE924" s="28"/>
      <c r="FNF924" s="28"/>
      <c r="FNG924" s="28"/>
      <c r="FNH924" s="28"/>
      <c r="FNI924" s="28"/>
      <c r="FNJ924" s="28"/>
      <c r="FNK924" s="28"/>
      <c r="FNL924" s="28"/>
      <c r="FNM924" s="28"/>
      <c r="FNN924" s="28"/>
      <c r="FNO924" s="28"/>
      <c r="FNP924" s="28"/>
      <c r="FNQ924" s="28"/>
      <c r="FNR924" s="28"/>
      <c r="FNS924" s="28"/>
      <c r="FNT924" s="28"/>
      <c r="FNU924" s="28"/>
      <c r="FNV924" s="28"/>
      <c r="FNW924" s="28"/>
      <c r="FNX924" s="28"/>
      <c r="FNY924" s="28"/>
      <c r="FNZ924" s="28"/>
      <c r="FOA924" s="28"/>
      <c r="FOB924" s="28"/>
      <c r="FOC924" s="28"/>
      <c r="FOD924" s="28"/>
      <c r="FOE924" s="28"/>
      <c r="FOF924" s="28"/>
      <c r="FOG924" s="28"/>
      <c r="FOH924" s="28"/>
      <c r="FOI924" s="28"/>
      <c r="FOJ924" s="28"/>
      <c r="FOK924" s="28"/>
      <c r="FOL924" s="28"/>
      <c r="FOM924" s="28"/>
      <c r="FON924" s="28"/>
      <c r="FOO924" s="28"/>
      <c r="FOP924" s="28"/>
      <c r="FOQ924" s="28"/>
      <c r="FOR924" s="28"/>
      <c r="FOS924" s="28"/>
      <c r="FOT924" s="28"/>
      <c r="FOU924" s="28"/>
      <c r="FOV924" s="28"/>
      <c r="FOW924" s="28"/>
      <c r="FOX924" s="28"/>
      <c r="FOY924" s="28"/>
      <c r="FOZ924" s="28"/>
      <c r="FPA924" s="28"/>
      <c r="FPB924" s="28"/>
      <c r="FPC924" s="28"/>
      <c r="FPD924" s="28"/>
      <c r="FPE924" s="28"/>
      <c r="FPF924" s="28"/>
      <c r="FPG924" s="28"/>
      <c r="FPH924" s="28"/>
      <c r="FPI924" s="28"/>
      <c r="FPJ924" s="28"/>
      <c r="FPK924" s="28"/>
      <c r="FPL924" s="28"/>
      <c r="FPM924" s="28"/>
      <c r="FPN924" s="28"/>
      <c r="FPO924" s="28"/>
      <c r="FPP924" s="28"/>
      <c r="FPQ924" s="28"/>
      <c r="FPR924" s="28"/>
      <c r="FPS924" s="28"/>
      <c r="FPT924" s="28"/>
      <c r="FPU924" s="28"/>
      <c r="FPV924" s="28"/>
      <c r="FPW924" s="28"/>
      <c r="FPX924" s="28"/>
      <c r="FPY924" s="28"/>
      <c r="FPZ924" s="28"/>
      <c r="FQA924" s="28"/>
      <c r="FQB924" s="28"/>
      <c r="FQC924" s="28"/>
      <c r="FQD924" s="28"/>
      <c r="FQE924" s="28"/>
      <c r="FQF924" s="28"/>
      <c r="FQG924" s="28"/>
      <c r="FQH924" s="28"/>
      <c r="FQI924" s="28"/>
      <c r="FQJ924" s="28"/>
      <c r="FQK924" s="28"/>
      <c r="FQL924" s="28"/>
      <c r="FQM924" s="28"/>
      <c r="FQN924" s="28"/>
      <c r="FQO924" s="28"/>
      <c r="FQP924" s="28"/>
      <c r="FQQ924" s="28"/>
      <c r="FQR924" s="28"/>
      <c r="FQS924" s="28"/>
      <c r="FQT924" s="28"/>
      <c r="FQU924" s="28"/>
      <c r="FQV924" s="28"/>
      <c r="FQW924" s="28"/>
      <c r="FQX924" s="28"/>
      <c r="FQY924" s="28"/>
      <c r="FQZ924" s="28"/>
      <c r="FRA924" s="28"/>
      <c r="FRB924" s="28"/>
      <c r="FRC924" s="28"/>
      <c r="FRD924" s="28"/>
      <c r="FRE924" s="28"/>
      <c r="FRF924" s="28"/>
      <c r="FRG924" s="28"/>
      <c r="FRH924" s="28"/>
      <c r="FRI924" s="28"/>
      <c r="FRJ924" s="28"/>
      <c r="FRK924" s="28"/>
      <c r="FRL924" s="28"/>
      <c r="FRM924" s="28"/>
      <c r="FRN924" s="28"/>
      <c r="FRO924" s="28"/>
      <c r="FRP924" s="28"/>
      <c r="FRQ924" s="28"/>
      <c r="FRR924" s="28"/>
      <c r="FRS924" s="28"/>
      <c r="FRT924" s="28"/>
      <c r="FRU924" s="28"/>
      <c r="FRV924" s="28"/>
      <c r="FRW924" s="28"/>
      <c r="FRX924" s="28"/>
      <c r="FRY924" s="28"/>
      <c r="FRZ924" s="28"/>
      <c r="FSA924" s="28"/>
      <c r="FSB924" s="28"/>
      <c r="FSC924" s="28"/>
      <c r="FSD924" s="28"/>
      <c r="FSE924" s="28"/>
      <c r="FSF924" s="28"/>
      <c r="FSG924" s="28"/>
      <c r="FSH924" s="28"/>
      <c r="FSI924" s="28"/>
      <c r="FSJ924" s="28"/>
      <c r="FSK924" s="28"/>
      <c r="FSL924" s="28"/>
      <c r="FSM924" s="28"/>
      <c r="FSN924" s="28"/>
      <c r="FSO924" s="28"/>
      <c r="FSP924" s="28"/>
      <c r="FSQ924" s="28"/>
      <c r="FSR924" s="28"/>
      <c r="FSS924" s="28"/>
      <c r="FST924" s="28"/>
      <c r="FSU924" s="28"/>
      <c r="FSV924" s="28"/>
      <c r="FSW924" s="28"/>
      <c r="FSX924" s="28"/>
      <c r="FSY924" s="28"/>
      <c r="FSZ924" s="28"/>
      <c r="FTA924" s="28"/>
      <c r="FTB924" s="28"/>
      <c r="FTC924" s="28"/>
      <c r="FTD924" s="28"/>
      <c r="FTE924" s="28"/>
      <c r="FTF924" s="28"/>
      <c r="FTG924" s="28"/>
      <c r="FTH924" s="28"/>
      <c r="FTI924" s="28"/>
      <c r="FTJ924" s="28"/>
      <c r="FTK924" s="28"/>
      <c r="FTL924" s="28"/>
      <c r="FTM924" s="28"/>
      <c r="FTN924" s="28"/>
      <c r="FTO924" s="28"/>
      <c r="FTP924" s="28"/>
      <c r="FTQ924" s="28"/>
      <c r="FTR924" s="28"/>
      <c r="FTS924" s="28"/>
      <c r="FTT924" s="28"/>
      <c r="FTU924" s="28"/>
      <c r="FTV924" s="28"/>
      <c r="FTW924" s="28"/>
      <c r="FTX924" s="28"/>
      <c r="FTY924" s="28"/>
      <c r="FTZ924" s="28"/>
      <c r="FUA924" s="28"/>
      <c r="FUB924" s="28"/>
      <c r="FUC924" s="28"/>
      <c r="FUD924" s="28"/>
      <c r="FUE924" s="28"/>
      <c r="FUF924" s="28"/>
      <c r="FUG924" s="28"/>
      <c r="FUH924" s="28"/>
      <c r="FUI924" s="28"/>
      <c r="FUJ924" s="28"/>
      <c r="FUK924" s="28"/>
      <c r="FUL924" s="28"/>
      <c r="FUM924" s="28"/>
      <c r="FUN924" s="28"/>
      <c r="FUO924" s="28"/>
      <c r="FUP924" s="28"/>
      <c r="FUQ924" s="28"/>
      <c r="FUR924" s="28"/>
      <c r="FUS924" s="28"/>
      <c r="FUT924" s="28"/>
      <c r="FUU924" s="28"/>
      <c r="FUV924" s="28"/>
      <c r="FUW924" s="28"/>
      <c r="FUX924" s="28"/>
      <c r="FUY924" s="28"/>
      <c r="FUZ924" s="28"/>
      <c r="FVA924" s="28"/>
      <c r="FVB924" s="28"/>
      <c r="FVC924" s="28"/>
      <c r="FVD924" s="28"/>
      <c r="FVE924" s="28"/>
      <c r="FVF924" s="28"/>
      <c r="FVG924" s="28"/>
      <c r="FVH924" s="28"/>
      <c r="FVI924" s="28"/>
      <c r="FVJ924" s="28"/>
      <c r="FVK924" s="28"/>
      <c r="FVL924" s="28"/>
      <c r="FVM924" s="28"/>
      <c r="FVN924" s="28"/>
      <c r="FVO924" s="28"/>
      <c r="FVP924" s="28"/>
      <c r="FVQ924" s="28"/>
      <c r="FVR924" s="28"/>
      <c r="FVS924" s="28"/>
      <c r="FVT924" s="28"/>
      <c r="FVU924" s="28"/>
      <c r="FVV924" s="28"/>
      <c r="FVW924" s="28"/>
      <c r="FVX924" s="28"/>
      <c r="FVY924" s="28"/>
      <c r="FVZ924" s="28"/>
      <c r="FWA924" s="28"/>
      <c r="FWB924" s="28"/>
      <c r="FWC924" s="28"/>
      <c r="FWD924" s="28"/>
      <c r="FWE924" s="28"/>
      <c r="FWF924" s="28"/>
      <c r="FWG924" s="28"/>
      <c r="FWH924" s="28"/>
      <c r="FWI924" s="28"/>
      <c r="FWJ924" s="28"/>
      <c r="FWK924" s="28"/>
      <c r="FWL924" s="28"/>
      <c r="FWM924" s="28"/>
      <c r="FWN924" s="28"/>
      <c r="FWO924" s="28"/>
      <c r="FWP924" s="28"/>
      <c r="FWQ924" s="28"/>
      <c r="FWR924" s="28"/>
      <c r="FWS924" s="28"/>
      <c r="FWT924" s="28"/>
      <c r="FWU924" s="28"/>
      <c r="FWV924" s="28"/>
      <c r="FWW924" s="28"/>
      <c r="FWX924" s="28"/>
      <c r="FWY924" s="28"/>
      <c r="FWZ924" s="28"/>
      <c r="FXA924" s="28"/>
      <c r="FXB924" s="28"/>
      <c r="FXC924" s="28"/>
      <c r="FXD924" s="28"/>
      <c r="FXE924" s="28"/>
      <c r="FXF924" s="28"/>
      <c r="FXG924" s="28"/>
      <c r="FXH924" s="28"/>
      <c r="FXI924" s="28"/>
      <c r="FXJ924" s="28"/>
      <c r="FXK924" s="28"/>
      <c r="FXL924" s="28"/>
      <c r="FXM924" s="28"/>
      <c r="FXN924" s="28"/>
      <c r="FXO924" s="28"/>
      <c r="FXP924" s="28"/>
      <c r="FXQ924" s="28"/>
      <c r="FXR924" s="28"/>
      <c r="FXS924" s="28"/>
      <c r="FXT924" s="28"/>
      <c r="FXU924" s="28"/>
      <c r="FXV924" s="28"/>
      <c r="FXW924" s="28"/>
      <c r="FXX924" s="28"/>
      <c r="FXY924" s="28"/>
      <c r="FXZ924" s="28"/>
      <c r="FYA924" s="28"/>
      <c r="FYB924" s="28"/>
      <c r="FYC924" s="28"/>
      <c r="FYD924" s="28"/>
      <c r="FYE924" s="28"/>
      <c r="FYF924" s="28"/>
      <c r="FYG924" s="28"/>
      <c r="FYH924" s="28"/>
      <c r="FYI924" s="28"/>
      <c r="FYJ924" s="28"/>
      <c r="FYK924" s="28"/>
      <c r="FYL924" s="28"/>
      <c r="FYM924" s="28"/>
      <c r="FYN924" s="28"/>
      <c r="FYO924" s="28"/>
      <c r="FYP924" s="28"/>
      <c r="FYQ924" s="28"/>
      <c r="FYR924" s="28"/>
      <c r="FYS924" s="28"/>
      <c r="FYT924" s="28"/>
      <c r="FYU924" s="28"/>
      <c r="FYV924" s="28"/>
      <c r="FYW924" s="28"/>
      <c r="FYX924" s="28"/>
      <c r="FYY924" s="28"/>
      <c r="FYZ924" s="28"/>
      <c r="FZA924" s="28"/>
      <c r="FZB924" s="28"/>
      <c r="FZC924" s="28"/>
      <c r="FZD924" s="28"/>
      <c r="FZE924" s="28"/>
      <c r="FZF924" s="28"/>
      <c r="FZG924" s="28"/>
      <c r="FZH924" s="28"/>
      <c r="FZI924" s="28"/>
      <c r="FZJ924" s="28"/>
      <c r="FZK924" s="28"/>
      <c r="FZL924" s="28"/>
      <c r="FZM924" s="28"/>
      <c r="FZN924" s="28"/>
      <c r="FZO924" s="28"/>
      <c r="FZP924" s="28"/>
      <c r="FZQ924" s="28"/>
      <c r="FZR924" s="28"/>
      <c r="FZS924" s="28"/>
      <c r="FZT924" s="28"/>
      <c r="FZU924" s="28"/>
      <c r="FZV924" s="28"/>
      <c r="FZW924" s="28"/>
      <c r="FZX924" s="28"/>
      <c r="FZY924" s="28"/>
      <c r="FZZ924" s="28"/>
      <c r="GAA924" s="28"/>
      <c r="GAB924" s="28"/>
      <c r="GAC924" s="28"/>
      <c r="GAD924" s="28"/>
      <c r="GAE924" s="28"/>
      <c r="GAF924" s="28"/>
      <c r="GAG924" s="28"/>
      <c r="GAH924" s="28"/>
      <c r="GAI924" s="28"/>
      <c r="GAJ924" s="28"/>
      <c r="GAK924" s="28"/>
      <c r="GAL924" s="28"/>
      <c r="GAM924" s="28"/>
      <c r="GAN924" s="28"/>
      <c r="GAO924" s="28"/>
      <c r="GAP924" s="28"/>
      <c r="GAQ924" s="28"/>
      <c r="GAR924" s="28"/>
      <c r="GAS924" s="28"/>
      <c r="GAT924" s="28"/>
      <c r="GAU924" s="28"/>
      <c r="GAV924" s="28"/>
      <c r="GAW924" s="28"/>
      <c r="GAX924" s="28"/>
      <c r="GAY924" s="28"/>
      <c r="GAZ924" s="28"/>
      <c r="GBA924" s="28"/>
      <c r="GBB924" s="28"/>
      <c r="GBC924" s="28"/>
      <c r="GBD924" s="28"/>
      <c r="GBE924" s="28"/>
      <c r="GBF924" s="28"/>
      <c r="GBG924" s="28"/>
      <c r="GBH924" s="28"/>
      <c r="GBI924" s="28"/>
      <c r="GBJ924" s="28"/>
      <c r="GBK924" s="28"/>
      <c r="GBL924" s="28"/>
      <c r="GBM924" s="28"/>
      <c r="GBN924" s="28"/>
      <c r="GBO924" s="28"/>
      <c r="GBP924" s="28"/>
      <c r="GBQ924" s="28"/>
      <c r="GBR924" s="28"/>
      <c r="GBS924" s="28"/>
      <c r="GBT924" s="28"/>
      <c r="GBU924" s="28"/>
      <c r="GBV924" s="28"/>
      <c r="GBW924" s="28"/>
      <c r="GBX924" s="28"/>
      <c r="GBY924" s="28"/>
      <c r="GBZ924" s="28"/>
      <c r="GCA924" s="28"/>
      <c r="GCB924" s="28"/>
      <c r="GCC924" s="28"/>
      <c r="GCD924" s="28"/>
      <c r="GCE924" s="28"/>
      <c r="GCF924" s="28"/>
      <c r="GCG924" s="28"/>
      <c r="GCH924" s="28"/>
      <c r="GCI924" s="28"/>
      <c r="GCJ924" s="28"/>
      <c r="GCK924" s="28"/>
      <c r="GCL924" s="28"/>
      <c r="GCM924" s="28"/>
      <c r="GCN924" s="28"/>
      <c r="GCO924" s="28"/>
      <c r="GCP924" s="28"/>
      <c r="GCQ924" s="28"/>
      <c r="GCR924" s="28"/>
      <c r="GCS924" s="28"/>
      <c r="GCT924" s="28"/>
      <c r="GCU924" s="28"/>
      <c r="GCV924" s="28"/>
      <c r="GCW924" s="28"/>
      <c r="GCX924" s="28"/>
      <c r="GCY924" s="28"/>
      <c r="GCZ924" s="28"/>
      <c r="GDA924" s="28"/>
      <c r="GDB924" s="28"/>
      <c r="GDC924" s="28"/>
      <c r="GDD924" s="28"/>
      <c r="GDE924" s="28"/>
      <c r="GDF924" s="28"/>
      <c r="GDG924" s="28"/>
      <c r="GDH924" s="28"/>
      <c r="GDI924" s="28"/>
      <c r="GDJ924" s="28"/>
      <c r="GDK924" s="28"/>
      <c r="GDL924" s="28"/>
      <c r="GDM924" s="28"/>
      <c r="GDN924" s="28"/>
      <c r="GDO924" s="28"/>
      <c r="GDP924" s="28"/>
      <c r="GDQ924" s="28"/>
      <c r="GDR924" s="28"/>
      <c r="GDS924" s="28"/>
      <c r="GDT924" s="28"/>
      <c r="GDU924" s="28"/>
      <c r="GDV924" s="28"/>
      <c r="GDW924" s="28"/>
      <c r="GDX924" s="28"/>
      <c r="GDY924" s="28"/>
      <c r="GDZ924" s="28"/>
      <c r="GEA924" s="28"/>
      <c r="GEB924" s="28"/>
      <c r="GEC924" s="28"/>
      <c r="GED924" s="28"/>
      <c r="GEE924" s="28"/>
      <c r="GEF924" s="28"/>
      <c r="GEG924" s="28"/>
      <c r="GEH924" s="28"/>
      <c r="GEI924" s="28"/>
      <c r="GEJ924" s="28"/>
      <c r="GEK924" s="28"/>
      <c r="GEL924" s="28"/>
      <c r="GEM924" s="28"/>
      <c r="GEN924" s="28"/>
      <c r="GEO924" s="28"/>
      <c r="GEP924" s="28"/>
      <c r="GEQ924" s="28"/>
      <c r="GER924" s="28"/>
      <c r="GES924" s="28"/>
      <c r="GET924" s="28"/>
      <c r="GEU924" s="28"/>
      <c r="GEV924" s="28"/>
      <c r="GEW924" s="28"/>
      <c r="GEX924" s="28"/>
      <c r="GEY924" s="28"/>
      <c r="GEZ924" s="28"/>
      <c r="GFA924" s="28"/>
      <c r="GFB924" s="28"/>
      <c r="GFC924" s="28"/>
      <c r="GFD924" s="28"/>
      <c r="GFE924" s="28"/>
      <c r="GFF924" s="28"/>
      <c r="GFG924" s="28"/>
      <c r="GFH924" s="28"/>
      <c r="GFI924" s="28"/>
      <c r="GFJ924" s="28"/>
      <c r="GFK924" s="28"/>
      <c r="GFL924" s="28"/>
      <c r="GFM924" s="28"/>
      <c r="GFN924" s="28"/>
      <c r="GFO924" s="28"/>
      <c r="GFP924" s="28"/>
      <c r="GFQ924" s="28"/>
      <c r="GFR924" s="28"/>
      <c r="GFS924" s="28"/>
      <c r="GFT924" s="28"/>
      <c r="GFU924" s="28"/>
      <c r="GFV924" s="28"/>
      <c r="GFW924" s="28"/>
      <c r="GFX924" s="28"/>
      <c r="GFY924" s="28"/>
      <c r="GFZ924" s="28"/>
      <c r="GGA924" s="28"/>
      <c r="GGB924" s="28"/>
      <c r="GGC924" s="28"/>
      <c r="GGD924" s="28"/>
      <c r="GGE924" s="28"/>
      <c r="GGF924" s="28"/>
      <c r="GGG924" s="28"/>
      <c r="GGH924" s="28"/>
      <c r="GGI924" s="28"/>
      <c r="GGJ924" s="28"/>
      <c r="GGK924" s="28"/>
      <c r="GGL924" s="28"/>
      <c r="GGM924" s="28"/>
      <c r="GGN924" s="28"/>
      <c r="GGO924" s="28"/>
      <c r="GGP924" s="28"/>
      <c r="GGQ924" s="28"/>
      <c r="GGR924" s="28"/>
      <c r="GGS924" s="28"/>
      <c r="GGT924" s="28"/>
      <c r="GGU924" s="28"/>
      <c r="GGV924" s="28"/>
      <c r="GGW924" s="28"/>
      <c r="GGX924" s="28"/>
      <c r="GGY924" s="28"/>
      <c r="GGZ924" s="28"/>
      <c r="GHA924" s="28"/>
      <c r="GHB924" s="28"/>
      <c r="GHC924" s="28"/>
      <c r="GHD924" s="28"/>
      <c r="GHE924" s="28"/>
      <c r="GHF924" s="28"/>
      <c r="GHG924" s="28"/>
      <c r="GHH924" s="28"/>
      <c r="GHI924" s="28"/>
      <c r="GHJ924" s="28"/>
      <c r="GHK924" s="28"/>
      <c r="GHL924" s="28"/>
      <c r="GHM924" s="28"/>
      <c r="GHN924" s="28"/>
      <c r="GHO924" s="28"/>
      <c r="GHP924" s="28"/>
      <c r="GHQ924" s="28"/>
      <c r="GHR924" s="28"/>
      <c r="GHS924" s="28"/>
      <c r="GHT924" s="28"/>
      <c r="GHU924" s="28"/>
      <c r="GHV924" s="28"/>
      <c r="GHW924" s="28"/>
      <c r="GHX924" s="28"/>
      <c r="GHY924" s="28"/>
      <c r="GHZ924" s="28"/>
      <c r="GIA924" s="28"/>
      <c r="GIB924" s="28"/>
      <c r="GIC924" s="28"/>
      <c r="GID924" s="28"/>
      <c r="GIE924" s="28"/>
      <c r="GIF924" s="28"/>
      <c r="GIG924" s="28"/>
      <c r="GIH924" s="28"/>
      <c r="GII924" s="28"/>
      <c r="GIJ924" s="28"/>
      <c r="GIK924" s="28"/>
      <c r="GIL924" s="28"/>
      <c r="GIM924" s="28"/>
      <c r="GIN924" s="28"/>
      <c r="GIO924" s="28"/>
      <c r="GIP924" s="28"/>
      <c r="GIQ924" s="28"/>
      <c r="GIR924" s="28"/>
      <c r="GIS924" s="28"/>
      <c r="GIT924" s="28"/>
      <c r="GIU924" s="28"/>
      <c r="GIV924" s="28"/>
      <c r="GIW924" s="28"/>
      <c r="GIX924" s="28"/>
      <c r="GIY924" s="28"/>
      <c r="GIZ924" s="28"/>
      <c r="GJA924" s="28"/>
      <c r="GJB924" s="28"/>
      <c r="GJC924" s="28"/>
      <c r="GJD924" s="28"/>
      <c r="GJE924" s="28"/>
      <c r="GJF924" s="28"/>
      <c r="GJG924" s="28"/>
      <c r="GJH924" s="28"/>
      <c r="GJI924" s="28"/>
      <c r="GJJ924" s="28"/>
      <c r="GJK924" s="28"/>
      <c r="GJL924" s="28"/>
      <c r="GJM924" s="28"/>
      <c r="GJN924" s="28"/>
      <c r="GJO924" s="28"/>
      <c r="GJP924" s="28"/>
      <c r="GJQ924" s="28"/>
      <c r="GJR924" s="28"/>
      <c r="GJS924" s="28"/>
      <c r="GJT924" s="28"/>
      <c r="GJU924" s="28"/>
      <c r="GJV924" s="28"/>
      <c r="GJW924" s="28"/>
      <c r="GJX924" s="28"/>
      <c r="GJY924" s="28"/>
      <c r="GJZ924" s="28"/>
      <c r="GKA924" s="28"/>
      <c r="GKB924" s="28"/>
      <c r="GKC924" s="28"/>
      <c r="GKD924" s="28"/>
      <c r="GKE924" s="28"/>
      <c r="GKF924" s="28"/>
      <c r="GKG924" s="28"/>
      <c r="GKH924" s="28"/>
      <c r="GKI924" s="28"/>
      <c r="GKJ924" s="28"/>
      <c r="GKK924" s="28"/>
      <c r="GKL924" s="28"/>
      <c r="GKM924" s="28"/>
      <c r="GKN924" s="28"/>
      <c r="GKO924" s="28"/>
      <c r="GKP924" s="28"/>
      <c r="GKQ924" s="28"/>
      <c r="GKR924" s="28"/>
      <c r="GKS924" s="28"/>
      <c r="GKT924" s="28"/>
      <c r="GKU924" s="28"/>
      <c r="GKV924" s="28"/>
      <c r="GKW924" s="28"/>
      <c r="GKX924" s="28"/>
      <c r="GKY924" s="28"/>
      <c r="GKZ924" s="28"/>
      <c r="GLA924" s="28"/>
      <c r="GLB924" s="28"/>
      <c r="GLC924" s="28"/>
      <c r="GLD924" s="28"/>
      <c r="GLE924" s="28"/>
      <c r="GLF924" s="28"/>
      <c r="GLG924" s="28"/>
      <c r="GLH924" s="28"/>
      <c r="GLI924" s="28"/>
      <c r="GLJ924" s="28"/>
      <c r="GLK924" s="28"/>
      <c r="GLL924" s="28"/>
      <c r="GLM924" s="28"/>
      <c r="GLN924" s="28"/>
      <c r="GLO924" s="28"/>
      <c r="GLP924" s="28"/>
      <c r="GLQ924" s="28"/>
      <c r="GLR924" s="28"/>
      <c r="GLS924" s="28"/>
      <c r="GLT924" s="28"/>
      <c r="GLU924" s="28"/>
      <c r="GLV924" s="28"/>
      <c r="GLW924" s="28"/>
      <c r="GLX924" s="28"/>
      <c r="GLY924" s="28"/>
      <c r="GLZ924" s="28"/>
      <c r="GMA924" s="28"/>
      <c r="GMB924" s="28"/>
      <c r="GMC924" s="28"/>
      <c r="GMD924" s="28"/>
      <c r="GME924" s="28"/>
      <c r="GMF924" s="28"/>
      <c r="GMG924" s="28"/>
      <c r="GMH924" s="28"/>
      <c r="GMI924" s="28"/>
      <c r="GMJ924" s="28"/>
      <c r="GMK924" s="28"/>
      <c r="GML924" s="28"/>
      <c r="GMM924" s="28"/>
      <c r="GMN924" s="28"/>
      <c r="GMO924" s="28"/>
      <c r="GMP924" s="28"/>
      <c r="GMQ924" s="28"/>
      <c r="GMR924" s="28"/>
      <c r="GMS924" s="28"/>
      <c r="GMT924" s="28"/>
      <c r="GMU924" s="28"/>
      <c r="GMV924" s="28"/>
      <c r="GMW924" s="28"/>
      <c r="GMX924" s="28"/>
      <c r="GMY924" s="28"/>
      <c r="GMZ924" s="28"/>
      <c r="GNA924" s="28"/>
      <c r="GNB924" s="28"/>
      <c r="GNC924" s="28"/>
      <c r="GND924" s="28"/>
      <c r="GNE924" s="28"/>
      <c r="GNF924" s="28"/>
      <c r="GNG924" s="28"/>
      <c r="GNH924" s="28"/>
      <c r="GNI924" s="28"/>
      <c r="GNJ924" s="28"/>
      <c r="GNK924" s="28"/>
      <c r="GNL924" s="28"/>
      <c r="GNM924" s="28"/>
      <c r="GNN924" s="28"/>
      <c r="GNO924" s="28"/>
      <c r="GNP924" s="28"/>
      <c r="GNQ924" s="28"/>
      <c r="GNR924" s="28"/>
      <c r="GNS924" s="28"/>
      <c r="GNT924" s="28"/>
      <c r="GNU924" s="28"/>
      <c r="GNV924" s="28"/>
      <c r="GNW924" s="28"/>
      <c r="GNX924" s="28"/>
      <c r="GNY924" s="28"/>
      <c r="GNZ924" s="28"/>
      <c r="GOA924" s="28"/>
      <c r="GOB924" s="28"/>
      <c r="GOC924" s="28"/>
      <c r="GOD924" s="28"/>
      <c r="GOE924" s="28"/>
      <c r="GOF924" s="28"/>
      <c r="GOG924" s="28"/>
      <c r="GOH924" s="28"/>
      <c r="GOI924" s="28"/>
      <c r="GOJ924" s="28"/>
      <c r="GOK924" s="28"/>
      <c r="GOL924" s="28"/>
      <c r="GOM924" s="28"/>
      <c r="GON924" s="28"/>
      <c r="GOO924" s="28"/>
      <c r="GOP924" s="28"/>
      <c r="GOQ924" s="28"/>
      <c r="GOR924" s="28"/>
      <c r="GOS924" s="28"/>
      <c r="GOT924" s="28"/>
      <c r="GOU924" s="28"/>
      <c r="GOV924" s="28"/>
      <c r="GOW924" s="28"/>
      <c r="GOX924" s="28"/>
      <c r="GOY924" s="28"/>
      <c r="GOZ924" s="28"/>
      <c r="GPA924" s="28"/>
      <c r="GPB924" s="28"/>
      <c r="GPC924" s="28"/>
      <c r="GPD924" s="28"/>
      <c r="GPE924" s="28"/>
      <c r="GPF924" s="28"/>
      <c r="GPG924" s="28"/>
      <c r="GPH924" s="28"/>
      <c r="GPI924" s="28"/>
      <c r="GPJ924" s="28"/>
      <c r="GPK924" s="28"/>
      <c r="GPL924" s="28"/>
      <c r="GPM924" s="28"/>
      <c r="GPN924" s="28"/>
      <c r="GPO924" s="28"/>
      <c r="GPP924" s="28"/>
      <c r="GPQ924" s="28"/>
      <c r="GPR924" s="28"/>
      <c r="GPS924" s="28"/>
      <c r="GPT924" s="28"/>
      <c r="GPU924" s="28"/>
      <c r="GPV924" s="28"/>
      <c r="GPW924" s="28"/>
      <c r="GPX924" s="28"/>
      <c r="GPY924" s="28"/>
      <c r="GPZ924" s="28"/>
      <c r="GQA924" s="28"/>
      <c r="GQB924" s="28"/>
      <c r="GQC924" s="28"/>
      <c r="GQD924" s="28"/>
      <c r="GQE924" s="28"/>
      <c r="GQF924" s="28"/>
      <c r="GQG924" s="28"/>
      <c r="GQH924" s="28"/>
      <c r="GQI924" s="28"/>
      <c r="GQJ924" s="28"/>
      <c r="GQK924" s="28"/>
      <c r="GQL924" s="28"/>
      <c r="GQM924" s="28"/>
      <c r="GQN924" s="28"/>
      <c r="GQO924" s="28"/>
      <c r="GQP924" s="28"/>
      <c r="GQQ924" s="28"/>
      <c r="GQR924" s="28"/>
      <c r="GQS924" s="28"/>
      <c r="GQT924" s="28"/>
      <c r="GQU924" s="28"/>
      <c r="GQV924" s="28"/>
      <c r="GQW924" s="28"/>
      <c r="GQX924" s="28"/>
      <c r="GQY924" s="28"/>
      <c r="GQZ924" s="28"/>
      <c r="GRA924" s="28"/>
      <c r="GRB924" s="28"/>
      <c r="GRC924" s="28"/>
      <c r="GRD924" s="28"/>
      <c r="GRE924" s="28"/>
      <c r="GRF924" s="28"/>
      <c r="GRG924" s="28"/>
      <c r="GRH924" s="28"/>
      <c r="GRI924" s="28"/>
      <c r="GRJ924" s="28"/>
      <c r="GRK924" s="28"/>
      <c r="GRL924" s="28"/>
      <c r="GRM924" s="28"/>
      <c r="GRN924" s="28"/>
      <c r="GRO924" s="28"/>
      <c r="GRP924" s="28"/>
      <c r="GRQ924" s="28"/>
      <c r="GRR924" s="28"/>
      <c r="GRS924" s="28"/>
      <c r="GRT924" s="28"/>
      <c r="GRU924" s="28"/>
      <c r="GRV924" s="28"/>
      <c r="GRW924" s="28"/>
      <c r="GRX924" s="28"/>
      <c r="GRY924" s="28"/>
      <c r="GRZ924" s="28"/>
      <c r="GSA924" s="28"/>
      <c r="GSB924" s="28"/>
      <c r="GSC924" s="28"/>
      <c r="GSD924" s="28"/>
      <c r="GSE924" s="28"/>
      <c r="GSF924" s="28"/>
      <c r="GSG924" s="28"/>
      <c r="GSH924" s="28"/>
      <c r="GSI924" s="28"/>
      <c r="GSJ924" s="28"/>
      <c r="GSK924" s="28"/>
      <c r="GSL924" s="28"/>
      <c r="GSM924" s="28"/>
      <c r="GSN924" s="28"/>
      <c r="GSO924" s="28"/>
      <c r="GSP924" s="28"/>
      <c r="GSQ924" s="28"/>
      <c r="GSR924" s="28"/>
      <c r="GSS924" s="28"/>
      <c r="GST924" s="28"/>
      <c r="GSU924" s="28"/>
      <c r="GSV924" s="28"/>
      <c r="GSW924" s="28"/>
      <c r="GSX924" s="28"/>
      <c r="GSY924" s="28"/>
      <c r="GSZ924" s="28"/>
      <c r="GTA924" s="28"/>
      <c r="GTB924" s="28"/>
      <c r="GTC924" s="28"/>
      <c r="GTD924" s="28"/>
      <c r="GTE924" s="28"/>
      <c r="GTF924" s="28"/>
      <c r="GTG924" s="28"/>
      <c r="GTH924" s="28"/>
      <c r="GTI924" s="28"/>
      <c r="GTJ924" s="28"/>
      <c r="GTK924" s="28"/>
      <c r="GTL924" s="28"/>
      <c r="GTM924" s="28"/>
      <c r="GTN924" s="28"/>
      <c r="GTO924" s="28"/>
      <c r="GTP924" s="28"/>
      <c r="GTQ924" s="28"/>
      <c r="GTR924" s="28"/>
      <c r="GTS924" s="28"/>
      <c r="GTT924" s="28"/>
      <c r="GTU924" s="28"/>
      <c r="GTV924" s="28"/>
      <c r="GTW924" s="28"/>
      <c r="GTX924" s="28"/>
      <c r="GTY924" s="28"/>
      <c r="GTZ924" s="28"/>
      <c r="GUA924" s="28"/>
      <c r="GUB924" s="28"/>
      <c r="GUC924" s="28"/>
      <c r="GUD924" s="28"/>
      <c r="GUE924" s="28"/>
      <c r="GUF924" s="28"/>
      <c r="GUG924" s="28"/>
      <c r="GUH924" s="28"/>
      <c r="GUI924" s="28"/>
      <c r="GUJ924" s="28"/>
      <c r="GUK924" s="28"/>
      <c r="GUL924" s="28"/>
      <c r="GUM924" s="28"/>
      <c r="GUN924" s="28"/>
      <c r="GUO924" s="28"/>
      <c r="GUP924" s="28"/>
      <c r="GUQ924" s="28"/>
      <c r="GUR924" s="28"/>
      <c r="GUS924" s="28"/>
      <c r="GUT924" s="28"/>
      <c r="GUU924" s="28"/>
      <c r="GUV924" s="28"/>
      <c r="GUW924" s="28"/>
      <c r="GUX924" s="28"/>
      <c r="GUY924" s="28"/>
      <c r="GUZ924" s="28"/>
      <c r="GVA924" s="28"/>
      <c r="GVB924" s="28"/>
      <c r="GVC924" s="28"/>
      <c r="GVD924" s="28"/>
      <c r="GVE924" s="28"/>
      <c r="GVF924" s="28"/>
      <c r="GVG924" s="28"/>
      <c r="GVH924" s="28"/>
      <c r="GVI924" s="28"/>
      <c r="GVJ924" s="28"/>
      <c r="GVK924" s="28"/>
      <c r="GVL924" s="28"/>
      <c r="GVM924" s="28"/>
      <c r="GVN924" s="28"/>
      <c r="GVO924" s="28"/>
      <c r="GVP924" s="28"/>
      <c r="GVQ924" s="28"/>
      <c r="GVR924" s="28"/>
      <c r="GVS924" s="28"/>
      <c r="GVT924" s="28"/>
      <c r="GVU924" s="28"/>
      <c r="GVV924" s="28"/>
      <c r="GVW924" s="28"/>
      <c r="GVX924" s="28"/>
      <c r="GVY924" s="28"/>
      <c r="GVZ924" s="28"/>
      <c r="GWA924" s="28"/>
      <c r="GWB924" s="28"/>
      <c r="GWC924" s="28"/>
      <c r="GWD924" s="28"/>
      <c r="GWE924" s="28"/>
      <c r="GWF924" s="28"/>
      <c r="GWG924" s="28"/>
      <c r="GWH924" s="28"/>
      <c r="GWI924" s="28"/>
      <c r="GWJ924" s="28"/>
      <c r="GWK924" s="28"/>
      <c r="GWL924" s="28"/>
      <c r="GWM924" s="28"/>
      <c r="GWN924" s="28"/>
      <c r="GWO924" s="28"/>
      <c r="GWP924" s="28"/>
      <c r="GWQ924" s="28"/>
      <c r="GWR924" s="28"/>
      <c r="GWS924" s="28"/>
      <c r="GWT924" s="28"/>
      <c r="GWU924" s="28"/>
      <c r="GWV924" s="28"/>
      <c r="GWW924" s="28"/>
      <c r="GWX924" s="28"/>
      <c r="GWY924" s="28"/>
      <c r="GWZ924" s="28"/>
      <c r="GXA924" s="28"/>
      <c r="GXB924" s="28"/>
      <c r="GXC924" s="28"/>
      <c r="GXD924" s="28"/>
      <c r="GXE924" s="28"/>
      <c r="GXF924" s="28"/>
      <c r="GXG924" s="28"/>
      <c r="GXH924" s="28"/>
      <c r="GXI924" s="28"/>
      <c r="GXJ924" s="28"/>
      <c r="GXK924" s="28"/>
      <c r="GXL924" s="28"/>
      <c r="GXM924" s="28"/>
      <c r="GXN924" s="28"/>
      <c r="GXO924" s="28"/>
      <c r="GXP924" s="28"/>
      <c r="GXQ924" s="28"/>
      <c r="GXR924" s="28"/>
      <c r="GXS924" s="28"/>
      <c r="GXT924" s="28"/>
      <c r="GXU924" s="28"/>
      <c r="GXV924" s="28"/>
      <c r="GXW924" s="28"/>
      <c r="GXX924" s="28"/>
      <c r="GXY924" s="28"/>
      <c r="GXZ924" s="28"/>
      <c r="GYA924" s="28"/>
      <c r="GYB924" s="28"/>
      <c r="GYC924" s="28"/>
      <c r="GYD924" s="28"/>
      <c r="GYE924" s="28"/>
      <c r="GYF924" s="28"/>
      <c r="GYG924" s="28"/>
      <c r="GYH924" s="28"/>
      <c r="GYI924" s="28"/>
      <c r="GYJ924" s="28"/>
      <c r="GYK924" s="28"/>
      <c r="GYL924" s="28"/>
      <c r="GYM924" s="28"/>
      <c r="GYN924" s="28"/>
      <c r="GYO924" s="28"/>
      <c r="GYP924" s="28"/>
      <c r="GYQ924" s="28"/>
      <c r="GYR924" s="28"/>
      <c r="GYS924" s="28"/>
      <c r="GYT924" s="28"/>
      <c r="GYU924" s="28"/>
      <c r="GYV924" s="28"/>
      <c r="GYW924" s="28"/>
      <c r="GYX924" s="28"/>
      <c r="GYY924" s="28"/>
      <c r="GYZ924" s="28"/>
      <c r="GZA924" s="28"/>
      <c r="GZB924" s="28"/>
      <c r="GZC924" s="28"/>
      <c r="GZD924" s="28"/>
      <c r="GZE924" s="28"/>
      <c r="GZF924" s="28"/>
      <c r="GZG924" s="28"/>
      <c r="GZH924" s="28"/>
      <c r="GZI924" s="28"/>
      <c r="GZJ924" s="28"/>
      <c r="GZK924" s="28"/>
      <c r="GZL924" s="28"/>
      <c r="GZM924" s="28"/>
      <c r="GZN924" s="28"/>
      <c r="GZO924" s="28"/>
      <c r="GZP924" s="28"/>
      <c r="GZQ924" s="28"/>
      <c r="GZR924" s="28"/>
      <c r="GZS924" s="28"/>
      <c r="GZT924" s="28"/>
      <c r="GZU924" s="28"/>
      <c r="GZV924" s="28"/>
      <c r="GZW924" s="28"/>
      <c r="GZX924" s="28"/>
      <c r="GZY924" s="28"/>
      <c r="GZZ924" s="28"/>
      <c r="HAA924" s="28"/>
      <c r="HAB924" s="28"/>
      <c r="HAC924" s="28"/>
      <c r="HAD924" s="28"/>
      <c r="HAE924" s="28"/>
      <c r="HAF924" s="28"/>
      <c r="HAG924" s="28"/>
      <c r="HAH924" s="28"/>
      <c r="HAI924" s="28"/>
      <c r="HAJ924" s="28"/>
      <c r="HAK924" s="28"/>
      <c r="HAL924" s="28"/>
      <c r="HAM924" s="28"/>
      <c r="HAN924" s="28"/>
      <c r="HAO924" s="28"/>
      <c r="HAP924" s="28"/>
      <c r="HAQ924" s="28"/>
      <c r="HAR924" s="28"/>
      <c r="HAS924" s="28"/>
      <c r="HAT924" s="28"/>
      <c r="HAU924" s="28"/>
      <c r="HAV924" s="28"/>
      <c r="HAW924" s="28"/>
      <c r="HAX924" s="28"/>
      <c r="HAY924" s="28"/>
      <c r="HAZ924" s="28"/>
      <c r="HBA924" s="28"/>
      <c r="HBB924" s="28"/>
      <c r="HBC924" s="28"/>
      <c r="HBD924" s="28"/>
      <c r="HBE924" s="28"/>
      <c r="HBF924" s="28"/>
      <c r="HBG924" s="28"/>
      <c r="HBH924" s="28"/>
      <c r="HBI924" s="28"/>
      <c r="HBJ924" s="28"/>
      <c r="HBK924" s="28"/>
      <c r="HBL924" s="28"/>
      <c r="HBM924" s="28"/>
      <c r="HBN924" s="28"/>
      <c r="HBO924" s="28"/>
      <c r="HBP924" s="28"/>
      <c r="HBQ924" s="28"/>
      <c r="HBR924" s="28"/>
      <c r="HBS924" s="28"/>
      <c r="HBT924" s="28"/>
      <c r="HBU924" s="28"/>
      <c r="HBV924" s="28"/>
      <c r="HBW924" s="28"/>
      <c r="HBX924" s="28"/>
      <c r="HBY924" s="28"/>
      <c r="HBZ924" s="28"/>
      <c r="HCA924" s="28"/>
      <c r="HCB924" s="28"/>
      <c r="HCC924" s="28"/>
      <c r="HCD924" s="28"/>
      <c r="HCE924" s="28"/>
      <c r="HCF924" s="28"/>
      <c r="HCG924" s="28"/>
      <c r="HCH924" s="28"/>
      <c r="HCI924" s="28"/>
      <c r="HCJ924" s="28"/>
      <c r="HCK924" s="28"/>
      <c r="HCL924" s="28"/>
      <c r="HCM924" s="28"/>
      <c r="HCN924" s="28"/>
      <c r="HCO924" s="28"/>
      <c r="HCP924" s="28"/>
      <c r="HCQ924" s="28"/>
      <c r="HCR924" s="28"/>
      <c r="HCS924" s="28"/>
      <c r="HCT924" s="28"/>
      <c r="HCU924" s="28"/>
      <c r="HCV924" s="28"/>
      <c r="HCW924" s="28"/>
      <c r="HCX924" s="28"/>
      <c r="HCY924" s="28"/>
      <c r="HCZ924" s="28"/>
      <c r="HDA924" s="28"/>
      <c r="HDB924" s="28"/>
      <c r="HDC924" s="28"/>
      <c r="HDD924" s="28"/>
      <c r="HDE924" s="28"/>
      <c r="HDF924" s="28"/>
      <c r="HDG924" s="28"/>
      <c r="HDH924" s="28"/>
      <c r="HDI924" s="28"/>
      <c r="HDJ924" s="28"/>
      <c r="HDK924" s="28"/>
      <c r="HDL924" s="28"/>
      <c r="HDM924" s="28"/>
      <c r="HDN924" s="28"/>
      <c r="HDO924" s="28"/>
      <c r="HDP924" s="28"/>
      <c r="HDQ924" s="28"/>
      <c r="HDR924" s="28"/>
      <c r="HDS924" s="28"/>
      <c r="HDT924" s="28"/>
      <c r="HDU924" s="28"/>
      <c r="HDV924" s="28"/>
      <c r="HDW924" s="28"/>
      <c r="HDX924" s="28"/>
      <c r="HDY924" s="28"/>
      <c r="HDZ924" s="28"/>
      <c r="HEA924" s="28"/>
      <c r="HEB924" s="28"/>
      <c r="HEC924" s="28"/>
      <c r="HED924" s="28"/>
      <c r="HEE924" s="28"/>
      <c r="HEF924" s="28"/>
      <c r="HEG924" s="28"/>
      <c r="HEH924" s="28"/>
      <c r="HEI924" s="28"/>
      <c r="HEJ924" s="28"/>
      <c r="HEK924" s="28"/>
      <c r="HEL924" s="28"/>
      <c r="HEM924" s="28"/>
      <c r="HEN924" s="28"/>
      <c r="HEO924" s="28"/>
      <c r="HEP924" s="28"/>
      <c r="HEQ924" s="28"/>
      <c r="HER924" s="28"/>
      <c r="HES924" s="28"/>
      <c r="HET924" s="28"/>
      <c r="HEU924" s="28"/>
      <c r="HEV924" s="28"/>
      <c r="HEW924" s="28"/>
      <c r="HEX924" s="28"/>
      <c r="HEY924" s="28"/>
      <c r="HEZ924" s="28"/>
      <c r="HFA924" s="28"/>
      <c r="HFB924" s="28"/>
      <c r="HFC924" s="28"/>
      <c r="HFD924" s="28"/>
      <c r="HFE924" s="28"/>
      <c r="HFF924" s="28"/>
      <c r="HFG924" s="28"/>
      <c r="HFH924" s="28"/>
      <c r="HFI924" s="28"/>
      <c r="HFJ924" s="28"/>
      <c r="HFK924" s="28"/>
      <c r="HFL924" s="28"/>
      <c r="HFM924" s="28"/>
      <c r="HFN924" s="28"/>
      <c r="HFO924" s="28"/>
      <c r="HFP924" s="28"/>
      <c r="HFQ924" s="28"/>
      <c r="HFR924" s="28"/>
      <c r="HFS924" s="28"/>
      <c r="HFT924" s="28"/>
      <c r="HFU924" s="28"/>
      <c r="HFV924" s="28"/>
      <c r="HFW924" s="28"/>
      <c r="HFX924" s="28"/>
      <c r="HFY924" s="28"/>
      <c r="HFZ924" s="28"/>
      <c r="HGA924" s="28"/>
      <c r="HGB924" s="28"/>
      <c r="HGC924" s="28"/>
      <c r="HGD924" s="28"/>
      <c r="HGE924" s="28"/>
      <c r="HGF924" s="28"/>
      <c r="HGG924" s="28"/>
      <c r="HGH924" s="28"/>
      <c r="HGI924" s="28"/>
      <c r="HGJ924" s="28"/>
      <c r="HGK924" s="28"/>
      <c r="HGL924" s="28"/>
      <c r="HGM924" s="28"/>
      <c r="HGN924" s="28"/>
      <c r="HGO924" s="28"/>
      <c r="HGP924" s="28"/>
      <c r="HGQ924" s="28"/>
      <c r="HGR924" s="28"/>
      <c r="HGS924" s="28"/>
      <c r="HGT924" s="28"/>
      <c r="HGU924" s="28"/>
      <c r="HGV924" s="28"/>
      <c r="HGW924" s="28"/>
      <c r="HGX924" s="28"/>
      <c r="HGY924" s="28"/>
      <c r="HGZ924" s="28"/>
      <c r="HHA924" s="28"/>
      <c r="HHB924" s="28"/>
      <c r="HHC924" s="28"/>
      <c r="HHD924" s="28"/>
      <c r="HHE924" s="28"/>
      <c r="HHF924" s="28"/>
      <c r="HHG924" s="28"/>
      <c r="HHH924" s="28"/>
      <c r="HHI924" s="28"/>
      <c r="HHJ924" s="28"/>
      <c r="HHK924" s="28"/>
      <c r="HHL924" s="28"/>
      <c r="HHM924" s="28"/>
      <c r="HHN924" s="28"/>
      <c r="HHO924" s="28"/>
      <c r="HHP924" s="28"/>
      <c r="HHQ924" s="28"/>
      <c r="HHR924" s="28"/>
      <c r="HHS924" s="28"/>
      <c r="HHT924" s="28"/>
      <c r="HHU924" s="28"/>
      <c r="HHV924" s="28"/>
      <c r="HHW924" s="28"/>
      <c r="HHX924" s="28"/>
      <c r="HHY924" s="28"/>
      <c r="HHZ924" s="28"/>
      <c r="HIA924" s="28"/>
      <c r="HIB924" s="28"/>
      <c r="HIC924" s="28"/>
      <c r="HID924" s="28"/>
      <c r="HIE924" s="28"/>
      <c r="HIF924" s="28"/>
      <c r="HIG924" s="28"/>
      <c r="HIH924" s="28"/>
      <c r="HII924" s="28"/>
      <c r="HIJ924" s="28"/>
      <c r="HIK924" s="28"/>
      <c r="HIL924" s="28"/>
      <c r="HIM924" s="28"/>
      <c r="HIN924" s="28"/>
      <c r="HIO924" s="28"/>
      <c r="HIP924" s="28"/>
      <c r="HIQ924" s="28"/>
      <c r="HIR924" s="28"/>
      <c r="HIS924" s="28"/>
      <c r="HIT924" s="28"/>
      <c r="HIU924" s="28"/>
      <c r="HIV924" s="28"/>
      <c r="HIW924" s="28"/>
      <c r="HIX924" s="28"/>
      <c r="HIY924" s="28"/>
      <c r="HIZ924" s="28"/>
      <c r="HJA924" s="28"/>
      <c r="HJB924" s="28"/>
      <c r="HJC924" s="28"/>
      <c r="HJD924" s="28"/>
      <c r="HJE924" s="28"/>
      <c r="HJF924" s="28"/>
      <c r="HJG924" s="28"/>
      <c r="HJH924" s="28"/>
      <c r="HJI924" s="28"/>
      <c r="HJJ924" s="28"/>
      <c r="HJK924" s="28"/>
      <c r="HJL924" s="28"/>
      <c r="HJM924" s="28"/>
      <c r="HJN924" s="28"/>
      <c r="HJO924" s="28"/>
      <c r="HJP924" s="28"/>
      <c r="HJQ924" s="28"/>
      <c r="HJR924" s="28"/>
      <c r="HJS924" s="28"/>
      <c r="HJT924" s="28"/>
      <c r="HJU924" s="28"/>
      <c r="HJV924" s="28"/>
      <c r="HJW924" s="28"/>
      <c r="HJX924" s="28"/>
      <c r="HJY924" s="28"/>
      <c r="HJZ924" s="28"/>
      <c r="HKA924" s="28"/>
      <c r="HKB924" s="28"/>
      <c r="HKC924" s="28"/>
      <c r="HKD924" s="28"/>
      <c r="HKE924" s="28"/>
      <c r="HKF924" s="28"/>
      <c r="HKG924" s="28"/>
      <c r="HKH924" s="28"/>
      <c r="HKI924" s="28"/>
      <c r="HKJ924" s="28"/>
      <c r="HKK924" s="28"/>
      <c r="HKL924" s="28"/>
      <c r="HKM924" s="28"/>
      <c r="HKN924" s="28"/>
      <c r="HKO924" s="28"/>
      <c r="HKP924" s="28"/>
      <c r="HKQ924" s="28"/>
      <c r="HKR924" s="28"/>
      <c r="HKS924" s="28"/>
      <c r="HKT924" s="28"/>
      <c r="HKU924" s="28"/>
      <c r="HKV924" s="28"/>
      <c r="HKW924" s="28"/>
      <c r="HKX924" s="28"/>
      <c r="HKY924" s="28"/>
      <c r="HKZ924" s="28"/>
      <c r="HLA924" s="28"/>
      <c r="HLB924" s="28"/>
      <c r="HLC924" s="28"/>
      <c r="HLD924" s="28"/>
      <c r="HLE924" s="28"/>
      <c r="HLF924" s="28"/>
      <c r="HLG924" s="28"/>
      <c r="HLH924" s="28"/>
      <c r="HLI924" s="28"/>
      <c r="HLJ924" s="28"/>
      <c r="HLK924" s="28"/>
      <c r="HLL924" s="28"/>
      <c r="HLM924" s="28"/>
      <c r="HLN924" s="28"/>
      <c r="HLO924" s="28"/>
      <c r="HLP924" s="28"/>
      <c r="HLQ924" s="28"/>
      <c r="HLR924" s="28"/>
      <c r="HLS924" s="28"/>
      <c r="HLT924" s="28"/>
      <c r="HLU924" s="28"/>
      <c r="HLV924" s="28"/>
      <c r="HLW924" s="28"/>
      <c r="HLX924" s="28"/>
      <c r="HLY924" s="28"/>
      <c r="HLZ924" s="28"/>
      <c r="HMA924" s="28"/>
      <c r="HMB924" s="28"/>
      <c r="HMC924" s="28"/>
      <c r="HMD924" s="28"/>
      <c r="HME924" s="28"/>
      <c r="HMF924" s="28"/>
      <c r="HMG924" s="28"/>
      <c r="HMH924" s="28"/>
      <c r="HMI924" s="28"/>
      <c r="HMJ924" s="28"/>
      <c r="HMK924" s="28"/>
      <c r="HML924" s="28"/>
      <c r="HMM924" s="28"/>
      <c r="HMN924" s="28"/>
      <c r="HMO924" s="28"/>
      <c r="HMP924" s="28"/>
      <c r="HMQ924" s="28"/>
      <c r="HMR924" s="28"/>
      <c r="HMS924" s="28"/>
      <c r="HMT924" s="28"/>
      <c r="HMU924" s="28"/>
      <c r="HMV924" s="28"/>
      <c r="HMW924" s="28"/>
      <c r="HMX924" s="28"/>
      <c r="HMY924" s="28"/>
      <c r="HMZ924" s="28"/>
      <c r="HNA924" s="28"/>
      <c r="HNB924" s="28"/>
      <c r="HNC924" s="28"/>
      <c r="HND924" s="28"/>
      <c r="HNE924" s="28"/>
      <c r="HNF924" s="28"/>
      <c r="HNG924" s="28"/>
      <c r="HNH924" s="28"/>
      <c r="HNI924" s="28"/>
      <c r="HNJ924" s="28"/>
      <c r="HNK924" s="28"/>
      <c r="HNL924" s="28"/>
      <c r="HNM924" s="28"/>
      <c r="HNN924" s="28"/>
      <c r="HNO924" s="28"/>
      <c r="HNP924" s="28"/>
      <c r="HNQ924" s="28"/>
      <c r="HNR924" s="28"/>
      <c r="HNS924" s="28"/>
      <c r="HNT924" s="28"/>
      <c r="HNU924" s="28"/>
      <c r="HNV924" s="28"/>
      <c r="HNW924" s="28"/>
      <c r="HNX924" s="28"/>
      <c r="HNY924" s="28"/>
      <c r="HNZ924" s="28"/>
      <c r="HOA924" s="28"/>
      <c r="HOB924" s="28"/>
      <c r="HOC924" s="28"/>
      <c r="HOD924" s="28"/>
      <c r="HOE924" s="28"/>
      <c r="HOF924" s="28"/>
      <c r="HOG924" s="28"/>
      <c r="HOH924" s="28"/>
      <c r="HOI924" s="28"/>
      <c r="HOJ924" s="28"/>
      <c r="HOK924" s="28"/>
      <c r="HOL924" s="28"/>
      <c r="HOM924" s="28"/>
      <c r="HON924" s="28"/>
      <c r="HOO924" s="28"/>
      <c r="HOP924" s="28"/>
      <c r="HOQ924" s="28"/>
      <c r="HOR924" s="28"/>
      <c r="HOS924" s="28"/>
      <c r="HOT924" s="28"/>
      <c r="HOU924" s="28"/>
      <c r="HOV924" s="28"/>
      <c r="HOW924" s="28"/>
      <c r="HOX924" s="28"/>
      <c r="HOY924" s="28"/>
      <c r="HOZ924" s="28"/>
      <c r="HPA924" s="28"/>
      <c r="HPB924" s="28"/>
      <c r="HPC924" s="28"/>
      <c r="HPD924" s="28"/>
      <c r="HPE924" s="28"/>
      <c r="HPF924" s="28"/>
      <c r="HPG924" s="28"/>
      <c r="HPH924" s="28"/>
      <c r="HPI924" s="28"/>
      <c r="HPJ924" s="28"/>
      <c r="HPK924" s="28"/>
      <c r="HPL924" s="28"/>
      <c r="HPM924" s="28"/>
      <c r="HPN924" s="28"/>
      <c r="HPO924" s="28"/>
      <c r="HPP924" s="28"/>
      <c r="HPQ924" s="28"/>
      <c r="HPR924" s="28"/>
      <c r="HPS924" s="28"/>
      <c r="HPT924" s="28"/>
      <c r="HPU924" s="28"/>
      <c r="HPV924" s="28"/>
      <c r="HPW924" s="28"/>
      <c r="HPX924" s="28"/>
      <c r="HPY924" s="28"/>
      <c r="HPZ924" s="28"/>
      <c r="HQA924" s="28"/>
      <c r="HQB924" s="28"/>
      <c r="HQC924" s="28"/>
      <c r="HQD924" s="28"/>
      <c r="HQE924" s="28"/>
      <c r="HQF924" s="28"/>
      <c r="HQG924" s="28"/>
      <c r="HQH924" s="28"/>
      <c r="HQI924" s="28"/>
      <c r="HQJ924" s="28"/>
      <c r="HQK924" s="28"/>
      <c r="HQL924" s="28"/>
      <c r="HQM924" s="28"/>
      <c r="HQN924" s="28"/>
      <c r="HQO924" s="28"/>
      <c r="HQP924" s="28"/>
      <c r="HQQ924" s="28"/>
      <c r="HQR924" s="28"/>
      <c r="HQS924" s="28"/>
      <c r="HQT924" s="28"/>
      <c r="HQU924" s="28"/>
      <c r="HQV924" s="28"/>
      <c r="HQW924" s="28"/>
      <c r="HQX924" s="28"/>
      <c r="HQY924" s="28"/>
      <c r="HQZ924" s="28"/>
      <c r="HRA924" s="28"/>
      <c r="HRB924" s="28"/>
      <c r="HRC924" s="28"/>
      <c r="HRD924" s="28"/>
      <c r="HRE924" s="28"/>
      <c r="HRF924" s="28"/>
      <c r="HRG924" s="28"/>
      <c r="HRH924" s="28"/>
      <c r="HRI924" s="28"/>
      <c r="HRJ924" s="28"/>
      <c r="HRK924" s="28"/>
      <c r="HRL924" s="28"/>
      <c r="HRM924" s="28"/>
      <c r="HRN924" s="28"/>
      <c r="HRO924" s="28"/>
      <c r="HRP924" s="28"/>
      <c r="HRQ924" s="28"/>
      <c r="HRR924" s="28"/>
      <c r="HRS924" s="28"/>
      <c r="HRT924" s="28"/>
      <c r="HRU924" s="28"/>
      <c r="HRV924" s="28"/>
      <c r="HRW924" s="28"/>
      <c r="HRX924" s="28"/>
      <c r="HRY924" s="28"/>
      <c r="HRZ924" s="28"/>
      <c r="HSA924" s="28"/>
      <c r="HSB924" s="28"/>
      <c r="HSC924" s="28"/>
      <c r="HSD924" s="28"/>
      <c r="HSE924" s="28"/>
      <c r="HSF924" s="28"/>
      <c r="HSG924" s="28"/>
      <c r="HSH924" s="28"/>
      <c r="HSI924" s="28"/>
      <c r="HSJ924" s="28"/>
      <c r="HSK924" s="28"/>
      <c r="HSL924" s="28"/>
      <c r="HSM924" s="28"/>
      <c r="HSN924" s="28"/>
      <c r="HSO924" s="28"/>
      <c r="HSP924" s="28"/>
      <c r="HSQ924" s="28"/>
      <c r="HSR924" s="28"/>
      <c r="HSS924" s="28"/>
      <c r="HST924" s="28"/>
      <c r="HSU924" s="28"/>
      <c r="HSV924" s="28"/>
      <c r="HSW924" s="28"/>
      <c r="HSX924" s="28"/>
      <c r="HSY924" s="28"/>
      <c r="HSZ924" s="28"/>
      <c r="HTA924" s="28"/>
      <c r="HTB924" s="28"/>
      <c r="HTC924" s="28"/>
      <c r="HTD924" s="28"/>
      <c r="HTE924" s="28"/>
      <c r="HTF924" s="28"/>
      <c r="HTG924" s="28"/>
      <c r="HTH924" s="28"/>
      <c r="HTI924" s="28"/>
      <c r="HTJ924" s="28"/>
      <c r="HTK924" s="28"/>
      <c r="HTL924" s="28"/>
      <c r="HTM924" s="28"/>
      <c r="HTN924" s="28"/>
      <c r="HTO924" s="28"/>
      <c r="HTP924" s="28"/>
      <c r="HTQ924" s="28"/>
      <c r="HTR924" s="28"/>
      <c r="HTS924" s="28"/>
      <c r="HTT924" s="28"/>
      <c r="HTU924" s="28"/>
      <c r="HTV924" s="28"/>
      <c r="HTW924" s="28"/>
      <c r="HTX924" s="28"/>
      <c r="HTY924" s="28"/>
      <c r="HTZ924" s="28"/>
      <c r="HUA924" s="28"/>
      <c r="HUB924" s="28"/>
      <c r="HUC924" s="28"/>
      <c r="HUD924" s="28"/>
      <c r="HUE924" s="28"/>
      <c r="HUF924" s="28"/>
      <c r="HUG924" s="28"/>
      <c r="HUH924" s="28"/>
      <c r="HUI924" s="28"/>
      <c r="HUJ924" s="28"/>
      <c r="HUK924" s="28"/>
      <c r="HUL924" s="28"/>
      <c r="HUM924" s="28"/>
      <c r="HUN924" s="28"/>
      <c r="HUO924" s="28"/>
      <c r="HUP924" s="28"/>
      <c r="HUQ924" s="28"/>
      <c r="HUR924" s="28"/>
      <c r="HUS924" s="28"/>
      <c r="HUT924" s="28"/>
      <c r="HUU924" s="28"/>
      <c r="HUV924" s="28"/>
      <c r="HUW924" s="28"/>
      <c r="HUX924" s="28"/>
      <c r="HUY924" s="28"/>
      <c r="HUZ924" s="28"/>
      <c r="HVA924" s="28"/>
      <c r="HVB924" s="28"/>
      <c r="HVC924" s="28"/>
      <c r="HVD924" s="28"/>
      <c r="HVE924" s="28"/>
      <c r="HVF924" s="28"/>
      <c r="HVG924" s="28"/>
      <c r="HVH924" s="28"/>
      <c r="HVI924" s="28"/>
      <c r="HVJ924" s="28"/>
      <c r="HVK924" s="28"/>
      <c r="HVL924" s="28"/>
      <c r="HVM924" s="28"/>
      <c r="HVN924" s="28"/>
      <c r="HVO924" s="28"/>
      <c r="HVP924" s="28"/>
      <c r="HVQ924" s="28"/>
      <c r="HVR924" s="28"/>
      <c r="HVS924" s="28"/>
      <c r="HVT924" s="28"/>
      <c r="HVU924" s="28"/>
      <c r="HVV924" s="28"/>
      <c r="HVW924" s="28"/>
      <c r="HVX924" s="28"/>
      <c r="HVY924" s="28"/>
      <c r="HVZ924" s="28"/>
      <c r="HWA924" s="28"/>
      <c r="HWB924" s="28"/>
      <c r="HWC924" s="28"/>
      <c r="HWD924" s="28"/>
      <c r="HWE924" s="28"/>
      <c r="HWF924" s="28"/>
      <c r="HWG924" s="28"/>
      <c r="HWH924" s="28"/>
      <c r="HWI924" s="28"/>
      <c r="HWJ924" s="28"/>
      <c r="HWK924" s="28"/>
      <c r="HWL924" s="28"/>
      <c r="HWM924" s="28"/>
      <c r="HWN924" s="28"/>
      <c r="HWO924" s="28"/>
      <c r="HWP924" s="28"/>
      <c r="HWQ924" s="28"/>
      <c r="HWR924" s="28"/>
      <c r="HWS924" s="28"/>
      <c r="HWT924" s="28"/>
      <c r="HWU924" s="28"/>
      <c r="HWV924" s="28"/>
      <c r="HWW924" s="28"/>
      <c r="HWX924" s="28"/>
      <c r="HWY924" s="28"/>
      <c r="HWZ924" s="28"/>
      <c r="HXA924" s="28"/>
      <c r="HXB924" s="28"/>
      <c r="HXC924" s="28"/>
      <c r="HXD924" s="28"/>
      <c r="HXE924" s="28"/>
      <c r="HXF924" s="28"/>
      <c r="HXG924" s="28"/>
      <c r="HXH924" s="28"/>
      <c r="HXI924" s="28"/>
      <c r="HXJ924" s="28"/>
      <c r="HXK924" s="28"/>
      <c r="HXL924" s="28"/>
      <c r="HXM924" s="28"/>
      <c r="HXN924" s="28"/>
      <c r="HXO924" s="28"/>
      <c r="HXP924" s="28"/>
      <c r="HXQ924" s="28"/>
      <c r="HXR924" s="28"/>
      <c r="HXS924" s="28"/>
      <c r="HXT924" s="28"/>
      <c r="HXU924" s="28"/>
      <c r="HXV924" s="28"/>
      <c r="HXW924" s="28"/>
      <c r="HXX924" s="28"/>
      <c r="HXY924" s="28"/>
      <c r="HXZ924" s="28"/>
      <c r="HYA924" s="28"/>
      <c r="HYB924" s="28"/>
      <c r="HYC924" s="28"/>
      <c r="HYD924" s="28"/>
      <c r="HYE924" s="28"/>
      <c r="HYF924" s="28"/>
      <c r="HYG924" s="28"/>
      <c r="HYH924" s="28"/>
      <c r="HYI924" s="28"/>
      <c r="HYJ924" s="28"/>
      <c r="HYK924" s="28"/>
      <c r="HYL924" s="28"/>
      <c r="HYM924" s="28"/>
      <c r="HYN924" s="28"/>
      <c r="HYO924" s="28"/>
      <c r="HYP924" s="28"/>
      <c r="HYQ924" s="28"/>
      <c r="HYR924" s="28"/>
      <c r="HYS924" s="28"/>
      <c r="HYT924" s="28"/>
      <c r="HYU924" s="28"/>
      <c r="HYV924" s="28"/>
      <c r="HYW924" s="28"/>
      <c r="HYX924" s="28"/>
      <c r="HYY924" s="28"/>
      <c r="HYZ924" s="28"/>
      <c r="HZA924" s="28"/>
      <c r="HZB924" s="28"/>
      <c r="HZC924" s="28"/>
      <c r="HZD924" s="28"/>
      <c r="HZE924" s="28"/>
      <c r="HZF924" s="28"/>
      <c r="HZG924" s="28"/>
      <c r="HZH924" s="28"/>
      <c r="HZI924" s="28"/>
      <c r="HZJ924" s="28"/>
      <c r="HZK924" s="28"/>
      <c r="HZL924" s="28"/>
      <c r="HZM924" s="28"/>
      <c r="HZN924" s="28"/>
      <c r="HZO924" s="28"/>
      <c r="HZP924" s="28"/>
      <c r="HZQ924" s="28"/>
      <c r="HZR924" s="28"/>
      <c r="HZS924" s="28"/>
      <c r="HZT924" s="28"/>
      <c r="HZU924" s="28"/>
      <c r="HZV924" s="28"/>
      <c r="HZW924" s="28"/>
      <c r="HZX924" s="28"/>
      <c r="HZY924" s="28"/>
      <c r="HZZ924" s="28"/>
      <c r="IAA924" s="28"/>
      <c r="IAB924" s="28"/>
      <c r="IAC924" s="28"/>
      <c r="IAD924" s="28"/>
      <c r="IAE924" s="28"/>
      <c r="IAF924" s="28"/>
      <c r="IAG924" s="28"/>
      <c r="IAH924" s="28"/>
      <c r="IAI924" s="28"/>
      <c r="IAJ924" s="28"/>
      <c r="IAK924" s="28"/>
      <c r="IAL924" s="28"/>
      <c r="IAM924" s="28"/>
      <c r="IAN924" s="28"/>
      <c r="IAO924" s="28"/>
      <c r="IAP924" s="28"/>
      <c r="IAQ924" s="28"/>
      <c r="IAR924" s="28"/>
      <c r="IAS924" s="28"/>
      <c r="IAT924" s="28"/>
      <c r="IAU924" s="28"/>
      <c r="IAV924" s="28"/>
      <c r="IAW924" s="28"/>
      <c r="IAX924" s="28"/>
      <c r="IAY924" s="28"/>
      <c r="IAZ924" s="28"/>
      <c r="IBA924" s="28"/>
      <c r="IBB924" s="28"/>
      <c r="IBC924" s="28"/>
      <c r="IBD924" s="28"/>
      <c r="IBE924" s="28"/>
      <c r="IBF924" s="28"/>
      <c r="IBG924" s="28"/>
      <c r="IBH924" s="28"/>
      <c r="IBI924" s="28"/>
      <c r="IBJ924" s="28"/>
      <c r="IBK924" s="28"/>
      <c r="IBL924" s="28"/>
      <c r="IBM924" s="28"/>
      <c r="IBN924" s="28"/>
      <c r="IBO924" s="28"/>
      <c r="IBP924" s="28"/>
      <c r="IBQ924" s="28"/>
      <c r="IBR924" s="28"/>
      <c r="IBS924" s="28"/>
      <c r="IBT924" s="28"/>
      <c r="IBU924" s="28"/>
      <c r="IBV924" s="28"/>
      <c r="IBW924" s="28"/>
      <c r="IBX924" s="28"/>
      <c r="IBY924" s="28"/>
      <c r="IBZ924" s="28"/>
      <c r="ICA924" s="28"/>
      <c r="ICB924" s="28"/>
      <c r="ICC924" s="28"/>
      <c r="ICD924" s="28"/>
      <c r="ICE924" s="28"/>
      <c r="ICF924" s="28"/>
      <c r="ICG924" s="28"/>
      <c r="ICH924" s="28"/>
      <c r="ICI924" s="28"/>
      <c r="ICJ924" s="28"/>
      <c r="ICK924" s="28"/>
      <c r="ICL924" s="28"/>
      <c r="ICM924" s="28"/>
      <c r="ICN924" s="28"/>
      <c r="ICO924" s="28"/>
      <c r="ICP924" s="28"/>
      <c r="ICQ924" s="28"/>
      <c r="ICR924" s="28"/>
      <c r="ICS924" s="28"/>
      <c r="ICT924" s="28"/>
      <c r="ICU924" s="28"/>
      <c r="ICV924" s="28"/>
      <c r="ICW924" s="28"/>
      <c r="ICX924" s="28"/>
      <c r="ICY924" s="28"/>
      <c r="ICZ924" s="28"/>
      <c r="IDA924" s="28"/>
      <c r="IDB924" s="28"/>
      <c r="IDC924" s="28"/>
      <c r="IDD924" s="28"/>
      <c r="IDE924" s="28"/>
      <c r="IDF924" s="28"/>
      <c r="IDG924" s="28"/>
      <c r="IDH924" s="28"/>
      <c r="IDI924" s="28"/>
      <c r="IDJ924" s="28"/>
      <c r="IDK924" s="28"/>
      <c r="IDL924" s="28"/>
      <c r="IDM924" s="28"/>
      <c r="IDN924" s="28"/>
      <c r="IDO924" s="28"/>
      <c r="IDP924" s="28"/>
      <c r="IDQ924" s="28"/>
      <c r="IDR924" s="28"/>
      <c r="IDS924" s="28"/>
      <c r="IDT924" s="28"/>
      <c r="IDU924" s="28"/>
      <c r="IDV924" s="28"/>
      <c r="IDW924" s="28"/>
      <c r="IDX924" s="28"/>
      <c r="IDY924" s="28"/>
      <c r="IDZ924" s="28"/>
      <c r="IEA924" s="28"/>
      <c r="IEB924" s="28"/>
      <c r="IEC924" s="28"/>
      <c r="IED924" s="28"/>
      <c r="IEE924" s="28"/>
      <c r="IEF924" s="28"/>
      <c r="IEG924" s="28"/>
      <c r="IEH924" s="28"/>
      <c r="IEI924" s="28"/>
      <c r="IEJ924" s="28"/>
      <c r="IEK924" s="28"/>
      <c r="IEL924" s="28"/>
      <c r="IEM924" s="28"/>
      <c r="IEN924" s="28"/>
      <c r="IEO924" s="28"/>
      <c r="IEP924" s="28"/>
      <c r="IEQ924" s="28"/>
      <c r="IER924" s="28"/>
      <c r="IES924" s="28"/>
      <c r="IET924" s="28"/>
      <c r="IEU924" s="28"/>
      <c r="IEV924" s="28"/>
      <c r="IEW924" s="28"/>
      <c r="IEX924" s="28"/>
      <c r="IEY924" s="28"/>
      <c r="IEZ924" s="28"/>
      <c r="IFA924" s="28"/>
      <c r="IFB924" s="28"/>
      <c r="IFC924" s="28"/>
      <c r="IFD924" s="28"/>
      <c r="IFE924" s="28"/>
      <c r="IFF924" s="28"/>
      <c r="IFG924" s="28"/>
      <c r="IFH924" s="28"/>
      <c r="IFI924" s="28"/>
      <c r="IFJ924" s="28"/>
      <c r="IFK924" s="28"/>
      <c r="IFL924" s="28"/>
      <c r="IFM924" s="28"/>
      <c r="IFN924" s="28"/>
      <c r="IFO924" s="28"/>
      <c r="IFP924" s="28"/>
      <c r="IFQ924" s="28"/>
      <c r="IFR924" s="28"/>
      <c r="IFS924" s="28"/>
      <c r="IFT924" s="28"/>
      <c r="IFU924" s="28"/>
      <c r="IFV924" s="28"/>
      <c r="IFW924" s="28"/>
      <c r="IFX924" s="28"/>
      <c r="IFY924" s="28"/>
      <c r="IFZ924" s="28"/>
      <c r="IGA924" s="28"/>
      <c r="IGB924" s="28"/>
      <c r="IGC924" s="28"/>
      <c r="IGD924" s="28"/>
      <c r="IGE924" s="28"/>
      <c r="IGF924" s="28"/>
      <c r="IGG924" s="28"/>
      <c r="IGH924" s="28"/>
      <c r="IGI924" s="28"/>
      <c r="IGJ924" s="28"/>
      <c r="IGK924" s="28"/>
      <c r="IGL924" s="28"/>
      <c r="IGM924" s="28"/>
      <c r="IGN924" s="28"/>
      <c r="IGO924" s="28"/>
      <c r="IGP924" s="28"/>
      <c r="IGQ924" s="28"/>
      <c r="IGR924" s="28"/>
      <c r="IGS924" s="28"/>
      <c r="IGT924" s="28"/>
      <c r="IGU924" s="28"/>
      <c r="IGV924" s="28"/>
      <c r="IGW924" s="28"/>
      <c r="IGX924" s="28"/>
      <c r="IGY924" s="28"/>
      <c r="IGZ924" s="28"/>
      <c r="IHA924" s="28"/>
      <c r="IHB924" s="28"/>
      <c r="IHC924" s="28"/>
      <c r="IHD924" s="28"/>
      <c r="IHE924" s="28"/>
      <c r="IHF924" s="28"/>
      <c r="IHG924" s="28"/>
      <c r="IHH924" s="28"/>
      <c r="IHI924" s="28"/>
      <c r="IHJ924" s="28"/>
      <c r="IHK924" s="28"/>
      <c r="IHL924" s="28"/>
      <c r="IHM924" s="28"/>
      <c r="IHN924" s="28"/>
      <c r="IHO924" s="28"/>
      <c r="IHP924" s="28"/>
      <c r="IHQ924" s="28"/>
      <c r="IHR924" s="28"/>
      <c r="IHS924" s="28"/>
      <c r="IHT924" s="28"/>
      <c r="IHU924" s="28"/>
      <c r="IHV924" s="28"/>
      <c r="IHW924" s="28"/>
      <c r="IHX924" s="28"/>
      <c r="IHY924" s="28"/>
      <c r="IHZ924" s="28"/>
      <c r="IIA924" s="28"/>
      <c r="IIB924" s="28"/>
      <c r="IIC924" s="28"/>
      <c r="IID924" s="28"/>
      <c r="IIE924" s="28"/>
      <c r="IIF924" s="28"/>
      <c r="IIG924" s="28"/>
      <c r="IIH924" s="28"/>
      <c r="III924" s="28"/>
      <c r="IIJ924" s="28"/>
      <c r="IIK924" s="28"/>
      <c r="IIL924" s="28"/>
      <c r="IIM924" s="28"/>
      <c r="IIN924" s="28"/>
      <c r="IIO924" s="28"/>
      <c r="IIP924" s="28"/>
      <c r="IIQ924" s="28"/>
      <c r="IIR924" s="28"/>
      <c r="IIS924" s="28"/>
      <c r="IIT924" s="28"/>
      <c r="IIU924" s="28"/>
      <c r="IIV924" s="28"/>
      <c r="IIW924" s="28"/>
      <c r="IIX924" s="28"/>
      <c r="IIY924" s="28"/>
      <c r="IIZ924" s="28"/>
      <c r="IJA924" s="28"/>
      <c r="IJB924" s="28"/>
      <c r="IJC924" s="28"/>
      <c r="IJD924" s="28"/>
      <c r="IJE924" s="28"/>
      <c r="IJF924" s="28"/>
      <c r="IJG924" s="28"/>
      <c r="IJH924" s="28"/>
      <c r="IJI924" s="28"/>
      <c r="IJJ924" s="28"/>
      <c r="IJK924" s="28"/>
      <c r="IJL924" s="28"/>
      <c r="IJM924" s="28"/>
      <c r="IJN924" s="28"/>
      <c r="IJO924" s="28"/>
      <c r="IJP924" s="28"/>
      <c r="IJQ924" s="28"/>
      <c r="IJR924" s="28"/>
      <c r="IJS924" s="28"/>
      <c r="IJT924" s="28"/>
      <c r="IJU924" s="28"/>
      <c r="IJV924" s="28"/>
      <c r="IJW924" s="28"/>
      <c r="IJX924" s="28"/>
      <c r="IJY924" s="28"/>
      <c r="IJZ924" s="28"/>
      <c r="IKA924" s="28"/>
      <c r="IKB924" s="28"/>
      <c r="IKC924" s="28"/>
      <c r="IKD924" s="28"/>
      <c r="IKE924" s="28"/>
      <c r="IKF924" s="28"/>
      <c r="IKG924" s="28"/>
      <c r="IKH924" s="28"/>
      <c r="IKI924" s="28"/>
      <c r="IKJ924" s="28"/>
      <c r="IKK924" s="28"/>
      <c r="IKL924" s="28"/>
      <c r="IKM924" s="28"/>
      <c r="IKN924" s="28"/>
      <c r="IKO924" s="28"/>
      <c r="IKP924" s="28"/>
      <c r="IKQ924" s="28"/>
      <c r="IKR924" s="28"/>
      <c r="IKS924" s="28"/>
      <c r="IKT924" s="28"/>
      <c r="IKU924" s="28"/>
      <c r="IKV924" s="28"/>
      <c r="IKW924" s="28"/>
      <c r="IKX924" s="28"/>
      <c r="IKY924" s="28"/>
      <c r="IKZ924" s="28"/>
      <c r="ILA924" s="28"/>
      <c r="ILB924" s="28"/>
      <c r="ILC924" s="28"/>
      <c r="ILD924" s="28"/>
      <c r="ILE924" s="28"/>
      <c r="ILF924" s="28"/>
      <c r="ILG924" s="28"/>
      <c r="ILH924" s="28"/>
      <c r="ILI924" s="28"/>
      <c r="ILJ924" s="28"/>
      <c r="ILK924" s="28"/>
      <c r="ILL924" s="28"/>
      <c r="ILM924" s="28"/>
      <c r="ILN924" s="28"/>
      <c r="ILO924" s="28"/>
      <c r="ILP924" s="28"/>
      <c r="ILQ924" s="28"/>
      <c r="ILR924" s="28"/>
      <c r="ILS924" s="28"/>
      <c r="ILT924" s="28"/>
      <c r="ILU924" s="28"/>
      <c r="ILV924" s="28"/>
      <c r="ILW924" s="28"/>
      <c r="ILX924" s="28"/>
      <c r="ILY924" s="28"/>
      <c r="ILZ924" s="28"/>
      <c r="IMA924" s="28"/>
      <c r="IMB924" s="28"/>
      <c r="IMC924" s="28"/>
      <c r="IMD924" s="28"/>
      <c r="IME924" s="28"/>
      <c r="IMF924" s="28"/>
      <c r="IMG924" s="28"/>
      <c r="IMH924" s="28"/>
      <c r="IMI924" s="28"/>
      <c r="IMJ924" s="28"/>
      <c r="IMK924" s="28"/>
      <c r="IML924" s="28"/>
      <c r="IMM924" s="28"/>
      <c r="IMN924" s="28"/>
      <c r="IMO924" s="28"/>
      <c r="IMP924" s="28"/>
      <c r="IMQ924" s="28"/>
      <c r="IMR924" s="28"/>
      <c r="IMS924" s="28"/>
      <c r="IMT924" s="28"/>
      <c r="IMU924" s="28"/>
      <c r="IMV924" s="28"/>
      <c r="IMW924" s="28"/>
      <c r="IMX924" s="28"/>
      <c r="IMY924" s="28"/>
      <c r="IMZ924" s="28"/>
      <c r="INA924" s="28"/>
      <c r="INB924" s="28"/>
      <c r="INC924" s="28"/>
      <c r="IND924" s="28"/>
      <c r="INE924" s="28"/>
      <c r="INF924" s="28"/>
      <c r="ING924" s="28"/>
      <c r="INH924" s="28"/>
      <c r="INI924" s="28"/>
      <c r="INJ924" s="28"/>
      <c r="INK924" s="28"/>
      <c r="INL924" s="28"/>
      <c r="INM924" s="28"/>
      <c r="INN924" s="28"/>
      <c r="INO924" s="28"/>
      <c r="INP924" s="28"/>
      <c r="INQ924" s="28"/>
      <c r="INR924" s="28"/>
      <c r="INS924" s="28"/>
      <c r="INT924" s="28"/>
      <c r="INU924" s="28"/>
      <c r="INV924" s="28"/>
      <c r="INW924" s="28"/>
      <c r="INX924" s="28"/>
      <c r="INY924" s="28"/>
      <c r="INZ924" s="28"/>
      <c r="IOA924" s="28"/>
      <c r="IOB924" s="28"/>
      <c r="IOC924" s="28"/>
      <c r="IOD924" s="28"/>
      <c r="IOE924" s="28"/>
      <c r="IOF924" s="28"/>
      <c r="IOG924" s="28"/>
      <c r="IOH924" s="28"/>
      <c r="IOI924" s="28"/>
      <c r="IOJ924" s="28"/>
      <c r="IOK924" s="28"/>
      <c r="IOL924" s="28"/>
      <c r="IOM924" s="28"/>
      <c r="ION924" s="28"/>
      <c r="IOO924" s="28"/>
      <c r="IOP924" s="28"/>
      <c r="IOQ924" s="28"/>
      <c r="IOR924" s="28"/>
      <c r="IOS924" s="28"/>
      <c r="IOT924" s="28"/>
      <c r="IOU924" s="28"/>
      <c r="IOV924" s="28"/>
      <c r="IOW924" s="28"/>
      <c r="IOX924" s="28"/>
      <c r="IOY924" s="28"/>
      <c r="IOZ924" s="28"/>
      <c r="IPA924" s="28"/>
      <c r="IPB924" s="28"/>
      <c r="IPC924" s="28"/>
      <c r="IPD924" s="28"/>
      <c r="IPE924" s="28"/>
      <c r="IPF924" s="28"/>
      <c r="IPG924" s="28"/>
      <c r="IPH924" s="28"/>
      <c r="IPI924" s="28"/>
      <c r="IPJ924" s="28"/>
      <c r="IPK924" s="28"/>
      <c r="IPL924" s="28"/>
      <c r="IPM924" s="28"/>
      <c r="IPN924" s="28"/>
      <c r="IPO924" s="28"/>
      <c r="IPP924" s="28"/>
      <c r="IPQ924" s="28"/>
      <c r="IPR924" s="28"/>
      <c r="IPS924" s="28"/>
      <c r="IPT924" s="28"/>
      <c r="IPU924" s="28"/>
      <c r="IPV924" s="28"/>
      <c r="IPW924" s="28"/>
      <c r="IPX924" s="28"/>
      <c r="IPY924" s="28"/>
      <c r="IPZ924" s="28"/>
      <c r="IQA924" s="28"/>
      <c r="IQB924" s="28"/>
      <c r="IQC924" s="28"/>
      <c r="IQD924" s="28"/>
      <c r="IQE924" s="28"/>
      <c r="IQF924" s="28"/>
      <c r="IQG924" s="28"/>
      <c r="IQH924" s="28"/>
      <c r="IQI924" s="28"/>
      <c r="IQJ924" s="28"/>
      <c r="IQK924" s="28"/>
      <c r="IQL924" s="28"/>
      <c r="IQM924" s="28"/>
      <c r="IQN924" s="28"/>
      <c r="IQO924" s="28"/>
      <c r="IQP924" s="28"/>
      <c r="IQQ924" s="28"/>
      <c r="IQR924" s="28"/>
      <c r="IQS924" s="28"/>
      <c r="IQT924" s="28"/>
      <c r="IQU924" s="28"/>
      <c r="IQV924" s="28"/>
      <c r="IQW924" s="28"/>
      <c r="IQX924" s="28"/>
      <c r="IQY924" s="28"/>
      <c r="IQZ924" s="28"/>
      <c r="IRA924" s="28"/>
      <c r="IRB924" s="28"/>
      <c r="IRC924" s="28"/>
      <c r="IRD924" s="28"/>
      <c r="IRE924" s="28"/>
      <c r="IRF924" s="28"/>
      <c r="IRG924" s="28"/>
      <c r="IRH924" s="28"/>
      <c r="IRI924" s="28"/>
      <c r="IRJ924" s="28"/>
      <c r="IRK924" s="28"/>
      <c r="IRL924" s="28"/>
      <c r="IRM924" s="28"/>
      <c r="IRN924" s="28"/>
      <c r="IRO924" s="28"/>
      <c r="IRP924" s="28"/>
      <c r="IRQ924" s="28"/>
      <c r="IRR924" s="28"/>
      <c r="IRS924" s="28"/>
      <c r="IRT924" s="28"/>
      <c r="IRU924" s="28"/>
      <c r="IRV924" s="28"/>
      <c r="IRW924" s="28"/>
      <c r="IRX924" s="28"/>
      <c r="IRY924" s="28"/>
      <c r="IRZ924" s="28"/>
      <c r="ISA924" s="28"/>
      <c r="ISB924" s="28"/>
      <c r="ISC924" s="28"/>
      <c r="ISD924" s="28"/>
      <c r="ISE924" s="28"/>
      <c r="ISF924" s="28"/>
      <c r="ISG924" s="28"/>
      <c r="ISH924" s="28"/>
      <c r="ISI924" s="28"/>
      <c r="ISJ924" s="28"/>
      <c r="ISK924" s="28"/>
      <c r="ISL924" s="28"/>
      <c r="ISM924" s="28"/>
      <c r="ISN924" s="28"/>
      <c r="ISO924" s="28"/>
      <c r="ISP924" s="28"/>
      <c r="ISQ924" s="28"/>
      <c r="ISR924" s="28"/>
      <c r="ISS924" s="28"/>
      <c r="IST924" s="28"/>
      <c r="ISU924" s="28"/>
      <c r="ISV924" s="28"/>
      <c r="ISW924" s="28"/>
      <c r="ISX924" s="28"/>
      <c r="ISY924" s="28"/>
      <c r="ISZ924" s="28"/>
      <c r="ITA924" s="28"/>
      <c r="ITB924" s="28"/>
      <c r="ITC924" s="28"/>
      <c r="ITD924" s="28"/>
      <c r="ITE924" s="28"/>
      <c r="ITF924" s="28"/>
      <c r="ITG924" s="28"/>
      <c r="ITH924" s="28"/>
      <c r="ITI924" s="28"/>
      <c r="ITJ924" s="28"/>
      <c r="ITK924" s="28"/>
      <c r="ITL924" s="28"/>
      <c r="ITM924" s="28"/>
      <c r="ITN924" s="28"/>
      <c r="ITO924" s="28"/>
      <c r="ITP924" s="28"/>
      <c r="ITQ924" s="28"/>
      <c r="ITR924" s="28"/>
      <c r="ITS924" s="28"/>
      <c r="ITT924" s="28"/>
      <c r="ITU924" s="28"/>
      <c r="ITV924" s="28"/>
      <c r="ITW924" s="28"/>
      <c r="ITX924" s="28"/>
      <c r="ITY924" s="28"/>
      <c r="ITZ924" s="28"/>
      <c r="IUA924" s="28"/>
      <c r="IUB924" s="28"/>
      <c r="IUC924" s="28"/>
      <c r="IUD924" s="28"/>
      <c r="IUE924" s="28"/>
      <c r="IUF924" s="28"/>
      <c r="IUG924" s="28"/>
      <c r="IUH924" s="28"/>
      <c r="IUI924" s="28"/>
      <c r="IUJ924" s="28"/>
      <c r="IUK924" s="28"/>
      <c r="IUL924" s="28"/>
      <c r="IUM924" s="28"/>
      <c r="IUN924" s="28"/>
      <c r="IUO924" s="28"/>
      <c r="IUP924" s="28"/>
      <c r="IUQ924" s="28"/>
      <c r="IUR924" s="28"/>
      <c r="IUS924" s="28"/>
      <c r="IUT924" s="28"/>
      <c r="IUU924" s="28"/>
      <c r="IUV924" s="28"/>
      <c r="IUW924" s="28"/>
      <c r="IUX924" s="28"/>
      <c r="IUY924" s="28"/>
      <c r="IUZ924" s="28"/>
      <c r="IVA924" s="28"/>
      <c r="IVB924" s="28"/>
      <c r="IVC924" s="28"/>
      <c r="IVD924" s="28"/>
      <c r="IVE924" s="28"/>
      <c r="IVF924" s="28"/>
      <c r="IVG924" s="28"/>
      <c r="IVH924" s="28"/>
      <c r="IVI924" s="28"/>
      <c r="IVJ924" s="28"/>
      <c r="IVK924" s="28"/>
      <c r="IVL924" s="28"/>
      <c r="IVM924" s="28"/>
      <c r="IVN924" s="28"/>
      <c r="IVO924" s="28"/>
      <c r="IVP924" s="28"/>
      <c r="IVQ924" s="28"/>
      <c r="IVR924" s="28"/>
      <c r="IVS924" s="28"/>
      <c r="IVT924" s="28"/>
      <c r="IVU924" s="28"/>
      <c r="IVV924" s="28"/>
      <c r="IVW924" s="28"/>
      <c r="IVX924" s="28"/>
      <c r="IVY924" s="28"/>
      <c r="IVZ924" s="28"/>
      <c r="IWA924" s="28"/>
      <c r="IWB924" s="28"/>
      <c r="IWC924" s="28"/>
      <c r="IWD924" s="28"/>
      <c r="IWE924" s="28"/>
      <c r="IWF924" s="28"/>
      <c r="IWG924" s="28"/>
      <c r="IWH924" s="28"/>
      <c r="IWI924" s="28"/>
      <c r="IWJ924" s="28"/>
      <c r="IWK924" s="28"/>
      <c r="IWL924" s="28"/>
      <c r="IWM924" s="28"/>
      <c r="IWN924" s="28"/>
      <c r="IWO924" s="28"/>
      <c r="IWP924" s="28"/>
      <c r="IWQ924" s="28"/>
      <c r="IWR924" s="28"/>
      <c r="IWS924" s="28"/>
      <c r="IWT924" s="28"/>
      <c r="IWU924" s="28"/>
      <c r="IWV924" s="28"/>
      <c r="IWW924" s="28"/>
      <c r="IWX924" s="28"/>
      <c r="IWY924" s="28"/>
      <c r="IWZ924" s="28"/>
      <c r="IXA924" s="28"/>
      <c r="IXB924" s="28"/>
      <c r="IXC924" s="28"/>
      <c r="IXD924" s="28"/>
      <c r="IXE924" s="28"/>
      <c r="IXF924" s="28"/>
      <c r="IXG924" s="28"/>
      <c r="IXH924" s="28"/>
      <c r="IXI924" s="28"/>
      <c r="IXJ924" s="28"/>
      <c r="IXK924" s="28"/>
      <c r="IXL924" s="28"/>
      <c r="IXM924" s="28"/>
      <c r="IXN924" s="28"/>
      <c r="IXO924" s="28"/>
      <c r="IXP924" s="28"/>
      <c r="IXQ924" s="28"/>
      <c r="IXR924" s="28"/>
      <c r="IXS924" s="28"/>
      <c r="IXT924" s="28"/>
      <c r="IXU924" s="28"/>
      <c r="IXV924" s="28"/>
      <c r="IXW924" s="28"/>
      <c r="IXX924" s="28"/>
      <c r="IXY924" s="28"/>
      <c r="IXZ924" s="28"/>
      <c r="IYA924" s="28"/>
      <c r="IYB924" s="28"/>
      <c r="IYC924" s="28"/>
      <c r="IYD924" s="28"/>
      <c r="IYE924" s="28"/>
      <c r="IYF924" s="28"/>
      <c r="IYG924" s="28"/>
      <c r="IYH924" s="28"/>
      <c r="IYI924" s="28"/>
      <c r="IYJ924" s="28"/>
      <c r="IYK924" s="28"/>
      <c r="IYL924" s="28"/>
      <c r="IYM924" s="28"/>
      <c r="IYN924" s="28"/>
      <c r="IYO924" s="28"/>
      <c r="IYP924" s="28"/>
      <c r="IYQ924" s="28"/>
      <c r="IYR924" s="28"/>
      <c r="IYS924" s="28"/>
      <c r="IYT924" s="28"/>
      <c r="IYU924" s="28"/>
      <c r="IYV924" s="28"/>
      <c r="IYW924" s="28"/>
      <c r="IYX924" s="28"/>
      <c r="IYY924" s="28"/>
      <c r="IYZ924" s="28"/>
      <c r="IZA924" s="28"/>
      <c r="IZB924" s="28"/>
      <c r="IZC924" s="28"/>
      <c r="IZD924" s="28"/>
      <c r="IZE924" s="28"/>
      <c r="IZF924" s="28"/>
      <c r="IZG924" s="28"/>
      <c r="IZH924" s="28"/>
      <c r="IZI924" s="28"/>
      <c r="IZJ924" s="28"/>
      <c r="IZK924" s="28"/>
      <c r="IZL924" s="28"/>
      <c r="IZM924" s="28"/>
      <c r="IZN924" s="28"/>
      <c r="IZO924" s="28"/>
      <c r="IZP924" s="28"/>
      <c r="IZQ924" s="28"/>
      <c r="IZR924" s="28"/>
      <c r="IZS924" s="28"/>
      <c r="IZT924" s="28"/>
      <c r="IZU924" s="28"/>
      <c r="IZV924" s="28"/>
      <c r="IZW924" s="28"/>
      <c r="IZX924" s="28"/>
      <c r="IZY924" s="28"/>
      <c r="IZZ924" s="28"/>
      <c r="JAA924" s="28"/>
      <c r="JAB924" s="28"/>
      <c r="JAC924" s="28"/>
      <c r="JAD924" s="28"/>
      <c r="JAE924" s="28"/>
      <c r="JAF924" s="28"/>
      <c r="JAG924" s="28"/>
      <c r="JAH924" s="28"/>
      <c r="JAI924" s="28"/>
      <c r="JAJ924" s="28"/>
      <c r="JAK924" s="28"/>
      <c r="JAL924" s="28"/>
      <c r="JAM924" s="28"/>
      <c r="JAN924" s="28"/>
      <c r="JAO924" s="28"/>
      <c r="JAP924" s="28"/>
      <c r="JAQ924" s="28"/>
      <c r="JAR924" s="28"/>
      <c r="JAS924" s="28"/>
      <c r="JAT924" s="28"/>
      <c r="JAU924" s="28"/>
      <c r="JAV924" s="28"/>
      <c r="JAW924" s="28"/>
      <c r="JAX924" s="28"/>
      <c r="JAY924" s="28"/>
      <c r="JAZ924" s="28"/>
      <c r="JBA924" s="28"/>
      <c r="JBB924" s="28"/>
      <c r="JBC924" s="28"/>
      <c r="JBD924" s="28"/>
      <c r="JBE924" s="28"/>
      <c r="JBF924" s="28"/>
      <c r="JBG924" s="28"/>
      <c r="JBH924" s="28"/>
      <c r="JBI924" s="28"/>
      <c r="JBJ924" s="28"/>
      <c r="JBK924" s="28"/>
      <c r="JBL924" s="28"/>
      <c r="JBM924" s="28"/>
      <c r="JBN924" s="28"/>
      <c r="JBO924" s="28"/>
      <c r="JBP924" s="28"/>
      <c r="JBQ924" s="28"/>
      <c r="JBR924" s="28"/>
      <c r="JBS924" s="28"/>
      <c r="JBT924" s="28"/>
      <c r="JBU924" s="28"/>
      <c r="JBV924" s="28"/>
      <c r="JBW924" s="28"/>
      <c r="JBX924" s="28"/>
      <c r="JBY924" s="28"/>
      <c r="JBZ924" s="28"/>
      <c r="JCA924" s="28"/>
      <c r="JCB924" s="28"/>
      <c r="JCC924" s="28"/>
      <c r="JCD924" s="28"/>
      <c r="JCE924" s="28"/>
      <c r="JCF924" s="28"/>
      <c r="JCG924" s="28"/>
      <c r="JCH924" s="28"/>
      <c r="JCI924" s="28"/>
      <c r="JCJ924" s="28"/>
      <c r="JCK924" s="28"/>
      <c r="JCL924" s="28"/>
      <c r="JCM924" s="28"/>
      <c r="JCN924" s="28"/>
      <c r="JCO924" s="28"/>
      <c r="JCP924" s="28"/>
      <c r="JCQ924" s="28"/>
      <c r="JCR924" s="28"/>
      <c r="JCS924" s="28"/>
      <c r="JCT924" s="28"/>
      <c r="JCU924" s="28"/>
      <c r="JCV924" s="28"/>
      <c r="JCW924" s="28"/>
      <c r="JCX924" s="28"/>
      <c r="JCY924" s="28"/>
      <c r="JCZ924" s="28"/>
      <c r="JDA924" s="28"/>
      <c r="JDB924" s="28"/>
      <c r="JDC924" s="28"/>
      <c r="JDD924" s="28"/>
      <c r="JDE924" s="28"/>
      <c r="JDF924" s="28"/>
      <c r="JDG924" s="28"/>
      <c r="JDH924" s="28"/>
      <c r="JDI924" s="28"/>
      <c r="JDJ924" s="28"/>
      <c r="JDK924" s="28"/>
      <c r="JDL924" s="28"/>
      <c r="JDM924" s="28"/>
      <c r="JDN924" s="28"/>
      <c r="JDO924" s="28"/>
      <c r="JDP924" s="28"/>
      <c r="JDQ924" s="28"/>
      <c r="JDR924" s="28"/>
      <c r="JDS924" s="28"/>
      <c r="JDT924" s="28"/>
      <c r="JDU924" s="28"/>
      <c r="JDV924" s="28"/>
      <c r="JDW924" s="28"/>
      <c r="JDX924" s="28"/>
      <c r="JDY924" s="28"/>
      <c r="JDZ924" s="28"/>
      <c r="JEA924" s="28"/>
      <c r="JEB924" s="28"/>
      <c r="JEC924" s="28"/>
      <c r="JED924" s="28"/>
      <c r="JEE924" s="28"/>
      <c r="JEF924" s="28"/>
      <c r="JEG924" s="28"/>
      <c r="JEH924" s="28"/>
      <c r="JEI924" s="28"/>
      <c r="JEJ924" s="28"/>
      <c r="JEK924" s="28"/>
      <c r="JEL924" s="28"/>
      <c r="JEM924" s="28"/>
      <c r="JEN924" s="28"/>
      <c r="JEO924" s="28"/>
      <c r="JEP924" s="28"/>
      <c r="JEQ924" s="28"/>
      <c r="JER924" s="28"/>
      <c r="JES924" s="28"/>
      <c r="JET924" s="28"/>
      <c r="JEU924" s="28"/>
      <c r="JEV924" s="28"/>
      <c r="JEW924" s="28"/>
      <c r="JEX924" s="28"/>
      <c r="JEY924" s="28"/>
      <c r="JEZ924" s="28"/>
      <c r="JFA924" s="28"/>
      <c r="JFB924" s="28"/>
      <c r="JFC924" s="28"/>
      <c r="JFD924" s="28"/>
      <c r="JFE924" s="28"/>
      <c r="JFF924" s="28"/>
      <c r="JFG924" s="28"/>
      <c r="JFH924" s="28"/>
      <c r="JFI924" s="28"/>
      <c r="JFJ924" s="28"/>
      <c r="JFK924" s="28"/>
      <c r="JFL924" s="28"/>
      <c r="JFM924" s="28"/>
      <c r="JFN924" s="28"/>
      <c r="JFO924" s="28"/>
      <c r="JFP924" s="28"/>
      <c r="JFQ924" s="28"/>
      <c r="JFR924" s="28"/>
      <c r="JFS924" s="28"/>
      <c r="JFT924" s="28"/>
      <c r="JFU924" s="28"/>
      <c r="JFV924" s="28"/>
      <c r="JFW924" s="28"/>
      <c r="JFX924" s="28"/>
      <c r="JFY924" s="28"/>
      <c r="JFZ924" s="28"/>
      <c r="JGA924" s="28"/>
      <c r="JGB924" s="28"/>
      <c r="JGC924" s="28"/>
      <c r="JGD924" s="28"/>
      <c r="JGE924" s="28"/>
      <c r="JGF924" s="28"/>
      <c r="JGG924" s="28"/>
      <c r="JGH924" s="28"/>
      <c r="JGI924" s="28"/>
      <c r="JGJ924" s="28"/>
      <c r="JGK924" s="28"/>
      <c r="JGL924" s="28"/>
      <c r="JGM924" s="28"/>
      <c r="JGN924" s="28"/>
      <c r="JGO924" s="28"/>
      <c r="JGP924" s="28"/>
      <c r="JGQ924" s="28"/>
      <c r="JGR924" s="28"/>
      <c r="JGS924" s="28"/>
      <c r="JGT924" s="28"/>
      <c r="JGU924" s="28"/>
      <c r="JGV924" s="28"/>
      <c r="JGW924" s="28"/>
      <c r="JGX924" s="28"/>
      <c r="JGY924" s="28"/>
      <c r="JGZ924" s="28"/>
      <c r="JHA924" s="28"/>
      <c r="JHB924" s="28"/>
      <c r="JHC924" s="28"/>
      <c r="JHD924" s="28"/>
      <c r="JHE924" s="28"/>
      <c r="JHF924" s="28"/>
      <c r="JHG924" s="28"/>
      <c r="JHH924" s="28"/>
      <c r="JHI924" s="28"/>
      <c r="JHJ924" s="28"/>
      <c r="JHK924" s="28"/>
      <c r="JHL924" s="28"/>
      <c r="JHM924" s="28"/>
      <c r="JHN924" s="28"/>
      <c r="JHO924" s="28"/>
      <c r="JHP924" s="28"/>
      <c r="JHQ924" s="28"/>
      <c r="JHR924" s="28"/>
      <c r="JHS924" s="28"/>
      <c r="JHT924" s="28"/>
      <c r="JHU924" s="28"/>
      <c r="JHV924" s="28"/>
      <c r="JHW924" s="28"/>
      <c r="JHX924" s="28"/>
      <c r="JHY924" s="28"/>
      <c r="JHZ924" s="28"/>
      <c r="JIA924" s="28"/>
      <c r="JIB924" s="28"/>
      <c r="JIC924" s="28"/>
      <c r="JID924" s="28"/>
      <c r="JIE924" s="28"/>
      <c r="JIF924" s="28"/>
      <c r="JIG924" s="28"/>
      <c r="JIH924" s="28"/>
      <c r="JII924" s="28"/>
      <c r="JIJ924" s="28"/>
      <c r="JIK924" s="28"/>
      <c r="JIL924" s="28"/>
      <c r="JIM924" s="28"/>
      <c r="JIN924" s="28"/>
      <c r="JIO924" s="28"/>
      <c r="JIP924" s="28"/>
      <c r="JIQ924" s="28"/>
      <c r="JIR924" s="28"/>
      <c r="JIS924" s="28"/>
      <c r="JIT924" s="28"/>
      <c r="JIU924" s="28"/>
      <c r="JIV924" s="28"/>
      <c r="JIW924" s="28"/>
      <c r="JIX924" s="28"/>
      <c r="JIY924" s="28"/>
      <c r="JIZ924" s="28"/>
      <c r="JJA924" s="28"/>
      <c r="JJB924" s="28"/>
      <c r="JJC924" s="28"/>
      <c r="JJD924" s="28"/>
      <c r="JJE924" s="28"/>
      <c r="JJF924" s="28"/>
      <c r="JJG924" s="28"/>
      <c r="JJH924" s="28"/>
      <c r="JJI924" s="28"/>
      <c r="JJJ924" s="28"/>
      <c r="JJK924" s="28"/>
      <c r="JJL924" s="28"/>
      <c r="JJM924" s="28"/>
      <c r="JJN924" s="28"/>
      <c r="JJO924" s="28"/>
      <c r="JJP924" s="28"/>
      <c r="JJQ924" s="28"/>
      <c r="JJR924" s="28"/>
      <c r="JJS924" s="28"/>
      <c r="JJT924" s="28"/>
      <c r="JJU924" s="28"/>
      <c r="JJV924" s="28"/>
      <c r="JJW924" s="28"/>
      <c r="JJX924" s="28"/>
      <c r="JJY924" s="28"/>
      <c r="JJZ924" s="28"/>
      <c r="JKA924" s="28"/>
      <c r="JKB924" s="28"/>
      <c r="JKC924" s="28"/>
      <c r="JKD924" s="28"/>
      <c r="JKE924" s="28"/>
      <c r="JKF924" s="28"/>
      <c r="JKG924" s="28"/>
      <c r="JKH924" s="28"/>
      <c r="JKI924" s="28"/>
      <c r="JKJ924" s="28"/>
      <c r="JKK924" s="28"/>
      <c r="JKL924" s="28"/>
      <c r="JKM924" s="28"/>
      <c r="JKN924" s="28"/>
      <c r="JKO924" s="28"/>
      <c r="JKP924" s="28"/>
      <c r="JKQ924" s="28"/>
      <c r="JKR924" s="28"/>
      <c r="JKS924" s="28"/>
      <c r="JKT924" s="28"/>
      <c r="JKU924" s="28"/>
      <c r="JKV924" s="28"/>
      <c r="JKW924" s="28"/>
      <c r="JKX924" s="28"/>
      <c r="JKY924" s="28"/>
      <c r="JKZ924" s="28"/>
      <c r="JLA924" s="28"/>
      <c r="JLB924" s="28"/>
      <c r="JLC924" s="28"/>
      <c r="JLD924" s="28"/>
      <c r="JLE924" s="28"/>
      <c r="JLF924" s="28"/>
      <c r="JLG924" s="28"/>
      <c r="JLH924" s="28"/>
      <c r="JLI924" s="28"/>
      <c r="JLJ924" s="28"/>
      <c r="JLK924" s="28"/>
      <c r="JLL924" s="28"/>
      <c r="JLM924" s="28"/>
      <c r="JLN924" s="28"/>
      <c r="JLO924" s="28"/>
      <c r="JLP924" s="28"/>
      <c r="JLQ924" s="28"/>
      <c r="JLR924" s="28"/>
      <c r="JLS924" s="28"/>
      <c r="JLT924" s="28"/>
      <c r="JLU924" s="28"/>
      <c r="JLV924" s="28"/>
      <c r="JLW924" s="28"/>
      <c r="JLX924" s="28"/>
      <c r="JLY924" s="28"/>
      <c r="JLZ924" s="28"/>
      <c r="JMA924" s="28"/>
      <c r="JMB924" s="28"/>
      <c r="JMC924" s="28"/>
      <c r="JMD924" s="28"/>
      <c r="JME924" s="28"/>
      <c r="JMF924" s="28"/>
      <c r="JMG924" s="28"/>
      <c r="JMH924" s="28"/>
      <c r="JMI924" s="28"/>
      <c r="JMJ924" s="28"/>
      <c r="JMK924" s="28"/>
      <c r="JML924" s="28"/>
      <c r="JMM924" s="28"/>
      <c r="JMN924" s="28"/>
      <c r="JMO924" s="28"/>
      <c r="JMP924" s="28"/>
      <c r="JMQ924" s="28"/>
      <c r="JMR924" s="28"/>
      <c r="JMS924" s="28"/>
      <c r="JMT924" s="28"/>
      <c r="JMU924" s="28"/>
      <c r="JMV924" s="28"/>
      <c r="JMW924" s="28"/>
      <c r="JMX924" s="28"/>
      <c r="JMY924" s="28"/>
      <c r="JMZ924" s="28"/>
      <c r="JNA924" s="28"/>
      <c r="JNB924" s="28"/>
      <c r="JNC924" s="28"/>
      <c r="JND924" s="28"/>
      <c r="JNE924" s="28"/>
      <c r="JNF924" s="28"/>
      <c r="JNG924" s="28"/>
      <c r="JNH924" s="28"/>
      <c r="JNI924" s="28"/>
      <c r="JNJ924" s="28"/>
      <c r="JNK924" s="28"/>
      <c r="JNL924" s="28"/>
      <c r="JNM924" s="28"/>
      <c r="JNN924" s="28"/>
      <c r="JNO924" s="28"/>
      <c r="JNP924" s="28"/>
      <c r="JNQ924" s="28"/>
      <c r="JNR924" s="28"/>
      <c r="JNS924" s="28"/>
      <c r="JNT924" s="28"/>
      <c r="JNU924" s="28"/>
      <c r="JNV924" s="28"/>
      <c r="JNW924" s="28"/>
      <c r="JNX924" s="28"/>
      <c r="JNY924" s="28"/>
      <c r="JNZ924" s="28"/>
      <c r="JOA924" s="28"/>
      <c r="JOB924" s="28"/>
      <c r="JOC924" s="28"/>
      <c r="JOD924" s="28"/>
      <c r="JOE924" s="28"/>
      <c r="JOF924" s="28"/>
      <c r="JOG924" s="28"/>
      <c r="JOH924" s="28"/>
      <c r="JOI924" s="28"/>
      <c r="JOJ924" s="28"/>
      <c r="JOK924" s="28"/>
      <c r="JOL924" s="28"/>
      <c r="JOM924" s="28"/>
      <c r="JON924" s="28"/>
      <c r="JOO924" s="28"/>
      <c r="JOP924" s="28"/>
      <c r="JOQ924" s="28"/>
      <c r="JOR924" s="28"/>
      <c r="JOS924" s="28"/>
      <c r="JOT924" s="28"/>
      <c r="JOU924" s="28"/>
      <c r="JOV924" s="28"/>
      <c r="JOW924" s="28"/>
      <c r="JOX924" s="28"/>
      <c r="JOY924" s="28"/>
      <c r="JOZ924" s="28"/>
      <c r="JPA924" s="28"/>
      <c r="JPB924" s="28"/>
      <c r="JPC924" s="28"/>
      <c r="JPD924" s="28"/>
      <c r="JPE924" s="28"/>
      <c r="JPF924" s="28"/>
      <c r="JPG924" s="28"/>
      <c r="JPH924" s="28"/>
      <c r="JPI924" s="28"/>
      <c r="JPJ924" s="28"/>
      <c r="JPK924" s="28"/>
      <c r="JPL924" s="28"/>
      <c r="JPM924" s="28"/>
      <c r="JPN924" s="28"/>
      <c r="JPO924" s="28"/>
      <c r="JPP924" s="28"/>
      <c r="JPQ924" s="28"/>
      <c r="JPR924" s="28"/>
      <c r="JPS924" s="28"/>
      <c r="JPT924" s="28"/>
      <c r="JPU924" s="28"/>
      <c r="JPV924" s="28"/>
      <c r="JPW924" s="28"/>
      <c r="JPX924" s="28"/>
      <c r="JPY924" s="28"/>
      <c r="JPZ924" s="28"/>
      <c r="JQA924" s="28"/>
      <c r="JQB924" s="28"/>
      <c r="JQC924" s="28"/>
      <c r="JQD924" s="28"/>
      <c r="JQE924" s="28"/>
      <c r="JQF924" s="28"/>
      <c r="JQG924" s="28"/>
      <c r="JQH924" s="28"/>
      <c r="JQI924" s="28"/>
      <c r="JQJ924" s="28"/>
      <c r="JQK924" s="28"/>
      <c r="JQL924" s="28"/>
      <c r="JQM924" s="28"/>
      <c r="JQN924" s="28"/>
      <c r="JQO924" s="28"/>
      <c r="JQP924" s="28"/>
      <c r="JQQ924" s="28"/>
      <c r="JQR924" s="28"/>
      <c r="JQS924" s="28"/>
      <c r="JQT924" s="28"/>
      <c r="JQU924" s="28"/>
      <c r="JQV924" s="28"/>
      <c r="JQW924" s="28"/>
      <c r="JQX924" s="28"/>
      <c r="JQY924" s="28"/>
      <c r="JQZ924" s="28"/>
      <c r="JRA924" s="28"/>
      <c r="JRB924" s="28"/>
      <c r="JRC924" s="28"/>
      <c r="JRD924" s="28"/>
      <c r="JRE924" s="28"/>
      <c r="JRF924" s="28"/>
      <c r="JRG924" s="28"/>
      <c r="JRH924" s="28"/>
      <c r="JRI924" s="28"/>
      <c r="JRJ924" s="28"/>
      <c r="JRK924" s="28"/>
      <c r="JRL924" s="28"/>
      <c r="JRM924" s="28"/>
      <c r="JRN924" s="28"/>
      <c r="JRO924" s="28"/>
      <c r="JRP924" s="28"/>
      <c r="JRQ924" s="28"/>
      <c r="JRR924" s="28"/>
      <c r="JRS924" s="28"/>
      <c r="JRT924" s="28"/>
      <c r="JRU924" s="28"/>
      <c r="JRV924" s="28"/>
      <c r="JRW924" s="28"/>
      <c r="JRX924" s="28"/>
      <c r="JRY924" s="28"/>
      <c r="JRZ924" s="28"/>
      <c r="JSA924" s="28"/>
      <c r="JSB924" s="28"/>
      <c r="JSC924" s="28"/>
      <c r="JSD924" s="28"/>
      <c r="JSE924" s="28"/>
      <c r="JSF924" s="28"/>
      <c r="JSG924" s="28"/>
      <c r="JSH924" s="28"/>
      <c r="JSI924" s="28"/>
      <c r="JSJ924" s="28"/>
      <c r="JSK924" s="28"/>
      <c r="JSL924" s="28"/>
      <c r="JSM924" s="28"/>
      <c r="JSN924" s="28"/>
      <c r="JSO924" s="28"/>
      <c r="JSP924" s="28"/>
      <c r="JSQ924" s="28"/>
      <c r="JSR924" s="28"/>
      <c r="JSS924" s="28"/>
      <c r="JST924" s="28"/>
      <c r="JSU924" s="28"/>
      <c r="JSV924" s="28"/>
      <c r="JSW924" s="28"/>
      <c r="JSX924" s="28"/>
      <c r="JSY924" s="28"/>
      <c r="JSZ924" s="28"/>
      <c r="JTA924" s="28"/>
      <c r="JTB924" s="28"/>
      <c r="JTC924" s="28"/>
      <c r="JTD924" s="28"/>
      <c r="JTE924" s="28"/>
      <c r="JTF924" s="28"/>
      <c r="JTG924" s="28"/>
      <c r="JTH924" s="28"/>
      <c r="JTI924" s="28"/>
      <c r="JTJ924" s="28"/>
      <c r="JTK924" s="28"/>
      <c r="JTL924" s="28"/>
      <c r="JTM924" s="28"/>
      <c r="JTN924" s="28"/>
      <c r="JTO924" s="28"/>
      <c r="JTP924" s="28"/>
      <c r="JTQ924" s="28"/>
      <c r="JTR924" s="28"/>
      <c r="JTS924" s="28"/>
      <c r="JTT924" s="28"/>
      <c r="JTU924" s="28"/>
      <c r="JTV924" s="28"/>
      <c r="JTW924" s="28"/>
      <c r="JTX924" s="28"/>
      <c r="JTY924" s="28"/>
      <c r="JTZ924" s="28"/>
      <c r="JUA924" s="28"/>
      <c r="JUB924" s="28"/>
      <c r="JUC924" s="28"/>
      <c r="JUD924" s="28"/>
      <c r="JUE924" s="28"/>
      <c r="JUF924" s="28"/>
      <c r="JUG924" s="28"/>
      <c r="JUH924" s="28"/>
      <c r="JUI924" s="28"/>
      <c r="JUJ924" s="28"/>
      <c r="JUK924" s="28"/>
      <c r="JUL924" s="28"/>
      <c r="JUM924" s="28"/>
      <c r="JUN924" s="28"/>
      <c r="JUO924" s="28"/>
      <c r="JUP924" s="28"/>
      <c r="JUQ924" s="28"/>
      <c r="JUR924" s="28"/>
      <c r="JUS924" s="28"/>
      <c r="JUT924" s="28"/>
      <c r="JUU924" s="28"/>
      <c r="JUV924" s="28"/>
      <c r="JUW924" s="28"/>
      <c r="JUX924" s="28"/>
      <c r="JUY924" s="28"/>
      <c r="JUZ924" s="28"/>
      <c r="JVA924" s="28"/>
      <c r="JVB924" s="28"/>
      <c r="JVC924" s="28"/>
      <c r="JVD924" s="28"/>
      <c r="JVE924" s="28"/>
      <c r="JVF924" s="28"/>
      <c r="JVG924" s="28"/>
      <c r="JVH924" s="28"/>
      <c r="JVI924" s="28"/>
      <c r="JVJ924" s="28"/>
      <c r="JVK924" s="28"/>
      <c r="JVL924" s="28"/>
      <c r="JVM924" s="28"/>
      <c r="JVN924" s="28"/>
      <c r="JVO924" s="28"/>
      <c r="JVP924" s="28"/>
      <c r="JVQ924" s="28"/>
      <c r="JVR924" s="28"/>
      <c r="JVS924" s="28"/>
      <c r="JVT924" s="28"/>
      <c r="JVU924" s="28"/>
      <c r="JVV924" s="28"/>
      <c r="JVW924" s="28"/>
      <c r="JVX924" s="28"/>
      <c r="JVY924" s="28"/>
      <c r="JVZ924" s="28"/>
      <c r="JWA924" s="28"/>
      <c r="JWB924" s="28"/>
      <c r="JWC924" s="28"/>
      <c r="JWD924" s="28"/>
      <c r="JWE924" s="28"/>
      <c r="JWF924" s="28"/>
      <c r="JWG924" s="28"/>
      <c r="JWH924" s="28"/>
      <c r="JWI924" s="28"/>
      <c r="JWJ924" s="28"/>
      <c r="JWK924" s="28"/>
      <c r="JWL924" s="28"/>
      <c r="JWM924" s="28"/>
      <c r="JWN924" s="28"/>
      <c r="JWO924" s="28"/>
      <c r="JWP924" s="28"/>
      <c r="JWQ924" s="28"/>
      <c r="JWR924" s="28"/>
      <c r="JWS924" s="28"/>
      <c r="JWT924" s="28"/>
      <c r="JWU924" s="28"/>
      <c r="JWV924" s="28"/>
      <c r="JWW924" s="28"/>
      <c r="JWX924" s="28"/>
      <c r="JWY924" s="28"/>
      <c r="JWZ924" s="28"/>
      <c r="JXA924" s="28"/>
      <c r="JXB924" s="28"/>
      <c r="JXC924" s="28"/>
      <c r="JXD924" s="28"/>
      <c r="JXE924" s="28"/>
      <c r="JXF924" s="28"/>
      <c r="JXG924" s="28"/>
      <c r="JXH924" s="28"/>
      <c r="JXI924" s="28"/>
      <c r="JXJ924" s="28"/>
      <c r="JXK924" s="28"/>
      <c r="JXL924" s="28"/>
      <c r="JXM924" s="28"/>
      <c r="JXN924" s="28"/>
      <c r="JXO924" s="28"/>
      <c r="JXP924" s="28"/>
      <c r="JXQ924" s="28"/>
      <c r="JXR924" s="28"/>
      <c r="JXS924" s="28"/>
      <c r="JXT924" s="28"/>
      <c r="JXU924" s="28"/>
      <c r="JXV924" s="28"/>
      <c r="JXW924" s="28"/>
      <c r="JXX924" s="28"/>
      <c r="JXY924" s="28"/>
      <c r="JXZ924" s="28"/>
      <c r="JYA924" s="28"/>
      <c r="JYB924" s="28"/>
      <c r="JYC924" s="28"/>
      <c r="JYD924" s="28"/>
      <c r="JYE924" s="28"/>
      <c r="JYF924" s="28"/>
      <c r="JYG924" s="28"/>
      <c r="JYH924" s="28"/>
      <c r="JYI924" s="28"/>
      <c r="JYJ924" s="28"/>
      <c r="JYK924" s="28"/>
      <c r="JYL924" s="28"/>
      <c r="JYM924" s="28"/>
      <c r="JYN924" s="28"/>
      <c r="JYO924" s="28"/>
      <c r="JYP924" s="28"/>
      <c r="JYQ924" s="28"/>
      <c r="JYR924" s="28"/>
      <c r="JYS924" s="28"/>
      <c r="JYT924" s="28"/>
      <c r="JYU924" s="28"/>
      <c r="JYV924" s="28"/>
      <c r="JYW924" s="28"/>
      <c r="JYX924" s="28"/>
      <c r="JYY924" s="28"/>
      <c r="JYZ924" s="28"/>
      <c r="JZA924" s="28"/>
      <c r="JZB924" s="28"/>
      <c r="JZC924" s="28"/>
      <c r="JZD924" s="28"/>
      <c r="JZE924" s="28"/>
      <c r="JZF924" s="28"/>
      <c r="JZG924" s="28"/>
      <c r="JZH924" s="28"/>
      <c r="JZI924" s="28"/>
      <c r="JZJ924" s="28"/>
      <c r="JZK924" s="28"/>
      <c r="JZL924" s="28"/>
      <c r="JZM924" s="28"/>
      <c r="JZN924" s="28"/>
      <c r="JZO924" s="28"/>
      <c r="JZP924" s="28"/>
      <c r="JZQ924" s="28"/>
      <c r="JZR924" s="28"/>
      <c r="JZS924" s="28"/>
      <c r="JZT924" s="28"/>
      <c r="JZU924" s="28"/>
      <c r="JZV924" s="28"/>
      <c r="JZW924" s="28"/>
      <c r="JZX924" s="28"/>
      <c r="JZY924" s="28"/>
      <c r="JZZ924" s="28"/>
      <c r="KAA924" s="28"/>
      <c r="KAB924" s="28"/>
      <c r="KAC924" s="28"/>
      <c r="KAD924" s="28"/>
      <c r="KAE924" s="28"/>
      <c r="KAF924" s="28"/>
      <c r="KAG924" s="28"/>
      <c r="KAH924" s="28"/>
      <c r="KAI924" s="28"/>
      <c r="KAJ924" s="28"/>
      <c r="KAK924" s="28"/>
      <c r="KAL924" s="28"/>
      <c r="KAM924" s="28"/>
      <c r="KAN924" s="28"/>
      <c r="KAO924" s="28"/>
      <c r="KAP924" s="28"/>
      <c r="KAQ924" s="28"/>
      <c r="KAR924" s="28"/>
      <c r="KAS924" s="28"/>
      <c r="KAT924" s="28"/>
      <c r="KAU924" s="28"/>
      <c r="KAV924" s="28"/>
      <c r="KAW924" s="28"/>
      <c r="KAX924" s="28"/>
      <c r="KAY924" s="28"/>
      <c r="KAZ924" s="28"/>
      <c r="KBA924" s="28"/>
      <c r="KBB924" s="28"/>
      <c r="KBC924" s="28"/>
      <c r="KBD924" s="28"/>
      <c r="KBE924" s="28"/>
      <c r="KBF924" s="28"/>
      <c r="KBG924" s="28"/>
      <c r="KBH924" s="28"/>
      <c r="KBI924" s="28"/>
      <c r="KBJ924" s="28"/>
      <c r="KBK924" s="28"/>
      <c r="KBL924" s="28"/>
      <c r="KBM924" s="28"/>
      <c r="KBN924" s="28"/>
      <c r="KBO924" s="28"/>
      <c r="KBP924" s="28"/>
      <c r="KBQ924" s="28"/>
      <c r="KBR924" s="28"/>
      <c r="KBS924" s="28"/>
      <c r="KBT924" s="28"/>
      <c r="KBU924" s="28"/>
      <c r="KBV924" s="28"/>
      <c r="KBW924" s="28"/>
      <c r="KBX924" s="28"/>
      <c r="KBY924" s="28"/>
      <c r="KBZ924" s="28"/>
      <c r="KCA924" s="28"/>
      <c r="KCB924" s="28"/>
      <c r="KCC924" s="28"/>
      <c r="KCD924" s="28"/>
      <c r="KCE924" s="28"/>
      <c r="KCF924" s="28"/>
      <c r="KCG924" s="28"/>
      <c r="KCH924" s="28"/>
      <c r="KCI924" s="28"/>
      <c r="KCJ924" s="28"/>
      <c r="KCK924" s="28"/>
      <c r="KCL924" s="28"/>
      <c r="KCM924" s="28"/>
      <c r="KCN924" s="28"/>
      <c r="KCO924" s="28"/>
      <c r="KCP924" s="28"/>
      <c r="KCQ924" s="28"/>
      <c r="KCR924" s="28"/>
      <c r="KCS924" s="28"/>
      <c r="KCT924" s="28"/>
      <c r="KCU924" s="28"/>
      <c r="KCV924" s="28"/>
      <c r="KCW924" s="28"/>
      <c r="KCX924" s="28"/>
      <c r="KCY924" s="28"/>
      <c r="KCZ924" s="28"/>
      <c r="KDA924" s="28"/>
      <c r="KDB924" s="28"/>
      <c r="KDC924" s="28"/>
      <c r="KDD924" s="28"/>
      <c r="KDE924" s="28"/>
      <c r="KDF924" s="28"/>
      <c r="KDG924" s="28"/>
      <c r="KDH924" s="28"/>
      <c r="KDI924" s="28"/>
      <c r="KDJ924" s="28"/>
      <c r="KDK924" s="28"/>
      <c r="KDL924" s="28"/>
      <c r="KDM924" s="28"/>
      <c r="KDN924" s="28"/>
      <c r="KDO924" s="28"/>
      <c r="KDP924" s="28"/>
      <c r="KDQ924" s="28"/>
      <c r="KDR924" s="28"/>
      <c r="KDS924" s="28"/>
      <c r="KDT924" s="28"/>
      <c r="KDU924" s="28"/>
      <c r="KDV924" s="28"/>
      <c r="KDW924" s="28"/>
      <c r="KDX924" s="28"/>
      <c r="KDY924" s="28"/>
      <c r="KDZ924" s="28"/>
      <c r="KEA924" s="28"/>
      <c r="KEB924" s="28"/>
      <c r="KEC924" s="28"/>
      <c r="KED924" s="28"/>
      <c r="KEE924" s="28"/>
      <c r="KEF924" s="28"/>
      <c r="KEG924" s="28"/>
      <c r="KEH924" s="28"/>
      <c r="KEI924" s="28"/>
      <c r="KEJ924" s="28"/>
      <c r="KEK924" s="28"/>
      <c r="KEL924" s="28"/>
      <c r="KEM924" s="28"/>
      <c r="KEN924" s="28"/>
      <c r="KEO924" s="28"/>
      <c r="KEP924" s="28"/>
      <c r="KEQ924" s="28"/>
      <c r="KER924" s="28"/>
      <c r="KES924" s="28"/>
      <c r="KET924" s="28"/>
      <c r="KEU924" s="28"/>
      <c r="KEV924" s="28"/>
      <c r="KEW924" s="28"/>
      <c r="KEX924" s="28"/>
      <c r="KEY924" s="28"/>
      <c r="KEZ924" s="28"/>
      <c r="KFA924" s="28"/>
      <c r="KFB924" s="28"/>
      <c r="KFC924" s="28"/>
      <c r="KFD924" s="28"/>
      <c r="KFE924" s="28"/>
      <c r="KFF924" s="28"/>
      <c r="KFG924" s="28"/>
      <c r="KFH924" s="28"/>
      <c r="KFI924" s="28"/>
      <c r="KFJ924" s="28"/>
      <c r="KFK924" s="28"/>
      <c r="KFL924" s="28"/>
      <c r="KFM924" s="28"/>
      <c r="KFN924" s="28"/>
      <c r="KFO924" s="28"/>
      <c r="KFP924" s="28"/>
      <c r="KFQ924" s="28"/>
      <c r="KFR924" s="28"/>
      <c r="KFS924" s="28"/>
      <c r="KFT924" s="28"/>
      <c r="KFU924" s="28"/>
      <c r="KFV924" s="28"/>
      <c r="KFW924" s="28"/>
      <c r="KFX924" s="28"/>
      <c r="KFY924" s="28"/>
      <c r="KFZ924" s="28"/>
      <c r="KGA924" s="28"/>
      <c r="KGB924" s="28"/>
      <c r="KGC924" s="28"/>
      <c r="KGD924" s="28"/>
      <c r="KGE924" s="28"/>
      <c r="KGF924" s="28"/>
      <c r="KGG924" s="28"/>
      <c r="KGH924" s="28"/>
      <c r="KGI924" s="28"/>
      <c r="KGJ924" s="28"/>
      <c r="KGK924" s="28"/>
      <c r="KGL924" s="28"/>
      <c r="KGM924" s="28"/>
      <c r="KGN924" s="28"/>
      <c r="KGO924" s="28"/>
      <c r="KGP924" s="28"/>
      <c r="KGQ924" s="28"/>
      <c r="KGR924" s="28"/>
      <c r="KGS924" s="28"/>
      <c r="KGT924" s="28"/>
      <c r="KGU924" s="28"/>
      <c r="KGV924" s="28"/>
      <c r="KGW924" s="28"/>
      <c r="KGX924" s="28"/>
      <c r="KGY924" s="28"/>
      <c r="KGZ924" s="28"/>
      <c r="KHA924" s="28"/>
      <c r="KHB924" s="28"/>
      <c r="KHC924" s="28"/>
      <c r="KHD924" s="28"/>
      <c r="KHE924" s="28"/>
      <c r="KHF924" s="28"/>
      <c r="KHG924" s="28"/>
      <c r="KHH924" s="28"/>
      <c r="KHI924" s="28"/>
      <c r="KHJ924" s="28"/>
      <c r="KHK924" s="28"/>
      <c r="KHL924" s="28"/>
      <c r="KHM924" s="28"/>
      <c r="KHN924" s="28"/>
      <c r="KHO924" s="28"/>
      <c r="KHP924" s="28"/>
      <c r="KHQ924" s="28"/>
      <c r="KHR924" s="28"/>
      <c r="KHS924" s="28"/>
      <c r="KHT924" s="28"/>
      <c r="KHU924" s="28"/>
      <c r="KHV924" s="28"/>
      <c r="KHW924" s="28"/>
      <c r="KHX924" s="28"/>
      <c r="KHY924" s="28"/>
      <c r="KHZ924" s="28"/>
      <c r="KIA924" s="28"/>
      <c r="KIB924" s="28"/>
      <c r="KIC924" s="28"/>
      <c r="KID924" s="28"/>
      <c r="KIE924" s="28"/>
      <c r="KIF924" s="28"/>
      <c r="KIG924" s="28"/>
      <c r="KIH924" s="28"/>
      <c r="KII924" s="28"/>
      <c r="KIJ924" s="28"/>
      <c r="KIK924" s="28"/>
      <c r="KIL924" s="28"/>
      <c r="KIM924" s="28"/>
      <c r="KIN924" s="28"/>
      <c r="KIO924" s="28"/>
      <c r="KIP924" s="28"/>
      <c r="KIQ924" s="28"/>
      <c r="KIR924" s="28"/>
      <c r="KIS924" s="28"/>
      <c r="KIT924" s="28"/>
      <c r="KIU924" s="28"/>
      <c r="KIV924" s="28"/>
      <c r="KIW924" s="28"/>
      <c r="KIX924" s="28"/>
      <c r="KIY924" s="28"/>
      <c r="KIZ924" s="28"/>
      <c r="KJA924" s="28"/>
      <c r="KJB924" s="28"/>
      <c r="KJC924" s="28"/>
      <c r="KJD924" s="28"/>
      <c r="KJE924" s="28"/>
      <c r="KJF924" s="28"/>
      <c r="KJG924" s="28"/>
      <c r="KJH924" s="28"/>
      <c r="KJI924" s="28"/>
      <c r="KJJ924" s="28"/>
      <c r="KJK924" s="28"/>
      <c r="KJL924" s="28"/>
      <c r="KJM924" s="28"/>
      <c r="KJN924" s="28"/>
      <c r="KJO924" s="28"/>
      <c r="KJP924" s="28"/>
      <c r="KJQ924" s="28"/>
      <c r="KJR924" s="28"/>
      <c r="KJS924" s="28"/>
      <c r="KJT924" s="28"/>
      <c r="KJU924" s="28"/>
      <c r="KJV924" s="28"/>
      <c r="KJW924" s="28"/>
      <c r="KJX924" s="28"/>
      <c r="KJY924" s="28"/>
      <c r="KJZ924" s="28"/>
      <c r="KKA924" s="28"/>
      <c r="KKB924" s="28"/>
      <c r="KKC924" s="28"/>
      <c r="KKD924" s="28"/>
      <c r="KKE924" s="28"/>
      <c r="KKF924" s="28"/>
      <c r="KKG924" s="28"/>
      <c r="KKH924" s="28"/>
      <c r="KKI924" s="28"/>
      <c r="KKJ924" s="28"/>
      <c r="KKK924" s="28"/>
      <c r="KKL924" s="28"/>
      <c r="KKM924" s="28"/>
      <c r="KKN924" s="28"/>
      <c r="KKO924" s="28"/>
      <c r="KKP924" s="28"/>
      <c r="KKQ924" s="28"/>
      <c r="KKR924" s="28"/>
      <c r="KKS924" s="28"/>
      <c r="KKT924" s="28"/>
      <c r="KKU924" s="28"/>
      <c r="KKV924" s="28"/>
      <c r="KKW924" s="28"/>
      <c r="KKX924" s="28"/>
      <c r="KKY924" s="28"/>
      <c r="KKZ924" s="28"/>
      <c r="KLA924" s="28"/>
      <c r="KLB924" s="28"/>
      <c r="KLC924" s="28"/>
      <c r="KLD924" s="28"/>
      <c r="KLE924" s="28"/>
      <c r="KLF924" s="28"/>
      <c r="KLG924" s="28"/>
      <c r="KLH924" s="28"/>
      <c r="KLI924" s="28"/>
      <c r="KLJ924" s="28"/>
      <c r="KLK924" s="28"/>
      <c r="KLL924" s="28"/>
      <c r="KLM924" s="28"/>
      <c r="KLN924" s="28"/>
      <c r="KLO924" s="28"/>
      <c r="KLP924" s="28"/>
      <c r="KLQ924" s="28"/>
      <c r="KLR924" s="28"/>
      <c r="KLS924" s="28"/>
      <c r="KLT924" s="28"/>
      <c r="KLU924" s="28"/>
      <c r="KLV924" s="28"/>
      <c r="KLW924" s="28"/>
      <c r="KLX924" s="28"/>
      <c r="KLY924" s="28"/>
      <c r="KLZ924" s="28"/>
      <c r="KMA924" s="28"/>
      <c r="KMB924" s="28"/>
      <c r="KMC924" s="28"/>
      <c r="KMD924" s="28"/>
      <c r="KME924" s="28"/>
      <c r="KMF924" s="28"/>
      <c r="KMG924" s="28"/>
      <c r="KMH924" s="28"/>
      <c r="KMI924" s="28"/>
      <c r="KMJ924" s="28"/>
      <c r="KMK924" s="28"/>
      <c r="KML924" s="28"/>
      <c r="KMM924" s="28"/>
      <c r="KMN924" s="28"/>
      <c r="KMO924" s="28"/>
      <c r="KMP924" s="28"/>
      <c r="KMQ924" s="28"/>
      <c r="KMR924" s="28"/>
      <c r="KMS924" s="28"/>
      <c r="KMT924" s="28"/>
      <c r="KMU924" s="28"/>
      <c r="KMV924" s="28"/>
      <c r="KMW924" s="28"/>
      <c r="KMX924" s="28"/>
      <c r="KMY924" s="28"/>
      <c r="KMZ924" s="28"/>
      <c r="KNA924" s="28"/>
      <c r="KNB924" s="28"/>
      <c r="KNC924" s="28"/>
      <c r="KND924" s="28"/>
      <c r="KNE924" s="28"/>
      <c r="KNF924" s="28"/>
      <c r="KNG924" s="28"/>
      <c r="KNH924" s="28"/>
      <c r="KNI924" s="28"/>
      <c r="KNJ924" s="28"/>
      <c r="KNK924" s="28"/>
      <c r="KNL924" s="28"/>
      <c r="KNM924" s="28"/>
      <c r="KNN924" s="28"/>
      <c r="KNO924" s="28"/>
      <c r="KNP924" s="28"/>
      <c r="KNQ924" s="28"/>
      <c r="KNR924" s="28"/>
      <c r="KNS924" s="28"/>
      <c r="KNT924" s="28"/>
      <c r="KNU924" s="28"/>
      <c r="KNV924" s="28"/>
      <c r="KNW924" s="28"/>
      <c r="KNX924" s="28"/>
      <c r="KNY924" s="28"/>
      <c r="KNZ924" s="28"/>
      <c r="KOA924" s="28"/>
      <c r="KOB924" s="28"/>
      <c r="KOC924" s="28"/>
      <c r="KOD924" s="28"/>
      <c r="KOE924" s="28"/>
      <c r="KOF924" s="28"/>
      <c r="KOG924" s="28"/>
      <c r="KOH924" s="28"/>
      <c r="KOI924" s="28"/>
      <c r="KOJ924" s="28"/>
      <c r="KOK924" s="28"/>
      <c r="KOL924" s="28"/>
      <c r="KOM924" s="28"/>
      <c r="KON924" s="28"/>
      <c r="KOO924" s="28"/>
      <c r="KOP924" s="28"/>
      <c r="KOQ924" s="28"/>
      <c r="KOR924" s="28"/>
      <c r="KOS924" s="28"/>
      <c r="KOT924" s="28"/>
      <c r="KOU924" s="28"/>
      <c r="KOV924" s="28"/>
      <c r="KOW924" s="28"/>
      <c r="KOX924" s="28"/>
      <c r="KOY924" s="28"/>
      <c r="KOZ924" s="28"/>
      <c r="KPA924" s="28"/>
      <c r="KPB924" s="28"/>
      <c r="KPC924" s="28"/>
      <c r="KPD924" s="28"/>
      <c r="KPE924" s="28"/>
      <c r="KPF924" s="28"/>
      <c r="KPG924" s="28"/>
      <c r="KPH924" s="28"/>
      <c r="KPI924" s="28"/>
      <c r="KPJ924" s="28"/>
      <c r="KPK924" s="28"/>
      <c r="KPL924" s="28"/>
      <c r="KPM924" s="28"/>
      <c r="KPN924" s="28"/>
      <c r="KPO924" s="28"/>
      <c r="KPP924" s="28"/>
      <c r="KPQ924" s="28"/>
      <c r="KPR924" s="28"/>
      <c r="KPS924" s="28"/>
      <c r="KPT924" s="28"/>
      <c r="KPU924" s="28"/>
      <c r="KPV924" s="28"/>
      <c r="KPW924" s="28"/>
      <c r="KPX924" s="28"/>
      <c r="KPY924" s="28"/>
      <c r="KPZ924" s="28"/>
      <c r="KQA924" s="28"/>
      <c r="KQB924" s="28"/>
      <c r="KQC924" s="28"/>
      <c r="KQD924" s="28"/>
      <c r="KQE924" s="28"/>
      <c r="KQF924" s="28"/>
      <c r="KQG924" s="28"/>
      <c r="KQH924" s="28"/>
      <c r="KQI924" s="28"/>
      <c r="KQJ924" s="28"/>
      <c r="KQK924" s="28"/>
      <c r="KQL924" s="28"/>
      <c r="KQM924" s="28"/>
      <c r="KQN924" s="28"/>
      <c r="KQO924" s="28"/>
      <c r="KQP924" s="28"/>
      <c r="KQQ924" s="28"/>
      <c r="KQR924" s="28"/>
      <c r="KQS924" s="28"/>
      <c r="KQT924" s="28"/>
      <c r="KQU924" s="28"/>
      <c r="KQV924" s="28"/>
      <c r="KQW924" s="28"/>
      <c r="KQX924" s="28"/>
      <c r="KQY924" s="28"/>
      <c r="KQZ924" s="28"/>
      <c r="KRA924" s="28"/>
      <c r="KRB924" s="28"/>
      <c r="KRC924" s="28"/>
      <c r="KRD924" s="28"/>
      <c r="KRE924" s="28"/>
      <c r="KRF924" s="28"/>
      <c r="KRG924" s="28"/>
      <c r="KRH924" s="28"/>
      <c r="KRI924" s="28"/>
      <c r="KRJ924" s="28"/>
      <c r="KRK924" s="28"/>
      <c r="KRL924" s="28"/>
      <c r="KRM924" s="28"/>
      <c r="KRN924" s="28"/>
      <c r="KRO924" s="28"/>
      <c r="KRP924" s="28"/>
      <c r="KRQ924" s="28"/>
      <c r="KRR924" s="28"/>
      <c r="KRS924" s="28"/>
      <c r="KRT924" s="28"/>
      <c r="KRU924" s="28"/>
      <c r="KRV924" s="28"/>
      <c r="KRW924" s="28"/>
      <c r="KRX924" s="28"/>
      <c r="KRY924" s="28"/>
      <c r="KRZ924" s="28"/>
      <c r="KSA924" s="28"/>
      <c r="KSB924" s="28"/>
      <c r="KSC924" s="28"/>
      <c r="KSD924" s="28"/>
      <c r="KSE924" s="28"/>
      <c r="KSF924" s="28"/>
      <c r="KSG924" s="28"/>
      <c r="KSH924" s="28"/>
      <c r="KSI924" s="28"/>
      <c r="KSJ924" s="28"/>
      <c r="KSK924" s="28"/>
      <c r="KSL924" s="28"/>
      <c r="KSM924" s="28"/>
      <c r="KSN924" s="28"/>
      <c r="KSO924" s="28"/>
      <c r="KSP924" s="28"/>
      <c r="KSQ924" s="28"/>
      <c r="KSR924" s="28"/>
      <c r="KSS924" s="28"/>
      <c r="KST924" s="28"/>
      <c r="KSU924" s="28"/>
      <c r="KSV924" s="28"/>
      <c r="KSW924" s="28"/>
      <c r="KSX924" s="28"/>
      <c r="KSY924" s="28"/>
      <c r="KSZ924" s="28"/>
      <c r="KTA924" s="28"/>
      <c r="KTB924" s="28"/>
      <c r="KTC924" s="28"/>
      <c r="KTD924" s="28"/>
      <c r="KTE924" s="28"/>
      <c r="KTF924" s="28"/>
      <c r="KTG924" s="28"/>
      <c r="KTH924" s="28"/>
      <c r="KTI924" s="28"/>
      <c r="KTJ924" s="28"/>
      <c r="KTK924" s="28"/>
      <c r="KTL924" s="28"/>
      <c r="KTM924" s="28"/>
      <c r="KTN924" s="28"/>
      <c r="KTO924" s="28"/>
      <c r="KTP924" s="28"/>
      <c r="KTQ924" s="28"/>
      <c r="KTR924" s="28"/>
      <c r="KTS924" s="28"/>
      <c r="KTT924" s="28"/>
      <c r="KTU924" s="28"/>
      <c r="KTV924" s="28"/>
      <c r="KTW924" s="28"/>
      <c r="KTX924" s="28"/>
      <c r="KTY924" s="28"/>
      <c r="KTZ924" s="28"/>
      <c r="KUA924" s="28"/>
      <c r="KUB924" s="28"/>
      <c r="KUC924" s="28"/>
      <c r="KUD924" s="28"/>
      <c r="KUE924" s="28"/>
      <c r="KUF924" s="28"/>
      <c r="KUG924" s="28"/>
      <c r="KUH924" s="28"/>
      <c r="KUI924" s="28"/>
      <c r="KUJ924" s="28"/>
      <c r="KUK924" s="28"/>
      <c r="KUL924" s="28"/>
      <c r="KUM924" s="28"/>
      <c r="KUN924" s="28"/>
      <c r="KUO924" s="28"/>
      <c r="KUP924" s="28"/>
      <c r="KUQ924" s="28"/>
      <c r="KUR924" s="28"/>
      <c r="KUS924" s="28"/>
      <c r="KUT924" s="28"/>
      <c r="KUU924" s="28"/>
      <c r="KUV924" s="28"/>
      <c r="KUW924" s="28"/>
      <c r="KUX924" s="28"/>
      <c r="KUY924" s="28"/>
      <c r="KUZ924" s="28"/>
      <c r="KVA924" s="28"/>
      <c r="KVB924" s="28"/>
      <c r="KVC924" s="28"/>
      <c r="KVD924" s="28"/>
      <c r="KVE924" s="28"/>
      <c r="KVF924" s="28"/>
      <c r="KVG924" s="28"/>
      <c r="KVH924" s="28"/>
      <c r="KVI924" s="28"/>
      <c r="KVJ924" s="28"/>
      <c r="KVK924" s="28"/>
      <c r="KVL924" s="28"/>
      <c r="KVM924" s="28"/>
      <c r="KVN924" s="28"/>
      <c r="KVO924" s="28"/>
      <c r="KVP924" s="28"/>
      <c r="KVQ924" s="28"/>
      <c r="KVR924" s="28"/>
      <c r="KVS924" s="28"/>
      <c r="KVT924" s="28"/>
      <c r="KVU924" s="28"/>
      <c r="KVV924" s="28"/>
      <c r="KVW924" s="28"/>
      <c r="KVX924" s="28"/>
      <c r="KVY924" s="28"/>
      <c r="KVZ924" s="28"/>
      <c r="KWA924" s="28"/>
      <c r="KWB924" s="28"/>
      <c r="KWC924" s="28"/>
      <c r="KWD924" s="28"/>
      <c r="KWE924" s="28"/>
      <c r="KWF924" s="28"/>
      <c r="KWG924" s="28"/>
      <c r="KWH924" s="28"/>
      <c r="KWI924" s="28"/>
      <c r="KWJ924" s="28"/>
      <c r="KWK924" s="28"/>
      <c r="KWL924" s="28"/>
      <c r="KWM924" s="28"/>
      <c r="KWN924" s="28"/>
      <c r="KWO924" s="28"/>
      <c r="KWP924" s="28"/>
      <c r="KWQ924" s="28"/>
      <c r="KWR924" s="28"/>
      <c r="KWS924" s="28"/>
      <c r="KWT924" s="28"/>
      <c r="KWU924" s="28"/>
      <c r="KWV924" s="28"/>
      <c r="KWW924" s="28"/>
      <c r="KWX924" s="28"/>
      <c r="KWY924" s="28"/>
      <c r="KWZ924" s="28"/>
      <c r="KXA924" s="28"/>
      <c r="KXB924" s="28"/>
      <c r="KXC924" s="28"/>
      <c r="KXD924" s="28"/>
      <c r="KXE924" s="28"/>
      <c r="KXF924" s="28"/>
      <c r="KXG924" s="28"/>
      <c r="KXH924" s="28"/>
      <c r="KXI924" s="28"/>
      <c r="KXJ924" s="28"/>
      <c r="KXK924" s="28"/>
      <c r="KXL924" s="28"/>
      <c r="KXM924" s="28"/>
      <c r="KXN924" s="28"/>
      <c r="KXO924" s="28"/>
      <c r="KXP924" s="28"/>
      <c r="KXQ924" s="28"/>
      <c r="KXR924" s="28"/>
      <c r="KXS924" s="28"/>
      <c r="KXT924" s="28"/>
      <c r="KXU924" s="28"/>
      <c r="KXV924" s="28"/>
      <c r="KXW924" s="28"/>
      <c r="KXX924" s="28"/>
      <c r="KXY924" s="28"/>
      <c r="KXZ924" s="28"/>
      <c r="KYA924" s="28"/>
      <c r="KYB924" s="28"/>
      <c r="KYC924" s="28"/>
      <c r="KYD924" s="28"/>
      <c r="KYE924" s="28"/>
      <c r="KYF924" s="28"/>
      <c r="KYG924" s="28"/>
      <c r="KYH924" s="28"/>
      <c r="KYI924" s="28"/>
      <c r="KYJ924" s="28"/>
      <c r="KYK924" s="28"/>
      <c r="KYL924" s="28"/>
      <c r="KYM924" s="28"/>
      <c r="KYN924" s="28"/>
      <c r="KYO924" s="28"/>
      <c r="KYP924" s="28"/>
      <c r="KYQ924" s="28"/>
      <c r="KYR924" s="28"/>
      <c r="KYS924" s="28"/>
      <c r="KYT924" s="28"/>
      <c r="KYU924" s="28"/>
      <c r="KYV924" s="28"/>
      <c r="KYW924" s="28"/>
      <c r="KYX924" s="28"/>
      <c r="KYY924" s="28"/>
      <c r="KYZ924" s="28"/>
      <c r="KZA924" s="28"/>
      <c r="KZB924" s="28"/>
      <c r="KZC924" s="28"/>
      <c r="KZD924" s="28"/>
      <c r="KZE924" s="28"/>
      <c r="KZF924" s="28"/>
      <c r="KZG924" s="28"/>
      <c r="KZH924" s="28"/>
      <c r="KZI924" s="28"/>
      <c r="KZJ924" s="28"/>
      <c r="KZK924" s="28"/>
      <c r="KZL924" s="28"/>
      <c r="KZM924" s="28"/>
      <c r="KZN924" s="28"/>
      <c r="KZO924" s="28"/>
      <c r="KZP924" s="28"/>
      <c r="KZQ924" s="28"/>
      <c r="KZR924" s="28"/>
      <c r="KZS924" s="28"/>
      <c r="KZT924" s="28"/>
      <c r="KZU924" s="28"/>
      <c r="KZV924" s="28"/>
      <c r="KZW924" s="28"/>
      <c r="KZX924" s="28"/>
      <c r="KZY924" s="28"/>
      <c r="KZZ924" s="28"/>
      <c r="LAA924" s="28"/>
      <c r="LAB924" s="28"/>
      <c r="LAC924" s="28"/>
      <c r="LAD924" s="28"/>
      <c r="LAE924" s="28"/>
      <c r="LAF924" s="28"/>
      <c r="LAG924" s="28"/>
      <c r="LAH924" s="28"/>
      <c r="LAI924" s="28"/>
      <c r="LAJ924" s="28"/>
      <c r="LAK924" s="28"/>
      <c r="LAL924" s="28"/>
      <c r="LAM924" s="28"/>
      <c r="LAN924" s="28"/>
      <c r="LAO924" s="28"/>
      <c r="LAP924" s="28"/>
      <c r="LAQ924" s="28"/>
      <c r="LAR924" s="28"/>
      <c r="LAS924" s="28"/>
      <c r="LAT924" s="28"/>
      <c r="LAU924" s="28"/>
      <c r="LAV924" s="28"/>
      <c r="LAW924" s="28"/>
      <c r="LAX924" s="28"/>
      <c r="LAY924" s="28"/>
      <c r="LAZ924" s="28"/>
      <c r="LBA924" s="28"/>
      <c r="LBB924" s="28"/>
      <c r="LBC924" s="28"/>
      <c r="LBD924" s="28"/>
      <c r="LBE924" s="28"/>
      <c r="LBF924" s="28"/>
      <c r="LBG924" s="28"/>
      <c r="LBH924" s="28"/>
      <c r="LBI924" s="28"/>
      <c r="LBJ924" s="28"/>
      <c r="LBK924" s="28"/>
      <c r="LBL924" s="28"/>
      <c r="LBM924" s="28"/>
      <c r="LBN924" s="28"/>
      <c r="LBO924" s="28"/>
      <c r="LBP924" s="28"/>
      <c r="LBQ924" s="28"/>
      <c r="LBR924" s="28"/>
      <c r="LBS924" s="28"/>
      <c r="LBT924" s="28"/>
      <c r="LBU924" s="28"/>
      <c r="LBV924" s="28"/>
      <c r="LBW924" s="28"/>
      <c r="LBX924" s="28"/>
      <c r="LBY924" s="28"/>
      <c r="LBZ924" s="28"/>
      <c r="LCA924" s="28"/>
      <c r="LCB924" s="28"/>
      <c r="LCC924" s="28"/>
      <c r="LCD924" s="28"/>
      <c r="LCE924" s="28"/>
      <c r="LCF924" s="28"/>
      <c r="LCG924" s="28"/>
      <c r="LCH924" s="28"/>
      <c r="LCI924" s="28"/>
      <c r="LCJ924" s="28"/>
      <c r="LCK924" s="28"/>
      <c r="LCL924" s="28"/>
      <c r="LCM924" s="28"/>
      <c r="LCN924" s="28"/>
      <c r="LCO924" s="28"/>
      <c r="LCP924" s="28"/>
      <c r="LCQ924" s="28"/>
      <c r="LCR924" s="28"/>
      <c r="LCS924" s="28"/>
      <c r="LCT924" s="28"/>
      <c r="LCU924" s="28"/>
      <c r="LCV924" s="28"/>
      <c r="LCW924" s="28"/>
      <c r="LCX924" s="28"/>
      <c r="LCY924" s="28"/>
      <c r="LCZ924" s="28"/>
      <c r="LDA924" s="28"/>
      <c r="LDB924" s="28"/>
      <c r="LDC924" s="28"/>
      <c r="LDD924" s="28"/>
      <c r="LDE924" s="28"/>
      <c r="LDF924" s="28"/>
      <c r="LDG924" s="28"/>
      <c r="LDH924" s="28"/>
      <c r="LDI924" s="28"/>
      <c r="LDJ924" s="28"/>
      <c r="LDK924" s="28"/>
      <c r="LDL924" s="28"/>
      <c r="LDM924" s="28"/>
      <c r="LDN924" s="28"/>
      <c r="LDO924" s="28"/>
      <c r="LDP924" s="28"/>
      <c r="LDQ924" s="28"/>
      <c r="LDR924" s="28"/>
      <c r="LDS924" s="28"/>
      <c r="LDT924" s="28"/>
      <c r="LDU924" s="28"/>
      <c r="LDV924" s="28"/>
      <c r="LDW924" s="28"/>
      <c r="LDX924" s="28"/>
      <c r="LDY924" s="28"/>
      <c r="LDZ924" s="28"/>
      <c r="LEA924" s="28"/>
      <c r="LEB924" s="28"/>
      <c r="LEC924" s="28"/>
      <c r="LED924" s="28"/>
      <c r="LEE924" s="28"/>
      <c r="LEF924" s="28"/>
      <c r="LEG924" s="28"/>
      <c r="LEH924" s="28"/>
      <c r="LEI924" s="28"/>
      <c r="LEJ924" s="28"/>
      <c r="LEK924" s="28"/>
      <c r="LEL924" s="28"/>
      <c r="LEM924" s="28"/>
      <c r="LEN924" s="28"/>
      <c r="LEO924" s="28"/>
      <c r="LEP924" s="28"/>
      <c r="LEQ924" s="28"/>
      <c r="LER924" s="28"/>
      <c r="LES924" s="28"/>
      <c r="LET924" s="28"/>
      <c r="LEU924" s="28"/>
      <c r="LEV924" s="28"/>
      <c r="LEW924" s="28"/>
      <c r="LEX924" s="28"/>
      <c r="LEY924" s="28"/>
      <c r="LEZ924" s="28"/>
      <c r="LFA924" s="28"/>
      <c r="LFB924" s="28"/>
      <c r="LFC924" s="28"/>
      <c r="LFD924" s="28"/>
      <c r="LFE924" s="28"/>
      <c r="LFF924" s="28"/>
      <c r="LFG924" s="28"/>
      <c r="LFH924" s="28"/>
      <c r="LFI924" s="28"/>
      <c r="LFJ924" s="28"/>
      <c r="LFK924" s="28"/>
      <c r="LFL924" s="28"/>
      <c r="LFM924" s="28"/>
      <c r="LFN924" s="28"/>
      <c r="LFO924" s="28"/>
      <c r="LFP924" s="28"/>
      <c r="LFQ924" s="28"/>
      <c r="LFR924" s="28"/>
      <c r="LFS924" s="28"/>
      <c r="LFT924" s="28"/>
      <c r="LFU924" s="28"/>
      <c r="LFV924" s="28"/>
      <c r="LFW924" s="28"/>
      <c r="LFX924" s="28"/>
      <c r="LFY924" s="28"/>
      <c r="LFZ924" s="28"/>
      <c r="LGA924" s="28"/>
      <c r="LGB924" s="28"/>
      <c r="LGC924" s="28"/>
      <c r="LGD924" s="28"/>
      <c r="LGE924" s="28"/>
      <c r="LGF924" s="28"/>
      <c r="LGG924" s="28"/>
      <c r="LGH924" s="28"/>
      <c r="LGI924" s="28"/>
      <c r="LGJ924" s="28"/>
      <c r="LGK924" s="28"/>
      <c r="LGL924" s="28"/>
      <c r="LGM924" s="28"/>
      <c r="LGN924" s="28"/>
      <c r="LGO924" s="28"/>
      <c r="LGP924" s="28"/>
      <c r="LGQ924" s="28"/>
      <c r="LGR924" s="28"/>
      <c r="LGS924" s="28"/>
      <c r="LGT924" s="28"/>
      <c r="LGU924" s="28"/>
      <c r="LGV924" s="28"/>
      <c r="LGW924" s="28"/>
      <c r="LGX924" s="28"/>
      <c r="LGY924" s="28"/>
      <c r="LGZ924" s="28"/>
      <c r="LHA924" s="28"/>
      <c r="LHB924" s="28"/>
      <c r="LHC924" s="28"/>
      <c r="LHD924" s="28"/>
      <c r="LHE924" s="28"/>
      <c r="LHF924" s="28"/>
      <c r="LHG924" s="28"/>
      <c r="LHH924" s="28"/>
      <c r="LHI924" s="28"/>
      <c r="LHJ924" s="28"/>
      <c r="LHK924" s="28"/>
      <c r="LHL924" s="28"/>
      <c r="LHM924" s="28"/>
      <c r="LHN924" s="28"/>
      <c r="LHO924" s="28"/>
      <c r="LHP924" s="28"/>
      <c r="LHQ924" s="28"/>
      <c r="LHR924" s="28"/>
      <c r="LHS924" s="28"/>
      <c r="LHT924" s="28"/>
      <c r="LHU924" s="28"/>
      <c r="LHV924" s="28"/>
      <c r="LHW924" s="28"/>
      <c r="LHX924" s="28"/>
      <c r="LHY924" s="28"/>
      <c r="LHZ924" s="28"/>
      <c r="LIA924" s="28"/>
      <c r="LIB924" s="28"/>
      <c r="LIC924" s="28"/>
      <c r="LID924" s="28"/>
      <c r="LIE924" s="28"/>
      <c r="LIF924" s="28"/>
      <c r="LIG924" s="28"/>
      <c r="LIH924" s="28"/>
      <c r="LII924" s="28"/>
      <c r="LIJ924" s="28"/>
      <c r="LIK924" s="28"/>
      <c r="LIL924" s="28"/>
      <c r="LIM924" s="28"/>
      <c r="LIN924" s="28"/>
      <c r="LIO924" s="28"/>
      <c r="LIP924" s="28"/>
      <c r="LIQ924" s="28"/>
      <c r="LIR924" s="28"/>
      <c r="LIS924" s="28"/>
      <c r="LIT924" s="28"/>
      <c r="LIU924" s="28"/>
      <c r="LIV924" s="28"/>
      <c r="LIW924" s="28"/>
      <c r="LIX924" s="28"/>
      <c r="LIY924" s="28"/>
      <c r="LIZ924" s="28"/>
      <c r="LJA924" s="28"/>
      <c r="LJB924" s="28"/>
      <c r="LJC924" s="28"/>
      <c r="LJD924" s="28"/>
      <c r="LJE924" s="28"/>
      <c r="LJF924" s="28"/>
      <c r="LJG924" s="28"/>
      <c r="LJH924" s="28"/>
      <c r="LJI924" s="28"/>
      <c r="LJJ924" s="28"/>
      <c r="LJK924" s="28"/>
      <c r="LJL924" s="28"/>
      <c r="LJM924" s="28"/>
      <c r="LJN924" s="28"/>
      <c r="LJO924" s="28"/>
      <c r="LJP924" s="28"/>
      <c r="LJQ924" s="28"/>
      <c r="LJR924" s="28"/>
      <c r="LJS924" s="28"/>
      <c r="LJT924" s="28"/>
      <c r="LJU924" s="28"/>
      <c r="LJV924" s="28"/>
      <c r="LJW924" s="28"/>
      <c r="LJX924" s="28"/>
      <c r="LJY924" s="28"/>
      <c r="LJZ924" s="28"/>
      <c r="LKA924" s="28"/>
      <c r="LKB924" s="28"/>
      <c r="LKC924" s="28"/>
      <c r="LKD924" s="28"/>
      <c r="LKE924" s="28"/>
      <c r="LKF924" s="28"/>
      <c r="LKG924" s="28"/>
      <c r="LKH924" s="28"/>
      <c r="LKI924" s="28"/>
      <c r="LKJ924" s="28"/>
      <c r="LKK924" s="28"/>
      <c r="LKL924" s="28"/>
      <c r="LKM924" s="28"/>
      <c r="LKN924" s="28"/>
      <c r="LKO924" s="28"/>
      <c r="LKP924" s="28"/>
      <c r="LKQ924" s="28"/>
      <c r="LKR924" s="28"/>
      <c r="LKS924" s="28"/>
      <c r="LKT924" s="28"/>
      <c r="LKU924" s="28"/>
      <c r="LKV924" s="28"/>
      <c r="LKW924" s="28"/>
      <c r="LKX924" s="28"/>
      <c r="LKY924" s="28"/>
      <c r="LKZ924" s="28"/>
      <c r="LLA924" s="28"/>
      <c r="LLB924" s="28"/>
      <c r="LLC924" s="28"/>
      <c r="LLD924" s="28"/>
      <c r="LLE924" s="28"/>
      <c r="LLF924" s="28"/>
      <c r="LLG924" s="28"/>
      <c r="LLH924" s="28"/>
      <c r="LLI924" s="28"/>
      <c r="LLJ924" s="28"/>
      <c r="LLK924" s="28"/>
      <c r="LLL924" s="28"/>
      <c r="LLM924" s="28"/>
      <c r="LLN924" s="28"/>
      <c r="LLO924" s="28"/>
      <c r="LLP924" s="28"/>
      <c r="LLQ924" s="28"/>
      <c r="LLR924" s="28"/>
      <c r="LLS924" s="28"/>
      <c r="LLT924" s="28"/>
      <c r="LLU924" s="28"/>
      <c r="LLV924" s="28"/>
      <c r="LLW924" s="28"/>
      <c r="LLX924" s="28"/>
      <c r="LLY924" s="28"/>
      <c r="LLZ924" s="28"/>
      <c r="LMA924" s="28"/>
      <c r="LMB924" s="28"/>
      <c r="LMC924" s="28"/>
      <c r="LMD924" s="28"/>
      <c r="LME924" s="28"/>
      <c r="LMF924" s="28"/>
      <c r="LMG924" s="28"/>
      <c r="LMH924" s="28"/>
      <c r="LMI924" s="28"/>
      <c r="LMJ924" s="28"/>
      <c r="LMK924" s="28"/>
      <c r="LML924" s="28"/>
      <c r="LMM924" s="28"/>
      <c r="LMN924" s="28"/>
      <c r="LMO924" s="28"/>
      <c r="LMP924" s="28"/>
      <c r="LMQ924" s="28"/>
      <c r="LMR924" s="28"/>
      <c r="LMS924" s="28"/>
      <c r="LMT924" s="28"/>
      <c r="LMU924" s="28"/>
      <c r="LMV924" s="28"/>
      <c r="LMW924" s="28"/>
      <c r="LMX924" s="28"/>
      <c r="LMY924" s="28"/>
      <c r="LMZ924" s="28"/>
      <c r="LNA924" s="28"/>
      <c r="LNB924" s="28"/>
      <c r="LNC924" s="28"/>
      <c r="LND924" s="28"/>
      <c r="LNE924" s="28"/>
      <c r="LNF924" s="28"/>
      <c r="LNG924" s="28"/>
      <c r="LNH924" s="28"/>
      <c r="LNI924" s="28"/>
      <c r="LNJ924" s="28"/>
      <c r="LNK924" s="28"/>
      <c r="LNL924" s="28"/>
      <c r="LNM924" s="28"/>
      <c r="LNN924" s="28"/>
      <c r="LNO924" s="28"/>
      <c r="LNP924" s="28"/>
      <c r="LNQ924" s="28"/>
      <c r="LNR924" s="28"/>
      <c r="LNS924" s="28"/>
      <c r="LNT924" s="28"/>
      <c r="LNU924" s="28"/>
      <c r="LNV924" s="28"/>
      <c r="LNW924" s="28"/>
      <c r="LNX924" s="28"/>
      <c r="LNY924" s="28"/>
      <c r="LNZ924" s="28"/>
      <c r="LOA924" s="28"/>
      <c r="LOB924" s="28"/>
      <c r="LOC924" s="28"/>
      <c r="LOD924" s="28"/>
      <c r="LOE924" s="28"/>
      <c r="LOF924" s="28"/>
      <c r="LOG924" s="28"/>
      <c r="LOH924" s="28"/>
      <c r="LOI924" s="28"/>
      <c r="LOJ924" s="28"/>
      <c r="LOK924" s="28"/>
      <c r="LOL924" s="28"/>
      <c r="LOM924" s="28"/>
      <c r="LON924" s="28"/>
      <c r="LOO924" s="28"/>
      <c r="LOP924" s="28"/>
      <c r="LOQ924" s="28"/>
      <c r="LOR924" s="28"/>
      <c r="LOS924" s="28"/>
      <c r="LOT924" s="28"/>
      <c r="LOU924" s="28"/>
      <c r="LOV924" s="28"/>
      <c r="LOW924" s="28"/>
      <c r="LOX924" s="28"/>
      <c r="LOY924" s="28"/>
      <c r="LOZ924" s="28"/>
      <c r="LPA924" s="28"/>
      <c r="LPB924" s="28"/>
      <c r="LPC924" s="28"/>
      <c r="LPD924" s="28"/>
      <c r="LPE924" s="28"/>
      <c r="LPF924" s="28"/>
      <c r="LPG924" s="28"/>
      <c r="LPH924" s="28"/>
      <c r="LPI924" s="28"/>
      <c r="LPJ924" s="28"/>
      <c r="LPK924" s="28"/>
      <c r="LPL924" s="28"/>
      <c r="LPM924" s="28"/>
      <c r="LPN924" s="28"/>
      <c r="LPO924" s="28"/>
      <c r="LPP924" s="28"/>
      <c r="LPQ924" s="28"/>
      <c r="LPR924" s="28"/>
      <c r="LPS924" s="28"/>
      <c r="LPT924" s="28"/>
      <c r="LPU924" s="28"/>
      <c r="LPV924" s="28"/>
      <c r="LPW924" s="28"/>
      <c r="LPX924" s="28"/>
      <c r="LPY924" s="28"/>
      <c r="LPZ924" s="28"/>
      <c r="LQA924" s="28"/>
      <c r="LQB924" s="28"/>
      <c r="LQC924" s="28"/>
      <c r="LQD924" s="28"/>
      <c r="LQE924" s="28"/>
      <c r="LQF924" s="28"/>
      <c r="LQG924" s="28"/>
      <c r="LQH924" s="28"/>
      <c r="LQI924" s="28"/>
      <c r="LQJ924" s="28"/>
      <c r="LQK924" s="28"/>
      <c r="LQL924" s="28"/>
      <c r="LQM924" s="28"/>
      <c r="LQN924" s="28"/>
      <c r="LQO924" s="28"/>
      <c r="LQP924" s="28"/>
      <c r="LQQ924" s="28"/>
      <c r="LQR924" s="28"/>
      <c r="LQS924" s="28"/>
      <c r="LQT924" s="28"/>
      <c r="LQU924" s="28"/>
      <c r="LQV924" s="28"/>
      <c r="LQW924" s="28"/>
      <c r="LQX924" s="28"/>
      <c r="LQY924" s="28"/>
      <c r="LQZ924" s="28"/>
      <c r="LRA924" s="28"/>
      <c r="LRB924" s="28"/>
      <c r="LRC924" s="28"/>
      <c r="LRD924" s="28"/>
      <c r="LRE924" s="28"/>
      <c r="LRF924" s="28"/>
      <c r="LRG924" s="28"/>
      <c r="LRH924" s="28"/>
      <c r="LRI924" s="28"/>
      <c r="LRJ924" s="28"/>
      <c r="LRK924" s="28"/>
      <c r="LRL924" s="28"/>
      <c r="LRM924" s="28"/>
      <c r="LRN924" s="28"/>
      <c r="LRO924" s="28"/>
      <c r="LRP924" s="28"/>
      <c r="LRQ924" s="28"/>
      <c r="LRR924" s="28"/>
      <c r="LRS924" s="28"/>
      <c r="LRT924" s="28"/>
      <c r="LRU924" s="28"/>
      <c r="LRV924" s="28"/>
      <c r="LRW924" s="28"/>
      <c r="LRX924" s="28"/>
      <c r="LRY924" s="28"/>
      <c r="LRZ924" s="28"/>
      <c r="LSA924" s="28"/>
      <c r="LSB924" s="28"/>
      <c r="LSC924" s="28"/>
      <c r="LSD924" s="28"/>
      <c r="LSE924" s="28"/>
      <c r="LSF924" s="28"/>
      <c r="LSG924" s="28"/>
      <c r="LSH924" s="28"/>
      <c r="LSI924" s="28"/>
      <c r="LSJ924" s="28"/>
      <c r="LSK924" s="28"/>
      <c r="LSL924" s="28"/>
      <c r="LSM924" s="28"/>
      <c r="LSN924" s="28"/>
      <c r="LSO924" s="28"/>
      <c r="LSP924" s="28"/>
      <c r="LSQ924" s="28"/>
      <c r="LSR924" s="28"/>
      <c r="LSS924" s="28"/>
      <c r="LST924" s="28"/>
      <c r="LSU924" s="28"/>
      <c r="LSV924" s="28"/>
      <c r="LSW924" s="28"/>
      <c r="LSX924" s="28"/>
      <c r="LSY924" s="28"/>
      <c r="LSZ924" s="28"/>
      <c r="LTA924" s="28"/>
      <c r="LTB924" s="28"/>
      <c r="LTC924" s="28"/>
      <c r="LTD924" s="28"/>
      <c r="LTE924" s="28"/>
      <c r="LTF924" s="28"/>
      <c r="LTG924" s="28"/>
      <c r="LTH924" s="28"/>
      <c r="LTI924" s="28"/>
      <c r="LTJ924" s="28"/>
      <c r="LTK924" s="28"/>
      <c r="LTL924" s="28"/>
      <c r="LTM924" s="28"/>
      <c r="LTN924" s="28"/>
      <c r="LTO924" s="28"/>
      <c r="LTP924" s="28"/>
      <c r="LTQ924" s="28"/>
      <c r="LTR924" s="28"/>
      <c r="LTS924" s="28"/>
      <c r="LTT924" s="28"/>
      <c r="LTU924" s="28"/>
      <c r="LTV924" s="28"/>
      <c r="LTW924" s="28"/>
      <c r="LTX924" s="28"/>
      <c r="LTY924" s="28"/>
      <c r="LTZ924" s="28"/>
      <c r="LUA924" s="28"/>
      <c r="LUB924" s="28"/>
      <c r="LUC924" s="28"/>
      <c r="LUD924" s="28"/>
      <c r="LUE924" s="28"/>
      <c r="LUF924" s="28"/>
      <c r="LUG924" s="28"/>
      <c r="LUH924" s="28"/>
      <c r="LUI924" s="28"/>
      <c r="LUJ924" s="28"/>
      <c r="LUK924" s="28"/>
      <c r="LUL924" s="28"/>
      <c r="LUM924" s="28"/>
      <c r="LUN924" s="28"/>
      <c r="LUO924" s="28"/>
      <c r="LUP924" s="28"/>
      <c r="LUQ924" s="28"/>
      <c r="LUR924" s="28"/>
      <c r="LUS924" s="28"/>
      <c r="LUT924" s="28"/>
      <c r="LUU924" s="28"/>
      <c r="LUV924" s="28"/>
      <c r="LUW924" s="28"/>
      <c r="LUX924" s="28"/>
      <c r="LUY924" s="28"/>
      <c r="LUZ924" s="28"/>
      <c r="LVA924" s="28"/>
      <c r="LVB924" s="28"/>
      <c r="LVC924" s="28"/>
      <c r="LVD924" s="28"/>
      <c r="LVE924" s="28"/>
      <c r="LVF924" s="28"/>
      <c r="LVG924" s="28"/>
      <c r="LVH924" s="28"/>
      <c r="LVI924" s="28"/>
      <c r="LVJ924" s="28"/>
      <c r="LVK924" s="28"/>
      <c r="LVL924" s="28"/>
      <c r="LVM924" s="28"/>
      <c r="LVN924" s="28"/>
      <c r="LVO924" s="28"/>
      <c r="LVP924" s="28"/>
      <c r="LVQ924" s="28"/>
      <c r="LVR924" s="28"/>
      <c r="LVS924" s="28"/>
      <c r="LVT924" s="28"/>
      <c r="LVU924" s="28"/>
      <c r="LVV924" s="28"/>
      <c r="LVW924" s="28"/>
      <c r="LVX924" s="28"/>
      <c r="LVY924" s="28"/>
      <c r="LVZ924" s="28"/>
      <c r="LWA924" s="28"/>
      <c r="LWB924" s="28"/>
      <c r="LWC924" s="28"/>
      <c r="LWD924" s="28"/>
      <c r="LWE924" s="28"/>
      <c r="LWF924" s="28"/>
      <c r="LWG924" s="28"/>
      <c r="LWH924" s="28"/>
      <c r="LWI924" s="28"/>
      <c r="LWJ924" s="28"/>
      <c r="LWK924" s="28"/>
      <c r="LWL924" s="28"/>
      <c r="LWM924" s="28"/>
      <c r="LWN924" s="28"/>
      <c r="LWO924" s="28"/>
      <c r="LWP924" s="28"/>
      <c r="LWQ924" s="28"/>
      <c r="LWR924" s="28"/>
      <c r="LWS924" s="28"/>
      <c r="LWT924" s="28"/>
      <c r="LWU924" s="28"/>
      <c r="LWV924" s="28"/>
      <c r="LWW924" s="28"/>
      <c r="LWX924" s="28"/>
      <c r="LWY924" s="28"/>
      <c r="LWZ924" s="28"/>
      <c r="LXA924" s="28"/>
      <c r="LXB924" s="28"/>
      <c r="LXC924" s="28"/>
      <c r="LXD924" s="28"/>
      <c r="LXE924" s="28"/>
      <c r="LXF924" s="28"/>
      <c r="LXG924" s="28"/>
      <c r="LXH924" s="28"/>
      <c r="LXI924" s="28"/>
      <c r="LXJ924" s="28"/>
      <c r="LXK924" s="28"/>
      <c r="LXL924" s="28"/>
      <c r="LXM924" s="28"/>
      <c r="LXN924" s="28"/>
      <c r="LXO924" s="28"/>
      <c r="LXP924" s="28"/>
      <c r="LXQ924" s="28"/>
      <c r="LXR924" s="28"/>
      <c r="LXS924" s="28"/>
      <c r="LXT924" s="28"/>
      <c r="LXU924" s="28"/>
      <c r="LXV924" s="28"/>
      <c r="LXW924" s="28"/>
      <c r="LXX924" s="28"/>
      <c r="LXY924" s="28"/>
      <c r="LXZ924" s="28"/>
      <c r="LYA924" s="28"/>
      <c r="LYB924" s="28"/>
      <c r="LYC924" s="28"/>
      <c r="LYD924" s="28"/>
      <c r="LYE924" s="28"/>
      <c r="LYF924" s="28"/>
      <c r="LYG924" s="28"/>
      <c r="LYH924" s="28"/>
      <c r="LYI924" s="28"/>
      <c r="LYJ924" s="28"/>
      <c r="LYK924" s="28"/>
      <c r="LYL924" s="28"/>
      <c r="LYM924" s="28"/>
      <c r="LYN924" s="28"/>
      <c r="LYO924" s="28"/>
      <c r="LYP924" s="28"/>
      <c r="LYQ924" s="28"/>
      <c r="LYR924" s="28"/>
      <c r="LYS924" s="28"/>
      <c r="LYT924" s="28"/>
      <c r="LYU924" s="28"/>
      <c r="LYV924" s="28"/>
      <c r="LYW924" s="28"/>
      <c r="LYX924" s="28"/>
      <c r="LYY924" s="28"/>
      <c r="LYZ924" s="28"/>
      <c r="LZA924" s="28"/>
      <c r="LZB924" s="28"/>
      <c r="LZC924" s="28"/>
      <c r="LZD924" s="28"/>
      <c r="LZE924" s="28"/>
      <c r="LZF924" s="28"/>
      <c r="LZG924" s="28"/>
      <c r="LZH924" s="28"/>
      <c r="LZI924" s="28"/>
      <c r="LZJ924" s="28"/>
      <c r="LZK924" s="28"/>
      <c r="LZL924" s="28"/>
      <c r="LZM924" s="28"/>
      <c r="LZN924" s="28"/>
      <c r="LZO924" s="28"/>
      <c r="LZP924" s="28"/>
      <c r="LZQ924" s="28"/>
      <c r="LZR924" s="28"/>
      <c r="LZS924" s="28"/>
      <c r="LZT924" s="28"/>
      <c r="LZU924" s="28"/>
      <c r="LZV924" s="28"/>
      <c r="LZW924" s="28"/>
      <c r="LZX924" s="28"/>
      <c r="LZY924" s="28"/>
      <c r="LZZ924" s="28"/>
      <c r="MAA924" s="28"/>
      <c r="MAB924" s="28"/>
      <c r="MAC924" s="28"/>
      <c r="MAD924" s="28"/>
      <c r="MAE924" s="28"/>
      <c r="MAF924" s="28"/>
      <c r="MAG924" s="28"/>
      <c r="MAH924" s="28"/>
      <c r="MAI924" s="28"/>
      <c r="MAJ924" s="28"/>
      <c r="MAK924" s="28"/>
      <c r="MAL924" s="28"/>
      <c r="MAM924" s="28"/>
      <c r="MAN924" s="28"/>
      <c r="MAO924" s="28"/>
      <c r="MAP924" s="28"/>
      <c r="MAQ924" s="28"/>
      <c r="MAR924" s="28"/>
      <c r="MAS924" s="28"/>
      <c r="MAT924" s="28"/>
      <c r="MAU924" s="28"/>
      <c r="MAV924" s="28"/>
      <c r="MAW924" s="28"/>
      <c r="MAX924" s="28"/>
      <c r="MAY924" s="28"/>
      <c r="MAZ924" s="28"/>
      <c r="MBA924" s="28"/>
      <c r="MBB924" s="28"/>
      <c r="MBC924" s="28"/>
      <c r="MBD924" s="28"/>
      <c r="MBE924" s="28"/>
      <c r="MBF924" s="28"/>
      <c r="MBG924" s="28"/>
      <c r="MBH924" s="28"/>
      <c r="MBI924" s="28"/>
      <c r="MBJ924" s="28"/>
      <c r="MBK924" s="28"/>
      <c r="MBL924" s="28"/>
      <c r="MBM924" s="28"/>
      <c r="MBN924" s="28"/>
      <c r="MBO924" s="28"/>
      <c r="MBP924" s="28"/>
      <c r="MBQ924" s="28"/>
      <c r="MBR924" s="28"/>
      <c r="MBS924" s="28"/>
      <c r="MBT924" s="28"/>
      <c r="MBU924" s="28"/>
      <c r="MBV924" s="28"/>
      <c r="MBW924" s="28"/>
      <c r="MBX924" s="28"/>
      <c r="MBY924" s="28"/>
      <c r="MBZ924" s="28"/>
      <c r="MCA924" s="28"/>
      <c r="MCB924" s="28"/>
      <c r="MCC924" s="28"/>
      <c r="MCD924" s="28"/>
      <c r="MCE924" s="28"/>
      <c r="MCF924" s="28"/>
      <c r="MCG924" s="28"/>
      <c r="MCH924" s="28"/>
      <c r="MCI924" s="28"/>
      <c r="MCJ924" s="28"/>
      <c r="MCK924" s="28"/>
      <c r="MCL924" s="28"/>
      <c r="MCM924" s="28"/>
      <c r="MCN924" s="28"/>
      <c r="MCO924" s="28"/>
      <c r="MCP924" s="28"/>
      <c r="MCQ924" s="28"/>
      <c r="MCR924" s="28"/>
      <c r="MCS924" s="28"/>
      <c r="MCT924" s="28"/>
      <c r="MCU924" s="28"/>
      <c r="MCV924" s="28"/>
      <c r="MCW924" s="28"/>
      <c r="MCX924" s="28"/>
      <c r="MCY924" s="28"/>
      <c r="MCZ924" s="28"/>
      <c r="MDA924" s="28"/>
      <c r="MDB924" s="28"/>
      <c r="MDC924" s="28"/>
      <c r="MDD924" s="28"/>
      <c r="MDE924" s="28"/>
      <c r="MDF924" s="28"/>
      <c r="MDG924" s="28"/>
      <c r="MDH924" s="28"/>
      <c r="MDI924" s="28"/>
      <c r="MDJ924" s="28"/>
      <c r="MDK924" s="28"/>
      <c r="MDL924" s="28"/>
      <c r="MDM924" s="28"/>
      <c r="MDN924" s="28"/>
      <c r="MDO924" s="28"/>
      <c r="MDP924" s="28"/>
      <c r="MDQ924" s="28"/>
      <c r="MDR924" s="28"/>
      <c r="MDS924" s="28"/>
      <c r="MDT924" s="28"/>
      <c r="MDU924" s="28"/>
      <c r="MDV924" s="28"/>
      <c r="MDW924" s="28"/>
      <c r="MDX924" s="28"/>
      <c r="MDY924" s="28"/>
      <c r="MDZ924" s="28"/>
      <c r="MEA924" s="28"/>
      <c r="MEB924" s="28"/>
      <c r="MEC924" s="28"/>
      <c r="MED924" s="28"/>
      <c r="MEE924" s="28"/>
      <c r="MEF924" s="28"/>
      <c r="MEG924" s="28"/>
      <c r="MEH924" s="28"/>
      <c r="MEI924" s="28"/>
      <c r="MEJ924" s="28"/>
      <c r="MEK924" s="28"/>
      <c r="MEL924" s="28"/>
      <c r="MEM924" s="28"/>
      <c r="MEN924" s="28"/>
      <c r="MEO924" s="28"/>
      <c r="MEP924" s="28"/>
      <c r="MEQ924" s="28"/>
      <c r="MER924" s="28"/>
      <c r="MES924" s="28"/>
      <c r="MET924" s="28"/>
      <c r="MEU924" s="28"/>
      <c r="MEV924" s="28"/>
      <c r="MEW924" s="28"/>
      <c r="MEX924" s="28"/>
      <c r="MEY924" s="28"/>
      <c r="MEZ924" s="28"/>
      <c r="MFA924" s="28"/>
      <c r="MFB924" s="28"/>
      <c r="MFC924" s="28"/>
      <c r="MFD924" s="28"/>
      <c r="MFE924" s="28"/>
      <c r="MFF924" s="28"/>
      <c r="MFG924" s="28"/>
      <c r="MFH924" s="28"/>
      <c r="MFI924" s="28"/>
      <c r="MFJ924" s="28"/>
      <c r="MFK924" s="28"/>
      <c r="MFL924" s="28"/>
      <c r="MFM924" s="28"/>
      <c r="MFN924" s="28"/>
      <c r="MFO924" s="28"/>
      <c r="MFP924" s="28"/>
      <c r="MFQ924" s="28"/>
      <c r="MFR924" s="28"/>
      <c r="MFS924" s="28"/>
      <c r="MFT924" s="28"/>
      <c r="MFU924" s="28"/>
      <c r="MFV924" s="28"/>
      <c r="MFW924" s="28"/>
      <c r="MFX924" s="28"/>
      <c r="MFY924" s="28"/>
      <c r="MFZ924" s="28"/>
      <c r="MGA924" s="28"/>
      <c r="MGB924" s="28"/>
      <c r="MGC924" s="28"/>
      <c r="MGD924" s="28"/>
      <c r="MGE924" s="28"/>
      <c r="MGF924" s="28"/>
      <c r="MGG924" s="28"/>
      <c r="MGH924" s="28"/>
      <c r="MGI924" s="28"/>
      <c r="MGJ924" s="28"/>
      <c r="MGK924" s="28"/>
      <c r="MGL924" s="28"/>
      <c r="MGM924" s="28"/>
      <c r="MGN924" s="28"/>
      <c r="MGO924" s="28"/>
      <c r="MGP924" s="28"/>
      <c r="MGQ924" s="28"/>
      <c r="MGR924" s="28"/>
      <c r="MGS924" s="28"/>
      <c r="MGT924" s="28"/>
      <c r="MGU924" s="28"/>
      <c r="MGV924" s="28"/>
      <c r="MGW924" s="28"/>
      <c r="MGX924" s="28"/>
      <c r="MGY924" s="28"/>
      <c r="MGZ924" s="28"/>
      <c r="MHA924" s="28"/>
      <c r="MHB924" s="28"/>
      <c r="MHC924" s="28"/>
      <c r="MHD924" s="28"/>
      <c r="MHE924" s="28"/>
      <c r="MHF924" s="28"/>
      <c r="MHG924" s="28"/>
      <c r="MHH924" s="28"/>
      <c r="MHI924" s="28"/>
      <c r="MHJ924" s="28"/>
      <c r="MHK924" s="28"/>
      <c r="MHL924" s="28"/>
      <c r="MHM924" s="28"/>
      <c r="MHN924" s="28"/>
      <c r="MHO924" s="28"/>
      <c r="MHP924" s="28"/>
      <c r="MHQ924" s="28"/>
      <c r="MHR924" s="28"/>
      <c r="MHS924" s="28"/>
      <c r="MHT924" s="28"/>
      <c r="MHU924" s="28"/>
      <c r="MHV924" s="28"/>
      <c r="MHW924" s="28"/>
      <c r="MHX924" s="28"/>
      <c r="MHY924" s="28"/>
      <c r="MHZ924" s="28"/>
      <c r="MIA924" s="28"/>
      <c r="MIB924" s="28"/>
      <c r="MIC924" s="28"/>
      <c r="MID924" s="28"/>
      <c r="MIE924" s="28"/>
      <c r="MIF924" s="28"/>
      <c r="MIG924" s="28"/>
      <c r="MIH924" s="28"/>
      <c r="MII924" s="28"/>
      <c r="MIJ924" s="28"/>
      <c r="MIK924" s="28"/>
      <c r="MIL924" s="28"/>
      <c r="MIM924" s="28"/>
      <c r="MIN924" s="28"/>
      <c r="MIO924" s="28"/>
      <c r="MIP924" s="28"/>
      <c r="MIQ924" s="28"/>
      <c r="MIR924" s="28"/>
      <c r="MIS924" s="28"/>
      <c r="MIT924" s="28"/>
      <c r="MIU924" s="28"/>
      <c r="MIV924" s="28"/>
      <c r="MIW924" s="28"/>
      <c r="MIX924" s="28"/>
      <c r="MIY924" s="28"/>
      <c r="MIZ924" s="28"/>
      <c r="MJA924" s="28"/>
      <c r="MJB924" s="28"/>
      <c r="MJC924" s="28"/>
      <c r="MJD924" s="28"/>
      <c r="MJE924" s="28"/>
      <c r="MJF924" s="28"/>
      <c r="MJG924" s="28"/>
      <c r="MJH924" s="28"/>
      <c r="MJI924" s="28"/>
      <c r="MJJ924" s="28"/>
      <c r="MJK924" s="28"/>
      <c r="MJL924" s="28"/>
      <c r="MJM924" s="28"/>
      <c r="MJN924" s="28"/>
      <c r="MJO924" s="28"/>
      <c r="MJP924" s="28"/>
      <c r="MJQ924" s="28"/>
      <c r="MJR924" s="28"/>
      <c r="MJS924" s="28"/>
      <c r="MJT924" s="28"/>
      <c r="MJU924" s="28"/>
      <c r="MJV924" s="28"/>
      <c r="MJW924" s="28"/>
      <c r="MJX924" s="28"/>
      <c r="MJY924" s="28"/>
      <c r="MJZ924" s="28"/>
      <c r="MKA924" s="28"/>
      <c r="MKB924" s="28"/>
      <c r="MKC924" s="28"/>
      <c r="MKD924" s="28"/>
      <c r="MKE924" s="28"/>
      <c r="MKF924" s="28"/>
      <c r="MKG924" s="28"/>
      <c r="MKH924" s="28"/>
      <c r="MKI924" s="28"/>
      <c r="MKJ924" s="28"/>
      <c r="MKK924" s="28"/>
      <c r="MKL924" s="28"/>
      <c r="MKM924" s="28"/>
      <c r="MKN924" s="28"/>
      <c r="MKO924" s="28"/>
      <c r="MKP924" s="28"/>
      <c r="MKQ924" s="28"/>
      <c r="MKR924" s="28"/>
      <c r="MKS924" s="28"/>
      <c r="MKT924" s="28"/>
      <c r="MKU924" s="28"/>
      <c r="MKV924" s="28"/>
      <c r="MKW924" s="28"/>
      <c r="MKX924" s="28"/>
      <c r="MKY924" s="28"/>
      <c r="MKZ924" s="28"/>
      <c r="MLA924" s="28"/>
      <c r="MLB924" s="28"/>
      <c r="MLC924" s="28"/>
      <c r="MLD924" s="28"/>
      <c r="MLE924" s="28"/>
      <c r="MLF924" s="28"/>
      <c r="MLG924" s="28"/>
      <c r="MLH924" s="28"/>
      <c r="MLI924" s="28"/>
      <c r="MLJ924" s="28"/>
      <c r="MLK924" s="28"/>
      <c r="MLL924" s="28"/>
      <c r="MLM924" s="28"/>
      <c r="MLN924" s="28"/>
      <c r="MLO924" s="28"/>
      <c r="MLP924" s="28"/>
      <c r="MLQ924" s="28"/>
      <c r="MLR924" s="28"/>
      <c r="MLS924" s="28"/>
      <c r="MLT924" s="28"/>
      <c r="MLU924" s="28"/>
      <c r="MLV924" s="28"/>
      <c r="MLW924" s="28"/>
      <c r="MLX924" s="28"/>
      <c r="MLY924" s="28"/>
      <c r="MLZ924" s="28"/>
      <c r="MMA924" s="28"/>
      <c r="MMB924" s="28"/>
      <c r="MMC924" s="28"/>
      <c r="MMD924" s="28"/>
      <c r="MME924" s="28"/>
      <c r="MMF924" s="28"/>
      <c r="MMG924" s="28"/>
      <c r="MMH924" s="28"/>
      <c r="MMI924" s="28"/>
      <c r="MMJ924" s="28"/>
      <c r="MMK924" s="28"/>
      <c r="MML924" s="28"/>
      <c r="MMM924" s="28"/>
      <c r="MMN924" s="28"/>
      <c r="MMO924" s="28"/>
      <c r="MMP924" s="28"/>
      <c r="MMQ924" s="28"/>
      <c r="MMR924" s="28"/>
      <c r="MMS924" s="28"/>
      <c r="MMT924" s="28"/>
      <c r="MMU924" s="28"/>
      <c r="MMV924" s="28"/>
      <c r="MMW924" s="28"/>
      <c r="MMX924" s="28"/>
      <c r="MMY924" s="28"/>
      <c r="MMZ924" s="28"/>
      <c r="MNA924" s="28"/>
      <c r="MNB924" s="28"/>
      <c r="MNC924" s="28"/>
      <c r="MND924" s="28"/>
      <c r="MNE924" s="28"/>
      <c r="MNF924" s="28"/>
      <c r="MNG924" s="28"/>
      <c r="MNH924" s="28"/>
      <c r="MNI924" s="28"/>
      <c r="MNJ924" s="28"/>
      <c r="MNK924" s="28"/>
      <c r="MNL924" s="28"/>
      <c r="MNM924" s="28"/>
      <c r="MNN924" s="28"/>
      <c r="MNO924" s="28"/>
      <c r="MNP924" s="28"/>
      <c r="MNQ924" s="28"/>
      <c r="MNR924" s="28"/>
      <c r="MNS924" s="28"/>
      <c r="MNT924" s="28"/>
      <c r="MNU924" s="28"/>
      <c r="MNV924" s="28"/>
      <c r="MNW924" s="28"/>
      <c r="MNX924" s="28"/>
      <c r="MNY924" s="28"/>
      <c r="MNZ924" s="28"/>
      <c r="MOA924" s="28"/>
      <c r="MOB924" s="28"/>
      <c r="MOC924" s="28"/>
      <c r="MOD924" s="28"/>
      <c r="MOE924" s="28"/>
      <c r="MOF924" s="28"/>
      <c r="MOG924" s="28"/>
      <c r="MOH924" s="28"/>
      <c r="MOI924" s="28"/>
      <c r="MOJ924" s="28"/>
      <c r="MOK924" s="28"/>
      <c r="MOL924" s="28"/>
      <c r="MOM924" s="28"/>
      <c r="MON924" s="28"/>
      <c r="MOO924" s="28"/>
      <c r="MOP924" s="28"/>
      <c r="MOQ924" s="28"/>
      <c r="MOR924" s="28"/>
      <c r="MOS924" s="28"/>
      <c r="MOT924" s="28"/>
      <c r="MOU924" s="28"/>
      <c r="MOV924" s="28"/>
      <c r="MOW924" s="28"/>
      <c r="MOX924" s="28"/>
      <c r="MOY924" s="28"/>
      <c r="MOZ924" s="28"/>
      <c r="MPA924" s="28"/>
      <c r="MPB924" s="28"/>
      <c r="MPC924" s="28"/>
      <c r="MPD924" s="28"/>
      <c r="MPE924" s="28"/>
      <c r="MPF924" s="28"/>
      <c r="MPG924" s="28"/>
      <c r="MPH924" s="28"/>
      <c r="MPI924" s="28"/>
      <c r="MPJ924" s="28"/>
      <c r="MPK924" s="28"/>
      <c r="MPL924" s="28"/>
      <c r="MPM924" s="28"/>
      <c r="MPN924" s="28"/>
      <c r="MPO924" s="28"/>
      <c r="MPP924" s="28"/>
      <c r="MPQ924" s="28"/>
      <c r="MPR924" s="28"/>
      <c r="MPS924" s="28"/>
      <c r="MPT924" s="28"/>
      <c r="MPU924" s="28"/>
      <c r="MPV924" s="28"/>
      <c r="MPW924" s="28"/>
      <c r="MPX924" s="28"/>
      <c r="MPY924" s="28"/>
      <c r="MPZ924" s="28"/>
      <c r="MQA924" s="28"/>
      <c r="MQB924" s="28"/>
      <c r="MQC924" s="28"/>
      <c r="MQD924" s="28"/>
      <c r="MQE924" s="28"/>
      <c r="MQF924" s="28"/>
      <c r="MQG924" s="28"/>
      <c r="MQH924" s="28"/>
      <c r="MQI924" s="28"/>
      <c r="MQJ924" s="28"/>
      <c r="MQK924" s="28"/>
      <c r="MQL924" s="28"/>
      <c r="MQM924" s="28"/>
      <c r="MQN924" s="28"/>
      <c r="MQO924" s="28"/>
      <c r="MQP924" s="28"/>
      <c r="MQQ924" s="28"/>
      <c r="MQR924" s="28"/>
      <c r="MQS924" s="28"/>
      <c r="MQT924" s="28"/>
      <c r="MQU924" s="28"/>
      <c r="MQV924" s="28"/>
      <c r="MQW924" s="28"/>
      <c r="MQX924" s="28"/>
      <c r="MQY924" s="28"/>
      <c r="MQZ924" s="28"/>
      <c r="MRA924" s="28"/>
      <c r="MRB924" s="28"/>
      <c r="MRC924" s="28"/>
      <c r="MRD924" s="28"/>
      <c r="MRE924" s="28"/>
      <c r="MRF924" s="28"/>
      <c r="MRG924" s="28"/>
      <c r="MRH924" s="28"/>
      <c r="MRI924" s="28"/>
      <c r="MRJ924" s="28"/>
      <c r="MRK924" s="28"/>
      <c r="MRL924" s="28"/>
      <c r="MRM924" s="28"/>
      <c r="MRN924" s="28"/>
      <c r="MRO924" s="28"/>
      <c r="MRP924" s="28"/>
      <c r="MRQ924" s="28"/>
      <c r="MRR924" s="28"/>
      <c r="MRS924" s="28"/>
      <c r="MRT924" s="28"/>
      <c r="MRU924" s="28"/>
      <c r="MRV924" s="28"/>
      <c r="MRW924" s="28"/>
      <c r="MRX924" s="28"/>
      <c r="MRY924" s="28"/>
      <c r="MRZ924" s="28"/>
      <c r="MSA924" s="28"/>
      <c r="MSB924" s="28"/>
      <c r="MSC924" s="28"/>
      <c r="MSD924" s="28"/>
      <c r="MSE924" s="28"/>
      <c r="MSF924" s="28"/>
      <c r="MSG924" s="28"/>
      <c r="MSH924" s="28"/>
      <c r="MSI924" s="28"/>
      <c r="MSJ924" s="28"/>
      <c r="MSK924" s="28"/>
      <c r="MSL924" s="28"/>
      <c r="MSM924" s="28"/>
      <c r="MSN924" s="28"/>
      <c r="MSO924" s="28"/>
      <c r="MSP924" s="28"/>
      <c r="MSQ924" s="28"/>
      <c r="MSR924" s="28"/>
      <c r="MSS924" s="28"/>
      <c r="MST924" s="28"/>
      <c r="MSU924" s="28"/>
      <c r="MSV924" s="28"/>
      <c r="MSW924" s="28"/>
      <c r="MSX924" s="28"/>
      <c r="MSY924" s="28"/>
      <c r="MSZ924" s="28"/>
      <c r="MTA924" s="28"/>
      <c r="MTB924" s="28"/>
      <c r="MTC924" s="28"/>
      <c r="MTD924" s="28"/>
      <c r="MTE924" s="28"/>
      <c r="MTF924" s="28"/>
      <c r="MTG924" s="28"/>
      <c r="MTH924" s="28"/>
      <c r="MTI924" s="28"/>
      <c r="MTJ924" s="28"/>
      <c r="MTK924" s="28"/>
      <c r="MTL924" s="28"/>
      <c r="MTM924" s="28"/>
      <c r="MTN924" s="28"/>
      <c r="MTO924" s="28"/>
      <c r="MTP924" s="28"/>
      <c r="MTQ924" s="28"/>
      <c r="MTR924" s="28"/>
      <c r="MTS924" s="28"/>
      <c r="MTT924" s="28"/>
      <c r="MTU924" s="28"/>
      <c r="MTV924" s="28"/>
      <c r="MTW924" s="28"/>
      <c r="MTX924" s="28"/>
      <c r="MTY924" s="28"/>
      <c r="MTZ924" s="28"/>
      <c r="MUA924" s="28"/>
      <c r="MUB924" s="28"/>
      <c r="MUC924" s="28"/>
      <c r="MUD924" s="28"/>
      <c r="MUE924" s="28"/>
      <c r="MUF924" s="28"/>
      <c r="MUG924" s="28"/>
      <c r="MUH924" s="28"/>
      <c r="MUI924" s="28"/>
      <c r="MUJ924" s="28"/>
      <c r="MUK924" s="28"/>
      <c r="MUL924" s="28"/>
      <c r="MUM924" s="28"/>
      <c r="MUN924" s="28"/>
      <c r="MUO924" s="28"/>
      <c r="MUP924" s="28"/>
      <c r="MUQ924" s="28"/>
      <c r="MUR924" s="28"/>
      <c r="MUS924" s="28"/>
      <c r="MUT924" s="28"/>
      <c r="MUU924" s="28"/>
      <c r="MUV924" s="28"/>
      <c r="MUW924" s="28"/>
      <c r="MUX924" s="28"/>
      <c r="MUY924" s="28"/>
      <c r="MUZ924" s="28"/>
      <c r="MVA924" s="28"/>
      <c r="MVB924" s="28"/>
      <c r="MVC924" s="28"/>
      <c r="MVD924" s="28"/>
      <c r="MVE924" s="28"/>
      <c r="MVF924" s="28"/>
      <c r="MVG924" s="28"/>
      <c r="MVH924" s="28"/>
      <c r="MVI924" s="28"/>
      <c r="MVJ924" s="28"/>
      <c r="MVK924" s="28"/>
      <c r="MVL924" s="28"/>
      <c r="MVM924" s="28"/>
      <c r="MVN924" s="28"/>
      <c r="MVO924" s="28"/>
      <c r="MVP924" s="28"/>
      <c r="MVQ924" s="28"/>
      <c r="MVR924" s="28"/>
      <c r="MVS924" s="28"/>
      <c r="MVT924" s="28"/>
      <c r="MVU924" s="28"/>
      <c r="MVV924" s="28"/>
      <c r="MVW924" s="28"/>
      <c r="MVX924" s="28"/>
      <c r="MVY924" s="28"/>
      <c r="MVZ924" s="28"/>
      <c r="MWA924" s="28"/>
      <c r="MWB924" s="28"/>
      <c r="MWC924" s="28"/>
      <c r="MWD924" s="28"/>
      <c r="MWE924" s="28"/>
      <c r="MWF924" s="28"/>
      <c r="MWG924" s="28"/>
      <c r="MWH924" s="28"/>
      <c r="MWI924" s="28"/>
      <c r="MWJ924" s="28"/>
      <c r="MWK924" s="28"/>
      <c r="MWL924" s="28"/>
      <c r="MWM924" s="28"/>
      <c r="MWN924" s="28"/>
      <c r="MWO924" s="28"/>
      <c r="MWP924" s="28"/>
      <c r="MWQ924" s="28"/>
      <c r="MWR924" s="28"/>
      <c r="MWS924" s="28"/>
      <c r="MWT924" s="28"/>
      <c r="MWU924" s="28"/>
      <c r="MWV924" s="28"/>
      <c r="MWW924" s="28"/>
      <c r="MWX924" s="28"/>
      <c r="MWY924" s="28"/>
      <c r="MWZ924" s="28"/>
      <c r="MXA924" s="28"/>
      <c r="MXB924" s="28"/>
      <c r="MXC924" s="28"/>
      <c r="MXD924" s="28"/>
      <c r="MXE924" s="28"/>
      <c r="MXF924" s="28"/>
      <c r="MXG924" s="28"/>
      <c r="MXH924" s="28"/>
      <c r="MXI924" s="28"/>
      <c r="MXJ924" s="28"/>
      <c r="MXK924" s="28"/>
      <c r="MXL924" s="28"/>
      <c r="MXM924" s="28"/>
      <c r="MXN924" s="28"/>
      <c r="MXO924" s="28"/>
      <c r="MXP924" s="28"/>
      <c r="MXQ924" s="28"/>
      <c r="MXR924" s="28"/>
      <c r="MXS924" s="28"/>
      <c r="MXT924" s="28"/>
      <c r="MXU924" s="28"/>
      <c r="MXV924" s="28"/>
      <c r="MXW924" s="28"/>
      <c r="MXX924" s="28"/>
      <c r="MXY924" s="28"/>
      <c r="MXZ924" s="28"/>
      <c r="MYA924" s="28"/>
      <c r="MYB924" s="28"/>
      <c r="MYC924" s="28"/>
      <c r="MYD924" s="28"/>
      <c r="MYE924" s="28"/>
      <c r="MYF924" s="28"/>
      <c r="MYG924" s="28"/>
      <c r="MYH924" s="28"/>
      <c r="MYI924" s="28"/>
      <c r="MYJ924" s="28"/>
      <c r="MYK924" s="28"/>
      <c r="MYL924" s="28"/>
      <c r="MYM924" s="28"/>
      <c r="MYN924" s="28"/>
      <c r="MYO924" s="28"/>
      <c r="MYP924" s="28"/>
      <c r="MYQ924" s="28"/>
      <c r="MYR924" s="28"/>
      <c r="MYS924" s="28"/>
      <c r="MYT924" s="28"/>
      <c r="MYU924" s="28"/>
      <c r="MYV924" s="28"/>
      <c r="MYW924" s="28"/>
      <c r="MYX924" s="28"/>
      <c r="MYY924" s="28"/>
      <c r="MYZ924" s="28"/>
      <c r="MZA924" s="28"/>
      <c r="MZB924" s="28"/>
      <c r="MZC924" s="28"/>
      <c r="MZD924" s="28"/>
      <c r="MZE924" s="28"/>
      <c r="MZF924" s="28"/>
      <c r="MZG924" s="28"/>
      <c r="MZH924" s="28"/>
      <c r="MZI924" s="28"/>
      <c r="MZJ924" s="28"/>
      <c r="MZK924" s="28"/>
      <c r="MZL924" s="28"/>
      <c r="MZM924" s="28"/>
      <c r="MZN924" s="28"/>
      <c r="MZO924" s="28"/>
      <c r="MZP924" s="28"/>
      <c r="MZQ924" s="28"/>
      <c r="MZR924" s="28"/>
      <c r="MZS924" s="28"/>
      <c r="MZT924" s="28"/>
      <c r="MZU924" s="28"/>
      <c r="MZV924" s="28"/>
      <c r="MZW924" s="28"/>
      <c r="MZX924" s="28"/>
      <c r="MZY924" s="28"/>
      <c r="MZZ924" s="28"/>
      <c r="NAA924" s="28"/>
      <c r="NAB924" s="28"/>
      <c r="NAC924" s="28"/>
      <c r="NAD924" s="28"/>
      <c r="NAE924" s="28"/>
      <c r="NAF924" s="28"/>
      <c r="NAG924" s="28"/>
      <c r="NAH924" s="28"/>
      <c r="NAI924" s="28"/>
      <c r="NAJ924" s="28"/>
      <c r="NAK924" s="28"/>
      <c r="NAL924" s="28"/>
      <c r="NAM924" s="28"/>
      <c r="NAN924" s="28"/>
      <c r="NAO924" s="28"/>
      <c r="NAP924" s="28"/>
      <c r="NAQ924" s="28"/>
      <c r="NAR924" s="28"/>
      <c r="NAS924" s="28"/>
      <c r="NAT924" s="28"/>
      <c r="NAU924" s="28"/>
      <c r="NAV924" s="28"/>
      <c r="NAW924" s="28"/>
      <c r="NAX924" s="28"/>
      <c r="NAY924" s="28"/>
      <c r="NAZ924" s="28"/>
      <c r="NBA924" s="28"/>
      <c r="NBB924" s="28"/>
      <c r="NBC924" s="28"/>
      <c r="NBD924" s="28"/>
      <c r="NBE924" s="28"/>
      <c r="NBF924" s="28"/>
      <c r="NBG924" s="28"/>
      <c r="NBH924" s="28"/>
      <c r="NBI924" s="28"/>
      <c r="NBJ924" s="28"/>
      <c r="NBK924" s="28"/>
      <c r="NBL924" s="28"/>
      <c r="NBM924" s="28"/>
      <c r="NBN924" s="28"/>
      <c r="NBO924" s="28"/>
      <c r="NBP924" s="28"/>
      <c r="NBQ924" s="28"/>
      <c r="NBR924" s="28"/>
      <c r="NBS924" s="28"/>
      <c r="NBT924" s="28"/>
      <c r="NBU924" s="28"/>
      <c r="NBV924" s="28"/>
      <c r="NBW924" s="28"/>
      <c r="NBX924" s="28"/>
      <c r="NBY924" s="28"/>
      <c r="NBZ924" s="28"/>
      <c r="NCA924" s="28"/>
      <c r="NCB924" s="28"/>
      <c r="NCC924" s="28"/>
      <c r="NCD924" s="28"/>
      <c r="NCE924" s="28"/>
      <c r="NCF924" s="28"/>
      <c r="NCG924" s="28"/>
      <c r="NCH924" s="28"/>
      <c r="NCI924" s="28"/>
      <c r="NCJ924" s="28"/>
      <c r="NCK924" s="28"/>
      <c r="NCL924" s="28"/>
      <c r="NCM924" s="28"/>
      <c r="NCN924" s="28"/>
      <c r="NCO924" s="28"/>
      <c r="NCP924" s="28"/>
      <c r="NCQ924" s="28"/>
      <c r="NCR924" s="28"/>
      <c r="NCS924" s="28"/>
      <c r="NCT924" s="28"/>
      <c r="NCU924" s="28"/>
      <c r="NCV924" s="28"/>
      <c r="NCW924" s="28"/>
      <c r="NCX924" s="28"/>
      <c r="NCY924" s="28"/>
      <c r="NCZ924" s="28"/>
      <c r="NDA924" s="28"/>
      <c r="NDB924" s="28"/>
      <c r="NDC924" s="28"/>
      <c r="NDD924" s="28"/>
      <c r="NDE924" s="28"/>
      <c r="NDF924" s="28"/>
      <c r="NDG924" s="28"/>
      <c r="NDH924" s="28"/>
      <c r="NDI924" s="28"/>
      <c r="NDJ924" s="28"/>
      <c r="NDK924" s="28"/>
      <c r="NDL924" s="28"/>
      <c r="NDM924" s="28"/>
      <c r="NDN924" s="28"/>
      <c r="NDO924" s="28"/>
      <c r="NDP924" s="28"/>
      <c r="NDQ924" s="28"/>
      <c r="NDR924" s="28"/>
      <c r="NDS924" s="28"/>
      <c r="NDT924" s="28"/>
      <c r="NDU924" s="28"/>
      <c r="NDV924" s="28"/>
      <c r="NDW924" s="28"/>
      <c r="NDX924" s="28"/>
      <c r="NDY924" s="28"/>
      <c r="NDZ924" s="28"/>
      <c r="NEA924" s="28"/>
      <c r="NEB924" s="28"/>
      <c r="NEC924" s="28"/>
      <c r="NED924" s="28"/>
      <c r="NEE924" s="28"/>
      <c r="NEF924" s="28"/>
      <c r="NEG924" s="28"/>
      <c r="NEH924" s="28"/>
      <c r="NEI924" s="28"/>
      <c r="NEJ924" s="28"/>
      <c r="NEK924" s="28"/>
      <c r="NEL924" s="28"/>
      <c r="NEM924" s="28"/>
      <c r="NEN924" s="28"/>
      <c r="NEO924" s="28"/>
      <c r="NEP924" s="28"/>
      <c r="NEQ924" s="28"/>
      <c r="NER924" s="28"/>
      <c r="NES924" s="28"/>
      <c r="NET924" s="28"/>
      <c r="NEU924" s="28"/>
      <c r="NEV924" s="28"/>
      <c r="NEW924" s="28"/>
      <c r="NEX924" s="28"/>
      <c r="NEY924" s="28"/>
      <c r="NEZ924" s="28"/>
      <c r="NFA924" s="28"/>
      <c r="NFB924" s="28"/>
      <c r="NFC924" s="28"/>
      <c r="NFD924" s="28"/>
      <c r="NFE924" s="28"/>
      <c r="NFF924" s="28"/>
      <c r="NFG924" s="28"/>
      <c r="NFH924" s="28"/>
      <c r="NFI924" s="28"/>
      <c r="NFJ924" s="28"/>
      <c r="NFK924" s="28"/>
      <c r="NFL924" s="28"/>
      <c r="NFM924" s="28"/>
      <c r="NFN924" s="28"/>
      <c r="NFO924" s="28"/>
      <c r="NFP924" s="28"/>
      <c r="NFQ924" s="28"/>
      <c r="NFR924" s="28"/>
      <c r="NFS924" s="28"/>
      <c r="NFT924" s="28"/>
      <c r="NFU924" s="28"/>
      <c r="NFV924" s="28"/>
      <c r="NFW924" s="28"/>
      <c r="NFX924" s="28"/>
      <c r="NFY924" s="28"/>
      <c r="NFZ924" s="28"/>
      <c r="NGA924" s="28"/>
      <c r="NGB924" s="28"/>
      <c r="NGC924" s="28"/>
      <c r="NGD924" s="28"/>
      <c r="NGE924" s="28"/>
      <c r="NGF924" s="28"/>
      <c r="NGG924" s="28"/>
      <c r="NGH924" s="28"/>
      <c r="NGI924" s="28"/>
      <c r="NGJ924" s="28"/>
      <c r="NGK924" s="28"/>
      <c r="NGL924" s="28"/>
      <c r="NGM924" s="28"/>
      <c r="NGN924" s="28"/>
      <c r="NGO924" s="28"/>
      <c r="NGP924" s="28"/>
      <c r="NGQ924" s="28"/>
      <c r="NGR924" s="28"/>
      <c r="NGS924" s="28"/>
      <c r="NGT924" s="28"/>
      <c r="NGU924" s="28"/>
      <c r="NGV924" s="28"/>
      <c r="NGW924" s="28"/>
      <c r="NGX924" s="28"/>
      <c r="NGY924" s="28"/>
      <c r="NGZ924" s="28"/>
      <c r="NHA924" s="28"/>
      <c r="NHB924" s="28"/>
      <c r="NHC924" s="28"/>
      <c r="NHD924" s="28"/>
      <c r="NHE924" s="28"/>
      <c r="NHF924" s="28"/>
      <c r="NHG924" s="28"/>
      <c r="NHH924" s="28"/>
      <c r="NHI924" s="28"/>
      <c r="NHJ924" s="28"/>
      <c r="NHK924" s="28"/>
      <c r="NHL924" s="28"/>
      <c r="NHM924" s="28"/>
      <c r="NHN924" s="28"/>
      <c r="NHO924" s="28"/>
      <c r="NHP924" s="28"/>
      <c r="NHQ924" s="28"/>
      <c r="NHR924" s="28"/>
      <c r="NHS924" s="28"/>
      <c r="NHT924" s="28"/>
      <c r="NHU924" s="28"/>
      <c r="NHV924" s="28"/>
      <c r="NHW924" s="28"/>
      <c r="NHX924" s="28"/>
      <c r="NHY924" s="28"/>
      <c r="NHZ924" s="28"/>
      <c r="NIA924" s="28"/>
      <c r="NIB924" s="28"/>
      <c r="NIC924" s="28"/>
      <c r="NID924" s="28"/>
      <c r="NIE924" s="28"/>
      <c r="NIF924" s="28"/>
      <c r="NIG924" s="28"/>
      <c r="NIH924" s="28"/>
      <c r="NII924" s="28"/>
      <c r="NIJ924" s="28"/>
      <c r="NIK924" s="28"/>
      <c r="NIL924" s="28"/>
      <c r="NIM924" s="28"/>
      <c r="NIN924" s="28"/>
      <c r="NIO924" s="28"/>
      <c r="NIP924" s="28"/>
      <c r="NIQ924" s="28"/>
      <c r="NIR924" s="28"/>
      <c r="NIS924" s="28"/>
      <c r="NIT924" s="28"/>
      <c r="NIU924" s="28"/>
      <c r="NIV924" s="28"/>
      <c r="NIW924" s="28"/>
      <c r="NIX924" s="28"/>
      <c r="NIY924" s="28"/>
      <c r="NIZ924" s="28"/>
      <c r="NJA924" s="28"/>
      <c r="NJB924" s="28"/>
      <c r="NJC924" s="28"/>
      <c r="NJD924" s="28"/>
      <c r="NJE924" s="28"/>
      <c r="NJF924" s="28"/>
      <c r="NJG924" s="28"/>
      <c r="NJH924" s="28"/>
      <c r="NJI924" s="28"/>
      <c r="NJJ924" s="28"/>
      <c r="NJK924" s="28"/>
      <c r="NJL924" s="28"/>
      <c r="NJM924" s="28"/>
      <c r="NJN924" s="28"/>
      <c r="NJO924" s="28"/>
      <c r="NJP924" s="28"/>
      <c r="NJQ924" s="28"/>
      <c r="NJR924" s="28"/>
      <c r="NJS924" s="28"/>
      <c r="NJT924" s="28"/>
      <c r="NJU924" s="28"/>
      <c r="NJV924" s="28"/>
      <c r="NJW924" s="28"/>
      <c r="NJX924" s="28"/>
      <c r="NJY924" s="28"/>
      <c r="NJZ924" s="28"/>
      <c r="NKA924" s="28"/>
      <c r="NKB924" s="28"/>
      <c r="NKC924" s="28"/>
      <c r="NKD924" s="28"/>
      <c r="NKE924" s="28"/>
      <c r="NKF924" s="28"/>
      <c r="NKG924" s="28"/>
      <c r="NKH924" s="28"/>
      <c r="NKI924" s="28"/>
      <c r="NKJ924" s="28"/>
      <c r="NKK924" s="28"/>
      <c r="NKL924" s="28"/>
      <c r="NKM924" s="28"/>
      <c r="NKN924" s="28"/>
      <c r="NKO924" s="28"/>
      <c r="NKP924" s="28"/>
      <c r="NKQ924" s="28"/>
      <c r="NKR924" s="28"/>
      <c r="NKS924" s="28"/>
      <c r="NKT924" s="28"/>
      <c r="NKU924" s="28"/>
      <c r="NKV924" s="28"/>
      <c r="NKW924" s="28"/>
      <c r="NKX924" s="28"/>
      <c r="NKY924" s="28"/>
      <c r="NKZ924" s="28"/>
      <c r="NLA924" s="28"/>
      <c r="NLB924" s="28"/>
      <c r="NLC924" s="28"/>
      <c r="NLD924" s="28"/>
      <c r="NLE924" s="28"/>
      <c r="NLF924" s="28"/>
      <c r="NLG924" s="28"/>
      <c r="NLH924" s="28"/>
      <c r="NLI924" s="28"/>
      <c r="NLJ924" s="28"/>
      <c r="NLK924" s="28"/>
      <c r="NLL924" s="28"/>
      <c r="NLM924" s="28"/>
      <c r="NLN924" s="28"/>
      <c r="NLO924" s="28"/>
      <c r="NLP924" s="28"/>
      <c r="NLQ924" s="28"/>
      <c r="NLR924" s="28"/>
      <c r="NLS924" s="28"/>
      <c r="NLT924" s="28"/>
      <c r="NLU924" s="28"/>
      <c r="NLV924" s="28"/>
      <c r="NLW924" s="28"/>
      <c r="NLX924" s="28"/>
      <c r="NLY924" s="28"/>
      <c r="NLZ924" s="28"/>
      <c r="NMA924" s="28"/>
      <c r="NMB924" s="28"/>
      <c r="NMC924" s="28"/>
      <c r="NMD924" s="28"/>
      <c r="NME924" s="28"/>
      <c r="NMF924" s="28"/>
      <c r="NMG924" s="28"/>
      <c r="NMH924" s="28"/>
      <c r="NMI924" s="28"/>
      <c r="NMJ924" s="28"/>
      <c r="NMK924" s="28"/>
      <c r="NML924" s="28"/>
      <c r="NMM924" s="28"/>
      <c r="NMN924" s="28"/>
      <c r="NMO924" s="28"/>
      <c r="NMP924" s="28"/>
      <c r="NMQ924" s="28"/>
      <c r="NMR924" s="28"/>
      <c r="NMS924" s="28"/>
      <c r="NMT924" s="28"/>
      <c r="NMU924" s="28"/>
      <c r="NMV924" s="28"/>
      <c r="NMW924" s="28"/>
      <c r="NMX924" s="28"/>
      <c r="NMY924" s="28"/>
      <c r="NMZ924" s="28"/>
      <c r="NNA924" s="28"/>
      <c r="NNB924" s="28"/>
      <c r="NNC924" s="28"/>
      <c r="NND924" s="28"/>
      <c r="NNE924" s="28"/>
      <c r="NNF924" s="28"/>
      <c r="NNG924" s="28"/>
      <c r="NNH924" s="28"/>
      <c r="NNI924" s="28"/>
      <c r="NNJ924" s="28"/>
      <c r="NNK924" s="28"/>
      <c r="NNL924" s="28"/>
      <c r="NNM924" s="28"/>
      <c r="NNN924" s="28"/>
      <c r="NNO924" s="28"/>
      <c r="NNP924" s="28"/>
      <c r="NNQ924" s="28"/>
      <c r="NNR924" s="28"/>
      <c r="NNS924" s="28"/>
      <c r="NNT924" s="28"/>
      <c r="NNU924" s="28"/>
      <c r="NNV924" s="28"/>
      <c r="NNW924" s="28"/>
      <c r="NNX924" s="28"/>
      <c r="NNY924" s="28"/>
      <c r="NNZ924" s="28"/>
      <c r="NOA924" s="28"/>
      <c r="NOB924" s="28"/>
      <c r="NOC924" s="28"/>
      <c r="NOD924" s="28"/>
      <c r="NOE924" s="28"/>
      <c r="NOF924" s="28"/>
      <c r="NOG924" s="28"/>
      <c r="NOH924" s="28"/>
      <c r="NOI924" s="28"/>
      <c r="NOJ924" s="28"/>
      <c r="NOK924" s="28"/>
      <c r="NOL924" s="28"/>
      <c r="NOM924" s="28"/>
      <c r="NON924" s="28"/>
      <c r="NOO924" s="28"/>
      <c r="NOP924" s="28"/>
      <c r="NOQ924" s="28"/>
      <c r="NOR924" s="28"/>
      <c r="NOS924" s="28"/>
      <c r="NOT924" s="28"/>
      <c r="NOU924" s="28"/>
      <c r="NOV924" s="28"/>
      <c r="NOW924" s="28"/>
      <c r="NOX924" s="28"/>
      <c r="NOY924" s="28"/>
      <c r="NOZ924" s="28"/>
      <c r="NPA924" s="28"/>
      <c r="NPB924" s="28"/>
      <c r="NPC924" s="28"/>
      <c r="NPD924" s="28"/>
      <c r="NPE924" s="28"/>
      <c r="NPF924" s="28"/>
      <c r="NPG924" s="28"/>
      <c r="NPH924" s="28"/>
      <c r="NPI924" s="28"/>
      <c r="NPJ924" s="28"/>
      <c r="NPK924" s="28"/>
      <c r="NPL924" s="28"/>
      <c r="NPM924" s="28"/>
      <c r="NPN924" s="28"/>
      <c r="NPO924" s="28"/>
      <c r="NPP924" s="28"/>
      <c r="NPQ924" s="28"/>
      <c r="NPR924" s="28"/>
      <c r="NPS924" s="28"/>
      <c r="NPT924" s="28"/>
      <c r="NPU924" s="28"/>
      <c r="NPV924" s="28"/>
      <c r="NPW924" s="28"/>
      <c r="NPX924" s="28"/>
      <c r="NPY924" s="28"/>
      <c r="NPZ924" s="28"/>
      <c r="NQA924" s="28"/>
      <c r="NQB924" s="28"/>
      <c r="NQC924" s="28"/>
      <c r="NQD924" s="28"/>
      <c r="NQE924" s="28"/>
      <c r="NQF924" s="28"/>
      <c r="NQG924" s="28"/>
      <c r="NQH924" s="28"/>
      <c r="NQI924" s="28"/>
      <c r="NQJ924" s="28"/>
      <c r="NQK924" s="28"/>
      <c r="NQL924" s="28"/>
      <c r="NQM924" s="28"/>
      <c r="NQN924" s="28"/>
      <c r="NQO924" s="28"/>
      <c r="NQP924" s="28"/>
      <c r="NQQ924" s="28"/>
      <c r="NQR924" s="28"/>
      <c r="NQS924" s="28"/>
      <c r="NQT924" s="28"/>
      <c r="NQU924" s="28"/>
      <c r="NQV924" s="28"/>
      <c r="NQW924" s="28"/>
      <c r="NQX924" s="28"/>
      <c r="NQY924" s="28"/>
      <c r="NQZ924" s="28"/>
      <c r="NRA924" s="28"/>
      <c r="NRB924" s="28"/>
      <c r="NRC924" s="28"/>
      <c r="NRD924" s="28"/>
      <c r="NRE924" s="28"/>
      <c r="NRF924" s="28"/>
      <c r="NRG924" s="28"/>
      <c r="NRH924" s="28"/>
      <c r="NRI924" s="28"/>
      <c r="NRJ924" s="28"/>
      <c r="NRK924" s="28"/>
      <c r="NRL924" s="28"/>
      <c r="NRM924" s="28"/>
      <c r="NRN924" s="28"/>
      <c r="NRO924" s="28"/>
      <c r="NRP924" s="28"/>
      <c r="NRQ924" s="28"/>
      <c r="NRR924" s="28"/>
      <c r="NRS924" s="28"/>
      <c r="NRT924" s="28"/>
      <c r="NRU924" s="28"/>
      <c r="NRV924" s="28"/>
      <c r="NRW924" s="28"/>
      <c r="NRX924" s="28"/>
      <c r="NRY924" s="28"/>
      <c r="NRZ924" s="28"/>
      <c r="NSA924" s="28"/>
      <c r="NSB924" s="28"/>
      <c r="NSC924" s="28"/>
      <c r="NSD924" s="28"/>
      <c r="NSE924" s="28"/>
      <c r="NSF924" s="28"/>
      <c r="NSG924" s="28"/>
      <c r="NSH924" s="28"/>
      <c r="NSI924" s="28"/>
      <c r="NSJ924" s="28"/>
      <c r="NSK924" s="28"/>
      <c r="NSL924" s="28"/>
      <c r="NSM924" s="28"/>
      <c r="NSN924" s="28"/>
      <c r="NSO924" s="28"/>
      <c r="NSP924" s="28"/>
      <c r="NSQ924" s="28"/>
      <c r="NSR924" s="28"/>
      <c r="NSS924" s="28"/>
      <c r="NST924" s="28"/>
      <c r="NSU924" s="28"/>
      <c r="NSV924" s="28"/>
      <c r="NSW924" s="28"/>
      <c r="NSX924" s="28"/>
      <c r="NSY924" s="28"/>
      <c r="NSZ924" s="28"/>
      <c r="NTA924" s="28"/>
      <c r="NTB924" s="28"/>
      <c r="NTC924" s="28"/>
      <c r="NTD924" s="28"/>
      <c r="NTE924" s="28"/>
      <c r="NTF924" s="28"/>
      <c r="NTG924" s="28"/>
      <c r="NTH924" s="28"/>
      <c r="NTI924" s="28"/>
      <c r="NTJ924" s="28"/>
      <c r="NTK924" s="28"/>
      <c r="NTL924" s="28"/>
      <c r="NTM924" s="28"/>
      <c r="NTN924" s="28"/>
      <c r="NTO924" s="28"/>
      <c r="NTP924" s="28"/>
      <c r="NTQ924" s="28"/>
      <c r="NTR924" s="28"/>
      <c r="NTS924" s="28"/>
      <c r="NTT924" s="28"/>
      <c r="NTU924" s="28"/>
      <c r="NTV924" s="28"/>
      <c r="NTW924" s="28"/>
      <c r="NTX924" s="28"/>
      <c r="NTY924" s="28"/>
      <c r="NTZ924" s="28"/>
      <c r="NUA924" s="28"/>
      <c r="NUB924" s="28"/>
      <c r="NUC924" s="28"/>
      <c r="NUD924" s="28"/>
      <c r="NUE924" s="28"/>
      <c r="NUF924" s="28"/>
      <c r="NUG924" s="28"/>
      <c r="NUH924" s="28"/>
      <c r="NUI924" s="28"/>
      <c r="NUJ924" s="28"/>
      <c r="NUK924" s="28"/>
      <c r="NUL924" s="28"/>
      <c r="NUM924" s="28"/>
      <c r="NUN924" s="28"/>
      <c r="NUO924" s="28"/>
      <c r="NUP924" s="28"/>
      <c r="NUQ924" s="28"/>
      <c r="NUR924" s="28"/>
      <c r="NUS924" s="28"/>
      <c r="NUT924" s="28"/>
      <c r="NUU924" s="28"/>
      <c r="NUV924" s="28"/>
      <c r="NUW924" s="28"/>
      <c r="NUX924" s="28"/>
      <c r="NUY924" s="28"/>
      <c r="NUZ924" s="28"/>
      <c r="NVA924" s="28"/>
      <c r="NVB924" s="28"/>
      <c r="NVC924" s="28"/>
      <c r="NVD924" s="28"/>
      <c r="NVE924" s="28"/>
      <c r="NVF924" s="28"/>
      <c r="NVG924" s="28"/>
      <c r="NVH924" s="28"/>
      <c r="NVI924" s="28"/>
      <c r="NVJ924" s="28"/>
      <c r="NVK924" s="28"/>
      <c r="NVL924" s="28"/>
      <c r="NVM924" s="28"/>
      <c r="NVN924" s="28"/>
      <c r="NVO924" s="28"/>
      <c r="NVP924" s="28"/>
      <c r="NVQ924" s="28"/>
      <c r="NVR924" s="28"/>
      <c r="NVS924" s="28"/>
      <c r="NVT924" s="28"/>
      <c r="NVU924" s="28"/>
      <c r="NVV924" s="28"/>
      <c r="NVW924" s="28"/>
      <c r="NVX924" s="28"/>
      <c r="NVY924" s="28"/>
      <c r="NVZ924" s="28"/>
      <c r="NWA924" s="28"/>
      <c r="NWB924" s="28"/>
      <c r="NWC924" s="28"/>
      <c r="NWD924" s="28"/>
      <c r="NWE924" s="28"/>
      <c r="NWF924" s="28"/>
      <c r="NWG924" s="28"/>
      <c r="NWH924" s="28"/>
      <c r="NWI924" s="28"/>
      <c r="NWJ924" s="28"/>
      <c r="NWK924" s="28"/>
      <c r="NWL924" s="28"/>
      <c r="NWM924" s="28"/>
      <c r="NWN924" s="28"/>
      <c r="NWO924" s="28"/>
      <c r="NWP924" s="28"/>
      <c r="NWQ924" s="28"/>
      <c r="NWR924" s="28"/>
      <c r="NWS924" s="28"/>
      <c r="NWT924" s="28"/>
      <c r="NWU924" s="28"/>
      <c r="NWV924" s="28"/>
      <c r="NWW924" s="28"/>
      <c r="NWX924" s="28"/>
      <c r="NWY924" s="28"/>
      <c r="NWZ924" s="28"/>
      <c r="NXA924" s="28"/>
      <c r="NXB924" s="28"/>
      <c r="NXC924" s="28"/>
      <c r="NXD924" s="28"/>
      <c r="NXE924" s="28"/>
      <c r="NXF924" s="28"/>
      <c r="NXG924" s="28"/>
      <c r="NXH924" s="28"/>
      <c r="NXI924" s="28"/>
      <c r="NXJ924" s="28"/>
      <c r="NXK924" s="28"/>
      <c r="NXL924" s="28"/>
      <c r="NXM924" s="28"/>
      <c r="NXN924" s="28"/>
      <c r="NXO924" s="28"/>
      <c r="NXP924" s="28"/>
      <c r="NXQ924" s="28"/>
      <c r="NXR924" s="28"/>
      <c r="NXS924" s="28"/>
      <c r="NXT924" s="28"/>
      <c r="NXU924" s="28"/>
      <c r="NXV924" s="28"/>
      <c r="NXW924" s="28"/>
      <c r="NXX924" s="28"/>
      <c r="NXY924" s="28"/>
      <c r="NXZ924" s="28"/>
      <c r="NYA924" s="28"/>
      <c r="NYB924" s="28"/>
      <c r="NYC924" s="28"/>
      <c r="NYD924" s="28"/>
      <c r="NYE924" s="28"/>
      <c r="NYF924" s="28"/>
      <c r="NYG924" s="28"/>
      <c r="NYH924" s="28"/>
      <c r="NYI924" s="28"/>
      <c r="NYJ924" s="28"/>
      <c r="NYK924" s="28"/>
      <c r="NYL924" s="28"/>
      <c r="NYM924" s="28"/>
      <c r="NYN924" s="28"/>
      <c r="NYO924" s="28"/>
      <c r="NYP924" s="28"/>
      <c r="NYQ924" s="28"/>
      <c r="NYR924" s="28"/>
      <c r="NYS924" s="28"/>
      <c r="NYT924" s="28"/>
      <c r="NYU924" s="28"/>
      <c r="NYV924" s="28"/>
      <c r="NYW924" s="28"/>
      <c r="NYX924" s="28"/>
      <c r="NYY924" s="28"/>
      <c r="NYZ924" s="28"/>
      <c r="NZA924" s="28"/>
      <c r="NZB924" s="28"/>
      <c r="NZC924" s="28"/>
      <c r="NZD924" s="28"/>
      <c r="NZE924" s="28"/>
      <c r="NZF924" s="28"/>
      <c r="NZG924" s="28"/>
      <c r="NZH924" s="28"/>
      <c r="NZI924" s="28"/>
      <c r="NZJ924" s="28"/>
      <c r="NZK924" s="28"/>
      <c r="NZL924" s="28"/>
      <c r="NZM924" s="28"/>
      <c r="NZN924" s="28"/>
      <c r="NZO924" s="28"/>
      <c r="NZP924" s="28"/>
      <c r="NZQ924" s="28"/>
      <c r="NZR924" s="28"/>
      <c r="NZS924" s="28"/>
      <c r="NZT924" s="28"/>
      <c r="NZU924" s="28"/>
      <c r="NZV924" s="28"/>
      <c r="NZW924" s="28"/>
      <c r="NZX924" s="28"/>
      <c r="NZY924" s="28"/>
      <c r="NZZ924" s="28"/>
      <c r="OAA924" s="28"/>
      <c r="OAB924" s="28"/>
      <c r="OAC924" s="28"/>
      <c r="OAD924" s="28"/>
      <c r="OAE924" s="28"/>
      <c r="OAF924" s="28"/>
      <c r="OAG924" s="28"/>
      <c r="OAH924" s="28"/>
      <c r="OAI924" s="28"/>
      <c r="OAJ924" s="28"/>
      <c r="OAK924" s="28"/>
      <c r="OAL924" s="28"/>
      <c r="OAM924" s="28"/>
      <c r="OAN924" s="28"/>
      <c r="OAO924" s="28"/>
      <c r="OAP924" s="28"/>
      <c r="OAQ924" s="28"/>
      <c r="OAR924" s="28"/>
      <c r="OAS924" s="28"/>
      <c r="OAT924" s="28"/>
      <c r="OAU924" s="28"/>
      <c r="OAV924" s="28"/>
      <c r="OAW924" s="28"/>
      <c r="OAX924" s="28"/>
      <c r="OAY924" s="28"/>
      <c r="OAZ924" s="28"/>
      <c r="OBA924" s="28"/>
      <c r="OBB924" s="28"/>
      <c r="OBC924" s="28"/>
      <c r="OBD924" s="28"/>
      <c r="OBE924" s="28"/>
      <c r="OBF924" s="28"/>
      <c r="OBG924" s="28"/>
      <c r="OBH924" s="28"/>
      <c r="OBI924" s="28"/>
      <c r="OBJ924" s="28"/>
      <c r="OBK924" s="28"/>
      <c r="OBL924" s="28"/>
      <c r="OBM924" s="28"/>
      <c r="OBN924" s="28"/>
      <c r="OBO924" s="28"/>
      <c r="OBP924" s="28"/>
      <c r="OBQ924" s="28"/>
      <c r="OBR924" s="28"/>
      <c r="OBS924" s="28"/>
      <c r="OBT924" s="28"/>
      <c r="OBU924" s="28"/>
      <c r="OBV924" s="28"/>
      <c r="OBW924" s="28"/>
      <c r="OBX924" s="28"/>
      <c r="OBY924" s="28"/>
      <c r="OBZ924" s="28"/>
      <c r="OCA924" s="28"/>
      <c r="OCB924" s="28"/>
      <c r="OCC924" s="28"/>
      <c r="OCD924" s="28"/>
      <c r="OCE924" s="28"/>
      <c r="OCF924" s="28"/>
      <c r="OCG924" s="28"/>
      <c r="OCH924" s="28"/>
      <c r="OCI924" s="28"/>
      <c r="OCJ924" s="28"/>
      <c r="OCK924" s="28"/>
      <c r="OCL924" s="28"/>
      <c r="OCM924" s="28"/>
      <c r="OCN924" s="28"/>
      <c r="OCO924" s="28"/>
      <c r="OCP924" s="28"/>
      <c r="OCQ924" s="28"/>
      <c r="OCR924" s="28"/>
      <c r="OCS924" s="28"/>
      <c r="OCT924" s="28"/>
      <c r="OCU924" s="28"/>
      <c r="OCV924" s="28"/>
      <c r="OCW924" s="28"/>
      <c r="OCX924" s="28"/>
      <c r="OCY924" s="28"/>
      <c r="OCZ924" s="28"/>
      <c r="ODA924" s="28"/>
      <c r="ODB924" s="28"/>
      <c r="ODC924" s="28"/>
      <c r="ODD924" s="28"/>
      <c r="ODE924" s="28"/>
      <c r="ODF924" s="28"/>
      <c r="ODG924" s="28"/>
      <c r="ODH924" s="28"/>
      <c r="ODI924" s="28"/>
      <c r="ODJ924" s="28"/>
      <c r="ODK924" s="28"/>
      <c r="ODL924" s="28"/>
      <c r="ODM924" s="28"/>
      <c r="ODN924" s="28"/>
      <c r="ODO924" s="28"/>
      <c r="ODP924" s="28"/>
      <c r="ODQ924" s="28"/>
      <c r="ODR924" s="28"/>
      <c r="ODS924" s="28"/>
      <c r="ODT924" s="28"/>
      <c r="ODU924" s="28"/>
      <c r="ODV924" s="28"/>
      <c r="ODW924" s="28"/>
      <c r="ODX924" s="28"/>
      <c r="ODY924" s="28"/>
      <c r="ODZ924" s="28"/>
      <c r="OEA924" s="28"/>
      <c r="OEB924" s="28"/>
      <c r="OEC924" s="28"/>
      <c r="OED924" s="28"/>
      <c r="OEE924" s="28"/>
      <c r="OEF924" s="28"/>
      <c r="OEG924" s="28"/>
      <c r="OEH924" s="28"/>
      <c r="OEI924" s="28"/>
      <c r="OEJ924" s="28"/>
      <c r="OEK924" s="28"/>
      <c r="OEL924" s="28"/>
      <c r="OEM924" s="28"/>
      <c r="OEN924" s="28"/>
      <c r="OEO924" s="28"/>
      <c r="OEP924" s="28"/>
      <c r="OEQ924" s="28"/>
      <c r="OER924" s="28"/>
      <c r="OES924" s="28"/>
      <c r="OET924" s="28"/>
      <c r="OEU924" s="28"/>
      <c r="OEV924" s="28"/>
      <c r="OEW924" s="28"/>
      <c r="OEX924" s="28"/>
      <c r="OEY924" s="28"/>
      <c r="OEZ924" s="28"/>
      <c r="OFA924" s="28"/>
      <c r="OFB924" s="28"/>
      <c r="OFC924" s="28"/>
      <c r="OFD924" s="28"/>
      <c r="OFE924" s="28"/>
      <c r="OFF924" s="28"/>
      <c r="OFG924" s="28"/>
      <c r="OFH924" s="28"/>
      <c r="OFI924" s="28"/>
      <c r="OFJ924" s="28"/>
      <c r="OFK924" s="28"/>
      <c r="OFL924" s="28"/>
      <c r="OFM924" s="28"/>
      <c r="OFN924" s="28"/>
      <c r="OFO924" s="28"/>
      <c r="OFP924" s="28"/>
      <c r="OFQ924" s="28"/>
      <c r="OFR924" s="28"/>
      <c r="OFS924" s="28"/>
      <c r="OFT924" s="28"/>
      <c r="OFU924" s="28"/>
      <c r="OFV924" s="28"/>
      <c r="OFW924" s="28"/>
      <c r="OFX924" s="28"/>
      <c r="OFY924" s="28"/>
      <c r="OFZ924" s="28"/>
      <c r="OGA924" s="28"/>
      <c r="OGB924" s="28"/>
      <c r="OGC924" s="28"/>
      <c r="OGD924" s="28"/>
      <c r="OGE924" s="28"/>
      <c r="OGF924" s="28"/>
      <c r="OGG924" s="28"/>
      <c r="OGH924" s="28"/>
      <c r="OGI924" s="28"/>
      <c r="OGJ924" s="28"/>
      <c r="OGK924" s="28"/>
      <c r="OGL924" s="28"/>
      <c r="OGM924" s="28"/>
      <c r="OGN924" s="28"/>
      <c r="OGO924" s="28"/>
      <c r="OGP924" s="28"/>
      <c r="OGQ924" s="28"/>
      <c r="OGR924" s="28"/>
      <c r="OGS924" s="28"/>
      <c r="OGT924" s="28"/>
      <c r="OGU924" s="28"/>
      <c r="OGV924" s="28"/>
      <c r="OGW924" s="28"/>
      <c r="OGX924" s="28"/>
      <c r="OGY924" s="28"/>
      <c r="OGZ924" s="28"/>
      <c r="OHA924" s="28"/>
      <c r="OHB924" s="28"/>
      <c r="OHC924" s="28"/>
      <c r="OHD924" s="28"/>
      <c r="OHE924" s="28"/>
      <c r="OHF924" s="28"/>
      <c r="OHG924" s="28"/>
      <c r="OHH924" s="28"/>
      <c r="OHI924" s="28"/>
      <c r="OHJ924" s="28"/>
      <c r="OHK924" s="28"/>
      <c r="OHL924" s="28"/>
      <c r="OHM924" s="28"/>
      <c r="OHN924" s="28"/>
      <c r="OHO924" s="28"/>
      <c r="OHP924" s="28"/>
      <c r="OHQ924" s="28"/>
      <c r="OHR924" s="28"/>
      <c r="OHS924" s="28"/>
      <c r="OHT924" s="28"/>
      <c r="OHU924" s="28"/>
      <c r="OHV924" s="28"/>
      <c r="OHW924" s="28"/>
      <c r="OHX924" s="28"/>
      <c r="OHY924" s="28"/>
      <c r="OHZ924" s="28"/>
      <c r="OIA924" s="28"/>
      <c r="OIB924" s="28"/>
      <c r="OIC924" s="28"/>
      <c r="OID924" s="28"/>
      <c r="OIE924" s="28"/>
      <c r="OIF924" s="28"/>
      <c r="OIG924" s="28"/>
      <c r="OIH924" s="28"/>
      <c r="OII924" s="28"/>
      <c r="OIJ924" s="28"/>
      <c r="OIK924" s="28"/>
      <c r="OIL924" s="28"/>
      <c r="OIM924" s="28"/>
      <c r="OIN924" s="28"/>
      <c r="OIO924" s="28"/>
      <c r="OIP924" s="28"/>
      <c r="OIQ924" s="28"/>
      <c r="OIR924" s="28"/>
      <c r="OIS924" s="28"/>
      <c r="OIT924" s="28"/>
      <c r="OIU924" s="28"/>
      <c r="OIV924" s="28"/>
      <c r="OIW924" s="28"/>
      <c r="OIX924" s="28"/>
      <c r="OIY924" s="28"/>
      <c r="OIZ924" s="28"/>
      <c r="OJA924" s="28"/>
      <c r="OJB924" s="28"/>
      <c r="OJC924" s="28"/>
      <c r="OJD924" s="28"/>
      <c r="OJE924" s="28"/>
      <c r="OJF924" s="28"/>
      <c r="OJG924" s="28"/>
      <c r="OJH924" s="28"/>
      <c r="OJI924" s="28"/>
      <c r="OJJ924" s="28"/>
      <c r="OJK924" s="28"/>
      <c r="OJL924" s="28"/>
      <c r="OJM924" s="28"/>
      <c r="OJN924" s="28"/>
      <c r="OJO924" s="28"/>
      <c r="OJP924" s="28"/>
      <c r="OJQ924" s="28"/>
      <c r="OJR924" s="28"/>
      <c r="OJS924" s="28"/>
      <c r="OJT924" s="28"/>
      <c r="OJU924" s="28"/>
      <c r="OJV924" s="28"/>
      <c r="OJW924" s="28"/>
      <c r="OJX924" s="28"/>
      <c r="OJY924" s="28"/>
      <c r="OJZ924" s="28"/>
      <c r="OKA924" s="28"/>
      <c r="OKB924" s="28"/>
      <c r="OKC924" s="28"/>
      <c r="OKD924" s="28"/>
      <c r="OKE924" s="28"/>
      <c r="OKF924" s="28"/>
      <c r="OKG924" s="28"/>
      <c r="OKH924" s="28"/>
      <c r="OKI924" s="28"/>
      <c r="OKJ924" s="28"/>
      <c r="OKK924" s="28"/>
      <c r="OKL924" s="28"/>
      <c r="OKM924" s="28"/>
      <c r="OKN924" s="28"/>
      <c r="OKO924" s="28"/>
      <c r="OKP924" s="28"/>
      <c r="OKQ924" s="28"/>
      <c r="OKR924" s="28"/>
      <c r="OKS924" s="28"/>
      <c r="OKT924" s="28"/>
      <c r="OKU924" s="28"/>
      <c r="OKV924" s="28"/>
      <c r="OKW924" s="28"/>
      <c r="OKX924" s="28"/>
      <c r="OKY924" s="28"/>
      <c r="OKZ924" s="28"/>
      <c r="OLA924" s="28"/>
      <c r="OLB924" s="28"/>
      <c r="OLC924" s="28"/>
      <c r="OLD924" s="28"/>
      <c r="OLE924" s="28"/>
      <c r="OLF924" s="28"/>
      <c r="OLG924" s="28"/>
      <c r="OLH924" s="28"/>
      <c r="OLI924" s="28"/>
      <c r="OLJ924" s="28"/>
      <c r="OLK924" s="28"/>
      <c r="OLL924" s="28"/>
      <c r="OLM924" s="28"/>
      <c r="OLN924" s="28"/>
      <c r="OLO924" s="28"/>
      <c r="OLP924" s="28"/>
      <c r="OLQ924" s="28"/>
      <c r="OLR924" s="28"/>
      <c r="OLS924" s="28"/>
      <c r="OLT924" s="28"/>
      <c r="OLU924" s="28"/>
      <c r="OLV924" s="28"/>
      <c r="OLW924" s="28"/>
      <c r="OLX924" s="28"/>
      <c r="OLY924" s="28"/>
      <c r="OLZ924" s="28"/>
      <c r="OMA924" s="28"/>
      <c r="OMB924" s="28"/>
      <c r="OMC924" s="28"/>
      <c r="OMD924" s="28"/>
      <c r="OME924" s="28"/>
      <c r="OMF924" s="28"/>
      <c r="OMG924" s="28"/>
      <c r="OMH924" s="28"/>
      <c r="OMI924" s="28"/>
      <c r="OMJ924" s="28"/>
      <c r="OMK924" s="28"/>
      <c r="OML924" s="28"/>
      <c r="OMM924" s="28"/>
      <c r="OMN924" s="28"/>
      <c r="OMO924" s="28"/>
      <c r="OMP924" s="28"/>
      <c r="OMQ924" s="28"/>
      <c r="OMR924" s="28"/>
      <c r="OMS924" s="28"/>
      <c r="OMT924" s="28"/>
      <c r="OMU924" s="28"/>
      <c r="OMV924" s="28"/>
      <c r="OMW924" s="28"/>
      <c r="OMX924" s="28"/>
      <c r="OMY924" s="28"/>
      <c r="OMZ924" s="28"/>
      <c r="ONA924" s="28"/>
      <c r="ONB924" s="28"/>
      <c r="ONC924" s="28"/>
      <c r="OND924" s="28"/>
      <c r="ONE924" s="28"/>
      <c r="ONF924" s="28"/>
      <c r="ONG924" s="28"/>
      <c r="ONH924" s="28"/>
      <c r="ONI924" s="28"/>
      <c r="ONJ924" s="28"/>
      <c r="ONK924" s="28"/>
      <c r="ONL924" s="28"/>
      <c r="ONM924" s="28"/>
      <c r="ONN924" s="28"/>
      <c r="ONO924" s="28"/>
      <c r="ONP924" s="28"/>
      <c r="ONQ924" s="28"/>
      <c r="ONR924" s="28"/>
      <c r="ONS924" s="28"/>
      <c r="ONT924" s="28"/>
      <c r="ONU924" s="28"/>
      <c r="ONV924" s="28"/>
      <c r="ONW924" s="28"/>
      <c r="ONX924" s="28"/>
      <c r="ONY924" s="28"/>
      <c r="ONZ924" s="28"/>
      <c r="OOA924" s="28"/>
      <c r="OOB924" s="28"/>
      <c r="OOC924" s="28"/>
      <c r="OOD924" s="28"/>
      <c r="OOE924" s="28"/>
      <c r="OOF924" s="28"/>
      <c r="OOG924" s="28"/>
      <c r="OOH924" s="28"/>
      <c r="OOI924" s="28"/>
      <c r="OOJ924" s="28"/>
      <c r="OOK924" s="28"/>
      <c r="OOL924" s="28"/>
      <c r="OOM924" s="28"/>
      <c r="OON924" s="28"/>
      <c r="OOO924" s="28"/>
      <c r="OOP924" s="28"/>
      <c r="OOQ924" s="28"/>
      <c r="OOR924" s="28"/>
      <c r="OOS924" s="28"/>
      <c r="OOT924" s="28"/>
      <c r="OOU924" s="28"/>
      <c r="OOV924" s="28"/>
      <c r="OOW924" s="28"/>
      <c r="OOX924" s="28"/>
      <c r="OOY924" s="28"/>
      <c r="OOZ924" s="28"/>
      <c r="OPA924" s="28"/>
      <c r="OPB924" s="28"/>
      <c r="OPC924" s="28"/>
      <c r="OPD924" s="28"/>
      <c r="OPE924" s="28"/>
      <c r="OPF924" s="28"/>
      <c r="OPG924" s="28"/>
      <c r="OPH924" s="28"/>
      <c r="OPI924" s="28"/>
      <c r="OPJ924" s="28"/>
      <c r="OPK924" s="28"/>
      <c r="OPL924" s="28"/>
      <c r="OPM924" s="28"/>
      <c r="OPN924" s="28"/>
      <c r="OPO924" s="28"/>
      <c r="OPP924" s="28"/>
      <c r="OPQ924" s="28"/>
      <c r="OPR924" s="28"/>
      <c r="OPS924" s="28"/>
      <c r="OPT924" s="28"/>
      <c r="OPU924" s="28"/>
      <c r="OPV924" s="28"/>
      <c r="OPW924" s="28"/>
      <c r="OPX924" s="28"/>
      <c r="OPY924" s="28"/>
      <c r="OPZ924" s="28"/>
      <c r="OQA924" s="28"/>
      <c r="OQB924" s="28"/>
      <c r="OQC924" s="28"/>
      <c r="OQD924" s="28"/>
      <c r="OQE924" s="28"/>
      <c r="OQF924" s="28"/>
      <c r="OQG924" s="28"/>
      <c r="OQH924" s="28"/>
      <c r="OQI924" s="28"/>
      <c r="OQJ924" s="28"/>
      <c r="OQK924" s="28"/>
      <c r="OQL924" s="28"/>
      <c r="OQM924" s="28"/>
      <c r="OQN924" s="28"/>
      <c r="OQO924" s="28"/>
      <c r="OQP924" s="28"/>
      <c r="OQQ924" s="28"/>
      <c r="OQR924" s="28"/>
      <c r="OQS924" s="28"/>
      <c r="OQT924" s="28"/>
      <c r="OQU924" s="28"/>
      <c r="OQV924" s="28"/>
      <c r="OQW924" s="28"/>
      <c r="OQX924" s="28"/>
      <c r="OQY924" s="28"/>
      <c r="OQZ924" s="28"/>
      <c r="ORA924" s="28"/>
      <c r="ORB924" s="28"/>
      <c r="ORC924" s="28"/>
      <c r="ORD924" s="28"/>
      <c r="ORE924" s="28"/>
      <c r="ORF924" s="28"/>
      <c r="ORG924" s="28"/>
      <c r="ORH924" s="28"/>
      <c r="ORI924" s="28"/>
      <c r="ORJ924" s="28"/>
      <c r="ORK924" s="28"/>
      <c r="ORL924" s="28"/>
      <c r="ORM924" s="28"/>
      <c r="ORN924" s="28"/>
      <c r="ORO924" s="28"/>
      <c r="ORP924" s="28"/>
      <c r="ORQ924" s="28"/>
      <c r="ORR924" s="28"/>
      <c r="ORS924" s="28"/>
      <c r="ORT924" s="28"/>
      <c r="ORU924" s="28"/>
      <c r="ORV924" s="28"/>
      <c r="ORW924" s="28"/>
      <c r="ORX924" s="28"/>
      <c r="ORY924" s="28"/>
      <c r="ORZ924" s="28"/>
      <c r="OSA924" s="28"/>
      <c r="OSB924" s="28"/>
      <c r="OSC924" s="28"/>
      <c r="OSD924" s="28"/>
      <c r="OSE924" s="28"/>
      <c r="OSF924" s="28"/>
      <c r="OSG924" s="28"/>
      <c r="OSH924" s="28"/>
      <c r="OSI924" s="28"/>
      <c r="OSJ924" s="28"/>
      <c r="OSK924" s="28"/>
      <c r="OSL924" s="28"/>
      <c r="OSM924" s="28"/>
      <c r="OSN924" s="28"/>
      <c r="OSO924" s="28"/>
      <c r="OSP924" s="28"/>
      <c r="OSQ924" s="28"/>
      <c r="OSR924" s="28"/>
      <c r="OSS924" s="28"/>
      <c r="OST924" s="28"/>
      <c r="OSU924" s="28"/>
      <c r="OSV924" s="28"/>
      <c r="OSW924" s="28"/>
      <c r="OSX924" s="28"/>
      <c r="OSY924" s="28"/>
      <c r="OSZ924" s="28"/>
      <c r="OTA924" s="28"/>
      <c r="OTB924" s="28"/>
      <c r="OTC924" s="28"/>
      <c r="OTD924" s="28"/>
      <c r="OTE924" s="28"/>
      <c r="OTF924" s="28"/>
      <c r="OTG924" s="28"/>
      <c r="OTH924" s="28"/>
      <c r="OTI924" s="28"/>
      <c r="OTJ924" s="28"/>
      <c r="OTK924" s="28"/>
      <c r="OTL924" s="28"/>
      <c r="OTM924" s="28"/>
      <c r="OTN924" s="28"/>
      <c r="OTO924" s="28"/>
      <c r="OTP924" s="28"/>
      <c r="OTQ924" s="28"/>
      <c r="OTR924" s="28"/>
      <c r="OTS924" s="28"/>
      <c r="OTT924" s="28"/>
      <c r="OTU924" s="28"/>
      <c r="OTV924" s="28"/>
      <c r="OTW924" s="28"/>
      <c r="OTX924" s="28"/>
      <c r="OTY924" s="28"/>
      <c r="OTZ924" s="28"/>
      <c r="OUA924" s="28"/>
      <c r="OUB924" s="28"/>
      <c r="OUC924" s="28"/>
      <c r="OUD924" s="28"/>
      <c r="OUE924" s="28"/>
      <c r="OUF924" s="28"/>
      <c r="OUG924" s="28"/>
      <c r="OUH924" s="28"/>
      <c r="OUI924" s="28"/>
      <c r="OUJ924" s="28"/>
      <c r="OUK924" s="28"/>
      <c r="OUL924" s="28"/>
      <c r="OUM924" s="28"/>
      <c r="OUN924" s="28"/>
      <c r="OUO924" s="28"/>
      <c r="OUP924" s="28"/>
      <c r="OUQ924" s="28"/>
      <c r="OUR924" s="28"/>
      <c r="OUS924" s="28"/>
      <c r="OUT924" s="28"/>
      <c r="OUU924" s="28"/>
      <c r="OUV924" s="28"/>
      <c r="OUW924" s="28"/>
      <c r="OUX924" s="28"/>
      <c r="OUY924" s="28"/>
      <c r="OUZ924" s="28"/>
      <c r="OVA924" s="28"/>
      <c r="OVB924" s="28"/>
      <c r="OVC924" s="28"/>
      <c r="OVD924" s="28"/>
      <c r="OVE924" s="28"/>
      <c r="OVF924" s="28"/>
      <c r="OVG924" s="28"/>
      <c r="OVH924" s="28"/>
      <c r="OVI924" s="28"/>
      <c r="OVJ924" s="28"/>
      <c r="OVK924" s="28"/>
      <c r="OVL924" s="28"/>
      <c r="OVM924" s="28"/>
      <c r="OVN924" s="28"/>
      <c r="OVO924" s="28"/>
      <c r="OVP924" s="28"/>
      <c r="OVQ924" s="28"/>
      <c r="OVR924" s="28"/>
      <c r="OVS924" s="28"/>
      <c r="OVT924" s="28"/>
      <c r="OVU924" s="28"/>
      <c r="OVV924" s="28"/>
      <c r="OVW924" s="28"/>
      <c r="OVX924" s="28"/>
      <c r="OVY924" s="28"/>
      <c r="OVZ924" s="28"/>
      <c r="OWA924" s="28"/>
      <c r="OWB924" s="28"/>
      <c r="OWC924" s="28"/>
      <c r="OWD924" s="28"/>
      <c r="OWE924" s="28"/>
      <c r="OWF924" s="28"/>
      <c r="OWG924" s="28"/>
      <c r="OWH924" s="28"/>
      <c r="OWI924" s="28"/>
      <c r="OWJ924" s="28"/>
      <c r="OWK924" s="28"/>
      <c r="OWL924" s="28"/>
      <c r="OWM924" s="28"/>
      <c r="OWN924" s="28"/>
      <c r="OWO924" s="28"/>
      <c r="OWP924" s="28"/>
      <c r="OWQ924" s="28"/>
      <c r="OWR924" s="28"/>
      <c r="OWS924" s="28"/>
      <c r="OWT924" s="28"/>
      <c r="OWU924" s="28"/>
      <c r="OWV924" s="28"/>
      <c r="OWW924" s="28"/>
      <c r="OWX924" s="28"/>
      <c r="OWY924" s="28"/>
      <c r="OWZ924" s="28"/>
      <c r="OXA924" s="28"/>
      <c r="OXB924" s="28"/>
      <c r="OXC924" s="28"/>
      <c r="OXD924" s="28"/>
      <c r="OXE924" s="28"/>
      <c r="OXF924" s="28"/>
      <c r="OXG924" s="28"/>
      <c r="OXH924" s="28"/>
      <c r="OXI924" s="28"/>
      <c r="OXJ924" s="28"/>
      <c r="OXK924" s="28"/>
      <c r="OXL924" s="28"/>
      <c r="OXM924" s="28"/>
      <c r="OXN924" s="28"/>
      <c r="OXO924" s="28"/>
      <c r="OXP924" s="28"/>
      <c r="OXQ924" s="28"/>
      <c r="OXR924" s="28"/>
      <c r="OXS924" s="28"/>
      <c r="OXT924" s="28"/>
      <c r="OXU924" s="28"/>
      <c r="OXV924" s="28"/>
      <c r="OXW924" s="28"/>
      <c r="OXX924" s="28"/>
      <c r="OXY924" s="28"/>
      <c r="OXZ924" s="28"/>
      <c r="OYA924" s="28"/>
      <c r="OYB924" s="28"/>
      <c r="OYC924" s="28"/>
      <c r="OYD924" s="28"/>
      <c r="OYE924" s="28"/>
      <c r="OYF924" s="28"/>
      <c r="OYG924" s="28"/>
      <c r="OYH924" s="28"/>
      <c r="OYI924" s="28"/>
      <c r="OYJ924" s="28"/>
      <c r="OYK924" s="28"/>
      <c r="OYL924" s="28"/>
      <c r="OYM924" s="28"/>
      <c r="OYN924" s="28"/>
      <c r="OYO924" s="28"/>
      <c r="OYP924" s="28"/>
      <c r="OYQ924" s="28"/>
      <c r="OYR924" s="28"/>
      <c r="OYS924" s="28"/>
      <c r="OYT924" s="28"/>
      <c r="OYU924" s="28"/>
      <c r="OYV924" s="28"/>
      <c r="OYW924" s="28"/>
      <c r="OYX924" s="28"/>
      <c r="OYY924" s="28"/>
      <c r="OYZ924" s="28"/>
      <c r="OZA924" s="28"/>
      <c r="OZB924" s="28"/>
      <c r="OZC924" s="28"/>
      <c r="OZD924" s="28"/>
      <c r="OZE924" s="28"/>
      <c r="OZF924" s="28"/>
      <c r="OZG924" s="28"/>
      <c r="OZH924" s="28"/>
      <c r="OZI924" s="28"/>
      <c r="OZJ924" s="28"/>
      <c r="OZK924" s="28"/>
      <c r="OZL924" s="28"/>
      <c r="OZM924" s="28"/>
      <c r="OZN924" s="28"/>
      <c r="OZO924" s="28"/>
      <c r="OZP924" s="28"/>
      <c r="OZQ924" s="28"/>
      <c r="OZR924" s="28"/>
      <c r="OZS924" s="28"/>
      <c r="OZT924" s="28"/>
      <c r="OZU924" s="28"/>
      <c r="OZV924" s="28"/>
      <c r="OZW924" s="28"/>
      <c r="OZX924" s="28"/>
      <c r="OZY924" s="28"/>
      <c r="OZZ924" s="28"/>
      <c r="PAA924" s="28"/>
      <c r="PAB924" s="28"/>
      <c r="PAC924" s="28"/>
      <c r="PAD924" s="28"/>
      <c r="PAE924" s="28"/>
      <c r="PAF924" s="28"/>
      <c r="PAG924" s="28"/>
      <c r="PAH924" s="28"/>
      <c r="PAI924" s="28"/>
      <c r="PAJ924" s="28"/>
      <c r="PAK924" s="28"/>
      <c r="PAL924" s="28"/>
      <c r="PAM924" s="28"/>
      <c r="PAN924" s="28"/>
      <c r="PAO924" s="28"/>
      <c r="PAP924" s="28"/>
      <c r="PAQ924" s="28"/>
      <c r="PAR924" s="28"/>
      <c r="PAS924" s="28"/>
      <c r="PAT924" s="28"/>
      <c r="PAU924" s="28"/>
      <c r="PAV924" s="28"/>
      <c r="PAW924" s="28"/>
      <c r="PAX924" s="28"/>
      <c r="PAY924" s="28"/>
      <c r="PAZ924" s="28"/>
      <c r="PBA924" s="28"/>
      <c r="PBB924" s="28"/>
      <c r="PBC924" s="28"/>
      <c r="PBD924" s="28"/>
      <c r="PBE924" s="28"/>
      <c r="PBF924" s="28"/>
      <c r="PBG924" s="28"/>
      <c r="PBH924" s="28"/>
      <c r="PBI924" s="28"/>
      <c r="PBJ924" s="28"/>
      <c r="PBK924" s="28"/>
      <c r="PBL924" s="28"/>
      <c r="PBM924" s="28"/>
      <c r="PBN924" s="28"/>
      <c r="PBO924" s="28"/>
      <c r="PBP924" s="28"/>
      <c r="PBQ924" s="28"/>
      <c r="PBR924" s="28"/>
      <c r="PBS924" s="28"/>
      <c r="PBT924" s="28"/>
      <c r="PBU924" s="28"/>
      <c r="PBV924" s="28"/>
      <c r="PBW924" s="28"/>
      <c r="PBX924" s="28"/>
      <c r="PBY924" s="28"/>
      <c r="PBZ924" s="28"/>
      <c r="PCA924" s="28"/>
      <c r="PCB924" s="28"/>
      <c r="PCC924" s="28"/>
      <c r="PCD924" s="28"/>
      <c r="PCE924" s="28"/>
      <c r="PCF924" s="28"/>
      <c r="PCG924" s="28"/>
      <c r="PCH924" s="28"/>
      <c r="PCI924" s="28"/>
      <c r="PCJ924" s="28"/>
      <c r="PCK924" s="28"/>
      <c r="PCL924" s="28"/>
      <c r="PCM924" s="28"/>
      <c r="PCN924" s="28"/>
      <c r="PCO924" s="28"/>
      <c r="PCP924" s="28"/>
      <c r="PCQ924" s="28"/>
      <c r="PCR924" s="28"/>
      <c r="PCS924" s="28"/>
      <c r="PCT924" s="28"/>
      <c r="PCU924" s="28"/>
      <c r="PCV924" s="28"/>
      <c r="PCW924" s="28"/>
      <c r="PCX924" s="28"/>
      <c r="PCY924" s="28"/>
      <c r="PCZ924" s="28"/>
      <c r="PDA924" s="28"/>
      <c r="PDB924" s="28"/>
      <c r="PDC924" s="28"/>
      <c r="PDD924" s="28"/>
      <c r="PDE924" s="28"/>
      <c r="PDF924" s="28"/>
      <c r="PDG924" s="28"/>
      <c r="PDH924" s="28"/>
      <c r="PDI924" s="28"/>
      <c r="PDJ924" s="28"/>
      <c r="PDK924" s="28"/>
      <c r="PDL924" s="28"/>
      <c r="PDM924" s="28"/>
      <c r="PDN924" s="28"/>
      <c r="PDO924" s="28"/>
      <c r="PDP924" s="28"/>
      <c r="PDQ924" s="28"/>
      <c r="PDR924" s="28"/>
      <c r="PDS924" s="28"/>
      <c r="PDT924" s="28"/>
      <c r="PDU924" s="28"/>
      <c r="PDV924" s="28"/>
      <c r="PDW924" s="28"/>
      <c r="PDX924" s="28"/>
      <c r="PDY924" s="28"/>
      <c r="PDZ924" s="28"/>
      <c r="PEA924" s="28"/>
      <c r="PEB924" s="28"/>
      <c r="PEC924" s="28"/>
      <c r="PED924" s="28"/>
      <c r="PEE924" s="28"/>
      <c r="PEF924" s="28"/>
      <c r="PEG924" s="28"/>
      <c r="PEH924" s="28"/>
      <c r="PEI924" s="28"/>
      <c r="PEJ924" s="28"/>
      <c r="PEK924" s="28"/>
      <c r="PEL924" s="28"/>
      <c r="PEM924" s="28"/>
      <c r="PEN924" s="28"/>
      <c r="PEO924" s="28"/>
      <c r="PEP924" s="28"/>
      <c r="PEQ924" s="28"/>
      <c r="PER924" s="28"/>
      <c r="PES924" s="28"/>
      <c r="PET924" s="28"/>
      <c r="PEU924" s="28"/>
      <c r="PEV924" s="28"/>
      <c r="PEW924" s="28"/>
      <c r="PEX924" s="28"/>
      <c r="PEY924" s="28"/>
      <c r="PEZ924" s="28"/>
      <c r="PFA924" s="28"/>
      <c r="PFB924" s="28"/>
      <c r="PFC924" s="28"/>
      <c r="PFD924" s="28"/>
      <c r="PFE924" s="28"/>
      <c r="PFF924" s="28"/>
      <c r="PFG924" s="28"/>
      <c r="PFH924" s="28"/>
      <c r="PFI924" s="28"/>
      <c r="PFJ924" s="28"/>
      <c r="PFK924" s="28"/>
      <c r="PFL924" s="28"/>
      <c r="PFM924" s="28"/>
      <c r="PFN924" s="28"/>
      <c r="PFO924" s="28"/>
      <c r="PFP924" s="28"/>
      <c r="PFQ924" s="28"/>
      <c r="PFR924" s="28"/>
      <c r="PFS924" s="28"/>
      <c r="PFT924" s="28"/>
      <c r="PFU924" s="28"/>
      <c r="PFV924" s="28"/>
      <c r="PFW924" s="28"/>
      <c r="PFX924" s="28"/>
      <c r="PFY924" s="28"/>
      <c r="PFZ924" s="28"/>
      <c r="PGA924" s="28"/>
      <c r="PGB924" s="28"/>
      <c r="PGC924" s="28"/>
      <c r="PGD924" s="28"/>
      <c r="PGE924" s="28"/>
      <c r="PGF924" s="28"/>
      <c r="PGG924" s="28"/>
      <c r="PGH924" s="28"/>
      <c r="PGI924" s="28"/>
      <c r="PGJ924" s="28"/>
      <c r="PGK924" s="28"/>
      <c r="PGL924" s="28"/>
      <c r="PGM924" s="28"/>
      <c r="PGN924" s="28"/>
      <c r="PGO924" s="28"/>
      <c r="PGP924" s="28"/>
      <c r="PGQ924" s="28"/>
      <c r="PGR924" s="28"/>
      <c r="PGS924" s="28"/>
      <c r="PGT924" s="28"/>
      <c r="PGU924" s="28"/>
      <c r="PGV924" s="28"/>
      <c r="PGW924" s="28"/>
      <c r="PGX924" s="28"/>
      <c r="PGY924" s="28"/>
      <c r="PGZ924" s="28"/>
      <c r="PHA924" s="28"/>
      <c r="PHB924" s="28"/>
      <c r="PHC924" s="28"/>
      <c r="PHD924" s="28"/>
      <c r="PHE924" s="28"/>
      <c r="PHF924" s="28"/>
      <c r="PHG924" s="28"/>
      <c r="PHH924" s="28"/>
      <c r="PHI924" s="28"/>
      <c r="PHJ924" s="28"/>
      <c r="PHK924" s="28"/>
      <c r="PHL924" s="28"/>
      <c r="PHM924" s="28"/>
      <c r="PHN924" s="28"/>
      <c r="PHO924" s="28"/>
      <c r="PHP924" s="28"/>
      <c r="PHQ924" s="28"/>
      <c r="PHR924" s="28"/>
      <c r="PHS924" s="28"/>
      <c r="PHT924" s="28"/>
      <c r="PHU924" s="28"/>
      <c r="PHV924" s="28"/>
      <c r="PHW924" s="28"/>
      <c r="PHX924" s="28"/>
      <c r="PHY924" s="28"/>
      <c r="PHZ924" s="28"/>
      <c r="PIA924" s="28"/>
      <c r="PIB924" s="28"/>
      <c r="PIC924" s="28"/>
      <c r="PID924" s="28"/>
      <c r="PIE924" s="28"/>
      <c r="PIF924" s="28"/>
      <c r="PIG924" s="28"/>
      <c r="PIH924" s="28"/>
      <c r="PII924" s="28"/>
      <c r="PIJ924" s="28"/>
      <c r="PIK924" s="28"/>
      <c r="PIL924" s="28"/>
      <c r="PIM924" s="28"/>
      <c r="PIN924" s="28"/>
      <c r="PIO924" s="28"/>
      <c r="PIP924" s="28"/>
      <c r="PIQ924" s="28"/>
      <c r="PIR924" s="28"/>
      <c r="PIS924" s="28"/>
      <c r="PIT924" s="28"/>
      <c r="PIU924" s="28"/>
      <c r="PIV924" s="28"/>
      <c r="PIW924" s="28"/>
      <c r="PIX924" s="28"/>
      <c r="PIY924" s="28"/>
      <c r="PIZ924" s="28"/>
      <c r="PJA924" s="28"/>
      <c r="PJB924" s="28"/>
      <c r="PJC924" s="28"/>
      <c r="PJD924" s="28"/>
      <c r="PJE924" s="28"/>
      <c r="PJF924" s="28"/>
      <c r="PJG924" s="28"/>
      <c r="PJH924" s="28"/>
      <c r="PJI924" s="28"/>
      <c r="PJJ924" s="28"/>
      <c r="PJK924" s="28"/>
      <c r="PJL924" s="28"/>
      <c r="PJM924" s="28"/>
      <c r="PJN924" s="28"/>
      <c r="PJO924" s="28"/>
      <c r="PJP924" s="28"/>
      <c r="PJQ924" s="28"/>
      <c r="PJR924" s="28"/>
      <c r="PJS924" s="28"/>
      <c r="PJT924" s="28"/>
      <c r="PJU924" s="28"/>
      <c r="PJV924" s="28"/>
      <c r="PJW924" s="28"/>
      <c r="PJX924" s="28"/>
      <c r="PJY924" s="28"/>
      <c r="PJZ924" s="28"/>
      <c r="PKA924" s="28"/>
      <c r="PKB924" s="28"/>
      <c r="PKC924" s="28"/>
      <c r="PKD924" s="28"/>
      <c r="PKE924" s="28"/>
      <c r="PKF924" s="28"/>
      <c r="PKG924" s="28"/>
      <c r="PKH924" s="28"/>
      <c r="PKI924" s="28"/>
      <c r="PKJ924" s="28"/>
      <c r="PKK924" s="28"/>
      <c r="PKL924" s="28"/>
      <c r="PKM924" s="28"/>
      <c r="PKN924" s="28"/>
      <c r="PKO924" s="28"/>
      <c r="PKP924" s="28"/>
      <c r="PKQ924" s="28"/>
      <c r="PKR924" s="28"/>
      <c r="PKS924" s="28"/>
      <c r="PKT924" s="28"/>
      <c r="PKU924" s="28"/>
      <c r="PKV924" s="28"/>
      <c r="PKW924" s="28"/>
      <c r="PKX924" s="28"/>
      <c r="PKY924" s="28"/>
      <c r="PKZ924" s="28"/>
      <c r="PLA924" s="28"/>
      <c r="PLB924" s="28"/>
      <c r="PLC924" s="28"/>
      <c r="PLD924" s="28"/>
      <c r="PLE924" s="28"/>
      <c r="PLF924" s="28"/>
      <c r="PLG924" s="28"/>
      <c r="PLH924" s="28"/>
      <c r="PLI924" s="28"/>
      <c r="PLJ924" s="28"/>
      <c r="PLK924" s="28"/>
      <c r="PLL924" s="28"/>
      <c r="PLM924" s="28"/>
      <c r="PLN924" s="28"/>
      <c r="PLO924" s="28"/>
      <c r="PLP924" s="28"/>
      <c r="PLQ924" s="28"/>
      <c r="PLR924" s="28"/>
      <c r="PLS924" s="28"/>
      <c r="PLT924" s="28"/>
      <c r="PLU924" s="28"/>
      <c r="PLV924" s="28"/>
      <c r="PLW924" s="28"/>
      <c r="PLX924" s="28"/>
      <c r="PLY924" s="28"/>
      <c r="PLZ924" s="28"/>
      <c r="PMA924" s="28"/>
      <c r="PMB924" s="28"/>
      <c r="PMC924" s="28"/>
      <c r="PMD924" s="28"/>
      <c r="PME924" s="28"/>
      <c r="PMF924" s="28"/>
      <c r="PMG924" s="28"/>
      <c r="PMH924" s="28"/>
      <c r="PMI924" s="28"/>
      <c r="PMJ924" s="28"/>
      <c r="PMK924" s="28"/>
      <c r="PML924" s="28"/>
      <c r="PMM924" s="28"/>
      <c r="PMN924" s="28"/>
      <c r="PMO924" s="28"/>
      <c r="PMP924" s="28"/>
      <c r="PMQ924" s="28"/>
      <c r="PMR924" s="28"/>
      <c r="PMS924" s="28"/>
      <c r="PMT924" s="28"/>
      <c r="PMU924" s="28"/>
      <c r="PMV924" s="28"/>
      <c r="PMW924" s="28"/>
      <c r="PMX924" s="28"/>
      <c r="PMY924" s="28"/>
      <c r="PMZ924" s="28"/>
      <c r="PNA924" s="28"/>
      <c r="PNB924" s="28"/>
      <c r="PNC924" s="28"/>
      <c r="PND924" s="28"/>
      <c r="PNE924" s="28"/>
      <c r="PNF924" s="28"/>
      <c r="PNG924" s="28"/>
      <c r="PNH924" s="28"/>
      <c r="PNI924" s="28"/>
      <c r="PNJ924" s="28"/>
      <c r="PNK924" s="28"/>
      <c r="PNL924" s="28"/>
      <c r="PNM924" s="28"/>
      <c r="PNN924" s="28"/>
      <c r="PNO924" s="28"/>
      <c r="PNP924" s="28"/>
      <c r="PNQ924" s="28"/>
      <c r="PNR924" s="28"/>
      <c r="PNS924" s="28"/>
      <c r="PNT924" s="28"/>
      <c r="PNU924" s="28"/>
      <c r="PNV924" s="28"/>
      <c r="PNW924" s="28"/>
      <c r="PNX924" s="28"/>
      <c r="PNY924" s="28"/>
      <c r="PNZ924" s="28"/>
      <c r="POA924" s="28"/>
      <c r="POB924" s="28"/>
      <c r="POC924" s="28"/>
      <c r="POD924" s="28"/>
      <c r="POE924" s="28"/>
      <c r="POF924" s="28"/>
      <c r="POG924" s="28"/>
      <c r="POH924" s="28"/>
      <c r="POI924" s="28"/>
      <c r="POJ924" s="28"/>
      <c r="POK924" s="28"/>
      <c r="POL924" s="28"/>
      <c r="POM924" s="28"/>
      <c r="PON924" s="28"/>
      <c r="POO924" s="28"/>
      <c r="POP924" s="28"/>
      <c r="POQ924" s="28"/>
      <c r="POR924" s="28"/>
      <c r="POS924" s="28"/>
      <c r="POT924" s="28"/>
      <c r="POU924" s="28"/>
      <c r="POV924" s="28"/>
      <c r="POW924" s="28"/>
      <c r="POX924" s="28"/>
      <c r="POY924" s="28"/>
      <c r="POZ924" s="28"/>
      <c r="PPA924" s="28"/>
      <c r="PPB924" s="28"/>
      <c r="PPC924" s="28"/>
      <c r="PPD924" s="28"/>
      <c r="PPE924" s="28"/>
      <c r="PPF924" s="28"/>
      <c r="PPG924" s="28"/>
      <c r="PPH924" s="28"/>
      <c r="PPI924" s="28"/>
      <c r="PPJ924" s="28"/>
      <c r="PPK924" s="28"/>
      <c r="PPL924" s="28"/>
      <c r="PPM924" s="28"/>
      <c r="PPN924" s="28"/>
      <c r="PPO924" s="28"/>
      <c r="PPP924" s="28"/>
      <c r="PPQ924" s="28"/>
      <c r="PPR924" s="28"/>
      <c r="PPS924" s="28"/>
      <c r="PPT924" s="28"/>
      <c r="PPU924" s="28"/>
      <c r="PPV924" s="28"/>
      <c r="PPW924" s="28"/>
      <c r="PPX924" s="28"/>
      <c r="PPY924" s="28"/>
      <c r="PPZ924" s="28"/>
      <c r="PQA924" s="28"/>
      <c r="PQB924" s="28"/>
      <c r="PQC924" s="28"/>
      <c r="PQD924" s="28"/>
      <c r="PQE924" s="28"/>
      <c r="PQF924" s="28"/>
      <c r="PQG924" s="28"/>
      <c r="PQH924" s="28"/>
      <c r="PQI924" s="28"/>
      <c r="PQJ924" s="28"/>
      <c r="PQK924" s="28"/>
      <c r="PQL924" s="28"/>
      <c r="PQM924" s="28"/>
      <c r="PQN924" s="28"/>
      <c r="PQO924" s="28"/>
      <c r="PQP924" s="28"/>
      <c r="PQQ924" s="28"/>
      <c r="PQR924" s="28"/>
      <c r="PQS924" s="28"/>
      <c r="PQT924" s="28"/>
      <c r="PQU924" s="28"/>
      <c r="PQV924" s="28"/>
      <c r="PQW924" s="28"/>
      <c r="PQX924" s="28"/>
      <c r="PQY924" s="28"/>
      <c r="PQZ924" s="28"/>
      <c r="PRA924" s="28"/>
      <c r="PRB924" s="28"/>
      <c r="PRC924" s="28"/>
      <c r="PRD924" s="28"/>
      <c r="PRE924" s="28"/>
      <c r="PRF924" s="28"/>
      <c r="PRG924" s="28"/>
      <c r="PRH924" s="28"/>
      <c r="PRI924" s="28"/>
      <c r="PRJ924" s="28"/>
      <c r="PRK924" s="28"/>
      <c r="PRL924" s="28"/>
      <c r="PRM924" s="28"/>
      <c r="PRN924" s="28"/>
      <c r="PRO924" s="28"/>
      <c r="PRP924" s="28"/>
      <c r="PRQ924" s="28"/>
      <c r="PRR924" s="28"/>
      <c r="PRS924" s="28"/>
      <c r="PRT924" s="28"/>
      <c r="PRU924" s="28"/>
      <c r="PRV924" s="28"/>
      <c r="PRW924" s="28"/>
      <c r="PRX924" s="28"/>
      <c r="PRY924" s="28"/>
      <c r="PRZ924" s="28"/>
      <c r="PSA924" s="28"/>
      <c r="PSB924" s="28"/>
      <c r="PSC924" s="28"/>
      <c r="PSD924" s="28"/>
      <c r="PSE924" s="28"/>
      <c r="PSF924" s="28"/>
      <c r="PSG924" s="28"/>
      <c r="PSH924" s="28"/>
      <c r="PSI924" s="28"/>
      <c r="PSJ924" s="28"/>
      <c r="PSK924" s="28"/>
      <c r="PSL924" s="28"/>
      <c r="PSM924" s="28"/>
      <c r="PSN924" s="28"/>
      <c r="PSO924" s="28"/>
      <c r="PSP924" s="28"/>
      <c r="PSQ924" s="28"/>
      <c r="PSR924" s="28"/>
      <c r="PSS924" s="28"/>
      <c r="PST924" s="28"/>
      <c r="PSU924" s="28"/>
      <c r="PSV924" s="28"/>
      <c r="PSW924" s="28"/>
      <c r="PSX924" s="28"/>
      <c r="PSY924" s="28"/>
      <c r="PSZ924" s="28"/>
      <c r="PTA924" s="28"/>
      <c r="PTB924" s="28"/>
      <c r="PTC924" s="28"/>
      <c r="PTD924" s="28"/>
      <c r="PTE924" s="28"/>
      <c r="PTF924" s="28"/>
      <c r="PTG924" s="28"/>
      <c r="PTH924" s="28"/>
      <c r="PTI924" s="28"/>
      <c r="PTJ924" s="28"/>
      <c r="PTK924" s="28"/>
      <c r="PTL924" s="28"/>
      <c r="PTM924" s="28"/>
      <c r="PTN924" s="28"/>
      <c r="PTO924" s="28"/>
      <c r="PTP924" s="28"/>
      <c r="PTQ924" s="28"/>
      <c r="PTR924" s="28"/>
      <c r="PTS924" s="28"/>
      <c r="PTT924" s="28"/>
      <c r="PTU924" s="28"/>
      <c r="PTV924" s="28"/>
      <c r="PTW924" s="28"/>
      <c r="PTX924" s="28"/>
      <c r="PTY924" s="28"/>
      <c r="PTZ924" s="28"/>
      <c r="PUA924" s="28"/>
      <c r="PUB924" s="28"/>
      <c r="PUC924" s="28"/>
      <c r="PUD924" s="28"/>
      <c r="PUE924" s="28"/>
      <c r="PUF924" s="28"/>
      <c r="PUG924" s="28"/>
      <c r="PUH924" s="28"/>
      <c r="PUI924" s="28"/>
      <c r="PUJ924" s="28"/>
      <c r="PUK924" s="28"/>
      <c r="PUL924" s="28"/>
      <c r="PUM924" s="28"/>
      <c r="PUN924" s="28"/>
      <c r="PUO924" s="28"/>
      <c r="PUP924" s="28"/>
      <c r="PUQ924" s="28"/>
      <c r="PUR924" s="28"/>
      <c r="PUS924" s="28"/>
      <c r="PUT924" s="28"/>
      <c r="PUU924" s="28"/>
      <c r="PUV924" s="28"/>
      <c r="PUW924" s="28"/>
      <c r="PUX924" s="28"/>
      <c r="PUY924" s="28"/>
      <c r="PUZ924" s="28"/>
      <c r="PVA924" s="28"/>
      <c r="PVB924" s="28"/>
      <c r="PVC924" s="28"/>
      <c r="PVD924" s="28"/>
      <c r="PVE924" s="28"/>
      <c r="PVF924" s="28"/>
      <c r="PVG924" s="28"/>
      <c r="PVH924" s="28"/>
      <c r="PVI924" s="28"/>
      <c r="PVJ924" s="28"/>
      <c r="PVK924" s="28"/>
      <c r="PVL924" s="28"/>
      <c r="PVM924" s="28"/>
      <c r="PVN924" s="28"/>
      <c r="PVO924" s="28"/>
      <c r="PVP924" s="28"/>
      <c r="PVQ924" s="28"/>
      <c r="PVR924" s="28"/>
      <c r="PVS924" s="28"/>
      <c r="PVT924" s="28"/>
      <c r="PVU924" s="28"/>
      <c r="PVV924" s="28"/>
      <c r="PVW924" s="28"/>
      <c r="PVX924" s="28"/>
      <c r="PVY924" s="28"/>
      <c r="PVZ924" s="28"/>
      <c r="PWA924" s="28"/>
      <c r="PWB924" s="28"/>
      <c r="PWC924" s="28"/>
      <c r="PWD924" s="28"/>
      <c r="PWE924" s="28"/>
      <c r="PWF924" s="28"/>
      <c r="PWG924" s="28"/>
      <c r="PWH924" s="28"/>
      <c r="PWI924" s="28"/>
      <c r="PWJ924" s="28"/>
      <c r="PWK924" s="28"/>
      <c r="PWL924" s="28"/>
      <c r="PWM924" s="28"/>
      <c r="PWN924" s="28"/>
      <c r="PWO924" s="28"/>
      <c r="PWP924" s="28"/>
      <c r="PWQ924" s="28"/>
      <c r="PWR924" s="28"/>
      <c r="PWS924" s="28"/>
      <c r="PWT924" s="28"/>
      <c r="PWU924" s="28"/>
      <c r="PWV924" s="28"/>
      <c r="PWW924" s="28"/>
      <c r="PWX924" s="28"/>
      <c r="PWY924" s="28"/>
      <c r="PWZ924" s="28"/>
      <c r="PXA924" s="28"/>
      <c r="PXB924" s="28"/>
      <c r="PXC924" s="28"/>
      <c r="PXD924" s="28"/>
      <c r="PXE924" s="28"/>
      <c r="PXF924" s="28"/>
      <c r="PXG924" s="28"/>
      <c r="PXH924" s="28"/>
      <c r="PXI924" s="28"/>
      <c r="PXJ924" s="28"/>
      <c r="PXK924" s="28"/>
      <c r="PXL924" s="28"/>
      <c r="PXM924" s="28"/>
      <c r="PXN924" s="28"/>
      <c r="PXO924" s="28"/>
      <c r="PXP924" s="28"/>
      <c r="PXQ924" s="28"/>
      <c r="PXR924" s="28"/>
      <c r="PXS924" s="28"/>
      <c r="PXT924" s="28"/>
      <c r="PXU924" s="28"/>
      <c r="PXV924" s="28"/>
      <c r="PXW924" s="28"/>
      <c r="PXX924" s="28"/>
      <c r="PXY924" s="28"/>
      <c r="PXZ924" s="28"/>
      <c r="PYA924" s="28"/>
      <c r="PYB924" s="28"/>
      <c r="PYC924" s="28"/>
      <c r="PYD924" s="28"/>
      <c r="PYE924" s="28"/>
      <c r="PYF924" s="28"/>
      <c r="PYG924" s="28"/>
      <c r="PYH924" s="28"/>
      <c r="PYI924" s="28"/>
      <c r="PYJ924" s="28"/>
      <c r="PYK924" s="28"/>
      <c r="PYL924" s="28"/>
      <c r="PYM924" s="28"/>
      <c r="PYN924" s="28"/>
      <c r="PYO924" s="28"/>
      <c r="PYP924" s="28"/>
      <c r="PYQ924" s="28"/>
      <c r="PYR924" s="28"/>
      <c r="PYS924" s="28"/>
      <c r="PYT924" s="28"/>
      <c r="PYU924" s="28"/>
      <c r="PYV924" s="28"/>
      <c r="PYW924" s="28"/>
      <c r="PYX924" s="28"/>
      <c r="PYY924" s="28"/>
      <c r="PYZ924" s="28"/>
      <c r="PZA924" s="28"/>
      <c r="PZB924" s="28"/>
      <c r="PZC924" s="28"/>
      <c r="PZD924" s="28"/>
      <c r="PZE924" s="28"/>
      <c r="PZF924" s="28"/>
      <c r="PZG924" s="28"/>
      <c r="PZH924" s="28"/>
      <c r="PZI924" s="28"/>
      <c r="PZJ924" s="28"/>
      <c r="PZK924" s="28"/>
      <c r="PZL924" s="28"/>
      <c r="PZM924" s="28"/>
      <c r="PZN924" s="28"/>
      <c r="PZO924" s="28"/>
      <c r="PZP924" s="28"/>
      <c r="PZQ924" s="28"/>
      <c r="PZR924" s="28"/>
      <c r="PZS924" s="28"/>
      <c r="PZT924" s="28"/>
      <c r="PZU924" s="28"/>
      <c r="PZV924" s="28"/>
      <c r="PZW924" s="28"/>
      <c r="PZX924" s="28"/>
      <c r="PZY924" s="28"/>
      <c r="PZZ924" s="28"/>
      <c r="QAA924" s="28"/>
      <c r="QAB924" s="28"/>
      <c r="QAC924" s="28"/>
      <c r="QAD924" s="28"/>
      <c r="QAE924" s="28"/>
      <c r="QAF924" s="28"/>
      <c r="QAG924" s="28"/>
      <c r="QAH924" s="28"/>
      <c r="QAI924" s="28"/>
      <c r="QAJ924" s="28"/>
      <c r="QAK924" s="28"/>
      <c r="QAL924" s="28"/>
      <c r="QAM924" s="28"/>
      <c r="QAN924" s="28"/>
      <c r="QAO924" s="28"/>
      <c r="QAP924" s="28"/>
      <c r="QAQ924" s="28"/>
      <c r="QAR924" s="28"/>
      <c r="QAS924" s="28"/>
      <c r="QAT924" s="28"/>
      <c r="QAU924" s="28"/>
      <c r="QAV924" s="28"/>
      <c r="QAW924" s="28"/>
      <c r="QAX924" s="28"/>
      <c r="QAY924" s="28"/>
      <c r="QAZ924" s="28"/>
      <c r="QBA924" s="28"/>
      <c r="QBB924" s="28"/>
      <c r="QBC924" s="28"/>
      <c r="QBD924" s="28"/>
      <c r="QBE924" s="28"/>
      <c r="QBF924" s="28"/>
      <c r="QBG924" s="28"/>
      <c r="QBH924" s="28"/>
      <c r="QBI924" s="28"/>
      <c r="QBJ924" s="28"/>
      <c r="QBK924" s="28"/>
      <c r="QBL924" s="28"/>
      <c r="QBM924" s="28"/>
      <c r="QBN924" s="28"/>
      <c r="QBO924" s="28"/>
      <c r="QBP924" s="28"/>
      <c r="QBQ924" s="28"/>
      <c r="QBR924" s="28"/>
      <c r="QBS924" s="28"/>
      <c r="QBT924" s="28"/>
      <c r="QBU924" s="28"/>
      <c r="QBV924" s="28"/>
      <c r="QBW924" s="28"/>
      <c r="QBX924" s="28"/>
      <c r="QBY924" s="28"/>
      <c r="QBZ924" s="28"/>
      <c r="QCA924" s="28"/>
      <c r="QCB924" s="28"/>
      <c r="QCC924" s="28"/>
      <c r="QCD924" s="28"/>
      <c r="QCE924" s="28"/>
      <c r="QCF924" s="28"/>
      <c r="QCG924" s="28"/>
      <c r="QCH924" s="28"/>
      <c r="QCI924" s="28"/>
      <c r="QCJ924" s="28"/>
      <c r="QCK924" s="28"/>
      <c r="QCL924" s="28"/>
      <c r="QCM924" s="28"/>
      <c r="QCN924" s="28"/>
      <c r="QCO924" s="28"/>
      <c r="QCP924" s="28"/>
      <c r="QCQ924" s="28"/>
      <c r="QCR924" s="28"/>
      <c r="QCS924" s="28"/>
      <c r="QCT924" s="28"/>
      <c r="QCU924" s="28"/>
      <c r="QCV924" s="28"/>
      <c r="QCW924" s="28"/>
      <c r="QCX924" s="28"/>
      <c r="QCY924" s="28"/>
      <c r="QCZ924" s="28"/>
      <c r="QDA924" s="28"/>
      <c r="QDB924" s="28"/>
      <c r="QDC924" s="28"/>
      <c r="QDD924" s="28"/>
      <c r="QDE924" s="28"/>
      <c r="QDF924" s="28"/>
      <c r="QDG924" s="28"/>
      <c r="QDH924" s="28"/>
      <c r="QDI924" s="28"/>
      <c r="QDJ924" s="28"/>
      <c r="QDK924" s="28"/>
      <c r="QDL924" s="28"/>
      <c r="QDM924" s="28"/>
      <c r="QDN924" s="28"/>
      <c r="QDO924" s="28"/>
      <c r="QDP924" s="28"/>
      <c r="QDQ924" s="28"/>
      <c r="QDR924" s="28"/>
      <c r="QDS924" s="28"/>
      <c r="QDT924" s="28"/>
      <c r="QDU924" s="28"/>
      <c r="QDV924" s="28"/>
      <c r="QDW924" s="28"/>
      <c r="QDX924" s="28"/>
      <c r="QDY924" s="28"/>
      <c r="QDZ924" s="28"/>
      <c r="QEA924" s="28"/>
      <c r="QEB924" s="28"/>
      <c r="QEC924" s="28"/>
      <c r="QED924" s="28"/>
      <c r="QEE924" s="28"/>
      <c r="QEF924" s="28"/>
      <c r="QEG924" s="28"/>
      <c r="QEH924" s="28"/>
      <c r="QEI924" s="28"/>
      <c r="QEJ924" s="28"/>
      <c r="QEK924" s="28"/>
      <c r="QEL924" s="28"/>
      <c r="QEM924" s="28"/>
      <c r="QEN924" s="28"/>
      <c r="QEO924" s="28"/>
      <c r="QEP924" s="28"/>
      <c r="QEQ924" s="28"/>
      <c r="QER924" s="28"/>
      <c r="QES924" s="28"/>
      <c r="QET924" s="28"/>
      <c r="QEU924" s="28"/>
      <c r="QEV924" s="28"/>
      <c r="QEW924" s="28"/>
      <c r="QEX924" s="28"/>
      <c r="QEY924" s="28"/>
      <c r="QEZ924" s="28"/>
      <c r="QFA924" s="28"/>
      <c r="QFB924" s="28"/>
      <c r="QFC924" s="28"/>
      <c r="QFD924" s="28"/>
      <c r="QFE924" s="28"/>
      <c r="QFF924" s="28"/>
      <c r="QFG924" s="28"/>
      <c r="QFH924" s="28"/>
      <c r="QFI924" s="28"/>
      <c r="QFJ924" s="28"/>
      <c r="QFK924" s="28"/>
      <c r="QFL924" s="28"/>
      <c r="QFM924" s="28"/>
      <c r="QFN924" s="28"/>
      <c r="QFO924" s="28"/>
      <c r="QFP924" s="28"/>
      <c r="QFQ924" s="28"/>
      <c r="QFR924" s="28"/>
      <c r="QFS924" s="28"/>
      <c r="QFT924" s="28"/>
      <c r="QFU924" s="28"/>
      <c r="QFV924" s="28"/>
      <c r="QFW924" s="28"/>
      <c r="QFX924" s="28"/>
      <c r="QFY924" s="28"/>
      <c r="QFZ924" s="28"/>
      <c r="QGA924" s="28"/>
      <c r="QGB924" s="28"/>
      <c r="QGC924" s="28"/>
      <c r="QGD924" s="28"/>
      <c r="QGE924" s="28"/>
      <c r="QGF924" s="28"/>
      <c r="QGG924" s="28"/>
      <c r="QGH924" s="28"/>
      <c r="QGI924" s="28"/>
      <c r="QGJ924" s="28"/>
      <c r="QGK924" s="28"/>
      <c r="QGL924" s="28"/>
      <c r="QGM924" s="28"/>
      <c r="QGN924" s="28"/>
      <c r="QGO924" s="28"/>
      <c r="QGP924" s="28"/>
      <c r="QGQ924" s="28"/>
      <c r="QGR924" s="28"/>
      <c r="QGS924" s="28"/>
      <c r="QGT924" s="28"/>
      <c r="QGU924" s="28"/>
      <c r="QGV924" s="28"/>
      <c r="QGW924" s="28"/>
      <c r="QGX924" s="28"/>
      <c r="QGY924" s="28"/>
      <c r="QGZ924" s="28"/>
      <c r="QHA924" s="28"/>
      <c r="QHB924" s="28"/>
      <c r="QHC924" s="28"/>
      <c r="QHD924" s="28"/>
      <c r="QHE924" s="28"/>
      <c r="QHF924" s="28"/>
      <c r="QHG924" s="28"/>
      <c r="QHH924" s="28"/>
      <c r="QHI924" s="28"/>
      <c r="QHJ924" s="28"/>
      <c r="QHK924" s="28"/>
      <c r="QHL924" s="28"/>
      <c r="QHM924" s="28"/>
      <c r="QHN924" s="28"/>
      <c r="QHO924" s="28"/>
      <c r="QHP924" s="28"/>
      <c r="QHQ924" s="28"/>
      <c r="QHR924" s="28"/>
      <c r="QHS924" s="28"/>
      <c r="QHT924" s="28"/>
      <c r="QHU924" s="28"/>
      <c r="QHV924" s="28"/>
      <c r="QHW924" s="28"/>
      <c r="QHX924" s="28"/>
      <c r="QHY924" s="28"/>
      <c r="QHZ924" s="28"/>
      <c r="QIA924" s="28"/>
      <c r="QIB924" s="28"/>
      <c r="QIC924" s="28"/>
      <c r="QID924" s="28"/>
      <c r="QIE924" s="28"/>
      <c r="QIF924" s="28"/>
      <c r="QIG924" s="28"/>
      <c r="QIH924" s="28"/>
      <c r="QII924" s="28"/>
      <c r="QIJ924" s="28"/>
      <c r="QIK924" s="28"/>
      <c r="QIL924" s="28"/>
      <c r="QIM924" s="28"/>
      <c r="QIN924" s="28"/>
      <c r="QIO924" s="28"/>
      <c r="QIP924" s="28"/>
      <c r="QIQ924" s="28"/>
      <c r="QIR924" s="28"/>
      <c r="QIS924" s="28"/>
      <c r="QIT924" s="28"/>
      <c r="QIU924" s="28"/>
      <c r="QIV924" s="28"/>
      <c r="QIW924" s="28"/>
      <c r="QIX924" s="28"/>
      <c r="QIY924" s="28"/>
      <c r="QIZ924" s="28"/>
      <c r="QJA924" s="28"/>
      <c r="QJB924" s="28"/>
      <c r="QJC924" s="28"/>
      <c r="QJD924" s="28"/>
      <c r="QJE924" s="28"/>
      <c r="QJF924" s="28"/>
      <c r="QJG924" s="28"/>
      <c r="QJH924" s="28"/>
      <c r="QJI924" s="28"/>
      <c r="QJJ924" s="28"/>
      <c r="QJK924" s="28"/>
      <c r="QJL924" s="28"/>
      <c r="QJM924" s="28"/>
      <c r="QJN924" s="28"/>
      <c r="QJO924" s="28"/>
      <c r="QJP924" s="28"/>
      <c r="QJQ924" s="28"/>
      <c r="QJR924" s="28"/>
      <c r="QJS924" s="28"/>
      <c r="QJT924" s="28"/>
      <c r="QJU924" s="28"/>
      <c r="QJV924" s="28"/>
      <c r="QJW924" s="28"/>
      <c r="QJX924" s="28"/>
      <c r="QJY924" s="28"/>
      <c r="QJZ924" s="28"/>
      <c r="QKA924" s="28"/>
      <c r="QKB924" s="28"/>
      <c r="QKC924" s="28"/>
      <c r="QKD924" s="28"/>
      <c r="QKE924" s="28"/>
      <c r="QKF924" s="28"/>
      <c r="QKG924" s="28"/>
      <c r="QKH924" s="28"/>
      <c r="QKI924" s="28"/>
      <c r="QKJ924" s="28"/>
      <c r="QKK924" s="28"/>
      <c r="QKL924" s="28"/>
      <c r="QKM924" s="28"/>
      <c r="QKN924" s="28"/>
      <c r="QKO924" s="28"/>
      <c r="QKP924" s="28"/>
      <c r="QKQ924" s="28"/>
      <c r="QKR924" s="28"/>
      <c r="QKS924" s="28"/>
      <c r="QKT924" s="28"/>
      <c r="QKU924" s="28"/>
      <c r="QKV924" s="28"/>
      <c r="QKW924" s="28"/>
      <c r="QKX924" s="28"/>
      <c r="QKY924" s="28"/>
      <c r="QKZ924" s="28"/>
      <c r="QLA924" s="28"/>
      <c r="QLB924" s="28"/>
      <c r="QLC924" s="28"/>
      <c r="QLD924" s="28"/>
      <c r="QLE924" s="28"/>
      <c r="QLF924" s="28"/>
      <c r="QLG924" s="28"/>
      <c r="QLH924" s="28"/>
      <c r="QLI924" s="28"/>
      <c r="QLJ924" s="28"/>
      <c r="QLK924" s="28"/>
      <c r="QLL924" s="28"/>
      <c r="QLM924" s="28"/>
      <c r="QLN924" s="28"/>
      <c r="QLO924" s="28"/>
      <c r="QLP924" s="28"/>
      <c r="QLQ924" s="28"/>
      <c r="QLR924" s="28"/>
      <c r="QLS924" s="28"/>
      <c r="QLT924" s="28"/>
      <c r="QLU924" s="28"/>
      <c r="QLV924" s="28"/>
      <c r="QLW924" s="28"/>
      <c r="QLX924" s="28"/>
      <c r="QLY924" s="28"/>
      <c r="QLZ924" s="28"/>
      <c r="QMA924" s="28"/>
      <c r="QMB924" s="28"/>
      <c r="QMC924" s="28"/>
      <c r="QMD924" s="28"/>
      <c r="QME924" s="28"/>
      <c r="QMF924" s="28"/>
      <c r="QMG924" s="28"/>
      <c r="QMH924" s="28"/>
      <c r="QMI924" s="28"/>
      <c r="QMJ924" s="28"/>
      <c r="QMK924" s="28"/>
      <c r="QML924" s="28"/>
      <c r="QMM924" s="28"/>
      <c r="QMN924" s="28"/>
      <c r="QMO924" s="28"/>
      <c r="QMP924" s="28"/>
      <c r="QMQ924" s="28"/>
      <c r="QMR924" s="28"/>
      <c r="QMS924" s="28"/>
      <c r="QMT924" s="28"/>
      <c r="QMU924" s="28"/>
      <c r="QMV924" s="28"/>
      <c r="QMW924" s="28"/>
      <c r="QMX924" s="28"/>
      <c r="QMY924" s="28"/>
      <c r="QMZ924" s="28"/>
      <c r="QNA924" s="28"/>
      <c r="QNB924" s="28"/>
      <c r="QNC924" s="28"/>
      <c r="QND924" s="28"/>
      <c r="QNE924" s="28"/>
      <c r="QNF924" s="28"/>
      <c r="QNG924" s="28"/>
      <c r="QNH924" s="28"/>
      <c r="QNI924" s="28"/>
      <c r="QNJ924" s="28"/>
      <c r="QNK924" s="28"/>
      <c r="QNL924" s="28"/>
      <c r="QNM924" s="28"/>
      <c r="QNN924" s="28"/>
      <c r="QNO924" s="28"/>
      <c r="QNP924" s="28"/>
      <c r="QNQ924" s="28"/>
      <c r="QNR924" s="28"/>
      <c r="QNS924" s="28"/>
      <c r="QNT924" s="28"/>
      <c r="QNU924" s="28"/>
      <c r="QNV924" s="28"/>
      <c r="QNW924" s="28"/>
      <c r="QNX924" s="28"/>
      <c r="QNY924" s="28"/>
      <c r="QNZ924" s="28"/>
      <c r="QOA924" s="28"/>
      <c r="QOB924" s="28"/>
      <c r="QOC924" s="28"/>
      <c r="QOD924" s="28"/>
      <c r="QOE924" s="28"/>
      <c r="QOF924" s="28"/>
      <c r="QOG924" s="28"/>
      <c r="QOH924" s="28"/>
      <c r="QOI924" s="28"/>
      <c r="QOJ924" s="28"/>
      <c r="QOK924" s="28"/>
      <c r="QOL924" s="28"/>
      <c r="QOM924" s="28"/>
      <c r="QON924" s="28"/>
      <c r="QOO924" s="28"/>
      <c r="QOP924" s="28"/>
      <c r="QOQ924" s="28"/>
      <c r="QOR924" s="28"/>
      <c r="QOS924" s="28"/>
      <c r="QOT924" s="28"/>
      <c r="QOU924" s="28"/>
      <c r="QOV924" s="28"/>
      <c r="QOW924" s="28"/>
      <c r="QOX924" s="28"/>
      <c r="QOY924" s="28"/>
      <c r="QOZ924" s="28"/>
      <c r="QPA924" s="28"/>
      <c r="QPB924" s="28"/>
      <c r="QPC924" s="28"/>
      <c r="QPD924" s="28"/>
      <c r="QPE924" s="28"/>
      <c r="QPF924" s="28"/>
      <c r="QPG924" s="28"/>
      <c r="QPH924" s="28"/>
      <c r="QPI924" s="28"/>
      <c r="QPJ924" s="28"/>
      <c r="QPK924" s="28"/>
      <c r="QPL924" s="28"/>
      <c r="QPM924" s="28"/>
      <c r="QPN924" s="28"/>
      <c r="QPO924" s="28"/>
      <c r="QPP924" s="28"/>
      <c r="QPQ924" s="28"/>
      <c r="QPR924" s="28"/>
      <c r="QPS924" s="28"/>
      <c r="QPT924" s="28"/>
      <c r="QPU924" s="28"/>
      <c r="QPV924" s="28"/>
      <c r="QPW924" s="28"/>
      <c r="QPX924" s="28"/>
      <c r="QPY924" s="28"/>
      <c r="QPZ924" s="28"/>
      <c r="QQA924" s="28"/>
      <c r="QQB924" s="28"/>
      <c r="QQC924" s="28"/>
      <c r="QQD924" s="28"/>
      <c r="QQE924" s="28"/>
      <c r="QQF924" s="28"/>
      <c r="QQG924" s="28"/>
      <c r="QQH924" s="28"/>
      <c r="QQI924" s="28"/>
      <c r="QQJ924" s="28"/>
      <c r="QQK924" s="28"/>
      <c r="QQL924" s="28"/>
      <c r="QQM924" s="28"/>
      <c r="QQN924" s="28"/>
      <c r="QQO924" s="28"/>
      <c r="QQP924" s="28"/>
      <c r="QQQ924" s="28"/>
      <c r="QQR924" s="28"/>
      <c r="QQS924" s="28"/>
      <c r="QQT924" s="28"/>
      <c r="QQU924" s="28"/>
      <c r="QQV924" s="28"/>
      <c r="QQW924" s="28"/>
      <c r="QQX924" s="28"/>
      <c r="QQY924" s="28"/>
      <c r="QQZ924" s="28"/>
      <c r="QRA924" s="28"/>
      <c r="QRB924" s="28"/>
      <c r="QRC924" s="28"/>
      <c r="QRD924" s="28"/>
      <c r="QRE924" s="28"/>
      <c r="QRF924" s="28"/>
      <c r="QRG924" s="28"/>
      <c r="QRH924" s="28"/>
      <c r="QRI924" s="28"/>
      <c r="QRJ924" s="28"/>
      <c r="QRK924" s="28"/>
      <c r="QRL924" s="28"/>
      <c r="QRM924" s="28"/>
      <c r="QRN924" s="28"/>
      <c r="QRO924" s="28"/>
      <c r="QRP924" s="28"/>
      <c r="QRQ924" s="28"/>
      <c r="QRR924" s="28"/>
      <c r="QRS924" s="28"/>
      <c r="QRT924" s="28"/>
      <c r="QRU924" s="28"/>
      <c r="QRV924" s="28"/>
      <c r="QRW924" s="28"/>
      <c r="QRX924" s="28"/>
      <c r="QRY924" s="28"/>
      <c r="QRZ924" s="28"/>
      <c r="QSA924" s="28"/>
      <c r="QSB924" s="28"/>
      <c r="QSC924" s="28"/>
      <c r="QSD924" s="28"/>
      <c r="QSE924" s="28"/>
      <c r="QSF924" s="28"/>
      <c r="QSG924" s="28"/>
      <c r="QSH924" s="28"/>
      <c r="QSI924" s="28"/>
      <c r="QSJ924" s="28"/>
      <c r="QSK924" s="28"/>
      <c r="QSL924" s="28"/>
      <c r="QSM924" s="28"/>
      <c r="QSN924" s="28"/>
      <c r="QSO924" s="28"/>
      <c r="QSP924" s="28"/>
      <c r="QSQ924" s="28"/>
      <c r="QSR924" s="28"/>
      <c r="QSS924" s="28"/>
      <c r="QST924" s="28"/>
      <c r="QSU924" s="28"/>
      <c r="QSV924" s="28"/>
      <c r="QSW924" s="28"/>
      <c r="QSX924" s="28"/>
      <c r="QSY924" s="28"/>
      <c r="QSZ924" s="28"/>
      <c r="QTA924" s="28"/>
      <c r="QTB924" s="28"/>
      <c r="QTC924" s="28"/>
      <c r="QTD924" s="28"/>
      <c r="QTE924" s="28"/>
      <c r="QTF924" s="28"/>
      <c r="QTG924" s="28"/>
      <c r="QTH924" s="28"/>
      <c r="QTI924" s="28"/>
      <c r="QTJ924" s="28"/>
      <c r="QTK924" s="28"/>
      <c r="QTL924" s="28"/>
      <c r="QTM924" s="28"/>
      <c r="QTN924" s="28"/>
      <c r="QTO924" s="28"/>
      <c r="QTP924" s="28"/>
      <c r="QTQ924" s="28"/>
      <c r="QTR924" s="28"/>
      <c r="QTS924" s="28"/>
      <c r="QTT924" s="28"/>
      <c r="QTU924" s="28"/>
      <c r="QTV924" s="28"/>
      <c r="QTW924" s="28"/>
      <c r="QTX924" s="28"/>
      <c r="QTY924" s="28"/>
      <c r="QTZ924" s="28"/>
      <c r="QUA924" s="28"/>
      <c r="QUB924" s="28"/>
      <c r="QUC924" s="28"/>
      <c r="QUD924" s="28"/>
      <c r="QUE924" s="28"/>
      <c r="QUF924" s="28"/>
      <c r="QUG924" s="28"/>
      <c r="QUH924" s="28"/>
      <c r="QUI924" s="28"/>
      <c r="QUJ924" s="28"/>
      <c r="QUK924" s="28"/>
      <c r="QUL924" s="28"/>
      <c r="QUM924" s="28"/>
      <c r="QUN924" s="28"/>
      <c r="QUO924" s="28"/>
      <c r="QUP924" s="28"/>
      <c r="QUQ924" s="28"/>
      <c r="QUR924" s="28"/>
      <c r="QUS924" s="28"/>
      <c r="QUT924" s="28"/>
      <c r="QUU924" s="28"/>
      <c r="QUV924" s="28"/>
      <c r="QUW924" s="28"/>
      <c r="QUX924" s="28"/>
      <c r="QUY924" s="28"/>
      <c r="QUZ924" s="28"/>
      <c r="QVA924" s="28"/>
      <c r="QVB924" s="28"/>
      <c r="QVC924" s="28"/>
      <c r="QVD924" s="28"/>
      <c r="QVE924" s="28"/>
      <c r="QVF924" s="28"/>
      <c r="QVG924" s="28"/>
      <c r="QVH924" s="28"/>
      <c r="QVI924" s="28"/>
      <c r="QVJ924" s="28"/>
      <c r="QVK924" s="28"/>
      <c r="QVL924" s="28"/>
      <c r="QVM924" s="28"/>
      <c r="QVN924" s="28"/>
      <c r="QVO924" s="28"/>
      <c r="QVP924" s="28"/>
      <c r="QVQ924" s="28"/>
      <c r="QVR924" s="28"/>
      <c r="QVS924" s="28"/>
      <c r="QVT924" s="28"/>
      <c r="QVU924" s="28"/>
      <c r="QVV924" s="28"/>
      <c r="QVW924" s="28"/>
      <c r="QVX924" s="28"/>
      <c r="QVY924" s="28"/>
      <c r="QVZ924" s="28"/>
      <c r="QWA924" s="28"/>
      <c r="QWB924" s="28"/>
      <c r="QWC924" s="28"/>
      <c r="QWD924" s="28"/>
      <c r="QWE924" s="28"/>
      <c r="QWF924" s="28"/>
      <c r="QWG924" s="28"/>
      <c r="QWH924" s="28"/>
      <c r="QWI924" s="28"/>
      <c r="QWJ924" s="28"/>
      <c r="QWK924" s="28"/>
      <c r="QWL924" s="28"/>
      <c r="QWM924" s="28"/>
      <c r="QWN924" s="28"/>
      <c r="QWO924" s="28"/>
      <c r="QWP924" s="28"/>
      <c r="QWQ924" s="28"/>
      <c r="QWR924" s="28"/>
      <c r="QWS924" s="28"/>
      <c r="QWT924" s="28"/>
      <c r="QWU924" s="28"/>
      <c r="QWV924" s="28"/>
      <c r="QWW924" s="28"/>
      <c r="QWX924" s="28"/>
      <c r="QWY924" s="28"/>
      <c r="QWZ924" s="28"/>
      <c r="QXA924" s="28"/>
      <c r="QXB924" s="28"/>
      <c r="QXC924" s="28"/>
      <c r="QXD924" s="28"/>
      <c r="QXE924" s="28"/>
      <c r="QXF924" s="28"/>
      <c r="QXG924" s="28"/>
      <c r="QXH924" s="28"/>
      <c r="QXI924" s="28"/>
      <c r="QXJ924" s="28"/>
      <c r="QXK924" s="28"/>
      <c r="QXL924" s="28"/>
      <c r="QXM924" s="28"/>
      <c r="QXN924" s="28"/>
      <c r="QXO924" s="28"/>
      <c r="QXP924" s="28"/>
      <c r="QXQ924" s="28"/>
      <c r="QXR924" s="28"/>
      <c r="QXS924" s="28"/>
      <c r="QXT924" s="28"/>
      <c r="QXU924" s="28"/>
      <c r="QXV924" s="28"/>
      <c r="QXW924" s="28"/>
      <c r="QXX924" s="28"/>
      <c r="QXY924" s="28"/>
      <c r="QXZ924" s="28"/>
      <c r="QYA924" s="28"/>
      <c r="QYB924" s="28"/>
      <c r="QYC924" s="28"/>
      <c r="QYD924" s="28"/>
      <c r="QYE924" s="28"/>
      <c r="QYF924" s="28"/>
      <c r="QYG924" s="28"/>
      <c r="QYH924" s="28"/>
      <c r="QYI924" s="28"/>
      <c r="QYJ924" s="28"/>
      <c r="QYK924" s="28"/>
      <c r="QYL924" s="28"/>
      <c r="QYM924" s="28"/>
      <c r="QYN924" s="28"/>
      <c r="QYO924" s="28"/>
      <c r="QYP924" s="28"/>
      <c r="QYQ924" s="28"/>
      <c r="QYR924" s="28"/>
      <c r="QYS924" s="28"/>
      <c r="QYT924" s="28"/>
      <c r="QYU924" s="28"/>
      <c r="QYV924" s="28"/>
      <c r="QYW924" s="28"/>
      <c r="QYX924" s="28"/>
      <c r="QYY924" s="28"/>
      <c r="QYZ924" s="28"/>
      <c r="QZA924" s="28"/>
      <c r="QZB924" s="28"/>
      <c r="QZC924" s="28"/>
      <c r="QZD924" s="28"/>
      <c r="QZE924" s="28"/>
      <c r="QZF924" s="28"/>
      <c r="QZG924" s="28"/>
      <c r="QZH924" s="28"/>
      <c r="QZI924" s="28"/>
      <c r="QZJ924" s="28"/>
      <c r="QZK924" s="28"/>
      <c r="QZL924" s="28"/>
      <c r="QZM924" s="28"/>
      <c r="QZN924" s="28"/>
      <c r="QZO924" s="28"/>
      <c r="QZP924" s="28"/>
      <c r="QZQ924" s="28"/>
      <c r="QZR924" s="28"/>
      <c r="QZS924" s="28"/>
      <c r="QZT924" s="28"/>
      <c r="QZU924" s="28"/>
      <c r="QZV924" s="28"/>
      <c r="QZW924" s="28"/>
      <c r="QZX924" s="28"/>
      <c r="QZY924" s="28"/>
      <c r="QZZ924" s="28"/>
      <c r="RAA924" s="28"/>
      <c r="RAB924" s="28"/>
      <c r="RAC924" s="28"/>
      <c r="RAD924" s="28"/>
      <c r="RAE924" s="28"/>
      <c r="RAF924" s="28"/>
      <c r="RAG924" s="28"/>
      <c r="RAH924" s="28"/>
      <c r="RAI924" s="28"/>
      <c r="RAJ924" s="28"/>
      <c r="RAK924" s="28"/>
      <c r="RAL924" s="28"/>
      <c r="RAM924" s="28"/>
      <c r="RAN924" s="28"/>
      <c r="RAO924" s="28"/>
      <c r="RAP924" s="28"/>
      <c r="RAQ924" s="28"/>
      <c r="RAR924" s="28"/>
      <c r="RAS924" s="28"/>
      <c r="RAT924" s="28"/>
      <c r="RAU924" s="28"/>
      <c r="RAV924" s="28"/>
      <c r="RAW924" s="28"/>
      <c r="RAX924" s="28"/>
      <c r="RAY924" s="28"/>
      <c r="RAZ924" s="28"/>
      <c r="RBA924" s="28"/>
      <c r="RBB924" s="28"/>
      <c r="RBC924" s="28"/>
      <c r="RBD924" s="28"/>
      <c r="RBE924" s="28"/>
      <c r="RBF924" s="28"/>
      <c r="RBG924" s="28"/>
      <c r="RBH924" s="28"/>
      <c r="RBI924" s="28"/>
      <c r="RBJ924" s="28"/>
      <c r="RBK924" s="28"/>
      <c r="RBL924" s="28"/>
      <c r="RBM924" s="28"/>
      <c r="RBN924" s="28"/>
      <c r="RBO924" s="28"/>
      <c r="RBP924" s="28"/>
      <c r="RBQ924" s="28"/>
      <c r="RBR924" s="28"/>
      <c r="RBS924" s="28"/>
      <c r="RBT924" s="28"/>
      <c r="RBU924" s="28"/>
      <c r="RBV924" s="28"/>
      <c r="RBW924" s="28"/>
      <c r="RBX924" s="28"/>
      <c r="RBY924" s="28"/>
      <c r="RBZ924" s="28"/>
      <c r="RCA924" s="28"/>
      <c r="RCB924" s="28"/>
      <c r="RCC924" s="28"/>
      <c r="RCD924" s="28"/>
      <c r="RCE924" s="28"/>
      <c r="RCF924" s="28"/>
      <c r="RCG924" s="28"/>
      <c r="RCH924" s="28"/>
      <c r="RCI924" s="28"/>
      <c r="RCJ924" s="28"/>
      <c r="RCK924" s="28"/>
      <c r="RCL924" s="28"/>
      <c r="RCM924" s="28"/>
      <c r="RCN924" s="28"/>
      <c r="RCO924" s="28"/>
      <c r="RCP924" s="28"/>
      <c r="RCQ924" s="28"/>
      <c r="RCR924" s="28"/>
      <c r="RCS924" s="28"/>
      <c r="RCT924" s="28"/>
      <c r="RCU924" s="28"/>
      <c r="RCV924" s="28"/>
      <c r="RCW924" s="28"/>
      <c r="RCX924" s="28"/>
      <c r="RCY924" s="28"/>
      <c r="RCZ924" s="28"/>
      <c r="RDA924" s="28"/>
      <c r="RDB924" s="28"/>
      <c r="RDC924" s="28"/>
      <c r="RDD924" s="28"/>
      <c r="RDE924" s="28"/>
      <c r="RDF924" s="28"/>
      <c r="RDG924" s="28"/>
      <c r="RDH924" s="28"/>
      <c r="RDI924" s="28"/>
      <c r="RDJ924" s="28"/>
      <c r="RDK924" s="28"/>
      <c r="RDL924" s="28"/>
      <c r="RDM924" s="28"/>
      <c r="RDN924" s="28"/>
      <c r="RDO924" s="28"/>
      <c r="RDP924" s="28"/>
      <c r="RDQ924" s="28"/>
      <c r="RDR924" s="28"/>
      <c r="RDS924" s="28"/>
      <c r="RDT924" s="28"/>
      <c r="RDU924" s="28"/>
      <c r="RDV924" s="28"/>
      <c r="RDW924" s="28"/>
      <c r="RDX924" s="28"/>
      <c r="RDY924" s="28"/>
      <c r="RDZ924" s="28"/>
      <c r="REA924" s="28"/>
      <c r="REB924" s="28"/>
      <c r="REC924" s="28"/>
      <c r="RED924" s="28"/>
      <c r="REE924" s="28"/>
      <c r="REF924" s="28"/>
      <c r="REG924" s="28"/>
      <c r="REH924" s="28"/>
      <c r="REI924" s="28"/>
      <c r="REJ924" s="28"/>
      <c r="REK924" s="28"/>
      <c r="REL924" s="28"/>
      <c r="REM924" s="28"/>
      <c r="REN924" s="28"/>
      <c r="REO924" s="28"/>
      <c r="REP924" s="28"/>
      <c r="REQ924" s="28"/>
      <c r="RER924" s="28"/>
      <c r="RES924" s="28"/>
      <c r="RET924" s="28"/>
      <c r="REU924" s="28"/>
      <c r="REV924" s="28"/>
      <c r="REW924" s="28"/>
      <c r="REX924" s="28"/>
      <c r="REY924" s="28"/>
      <c r="REZ924" s="28"/>
      <c r="RFA924" s="28"/>
      <c r="RFB924" s="28"/>
      <c r="RFC924" s="28"/>
      <c r="RFD924" s="28"/>
      <c r="RFE924" s="28"/>
      <c r="RFF924" s="28"/>
      <c r="RFG924" s="28"/>
      <c r="RFH924" s="28"/>
      <c r="RFI924" s="28"/>
      <c r="RFJ924" s="28"/>
      <c r="RFK924" s="28"/>
      <c r="RFL924" s="28"/>
      <c r="RFM924" s="28"/>
      <c r="RFN924" s="28"/>
      <c r="RFO924" s="28"/>
      <c r="RFP924" s="28"/>
      <c r="RFQ924" s="28"/>
      <c r="RFR924" s="28"/>
      <c r="RFS924" s="28"/>
      <c r="RFT924" s="28"/>
      <c r="RFU924" s="28"/>
      <c r="RFV924" s="28"/>
      <c r="RFW924" s="28"/>
      <c r="RFX924" s="28"/>
      <c r="RFY924" s="28"/>
      <c r="RFZ924" s="28"/>
      <c r="RGA924" s="28"/>
      <c r="RGB924" s="28"/>
      <c r="RGC924" s="28"/>
      <c r="RGD924" s="28"/>
      <c r="RGE924" s="28"/>
      <c r="RGF924" s="28"/>
      <c r="RGG924" s="28"/>
      <c r="RGH924" s="28"/>
      <c r="RGI924" s="28"/>
      <c r="RGJ924" s="28"/>
      <c r="RGK924" s="28"/>
      <c r="RGL924" s="28"/>
      <c r="RGM924" s="28"/>
      <c r="RGN924" s="28"/>
      <c r="RGO924" s="28"/>
      <c r="RGP924" s="28"/>
      <c r="RGQ924" s="28"/>
      <c r="RGR924" s="28"/>
      <c r="RGS924" s="28"/>
      <c r="RGT924" s="28"/>
      <c r="RGU924" s="28"/>
      <c r="RGV924" s="28"/>
      <c r="RGW924" s="28"/>
      <c r="RGX924" s="28"/>
      <c r="RGY924" s="28"/>
      <c r="RGZ924" s="28"/>
      <c r="RHA924" s="28"/>
      <c r="RHB924" s="28"/>
      <c r="RHC924" s="28"/>
      <c r="RHD924" s="28"/>
      <c r="RHE924" s="28"/>
      <c r="RHF924" s="28"/>
      <c r="RHG924" s="28"/>
      <c r="RHH924" s="28"/>
      <c r="RHI924" s="28"/>
      <c r="RHJ924" s="28"/>
      <c r="RHK924" s="28"/>
      <c r="RHL924" s="28"/>
      <c r="RHM924" s="28"/>
      <c r="RHN924" s="28"/>
      <c r="RHO924" s="28"/>
      <c r="RHP924" s="28"/>
      <c r="RHQ924" s="28"/>
      <c r="RHR924" s="28"/>
      <c r="RHS924" s="28"/>
      <c r="RHT924" s="28"/>
      <c r="RHU924" s="28"/>
      <c r="RHV924" s="28"/>
      <c r="RHW924" s="28"/>
      <c r="RHX924" s="28"/>
      <c r="RHY924" s="28"/>
      <c r="RHZ924" s="28"/>
      <c r="RIA924" s="28"/>
      <c r="RIB924" s="28"/>
      <c r="RIC924" s="28"/>
      <c r="RID924" s="28"/>
      <c r="RIE924" s="28"/>
      <c r="RIF924" s="28"/>
      <c r="RIG924" s="28"/>
      <c r="RIH924" s="28"/>
      <c r="RII924" s="28"/>
      <c r="RIJ924" s="28"/>
      <c r="RIK924" s="28"/>
      <c r="RIL924" s="28"/>
      <c r="RIM924" s="28"/>
      <c r="RIN924" s="28"/>
      <c r="RIO924" s="28"/>
      <c r="RIP924" s="28"/>
      <c r="RIQ924" s="28"/>
      <c r="RIR924" s="28"/>
      <c r="RIS924" s="28"/>
      <c r="RIT924" s="28"/>
      <c r="RIU924" s="28"/>
      <c r="RIV924" s="28"/>
      <c r="RIW924" s="28"/>
      <c r="RIX924" s="28"/>
      <c r="RIY924" s="28"/>
      <c r="RIZ924" s="28"/>
      <c r="RJA924" s="28"/>
      <c r="RJB924" s="28"/>
      <c r="RJC924" s="28"/>
      <c r="RJD924" s="28"/>
      <c r="RJE924" s="28"/>
      <c r="RJF924" s="28"/>
      <c r="RJG924" s="28"/>
      <c r="RJH924" s="28"/>
      <c r="RJI924" s="28"/>
      <c r="RJJ924" s="28"/>
      <c r="RJK924" s="28"/>
      <c r="RJL924" s="28"/>
      <c r="RJM924" s="28"/>
      <c r="RJN924" s="28"/>
      <c r="RJO924" s="28"/>
      <c r="RJP924" s="28"/>
      <c r="RJQ924" s="28"/>
      <c r="RJR924" s="28"/>
      <c r="RJS924" s="28"/>
      <c r="RJT924" s="28"/>
      <c r="RJU924" s="28"/>
      <c r="RJV924" s="28"/>
      <c r="RJW924" s="28"/>
      <c r="RJX924" s="28"/>
      <c r="RJY924" s="28"/>
      <c r="RJZ924" s="28"/>
      <c r="RKA924" s="28"/>
      <c r="RKB924" s="28"/>
      <c r="RKC924" s="28"/>
      <c r="RKD924" s="28"/>
      <c r="RKE924" s="28"/>
      <c r="RKF924" s="28"/>
      <c r="RKG924" s="28"/>
      <c r="RKH924" s="28"/>
      <c r="RKI924" s="28"/>
      <c r="RKJ924" s="28"/>
      <c r="RKK924" s="28"/>
      <c r="RKL924" s="28"/>
      <c r="RKM924" s="28"/>
      <c r="RKN924" s="28"/>
      <c r="RKO924" s="28"/>
      <c r="RKP924" s="28"/>
      <c r="RKQ924" s="28"/>
      <c r="RKR924" s="28"/>
      <c r="RKS924" s="28"/>
      <c r="RKT924" s="28"/>
      <c r="RKU924" s="28"/>
      <c r="RKV924" s="28"/>
      <c r="RKW924" s="28"/>
      <c r="RKX924" s="28"/>
      <c r="RKY924" s="28"/>
      <c r="RKZ924" s="28"/>
      <c r="RLA924" s="28"/>
      <c r="RLB924" s="28"/>
      <c r="RLC924" s="28"/>
      <c r="RLD924" s="28"/>
      <c r="RLE924" s="28"/>
      <c r="RLF924" s="28"/>
      <c r="RLG924" s="28"/>
      <c r="RLH924" s="28"/>
      <c r="RLI924" s="28"/>
      <c r="RLJ924" s="28"/>
      <c r="RLK924" s="28"/>
      <c r="RLL924" s="28"/>
      <c r="RLM924" s="28"/>
      <c r="RLN924" s="28"/>
      <c r="RLO924" s="28"/>
      <c r="RLP924" s="28"/>
      <c r="RLQ924" s="28"/>
      <c r="RLR924" s="28"/>
      <c r="RLS924" s="28"/>
      <c r="RLT924" s="28"/>
      <c r="RLU924" s="28"/>
      <c r="RLV924" s="28"/>
      <c r="RLW924" s="28"/>
      <c r="RLX924" s="28"/>
      <c r="RLY924" s="28"/>
      <c r="RLZ924" s="28"/>
      <c r="RMA924" s="28"/>
      <c r="RMB924" s="28"/>
      <c r="RMC924" s="28"/>
      <c r="RMD924" s="28"/>
      <c r="RME924" s="28"/>
      <c r="RMF924" s="28"/>
      <c r="RMG924" s="28"/>
      <c r="RMH924" s="28"/>
      <c r="RMI924" s="28"/>
      <c r="RMJ924" s="28"/>
      <c r="RMK924" s="28"/>
      <c r="RML924" s="28"/>
      <c r="RMM924" s="28"/>
      <c r="RMN924" s="28"/>
      <c r="RMO924" s="28"/>
      <c r="RMP924" s="28"/>
      <c r="RMQ924" s="28"/>
      <c r="RMR924" s="28"/>
      <c r="RMS924" s="28"/>
      <c r="RMT924" s="28"/>
      <c r="RMU924" s="28"/>
      <c r="RMV924" s="28"/>
      <c r="RMW924" s="28"/>
      <c r="RMX924" s="28"/>
      <c r="RMY924" s="28"/>
      <c r="RMZ924" s="28"/>
      <c r="RNA924" s="28"/>
      <c r="RNB924" s="28"/>
      <c r="RNC924" s="28"/>
      <c r="RND924" s="28"/>
      <c r="RNE924" s="28"/>
      <c r="RNF924" s="28"/>
      <c r="RNG924" s="28"/>
      <c r="RNH924" s="28"/>
      <c r="RNI924" s="28"/>
      <c r="RNJ924" s="28"/>
      <c r="RNK924" s="28"/>
      <c r="RNL924" s="28"/>
      <c r="RNM924" s="28"/>
      <c r="RNN924" s="28"/>
      <c r="RNO924" s="28"/>
      <c r="RNP924" s="28"/>
      <c r="RNQ924" s="28"/>
      <c r="RNR924" s="28"/>
      <c r="RNS924" s="28"/>
      <c r="RNT924" s="28"/>
      <c r="RNU924" s="28"/>
      <c r="RNV924" s="28"/>
      <c r="RNW924" s="28"/>
      <c r="RNX924" s="28"/>
      <c r="RNY924" s="28"/>
      <c r="RNZ924" s="28"/>
      <c r="ROA924" s="28"/>
      <c r="ROB924" s="28"/>
      <c r="ROC924" s="28"/>
      <c r="ROD924" s="28"/>
      <c r="ROE924" s="28"/>
      <c r="ROF924" s="28"/>
      <c r="ROG924" s="28"/>
      <c r="ROH924" s="28"/>
      <c r="ROI924" s="28"/>
      <c r="ROJ924" s="28"/>
      <c r="ROK924" s="28"/>
      <c r="ROL924" s="28"/>
      <c r="ROM924" s="28"/>
      <c r="RON924" s="28"/>
      <c r="ROO924" s="28"/>
      <c r="ROP924" s="28"/>
      <c r="ROQ924" s="28"/>
      <c r="ROR924" s="28"/>
      <c r="ROS924" s="28"/>
      <c r="ROT924" s="28"/>
      <c r="ROU924" s="28"/>
      <c r="ROV924" s="28"/>
      <c r="ROW924" s="28"/>
      <c r="ROX924" s="28"/>
      <c r="ROY924" s="28"/>
      <c r="ROZ924" s="28"/>
      <c r="RPA924" s="28"/>
      <c r="RPB924" s="28"/>
      <c r="RPC924" s="28"/>
      <c r="RPD924" s="28"/>
      <c r="RPE924" s="28"/>
      <c r="RPF924" s="28"/>
      <c r="RPG924" s="28"/>
      <c r="RPH924" s="28"/>
      <c r="RPI924" s="28"/>
      <c r="RPJ924" s="28"/>
      <c r="RPK924" s="28"/>
      <c r="RPL924" s="28"/>
      <c r="RPM924" s="28"/>
      <c r="RPN924" s="28"/>
      <c r="RPO924" s="28"/>
      <c r="RPP924" s="28"/>
      <c r="RPQ924" s="28"/>
      <c r="RPR924" s="28"/>
      <c r="RPS924" s="28"/>
      <c r="RPT924" s="28"/>
      <c r="RPU924" s="28"/>
      <c r="RPV924" s="28"/>
      <c r="RPW924" s="28"/>
      <c r="RPX924" s="28"/>
      <c r="RPY924" s="28"/>
      <c r="RPZ924" s="28"/>
      <c r="RQA924" s="28"/>
      <c r="RQB924" s="28"/>
      <c r="RQC924" s="28"/>
      <c r="RQD924" s="28"/>
      <c r="RQE924" s="28"/>
      <c r="RQF924" s="28"/>
      <c r="RQG924" s="28"/>
      <c r="RQH924" s="28"/>
      <c r="RQI924" s="28"/>
      <c r="RQJ924" s="28"/>
      <c r="RQK924" s="28"/>
      <c r="RQL924" s="28"/>
      <c r="RQM924" s="28"/>
      <c r="RQN924" s="28"/>
      <c r="RQO924" s="28"/>
      <c r="RQP924" s="28"/>
      <c r="RQQ924" s="28"/>
      <c r="RQR924" s="28"/>
      <c r="RQS924" s="28"/>
      <c r="RQT924" s="28"/>
      <c r="RQU924" s="28"/>
      <c r="RQV924" s="28"/>
      <c r="RQW924" s="28"/>
      <c r="RQX924" s="28"/>
      <c r="RQY924" s="28"/>
      <c r="RQZ924" s="28"/>
      <c r="RRA924" s="28"/>
      <c r="RRB924" s="28"/>
      <c r="RRC924" s="28"/>
      <c r="RRD924" s="28"/>
      <c r="RRE924" s="28"/>
      <c r="RRF924" s="28"/>
      <c r="RRG924" s="28"/>
      <c r="RRH924" s="28"/>
      <c r="RRI924" s="28"/>
      <c r="RRJ924" s="28"/>
      <c r="RRK924" s="28"/>
      <c r="RRL924" s="28"/>
      <c r="RRM924" s="28"/>
      <c r="RRN924" s="28"/>
      <c r="RRO924" s="28"/>
      <c r="RRP924" s="28"/>
      <c r="RRQ924" s="28"/>
      <c r="RRR924" s="28"/>
      <c r="RRS924" s="28"/>
      <c r="RRT924" s="28"/>
      <c r="RRU924" s="28"/>
      <c r="RRV924" s="28"/>
      <c r="RRW924" s="28"/>
      <c r="RRX924" s="28"/>
      <c r="RRY924" s="28"/>
      <c r="RRZ924" s="28"/>
      <c r="RSA924" s="28"/>
      <c r="RSB924" s="28"/>
      <c r="RSC924" s="28"/>
      <c r="RSD924" s="28"/>
      <c r="RSE924" s="28"/>
      <c r="RSF924" s="28"/>
      <c r="RSG924" s="28"/>
      <c r="RSH924" s="28"/>
      <c r="RSI924" s="28"/>
      <c r="RSJ924" s="28"/>
      <c r="RSK924" s="28"/>
      <c r="RSL924" s="28"/>
      <c r="RSM924" s="28"/>
      <c r="RSN924" s="28"/>
      <c r="RSO924" s="28"/>
      <c r="RSP924" s="28"/>
      <c r="RSQ924" s="28"/>
      <c r="RSR924" s="28"/>
      <c r="RSS924" s="28"/>
      <c r="RST924" s="28"/>
      <c r="RSU924" s="28"/>
      <c r="RSV924" s="28"/>
      <c r="RSW924" s="28"/>
      <c r="RSX924" s="28"/>
      <c r="RSY924" s="28"/>
      <c r="RSZ924" s="28"/>
      <c r="RTA924" s="28"/>
      <c r="RTB924" s="28"/>
      <c r="RTC924" s="28"/>
      <c r="RTD924" s="28"/>
      <c r="RTE924" s="28"/>
      <c r="RTF924" s="28"/>
      <c r="RTG924" s="28"/>
      <c r="RTH924" s="28"/>
      <c r="RTI924" s="28"/>
      <c r="RTJ924" s="28"/>
      <c r="RTK924" s="28"/>
      <c r="RTL924" s="28"/>
      <c r="RTM924" s="28"/>
      <c r="RTN924" s="28"/>
      <c r="RTO924" s="28"/>
      <c r="RTP924" s="28"/>
      <c r="RTQ924" s="28"/>
      <c r="RTR924" s="28"/>
      <c r="RTS924" s="28"/>
      <c r="RTT924" s="28"/>
      <c r="RTU924" s="28"/>
      <c r="RTV924" s="28"/>
      <c r="RTW924" s="28"/>
      <c r="RTX924" s="28"/>
      <c r="RTY924" s="28"/>
      <c r="RTZ924" s="28"/>
      <c r="RUA924" s="28"/>
      <c r="RUB924" s="28"/>
      <c r="RUC924" s="28"/>
      <c r="RUD924" s="28"/>
      <c r="RUE924" s="28"/>
      <c r="RUF924" s="28"/>
      <c r="RUG924" s="28"/>
      <c r="RUH924" s="28"/>
      <c r="RUI924" s="28"/>
      <c r="RUJ924" s="28"/>
      <c r="RUK924" s="28"/>
      <c r="RUL924" s="28"/>
      <c r="RUM924" s="28"/>
      <c r="RUN924" s="28"/>
      <c r="RUO924" s="28"/>
      <c r="RUP924" s="28"/>
      <c r="RUQ924" s="28"/>
      <c r="RUR924" s="28"/>
      <c r="RUS924" s="28"/>
      <c r="RUT924" s="28"/>
      <c r="RUU924" s="28"/>
      <c r="RUV924" s="28"/>
      <c r="RUW924" s="28"/>
      <c r="RUX924" s="28"/>
      <c r="RUY924" s="28"/>
      <c r="RUZ924" s="28"/>
      <c r="RVA924" s="28"/>
      <c r="RVB924" s="28"/>
      <c r="RVC924" s="28"/>
      <c r="RVD924" s="28"/>
      <c r="RVE924" s="28"/>
      <c r="RVF924" s="28"/>
      <c r="RVG924" s="28"/>
      <c r="RVH924" s="28"/>
      <c r="RVI924" s="28"/>
      <c r="RVJ924" s="28"/>
      <c r="RVK924" s="28"/>
      <c r="RVL924" s="28"/>
      <c r="RVM924" s="28"/>
      <c r="RVN924" s="28"/>
      <c r="RVO924" s="28"/>
      <c r="RVP924" s="28"/>
      <c r="RVQ924" s="28"/>
      <c r="RVR924" s="28"/>
      <c r="RVS924" s="28"/>
      <c r="RVT924" s="28"/>
      <c r="RVU924" s="28"/>
      <c r="RVV924" s="28"/>
      <c r="RVW924" s="28"/>
      <c r="RVX924" s="28"/>
      <c r="RVY924" s="28"/>
      <c r="RVZ924" s="28"/>
      <c r="RWA924" s="28"/>
      <c r="RWB924" s="28"/>
      <c r="RWC924" s="28"/>
      <c r="RWD924" s="28"/>
      <c r="RWE924" s="28"/>
      <c r="RWF924" s="28"/>
      <c r="RWG924" s="28"/>
      <c r="RWH924" s="28"/>
      <c r="RWI924" s="28"/>
      <c r="RWJ924" s="28"/>
      <c r="RWK924" s="28"/>
      <c r="RWL924" s="28"/>
      <c r="RWM924" s="28"/>
      <c r="RWN924" s="28"/>
      <c r="RWO924" s="28"/>
      <c r="RWP924" s="28"/>
      <c r="RWQ924" s="28"/>
      <c r="RWR924" s="28"/>
      <c r="RWS924" s="28"/>
      <c r="RWT924" s="28"/>
      <c r="RWU924" s="28"/>
      <c r="RWV924" s="28"/>
      <c r="RWW924" s="28"/>
      <c r="RWX924" s="28"/>
      <c r="RWY924" s="28"/>
      <c r="RWZ924" s="28"/>
      <c r="RXA924" s="28"/>
      <c r="RXB924" s="28"/>
      <c r="RXC924" s="28"/>
      <c r="RXD924" s="28"/>
      <c r="RXE924" s="28"/>
      <c r="RXF924" s="28"/>
      <c r="RXG924" s="28"/>
      <c r="RXH924" s="28"/>
      <c r="RXI924" s="28"/>
      <c r="RXJ924" s="28"/>
      <c r="RXK924" s="28"/>
      <c r="RXL924" s="28"/>
      <c r="RXM924" s="28"/>
      <c r="RXN924" s="28"/>
      <c r="RXO924" s="28"/>
      <c r="RXP924" s="28"/>
      <c r="RXQ924" s="28"/>
      <c r="RXR924" s="28"/>
      <c r="RXS924" s="28"/>
      <c r="RXT924" s="28"/>
      <c r="RXU924" s="28"/>
      <c r="RXV924" s="28"/>
      <c r="RXW924" s="28"/>
      <c r="RXX924" s="28"/>
      <c r="RXY924" s="28"/>
      <c r="RXZ924" s="28"/>
      <c r="RYA924" s="28"/>
      <c r="RYB924" s="28"/>
      <c r="RYC924" s="28"/>
      <c r="RYD924" s="28"/>
      <c r="RYE924" s="28"/>
      <c r="RYF924" s="28"/>
      <c r="RYG924" s="28"/>
      <c r="RYH924" s="28"/>
      <c r="RYI924" s="28"/>
      <c r="RYJ924" s="28"/>
      <c r="RYK924" s="28"/>
      <c r="RYL924" s="28"/>
      <c r="RYM924" s="28"/>
      <c r="RYN924" s="28"/>
      <c r="RYO924" s="28"/>
      <c r="RYP924" s="28"/>
      <c r="RYQ924" s="28"/>
      <c r="RYR924" s="28"/>
      <c r="RYS924" s="28"/>
      <c r="RYT924" s="28"/>
      <c r="RYU924" s="28"/>
      <c r="RYV924" s="28"/>
      <c r="RYW924" s="28"/>
      <c r="RYX924" s="28"/>
      <c r="RYY924" s="28"/>
      <c r="RYZ924" s="28"/>
      <c r="RZA924" s="28"/>
      <c r="RZB924" s="28"/>
      <c r="RZC924" s="28"/>
      <c r="RZD924" s="28"/>
      <c r="RZE924" s="28"/>
      <c r="RZF924" s="28"/>
      <c r="RZG924" s="28"/>
      <c r="RZH924" s="28"/>
      <c r="RZI924" s="28"/>
      <c r="RZJ924" s="28"/>
      <c r="RZK924" s="28"/>
      <c r="RZL924" s="28"/>
      <c r="RZM924" s="28"/>
      <c r="RZN924" s="28"/>
      <c r="RZO924" s="28"/>
      <c r="RZP924" s="28"/>
      <c r="RZQ924" s="28"/>
      <c r="RZR924" s="28"/>
      <c r="RZS924" s="28"/>
      <c r="RZT924" s="28"/>
      <c r="RZU924" s="28"/>
      <c r="RZV924" s="28"/>
      <c r="RZW924" s="28"/>
      <c r="RZX924" s="28"/>
      <c r="RZY924" s="28"/>
      <c r="RZZ924" s="28"/>
      <c r="SAA924" s="28"/>
      <c r="SAB924" s="28"/>
      <c r="SAC924" s="28"/>
      <c r="SAD924" s="28"/>
      <c r="SAE924" s="28"/>
      <c r="SAF924" s="28"/>
      <c r="SAG924" s="28"/>
      <c r="SAH924" s="28"/>
      <c r="SAI924" s="28"/>
      <c r="SAJ924" s="28"/>
      <c r="SAK924" s="28"/>
      <c r="SAL924" s="28"/>
      <c r="SAM924" s="28"/>
      <c r="SAN924" s="28"/>
      <c r="SAO924" s="28"/>
      <c r="SAP924" s="28"/>
      <c r="SAQ924" s="28"/>
      <c r="SAR924" s="28"/>
      <c r="SAS924" s="28"/>
      <c r="SAT924" s="28"/>
      <c r="SAU924" s="28"/>
      <c r="SAV924" s="28"/>
      <c r="SAW924" s="28"/>
      <c r="SAX924" s="28"/>
      <c r="SAY924" s="28"/>
      <c r="SAZ924" s="28"/>
      <c r="SBA924" s="28"/>
      <c r="SBB924" s="28"/>
      <c r="SBC924" s="28"/>
      <c r="SBD924" s="28"/>
      <c r="SBE924" s="28"/>
      <c r="SBF924" s="28"/>
      <c r="SBG924" s="28"/>
      <c r="SBH924" s="28"/>
      <c r="SBI924" s="28"/>
      <c r="SBJ924" s="28"/>
      <c r="SBK924" s="28"/>
      <c r="SBL924" s="28"/>
      <c r="SBM924" s="28"/>
      <c r="SBN924" s="28"/>
      <c r="SBO924" s="28"/>
      <c r="SBP924" s="28"/>
      <c r="SBQ924" s="28"/>
      <c r="SBR924" s="28"/>
      <c r="SBS924" s="28"/>
      <c r="SBT924" s="28"/>
      <c r="SBU924" s="28"/>
      <c r="SBV924" s="28"/>
      <c r="SBW924" s="28"/>
      <c r="SBX924" s="28"/>
      <c r="SBY924" s="28"/>
      <c r="SBZ924" s="28"/>
      <c r="SCA924" s="28"/>
      <c r="SCB924" s="28"/>
      <c r="SCC924" s="28"/>
      <c r="SCD924" s="28"/>
      <c r="SCE924" s="28"/>
      <c r="SCF924" s="28"/>
      <c r="SCG924" s="28"/>
      <c r="SCH924" s="28"/>
      <c r="SCI924" s="28"/>
      <c r="SCJ924" s="28"/>
      <c r="SCK924" s="28"/>
      <c r="SCL924" s="28"/>
      <c r="SCM924" s="28"/>
      <c r="SCN924" s="28"/>
      <c r="SCO924" s="28"/>
      <c r="SCP924" s="28"/>
      <c r="SCQ924" s="28"/>
      <c r="SCR924" s="28"/>
      <c r="SCS924" s="28"/>
      <c r="SCT924" s="28"/>
      <c r="SCU924" s="28"/>
      <c r="SCV924" s="28"/>
      <c r="SCW924" s="28"/>
      <c r="SCX924" s="28"/>
      <c r="SCY924" s="28"/>
      <c r="SCZ924" s="28"/>
      <c r="SDA924" s="28"/>
      <c r="SDB924" s="28"/>
      <c r="SDC924" s="28"/>
      <c r="SDD924" s="28"/>
      <c r="SDE924" s="28"/>
      <c r="SDF924" s="28"/>
      <c r="SDG924" s="28"/>
      <c r="SDH924" s="28"/>
      <c r="SDI924" s="28"/>
      <c r="SDJ924" s="28"/>
      <c r="SDK924" s="28"/>
      <c r="SDL924" s="28"/>
      <c r="SDM924" s="28"/>
      <c r="SDN924" s="28"/>
      <c r="SDO924" s="28"/>
      <c r="SDP924" s="28"/>
      <c r="SDQ924" s="28"/>
      <c r="SDR924" s="28"/>
      <c r="SDS924" s="28"/>
      <c r="SDT924" s="28"/>
      <c r="SDU924" s="28"/>
      <c r="SDV924" s="28"/>
      <c r="SDW924" s="28"/>
      <c r="SDX924" s="28"/>
      <c r="SDY924" s="28"/>
      <c r="SDZ924" s="28"/>
      <c r="SEA924" s="28"/>
      <c r="SEB924" s="28"/>
      <c r="SEC924" s="28"/>
      <c r="SED924" s="28"/>
      <c r="SEE924" s="28"/>
      <c r="SEF924" s="28"/>
      <c r="SEG924" s="28"/>
      <c r="SEH924" s="28"/>
      <c r="SEI924" s="28"/>
      <c r="SEJ924" s="28"/>
      <c r="SEK924" s="28"/>
      <c r="SEL924" s="28"/>
      <c r="SEM924" s="28"/>
      <c r="SEN924" s="28"/>
      <c r="SEO924" s="28"/>
      <c r="SEP924" s="28"/>
      <c r="SEQ924" s="28"/>
      <c r="SER924" s="28"/>
      <c r="SES924" s="28"/>
      <c r="SET924" s="28"/>
      <c r="SEU924" s="28"/>
      <c r="SEV924" s="28"/>
      <c r="SEW924" s="28"/>
      <c r="SEX924" s="28"/>
      <c r="SEY924" s="28"/>
      <c r="SEZ924" s="28"/>
      <c r="SFA924" s="28"/>
      <c r="SFB924" s="28"/>
      <c r="SFC924" s="28"/>
      <c r="SFD924" s="28"/>
      <c r="SFE924" s="28"/>
      <c r="SFF924" s="28"/>
      <c r="SFG924" s="28"/>
      <c r="SFH924" s="28"/>
      <c r="SFI924" s="28"/>
      <c r="SFJ924" s="28"/>
      <c r="SFK924" s="28"/>
      <c r="SFL924" s="28"/>
      <c r="SFM924" s="28"/>
      <c r="SFN924" s="28"/>
      <c r="SFO924" s="28"/>
      <c r="SFP924" s="28"/>
      <c r="SFQ924" s="28"/>
      <c r="SFR924" s="28"/>
      <c r="SFS924" s="28"/>
      <c r="SFT924" s="28"/>
      <c r="SFU924" s="28"/>
      <c r="SFV924" s="28"/>
      <c r="SFW924" s="28"/>
      <c r="SFX924" s="28"/>
      <c r="SFY924" s="28"/>
      <c r="SFZ924" s="28"/>
      <c r="SGA924" s="28"/>
      <c r="SGB924" s="28"/>
      <c r="SGC924" s="28"/>
      <c r="SGD924" s="28"/>
      <c r="SGE924" s="28"/>
      <c r="SGF924" s="28"/>
      <c r="SGG924" s="28"/>
      <c r="SGH924" s="28"/>
      <c r="SGI924" s="28"/>
      <c r="SGJ924" s="28"/>
      <c r="SGK924" s="28"/>
      <c r="SGL924" s="28"/>
      <c r="SGM924" s="28"/>
      <c r="SGN924" s="28"/>
      <c r="SGO924" s="28"/>
      <c r="SGP924" s="28"/>
      <c r="SGQ924" s="28"/>
      <c r="SGR924" s="28"/>
      <c r="SGS924" s="28"/>
      <c r="SGT924" s="28"/>
      <c r="SGU924" s="28"/>
      <c r="SGV924" s="28"/>
      <c r="SGW924" s="28"/>
      <c r="SGX924" s="28"/>
      <c r="SGY924" s="28"/>
      <c r="SGZ924" s="28"/>
      <c r="SHA924" s="28"/>
      <c r="SHB924" s="28"/>
      <c r="SHC924" s="28"/>
      <c r="SHD924" s="28"/>
      <c r="SHE924" s="28"/>
      <c r="SHF924" s="28"/>
      <c r="SHG924" s="28"/>
      <c r="SHH924" s="28"/>
      <c r="SHI924" s="28"/>
      <c r="SHJ924" s="28"/>
      <c r="SHK924" s="28"/>
      <c r="SHL924" s="28"/>
      <c r="SHM924" s="28"/>
      <c r="SHN924" s="28"/>
      <c r="SHO924" s="28"/>
      <c r="SHP924" s="28"/>
      <c r="SHQ924" s="28"/>
      <c r="SHR924" s="28"/>
      <c r="SHS924" s="28"/>
      <c r="SHT924" s="28"/>
      <c r="SHU924" s="28"/>
      <c r="SHV924" s="28"/>
      <c r="SHW924" s="28"/>
      <c r="SHX924" s="28"/>
      <c r="SHY924" s="28"/>
      <c r="SHZ924" s="28"/>
      <c r="SIA924" s="28"/>
      <c r="SIB924" s="28"/>
      <c r="SIC924" s="28"/>
      <c r="SID924" s="28"/>
      <c r="SIE924" s="28"/>
      <c r="SIF924" s="28"/>
      <c r="SIG924" s="28"/>
      <c r="SIH924" s="28"/>
      <c r="SII924" s="28"/>
      <c r="SIJ924" s="28"/>
      <c r="SIK924" s="28"/>
      <c r="SIL924" s="28"/>
      <c r="SIM924" s="28"/>
      <c r="SIN924" s="28"/>
      <c r="SIO924" s="28"/>
      <c r="SIP924" s="28"/>
      <c r="SIQ924" s="28"/>
      <c r="SIR924" s="28"/>
      <c r="SIS924" s="28"/>
      <c r="SIT924" s="28"/>
      <c r="SIU924" s="28"/>
      <c r="SIV924" s="28"/>
      <c r="SIW924" s="28"/>
      <c r="SIX924" s="28"/>
      <c r="SIY924" s="28"/>
      <c r="SIZ924" s="28"/>
      <c r="SJA924" s="28"/>
      <c r="SJB924" s="28"/>
      <c r="SJC924" s="28"/>
      <c r="SJD924" s="28"/>
      <c r="SJE924" s="28"/>
      <c r="SJF924" s="28"/>
      <c r="SJG924" s="28"/>
      <c r="SJH924" s="28"/>
      <c r="SJI924" s="28"/>
      <c r="SJJ924" s="28"/>
      <c r="SJK924" s="28"/>
      <c r="SJL924" s="28"/>
      <c r="SJM924" s="28"/>
      <c r="SJN924" s="28"/>
      <c r="SJO924" s="28"/>
      <c r="SJP924" s="28"/>
      <c r="SJQ924" s="28"/>
      <c r="SJR924" s="28"/>
      <c r="SJS924" s="28"/>
      <c r="SJT924" s="28"/>
      <c r="SJU924" s="28"/>
      <c r="SJV924" s="28"/>
      <c r="SJW924" s="28"/>
      <c r="SJX924" s="28"/>
      <c r="SJY924" s="28"/>
      <c r="SJZ924" s="28"/>
      <c r="SKA924" s="28"/>
      <c r="SKB924" s="28"/>
      <c r="SKC924" s="28"/>
      <c r="SKD924" s="28"/>
      <c r="SKE924" s="28"/>
      <c r="SKF924" s="28"/>
      <c r="SKG924" s="28"/>
      <c r="SKH924" s="28"/>
      <c r="SKI924" s="28"/>
      <c r="SKJ924" s="28"/>
      <c r="SKK924" s="28"/>
      <c r="SKL924" s="28"/>
      <c r="SKM924" s="28"/>
      <c r="SKN924" s="28"/>
      <c r="SKO924" s="28"/>
      <c r="SKP924" s="28"/>
      <c r="SKQ924" s="28"/>
      <c r="SKR924" s="28"/>
      <c r="SKS924" s="28"/>
      <c r="SKT924" s="28"/>
      <c r="SKU924" s="28"/>
      <c r="SKV924" s="28"/>
      <c r="SKW924" s="28"/>
      <c r="SKX924" s="28"/>
      <c r="SKY924" s="28"/>
      <c r="SKZ924" s="28"/>
      <c r="SLA924" s="28"/>
      <c r="SLB924" s="28"/>
      <c r="SLC924" s="28"/>
      <c r="SLD924" s="28"/>
      <c r="SLE924" s="28"/>
      <c r="SLF924" s="28"/>
      <c r="SLG924" s="28"/>
      <c r="SLH924" s="28"/>
      <c r="SLI924" s="28"/>
      <c r="SLJ924" s="28"/>
      <c r="SLK924" s="28"/>
      <c r="SLL924" s="28"/>
      <c r="SLM924" s="28"/>
      <c r="SLN924" s="28"/>
      <c r="SLO924" s="28"/>
      <c r="SLP924" s="28"/>
      <c r="SLQ924" s="28"/>
      <c r="SLR924" s="28"/>
      <c r="SLS924" s="28"/>
      <c r="SLT924" s="28"/>
      <c r="SLU924" s="28"/>
      <c r="SLV924" s="28"/>
      <c r="SLW924" s="28"/>
      <c r="SLX924" s="28"/>
      <c r="SLY924" s="28"/>
      <c r="SLZ924" s="28"/>
      <c r="SMA924" s="28"/>
      <c r="SMB924" s="28"/>
      <c r="SMC924" s="28"/>
      <c r="SMD924" s="28"/>
      <c r="SME924" s="28"/>
      <c r="SMF924" s="28"/>
      <c r="SMG924" s="28"/>
      <c r="SMH924" s="28"/>
      <c r="SMI924" s="28"/>
      <c r="SMJ924" s="28"/>
      <c r="SMK924" s="28"/>
      <c r="SML924" s="28"/>
      <c r="SMM924" s="28"/>
      <c r="SMN924" s="28"/>
      <c r="SMO924" s="28"/>
      <c r="SMP924" s="28"/>
      <c r="SMQ924" s="28"/>
      <c r="SMR924" s="28"/>
      <c r="SMS924" s="28"/>
      <c r="SMT924" s="28"/>
      <c r="SMU924" s="28"/>
      <c r="SMV924" s="28"/>
      <c r="SMW924" s="28"/>
      <c r="SMX924" s="28"/>
      <c r="SMY924" s="28"/>
      <c r="SMZ924" s="28"/>
      <c r="SNA924" s="28"/>
      <c r="SNB924" s="28"/>
      <c r="SNC924" s="28"/>
      <c r="SND924" s="28"/>
      <c r="SNE924" s="28"/>
      <c r="SNF924" s="28"/>
      <c r="SNG924" s="28"/>
      <c r="SNH924" s="28"/>
      <c r="SNI924" s="28"/>
      <c r="SNJ924" s="28"/>
      <c r="SNK924" s="28"/>
      <c r="SNL924" s="28"/>
      <c r="SNM924" s="28"/>
      <c r="SNN924" s="28"/>
      <c r="SNO924" s="28"/>
      <c r="SNP924" s="28"/>
      <c r="SNQ924" s="28"/>
      <c r="SNR924" s="28"/>
      <c r="SNS924" s="28"/>
      <c r="SNT924" s="28"/>
      <c r="SNU924" s="28"/>
      <c r="SNV924" s="28"/>
      <c r="SNW924" s="28"/>
      <c r="SNX924" s="28"/>
      <c r="SNY924" s="28"/>
      <c r="SNZ924" s="28"/>
      <c r="SOA924" s="28"/>
      <c r="SOB924" s="28"/>
      <c r="SOC924" s="28"/>
      <c r="SOD924" s="28"/>
      <c r="SOE924" s="28"/>
      <c r="SOF924" s="28"/>
      <c r="SOG924" s="28"/>
      <c r="SOH924" s="28"/>
      <c r="SOI924" s="28"/>
      <c r="SOJ924" s="28"/>
      <c r="SOK924" s="28"/>
      <c r="SOL924" s="28"/>
      <c r="SOM924" s="28"/>
      <c r="SON924" s="28"/>
      <c r="SOO924" s="28"/>
      <c r="SOP924" s="28"/>
      <c r="SOQ924" s="28"/>
      <c r="SOR924" s="28"/>
      <c r="SOS924" s="28"/>
      <c r="SOT924" s="28"/>
      <c r="SOU924" s="28"/>
      <c r="SOV924" s="28"/>
      <c r="SOW924" s="28"/>
      <c r="SOX924" s="28"/>
      <c r="SOY924" s="28"/>
      <c r="SOZ924" s="28"/>
      <c r="SPA924" s="28"/>
      <c r="SPB924" s="28"/>
      <c r="SPC924" s="28"/>
      <c r="SPD924" s="28"/>
      <c r="SPE924" s="28"/>
      <c r="SPF924" s="28"/>
      <c r="SPG924" s="28"/>
      <c r="SPH924" s="28"/>
      <c r="SPI924" s="28"/>
      <c r="SPJ924" s="28"/>
      <c r="SPK924" s="28"/>
      <c r="SPL924" s="28"/>
      <c r="SPM924" s="28"/>
      <c r="SPN924" s="28"/>
      <c r="SPO924" s="28"/>
      <c r="SPP924" s="28"/>
      <c r="SPQ924" s="28"/>
      <c r="SPR924" s="28"/>
      <c r="SPS924" s="28"/>
      <c r="SPT924" s="28"/>
      <c r="SPU924" s="28"/>
      <c r="SPV924" s="28"/>
      <c r="SPW924" s="28"/>
      <c r="SPX924" s="28"/>
      <c r="SPY924" s="28"/>
      <c r="SPZ924" s="28"/>
      <c r="SQA924" s="28"/>
      <c r="SQB924" s="28"/>
      <c r="SQC924" s="28"/>
      <c r="SQD924" s="28"/>
      <c r="SQE924" s="28"/>
      <c r="SQF924" s="28"/>
      <c r="SQG924" s="28"/>
      <c r="SQH924" s="28"/>
      <c r="SQI924" s="28"/>
      <c r="SQJ924" s="28"/>
      <c r="SQK924" s="28"/>
      <c r="SQL924" s="28"/>
      <c r="SQM924" s="28"/>
      <c r="SQN924" s="28"/>
      <c r="SQO924" s="28"/>
      <c r="SQP924" s="28"/>
      <c r="SQQ924" s="28"/>
      <c r="SQR924" s="28"/>
      <c r="SQS924" s="28"/>
      <c r="SQT924" s="28"/>
      <c r="SQU924" s="28"/>
      <c r="SQV924" s="28"/>
      <c r="SQW924" s="28"/>
      <c r="SQX924" s="28"/>
      <c r="SQY924" s="28"/>
      <c r="SQZ924" s="28"/>
      <c r="SRA924" s="28"/>
      <c r="SRB924" s="28"/>
      <c r="SRC924" s="28"/>
      <c r="SRD924" s="28"/>
      <c r="SRE924" s="28"/>
      <c r="SRF924" s="28"/>
      <c r="SRG924" s="28"/>
      <c r="SRH924" s="28"/>
      <c r="SRI924" s="28"/>
      <c r="SRJ924" s="28"/>
      <c r="SRK924" s="28"/>
      <c r="SRL924" s="28"/>
      <c r="SRM924" s="28"/>
      <c r="SRN924" s="28"/>
      <c r="SRO924" s="28"/>
      <c r="SRP924" s="28"/>
      <c r="SRQ924" s="28"/>
      <c r="SRR924" s="28"/>
      <c r="SRS924" s="28"/>
      <c r="SRT924" s="28"/>
      <c r="SRU924" s="28"/>
      <c r="SRV924" s="28"/>
      <c r="SRW924" s="28"/>
      <c r="SRX924" s="28"/>
      <c r="SRY924" s="28"/>
      <c r="SRZ924" s="28"/>
      <c r="SSA924" s="28"/>
      <c r="SSB924" s="28"/>
      <c r="SSC924" s="28"/>
      <c r="SSD924" s="28"/>
      <c r="SSE924" s="28"/>
      <c r="SSF924" s="28"/>
      <c r="SSG924" s="28"/>
      <c r="SSH924" s="28"/>
      <c r="SSI924" s="28"/>
      <c r="SSJ924" s="28"/>
      <c r="SSK924" s="28"/>
      <c r="SSL924" s="28"/>
      <c r="SSM924" s="28"/>
      <c r="SSN924" s="28"/>
      <c r="SSO924" s="28"/>
      <c r="SSP924" s="28"/>
      <c r="SSQ924" s="28"/>
      <c r="SSR924" s="28"/>
      <c r="SSS924" s="28"/>
      <c r="SST924" s="28"/>
      <c r="SSU924" s="28"/>
      <c r="SSV924" s="28"/>
      <c r="SSW924" s="28"/>
      <c r="SSX924" s="28"/>
      <c r="SSY924" s="28"/>
      <c r="SSZ924" s="28"/>
      <c r="STA924" s="28"/>
      <c r="STB924" s="28"/>
      <c r="STC924" s="28"/>
      <c r="STD924" s="28"/>
      <c r="STE924" s="28"/>
      <c r="STF924" s="28"/>
      <c r="STG924" s="28"/>
      <c r="STH924" s="28"/>
      <c r="STI924" s="28"/>
      <c r="STJ924" s="28"/>
      <c r="STK924" s="28"/>
      <c r="STL924" s="28"/>
      <c r="STM924" s="28"/>
      <c r="STN924" s="28"/>
      <c r="STO924" s="28"/>
      <c r="STP924" s="28"/>
      <c r="STQ924" s="28"/>
      <c r="STR924" s="28"/>
      <c r="STS924" s="28"/>
      <c r="STT924" s="28"/>
      <c r="STU924" s="28"/>
      <c r="STV924" s="28"/>
      <c r="STW924" s="28"/>
      <c r="STX924" s="28"/>
      <c r="STY924" s="28"/>
      <c r="STZ924" s="28"/>
      <c r="SUA924" s="28"/>
      <c r="SUB924" s="28"/>
      <c r="SUC924" s="28"/>
      <c r="SUD924" s="28"/>
      <c r="SUE924" s="28"/>
      <c r="SUF924" s="28"/>
      <c r="SUG924" s="28"/>
      <c r="SUH924" s="28"/>
      <c r="SUI924" s="28"/>
      <c r="SUJ924" s="28"/>
      <c r="SUK924" s="28"/>
      <c r="SUL924" s="28"/>
      <c r="SUM924" s="28"/>
      <c r="SUN924" s="28"/>
      <c r="SUO924" s="28"/>
      <c r="SUP924" s="28"/>
      <c r="SUQ924" s="28"/>
      <c r="SUR924" s="28"/>
      <c r="SUS924" s="28"/>
      <c r="SUT924" s="28"/>
      <c r="SUU924" s="28"/>
      <c r="SUV924" s="28"/>
      <c r="SUW924" s="28"/>
      <c r="SUX924" s="28"/>
      <c r="SUY924" s="28"/>
      <c r="SUZ924" s="28"/>
      <c r="SVA924" s="28"/>
      <c r="SVB924" s="28"/>
      <c r="SVC924" s="28"/>
      <c r="SVD924" s="28"/>
      <c r="SVE924" s="28"/>
      <c r="SVF924" s="28"/>
      <c r="SVG924" s="28"/>
      <c r="SVH924" s="28"/>
      <c r="SVI924" s="28"/>
      <c r="SVJ924" s="28"/>
      <c r="SVK924" s="28"/>
      <c r="SVL924" s="28"/>
      <c r="SVM924" s="28"/>
      <c r="SVN924" s="28"/>
      <c r="SVO924" s="28"/>
      <c r="SVP924" s="28"/>
      <c r="SVQ924" s="28"/>
      <c r="SVR924" s="28"/>
      <c r="SVS924" s="28"/>
      <c r="SVT924" s="28"/>
      <c r="SVU924" s="28"/>
      <c r="SVV924" s="28"/>
      <c r="SVW924" s="28"/>
      <c r="SVX924" s="28"/>
      <c r="SVY924" s="28"/>
      <c r="SVZ924" s="28"/>
      <c r="SWA924" s="28"/>
      <c r="SWB924" s="28"/>
      <c r="SWC924" s="28"/>
      <c r="SWD924" s="28"/>
      <c r="SWE924" s="28"/>
      <c r="SWF924" s="28"/>
      <c r="SWG924" s="28"/>
      <c r="SWH924" s="28"/>
      <c r="SWI924" s="28"/>
      <c r="SWJ924" s="28"/>
      <c r="SWK924" s="28"/>
      <c r="SWL924" s="28"/>
      <c r="SWM924" s="28"/>
      <c r="SWN924" s="28"/>
      <c r="SWO924" s="28"/>
      <c r="SWP924" s="28"/>
      <c r="SWQ924" s="28"/>
      <c r="SWR924" s="28"/>
      <c r="SWS924" s="28"/>
      <c r="SWT924" s="28"/>
      <c r="SWU924" s="28"/>
      <c r="SWV924" s="28"/>
      <c r="SWW924" s="28"/>
      <c r="SWX924" s="28"/>
      <c r="SWY924" s="28"/>
      <c r="SWZ924" s="28"/>
      <c r="SXA924" s="28"/>
      <c r="SXB924" s="28"/>
      <c r="SXC924" s="28"/>
      <c r="SXD924" s="28"/>
      <c r="SXE924" s="28"/>
      <c r="SXF924" s="28"/>
      <c r="SXG924" s="28"/>
      <c r="SXH924" s="28"/>
      <c r="SXI924" s="28"/>
      <c r="SXJ924" s="28"/>
      <c r="SXK924" s="28"/>
      <c r="SXL924" s="28"/>
      <c r="SXM924" s="28"/>
      <c r="SXN924" s="28"/>
      <c r="SXO924" s="28"/>
      <c r="SXP924" s="28"/>
      <c r="SXQ924" s="28"/>
      <c r="SXR924" s="28"/>
      <c r="SXS924" s="28"/>
      <c r="SXT924" s="28"/>
      <c r="SXU924" s="28"/>
      <c r="SXV924" s="28"/>
      <c r="SXW924" s="28"/>
      <c r="SXX924" s="28"/>
      <c r="SXY924" s="28"/>
      <c r="SXZ924" s="28"/>
      <c r="SYA924" s="28"/>
      <c r="SYB924" s="28"/>
      <c r="SYC924" s="28"/>
      <c r="SYD924" s="28"/>
      <c r="SYE924" s="28"/>
      <c r="SYF924" s="28"/>
      <c r="SYG924" s="28"/>
      <c r="SYH924" s="28"/>
      <c r="SYI924" s="28"/>
      <c r="SYJ924" s="28"/>
      <c r="SYK924" s="28"/>
      <c r="SYL924" s="28"/>
      <c r="SYM924" s="28"/>
      <c r="SYN924" s="28"/>
      <c r="SYO924" s="28"/>
      <c r="SYP924" s="28"/>
      <c r="SYQ924" s="28"/>
      <c r="SYR924" s="28"/>
      <c r="SYS924" s="28"/>
      <c r="SYT924" s="28"/>
      <c r="SYU924" s="28"/>
      <c r="SYV924" s="28"/>
      <c r="SYW924" s="28"/>
      <c r="SYX924" s="28"/>
      <c r="SYY924" s="28"/>
      <c r="SYZ924" s="28"/>
      <c r="SZA924" s="28"/>
      <c r="SZB924" s="28"/>
      <c r="SZC924" s="28"/>
      <c r="SZD924" s="28"/>
      <c r="SZE924" s="28"/>
      <c r="SZF924" s="28"/>
      <c r="SZG924" s="28"/>
      <c r="SZH924" s="28"/>
      <c r="SZI924" s="28"/>
      <c r="SZJ924" s="28"/>
      <c r="SZK924" s="28"/>
      <c r="SZL924" s="28"/>
      <c r="SZM924" s="28"/>
      <c r="SZN924" s="28"/>
      <c r="SZO924" s="28"/>
      <c r="SZP924" s="28"/>
      <c r="SZQ924" s="28"/>
      <c r="SZR924" s="28"/>
      <c r="SZS924" s="28"/>
      <c r="SZT924" s="28"/>
      <c r="SZU924" s="28"/>
      <c r="SZV924" s="28"/>
      <c r="SZW924" s="28"/>
      <c r="SZX924" s="28"/>
      <c r="SZY924" s="28"/>
      <c r="SZZ924" s="28"/>
      <c r="TAA924" s="28"/>
      <c r="TAB924" s="28"/>
      <c r="TAC924" s="28"/>
      <c r="TAD924" s="28"/>
      <c r="TAE924" s="28"/>
      <c r="TAF924" s="28"/>
      <c r="TAG924" s="28"/>
      <c r="TAH924" s="28"/>
      <c r="TAI924" s="28"/>
      <c r="TAJ924" s="28"/>
      <c r="TAK924" s="28"/>
      <c r="TAL924" s="28"/>
      <c r="TAM924" s="28"/>
      <c r="TAN924" s="28"/>
      <c r="TAO924" s="28"/>
      <c r="TAP924" s="28"/>
      <c r="TAQ924" s="28"/>
      <c r="TAR924" s="28"/>
      <c r="TAS924" s="28"/>
      <c r="TAT924" s="28"/>
      <c r="TAU924" s="28"/>
      <c r="TAV924" s="28"/>
      <c r="TAW924" s="28"/>
      <c r="TAX924" s="28"/>
      <c r="TAY924" s="28"/>
      <c r="TAZ924" s="28"/>
      <c r="TBA924" s="28"/>
      <c r="TBB924" s="28"/>
      <c r="TBC924" s="28"/>
      <c r="TBD924" s="28"/>
      <c r="TBE924" s="28"/>
      <c r="TBF924" s="28"/>
      <c r="TBG924" s="28"/>
      <c r="TBH924" s="28"/>
      <c r="TBI924" s="28"/>
      <c r="TBJ924" s="28"/>
      <c r="TBK924" s="28"/>
      <c r="TBL924" s="28"/>
      <c r="TBM924" s="28"/>
      <c r="TBN924" s="28"/>
      <c r="TBO924" s="28"/>
      <c r="TBP924" s="28"/>
      <c r="TBQ924" s="28"/>
      <c r="TBR924" s="28"/>
      <c r="TBS924" s="28"/>
      <c r="TBT924" s="28"/>
      <c r="TBU924" s="28"/>
      <c r="TBV924" s="28"/>
      <c r="TBW924" s="28"/>
      <c r="TBX924" s="28"/>
      <c r="TBY924" s="28"/>
      <c r="TBZ924" s="28"/>
      <c r="TCA924" s="28"/>
      <c r="TCB924" s="28"/>
      <c r="TCC924" s="28"/>
      <c r="TCD924" s="28"/>
      <c r="TCE924" s="28"/>
      <c r="TCF924" s="28"/>
      <c r="TCG924" s="28"/>
      <c r="TCH924" s="28"/>
      <c r="TCI924" s="28"/>
      <c r="TCJ924" s="28"/>
      <c r="TCK924" s="28"/>
      <c r="TCL924" s="28"/>
      <c r="TCM924" s="28"/>
      <c r="TCN924" s="28"/>
      <c r="TCO924" s="28"/>
      <c r="TCP924" s="28"/>
      <c r="TCQ924" s="28"/>
      <c r="TCR924" s="28"/>
      <c r="TCS924" s="28"/>
      <c r="TCT924" s="28"/>
      <c r="TCU924" s="28"/>
      <c r="TCV924" s="28"/>
      <c r="TCW924" s="28"/>
      <c r="TCX924" s="28"/>
      <c r="TCY924" s="28"/>
      <c r="TCZ924" s="28"/>
      <c r="TDA924" s="28"/>
      <c r="TDB924" s="28"/>
      <c r="TDC924" s="28"/>
      <c r="TDD924" s="28"/>
      <c r="TDE924" s="28"/>
      <c r="TDF924" s="28"/>
      <c r="TDG924" s="28"/>
      <c r="TDH924" s="28"/>
      <c r="TDI924" s="28"/>
      <c r="TDJ924" s="28"/>
      <c r="TDK924" s="28"/>
      <c r="TDL924" s="28"/>
      <c r="TDM924" s="28"/>
      <c r="TDN924" s="28"/>
      <c r="TDO924" s="28"/>
      <c r="TDP924" s="28"/>
      <c r="TDQ924" s="28"/>
      <c r="TDR924" s="28"/>
      <c r="TDS924" s="28"/>
      <c r="TDT924" s="28"/>
      <c r="TDU924" s="28"/>
      <c r="TDV924" s="28"/>
      <c r="TDW924" s="28"/>
      <c r="TDX924" s="28"/>
      <c r="TDY924" s="28"/>
      <c r="TDZ924" s="28"/>
      <c r="TEA924" s="28"/>
      <c r="TEB924" s="28"/>
      <c r="TEC924" s="28"/>
      <c r="TED924" s="28"/>
      <c r="TEE924" s="28"/>
      <c r="TEF924" s="28"/>
      <c r="TEG924" s="28"/>
      <c r="TEH924" s="28"/>
      <c r="TEI924" s="28"/>
      <c r="TEJ924" s="28"/>
      <c r="TEK924" s="28"/>
      <c r="TEL924" s="28"/>
      <c r="TEM924" s="28"/>
      <c r="TEN924" s="28"/>
      <c r="TEO924" s="28"/>
      <c r="TEP924" s="28"/>
      <c r="TEQ924" s="28"/>
      <c r="TER924" s="28"/>
      <c r="TES924" s="28"/>
      <c r="TET924" s="28"/>
      <c r="TEU924" s="28"/>
      <c r="TEV924" s="28"/>
      <c r="TEW924" s="28"/>
      <c r="TEX924" s="28"/>
      <c r="TEY924" s="28"/>
      <c r="TEZ924" s="28"/>
      <c r="TFA924" s="28"/>
      <c r="TFB924" s="28"/>
      <c r="TFC924" s="28"/>
      <c r="TFD924" s="28"/>
      <c r="TFE924" s="28"/>
      <c r="TFF924" s="28"/>
      <c r="TFG924" s="28"/>
      <c r="TFH924" s="28"/>
      <c r="TFI924" s="28"/>
      <c r="TFJ924" s="28"/>
      <c r="TFK924" s="28"/>
      <c r="TFL924" s="28"/>
      <c r="TFM924" s="28"/>
      <c r="TFN924" s="28"/>
      <c r="TFO924" s="28"/>
      <c r="TFP924" s="28"/>
      <c r="TFQ924" s="28"/>
      <c r="TFR924" s="28"/>
      <c r="TFS924" s="28"/>
      <c r="TFT924" s="28"/>
      <c r="TFU924" s="28"/>
      <c r="TFV924" s="28"/>
      <c r="TFW924" s="28"/>
      <c r="TFX924" s="28"/>
      <c r="TFY924" s="28"/>
      <c r="TFZ924" s="28"/>
      <c r="TGA924" s="28"/>
      <c r="TGB924" s="28"/>
      <c r="TGC924" s="28"/>
      <c r="TGD924" s="28"/>
      <c r="TGE924" s="28"/>
      <c r="TGF924" s="28"/>
      <c r="TGG924" s="28"/>
      <c r="TGH924" s="28"/>
      <c r="TGI924" s="28"/>
      <c r="TGJ924" s="28"/>
      <c r="TGK924" s="28"/>
      <c r="TGL924" s="28"/>
      <c r="TGM924" s="28"/>
      <c r="TGN924" s="28"/>
      <c r="TGO924" s="28"/>
      <c r="TGP924" s="28"/>
      <c r="TGQ924" s="28"/>
      <c r="TGR924" s="28"/>
      <c r="TGS924" s="28"/>
      <c r="TGT924" s="28"/>
      <c r="TGU924" s="28"/>
      <c r="TGV924" s="28"/>
      <c r="TGW924" s="28"/>
      <c r="TGX924" s="28"/>
      <c r="TGY924" s="28"/>
      <c r="TGZ924" s="28"/>
      <c r="THA924" s="28"/>
      <c r="THB924" s="28"/>
      <c r="THC924" s="28"/>
      <c r="THD924" s="28"/>
      <c r="THE924" s="28"/>
      <c r="THF924" s="28"/>
      <c r="THG924" s="28"/>
      <c r="THH924" s="28"/>
      <c r="THI924" s="28"/>
      <c r="THJ924" s="28"/>
      <c r="THK924" s="28"/>
      <c r="THL924" s="28"/>
      <c r="THM924" s="28"/>
      <c r="THN924" s="28"/>
      <c r="THO924" s="28"/>
      <c r="THP924" s="28"/>
      <c r="THQ924" s="28"/>
      <c r="THR924" s="28"/>
      <c r="THS924" s="28"/>
      <c r="THT924" s="28"/>
      <c r="THU924" s="28"/>
      <c r="THV924" s="28"/>
      <c r="THW924" s="28"/>
      <c r="THX924" s="28"/>
      <c r="THY924" s="28"/>
      <c r="THZ924" s="28"/>
      <c r="TIA924" s="28"/>
      <c r="TIB924" s="28"/>
      <c r="TIC924" s="28"/>
      <c r="TID924" s="28"/>
      <c r="TIE924" s="28"/>
      <c r="TIF924" s="28"/>
      <c r="TIG924" s="28"/>
      <c r="TIH924" s="28"/>
      <c r="TII924" s="28"/>
      <c r="TIJ924" s="28"/>
      <c r="TIK924" s="28"/>
      <c r="TIL924" s="28"/>
      <c r="TIM924" s="28"/>
      <c r="TIN924" s="28"/>
      <c r="TIO924" s="28"/>
      <c r="TIP924" s="28"/>
      <c r="TIQ924" s="28"/>
      <c r="TIR924" s="28"/>
      <c r="TIS924" s="28"/>
      <c r="TIT924" s="28"/>
      <c r="TIU924" s="28"/>
      <c r="TIV924" s="28"/>
      <c r="TIW924" s="28"/>
      <c r="TIX924" s="28"/>
      <c r="TIY924" s="28"/>
      <c r="TIZ924" s="28"/>
      <c r="TJA924" s="28"/>
      <c r="TJB924" s="28"/>
      <c r="TJC924" s="28"/>
      <c r="TJD924" s="28"/>
      <c r="TJE924" s="28"/>
      <c r="TJF924" s="28"/>
      <c r="TJG924" s="28"/>
      <c r="TJH924" s="28"/>
      <c r="TJI924" s="28"/>
      <c r="TJJ924" s="28"/>
      <c r="TJK924" s="28"/>
      <c r="TJL924" s="28"/>
      <c r="TJM924" s="28"/>
      <c r="TJN924" s="28"/>
      <c r="TJO924" s="28"/>
      <c r="TJP924" s="28"/>
      <c r="TJQ924" s="28"/>
      <c r="TJR924" s="28"/>
      <c r="TJS924" s="28"/>
      <c r="TJT924" s="28"/>
      <c r="TJU924" s="28"/>
      <c r="TJV924" s="28"/>
      <c r="TJW924" s="28"/>
      <c r="TJX924" s="28"/>
      <c r="TJY924" s="28"/>
      <c r="TJZ924" s="28"/>
      <c r="TKA924" s="28"/>
      <c r="TKB924" s="28"/>
      <c r="TKC924" s="28"/>
      <c r="TKD924" s="28"/>
      <c r="TKE924" s="28"/>
      <c r="TKF924" s="28"/>
      <c r="TKG924" s="28"/>
      <c r="TKH924" s="28"/>
      <c r="TKI924" s="28"/>
      <c r="TKJ924" s="28"/>
      <c r="TKK924" s="28"/>
      <c r="TKL924" s="28"/>
      <c r="TKM924" s="28"/>
      <c r="TKN924" s="28"/>
      <c r="TKO924" s="28"/>
      <c r="TKP924" s="28"/>
      <c r="TKQ924" s="28"/>
      <c r="TKR924" s="28"/>
      <c r="TKS924" s="28"/>
      <c r="TKT924" s="28"/>
      <c r="TKU924" s="28"/>
      <c r="TKV924" s="28"/>
      <c r="TKW924" s="28"/>
      <c r="TKX924" s="28"/>
      <c r="TKY924" s="28"/>
      <c r="TKZ924" s="28"/>
      <c r="TLA924" s="28"/>
      <c r="TLB924" s="28"/>
      <c r="TLC924" s="28"/>
      <c r="TLD924" s="28"/>
      <c r="TLE924" s="28"/>
      <c r="TLF924" s="28"/>
      <c r="TLG924" s="28"/>
      <c r="TLH924" s="28"/>
      <c r="TLI924" s="28"/>
      <c r="TLJ924" s="28"/>
      <c r="TLK924" s="28"/>
      <c r="TLL924" s="28"/>
      <c r="TLM924" s="28"/>
      <c r="TLN924" s="28"/>
      <c r="TLO924" s="28"/>
      <c r="TLP924" s="28"/>
      <c r="TLQ924" s="28"/>
      <c r="TLR924" s="28"/>
      <c r="TLS924" s="28"/>
      <c r="TLT924" s="28"/>
      <c r="TLU924" s="28"/>
      <c r="TLV924" s="28"/>
      <c r="TLW924" s="28"/>
      <c r="TLX924" s="28"/>
      <c r="TLY924" s="28"/>
      <c r="TLZ924" s="28"/>
      <c r="TMA924" s="28"/>
      <c r="TMB924" s="28"/>
      <c r="TMC924" s="28"/>
      <c r="TMD924" s="28"/>
      <c r="TME924" s="28"/>
      <c r="TMF924" s="28"/>
      <c r="TMG924" s="28"/>
      <c r="TMH924" s="28"/>
      <c r="TMI924" s="28"/>
      <c r="TMJ924" s="28"/>
      <c r="TMK924" s="28"/>
      <c r="TML924" s="28"/>
      <c r="TMM924" s="28"/>
      <c r="TMN924" s="28"/>
      <c r="TMO924" s="28"/>
      <c r="TMP924" s="28"/>
      <c r="TMQ924" s="28"/>
      <c r="TMR924" s="28"/>
      <c r="TMS924" s="28"/>
      <c r="TMT924" s="28"/>
      <c r="TMU924" s="28"/>
      <c r="TMV924" s="28"/>
      <c r="TMW924" s="28"/>
      <c r="TMX924" s="28"/>
      <c r="TMY924" s="28"/>
      <c r="TMZ924" s="28"/>
      <c r="TNA924" s="28"/>
      <c r="TNB924" s="28"/>
      <c r="TNC924" s="28"/>
      <c r="TND924" s="28"/>
      <c r="TNE924" s="28"/>
      <c r="TNF924" s="28"/>
      <c r="TNG924" s="28"/>
      <c r="TNH924" s="28"/>
      <c r="TNI924" s="28"/>
      <c r="TNJ924" s="28"/>
      <c r="TNK924" s="28"/>
      <c r="TNL924" s="28"/>
      <c r="TNM924" s="28"/>
      <c r="TNN924" s="28"/>
      <c r="TNO924" s="28"/>
      <c r="TNP924" s="28"/>
      <c r="TNQ924" s="28"/>
      <c r="TNR924" s="28"/>
      <c r="TNS924" s="28"/>
      <c r="TNT924" s="28"/>
      <c r="TNU924" s="28"/>
      <c r="TNV924" s="28"/>
      <c r="TNW924" s="28"/>
      <c r="TNX924" s="28"/>
      <c r="TNY924" s="28"/>
      <c r="TNZ924" s="28"/>
      <c r="TOA924" s="28"/>
      <c r="TOB924" s="28"/>
      <c r="TOC924" s="28"/>
      <c r="TOD924" s="28"/>
      <c r="TOE924" s="28"/>
      <c r="TOF924" s="28"/>
      <c r="TOG924" s="28"/>
      <c r="TOH924" s="28"/>
      <c r="TOI924" s="28"/>
      <c r="TOJ924" s="28"/>
      <c r="TOK924" s="28"/>
      <c r="TOL924" s="28"/>
      <c r="TOM924" s="28"/>
      <c r="TON924" s="28"/>
      <c r="TOO924" s="28"/>
      <c r="TOP924" s="28"/>
      <c r="TOQ924" s="28"/>
      <c r="TOR924" s="28"/>
      <c r="TOS924" s="28"/>
      <c r="TOT924" s="28"/>
      <c r="TOU924" s="28"/>
      <c r="TOV924" s="28"/>
      <c r="TOW924" s="28"/>
      <c r="TOX924" s="28"/>
      <c r="TOY924" s="28"/>
      <c r="TOZ924" s="28"/>
      <c r="TPA924" s="28"/>
      <c r="TPB924" s="28"/>
      <c r="TPC924" s="28"/>
      <c r="TPD924" s="28"/>
      <c r="TPE924" s="28"/>
      <c r="TPF924" s="28"/>
      <c r="TPG924" s="28"/>
      <c r="TPH924" s="28"/>
      <c r="TPI924" s="28"/>
      <c r="TPJ924" s="28"/>
      <c r="TPK924" s="28"/>
      <c r="TPL924" s="28"/>
      <c r="TPM924" s="28"/>
      <c r="TPN924" s="28"/>
      <c r="TPO924" s="28"/>
      <c r="TPP924" s="28"/>
      <c r="TPQ924" s="28"/>
      <c r="TPR924" s="28"/>
      <c r="TPS924" s="28"/>
      <c r="TPT924" s="28"/>
      <c r="TPU924" s="28"/>
      <c r="TPV924" s="28"/>
      <c r="TPW924" s="28"/>
      <c r="TPX924" s="28"/>
      <c r="TPY924" s="28"/>
      <c r="TPZ924" s="28"/>
      <c r="TQA924" s="28"/>
      <c r="TQB924" s="28"/>
      <c r="TQC924" s="28"/>
      <c r="TQD924" s="28"/>
      <c r="TQE924" s="28"/>
      <c r="TQF924" s="28"/>
      <c r="TQG924" s="28"/>
      <c r="TQH924" s="28"/>
      <c r="TQI924" s="28"/>
      <c r="TQJ924" s="28"/>
      <c r="TQK924" s="28"/>
      <c r="TQL924" s="28"/>
      <c r="TQM924" s="28"/>
      <c r="TQN924" s="28"/>
      <c r="TQO924" s="28"/>
      <c r="TQP924" s="28"/>
      <c r="TQQ924" s="28"/>
      <c r="TQR924" s="28"/>
      <c r="TQS924" s="28"/>
      <c r="TQT924" s="28"/>
      <c r="TQU924" s="28"/>
      <c r="TQV924" s="28"/>
      <c r="TQW924" s="28"/>
      <c r="TQX924" s="28"/>
      <c r="TQY924" s="28"/>
      <c r="TQZ924" s="28"/>
      <c r="TRA924" s="28"/>
      <c r="TRB924" s="28"/>
      <c r="TRC924" s="28"/>
      <c r="TRD924" s="28"/>
      <c r="TRE924" s="28"/>
      <c r="TRF924" s="28"/>
      <c r="TRG924" s="28"/>
      <c r="TRH924" s="28"/>
      <c r="TRI924" s="28"/>
      <c r="TRJ924" s="28"/>
      <c r="TRK924" s="28"/>
      <c r="TRL924" s="28"/>
      <c r="TRM924" s="28"/>
      <c r="TRN924" s="28"/>
      <c r="TRO924" s="28"/>
      <c r="TRP924" s="28"/>
      <c r="TRQ924" s="28"/>
      <c r="TRR924" s="28"/>
      <c r="TRS924" s="28"/>
      <c r="TRT924" s="28"/>
      <c r="TRU924" s="28"/>
      <c r="TRV924" s="28"/>
      <c r="TRW924" s="28"/>
      <c r="TRX924" s="28"/>
      <c r="TRY924" s="28"/>
      <c r="TRZ924" s="28"/>
      <c r="TSA924" s="28"/>
      <c r="TSB924" s="28"/>
      <c r="TSC924" s="28"/>
      <c r="TSD924" s="28"/>
      <c r="TSE924" s="28"/>
      <c r="TSF924" s="28"/>
      <c r="TSG924" s="28"/>
      <c r="TSH924" s="28"/>
      <c r="TSI924" s="28"/>
      <c r="TSJ924" s="28"/>
      <c r="TSK924" s="28"/>
      <c r="TSL924" s="28"/>
      <c r="TSM924" s="28"/>
      <c r="TSN924" s="28"/>
      <c r="TSO924" s="28"/>
      <c r="TSP924" s="28"/>
      <c r="TSQ924" s="28"/>
      <c r="TSR924" s="28"/>
      <c r="TSS924" s="28"/>
      <c r="TST924" s="28"/>
      <c r="TSU924" s="28"/>
      <c r="TSV924" s="28"/>
      <c r="TSW924" s="28"/>
      <c r="TSX924" s="28"/>
      <c r="TSY924" s="28"/>
      <c r="TSZ924" s="28"/>
      <c r="TTA924" s="28"/>
      <c r="TTB924" s="28"/>
      <c r="TTC924" s="28"/>
      <c r="TTD924" s="28"/>
      <c r="TTE924" s="28"/>
      <c r="TTF924" s="28"/>
      <c r="TTG924" s="28"/>
      <c r="TTH924" s="28"/>
      <c r="TTI924" s="28"/>
      <c r="TTJ924" s="28"/>
      <c r="TTK924" s="28"/>
      <c r="TTL924" s="28"/>
      <c r="TTM924" s="28"/>
      <c r="TTN924" s="28"/>
      <c r="TTO924" s="28"/>
      <c r="TTP924" s="28"/>
      <c r="TTQ924" s="28"/>
      <c r="TTR924" s="28"/>
      <c r="TTS924" s="28"/>
      <c r="TTT924" s="28"/>
      <c r="TTU924" s="28"/>
      <c r="TTV924" s="28"/>
      <c r="TTW924" s="28"/>
      <c r="TTX924" s="28"/>
      <c r="TTY924" s="28"/>
      <c r="TTZ924" s="28"/>
      <c r="TUA924" s="28"/>
      <c r="TUB924" s="28"/>
      <c r="TUC924" s="28"/>
      <c r="TUD924" s="28"/>
      <c r="TUE924" s="28"/>
      <c r="TUF924" s="28"/>
      <c r="TUG924" s="28"/>
      <c r="TUH924" s="28"/>
      <c r="TUI924" s="28"/>
      <c r="TUJ924" s="28"/>
      <c r="TUK924" s="28"/>
      <c r="TUL924" s="28"/>
      <c r="TUM924" s="28"/>
      <c r="TUN924" s="28"/>
      <c r="TUO924" s="28"/>
      <c r="TUP924" s="28"/>
      <c r="TUQ924" s="28"/>
      <c r="TUR924" s="28"/>
      <c r="TUS924" s="28"/>
      <c r="TUT924" s="28"/>
      <c r="TUU924" s="28"/>
      <c r="TUV924" s="28"/>
      <c r="TUW924" s="28"/>
      <c r="TUX924" s="28"/>
      <c r="TUY924" s="28"/>
      <c r="TUZ924" s="28"/>
      <c r="TVA924" s="28"/>
      <c r="TVB924" s="28"/>
      <c r="TVC924" s="28"/>
      <c r="TVD924" s="28"/>
      <c r="TVE924" s="28"/>
      <c r="TVF924" s="28"/>
      <c r="TVG924" s="28"/>
      <c r="TVH924" s="28"/>
      <c r="TVI924" s="28"/>
      <c r="TVJ924" s="28"/>
      <c r="TVK924" s="28"/>
      <c r="TVL924" s="28"/>
      <c r="TVM924" s="28"/>
      <c r="TVN924" s="28"/>
      <c r="TVO924" s="28"/>
      <c r="TVP924" s="28"/>
      <c r="TVQ924" s="28"/>
      <c r="TVR924" s="28"/>
      <c r="TVS924" s="28"/>
      <c r="TVT924" s="28"/>
      <c r="TVU924" s="28"/>
      <c r="TVV924" s="28"/>
      <c r="TVW924" s="28"/>
      <c r="TVX924" s="28"/>
      <c r="TVY924" s="28"/>
      <c r="TVZ924" s="28"/>
      <c r="TWA924" s="28"/>
      <c r="TWB924" s="28"/>
      <c r="TWC924" s="28"/>
      <c r="TWD924" s="28"/>
      <c r="TWE924" s="28"/>
      <c r="TWF924" s="28"/>
      <c r="TWG924" s="28"/>
      <c r="TWH924" s="28"/>
      <c r="TWI924" s="28"/>
      <c r="TWJ924" s="28"/>
      <c r="TWK924" s="28"/>
      <c r="TWL924" s="28"/>
      <c r="TWM924" s="28"/>
      <c r="TWN924" s="28"/>
      <c r="TWO924" s="28"/>
      <c r="TWP924" s="28"/>
      <c r="TWQ924" s="28"/>
      <c r="TWR924" s="28"/>
      <c r="TWS924" s="28"/>
      <c r="TWT924" s="28"/>
      <c r="TWU924" s="28"/>
      <c r="TWV924" s="28"/>
      <c r="TWW924" s="28"/>
      <c r="TWX924" s="28"/>
      <c r="TWY924" s="28"/>
      <c r="TWZ924" s="28"/>
      <c r="TXA924" s="28"/>
      <c r="TXB924" s="28"/>
      <c r="TXC924" s="28"/>
      <c r="TXD924" s="28"/>
      <c r="TXE924" s="28"/>
      <c r="TXF924" s="28"/>
      <c r="TXG924" s="28"/>
      <c r="TXH924" s="28"/>
      <c r="TXI924" s="28"/>
      <c r="TXJ924" s="28"/>
      <c r="TXK924" s="28"/>
      <c r="TXL924" s="28"/>
      <c r="TXM924" s="28"/>
      <c r="TXN924" s="28"/>
      <c r="TXO924" s="28"/>
      <c r="TXP924" s="28"/>
      <c r="TXQ924" s="28"/>
      <c r="TXR924" s="28"/>
      <c r="TXS924" s="28"/>
      <c r="TXT924" s="28"/>
      <c r="TXU924" s="28"/>
      <c r="TXV924" s="28"/>
      <c r="TXW924" s="28"/>
      <c r="TXX924" s="28"/>
      <c r="TXY924" s="28"/>
      <c r="TXZ924" s="28"/>
      <c r="TYA924" s="28"/>
      <c r="TYB924" s="28"/>
      <c r="TYC924" s="28"/>
      <c r="TYD924" s="28"/>
      <c r="TYE924" s="28"/>
      <c r="TYF924" s="28"/>
      <c r="TYG924" s="28"/>
      <c r="TYH924" s="28"/>
      <c r="TYI924" s="28"/>
      <c r="TYJ924" s="28"/>
      <c r="TYK924" s="28"/>
      <c r="TYL924" s="28"/>
      <c r="TYM924" s="28"/>
      <c r="TYN924" s="28"/>
      <c r="TYO924" s="28"/>
      <c r="TYP924" s="28"/>
      <c r="TYQ924" s="28"/>
      <c r="TYR924" s="28"/>
      <c r="TYS924" s="28"/>
      <c r="TYT924" s="28"/>
      <c r="TYU924" s="28"/>
      <c r="TYV924" s="28"/>
      <c r="TYW924" s="28"/>
      <c r="TYX924" s="28"/>
      <c r="TYY924" s="28"/>
      <c r="TYZ924" s="28"/>
      <c r="TZA924" s="28"/>
      <c r="TZB924" s="28"/>
      <c r="TZC924" s="28"/>
      <c r="TZD924" s="28"/>
      <c r="TZE924" s="28"/>
      <c r="TZF924" s="28"/>
      <c r="TZG924" s="28"/>
      <c r="TZH924" s="28"/>
      <c r="TZI924" s="28"/>
      <c r="TZJ924" s="28"/>
      <c r="TZK924" s="28"/>
      <c r="TZL924" s="28"/>
      <c r="TZM924" s="28"/>
      <c r="TZN924" s="28"/>
      <c r="TZO924" s="28"/>
      <c r="TZP924" s="28"/>
      <c r="TZQ924" s="28"/>
      <c r="TZR924" s="28"/>
      <c r="TZS924" s="28"/>
      <c r="TZT924" s="28"/>
      <c r="TZU924" s="28"/>
      <c r="TZV924" s="28"/>
      <c r="TZW924" s="28"/>
      <c r="TZX924" s="28"/>
      <c r="TZY924" s="28"/>
      <c r="TZZ924" s="28"/>
      <c r="UAA924" s="28"/>
      <c r="UAB924" s="28"/>
      <c r="UAC924" s="28"/>
      <c r="UAD924" s="28"/>
      <c r="UAE924" s="28"/>
      <c r="UAF924" s="28"/>
      <c r="UAG924" s="28"/>
      <c r="UAH924" s="28"/>
      <c r="UAI924" s="28"/>
      <c r="UAJ924" s="28"/>
      <c r="UAK924" s="28"/>
      <c r="UAL924" s="28"/>
      <c r="UAM924" s="28"/>
      <c r="UAN924" s="28"/>
      <c r="UAO924" s="28"/>
      <c r="UAP924" s="28"/>
      <c r="UAQ924" s="28"/>
      <c r="UAR924" s="28"/>
      <c r="UAS924" s="28"/>
      <c r="UAT924" s="28"/>
      <c r="UAU924" s="28"/>
      <c r="UAV924" s="28"/>
      <c r="UAW924" s="28"/>
      <c r="UAX924" s="28"/>
      <c r="UAY924" s="28"/>
      <c r="UAZ924" s="28"/>
      <c r="UBA924" s="28"/>
      <c r="UBB924" s="28"/>
      <c r="UBC924" s="28"/>
      <c r="UBD924" s="28"/>
      <c r="UBE924" s="28"/>
      <c r="UBF924" s="28"/>
      <c r="UBG924" s="28"/>
      <c r="UBH924" s="28"/>
      <c r="UBI924" s="28"/>
      <c r="UBJ924" s="28"/>
      <c r="UBK924" s="28"/>
      <c r="UBL924" s="28"/>
      <c r="UBM924" s="28"/>
      <c r="UBN924" s="28"/>
      <c r="UBO924" s="28"/>
      <c r="UBP924" s="28"/>
      <c r="UBQ924" s="28"/>
      <c r="UBR924" s="28"/>
      <c r="UBS924" s="28"/>
      <c r="UBT924" s="28"/>
      <c r="UBU924" s="28"/>
      <c r="UBV924" s="28"/>
      <c r="UBW924" s="28"/>
      <c r="UBX924" s="28"/>
      <c r="UBY924" s="28"/>
      <c r="UBZ924" s="28"/>
      <c r="UCA924" s="28"/>
      <c r="UCB924" s="28"/>
      <c r="UCC924" s="28"/>
      <c r="UCD924" s="28"/>
      <c r="UCE924" s="28"/>
      <c r="UCF924" s="28"/>
      <c r="UCG924" s="28"/>
      <c r="UCH924" s="28"/>
      <c r="UCI924" s="28"/>
      <c r="UCJ924" s="28"/>
      <c r="UCK924" s="28"/>
      <c r="UCL924" s="28"/>
      <c r="UCM924" s="28"/>
      <c r="UCN924" s="28"/>
      <c r="UCO924" s="28"/>
      <c r="UCP924" s="28"/>
      <c r="UCQ924" s="28"/>
      <c r="UCR924" s="28"/>
      <c r="UCS924" s="28"/>
      <c r="UCT924" s="28"/>
      <c r="UCU924" s="28"/>
      <c r="UCV924" s="28"/>
      <c r="UCW924" s="28"/>
      <c r="UCX924" s="28"/>
      <c r="UCY924" s="28"/>
      <c r="UCZ924" s="28"/>
      <c r="UDA924" s="28"/>
      <c r="UDB924" s="28"/>
      <c r="UDC924" s="28"/>
      <c r="UDD924" s="28"/>
      <c r="UDE924" s="28"/>
      <c r="UDF924" s="28"/>
      <c r="UDG924" s="28"/>
      <c r="UDH924" s="28"/>
      <c r="UDI924" s="28"/>
      <c r="UDJ924" s="28"/>
      <c r="UDK924" s="28"/>
      <c r="UDL924" s="28"/>
      <c r="UDM924" s="28"/>
      <c r="UDN924" s="28"/>
      <c r="UDO924" s="28"/>
      <c r="UDP924" s="28"/>
      <c r="UDQ924" s="28"/>
      <c r="UDR924" s="28"/>
      <c r="UDS924" s="28"/>
      <c r="UDT924" s="28"/>
      <c r="UDU924" s="28"/>
      <c r="UDV924" s="28"/>
      <c r="UDW924" s="28"/>
      <c r="UDX924" s="28"/>
      <c r="UDY924" s="28"/>
      <c r="UDZ924" s="28"/>
      <c r="UEA924" s="28"/>
      <c r="UEB924" s="28"/>
      <c r="UEC924" s="28"/>
      <c r="UED924" s="28"/>
      <c r="UEE924" s="28"/>
      <c r="UEF924" s="28"/>
      <c r="UEG924" s="28"/>
      <c r="UEH924" s="28"/>
      <c r="UEI924" s="28"/>
      <c r="UEJ924" s="28"/>
      <c r="UEK924" s="28"/>
      <c r="UEL924" s="28"/>
      <c r="UEM924" s="28"/>
      <c r="UEN924" s="28"/>
      <c r="UEO924" s="28"/>
      <c r="UEP924" s="28"/>
      <c r="UEQ924" s="28"/>
      <c r="UER924" s="28"/>
      <c r="UES924" s="28"/>
      <c r="UET924" s="28"/>
      <c r="UEU924" s="28"/>
      <c r="UEV924" s="28"/>
      <c r="UEW924" s="28"/>
      <c r="UEX924" s="28"/>
      <c r="UEY924" s="28"/>
      <c r="UEZ924" s="28"/>
      <c r="UFA924" s="28"/>
      <c r="UFB924" s="28"/>
      <c r="UFC924" s="28"/>
      <c r="UFD924" s="28"/>
      <c r="UFE924" s="28"/>
      <c r="UFF924" s="28"/>
      <c r="UFG924" s="28"/>
      <c r="UFH924" s="28"/>
      <c r="UFI924" s="28"/>
      <c r="UFJ924" s="28"/>
      <c r="UFK924" s="28"/>
      <c r="UFL924" s="28"/>
      <c r="UFM924" s="28"/>
      <c r="UFN924" s="28"/>
      <c r="UFO924" s="28"/>
      <c r="UFP924" s="28"/>
      <c r="UFQ924" s="28"/>
      <c r="UFR924" s="28"/>
      <c r="UFS924" s="28"/>
      <c r="UFT924" s="28"/>
      <c r="UFU924" s="28"/>
      <c r="UFV924" s="28"/>
      <c r="UFW924" s="28"/>
      <c r="UFX924" s="28"/>
      <c r="UFY924" s="28"/>
      <c r="UFZ924" s="28"/>
      <c r="UGA924" s="28"/>
      <c r="UGB924" s="28"/>
      <c r="UGC924" s="28"/>
      <c r="UGD924" s="28"/>
      <c r="UGE924" s="28"/>
      <c r="UGF924" s="28"/>
      <c r="UGG924" s="28"/>
      <c r="UGH924" s="28"/>
      <c r="UGI924" s="28"/>
      <c r="UGJ924" s="28"/>
      <c r="UGK924" s="28"/>
      <c r="UGL924" s="28"/>
      <c r="UGM924" s="28"/>
      <c r="UGN924" s="28"/>
      <c r="UGO924" s="28"/>
      <c r="UGP924" s="28"/>
      <c r="UGQ924" s="28"/>
      <c r="UGR924" s="28"/>
      <c r="UGS924" s="28"/>
      <c r="UGT924" s="28"/>
      <c r="UGU924" s="28"/>
      <c r="UGV924" s="28"/>
      <c r="UGW924" s="28"/>
      <c r="UGX924" s="28"/>
      <c r="UGY924" s="28"/>
      <c r="UGZ924" s="28"/>
      <c r="UHA924" s="28"/>
      <c r="UHB924" s="28"/>
      <c r="UHC924" s="28"/>
      <c r="UHD924" s="28"/>
      <c r="UHE924" s="28"/>
      <c r="UHF924" s="28"/>
      <c r="UHG924" s="28"/>
      <c r="UHH924" s="28"/>
      <c r="UHI924" s="28"/>
      <c r="UHJ924" s="28"/>
      <c r="UHK924" s="28"/>
      <c r="UHL924" s="28"/>
      <c r="UHM924" s="28"/>
      <c r="UHN924" s="28"/>
      <c r="UHO924" s="28"/>
      <c r="UHP924" s="28"/>
      <c r="UHQ924" s="28"/>
      <c r="UHR924" s="28"/>
      <c r="UHS924" s="28"/>
      <c r="UHT924" s="28"/>
      <c r="UHU924" s="28"/>
      <c r="UHV924" s="28"/>
      <c r="UHW924" s="28"/>
      <c r="UHX924" s="28"/>
      <c r="UHY924" s="28"/>
      <c r="UHZ924" s="28"/>
      <c r="UIA924" s="28"/>
      <c r="UIB924" s="28"/>
      <c r="UIC924" s="28"/>
      <c r="UID924" s="28"/>
      <c r="UIE924" s="28"/>
      <c r="UIF924" s="28"/>
      <c r="UIG924" s="28"/>
      <c r="UIH924" s="28"/>
      <c r="UII924" s="28"/>
      <c r="UIJ924" s="28"/>
      <c r="UIK924" s="28"/>
      <c r="UIL924" s="28"/>
      <c r="UIM924" s="28"/>
      <c r="UIN924" s="28"/>
      <c r="UIO924" s="28"/>
      <c r="UIP924" s="28"/>
      <c r="UIQ924" s="28"/>
      <c r="UIR924" s="28"/>
      <c r="UIS924" s="28"/>
      <c r="UIT924" s="28"/>
      <c r="UIU924" s="28"/>
      <c r="UIV924" s="28"/>
      <c r="UIW924" s="28"/>
      <c r="UIX924" s="28"/>
      <c r="UIY924" s="28"/>
      <c r="UIZ924" s="28"/>
      <c r="UJA924" s="28"/>
      <c r="UJB924" s="28"/>
      <c r="UJC924" s="28"/>
      <c r="UJD924" s="28"/>
      <c r="UJE924" s="28"/>
      <c r="UJF924" s="28"/>
      <c r="UJG924" s="28"/>
      <c r="UJH924" s="28"/>
      <c r="UJI924" s="28"/>
      <c r="UJJ924" s="28"/>
      <c r="UJK924" s="28"/>
      <c r="UJL924" s="28"/>
      <c r="UJM924" s="28"/>
      <c r="UJN924" s="28"/>
      <c r="UJO924" s="28"/>
      <c r="UJP924" s="28"/>
      <c r="UJQ924" s="28"/>
      <c r="UJR924" s="28"/>
      <c r="UJS924" s="28"/>
      <c r="UJT924" s="28"/>
      <c r="UJU924" s="28"/>
      <c r="UJV924" s="28"/>
      <c r="UJW924" s="28"/>
      <c r="UJX924" s="28"/>
      <c r="UJY924" s="28"/>
      <c r="UJZ924" s="28"/>
      <c r="UKA924" s="28"/>
      <c r="UKB924" s="28"/>
      <c r="UKC924" s="28"/>
      <c r="UKD924" s="28"/>
      <c r="UKE924" s="28"/>
      <c r="UKF924" s="28"/>
      <c r="UKG924" s="28"/>
      <c r="UKH924" s="28"/>
      <c r="UKI924" s="28"/>
      <c r="UKJ924" s="28"/>
      <c r="UKK924" s="28"/>
      <c r="UKL924" s="28"/>
      <c r="UKM924" s="28"/>
      <c r="UKN924" s="28"/>
      <c r="UKO924" s="28"/>
      <c r="UKP924" s="28"/>
      <c r="UKQ924" s="28"/>
      <c r="UKR924" s="28"/>
      <c r="UKS924" s="28"/>
      <c r="UKT924" s="28"/>
      <c r="UKU924" s="28"/>
      <c r="UKV924" s="28"/>
      <c r="UKW924" s="28"/>
      <c r="UKX924" s="28"/>
      <c r="UKY924" s="28"/>
      <c r="UKZ924" s="28"/>
      <c r="ULA924" s="28"/>
      <c r="ULB924" s="28"/>
      <c r="ULC924" s="28"/>
      <c r="ULD924" s="28"/>
      <c r="ULE924" s="28"/>
      <c r="ULF924" s="28"/>
      <c r="ULG924" s="28"/>
      <c r="ULH924" s="28"/>
      <c r="ULI924" s="28"/>
      <c r="ULJ924" s="28"/>
      <c r="ULK924" s="28"/>
      <c r="ULL924" s="28"/>
      <c r="ULM924" s="28"/>
      <c r="ULN924" s="28"/>
      <c r="ULO924" s="28"/>
      <c r="ULP924" s="28"/>
      <c r="ULQ924" s="28"/>
      <c r="ULR924" s="28"/>
      <c r="ULS924" s="28"/>
      <c r="ULT924" s="28"/>
      <c r="ULU924" s="28"/>
      <c r="ULV924" s="28"/>
      <c r="ULW924" s="28"/>
      <c r="ULX924" s="28"/>
      <c r="ULY924" s="28"/>
      <c r="ULZ924" s="28"/>
      <c r="UMA924" s="28"/>
      <c r="UMB924" s="28"/>
      <c r="UMC924" s="28"/>
      <c r="UMD924" s="28"/>
      <c r="UME924" s="28"/>
      <c r="UMF924" s="28"/>
      <c r="UMG924" s="28"/>
      <c r="UMH924" s="28"/>
      <c r="UMI924" s="28"/>
      <c r="UMJ924" s="28"/>
      <c r="UMK924" s="28"/>
      <c r="UML924" s="28"/>
      <c r="UMM924" s="28"/>
      <c r="UMN924" s="28"/>
      <c r="UMO924" s="28"/>
      <c r="UMP924" s="28"/>
      <c r="UMQ924" s="28"/>
      <c r="UMR924" s="28"/>
      <c r="UMS924" s="28"/>
      <c r="UMT924" s="28"/>
      <c r="UMU924" s="28"/>
      <c r="UMV924" s="28"/>
      <c r="UMW924" s="28"/>
      <c r="UMX924" s="28"/>
      <c r="UMY924" s="28"/>
      <c r="UMZ924" s="28"/>
      <c r="UNA924" s="28"/>
      <c r="UNB924" s="28"/>
      <c r="UNC924" s="28"/>
      <c r="UND924" s="28"/>
      <c r="UNE924" s="28"/>
      <c r="UNF924" s="28"/>
      <c r="UNG924" s="28"/>
      <c r="UNH924" s="28"/>
      <c r="UNI924" s="28"/>
      <c r="UNJ924" s="28"/>
      <c r="UNK924" s="28"/>
      <c r="UNL924" s="28"/>
      <c r="UNM924" s="28"/>
      <c r="UNN924" s="28"/>
      <c r="UNO924" s="28"/>
      <c r="UNP924" s="28"/>
      <c r="UNQ924" s="28"/>
      <c r="UNR924" s="28"/>
      <c r="UNS924" s="28"/>
      <c r="UNT924" s="28"/>
      <c r="UNU924" s="28"/>
      <c r="UNV924" s="28"/>
      <c r="UNW924" s="28"/>
      <c r="UNX924" s="28"/>
      <c r="UNY924" s="28"/>
      <c r="UNZ924" s="28"/>
      <c r="UOA924" s="28"/>
      <c r="UOB924" s="28"/>
      <c r="UOC924" s="28"/>
      <c r="UOD924" s="28"/>
      <c r="UOE924" s="28"/>
      <c r="UOF924" s="28"/>
      <c r="UOG924" s="28"/>
      <c r="UOH924" s="28"/>
      <c r="UOI924" s="28"/>
      <c r="UOJ924" s="28"/>
      <c r="UOK924" s="28"/>
      <c r="UOL924" s="28"/>
      <c r="UOM924" s="28"/>
      <c r="UON924" s="28"/>
      <c r="UOO924" s="28"/>
      <c r="UOP924" s="28"/>
      <c r="UOQ924" s="28"/>
      <c r="UOR924" s="28"/>
      <c r="UOS924" s="28"/>
      <c r="UOT924" s="28"/>
      <c r="UOU924" s="28"/>
      <c r="UOV924" s="28"/>
      <c r="UOW924" s="28"/>
      <c r="UOX924" s="28"/>
      <c r="UOY924" s="28"/>
      <c r="UOZ924" s="28"/>
      <c r="UPA924" s="28"/>
      <c r="UPB924" s="28"/>
      <c r="UPC924" s="28"/>
      <c r="UPD924" s="28"/>
      <c r="UPE924" s="28"/>
      <c r="UPF924" s="28"/>
      <c r="UPG924" s="28"/>
      <c r="UPH924" s="28"/>
      <c r="UPI924" s="28"/>
      <c r="UPJ924" s="28"/>
      <c r="UPK924" s="28"/>
      <c r="UPL924" s="28"/>
      <c r="UPM924" s="28"/>
      <c r="UPN924" s="28"/>
      <c r="UPO924" s="28"/>
      <c r="UPP924" s="28"/>
      <c r="UPQ924" s="28"/>
      <c r="UPR924" s="28"/>
      <c r="UPS924" s="28"/>
      <c r="UPT924" s="28"/>
      <c r="UPU924" s="28"/>
      <c r="UPV924" s="28"/>
      <c r="UPW924" s="28"/>
      <c r="UPX924" s="28"/>
      <c r="UPY924" s="28"/>
      <c r="UPZ924" s="28"/>
      <c r="UQA924" s="28"/>
      <c r="UQB924" s="28"/>
      <c r="UQC924" s="28"/>
      <c r="UQD924" s="28"/>
      <c r="UQE924" s="28"/>
      <c r="UQF924" s="28"/>
      <c r="UQG924" s="28"/>
      <c r="UQH924" s="28"/>
      <c r="UQI924" s="28"/>
      <c r="UQJ924" s="28"/>
      <c r="UQK924" s="28"/>
      <c r="UQL924" s="28"/>
      <c r="UQM924" s="28"/>
      <c r="UQN924" s="28"/>
      <c r="UQO924" s="28"/>
      <c r="UQP924" s="28"/>
      <c r="UQQ924" s="28"/>
      <c r="UQR924" s="28"/>
      <c r="UQS924" s="28"/>
      <c r="UQT924" s="28"/>
      <c r="UQU924" s="28"/>
      <c r="UQV924" s="28"/>
      <c r="UQW924" s="28"/>
      <c r="UQX924" s="28"/>
      <c r="UQY924" s="28"/>
      <c r="UQZ924" s="28"/>
      <c r="URA924" s="28"/>
      <c r="URB924" s="28"/>
      <c r="URC924" s="28"/>
      <c r="URD924" s="28"/>
      <c r="URE924" s="28"/>
      <c r="URF924" s="28"/>
      <c r="URG924" s="28"/>
      <c r="URH924" s="28"/>
      <c r="URI924" s="28"/>
      <c r="URJ924" s="28"/>
      <c r="URK924" s="28"/>
      <c r="URL924" s="28"/>
      <c r="URM924" s="28"/>
      <c r="URN924" s="28"/>
      <c r="URO924" s="28"/>
      <c r="URP924" s="28"/>
      <c r="URQ924" s="28"/>
      <c r="URR924" s="28"/>
      <c r="URS924" s="28"/>
      <c r="URT924" s="28"/>
      <c r="URU924" s="28"/>
      <c r="URV924" s="28"/>
      <c r="URW924" s="28"/>
      <c r="URX924" s="28"/>
      <c r="URY924" s="28"/>
      <c r="URZ924" s="28"/>
      <c r="USA924" s="28"/>
      <c r="USB924" s="28"/>
      <c r="USC924" s="28"/>
      <c r="USD924" s="28"/>
      <c r="USE924" s="28"/>
      <c r="USF924" s="28"/>
      <c r="USG924" s="28"/>
      <c r="USH924" s="28"/>
      <c r="USI924" s="28"/>
      <c r="USJ924" s="28"/>
      <c r="USK924" s="28"/>
      <c r="USL924" s="28"/>
      <c r="USM924" s="28"/>
      <c r="USN924" s="28"/>
      <c r="USO924" s="28"/>
      <c r="USP924" s="28"/>
      <c r="USQ924" s="28"/>
      <c r="USR924" s="28"/>
      <c r="USS924" s="28"/>
      <c r="UST924" s="28"/>
      <c r="USU924" s="28"/>
      <c r="USV924" s="28"/>
      <c r="USW924" s="28"/>
      <c r="USX924" s="28"/>
      <c r="USY924" s="28"/>
      <c r="USZ924" s="28"/>
      <c r="UTA924" s="28"/>
      <c r="UTB924" s="28"/>
      <c r="UTC924" s="28"/>
      <c r="UTD924" s="28"/>
      <c r="UTE924" s="28"/>
      <c r="UTF924" s="28"/>
      <c r="UTG924" s="28"/>
      <c r="UTH924" s="28"/>
      <c r="UTI924" s="28"/>
      <c r="UTJ924" s="28"/>
      <c r="UTK924" s="28"/>
      <c r="UTL924" s="28"/>
      <c r="UTM924" s="28"/>
      <c r="UTN924" s="28"/>
      <c r="UTO924" s="28"/>
      <c r="UTP924" s="28"/>
      <c r="UTQ924" s="28"/>
      <c r="UTR924" s="28"/>
      <c r="UTS924" s="28"/>
      <c r="UTT924" s="28"/>
      <c r="UTU924" s="28"/>
      <c r="UTV924" s="28"/>
      <c r="UTW924" s="28"/>
      <c r="UTX924" s="28"/>
      <c r="UTY924" s="28"/>
      <c r="UTZ924" s="28"/>
      <c r="UUA924" s="28"/>
      <c r="UUB924" s="28"/>
      <c r="UUC924" s="28"/>
      <c r="UUD924" s="28"/>
      <c r="UUE924" s="28"/>
      <c r="UUF924" s="28"/>
      <c r="UUG924" s="28"/>
      <c r="UUH924" s="28"/>
      <c r="UUI924" s="28"/>
      <c r="UUJ924" s="28"/>
      <c r="UUK924" s="28"/>
      <c r="UUL924" s="28"/>
      <c r="UUM924" s="28"/>
      <c r="UUN924" s="28"/>
      <c r="UUO924" s="28"/>
      <c r="UUP924" s="28"/>
      <c r="UUQ924" s="28"/>
      <c r="UUR924" s="28"/>
      <c r="UUS924" s="28"/>
      <c r="UUT924" s="28"/>
      <c r="UUU924" s="28"/>
      <c r="UUV924" s="28"/>
      <c r="UUW924" s="28"/>
      <c r="UUX924" s="28"/>
      <c r="UUY924" s="28"/>
      <c r="UUZ924" s="28"/>
      <c r="UVA924" s="28"/>
      <c r="UVB924" s="28"/>
      <c r="UVC924" s="28"/>
      <c r="UVD924" s="28"/>
      <c r="UVE924" s="28"/>
      <c r="UVF924" s="28"/>
      <c r="UVG924" s="28"/>
      <c r="UVH924" s="28"/>
      <c r="UVI924" s="28"/>
      <c r="UVJ924" s="28"/>
      <c r="UVK924" s="28"/>
      <c r="UVL924" s="28"/>
      <c r="UVM924" s="28"/>
      <c r="UVN924" s="28"/>
      <c r="UVO924" s="28"/>
      <c r="UVP924" s="28"/>
      <c r="UVQ924" s="28"/>
      <c r="UVR924" s="28"/>
      <c r="UVS924" s="28"/>
      <c r="UVT924" s="28"/>
      <c r="UVU924" s="28"/>
      <c r="UVV924" s="28"/>
      <c r="UVW924" s="28"/>
      <c r="UVX924" s="28"/>
      <c r="UVY924" s="28"/>
      <c r="UVZ924" s="28"/>
      <c r="UWA924" s="28"/>
      <c r="UWB924" s="28"/>
      <c r="UWC924" s="28"/>
      <c r="UWD924" s="28"/>
      <c r="UWE924" s="28"/>
      <c r="UWF924" s="28"/>
      <c r="UWG924" s="28"/>
      <c r="UWH924" s="28"/>
      <c r="UWI924" s="28"/>
      <c r="UWJ924" s="28"/>
      <c r="UWK924" s="28"/>
      <c r="UWL924" s="28"/>
      <c r="UWM924" s="28"/>
      <c r="UWN924" s="28"/>
      <c r="UWO924" s="28"/>
      <c r="UWP924" s="28"/>
      <c r="UWQ924" s="28"/>
      <c r="UWR924" s="28"/>
      <c r="UWS924" s="28"/>
      <c r="UWT924" s="28"/>
      <c r="UWU924" s="28"/>
      <c r="UWV924" s="28"/>
      <c r="UWW924" s="28"/>
      <c r="UWX924" s="28"/>
      <c r="UWY924" s="28"/>
      <c r="UWZ924" s="28"/>
      <c r="UXA924" s="28"/>
      <c r="UXB924" s="28"/>
      <c r="UXC924" s="28"/>
      <c r="UXD924" s="28"/>
      <c r="UXE924" s="28"/>
      <c r="UXF924" s="28"/>
      <c r="UXG924" s="28"/>
      <c r="UXH924" s="28"/>
      <c r="UXI924" s="28"/>
      <c r="UXJ924" s="28"/>
      <c r="UXK924" s="28"/>
      <c r="UXL924" s="28"/>
      <c r="UXM924" s="28"/>
      <c r="UXN924" s="28"/>
      <c r="UXO924" s="28"/>
      <c r="UXP924" s="28"/>
      <c r="UXQ924" s="28"/>
      <c r="UXR924" s="28"/>
      <c r="UXS924" s="28"/>
      <c r="UXT924" s="28"/>
      <c r="UXU924" s="28"/>
      <c r="UXV924" s="28"/>
      <c r="UXW924" s="28"/>
      <c r="UXX924" s="28"/>
      <c r="UXY924" s="28"/>
      <c r="UXZ924" s="28"/>
      <c r="UYA924" s="28"/>
      <c r="UYB924" s="28"/>
      <c r="UYC924" s="28"/>
      <c r="UYD924" s="28"/>
      <c r="UYE924" s="28"/>
      <c r="UYF924" s="28"/>
      <c r="UYG924" s="28"/>
      <c r="UYH924" s="28"/>
      <c r="UYI924" s="28"/>
      <c r="UYJ924" s="28"/>
      <c r="UYK924" s="28"/>
      <c r="UYL924" s="28"/>
      <c r="UYM924" s="28"/>
      <c r="UYN924" s="28"/>
      <c r="UYO924" s="28"/>
      <c r="UYP924" s="28"/>
      <c r="UYQ924" s="28"/>
      <c r="UYR924" s="28"/>
      <c r="UYS924" s="28"/>
      <c r="UYT924" s="28"/>
      <c r="UYU924" s="28"/>
      <c r="UYV924" s="28"/>
      <c r="UYW924" s="28"/>
      <c r="UYX924" s="28"/>
      <c r="UYY924" s="28"/>
      <c r="UYZ924" s="28"/>
      <c r="UZA924" s="28"/>
      <c r="UZB924" s="28"/>
      <c r="UZC924" s="28"/>
      <c r="UZD924" s="28"/>
      <c r="UZE924" s="28"/>
      <c r="UZF924" s="28"/>
      <c r="UZG924" s="28"/>
      <c r="UZH924" s="28"/>
      <c r="UZI924" s="28"/>
      <c r="UZJ924" s="28"/>
      <c r="UZK924" s="28"/>
      <c r="UZL924" s="28"/>
      <c r="UZM924" s="28"/>
      <c r="UZN924" s="28"/>
      <c r="UZO924" s="28"/>
      <c r="UZP924" s="28"/>
      <c r="UZQ924" s="28"/>
      <c r="UZR924" s="28"/>
      <c r="UZS924" s="28"/>
      <c r="UZT924" s="28"/>
      <c r="UZU924" s="28"/>
      <c r="UZV924" s="28"/>
      <c r="UZW924" s="28"/>
      <c r="UZX924" s="28"/>
      <c r="UZY924" s="28"/>
      <c r="UZZ924" s="28"/>
      <c r="VAA924" s="28"/>
      <c r="VAB924" s="28"/>
      <c r="VAC924" s="28"/>
      <c r="VAD924" s="28"/>
      <c r="VAE924" s="28"/>
      <c r="VAF924" s="28"/>
      <c r="VAG924" s="28"/>
      <c r="VAH924" s="28"/>
      <c r="VAI924" s="28"/>
      <c r="VAJ924" s="28"/>
      <c r="VAK924" s="28"/>
      <c r="VAL924" s="28"/>
      <c r="VAM924" s="28"/>
      <c r="VAN924" s="28"/>
      <c r="VAO924" s="28"/>
      <c r="VAP924" s="28"/>
      <c r="VAQ924" s="28"/>
      <c r="VAR924" s="28"/>
      <c r="VAS924" s="28"/>
      <c r="VAT924" s="28"/>
      <c r="VAU924" s="28"/>
      <c r="VAV924" s="28"/>
      <c r="VAW924" s="28"/>
      <c r="VAX924" s="28"/>
      <c r="VAY924" s="28"/>
      <c r="VAZ924" s="28"/>
      <c r="VBA924" s="28"/>
      <c r="VBB924" s="28"/>
      <c r="VBC924" s="28"/>
      <c r="VBD924" s="28"/>
      <c r="VBE924" s="28"/>
      <c r="VBF924" s="28"/>
      <c r="VBG924" s="28"/>
      <c r="VBH924" s="28"/>
      <c r="VBI924" s="28"/>
      <c r="VBJ924" s="28"/>
      <c r="VBK924" s="28"/>
      <c r="VBL924" s="28"/>
      <c r="VBM924" s="28"/>
      <c r="VBN924" s="28"/>
      <c r="VBO924" s="28"/>
      <c r="VBP924" s="28"/>
      <c r="VBQ924" s="28"/>
      <c r="VBR924" s="28"/>
      <c r="VBS924" s="28"/>
      <c r="VBT924" s="28"/>
      <c r="VBU924" s="28"/>
      <c r="VBV924" s="28"/>
      <c r="VBW924" s="28"/>
      <c r="VBX924" s="28"/>
      <c r="VBY924" s="28"/>
      <c r="VBZ924" s="28"/>
      <c r="VCA924" s="28"/>
      <c r="VCB924" s="28"/>
      <c r="VCC924" s="28"/>
      <c r="VCD924" s="28"/>
      <c r="VCE924" s="28"/>
      <c r="VCF924" s="28"/>
      <c r="VCG924" s="28"/>
      <c r="VCH924" s="28"/>
      <c r="VCI924" s="28"/>
      <c r="VCJ924" s="28"/>
      <c r="VCK924" s="28"/>
      <c r="VCL924" s="28"/>
      <c r="VCM924" s="28"/>
      <c r="VCN924" s="28"/>
      <c r="VCO924" s="28"/>
      <c r="VCP924" s="28"/>
      <c r="VCQ924" s="28"/>
      <c r="VCR924" s="28"/>
      <c r="VCS924" s="28"/>
      <c r="VCT924" s="28"/>
      <c r="VCU924" s="28"/>
      <c r="VCV924" s="28"/>
      <c r="VCW924" s="28"/>
      <c r="VCX924" s="28"/>
      <c r="VCY924" s="28"/>
      <c r="VCZ924" s="28"/>
      <c r="VDA924" s="28"/>
      <c r="VDB924" s="28"/>
      <c r="VDC924" s="28"/>
      <c r="VDD924" s="28"/>
      <c r="VDE924" s="28"/>
      <c r="VDF924" s="28"/>
      <c r="VDG924" s="28"/>
      <c r="VDH924" s="28"/>
      <c r="VDI924" s="28"/>
      <c r="VDJ924" s="28"/>
      <c r="VDK924" s="28"/>
      <c r="VDL924" s="28"/>
      <c r="VDM924" s="28"/>
      <c r="VDN924" s="28"/>
      <c r="VDO924" s="28"/>
      <c r="VDP924" s="28"/>
      <c r="VDQ924" s="28"/>
      <c r="VDR924" s="28"/>
      <c r="VDS924" s="28"/>
      <c r="VDT924" s="28"/>
      <c r="VDU924" s="28"/>
      <c r="VDV924" s="28"/>
      <c r="VDW924" s="28"/>
      <c r="VDX924" s="28"/>
      <c r="VDY924" s="28"/>
      <c r="VDZ924" s="28"/>
      <c r="VEA924" s="28"/>
      <c r="VEB924" s="28"/>
      <c r="VEC924" s="28"/>
      <c r="VED924" s="28"/>
      <c r="VEE924" s="28"/>
      <c r="VEF924" s="28"/>
      <c r="VEG924" s="28"/>
      <c r="VEH924" s="28"/>
      <c r="VEI924" s="28"/>
      <c r="VEJ924" s="28"/>
      <c r="VEK924" s="28"/>
      <c r="VEL924" s="28"/>
      <c r="VEM924" s="28"/>
      <c r="VEN924" s="28"/>
      <c r="VEO924" s="28"/>
      <c r="VEP924" s="28"/>
      <c r="VEQ924" s="28"/>
      <c r="VER924" s="28"/>
      <c r="VES924" s="28"/>
      <c r="VET924" s="28"/>
      <c r="VEU924" s="28"/>
      <c r="VEV924" s="28"/>
      <c r="VEW924" s="28"/>
      <c r="VEX924" s="28"/>
      <c r="VEY924" s="28"/>
      <c r="VEZ924" s="28"/>
      <c r="VFA924" s="28"/>
      <c r="VFB924" s="28"/>
      <c r="VFC924" s="28"/>
      <c r="VFD924" s="28"/>
      <c r="VFE924" s="28"/>
      <c r="VFF924" s="28"/>
      <c r="VFG924" s="28"/>
      <c r="VFH924" s="28"/>
      <c r="VFI924" s="28"/>
      <c r="VFJ924" s="28"/>
      <c r="VFK924" s="28"/>
      <c r="VFL924" s="28"/>
      <c r="VFM924" s="28"/>
      <c r="VFN924" s="28"/>
      <c r="VFO924" s="28"/>
      <c r="VFP924" s="28"/>
      <c r="VFQ924" s="28"/>
      <c r="VFR924" s="28"/>
      <c r="VFS924" s="28"/>
      <c r="VFT924" s="28"/>
      <c r="VFU924" s="28"/>
      <c r="VFV924" s="28"/>
      <c r="VFW924" s="28"/>
      <c r="VFX924" s="28"/>
      <c r="VFY924" s="28"/>
      <c r="VFZ924" s="28"/>
      <c r="VGA924" s="28"/>
      <c r="VGB924" s="28"/>
      <c r="VGC924" s="28"/>
      <c r="VGD924" s="28"/>
      <c r="VGE924" s="28"/>
      <c r="VGF924" s="28"/>
      <c r="VGG924" s="28"/>
      <c r="VGH924" s="28"/>
      <c r="VGI924" s="28"/>
      <c r="VGJ924" s="28"/>
      <c r="VGK924" s="28"/>
      <c r="VGL924" s="28"/>
      <c r="VGM924" s="28"/>
      <c r="VGN924" s="28"/>
      <c r="VGO924" s="28"/>
      <c r="VGP924" s="28"/>
      <c r="VGQ924" s="28"/>
      <c r="VGR924" s="28"/>
      <c r="VGS924" s="28"/>
      <c r="VGT924" s="28"/>
      <c r="VGU924" s="28"/>
      <c r="VGV924" s="28"/>
      <c r="VGW924" s="28"/>
      <c r="VGX924" s="28"/>
      <c r="VGY924" s="28"/>
      <c r="VGZ924" s="28"/>
      <c r="VHA924" s="28"/>
      <c r="VHB924" s="28"/>
      <c r="VHC924" s="28"/>
      <c r="VHD924" s="28"/>
      <c r="VHE924" s="28"/>
      <c r="VHF924" s="28"/>
      <c r="VHG924" s="28"/>
      <c r="VHH924" s="28"/>
      <c r="VHI924" s="28"/>
      <c r="VHJ924" s="28"/>
      <c r="VHK924" s="28"/>
      <c r="VHL924" s="28"/>
      <c r="VHM924" s="28"/>
      <c r="VHN924" s="28"/>
      <c r="VHO924" s="28"/>
      <c r="VHP924" s="28"/>
      <c r="VHQ924" s="28"/>
      <c r="VHR924" s="28"/>
      <c r="VHS924" s="28"/>
      <c r="VHT924" s="28"/>
      <c r="VHU924" s="28"/>
      <c r="VHV924" s="28"/>
      <c r="VHW924" s="28"/>
      <c r="VHX924" s="28"/>
      <c r="VHY924" s="28"/>
      <c r="VHZ924" s="28"/>
      <c r="VIA924" s="28"/>
      <c r="VIB924" s="28"/>
      <c r="VIC924" s="28"/>
      <c r="VID924" s="28"/>
      <c r="VIE924" s="28"/>
      <c r="VIF924" s="28"/>
      <c r="VIG924" s="28"/>
      <c r="VIH924" s="28"/>
      <c r="VII924" s="28"/>
      <c r="VIJ924" s="28"/>
      <c r="VIK924" s="28"/>
      <c r="VIL924" s="28"/>
      <c r="VIM924" s="28"/>
      <c r="VIN924" s="28"/>
      <c r="VIO924" s="28"/>
      <c r="VIP924" s="28"/>
      <c r="VIQ924" s="28"/>
      <c r="VIR924" s="28"/>
      <c r="VIS924" s="28"/>
      <c r="VIT924" s="28"/>
      <c r="VIU924" s="28"/>
      <c r="VIV924" s="28"/>
      <c r="VIW924" s="28"/>
      <c r="VIX924" s="28"/>
      <c r="VIY924" s="28"/>
      <c r="VIZ924" s="28"/>
      <c r="VJA924" s="28"/>
      <c r="VJB924" s="28"/>
      <c r="VJC924" s="28"/>
      <c r="VJD924" s="28"/>
      <c r="VJE924" s="28"/>
      <c r="VJF924" s="28"/>
      <c r="VJG924" s="28"/>
      <c r="VJH924" s="28"/>
      <c r="VJI924" s="28"/>
      <c r="VJJ924" s="28"/>
      <c r="VJK924" s="28"/>
      <c r="VJL924" s="28"/>
      <c r="VJM924" s="28"/>
      <c r="VJN924" s="28"/>
      <c r="VJO924" s="28"/>
      <c r="VJP924" s="28"/>
      <c r="VJQ924" s="28"/>
      <c r="VJR924" s="28"/>
      <c r="VJS924" s="28"/>
      <c r="VJT924" s="28"/>
      <c r="VJU924" s="28"/>
      <c r="VJV924" s="28"/>
      <c r="VJW924" s="28"/>
      <c r="VJX924" s="28"/>
      <c r="VJY924" s="28"/>
      <c r="VJZ924" s="28"/>
      <c r="VKA924" s="28"/>
      <c r="VKB924" s="28"/>
      <c r="VKC924" s="28"/>
      <c r="VKD924" s="28"/>
      <c r="VKE924" s="28"/>
      <c r="VKF924" s="28"/>
      <c r="VKG924" s="28"/>
      <c r="VKH924" s="28"/>
      <c r="VKI924" s="28"/>
      <c r="VKJ924" s="28"/>
      <c r="VKK924" s="28"/>
      <c r="VKL924" s="28"/>
      <c r="VKM924" s="28"/>
      <c r="VKN924" s="28"/>
      <c r="VKO924" s="28"/>
      <c r="VKP924" s="28"/>
      <c r="VKQ924" s="28"/>
      <c r="VKR924" s="28"/>
      <c r="VKS924" s="28"/>
      <c r="VKT924" s="28"/>
      <c r="VKU924" s="28"/>
      <c r="VKV924" s="28"/>
      <c r="VKW924" s="28"/>
      <c r="VKX924" s="28"/>
      <c r="VKY924" s="28"/>
      <c r="VKZ924" s="28"/>
      <c r="VLA924" s="28"/>
      <c r="VLB924" s="28"/>
      <c r="VLC924" s="28"/>
      <c r="VLD924" s="28"/>
      <c r="VLE924" s="28"/>
      <c r="VLF924" s="28"/>
      <c r="VLG924" s="28"/>
      <c r="VLH924" s="28"/>
      <c r="VLI924" s="28"/>
      <c r="VLJ924" s="28"/>
      <c r="VLK924" s="28"/>
      <c r="VLL924" s="28"/>
      <c r="VLM924" s="28"/>
      <c r="VLN924" s="28"/>
      <c r="VLO924" s="28"/>
      <c r="VLP924" s="28"/>
      <c r="VLQ924" s="28"/>
      <c r="VLR924" s="28"/>
      <c r="VLS924" s="28"/>
      <c r="VLT924" s="28"/>
      <c r="VLU924" s="28"/>
      <c r="VLV924" s="28"/>
      <c r="VLW924" s="28"/>
      <c r="VLX924" s="28"/>
      <c r="VLY924" s="28"/>
      <c r="VLZ924" s="28"/>
      <c r="VMA924" s="28"/>
      <c r="VMB924" s="28"/>
      <c r="VMC924" s="28"/>
      <c r="VMD924" s="28"/>
      <c r="VME924" s="28"/>
      <c r="VMF924" s="28"/>
      <c r="VMG924" s="28"/>
      <c r="VMH924" s="28"/>
      <c r="VMI924" s="28"/>
      <c r="VMJ924" s="28"/>
      <c r="VMK924" s="28"/>
      <c r="VML924" s="28"/>
      <c r="VMM924" s="28"/>
      <c r="VMN924" s="28"/>
      <c r="VMO924" s="28"/>
      <c r="VMP924" s="28"/>
      <c r="VMQ924" s="28"/>
      <c r="VMR924" s="28"/>
      <c r="VMS924" s="28"/>
      <c r="VMT924" s="28"/>
      <c r="VMU924" s="28"/>
      <c r="VMV924" s="28"/>
      <c r="VMW924" s="28"/>
      <c r="VMX924" s="28"/>
      <c r="VMY924" s="28"/>
      <c r="VMZ924" s="28"/>
      <c r="VNA924" s="28"/>
      <c r="VNB924" s="28"/>
      <c r="VNC924" s="28"/>
      <c r="VND924" s="28"/>
      <c r="VNE924" s="28"/>
      <c r="VNF924" s="28"/>
      <c r="VNG924" s="28"/>
      <c r="VNH924" s="28"/>
      <c r="VNI924" s="28"/>
      <c r="VNJ924" s="28"/>
      <c r="VNK924" s="28"/>
      <c r="VNL924" s="28"/>
      <c r="VNM924" s="28"/>
      <c r="VNN924" s="28"/>
      <c r="VNO924" s="28"/>
      <c r="VNP924" s="28"/>
      <c r="VNQ924" s="28"/>
      <c r="VNR924" s="28"/>
      <c r="VNS924" s="28"/>
      <c r="VNT924" s="28"/>
      <c r="VNU924" s="28"/>
      <c r="VNV924" s="28"/>
      <c r="VNW924" s="28"/>
      <c r="VNX924" s="28"/>
      <c r="VNY924" s="28"/>
      <c r="VNZ924" s="28"/>
      <c r="VOA924" s="28"/>
      <c r="VOB924" s="28"/>
      <c r="VOC924" s="28"/>
      <c r="VOD924" s="28"/>
      <c r="VOE924" s="28"/>
      <c r="VOF924" s="28"/>
      <c r="VOG924" s="28"/>
      <c r="VOH924" s="28"/>
      <c r="VOI924" s="28"/>
      <c r="VOJ924" s="28"/>
      <c r="VOK924" s="28"/>
      <c r="VOL924" s="28"/>
      <c r="VOM924" s="28"/>
      <c r="VON924" s="28"/>
      <c r="VOO924" s="28"/>
      <c r="VOP924" s="28"/>
      <c r="VOQ924" s="28"/>
      <c r="VOR924" s="28"/>
      <c r="VOS924" s="28"/>
      <c r="VOT924" s="28"/>
      <c r="VOU924" s="28"/>
      <c r="VOV924" s="28"/>
      <c r="VOW924" s="28"/>
      <c r="VOX924" s="28"/>
      <c r="VOY924" s="28"/>
      <c r="VOZ924" s="28"/>
      <c r="VPA924" s="28"/>
      <c r="VPB924" s="28"/>
      <c r="VPC924" s="28"/>
      <c r="VPD924" s="28"/>
      <c r="VPE924" s="28"/>
      <c r="VPF924" s="28"/>
      <c r="VPG924" s="28"/>
      <c r="VPH924" s="28"/>
      <c r="VPI924" s="28"/>
      <c r="VPJ924" s="28"/>
      <c r="VPK924" s="28"/>
      <c r="VPL924" s="28"/>
      <c r="VPM924" s="28"/>
      <c r="VPN924" s="28"/>
      <c r="VPO924" s="28"/>
      <c r="VPP924" s="28"/>
      <c r="VPQ924" s="28"/>
      <c r="VPR924" s="28"/>
      <c r="VPS924" s="28"/>
      <c r="VPT924" s="28"/>
      <c r="VPU924" s="28"/>
      <c r="VPV924" s="28"/>
      <c r="VPW924" s="28"/>
      <c r="VPX924" s="28"/>
      <c r="VPY924" s="28"/>
      <c r="VPZ924" s="28"/>
      <c r="VQA924" s="28"/>
      <c r="VQB924" s="28"/>
      <c r="VQC924" s="28"/>
      <c r="VQD924" s="28"/>
      <c r="VQE924" s="28"/>
      <c r="VQF924" s="28"/>
      <c r="VQG924" s="28"/>
      <c r="VQH924" s="28"/>
      <c r="VQI924" s="28"/>
      <c r="VQJ924" s="28"/>
      <c r="VQK924" s="28"/>
      <c r="VQL924" s="28"/>
      <c r="VQM924" s="28"/>
      <c r="VQN924" s="28"/>
      <c r="VQO924" s="28"/>
      <c r="VQP924" s="28"/>
      <c r="VQQ924" s="28"/>
      <c r="VQR924" s="28"/>
      <c r="VQS924" s="28"/>
      <c r="VQT924" s="28"/>
      <c r="VQU924" s="28"/>
      <c r="VQV924" s="28"/>
      <c r="VQW924" s="28"/>
      <c r="VQX924" s="28"/>
      <c r="VQY924" s="28"/>
      <c r="VQZ924" s="28"/>
      <c r="VRA924" s="28"/>
      <c r="VRB924" s="28"/>
      <c r="VRC924" s="28"/>
      <c r="VRD924" s="28"/>
      <c r="VRE924" s="28"/>
      <c r="VRF924" s="28"/>
      <c r="VRG924" s="28"/>
      <c r="VRH924" s="28"/>
      <c r="VRI924" s="28"/>
      <c r="VRJ924" s="28"/>
      <c r="VRK924" s="28"/>
      <c r="VRL924" s="28"/>
      <c r="VRM924" s="28"/>
      <c r="VRN924" s="28"/>
      <c r="VRO924" s="28"/>
      <c r="VRP924" s="28"/>
      <c r="VRQ924" s="28"/>
      <c r="VRR924" s="28"/>
      <c r="VRS924" s="28"/>
      <c r="VRT924" s="28"/>
      <c r="VRU924" s="28"/>
      <c r="VRV924" s="28"/>
      <c r="VRW924" s="28"/>
      <c r="VRX924" s="28"/>
      <c r="VRY924" s="28"/>
      <c r="VRZ924" s="28"/>
      <c r="VSA924" s="28"/>
      <c r="VSB924" s="28"/>
      <c r="VSC924" s="28"/>
      <c r="VSD924" s="28"/>
      <c r="VSE924" s="28"/>
      <c r="VSF924" s="28"/>
      <c r="VSG924" s="28"/>
      <c r="VSH924" s="28"/>
      <c r="VSI924" s="28"/>
      <c r="VSJ924" s="28"/>
      <c r="VSK924" s="28"/>
      <c r="VSL924" s="28"/>
      <c r="VSM924" s="28"/>
      <c r="VSN924" s="28"/>
      <c r="VSO924" s="28"/>
      <c r="VSP924" s="28"/>
      <c r="VSQ924" s="28"/>
      <c r="VSR924" s="28"/>
      <c r="VSS924" s="28"/>
      <c r="VST924" s="28"/>
      <c r="VSU924" s="28"/>
      <c r="VSV924" s="28"/>
      <c r="VSW924" s="28"/>
      <c r="VSX924" s="28"/>
      <c r="VSY924" s="28"/>
      <c r="VSZ924" s="28"/>
      <c r="VTA924" s="28"/>
      <c r="VTB924" s="28"/>
      <c r="VTC924" s="28"/>
      <c r="VTD924" s="28"/>
      <c r="VTE924" s="28"/>
      <c r="VTF924" s="28"/>
      <c r="VTG924" s="28"/>
      <c r="VTH924" s="28"/>
      <c r="VTI924" s="28"/>
      <c r="VTJ924" s="28"/>
      <c r="VTK924" s="28"/>
      <c r="VTL924" s="28"/>
      <c r="VTM924" s="28"/>
      <c r="VTN924" s="28"/>
      <c r="VTO924" s="28"/>
      <c r="VTP924" s="28"/>
      <c r="VTQ924" s="28"/>
      <c r="VTR924" s="28"/>
      <c r="VTS924" s="28"/>
      <c r="VTT924" s="28"/>
      <c r="VTU924" s="28"/>
      <c r="VTV924" s="28"/>
      <c r="VTW924" s="28"/>
      <c r="VTX924" s="28"/>
      <c r="VTY924" s="28"/>
      <c r="VTZ924" s="28"/>
      <c r="VUA924" s="28"/>
      <c r="VUB924" s="28"/>
      <c r="VUC924" s="28"/>
      <c r="VUD924" s="28"/>
      <c r="VUE924" s="28"/>
      <c r="VUF924" s="28"/>
      <c r="VUG924" s="28"/>
      <c r="VUH924" s="28"/>
      <c r="VUI924" s="28"/>
      <c r="VUJ924" s="28"/>
      <c r="VUK924" s="28"/>
      <c r="VUL924" s="28"/>
      <c r="VUM924" s="28"/>
      <c r="VUN924" s="28"/>
      <c r="VUO924" s="28"/>
      <c r="VUP924" s="28"/>
      <c r="VUQ924" s="28"/>
      <c r="VUR924" s="28"/>
      <c r="VUS924" s="28"/>
      <c r="VUT924" s="28"/>
      <c r="VUU924" s="28"/>
      <c r="VUV924" s="28"/>
      <c r="VUW924" s="28"/>
      <c r="VUX924" s="28"/>
      <c r="VUY924" s="28"/>
      <c r="VUZ924" s="28"/>
      <c r="VVA924" s="28"/>
      <c r="VVB924" s="28"/>
      <c r="VVC924" s="28"/>
      <c r="VVD924" s="28"/>
      <c r="VVE924" s="28"/>
      <c r="VVF924" s="28"/>
      <c r="VVG924" s="28"/>
      <c r="VVH924" s="28"/>
      <c r="VVI924" s="28"/>
      <c r="VVJ924" s="28"/>
      <c r="VVK924" s="28"/>
      <c r="VVL924" s="28"/>
      <c r="VVM924" s="28"/>
      <c r="VVN924" s="28"/>
      <c r="VVO924" s="28"/>
      <c r="VVP924" s="28"/>
      <c r="VVQ924" s="28"/>
      <c r="VVR924" s="28"/>
      <c r="VVS924" s="28"/>
      <c r="VVT924" s="28"/>
      <c r="VVU924" s="28"/>
      <c r="VVV924" s="28"/>
      <c r="VVW924" s="28"/>
      <c r="VVX924" s="28"/>
      <c r="VVY924" s="28"/>
      <c r="VVZ924" s="28"/>
      <c r="VWA924" s="28"/>
      <c r="VWB924" s="28"/>
      <c r="VWC924" s="28"/>
      <c r="VWD924" s="28"/>
      <c r="VWE924" s="28"/>
      <c r="VWF924" s="28"/>
      <c r="VWG924" s="28"/>
      <c r="VWH924" s="28"/>
      <c r="VWI924" s="28"/>
      <c r="VWJ924" s="28"/>
      <c r="VWK924" s="28"/>
      <c r="VWL924" s="28"/>
      <c r="VWM924" s="28"/>
      <c r="VWN924" s="28"/>
      <c r="VWO924" s="28"/>
      <c r="VWP924" s="28"/>
      <c r="VWQ924" s="28"/>
      <c r="VWR924" s="28"/>
      <c r="VWS924" s="28"/>
      <c r="VWT924" s="28"/>
      <c r="VWU924" s="28"/>
      <c r="VWV924" s="28"/>
      <c r="VWW924" s="28"/>
      <c r="VWX924" s="28"/>
      <c r="VWY924" s="28"/>
      <c r="VWZ924" s="28"/>
      <c r="VXA924" s="28"/>
      <c r="VXB924" s="28"/>
      <c r="VXC924" s="28"/>
      <c r="VXD924" s="28"/>
      <c r="VXE924" s="28"/>
      <c r="VXF924" s="28"/>
      <c r="VXG924" s="28"/>
      <c r="VXH924" s="28"/>
      <c r="VXI924" s="28"/>
      <c r="VXJ924" s="28"/>
      <c r="VXK924" s="28"/>
      <c r="VXL924" s="28"/>
      <c r="VXM924" s="28"/>
      <c r="VXN924" s="28"/>
      <c r="VXO924" s="28"/>
      <c r="VXP924" s="28"/>
      <c r="VXQ924" s="28"/>
      <c r="VXR924" s="28"/>
      <c r="VXS924" s="28"/>
      <c r="VXT924" s="28"/>
      <c r="VXU924" s="28"/>
      <c r="VXV924" s="28"/>
      <c r="VXW924" s="28"/>
      <c r="VXX924" s="28"/>
      <c r="VXY924" s="28"/>
      <c r="VXZ924" s="28"/>
      <c r="VYA924" s="28"/>
      <c r="VYB924" s="28"/>
      <c r="VYC924" s="28"/>
      <c r="VYD924" s="28"/>
      <c r="VYE924" s="28"/>
      <c r="VYF924" s="28"/>
      <c r="VYG924" s="28"/>
      <c r="VYH924" s="28"/>
      <c r="VYI924" s="28"/>
      <c r="VYJ924" s="28"/>
      <c r="VYK924" s="28"/>
      <c r="VYL924" s="28"/>
      <c r="VYM924" s="28"/>
      <c r="VYN924" s="28"/>
      <c r="VYO924" s="28"/>
      <c r="VYP924" s="28"/>
      <c r="VYQ924" s="28"/>
      <c r="VYR924" s="28"/>
      <c r="VYS924" s="28"/>
      <c r="VYT924" s="28"/>
      <c r="VYU924" s="28"/>
      <c r="VYV924" s="28"/>
      <c r="VYW924" s="28"/>
      <c r="VYX924" s="28"/>
      <c r="VYY924" s="28"/>
      <c r="VYZ924" s="28"/>
      <c r="VZA924" s="28"/>
      <c r="VZB924" s="28"/>
      <c r="VZC924" s="28"/>
      <c r="VZD924" s="28"/>
      <c r="VZE924" s="28"/>
      <c r="VZF924" s="28"/>
      <c r="VZG924" s="28"/>
      <c r="VZH924" s="28"/>
      <c r="VZI924" s="28"/>
      <c r="VZJ924" s="28"/>
      <c r="VZK924" s="28"/>
      <c r="VZL924" s="28"/>
      <c r="VZM924" s="28"/>
      <c r="VZN924" s="28"/>
      <c r="VZO924" s="28"/>
      <c r="VZP924" s="28"/>
      <c r="VZQ924" s="28"/>
      <c r="VZR924" s="28"/>
      <c r="VZS924" s="28"/>
      <c r="VZT924" s="28"/>
      <c r="VZU924" s="28"/>
      <c r="VZV924" s="28"/>
      <c r="VZW924" s="28"/>
      <c r="VZX924" s="28"/>
      <c r="VZY924" s="28"/>
      <c r="VZZ924" s="28"/>
      <c r="WAA924" s="28"/>
      <c r="WAB924" s="28"/>
      <c r="WAC924" s="28"/>
      <c r="WAD924" s="28"/>
      <c r="WAE924" s="28"/>
      <c r="WAF924" s="28"/>
      <c r="WAG924" s="28"/>
      <c r="WAH924" s="28"/>
      <c r="WAI924" s="28"/>
      <c r="WAJ924" s="28"/>
      <c r="WAK924" s="28"/>
      <c r="WAL924" s="28"/>
      <c r="WAM924" s="28"/>
      <c r="WAN924" s="28"/>
      <c r="WAO924" s="28"/>
      <c r="WAP924" s="28"/>
      <c r="WAQ924" s="28"/>
      <c r="WAR924" s="28"/>
      <c r="WAS924" s="28"/>
      <c r="WAT924" s="28"/>
      <c r="WAU924" s="28"/>
      <c r="WAV924" s="28"/>
      <c r="WAW924" s="28"/>
      <c r="WAX924" s="28"/>
      <c r="WAY924" s="28"/>
      <c r="WAZ924" s="28"/>
      <c r="WBA924" s="28"/>
      <c r="WBB924" s="28"/>
      <c r="WBC924" s="28"/>
      <c r="WBD924" s="28"/>
      <c r="WBE924" s="28"/>
      <c r="WBF924" s="28"/>
      <c r="WBG924" s="28"/>
      <c r="WBH924" s="28"/>
      <c r="WBI924" s="28"/>
      <c r="WBJ924" s="28"/>
      <c r="WBK924" s="28"/>
      <c r="WBL924" s="28"/>
      <c r="WBM924" s="28"/>
      <c r="WBN924" s="28"/>
      <c r="WBO924" s="28"/>
      <c r="WBP924" s="28"/>
      <c r="WBQ924" s="28"/>
      <c r="WBR924" s="28"/>
      <c r="WBS924" s="28"/>
      <c r="WBT924" s="28"/>
      <c r="WBU924" s="28"/>
      <c r="WBV924" s="28"/>
      <c r="WBW924" s="28"/>
      <c r="WBX924" s="28"/>
      <c r="WBY924" s="28"/>
      <c r="WBZ924" s="28"/>
      <c r="WCA924" s="28"/>
      <c r="WCB924" s="28"/>
      <c r="WCC924" s="28"/>
      <c r="WCD924" s="28"/>
      <c r="WCE924" s="28"/>
      <c r="WCF924" s="28"/>
      <c r="WCG924" s="28"/>
      <c r="WCH924" s="28"/>
      <c r="WCI924" s="28"/>
      <c r="WCJ924" s="28"/>
      <c r="WCK924" s="28"/>
      <c r="WCL924" s="28"/>
      <c r="WCM924" s="28"/>
      <c r="WCN924" s="28"/>
      <c r="WCO924" s="28"/>
      <c r="WCP924" s="28"/>
      <c r="WCQ924" s="28"/>
      <c r="WCR924" s="28"/>
      <c r="WCS924" s="28"/>
      <c r="WCT924" s="28"/>
      <c r="WCU924" s="28"/>
      <c r="WCV924" s="28"/>
      <c r="WCW924" s="28"/>
      <c r="WCX924" s="28"/>
      <c r="WCY924" s="28"/>
      <c r="WCZ924" s="28"/>
      <c r="WDA924" s="28"/>
      <c r="WDB924" s="28"/>
      <c r="WDC924" s="28"/>
      <c r="WDD924" s="28"/>
      <c r="WDE924" s="28"/>
      <c r="WDF924" s="28"/>
      <c r="WDG924" s="28"/>
      <c r="WDH924" s="28"/>
      <c r="WDI924" s="28"/>
      <c r="WDJ924" s="28"/>
      <c r="WDK924" s="28"/>
      <c r="WDL924" s="28"/>
      <c r="WDM924" s="28"/>
      <c r="WDN924" s="28"/>
      <c r="WDO924" s="28"/>
      <c r="WDP924" s="28"/>
      <c r="WDQ924" s="28"/>
      <c r="WDR924" s="28"/>
      <c r="WDS924" s="28"/>
      <c r="WDT924" s="28"/>
      <c r="WDU924" s="28"/>
      <c r="WDV924" s="28"/>
      <c r="WDW924" s="28"/>
      <c r="WDX924" s="28"/>
      <c r="WDY924" s="28"/>
      <c r="WDZ924" s="28"/>
      <c r="WEA924" s="28"/>
      <c r="WEB924" s="28"/>
      <c r="WEC924" s="28"/>
      <c r="WED924" s="28"/>
      <c r="WEE924" s="28"/>
      <c r="WEF924" s="28"/>
      <c r="WEG924" s="28"/>
      <c r="WEH924" s="28"/>
      <c r="WEI924" s="28"/>
      <c r="WEJ924" s="28"/>
      <c r="WEK924" s="28"/>
      <c r="WEL924" s="28"/>
      <c r="WEM924" s="28"/>
      <c r="WEN924" s="28"/>
      <c r="WEO924" s="28"/>
      <c r="WEP924" s="28"/>
      <c r="WEQ924" s="28"/>
      <c r="WER924" s="28"/>
      <c r="WES924" s="28"/>
      <c r="WET924" s="28"/>
      <c r="WEU924" s="28"/>
      <c r="WEV924" s="28"/>
      <c r="WEW924" s="28"/>
      <c r="WEX924" s="28"/>
      <c r="WEY924" s="28"/>
      <c r="WEZ924" s="28"/>
      <c r="WFA924" s="28"/>
      <c r="WFB924" s="28"/>
      <c r="WFC924" s="28"/>
      <c r="WFD924" s="28"/>
      <c r="WFE924" s="28"/>
      <c r="WFF924" s="28"/>
      <c r="WFG924" s="28"/>
      <c r="WFH924" s="28"/>
      <c r="WFI924" s="28"/>
      <c r="WFJ924" s="28"/>
      <c r="WFK924" s="28"/>
      <c r="WFL924" s="28"/>
      <c r="WFM924" s="28"/>
      <c r="WFN924" s="28"/>
      <c r="WFO924" s="28"/>
      <c r="WFP924" s="28"/>
      <c r="WFQ924" s="28"/>
      <c r="WFR924" s="28"/>
      <c r="WFS924" s="28"/>
      <c r="WFT924" s="28"/>
      <c r="WFU924" s="28"/>
      <c r="WFV924" s="28"/>
      <c r="WFW924" s="28"/>
      <c r="WFX924" s="28"/>
      <c r="WFY924" s="28"/>
      <c r="WFZ924" s="28"/>
      <c r="WGA924" s="28"/>
      <c r="WGB924" s="28"/>
      <c r="WGC924" s="28"/>
      <c r="WGD924" s="28"/>
      <c r="WGE924" s="28"/>
      <c r="WGF924" s="28"/>
      <c r="WGG924" s="28"/>
      <c r="WGH924" s="28"/>
      <c r="WGI924" s="28"/>
      <c r="WGJ924" s="28"/>
      <c r="WGK924" s="28"/>
      <c r="WGL924" s="28"/>
      <c r="WGM924" s="28"/>
      <c r="WGN924" s="28"/>
      <c r="WGO924" s="28"/>
      <c r="WGP924" s="28"/>
      <c r="WGQ924" s="28"/>
      <c r="WGR924" s="28"/>
      <c r="WGS924" s="28"/>
      <c r="WGT924" s="28"/>
      <c r="WGU924" s="28"/>
      <c r="WGV924" s="28"/>
      <c r="WGW924" s="28"/>
      <c r="WGX924" s="28"/>
      <c r="WGY924" s="28"/>
      <c r="WGZ924" s="28"/>
      <c r="WHA924" s="28"/>
      <c r="WHB924" s="28"/>
      <c r="WHC924" s="28"/>
      <c r="WHD924" s="28"/>
      <c r="WHE924" s="28"/>
      <c r="WHF924" s="28"/>
      <c r="WHG924" s="28"/>
      <c r="WHH924" s="28"/>
      <c r="WHI924" s="28"/>
      <c r="WHJ924" s="28"/>
      <c r="WHK924" s="28"/>
      <c r="WHL924" s="28"/>
      <c r="WHM924" s="28"/>
      <c r="WHN924" s="28"/>
      <c r="WHO924" s="28"/>
      <c r="WHP924" s="28"/>
      <c r="WHQ924" s="28"/>
      <c r="WHR924" s="28"/>
      <c r="WHS924" s="28"/>
      <c r="WHT924" s="28"/>
      <c r="WHU924" s="28"/>
      <c r="WHV924" s="28"/>
      <c r="WHW924" s="28"/>
      <c r="WHX924" s="28"/>
      <c r="WHY924" s="28"/>
      <c r="WHZ924" s="28"/>
      <c r="WIA924" s="28"/>
      <c r="WIB924" s="28"/>
      <c r="WIC924" s="28"/>
      <c r="WID924" s="28"/>
      <c r="WIE924" s="28"/>
      <c r="WIF924" s="28"/>
      <c r="WIG924" s="28"/>
      <c r="WIH924" s="28"/>
      <c r="WII924" s="28"/>
      <c r="WIJ924" s="28"/>
      <c r="WIK924" s="28"/>
      <c r="WIL924" s="28"/>
      <c r="WIM924" s="28"/>
      <c r="WIN924" s="28"/>
      <c r="WIO924" s="28"/>
      <c r="WIP924" s="28"/>
      <c r="WIQ924" s="28"/>
      <c r="WIR924" s="28"/>
      <c r="WIS924" s="28"/>
      <c r="WIT924" s="28"/>
      <c r="WIU924" s="28"/>
      <c r="WIV924" s="28"/>
      <c r="WIW924" s="28"/>
      <c r="WIX924" s="28"/>
      <c r="WIY924" s="28"/>
      <c r="WIZ924" s="28"/>
      <c r="WJA924" s="28"/>
      <c r="WJB924" s="28"/>
      <c r="WJC924" s="28"/>
      <c r="WJD924" s="28"/>
      <c r="WJE924" s="28"/>
      <c r="WJF924" s="28"/>
      <c r="WJG924" s="28"/>
      <c r="WJH924" s="28"/>
      <c r="WJI924" s="28"/>
      <c r="WJJ924" s="28"/>
      <c r="WJK924" s="28"/>
      <c r="WJL924" s="28"/>
      <c r="WJM924" s="28"/>
      <c r="WJN924" s="28"/>
      <c r="WJO924" s="28"/>
      <c r="WJP924" s="28"/>
      <c r="WJQ924" s="28"/>
      <c r="WJR924" s="28"/>
      <c r="WJS924" s="28"/>
      <c r="WJT924" s="28"/>
      <c r="WJU924" s="28"/>
      <c r="WJV924" s="28"/>
      <c r="WJW924" s="28"/>
      <c r="WJX924" s="28"/>
      <c r="WJY924" s="28"/>
      <c r="WJZ924" s="28"/>
      <c r="WKA924" s="28"/>
      <c r="WKB924" s="28"/>
      <c r="WKC924" s="28"/>
      <c r="WKD924" s="28"/>
      <c r="WKE924" s="28"/>
      <c r="WKF924" s="28"/>
      <c r="WKG924" s="28"/>
      <c r="WKH924" s="28"/>
      <c r="WKI924" s="28"/>
      <c r="WKJ924" s="28"/>
      <c r="WKK924" s="28"/>
      <c r="WKL924" s="28"/>
      <c r="WKM924" s="28"/>
      <c r="WKN924" s="28"/>
      <c r="WKO924" s="28"/>
      <c r="WKP924" s="28"/>
      <c r="WKQ924" s="28"/>
      <c r="WKR924" s="28"/>
      <c r="WKS924" s="28"/>
      <c r="WKT924" s="28"/>
      <c r="WKU924" s="28"/>
      <c r="WKV924" s="28"/>
      <c r="WKW924" s="28"/>
      <c r="WKX924" s="28"/>
      <c r="WKY924" s="28"/>
      <c r="WKZ924" s="28"/>
      <c r="WLA924" s="28"/>
      <c r="WLB924" s="28"/>
      <c r="WLC924" s="28"/>
      <c r="WLD924" s="28"/>
      <c r="WLE924" s="28"/>
      <c r="WLF924" s="28"/>
      <c r="WLG924" s="28"/>
      <c r="WLH924" s="28"/>
      <c r="WLI924" s="28"/>
      <c r="WLJ924" s="28"/>
      <c r="WLK924" s="28"/>
      <c r="WLL924" s="28"/>
      <c r="WLM924" s="28"/>
      <c r="WLN924" s="28"/>
      <c r="WLO924" s="28"/>
      <c r="WLP924" s="28"/>
      <c r="WLQ924" s="28"/>
      <c r="WLR924" s="28"/>
      <c r="WLS924" s="28"/>
      <c r="WLT924" s="28"/>
      <c r="WLU924" s="28"/>
      <c r="WLV924" s="28"/>
      <c r="WLW924" s="28"/>
      <c r="WLX924" s="28"/>
      <c r="WLY924" s="28"/>
      <c r="WLZ924" s="28"/>
      <c r="WMA924" s="28"/>
      <c r="WMB924" s="28"/>
      <c r="WMC924" s="28"/>
      <c r="WMD924" s="28"/>
      <c r="WME924" s="28"/>
      <c r="WMF924" s="28"/>
      <c r="WMG924" s="28"/>
      <c r="WMH924" s="28"/>
      <c r="WMI924" s="28"/>
      <c r="WMJ924" s="28"/>
      <c r="WMK924" s="28"/>
      <c r="WML924" s="28"/>
      <c r="WMM924" s="28"/>
      <c r="WMN924" s="28"/>
      <c r="WMO924" s="28"/>
      <c r="WMP924" s="28"/>
      <c r="WMQ924" s="28"/>
      <c r="WMR924" s="28"/>
      <c r="WMS924" s="28"/>
      <c r="WMT924" s="28"/>
      <c r="WMU924" s="28"/>
      <c r="WMV924" s="28"/>
      <c r="WMW924" s="28"/>
      <c r="WMX924" s="28"/>
      <c r="WMY924" s="28"/>
      <c r="WMZ924" s="28"/>
      <c r="WNA924" s="28"/>
      <c r="WNB924" s="28"/>
      <c r="WNC924" s="28"/>
      <c r="WND924" s="28"/>
      <c r="WNE924" s="28"/>
      <c r="WNF924" s="28"/>
      <c r="WNG924" s="28"/>
      <c r="WNH924" s="28"/>
      <c r="WNI924" s="28"/>
      <c r="WNJ924" s="28"/>
      <c r="WNK924" s="28"/>
      <c r="WNL924" s="28"/>
      <c r="WNM924" s="28"/>
      <c r="WNN924" s="28"/>
      <c r="WNO924" s="28"/>
      <c r="WNP924" s="28"/>
      <c r="WNQ924" s="28"/>
      <c r="WNR924" s="28"/>
      <c r="WNS924" s="28"/>
      <c r="WNT924" s="28"/>
      <c r="WNU924" s="28"/>
      <c r="WNV924" s="28"/>
      <c r="WNW924" s="28"/>
      <c r="WNX924" s="28"/>
      <c r="WNY924" s="28"/>
      <c r="WNZ924" s="28"/>
      <c r="WOA924" s="28"/>
      <c r="WOB924" s="28"/>
      <c r="WOC924" s="28"/>
      <c r="WOD924" s="28"/>
      <c r="WOE924" s="28"/>
      <c r="WOF924" s="28"/>
      <c r="WOG924" s="28"/>
      <c r="WOH924" s="28"/>
      <c r="WOI924" s="28"/>
      <c r="WOJ924" s="28"/>
      <c r="WOK924" s="28"/>
      <c r="WOL924" s="28"/>
      <c r="WOM924" s="28"/>
      <c r="WON924" s="28"/>
      <c r="WOO924" s="28"/>
      <c r="WOP924" s="28"/>
      <c r="WOQ924" s="28"/>
      <c r="WOR924" s="28"/>
      <c r="WOS924" s="28"/>
      <c r="WOT924" s="28"/>
      <c r="WOU924" s="28"/>
      <c r="WOV924" s="28"/>
      <c r="WOW924" s="28"/>
      <c r="WOX924" s="28"/>
      <c r="WOY924" s="28"/>
      <c r="WOZ924" s="28"/>
      <c r="WPA924" s="28"/>
      <c r="WPB924" s="28"/>
      <c r="WPC924" s="28"/>
      <c r="WPD924" s="28"/>
      <c r="WPE924" s="28"/>
      <c r="WPF924" s="28"/>
      <c r="WPG924" s="28"/>
      <c r="WPH924" s="28"/>
      <c r="WPI924" s="28"/>
      <c r="WPJ924" s="28"/>
      <c r="WPK924" s="28"/>
      <c r="WPL924" s="28"/>
      <c r="WPM924" s="28"/>
      <c r="WPN924" s="28"/>
      <c r="WPO924" s="28"/>
      <c r="WPP924" s="28"/>
      <c r="WPQ924" s="28"/>
      <c r="WPR924" s="28"/>
      <c r="WPS924" s="28"/>
      <c r="WPT924" s="28"/>
      <c r="WPU924" s="28"/>
      <c r="WPV924" s="28"/>
      <c r="WPW924" s="28"/>
      <c r="WPX924" s="28"/>
      <c r="WPY924" s="28"/>
      <c r="WPZ924" s="28"/>
      <c r="WQA924" s="28"/>
      <c r="WQB924" s="28"/>
      <c r="WQC924" s="28"/>
      <c r="WQD924" s="28"/>
      <c r="WQE924" s="28"/>
      <c r="WQF924" s="28"/>
      <c r="WQG924" s="28"/>
      <c r="WQH924" s="28"/>
      <c r="WQI924" s="28"/>
      <c r="WQJ924" s="28"/>
      <c r="WQK924" s="28"/>
      <c r="WQL924" s="28"/>
      <c r="WQM924" s="28"/>
      <c r="WQN924" s="28"/>
      <c r="WQO924" s="28"/>
      <c r="WQP924" s="28"/>
      <c r="WQQ924" s="28"/>
      <c r="WQR924" s="28"/>
      <c r="WQS924" s="28"/>
      <c r="WQT924" s="28"/>
      <c r="WQU924" s="28"/>
      <c r="WQV924" s="28"/>
      <c r="WQW924" s="28"/>
      <c r="WQX924" s="28"/>
      <c r="WQY924" s="28"/>
      <c r="WQZ924" s="28"/>
      <c r="WRA924" s="28"/>
      <c r="WRB924" s="28"/>
      <c r="WRC924" s="28"/>
      <c r="WRD924" s="28"/>
      <c r="WRE924" s="28"/>
      <c r="WRF924" s="28"/>
      <c r="WRG924" s="28"/>
      <c r="WRH924" s="28"/>
      <c r="WRI924" s="28"/>
      <c r="WRJ924" s="28"/>
      <c r="WRK924" s="28"/>
      <c r="WRL924" s="28"/>
      <c r="WRM924" s="28"/>
      <c r="WRN924" s="28"/>
      <c r="WRO924" s="28"/>
      <c r="WRP924" s="28"/>
      <c r="WRQ924" s="28"/>
      <c r="WRR924" s="28"/>
      <c r="WRS924" s="28"/>
      <c r="WRT924" s="28"/>
      <c r="WRU924" s="28"/>
      <c r="WRV924" s="28"/>
      <c r="WRW924" s="28"/>
      <c r="WRX924" s="28"/>
      <c r="WRY924" s="28"/>
      <c r="WRZ924" s="28"/>
      <c r="WSA924" s="28"/>
      <c r="WSB924" s="28"/>
      <c r="WSC924" s="28"/>
      <c r="WSD924" s="28"/>
      <c r="WSE924" s="28"/>
      <c r="WSF924" s="28"/>
      <c r="WSG924" s="28"/>
      <c r="WSH924" s="28"/>
      <c r="WSI924" s="28"/>
      <c r="WSJ924" s="28"/>
      <c r="WSK924" s="28"/>
      <c r="WSL924" s="28"/>
      <c r="WSM924" s="28"/>
      <c r="WSN924" s="28"/>
      <c r="WSO924" s="28"/>
      <c r="WSP924" s="28"/>
      <c r="WSQ924" s="28"/>
      <c r="WSR924" s="28"/>
      <c r="WSS924" s="28"/>
      <c r="WST924" s="28"/>
      <c r="WSU924" s="28"/>
      <c r="WSV924" s="28"/>
      <c r="WSW924" s="28"/>
      <c r="WSX924" s="28"/>
      <c r="WSY924" s="28"/>
      <c r="WSZ924" s="28"/>
      <c r="WTA924" s="28"/>
      <c r="WTB924" s="28"/>
      <c r="WTC924" s="28"/>
      <c r="WTD924" s="28"/>
      <c r="WTE924" s="28"/>
      <c r="WTF924" s="28"/>
      <c r="WTG924" s="28"/>
      <c r="WTH924" s="28"/>
      <c r="WTI924" s="28"/>
      <c r="WTJ924" s="28"/>
      <c r="WTK924" s="28"/>
      <c r="WTL924" s="28"/>
      <c r="WTM924" s="28"/>
      <c r="WTN924" s="28"/>
      <c r="WTO924" s="28"/>
      <c r="WTP924" s="28"/>
      <c r="WTQ924" s="28"/>
      <c r="WTR924" s="28"/>
      <c r="WTS924" s="28"/>
      <c r="WTT924" s="28"/>
      <c r="WTU924" s="28"/>
      <c r="WTV924" s="28"/>
      <c r="WTW924" s="28"/>
      <c r="WTX924" s="28"/>
      <c r="WTY924" s="28"/>
      <c r="WTZ924" s="28"/>
      <c r="WUA924" s="28"/>
      <c r="WUB924" s="28"/>
      <c r="WUC924" s="28"/>
      <c r="WUD924" s="28"/>
      <c r="WUE924" s="28"/>
      <c r="WUF924" s="28"/>
      <c r="WUG924" s="28"/>
      <c r="WUH924" s="28"/>
      <c r="WUI924" s="28"/>
      <c r="WUJ924" s="28"/>
      <c r="WUK924" s="28"/>
      <c r="WUL924" s="28"/>
      <c r="WUM924" s="28"/>
      <c r="WUN924" s="28"/>
      <c r="WUO924" s="28"/>
      <c r="WUP924" s="28"/>
      <c r="WUQ924" s="28"/>
      <c r="WUR924" s="28"/>
      <c r="WUS924" s="28"/>
      <c r="WUT924" s="28"/>
      <c r="WUU924" s="28"/>
      <c r="WUV924" s="28"/>
      <c r="WUW924" s="28"/>
      <c r="WUX924" s="28"/>
      <c r="WUY924" s="28"/>
      <c r="WUZ924" s="28"/>
      <c r="WVA924" s="28"/>
      <c r="WVB924" s="28"/>
      <c r="WVC924" s="28"/>
      <c r="WVD924" s="28"/>
      <c r="WVE924" s="28"/>
      <c r="WVF924" s="28"/>
      <c r="WVG924" s="28"/>
      <c r="WVH924" s="28"/>
      <c r="WVI924" s="28"/>
      <c r="WVJ924" s="28"/>
      <c r="WVK924" s="28"/>
      <c r="WVL924" s="28"/>
      <c r="WVM924" s="28"/>
      <c r="WVN924" s="28"/>
      <c r="WVO924" s="28"/>
      <c r="WVP924" s="28"/>
      <c r="WVQ924" s="28"/>
      <c r="WVR924" s="28"/>
      <c r="WVS924" s="28"/>
      <c r="WVT924" s="28"/>
      <c r="WVU924" s="28"/>
      <c r="WVV924" s="28"/>
      <c r="WVW924" s="28"/>
      <c r="WVX924" s="28"/>
      <c r="WVY924" s="28"/>
      <c r="WVZ924" s="28"/>
      <c r="WWA924" s="28"/>
      <c r="WWB924" s="28"/>
      <c r="WWC924" s="28"/>
      <c r="WWD924" s="28"/>
      <c r="WWE924" s="28"/>
      <c r="WWF924" s="28"/>
      <c r="WWG924" s="28"/>
      <c r="WWH924" s="28"/>
      <c r="WWI924" s="28"/>
      <c r="WWJ924" s="28"/>
      <c r="WWK924" s="28"/>
      <c r="WWL924" s="28"/>
      <c r="WWM924" s="28"/>
      <c r="WWN924" s="28"/>
      <c r="WWO924" s="28"/>
      <c r="WWP924" s="28"/>
      <c r="WWQ924" s="28"/>
      <c r="WWR924" s="28"/>
      <c r="WWS924" s="28"/>
      <c r="WWT924" s="28"/>
      <c r="WWU924" s="28"/>
      <c r="WWV924" s="28"/>
      <c r="WWW924" s="28"/>
      <c r="WWX924" s="28"/>
      <c r="WWY924" s="28"/>
      <c r="WWZ924" s="28"/>
      <c r="WXA924" s="28"/>
      <c r="WXB924" s="28"/>
      <c r="WXC924" s="28"/>
      <c r="WXD924" s="28"/>
      <c r="WXE924" s="28"/>
      <c r="WXF924" s="28"/>
      <c r="WXG924" s="28"/>
      <c r="WXH924" s="28"/>
      <c r="WXI924" s="28"/>
      <c r="WXJ924" s="28"/>
      <c r="WXK924" s="28"/>
      <c r="WXL924" s="28"/>
      <c r="WXM924" s="28"/>
      <c r="WXN924" s="28"/>
      <c r="WXO924" s="28"/>
      <c r="WXP924" s="28"/>
      <c r="WXQ924" s="28"/>
      <c r="WXR924" s="28"/>
      <c r="WXS924" s="28"/>
      <c r="WXT924" s="28"/>
      <c r="WXU924" s="28"/>
      <c r="WXV924" s="28"/>
      <c r="WXW924" s="28"/>
      <c r="WXX924" s="28"/>
      <c r="WXY924" s="28"/>
      <c r="WXZ924" s="28"/>
      <c r="WYA924" s="28"/>
      <c r="WYB924" s="28"/>
      <c r="WYC924" s="28"/>
      <c r="WYD924" s="28"/>
      <c r="WYE924" s="28"/>
      <c r="WYF924" s="28"/>
      <c r="WYG924" s="28"/>
      <c r="WYH924" s="28"/>
      <c r="WYI924" s="28"/>
      <c r="WYJ924" s="28"/>
      <c r="WYK924" s="28"/>
      <c r="WYL924" s="28"/>
      <c r="WYM924" s="28"/>
      <c r="WYN924" s="28"/>
      <c r="WYO924" s="28"/>
      <c r="WYP924" s="28"/>
      <c r="WYQ924" s="28"/>
      <c r="WYR924" s="28"/>
      <c r="WYS924" s="28"/>
      <c r="WYT924" s="28"/>
      <c r="WYU924" s="28"/>
      <c r="WYV924" s="28"/>
      <c r="WYW924" s="28"/>
      <c r="WYX924" s="28"/>
      <c r="WYY924" s="28"/>
      <c r="WYZ924" s="28"/>
      <c r="WZA924" s="28"/>
      <c r="WZB924" s="28"/>
      <c r="WZC924" s="28"/>
      <c r="WZD924" s="28"/>
      <c r="WZE924" s="28"/>
      <c r="WZF924" s="28"/>
      <c r="WZG924" s="28"/>
      <c r="WZH924" s="28"/>
      <c r="WZI924" s="28"/>
      <c r="WZJ924" s="28"/>
      <c r="WZK924" s="28"/>
      <c r="WZL924" s="28"/>
      <c r="WZM924" s="28"/>
      <c r="WZN924" s="28"/>
      <c r="WZO924" s="28"/>
      <c r="WZP924" s="28"/>
      <c r="WZQ924" s="28"/>
      <c r="WZR924" s="28"/>
      <c r="WZS924" s="28"/>
      <c r="WZT924" s="28"/>
      <c r="WZU924" s="28"/>
      <c r="WZV924" s="28"/>
      <c r="WZW924" s="28"/>
      <c r="WZX924" s="28"/>
      <c r="WZY924" s="28"/>
      <c r="WZZ924" s="28"/>
      <c r="XAA924" s="28"/>
      <c r="XAB924" s="28"/>
      <c r="XAC924" s="28"/>
      <c r="XAD924" s="28"/>
      <c r="XAE924" s="28"/>
      <c r="XAF924" s="28"/>
      <c r="XAG924" s="28"/>
      <c r="XAH924" s="28"/>
      <c r="XAI924" s="28"/>
      <c r="XAJ924" s="28"/>
      <c r="XAK924" s="28"/>
      <c r="XAL924" s="28"/>
      <c r="XAM924" s="28"/>
      <c r="XAN924" s="28"/>
      <c r="XAO924" s="28"/>
      <c r="XAP924" s="28"/>
      <c r="XAQ924" s="28"/>
      <c r="XAR924" s="28"/>
      <c r="XAS924" s="28"/>
      <c r="XAT924" s="28"/>
      <c r="XAU924" s="28"/>
      <c r="XAV924" s="28"/>
      <c r="XAW924" s="28"/>
      <c r="XAX924" s="28"/>
      <c r="XAY924" s="28"/>
      <c r="XAZ924" s="28"/>
      <c r="XBA924" s="28"/>
      <c r="XBB924" s="28"/>
      <c r="XBC924" s="28"/>
      <c r="XBD924" s="28"/>
      <c r="XBE924" s="28"/>
      <c r="XBF924" s="28"/>
      <c r="XBG924" s="28"/>
      <c r="XBH924" s="28"/>
      <c r="XBI924" s="28"/>
      <c r="XBJ924" s="28"/>
      <c r="XBK924" s="28"/>
      <c r="XBL924" s="28"/>
      <c r="XBM924" s="28"/>
      <c r="XBN924" s="28"/>
      <c r="XBO924" s="28"/>
      <c r="XBP924" s="28"/>
      <c r="XBQ924" s="28"/>
      <c r="XBR924" s="28"/>
      <c r="XBS924" s="28"/>
      <c r="XBT924" s="28"/>
      <c r="XBU924" s="28"/>
      <c r="XBV924" s="28"/>
      <c r="XBW924" s="28"/>
      <c r="XBX924" s="28"/>
      <c r="XBY924" s="28"/>
      <c r="XBZ924" s="28"/>
      <c r="XCA924" s="28"/>
      <c r="XCB924" s="28"/>
      <c r="XCC924" s="28"/>
      <c r="XCD924" s="28"/>
      <c r="XCE924" s="28"/>
      <c r="XCF924" s="28"/>
      <c r="XCG924" s="28"/>
      <c r="XCH924" s="28"/>
      <c r="XCI924" s="28"/>
      <c r="XCJ924" s="28"/>
      <c r="XCK924" s="28"/>
      <c r="XCL924" s="28"/>
      <c r="XCM924" s="28"/>
      <c r="XCN924" s="28"/>
      <c r="XCO924" s="28"/>
      <c r="XCP924" s="28"/>
      <c r="XCQ924" s="28"/>
      <c r="XCR924" s="28"/>
      <c r="XCS924" s="28"/>
      <c r="XCT924" s="28"/>
      <c r="XCU924" s="28"/>
      <c r="XCV924" s="28"/>
      <c r="XCW924" s="28"/>
      <c r="XCX924" s="28"/>
      <c r="XCY924" s="28"/>
      <c r="XCZ924" s="28"/>
      <c r="XDA924" s="28"/>
      <c r="XDB924" s="28"/>
      <c r="XDC924" s="28"/>
      <c r="XDD924" s="28"/>
      <c r="XDE924" s="28"/>
      <c r="XDF924" s="28"/>
      <c r="XDG924" s="28"/>
      <c r="XDH924" s="28"/>
      <c r="XDI924" s="28"/>
      <c r="XDJ924" s="28"/>
      <c r="XDK924" s="28"/>
      <c r="XDL924" s="28"/>
      <c r="XDM924" s="28"/>
      <c r="XDN924" s="28"/>
      <c r="XDO924" s="28"/>
      <c r="XDP924" s="28"/>
      <c r="XDQ924" s="28"/>
      <c r="XDR924" s="28"/>
      <c r="XDS924" s="28"/>
      <c r="XDT924" s="28"/>
      <c r="XDU924" s="28"/>
      <c r="XDV924" s="28"/>
      <c r="XDW924" s="28"/>
      <c r="XDX924" s="28"/>
      <c r="XDY924" s="28"/>
      <c r="XDZ924" s="28"/>
      <c r="XEA924" s="28"/>
      <c r="XEB924" s="28"/>
      <c r="XEC924" s="28"/>
      <c r="XED924" s="28"/>
      <c r="XEE924" s="28"/>
      <c r="XEF924" s="28"/>
      <c r="XEG924" s="28"/>
      <c r="XEH924" s="28"/>
      <c r="XEI924" s="28"/>
      <c r="XEJ924" s="28"/>
      <c r="XEK924" s="28"/>
      <c r="XEL924" s="28"/>
      <c r="XEM924" s="28"/>
      <c r="XEN924" s="28"/>
      <c r="XEO924" s="28"/>
      <c r="XEP924" s="28"/>
      <c r="XEQ924" s="28"/>
      <c r="XER924" s="28"/>
      <c r="XES924" s="28"/>
      <c r="XET924" s="28"/>
      <c r="XEU924" s="28"/>
      <c r="XEV924" s="28"/>
      <c r="XEW924" s="28"/>
    </row>
    <row r="925" spans="1:16377" ht="22.5" customHeight="1" x14ac:dyDescent="0.25">
      <c r="A925" s="143" t="str">
        <f t="shared" si="256"/>
        <v>872.</v>
      </c>
      <c r="B925" s="71" t="s">
        <v>1467</v>
      </c>
      <c r="C925" s="52">
        <v>1974</v>
      </c>
      <c r="D925" s="143" t="s">
        <v>3015</v>
      </c>
      <c r="E925" s="143" t="s">
        <v>3018</v>
      </c>
      <c r="F925" s="52">
        <v>2</v>
      </c>
      <c r="G925" s="52">
        <v>2</v>
      </c>
      <c r="H925" s="8">
        <v>449.4</v>
      </c>
      <c r="I925" s="8">
        <v>409.4</v>
      </c>
      <c r="J925" s="8">
        <v>409.4</v>
      </c>
      <c r="K925" s="142">
        <v>24</v>
      </c>
      <c r="L925" s="9">
        <f t="shared" si="258"/>
        <v>2470553.1999999997</v>
      </c>
      <c r="M925" s="9"/>
      <c r="N925" s="9"/>
      <c r="O925" s="9"/>
      <c r="P925" s="145">
        <f t="shared" si="259"/>
        <v>2470553.1999999997</v>
      </c>
      <c r="Q925" s="9"/>
      <c r="R925" s="62"/>
      <c r="S925" s="9"/>
      <c r="T925" s="9">
        <v>328.4</v>
      </c>
      <c r="U925" s="9">
        <f>T925*7523</f>
        <v>2470553.1999999997</v>
      </c>
      <c r="V925" s="9"/>
      <c r="W925" s="9"/>
      <c r="X925" s="9"/>
      <c r="Y925" s="9"/>
      <c r="Z925" s="9"/>
      <c r="AA925" s="9"/>
      <c r="AB925" s="4"/>
      <c r="AC925" s="4"/>
      <c r="AD925" s="145"/>
      <c r="AE925" s="9"/>
      <c r="AF925" s="35">
        <v>2025</v>
      </c>
      <c r="AG925" s="259"/>
      <c r="AH925" s="29">
        <v>872</v>
      </c>
      <c r="AI925" s="29" t="s">
        <v>155</v>
      </c>
      <c r="AJ925" s="29" t="str">
        <f t="shared" si="257"/>
        <v>872.</v>
      </c>
      <c r="AL925" s="29"/>
    </row>
    <row r="926" spans="1:16377" ht="22.5" customHeight="1" x14ac:dyDescent="0.25">
      <c r="A926" s="143" t="str">
        <f t="shared" si="256"/>
        <v>873.</v>
      </c>
      <c r="B926" s="71" t="s">
        <v>1468</v>
      </c>
      <c r="C926" s="52">
        <v>1964</v>
      </c>
      <c r="D926" s="143" t="s">
        <v>3015</v>
      </c>
      <c r="E926" s="143" t="s">
        <v>3018</v>
      </c>
      <c r="F926" s="52">
        <v>2</v>
      </c>
      <c r="G926" s="52">
        <v>2</v>
      </c>
      <c r="H926" s="4">
        <v>360</v>
      </c>
      <c r="I926" s="4">
        <v>326.60000000000002</v>
      </c>
      <c r="J926" s="4">
        <v>326.60000000000002</v>
      </c>
      <c r="K926" s="62">
        <v>10</v>
      </c>
      <c r="L926" s="9">
        <f t="shared" si="258"/>
        <v>1078276</v>
      </c>
      <c r="M926" s="9"/>
      <c r="N926" s="9"/>
      <c r="O926" s="9"/>
      <c r="P926" s="145">
        <f t="shared" si="259"/>
        <v>1078276</v>
      </c>
      <c r="Q926" s="9"/>
      <c r="R926" s="62"/>
      <c r="S926" s="9"/>
      <c r="T926" s="9"/>
      <c r="U926" s="9"/>
      <c r="V926" s="9"/>
      <c r="W926" s="9"/>
      <c r="X926" s="9">
        <v>314</v>
      </c>
      <c r="Y926" s="9">
        <f>X926*3434</f>
        <v>1078276</v>
      </c>
      <c r="Z926" s="9"/>
      <c r="AA926" s="9"/>
      <c r="AB926" s="4"/>
      <c r="AC926" s="4"/>
      <c r="AD926" s="145"/>
      <c r="AE926" s="9"/>
      <c r="AF926" s="35">
        <v>2025</v>
      </c>
      <c r="AG926" s="259"/>
      <c r="AH926" s="29">
        <v>873</v>
      </c>
      <c r="AI926" s="29" t="s">
        <v>155</v>
      </c>
      <c r="AJ926" s="29" t="str">
        <f t="shared" si="257"/>
        <v>873.</v>
      </c>
      <c r="AL926" s="29"/>
    </row>
    <row r="927" spans="1:16377" ht="22.5" customHeight="1" x14ac:dyDescent="0.25">
      <c r="A927" s="143" t="str">
        <f t="shared" si="256"/>
        <v>874.</v>
      </c>
      <c r="B927" s="155" t="s">
        <v>3005</v>
      </c>
      <c r="C927" s="52">
        <v>1976</v>
      </c>
      <c r="D927" s="143" t="s">
        <v>3015</v>
      </c>
      <c r="E927" s="143" t="s">
        <v>3017</v>
      </c>
      <c r="F927" s="52">
        <v>5</v>
      </c>
      <c r="G927" s="52">
        <v>4</v>
      </c>
      <c r="H927" s="8">
        <v>3674.77</v>
      </c>
      <c r="I927" s="145">
        <v>3401.77</v>
      </c>
      <c r="J927" s="8">
        <v>3401.77</v>
      </c>
      <c r="K927" s="142">
        <v>139</v>
      </c>
      <c r="L927" s="9">
        <f>Q927+S927+U927+W927+Y927+AA927+AD927+AE927</f>
        <v>32867</v>
      </c>
      <c r="M927" s="9"/>
      <c r="N927" s="9"/>
      <c r="O927" s="9"/>
      <c r="P927" s="145">
        <f>L927</f>
        <v>32867</v>
      </c>
      <c r="Q927" s="9">
        <v>32867</v>
      </c>
      <c r="R927" s="62"/>
      <c r="S927" s="9"/>
      <c r="T927" s="9"/>
      <c r="U927" s="9"/>
      <c r="V927" s="9"/>
      <c r="W927" s="9"/>
      <c r="X927" s="9"/>
      <c r="Y927" s="9"/>
      <c r="Z927" s="9"/>
      <c r="AA927" s="9"/>
      <c r="AB927" s="4"/>
      <c r="AC927" s="4"/>
      <c r="AD927" s="145"/>
      <c r="AE927" s="9"/>
      <c r="AF927" s="35">
        <v>2025</v>
      </c>
      <c r="AG927" s="259"/>
      <c r="AH927" s="29">
        <v>874</v>
      </c>
      <c r="AI927" s="29" t="s">
        <v>155</v>
      </c>
      <c r="AJ927" s="29" t="str">
        <f t="shared" si="257"/>
        <v>874.</v>
      </c>
      <c r="AK927" s="28"/>
      <c r="AL927" s="44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  <c r="IW927" s="28"/>
      <c r="IX927" s="28"/>
      <c r="IY927" s="28"/>
      <c r="IZ927" s="28"/>
      <c r="JA927" s="28"/>
      <c r="JB927" s="28"/>
      <c r="JC927" s="28"/>
      <c r="JD927" s="28"/>
      <c r="JE927" s="28"/>
      <c r="JF927" s="28"/>
      <c r="JG927" s="28"/>
      <c r="JH927" s="28"/>
      <c r="JI927" s="28"/>
      <c r="JJ927" s="28"/>
      <c r="JK927" s="28"/>
      <c r="JL927" s="28"/>
      <c r="JM927" s="28"/>
      <c r="JN927" s="28"/>
      <c r="JO927" s="28"/>
      <c r="JP927" s="28"/>
      <c r="JQ927" s="28"/>
      <c r="JR927" s="28"/>
      <c r="JS927" s="28"/>
      <c r="JT927" s="28"/>
      <c r="JU927" s="28"/>
      <c r="JV927" s="28"/>
      <c r="JW927" s="28"/>
      <c r="JX927" s="28"/>
      <c r="JY927" s="28"/>
      <c r="JZ927" s="28"/>
      <c r="KA927" s="28"/>
      <c r="KB927" s="28"/>
      <c r="KC927" s="28"/>
      <c r="KD927" s="28"/>
      <c r="KE927" s="28"/>
      <c r="KF927" s="28"/>
      <c r="KG927" s="28"/>
      <c r="KH927" s="28"/>
      <c r="KI927" s="28"/>
      <c r="KJ927" s="28"/>
      <c r="KK927" s="28"/>
      <c r="KL927" s="28"/>
      <c r="KM927" s="28"/>
      <c r="KN927" s="28"/>
      <c r="KO927" s="28"/>
      <c r="KP927" s="28"/>
      <c r="KQ927" s="28"/>
      <c r="KR927" s="28"/>
      <c r="KS927" s="28"/>
      <c r="KT927" s="28"/>
      <c r="KU927" s="28"/>
      <c r="KV927" s="28"/>
      <c r="KW927" s="28"/>
      <c r="KX927" s="28"/>
      <c r="KY927" s="28"/>
      <c r="KZ927" s="28"/>
      <c r="LA927" s="28"/>
      <c r="LB927" s="28"/>
      <c r="LC927" s="28"/>
      <c r="LD927" s="28"/>
      <c r="LE927" s="28"/>
      <c r="LF927" s="28"/>
      <c r="LG927" s="28"/>
      <c r="LH927" s="28"/>
      <c r="LI927" s="28"/>
      <c r="LJ927" s="28"/>
      <c r="LK927" s="28"/>
      <c r="LL927" s="28"/>
      <c r="LM927" s="28"/>
      <c r="LN927" s="28"/>
      <c r="LO927" s="28"/>
      <c r="LP927" s="28"/>
      <c r="LQ927" s="28"/>
      <c r="LR927" s="28"/>
      <c r="LS927" s="28"/>
      <c r="LT927" s="28"/>
      <c r="LU927" s="28"/>
      <c r="LV927" s="28"/>
      <c r="LW927" s="28"/>
      <c r="LX927" s="28"/>
      <c r="LY927" s="28"/>
      <c r="LZ927" s="28"/>
      <c r="MA927" s="28"/>
      <c r="MB927" s="28"/>
      <c r="MC927" s="28"/>
      <c r="MD927" s="28"/>
      <c r="ME927" s="28"/>
      <c r="MF927" s="28"/>
      <c r="MG927" s="28"/>
      <c r="MH927" s="28"/>
      <c r="MI927" s="28"/>
      <c r="MJ927" s="28"/>
      <c r="MK927" s="28"/>
      <c r="ML927" s="28"/>
      <c r="MM927" s="28"/>
      <c r="MN927" s="28"/>
      <c r="MO927" s="28"/>
      <c r="MP927" s="28"/>
      <c r="MQ927" s="28"/>
      <c r="MR927" s="28"/>
      <c r="MS927" s="28"/>
      <c r="MT927" s="28"/>
      <c r="MU927" s="28"/>
      <c r="MV927" s="28"/>
      <c r="MW927" s="28"/>
      <c r="MX927" s="28"/>
      <c r="MY927" s="28"/>
      <c r="MZ927" s="28"/>
      <c r="NA927" s="28"/>
      <c r="NB927" s="28"/>
      <c r="NC927" s="28"/>
      <c r="ND927" s="28"/>
      <c r="NE927" s="28"/>
      <c r="NF927" s="28"/>
      <c r="NG927" s="28"/>
      <c r="NH927" s="28"/>
      <c r="NI927" s="28"/>
      <c r="NJ927" s="28"/>
      <c r="NK927" s="28"/>
      <c r="NL927" s="28"/>
      <c r="NM927" s="28"/>
      <c r="NN927" s="28"/>
      <c r="NO927" s="28"/>
      <c r="NP927" s="28"/>
      <c r="NQ927" s="28"/>
      <c r="NR927" s="28"/>
      <c r="NS927" s="28"/>
      <c r="NT927" s="28"/>
      <c r="NU927" s="28"/>
      <c r="NV927" s="28"/>
      <c r="NW927" s="28"/>
      <c r="NX927" s="28"/>
      <c r="NY927" s="28"/>
      <c r="NZ927" s="28"/>
      <c r="OA927" s="28"/>
      <c r="OB927" s="28"/>
      <c r="OC927" s="28"/>
      <c r="OD927" s="28"/>
      <c r="OE927" s="28"/>
      <c r="OF927" s="28"/>
      <c r="OG927" s="28"/>
      <c r="OH927" s="28"/>
      <c r="OI927" s="28"/>
      <c r="OJ927" s="28"/>
      <c r="OK927" s="28"/>
      <c r="OL927" s="28"/>
      <c r="OM927" s="28"/>
      <c r="ON927" s="28"/>
      <c r="OO927" s="28"/>
      <c r="OP927" s="28"/>
      <c r="OQ927" s="28"/>
      <c r="OR927" s="28"/>
      <c r="OS927" s="28"/>
      <c r="OT927" s="28"/>
      <c r="OU927" s="28"/>
      <c r="OV927" s="28"/>
      <c r="OW927" s="28"/>
      <c r="OX927" s="28"/>
      <c r="OY927" s="28"/>
      <c r="OZ927" s="28"/>
      <c r="PA927" s="28"/>
      <c r="PB927" s="28"/>
      <c r="PC927" s="28"/>
      <c r="PD927" s="28"/>
      <c r="PE927" s="28"/>
      <c r="PF927" s="28"/>
      <c r="PG927" s="28"/>
      <c r="PH927" s="28"/>
      <c r="PI927" s="28"/>
      <c r="PJ927" s="28"/>
      <c r="PK927" s="28"/>
      <c r="PL927" s="28"/>
      <c r="PM927" s="28"/>
      <c r="PN927" s="28"/>
      <c r="PO927" s="28"/>
      <c r="PP927" s="28"/>
      <c r="PQ927" s="28"/>
      <c r="PR927" s="28"/>
      <c r="PS927" s="28"/>
      <c r="PT927" s="28"/>
      <c r="PU927" s="28"/>
      <c r="PV927" s="28"/>
      <c r="PW927" s="28"/>
      <c r="PX927" s="28"/>
      <c r="PY927" s="28"/>
      <c r="PZ927" s="28"/>
      <c r="QA927" s="28"/>
      <c r="QB927" s="28"/>
      <c r="QC927" s="28"/>
      <c r="QD927" s="28"/>
      <c r="QE927" s="28"/>
      <c r="QF927" s="28"/>
      <c r="QG927" s="28"/>
      <c r="QH927" s="28"/>
      <c r="QI927" s="28"/>
      <c r="QJ927" s="28"/>
      <c r="QK927" s="28"/>
      <c r="QL927" s="28"/>
      <c r="QM927" s="28"/>
      <c r="QN927" s="28"/>
      <c r="QO927" s="28"/>
      <c r="QP927" s="28"/>
      <c r="QQ927" s="28"/>
      <c r="QR927" s="28"/>
      <c r="QS927" s="28"/>
      <c r="QT927" s="28"/>
      <c r="QU927" s="28"/>
      <c r="QV927" s="28"/>
      <c r="QW927" s="28"/>
      <c r="QX927" s="28"/>
      <c r="QY927" s="28"/>
      <c r="QZ927" s="28"/>
      <c r="RA927" s="28"/>
      <c r="RB927" s="28"/>
      <c r="RC927" s="28"/>
      <c r="RD927" s="28"/>
      <c r="RE927" s="28"/>
      <c r="RF927" s="28"/>
      <c r="RG927" s="28"/>
      <c r="RH927" s="28"/>
      <c r="RI927" s="28"/>
      <c r="RJ927" s="28"/>
      <c r="RK927" s="28"/>
      <c r="RL927" s="28"/>
      <c r="RM927" s="28"/>
      <c r="RN927" s="28"/>
      <c r="RO927" s="28"/>
      <c r="RP927" s="28"/>
      <c r="RQ927" s="28"/>
      <c r="RR927" s="28"/>
      <c r="RS927" s="28"/>
      <c r="RT927" s="28"/>
      <c r="RU927" s="28"/>
      <c r="RV927" s="28"/>
      <c r="RW927" s="28"/>
      <c r="RX927" s="28"/>
      <c r="RY927" s="28"/>
      <c r="RZ927" s="28"/>
      <c r="SA927" s="28"/>
      <c r="SB927" s="28"/>
      <c r="SC927" s="28"/>
      <c r="SD927" s="28"/>
      <c r="SE927" s="28"/>
      <c r="SF927" s="28"/>
      <c r="SG927" s="28"/>
      <c r="SH927" s="28"/>
      <c r="SI927" s="28"/>
      <c r="SJ927" s="28"/>
      <c r="SK927" s="28"/>
      <c r="SL927" s="28"/>
      <c r="SM927" s="28"/>
      <c r="SN927" s="28"/>
      <c r="SO927" s="28"/>
      <c r="SP927" s="28"/>
      <c r="SQ927" s="28"/>
      <c r="SR927" s="28"/>
      <c r="SS927" s="28"/>
      <c r="ST927" s="28"/>
      <c r="SU927" s="28"/>
      <c r="SV927" s="28"/>
      <c r="SW927" s="28"/>
      <c r="SX927" s="28"/>
      <c r="SY927" s="28"/>
      <c r="SZ927" s="28"/>
      <c r="TA927" s="28"/>
      <c r="TB927" s="28"/>
      <c r="TC927" s="28"/>
      <c r="TD927" s="28"/>
      <c r="TE927" s="28"/>
      <c r="TF927" s="28"/>
      <c r="TG927" s="28"/>
      <c r="TH927" s="28"/>
      <c r="TI927" s="28"/>
      <c r="TJ927" s="28"/>
      <c r="TK927" s="28"/>
      <c r="TL927" s="28"/>
      <c r="TM927" s="28"/>
      <c r="TN927" s="28"/>
      <c r="TO927" s="28"/>
      <c r="TP927" s="28"/>
      <c r="TQ927" s="28"/>
      <c r="TR927" s="28"/>
      <c r="TS927" s="28"/>
      <c r="TT927" s="28"/>
      <c r="TU927" s="28"/>
      <c r="TV927" s="28"/>
      <c r="TW927" s="28"/>
      <c r="TX927" s="28"/>
      <c r="TY927" s="28"/>
      <c r="TZ927" s="28"/>
      <c r="UA927" s="28"/>
      <c r="UB927" s="28"/>
      <c r="UC927" s="28"/>
      <c r="UD927" s="28"/>
      <c r="UE927" s="28"/>
      <c r="UF927" s="28"/>
      <c r="UG927" s="28"/>
      <c r="UH927" s="28"/>
      <c r="UI927" s="28"/>
      <c r="UJ927" s="28"/>
      <c r="UK927" s="28"/>
      <c r="UL927" s="28"/>
      <c r="UM927" s="28"/>
      <c r="UN927" s="28"/>
      <c r="UO927" s="28"/>
      <c r="UP927" s="28"/>
      <c r="UQ927" s="28"/>
      <c r="UR927" s="28"/>
      <c r="US927" s="28"/>
      <c r="UT927" s="28"/>
      <c r="UU927" s="28"/>
      <c r="UV927" s="28"/>
      <c r="UW927" s="28"/>
      <c r="UX927" s="28"/>
      <c r="UY927" s="28"/>
      <c r="UZ927" s="28"/>
      <c r="VA927" s="28"/>
      <c r="VB927" s="28"/>
      <c r="VC927" s="28"/>
      <c r="VD927" s="28"/>
      <c r="VE927" s="28"/>
      <c r="VF927" s="28"/>
      <c r="VG927" s="28"/>
      <c r="VH927" s="28"/>
      <c r="VI927" s="28"/>
      <c r="VJ927" s="28"/>
      <c r="VK927" s="28"/>
      <c r="VL927" s="28"/>
      <c r="VM927" s="28"/>
      <c r="VN927" s="28"/>
      <c r="VO927" s="28"/>
      <c r="VP927" s="28"/>
      <c r="VQ927" s="28"/>
      <c r="VR927" s="28"/>
      <c r="VS927" s="28"/>
      <c r="VT927" s="28"/>
      <c r="VU927" s="28"/>
      <c r="VV927" s="28"/>
      <c r="VW927" s="28"/>
      <c r="VX927" s="28"/>
      <c r="VY927" s="28"/>
      <c r="VZ927" s="28"/>
      <c r="WA927" s="28"/>
      <c r="WB927" s="28"/>
      <c r="WC927" s="28"/>
      <c r="WD927" s="28"/>
      <c r="WE927" s="28"/>
      <c r="WF927" s="28"/>
      <c r="WG927" s="28"/>
      <c r="WH927" s="28"/>
      <c r="WI927" s="28"/>
      <c r="WJ927" s="28"/>
      <c r="WK927" s="28"/>
      <c r="WL927" s="28"/>
      <c r="WM927" s="28"/>
      <c r="WN927" s="28"/>
      <c r="WO927" s="28"/>
      <c r="WP927" s="28"/>
      <c r="WQ927" s="28"/>
      <c r="WR927" s="28"/>
      <c r="WS927" s="28"/>
      <c r="WT927" s="28"/>
      <c r="WU927" s="28"/>
      <c r="WV927" s="28"/>
      <c r="WW927" s="28"/>
      <c r="WX927" s="28"/>
      <c r="WY927" s="28"/>
      <c r="WZ927" s="28"/>
      <c r="XA927" s="28"/>
      <c r="XB927" s="28"/>
      <c r="XC927" s="28"/>
      <c r="XD927" s="28"/>
      <c r="XE927" s="28"/>
      <c r="XF927" s="28"/>
      <c r="XG927" s="28"/>
      <c r="XH927" s="28"/>
      <c r="XI927" s="28"/>
      <c r="XJ927" s="28"/>
      <c r="XK927" s="28"/>
      <c r="XL927" s="28"/>
      <c r="XM927" s="28"/>
      <c r="XN927" s="28"/>
      <c r="XO927" s="28"/>
      <c r="XP927" s="28"/>
      <c r="XQ927" s="28"/>
      <c r="XR927" s="28"/>
      <c r="XS927" s="28"/>
      <c r="XT927" s="28"/>
      <c r="XU927" s="28"/>
      <c r="XV927" s="28"/>
      <c r="XW927" s="28"/>
      <c r="XX927" s="28"/>
      <c r="XY927" s="28"/>
      <c r="XZ927" s="28"/>
      <c r="YA927" s="28"/>
      <c r="YB927" s="28"/>
      <c r="YC927" s="28"/>
      <c r="YD927" s="28"/>
      <c r="YE927" s="28"/>
      <c r="YF927" s="28"/>
      <c r="YG927" s="28"/>
      <c r="YH927" s="28"/>
      <c r="YI927" s="28"/>
      <c r="YJ927" s="28"/>
      <c r="YK927" s="28"/>
      <c r="YL927" s="28"/>
      <c r="YM927" s="28"/>
      <c r="YN927" s="28"/>
      <c r="YO927" s="28"/>
      <c r="YP927" s="28"/>
      <c r="YQ927" s="28"/>
      <c r="YR927" s="28"/>
      <c r="YS927" s="28"/>
      <c r="YT927" s="28"/>
      <c r="YU927" s="28"/>
      <c r="YV927" s="28"/>
      <c r="YW927" s="28"/>
      <c r="YX927" s="28"/>
      <c r="YY927" s="28"/>
      <c r="YZ927" s="28"/>
      <c r="ZA927" s="28"/>
      <c r="ZB927" s="28"/>
      <c r="ZC927" s="28"/>
      <c r="ZD927" s="28"/>
      <c r="ZE927" s="28"/>
      <c r="ZF927" s="28"/>
      <c r="ZG927" s="28"/>
      <c r="ZH927" s="28"/>
      <c r="ZI927" s="28"/>
      <c r="ZJ927" s="28"/>
      <c r="ZK927" s="28"/>
      <c r="ZL927" s="28"/>
      <c r="ZM927" s="28"/>
      <c r="ZN927" s="28"/>
      <c r="ZO927" s="28"/>
      <c r="ZP927" s="28"/>
      <c r="ZQ927" s="28"/>
      <c r="ZR927" s="28"/>
      <c r="ZS927" s="28"/>
      <c r="ZT927" s="28"/>
      <c r="ZU927" s="28"/>
      <c r="ZV927" s="28"/>
      <c r="ZW927" s="28"/>
      <c r="ZX927" s="28"/>
      <c r="ZY927" s="28"/>
      <c r="ZZ927" s="28"/>
      <c r="AAA927" s="28"/>
      <c r="AAB927" s="28"/>
      <c r="AAC927" s="28"/>
      <c r="AAD927" s="28"/>
      <c r="AAE927" s="28"/>
      <c r="AAF927" s="28"/>
      <c r="AAG927" s="28"/>
      <c r="AAH927" s="28"/>
      <c r="AAI927" s="28"/>
      <c r="AAJ927" s="28"/>
      <c r="AAK927" s="28"/>
      <c r="AAL927" s="28"/>
      <c r="AAM927" s="28"/>
      <c r="AAN927" s="28"/>
      <c r="AAO927" s="28"/>
      <c r="AAP927" s="28"/>
      <c r="AAQ927" s="28"/>
      <c r="AAR927" s="28"/>
      <c r="AAS927" s="28"/>
      <c r="AAT927" s="28"/>
      <c r="AAU927" s="28"/>
      <c r="AAV927" s="28"/>
      <c r="AAW927" s="28"/>
      <c r="AAX927" s="28"/>
      <c r="AAY927" s="28"/>
      <c r="AAZ927" s="28"/>
      <c r="ABA927" s="28"/>
      <c r="ABB927" s="28"/>
      <c r="ABC927" s="28"/>
      <c r="ABD927" s="28"/>
      <c r="ABE927" s="28"/>
      <c r="ABF927" s="28"/>
      <c r="ABG927" s="28"/>
      <c r="ABH927" s="28"/>
      <c r="ABI927" s="28"/>
      <c r="ABJ927" s="28"/>
      <c r="ABK927" s="28"/>
      <c r="ABL927" s="28"/>
      <c r="ABM927" s="28"/>
      <c r="ABN927" s="28"/>
      <c r="ABO927" s="28"/>
      <c r="ABP927" s="28"/>
      <c r="ABQ927" s="28"/>
      <c r="ABR927" s="28"/>
      <c r="ABS927" s="28"/>
      <c r="ABT927" s="28"/>
      <c r="ABU927" s="28"/>
      <c r="ABV927" s="28"/>
      <c r="ABW927" s="28"/>
      <c r="ABX927" s="28"/>
      <c r="ABY927" s="28"/>
      <c r="ABZ927" s="28"/>
      <c r="ACA927" s="28"/>
      <c r="ACB927" s="28"/>
      <c r="ACC927" s="28"/>
      <c r="ACD927" s="28"/>
      <c r="ACE927" s="28"/>
      <c r="ACF927" s="28"/>
      <c r="ACG927" s="28"/>
      <c r="ACH927" s="28"/>
      <c r="ACI927" s="28"/>
      <c r="ACJ927" s="28"/>
      <c r="ACK927" s="28"/>
      <c r="ACL927" s="28"/>
      <c r="ACM927" s="28"/>
      <c r="ACN927" s="28"/>
      <c r="ACO927" s="28"/>
      <c r="ACP927" s="28"/>
      <c r="ACQ927" s="28"/>
      <c r="ACR927" s="28"/>
      <c r="ACS927" s="28"/>
      <c r="ACT927" s="28"/>
      <c r="ACU927" s="28"/>
      <c r="ACV927" s="28"/>
      <c r="ACW927" s="28"/>
      <c r="ACX927" s="28"/>
      <c r="ACY927" s="28"/>
      <c r="ACZ927" s="28"/>
      <c r="ADA927" s="28"/>
      <c r="ADB927" s="28"/>
      <c r="ADC927" s="28"/>
      <c r="ADD927" s="28"/>
      <c r="ADE927" s="28"/>
      <c r="ADF927" s="28"/>
      <c r="ADG927" s="28"/>
      <c r="ADH927" s="28"/>
      <c r="ADI927" s="28"/>
      <c r="ADJ927" s="28"/>
      <c r="ADK927" s="28"/>
      <c r="ADL927" s="28"/>
      <c r="ADM927" s="28"/>
      <c r="ADN927" s="28"/>
      <c r="ADO927" s="28"/>
      <c r="ADP927" s="28"/>
      <c r="ADQ927" s="28"/>
      <c r="ADR927" s="28"/>
      <c r="ADS927" s="28"/>
      <c r="ADT927" s="28"/>
      <c r="ADU927" s="28"/>
      <c r="ADV927" s="28"/>
      <c r="ADW927" s="28"/>
      <c r="ADX927" s="28"/>
      <c r="ADY927" s="28"/>
      <c r="ADZ927" s="28"/>
      <c r="AEA927" s="28"/>
      <c r="AEB927" s="28"/>
      <c r="AEC927" s="28"/>
      <c r="AED927" s="28"/>
      <c r="AEE927" s="28"/>
      <c r="AEF927" s="28"/>
      <c r="AEG927" s="28"/>
      <c r="AEH927" s="28"/>
      <c r="AEI927" s="28"/>
      <c r="AEJ927" s="28"/>
      <c r="AEK927" s="28"/>
      <c r="AEL927" s="28"/>
      <c r="AEM927" s="28"/>
      <c r="AEN927" s="28"/>
      <c r="AEO927" s="28"/>
      <c r="AEP927" s="28"/>
      <c r="AEQ927" s="28"/>
      <c r="AER927" s="28"/>
      <c r="AES927" s="28"/>
      <c r="AET927" s="28"/>
      <c r="AEU927" s="28"/>
      <c r="AEV927" s="28"/>
      <c r="AEW927" s="28"/>
      <c r="AEX927" s="28"/>
      <c r="AEY927" s="28"/>
      <c r="AEZ927" s="28"/>
      <c r="AFA927" s="28"/>
      <c r="AFB927" s="28"/>
      <c r="AFC927" s="28"/>
      <c r="AFD927" s="28"/>
      <c r="AFE927" s="28"/>
      <c r="AFF927" s="28"/>
      <c r="AFG927" s="28"/>
      <c r="AFH927" s="28"/>
      <c r="AFI927" s="28"/>
      <c r="AFJ927" s="28"/>
      <c r="AFK927" s="28"/>
      <c r="AFL927" s="28"/>
      <c r="AFM927" s="28"/>
      <c r="AFN927" s="28"/>
      <c r="AFO927" s="28"/>
      <c r="AFP927" s="28"/>
      <c r="AFQ927" s="28"/>
      <c r="AFR927" s="28"/>
      <c r="AFS927" s="28"/>
      <c r="AFT927" s="28"/>
      <c r="AFU927" s="28"/>
      <c r="AFV927" s="28"/>
      <c r="AFW927" s="28"/>
      <c r="AFX927" s="28"/>
      <c r="AFY927" s="28"/>
      <c r="AFZ927" s="28"/>
      <c r="AGA927" s="28"/>
      <c r="AGB927" s="28"/>
      <c r="AGC927" s="28"/>
      <c r="AGD927" s="28"/>
      <c r="AGE927" s="28"/>
      <c r="AGF927" s="28"/>
      <c r="AGG927" s="28"/>
      <c r="AGH927" s="28"/>
      <c r="AGI927" s="28"/>
      <c r="AGJ927" s="28"/>
      <c r="AGK927" s="28"/>
      <c r="AGL927" s="28"/>
      <c r="AGM927" s="28"/>
      <c r="AGN927" s="28"/>
      <c r="AGO927" s="28"/>
      <c r="AGP927" s="28"/>
      <c r="AGQ927" s="28"/>
      <c r="AGR927" s="28"/>
      <c r="AGS927" s="28"/>
      <c r="AGT927" s="28"/>
      <c r="AGU927" s="28"/>
      <c r="AGV927" s="28"/>
      <c r="AGW927" s="28"/>
      <c r="AGX927" s="28"/>
      <c r="AGY927" s="28"/>
      <c r="AGZ927" s="28"/>
      <c r="AHA927" s="28"/>
      <c r="AHB927" s="28"/>
      <c r="AHC927" s="28"/>
      <c r="AHD927" s="28"/>
      <c r="AHE927" s="28"/>
      <c r="AHF927" s="28"/>
      <c r="AHG927" s="28"/>
      <c r="AHH927" s="28"/>
      <c r="AHI927" s="28"/>
      <c r="AHJ927" s="28"/>
      <c r="AHK927" s="28"/>
      <c r="AHL927" s="28"/>
      <c r="AHM927" s="28"/>
      <c r="AHN927" s="28"/>
      <c r="AHO927" s="28"/>
      <c r="AHP927" s="28"/>
      <c r="AHQ927" s="28"/>
      <c r="AHR927" s="28"/>
      <c r="AHS927" s="28"/>
      <c r="AHT927" s="28"/>
      <c r="AHU927" s="28"/>
      <c r="AHV927" s="28"/>
      <c r="AHW927" s="28"/>
      <c r="AHX927" s="28"/>
      <c r="AHY927" s="28"/>
      <c r="AHZ927" s="28"/>
      <c r="AIA927" s="28"/>
      <c r="AIB927" s="28"/>
      <c r="AIC927" s="28"/>
      <c r="AID927" s="28"/>
      <c r="AIE927" s="28"/>
      <c r="AIF927" s="28"/>
      <c r="AIG927" s="28"/>
      <c r="AIH927" s="28"/>
      <c r="AII927" s="28"/>
      <c r="AIJ927" s="28"/>
      <c r="AIK927" s="28"/>
      <c r="AIL927" s="28"/>
      <c r="AIM927" s="28"/>
      <c r="AIN927" s="28"/>
      <c r="AIO927" s="28"/>
      <c r="AIP927" s="28"/>
      <c r="AIQ927" s="28"/>
      <c r="AIR927" s="28"/>
      <c r="AIS927" s="28"/>
      <c r="AIT927" s="28"/>
      <c r="AIU927" s="28"/>
      <c r="AIV927" s="28"/>
      <c r="AIW927" s="28"/>
      <c r="AIX927" s="28"/>
      <c r="AIY927" s="28"/>
      <c r="AIZ927" s="28"/>
      <c r="AJA927" s="28"/>
      <c r="AJB927" s="28"/>
      <c r="AJC927" s="28"/>
      <c r="AJD927" s="28"/>
      <c r="AJE927" s="28"/>
      <c r="AJF927" s="28"/>
      <c r="AJG927" s="28"/>
      <c r="AJH927" s="28"/>
      <c r="AJI927" s="28"/>
      <c r="AJJ927" s="28"/>
      <c r="AJK927" s="28"/>
      <c r="AJL927" s="28"/>
      <c r="AJM927" s="28"/>
      <c r="AJN927" s="28"/>
      <c r="AJO927" s="28"/>
      <c r="AJP927" s="28"/>
      <c r="AJQ927" s="28"/>
      <c r="AJR927" s="28"/>
      <c r="AJS927" s="28"/>
      <c r="AJT927" s="28"/>
      <c r="AJU927" s="28"/>
      <c r="AJV927" s="28"/>
      <c r="AJW927" s="28"/>
      <c r="AJX927" s="28"/>
      <c r="AJY927" s="28"/>
      <c r="AJZ927" s="28"/>
      <c r="AKA927" s="28"/>
      <c r="AKB927" s="28"/>
      <c r="AKC927" s="28"/>
      <c r="AKD927" s="28"/>
      <c r="AKE927" s="28"/>
      <c r="AKF927" s="28"/>
      <c r="AKG927" s="28"/>
      <c r="AKH927" s="28"/>
      <c r="AKI927" s="28"/>
      <c r="AKJ927" s="28"/>
      <c r="AKK927" s="28"/>
      <c r="AKL927" s="28"/>
      <c r="AKM927" s="28"/>
      <c r="AKN927" s="28"/>
      <c r="AKO927" s="28"/>
      <c r="AKP927" s="28"/>
      <c r="AKQ927" s="28"/>
      <c r="AKR927" s="28"/>
      <c r="AKS927" s="28"/>
      <c r="AKT927" s="28"/>
      <c r="AKU927" s="28"/>
      <c r="AKV927" s="28"/>
      <c r="AKW927" s="28"/>
      <c r="AKX927" s="28"/>
      <c r="AKY927" s="28"/>
      <c r="AKZ927" s="28"/>
      <c r="ALA927" s="28"/>
      <c r="ALB927" s="28"/>
      <c r="ALC927" s="28"/>
      <c r="ALD927" s="28"/>
      <c r="ALE927" s="28"/>
      <c r="ALF927" s="28"/>
      <c r="ALG927" s="28"/>
      <c r="ALH927" s="28"/>
      <c r="ALI927" s="28"/>
      <c r="ALJ927" s="28"/>
      <c r="ALK927" s="28"/>
      <c r="ALL927" s="28"/>
      <c r="ALM927" s="28"/>
      <c r="ALN927" s="28"/>
      <c r="ALO927" s="28"/>
      <c r="ALP927" s="28"/>
      <c r="ALQ927" s="28"/>
      <c r="ALR927" s="28"/>
      <c r="ALS927" s="28"/>
      <c r="ALT927" s="28"/>
      <c r="ALU927" s="28"/>
      <c r="ALV927" s="28"/>
      <c r="ALW927" s="28"/>
      <c r="ALX927" s="28"/>
      <c r="ALY927" s="28"/>
      <c r="ALZ927" s="28"/>
      <c r="AMA927" s="28"/>
      <c r="AMB927" s="28"/>
      <c r="AMC927" s="28"/>
      <c r="AMD927" s="28"/>
      <c r="AME927" s="28"/>
      <c r="AMF927" s="28"/>
      <c r="AMG927" s="28"/>
      <c r="AMH927" s="28"/>
      <c r="AMI927" s="28"/>
      <c r="AMJ927" s="28"/>
      <c r="AMK927" s="28"/>
      <c r="AML927" s="28"/>
      <c r="AMM927" s="28"/>
      <c r="AMN927" s="28"/>
      <c r="AMO927" s="28"/>
      <c r="AMP927" s="28"/>
      <c r="AMQ927" s="28"/>
      <c r="AMR927" s="28"/>
      <c r="AMS927" s="28"/>
      <c r="AMT927" s="28"/>
      <c r="AMU927" s="28"/>
      <c r="AMV927" s="28"/>
      <c r="AMW927" s="28"/>
      <c r="AMX927" s="28"/>
      <c r="AMY927" s="28"/>
      <c r="AMZ927" s="28"/>
      <c r="ANA927" s="28"/>
      <c r="ANB927" s="28"/>
      <c r="ANC927" s="28"/>
      <c r="AND927" s="28"/>
      <c r="ANE927" s="28"/>
      <c r="ANF927" s="28"/>
      <c r="ANG927" s="28"/>
      <c r="ANH927" s="28"/>
      <c r="ANI927" s="28"/>
      <c r="ANJ927" s="28"/>
      <c r="ANK927" s="28"/>
      <c r="ANL927" s="28"/>
      <c r="ANM927" s="28"/>
      <c r="ANN927" s="28"/>
      <c r="ANO927" s="28"/>
      <c r="ANP927" s="28"/>
      <c r="ANQ927" s="28"/>
      <c r="ANR927" s="28"/>
      <c r="ANS927" s="28"/>
      <c r="ANT927" s="28"/>
      <c r="ANU927" s="28"/>
      <c r="ANV927" s="28"/>
      <c r="ANW927" s="28"/>
      <c r="ANX927" s="28"/>
      <c r="ANY927" s="28"/>
      <c r="ANZ927" s="28"/>
      <c r="AOA927" s="28"/>
      <c r="AOB927" s="28"/>
      <c r="AOC927" s="28"/>
      <c r="AOD927" s="28"/>
      <c r="AOE927" s="28"/>
      <c r="AOF927" s="28"/>
      <c r="AOG927" s="28"/>
      <c r="AOH927" s="28"/>
      <c r="AOI927" s="28"/>
      <c r="AOJ927" s="28"/>
      <c r="AOK927" s="28"/>
      <c r="AOL927" s="28"/>
      <c r="AOM927" s="28"/>
      <c r="AON927" s="28"/>
      <c r="AOO927" s="28"/>
      <c r="AOP927" s="28"/>
      <c r="AOQ927" s="28"/>
      <c r="AOR927" s="28"/>
      <c r="AOS927" s="28"/>
      <c r="AOT927" s="28"/>
      <c r="AOU927" s="28"/>
      <c r="AOV927" s="28"/>
      <c r="AOW927" s="28"/>
      <c r="AOX927" s="28"/>
      <c r="AOY927" s="28"/>
      <c r="AOZ927" s="28"/>
      <c r="APA927" s="28"/>
      <c r="APB927" s="28"/>
      <c r="APC927" s="28"/>
      <c r="APD927" s="28"/>
      <c r="APE927" s="28"/>
      <c r="APF927" s="28"/>
      <c r="APG927" s="28"/>
      <c r="APH927" s="28"/>
      <c r="API927" s="28"/>
      <c r="APJ927" s="28"/>
      <c r="APK927" s="28"/>
      <c r="APL927" s="28"/>
      <c r="APM927" s="28"/>
      <c r="APN927" s="28"/>
      <c r="APO927" s="28"/>
      <c r="APP927" s="28"/>
      <c r="APQ927" s="28"/>
      <c r="APR927" s="28"/>
      <c r="APS927" s="28"/>
      <c r="APT927" s="28"/>
      <c r="APU927" s="28"/>
      <c r="APV927" s="28"/>
      <c r="APW927" s="28"/>
      <c r="APX927" s="28"/>
      <c r="APY927" s="28"/>
      <c r="APZ927" s="28"/>
      <c r="AQA927" s="28"/>
      <c r="AQB927" s="28"/>
      <c r="AQC927" s="28"/>
      <c r="AQD927" s="28"/>
      <c r="AQE927" s="28"/>
      <c r="AQF927" s="28"/>
      <c r="AQG927" s="28"/>
      <c r="AQH927" s="28"/>
      <c r="AQI927" s="28"/>
      <c r="AQJ927" s="28"/>
      <c r="AQK927" s="28"/>
      <c r="AQL927" s="28"/>
      <c r="AQM927" s="28"/>
      <c r="AQN927" s="28"/>
      <c r="AQO927" s="28"/>
      <c r="AQP927" s="28"/>
      <c r="AQQ927" s="28"/>
      <c r="AQR927" s="28"/>
      <c r="AQS927" s="28"/>
      <c r="AQT927" s="28"/>
      <c r="AQU927" s="28"/>
      <c r="AQV927" s="28"/>
      <c r="AQW927" s="28"/>
      <c r="AQX927" s="28"/>
      <c r="AQY927" s="28"/>
      <c r="AQZ927" s="28"/>
      <c r="ARA927" s="28"/>
      <c r="ARB927" s="28"/>
      <c r="ARC927" s="28"/>
      <c r="ARD927" s="28"/>
      <c r="ARE927" s="28"/>
      <c r="ARF927" s="28"/>
      <c r="ARG927" s="28"/>
      <c r="ARH927" s="28"/>
      <c r="ARI927" s="28"/>
      <c r="ARJ927" s="28"/>
      <c r="ARK927" s="28"/>
      <c r="ARL927" s="28"/>
      <c r="ARM927" s="28"/>
      <c r="ARN927" s="28"/>
      <c r="ARO927" s="28"/>
      <c r="ARP927" s="28"/>
      <c r="ARQ927" s="28"/>
      <c r="ARR927" s="28"/>
      <c r="ARS927" s="28"/>
      <c r="ART927" s="28"/>
      <c r="ARU927" s="28"/>
      <c r="ARV927" s="28"/>
      <c r="ARW927" s="28"/>
      <c r="ARX927" s="28"/>
      <c r="ARY927" s="28"/>
      <c r="ARZ927" s="28"/>
      <c r="ASA927" s="28"/>
      <c r="ASB927" s="28"/>
      <c r="ASC927" s="28"/>
      <c r="ASD927" s="28"/>
      <c r="ASE927" s="28"/>
      <c r="ASF927" s="28"/>
      <c r="ASG927" s="28"/>
      <c r="ASH927" s="28"/>
      <c r="ASI927" s="28"/>
      <c r="ASJ927" s="28"/>
      <c r="ASK927" s="28"/>
      <c r="ASL927" s="28"/>
      <c r="ASM927" s="28"/>
      <c r="ASN927" s="28"/>
      <c r="ASO927" s="28"/>
      <c r="ASP927" s="28"/>
      <c r="ASQ927" s="28"/>
      <c r="ASR927" s="28"/>
      <c r="ASS927" s="28"/>
      <c r="AST927" s="28"/>
      <c r="ASU927" s="28"/>
      <c r="ASV927" s="28"/>
      <c r="ASW927" s="28"/>
      <c r="ASX927" s="28"/>
      <c r="ASY927" s="28"/>
      <c r="ASZ927" s="28"/>
      <c r="ATA927" s="28"/>
      <c r="ATB927" s="28"/>
      <c r="ATC927" s="28"/>
      <c r="ATD927" s="28"/>
      <c r="ATE927" s="28"/>
      <c r="ATF927" s="28"/>
      <c r="ATG927" s="28"/>
      <c r="ATH927" s="28"/>
      <c r="ATI927" s="28"/>
      <c r="ATJ927" s="28"/>
      <c r="ATK927" s="28"/>
      <c r="ATL927" s="28"/>
      <c r="ATM927" s="28"/>
      <c r="ATN927" s="28"/>
      <c r="ATO927" s="28"/>
      <c r="ATP927" s="28"/>
      <c r="ATQ927" s="28"/>
      <c r="ATR927" s="28"/>
      <c r="ATS927" s="28"/>
      <c r="ATT927" s="28"/>
      <c r="ATU927" s="28"/>
      <c r="ATV927" s="28"/>
      <c r="ATW927" s="28"/>
      <c r="ATX927" s="28"/>
      <c r="ATY927" s="28"/>
      <c r="ATZ927" s="28"/>
      <c r="AUA927" s="28"/>
      <c r="AUB927" s="28"/>
      <c r="AUC927" s="28"/>
      <c r="AUD927" s="28"/>
      <c r="AUE927" s="28"/>
      <c r="AUF927" s="28"/>
      <c r="AUG927" s="28"/>
      <c r="AUH927" s="28"/>
      <c r="AUI927" s="28"/>
      <c r="AUJ927" s="28"/>
      <c r="AUK927" s="28"/>
      <c r="AUL927" s="28"/>
      <c r="AUM927" s="28"/>
      <c r="AUN927" s="28"/>
      <c r="AUO927" s="28"/>
      <c r="AUP927" s="28"/>
      <c r="AUQ927" s="28"/>
      <c r="AUR927" s="28"/>
      <c r="AUS927" s="28"/>
      <c r="AUT927" s="28"/>
      <c r="AUU927" s="28"/>
      <c r="AUV927" s="28"/>
      <c r="AUW927" s="28"/>
      <c r="AUX927" s="28"/>
      <c r="AUY927" s="28"/>
      <c r="AUZ927" s="28"/>
      <c r="AVA927" s="28"/>
      <c r="AVB927" s="28"/>
      <c r="AVC927" s="28"/>
      <c r="AVD927" s="28"/>
      <c r="AVE927" s="28"/>
      <c r="AVF927" s="28"/>
      <c r="AVG927" s="28"/>
      <c r="AVH927" s="28"/>
      <c r="AVI927" s="28"/>
      <c r="AVJ927" s="28"/>
      <c r="AVK927" s="28"/>
      <c r="AVL927" s="28"/>
      <c r="AVM927" s="28"/>
      <c r="AVN927" s="28"/>
      <c r="AVO927" s="28"/>
      <c r="AVP927" s="28"/>
      <c r="AVQ927" s="28"/>
      <c r="AVR927" s="28"/>
      <c r="AVS927" s="28"/>
      <c r="AVT927" s="28"/>
      <c r="AVU927" s="28"/>
      <c r="AVV927" s="28"/>
      <c r="AVW927" s="28"/>
      <c r="AVX927" s="28"/>
      <c r="AVY927" s="28"/>
      <c r="AVZ927" s="28"/>
      <c r="AWA927" s="28"/>
      <c r="AWB927" s="28"/>
      <c r="AWC927" s="28"/>
      <c r="AWD927" s="28"/>
      <c r="AWE927" s="28"/>
      <c r="AWF927" s="28"/>
      <c r="AWG927" s="28"/>
      <c r="AWH927" s="28"/>
      <c r="AWI927" s="28"/>
      <c r="AWJ927" s="28"/>
      <c r="AWK927" s="28"/>
      <c r="AWL927" s="28"/>
      <c r="AWM927" s="28"/>
      <c r="AWN927" s="28"/>
      <c r="AWO927" s="28"/>
      <c r="AWP927" s="28"/>
      <c r="AWQ927" s="28"/>
      <c r="AWR927" s="28"/>
      <c r="AWS927" s="28"/>
      <c r="AWT927" s="28"/>
      <c r="AWU927" s="28"/>
      <c r="AWV927" s="28"/>
      <c r="AWW927" s="28"/>
      <c r="AWX927" s="28"/>
      <c r="AWY927" s="28"/>
      <c r="AWZ927" s="28"/>
      <c r="AXA927" s="28"/>
      <c r="AXB927" s="28"/>
      <c r="AXC927" s="28"/>
      <c r="AXD927" s="28"/>
      <c r="AXE927" s="28"/>
      <c r="AXF927" s="28"/>
      <c r="AXG927" s="28"/>
      <c r="AXH927" s="28"/>
      <c r="AXI927" s="28"/>
      <c r="AXJ927" s="28"/>
      <c r="AXK927" s="28"/>
      <c r="AXL927" s="28"/>
      <c r="AXM927" s="28"/>
      <c r="AXN927" s="28"/>
      <c r="AXO927" s="28"/>
      <c r="AXP927" s="28"/>
      <c r="AXQ927" s="28"/>
      <c r="AXR927" s="28"/>
      <c r="AXS927" s="28"/>
      <c r="AXT927" s="28"/>
      <c r="AXU927" s="28"/>
      <c r="AXV927" s="28"/>
      <c r="AXW927" s="28"/>
      <c r="AXX927" s="28"/>
      <c r="AXY927" s="28"/>
      <c r="AXZ927" s="28"/>
      <c r="AYA927" s="28"/>
      <c r="AYB927" s="28"/>
      <c r="AYC927" s="28"/>
      <c r="AYD927" s="28"/>
      <c r="AYE927" s="28"/>
      <c r="AYF927" s="28"/>
      <c r="AYG927" s="28"/>
      <c r="AYH927" s="28"/>
      <c r="AYI927" s="28"/>
      <c r="AYJ927" s="28"/>
      <c r="AYK927" s="28"/>
      <c r="AYL927" s="28"/>
      <c r="AYM927" s="28"/>
      <c r="AYN927" s="28"/>
      <c r="AYO927" s="28"/>
      <c r="AYP927" s="28"/>
      <c r="AYQ927" s="28"/>
      <c r="AYR927" s="28"/>
      <c r="AYS927" s="28"/>
      <c r="AYT927" s="28"/>
      <c r="AYU927" s="28"/>
      <c r="AYV927" s="28"/>
      <c r="AYW927" s="28"/>
      <c r="AYX927" s="28"/>
      <c r="AYY927" s="28"/>
      <c r="AYZ927" s="28"/>
      <c r="AZA927" s="28"/>
      <c r="AZB927" s="28"/>
      <c r="AZC927" s="28"/>
      <c r="AZD927" s="28"/>
      <c r="AZE927" s="28"/>
      <c r="AZF927" s="28"/>
      <c r="AZG927" s="28"/>
      <c r="AZH927" s="28"/>
      <c r="AZI927" s="28"/>
      <c r="AZJ927" s="28"/>
      <c r="AZK927" s="28"/>
      <c r="AZL927" s="28"/>
      <c r="AZM927" s="28"/>
      <c r="AZN927" s="28"/>
      <c r="AZO927" s="28"/>
      <c r="AZP927" s="28"/>
      <c r="AZQ927" s="28"/>
      <c r="AZR927" s="28"/>
      <c r="AZS927" s="28"/>
      <c r="AZT927" s="28"/>
      <c r="AZU927" s="28"/>
      <c r="AZV927" s="28"/>
      <c r="AZW927" s="28"/>
      <c r="AZX927" s="28"/>
      <c r="AZY927" s="28"/>
      <c r="AZZ927" s="28"/>
      <c r="BAA927" s="28"/>
      <c r="BAB927" s="28"/>
      <c r="BAC927" s="28"/>
      <c r="BAD927" s="28"/>
      <c r="BAE927" s="28"/>
      <c r="BAF927" s="28"/>
      <c r="BAG927" s="28"/>
      <c r="BAH927" s="28"/>
      <c r="BAI927" s="28"/>
      <c r="BAJ927" s="28"/>
      <c r="BAK927" s="28"/>
      <c r="BAL927" s="28"/>
      <c r="BAM927" s="28"/>
      <c r="BAN927" s="28"/>
      <c r="BAO927" s="28"/>
      <c r="BAP927" s="28"/>
      <c r="BAQ927" s="28"/>
      <c r="BAR927" s="28"/>
      <c r="BAS927" s="28"/>
      <c r="BAT927" s="28"/>
      <c r="BAU927" s="28"/>
      <c r="BAV927" s="28"/>
      <c r="BAW927" s="28"/>
      <c r="BAX927" s="28"/>
      <c r="BAY927" s="28"/>
      <c r="BAZ927" s="28"/>
      <c r="BBA927" s="28"/>
      <c r="BBB927" s="28"/>
      <c r="BBC927" s="28"/>
      <c r="BBD927" s="28"/>
      <c r="BBE927" s="28"/>
      <c r="BBF927" s="28"/>
      <c r="BBG927" s="28"/>
      <c r="BBH927" s="28"/>
      <c r="BBI927" s="28"/>
      <c r="BBJ927" s="28"/>
      <c r="BBK927" s="28"/>
      <c r="BBL927" s="28"/>
      <c r="BBM927" s="28"/>
      <c r="BBN927" s="28"/>
      <c r="BBO927" s="28"/>
      <c r="BBP927" s="28"/>
      <c r="BBQ927" s="28"/>
      <c r="BBR927" s="28"/>
      <c r="BBS927" s="28"/>
      <c r="BBT927" s="28"/>
      <c r="BBU927" s="28"/>
      <c r="BBV927" s="28"/>
      <c r="BBW927" s="28"/>
      <c r="BBX927" s="28"/>
      <c r="BBY927" s="28"/>
      <c r="BBZ927" s="28"/>
      <c r="BCA927" s="28"/>
      <c r="BCB927" s="28"/>
      <c r="BCC927" s="28"/>
      <c r="BCD927" s="28"/>
      <c r="BCE927" s="28"/>
      <c r="BCF927" s="28"/>
      <c r="BCG927" s="28"/>
      <c r="BCH927" s="28"/>
      <c r="BCI927" s="28"/>
      <c r="BCJ927" s="28"/>
      <c r="BCK927" s="28"/>
      <c r="BCL927" s="28"/>
      <c r="BCM927" s="28"/>
      <c r="BCN927" s="28"/>
      <c r="BCO927" s="28"/>
      <c r="BCP927" s="28"/>
      <c r="BCQ927" s="28"/>
      <c r="BCR927" s="28"/>
      <c r="BCS927" s="28"/>
      <c r="BCT927" s="28"/>
      <c r="BCU927" s="28"/>
      <c r="BCV927" s="28"/>
      <c r="BCW927" s="28"/>
      <c r="BCX927" s="28"/>
      <c r="BCY927" s="28"/>
      <c r="BCZ927" s="28"/>
      <c r="BDA927" s="28"/>
      <c r="BDB927" s="28"/>
      <c r="BDC927" s="28"/>
      <c r="BDD927" s="28"/>
      <c r="BDE927" s="28"/>
      <c r="BDF927" s="28"/>
      <c r="BDG927" s="28"/>
      <c r="BDH927" s="28"/>
      <c r="BDI927" s="28"/>
      <c r="BDJ927" s="28"/>
      <c r="BDK927" s="28"/>
      <c r="BDL927" s="28"/>
      <c r="BDM927" s="28"/>
      <c r="BDN927" s="28"/>
      <c r="BDO927" s="28"/>
      <c r="BDP927" s="28"/>
      <c r="BDQ927" s="28"/>
      <c r="BDR927" s="28"/>
      <c r="BDS927" s="28"/>
      <c r="BDT927" s="28"/>
      <c r="BDU927" s="28"/>
      <c r="BDV927" s="28"/>
      <c r="BDW927" s="28"/>
      <c r="BDX927" s="28"/>
      <c r="BDY927" s="28"/>
      <c r="BDZ927" s="28"/>
      <c r="BEA927" s="28"/>
      <c r="BEB927" s="28"/>
      <c r="BEC927" s="28"/>
      <c r="BED927" s="28"/>
      <c r="BEE927" s="28"/>
      <c r="BEF927" s="28"/>
      <c r="BEG927" s="28"/>
      <c r="BEH927" s="28"/>
      <c r="BEI927" s="28"/>
      <c r="BEJ927" s="28"/>
      <c r="BEK927" s="28"/>
      <c r="BEL927" s="28"/>
      <c r="BEM927" s="28"/>
      <c r="BEN927" s="28"/>
      <c r="BEO927" s="28"/>
      <c r="BEP927" s="28"/>
      <c r="BEQ927" s="28"/>
      <c r="BER927" s="28"/>
      <c r="BES927" s="28"/>
      <c r="BET927" s="28"/>
      <c r="BEU927" s="28"/>
      <c r="BEV927" s="28"/>
      <c r="BEW927" s="28"/>
      <c r="BEX927" s="28"/>
      <c r="BEY927" s="28"/>
      <c r="BEZ927" s="28"/>
      <c r="BFA927" s="28"/>
      <c r="BFB927" s="28"/>
      <c r="BFC927" s="28"/>
      <c r="BFD927" s="28"/>
      <c r="BFE927" s="28"/>
      <c r="BFF927" s="28"/>
      <c r="BFG927" s="28"/>
      <c r="BFH927" s="28"/>
      <c r="BFI927" s="28"/>
      <c r="BFJ927" s="28"/>
      <c r="BFK927" s="28"/>
      <c r="BFL927" s="28"/>
      <c r="BFM927" s="28"/>
      <c r="BFN927" s="28"/>
      <c r="BFO927" s="28"/>
      <c r="BFP927" s="28"/>
      <c r="BFQ927" s="28"/>
      <c r="BFR927" s="28"/>
      <c r="BFS927" s="28"/>
      <c r="BFT927" s="28"/>
      <c r="BFU927" s="28"/>
      <c r="BFV927" s="28"/>
      <c r="BFW927" s="28"/>
      <c r="BFX927" s="28"/>
      <c r="BFY927" s="28"/>
      <c r="BFZ927" s="28"/>
      <c r="BGA927" s="28"/>
      <c r="BGB927" s="28"/>
      <c r="BGC927" s="28"/>
      <c r="BGD927" s="28"/>
      <c r="BGE927" s="28"/>
      <c r="BGF927" s="28"/>
      <c r="BGG927" s="28"/>
      <c r="BGH927" s="28"/>
      <c r="BGI927" s="28"/>
      <c r="BGJ927" s="28"/>
      <c r="BGK927" s="28"/>
      <c r="BGL927" s="28"/>
      <c r="BGM927" s="28"/>
      <c r="BGN927" s="28"/>
      <c r="BGO927" s="28"/>
      <c r="BGP927" s="28"/>
      <c r="BGQ927" s="28"/>
      <c r="BGR927" s="28"/>
      <c r="BGS927" s="28"/>
      <c r="BGT927" s="28"/>
      <c r="BGU927" s="28"/>
      <c r="BGV927" s="28"/>
      <c r="BGW927" s="28"/>
      <c r="BGX927" s="28"/>
      <c r="BGY927" s="28"/>
      <c r="BGZ927" s="28"/>
      <c r="BHA927" s="28"/>
      <c r="BHB927" s="28"/>
      <c r="BHC927" s="28"/>
      <c r="BHD927" s="28"/>
      <c r="BHE927" s="28"/>
      <c r="BHF927" s="28"/>
      <c r="BHG927" s="28"/>
      <c r="BHH927" s="28"/>
      <c r="BHI927" s="28"/>
      <c r="BHJ927" s="28"/>
      <c r="BHK927" s="28"/>
      <c r="BHL927" s="28"/>
      <c r="BHM927" s="28"/>
      <c r="BHN927" s="28"/>
      <c r="BHO927" s="28"/>
      <c r="BHP927" s="28"/>
      <c r="BHQ927" s="28"/>
      <c r="BHR927" s="28"/>
      <c r="BHS927" s="28"/>
      <c r="BHT927" s="28"/>
      <c r="BHU927" s="28"/>
      <c r="BHV927" s="28"/>
      <c r="BHW927" s="28"/>
      <c r="BHX927" s="28"/>
      <c r="BHY927" s="28"/>
      <c r="BHZ927" s="28"/>
      <c r="BIA927" s="28"/>
      <c r="BIB927" s="28"/>
      <c r="BIC927" s="28"/>
      <c r="BID927" s="28"/>
      <c r="BIE927" s="28"/>
      <c r="BIF927" s="28"/>
      <c r="BIG927" s="28"/>
      <c r="BIH927" s="28"/>
      <c r="BII927" s="28"/>
      <c r="BIJ927" s="28"/>
      <c r="BIK927" s="28"/>
      <c r="BIL927" s="28"/>
      <c r="BIM927" s="28"/>
      <c r="BIN927" s="28"/>
      <c r="BIO927" s="28"/>
      <c r="BIP927" s="28"/>
      <c r="BIQ927" s="28"/>
      <c r="BIR927" s="28"/>
      <c r="BIS927" s="28"/>
      <c r="BIT927" s="28"/>
      <c r="BIU927" s="28"/>
      <c r="BIV927" s="28"/>
      <c r="BIW927" s="28"/>
      <c r="BIX927" s="28"/>
      <c r="BIY927" s="28"/>
      <c r="BIZ927" s="28"/>
      <c r="BJA927" s="28"/>
      <c r="BJB927" s="28"/>
      <c r="BJC927" s="28"/>
      <c r="BJD927" s="28"/>
      <c r="BJE927" s="28"/>
      <c r="BJF927" s="28"/>
      <c r="BJG927" s="28"/>
      <c r="BJH927" s="28"/>
      <c r="BJI927" s="28"/>
      <c r="BJJ927" s="28"/>
      <c r="BJK927" s="28"/>
      <c r="BJL927" s="28"/>
      <c r="BJM927" s="28"/>
      <c r="BJN927" s="28"/>
      <c r="BJO927" s="28"/>
      <c r="BJP927" s="28"/>
      <c r="BJQ927" s="28"/>
      <c r="BJR927" s="28"/>
      <c r="BJS927" s="28"/>
      <c r="BJT927" s="28"/>
      <c r="BJU927" s="28"/>
      <c r="BJV927" s="28"/>
      <c r="BJW927" s="28"/>
      <c r="BJX927" s="28"/>
      <c r="BJY927" s="28"/>
      <c r="BJZ927" s="28"/>
      <c r="BKA927" s="28"/>
      <c r="BKB927" s="28"/>
      <c r="BKC927" s="28"/>
      <c r="BKD927" s="28"/>
      <c r="BKE927" s="28"/>
      <c r="BKF927" s="28"/>
      <c r="BKG927" s="28"/>
      <c r="BKH927" s="28"/>
      <c r="BKI927" s="28"/>
      <c r="BKJ927" s="28"/>
      <c r="BKK927" s="28"/>
      <c r="BKL927" s="28"/>
      <c r="BKM927" s="28"/>
      <c r="BKN927" s="28"/>
      <c r="BKO927" s="28"/>
      <c r="BKP927" s="28"/>
      <c r="BKQ927" s="28"/>
      <c r="BKR927" s="28"/>
      <c r="BKS927" s="28"/>
      <c r="BKT927" s="28"/>
      <c r="BKU927" s="28"/>
      <c r="BKV927" s="28"/>
      <c r="BKW927" s="28"/>
      <c r="BKX927" s="28"/>
      <c r="BKY927" s="28"/>
      <c r="BKZ927" s="28"/>
      <c r="BLA927" s="28"/>
      <c r="BLB927" s="28"/>
      <c r="BLC927" s="28"/>
      <c r="BLD927" s="28"/>
      <c r="BLE927" s="28"/>
      <c r="BLF927" s="28"/>
      <c r="BLG927" s="28"/>
      <c r="BLH927" s="28"/>
      <c r="BLI927" s="28"/>
      <c r="BLJ927" s="28"/>
      <c r="BLK927" s="28"/>
      <c r="BLL927" s="28"/>
      <c r="BLM927" s="28"/>
      <c r="BLN927" s="28"/>
      <c r="BLO927" s="28"/>
      <c r="BLP927" s="28"/>
      <c r="BLQ927" s="28"/>
      <c r="BLR927" s="28"/>
      <c r="BLS927" s="28"/>
      <c r="BLT927" s="28"/>
      <c r="BLU927" s="28"/>
      <c r="BLV927" s="28"/>
      <c r="BLW927" s="28"/>
      <c r="BLX927" s="28"/>
      <c r="BLY927" s="28"/>
      <c r="BLZ927" s="28"/>
      <c r="BMA927" s="28"/>
      <c r="BMB927" s="28"/>
      <c r="BMC927" s="28"/>
      <c r="BMD927" s="28"/>
      <c r="BME927" s="28"/>
      <c r="BMF927" s="28"/>
      <c r="BMG927" s="28"/>
      <c r="BMH927" s="28"/>
      <c r="BMI927" s="28"/>
      <c r="BMJ927" s="28"/>
      <c r="BMK927" s="28"/>
      <c r="BML927" s="28"/>
      <c r="BMM927" s="28"/>
      <c r="BMN927" s="28"/>
      <c r="BMO927" s="28"/>
      <c r="BMP927" s="28"/>
      <c r="BMQ927" s="28"/>
      <c r="BMR927" s="28"/>
      <c r="BMS927" s="28"/>
      <c r="BMT927" s="28"/>
      <c r="BMU927" s="28"/>
      <c r="BMV927" s="28"/>
      <c r="BMW927" s="28"/>
      <c r="BMX927" s="28"/>
      <c r="BMY927" s="28"/>
      <c r="BMZ927" s="28"/>
      <c r="BNA927" s="28"/>
      <c r="BNB927" s="28"/>
      <c r="BNC927" s="28"/>
      <c r="BND927" s="28"/>
      <c r="BNE927" s="28"/>
      <c r="BNF927" s="28"/>
      <c r="BNG927" s="28"/>
      <c r="BNH927" s="28"/>
      <c r="BNI927" s="28"/>
      <c r="BNJ927" s="28"/>
      <c r="BNK927" s="28"/>
      <c r="BNL927" s="28"/>
      <c r="BNM927" s="28"/>
      <c r="BNN927" s="28"/>
      <c r="BNO927" s="28"/>
      <c r="BNP927" s="28"/>
      <c r="BNQ927" s="28"/>
      <c r="BNR927" s="28"/>
      <c r="BNS927" s="28"/>
      <c r="BNT927" s="28"/>
      <c r="BNU927" s="28"/>
      <c r="BNV927" s="28"/>
      <c r="BNW927" s="28"/>
      <c r="BNX927" s="28"/>
      <c r="BNY927" s="28"/>
      <c r="BNZ927" s="28"/>
      <c r="BOA927" s="28"/>
      <c r="BOB927" s="28"/>
      <c r="BOC927" s="28"/>
      <c r="BOD927" s="28"/>
      <c r="BOE927" s="28"/>
      <c r="BOF927" s="28"/>
      <c r="BOG927" s="28"/>
      <c r="BOH927" s="28"/>
      <c r="BOI927" s="28"/>
      <c r="BOJ927" s="28"/>
      <c r="BOK927" s="28"/>
      <c r="BOL927" s="28"/>
      <c r="BOM927" s="28"/>
      <c r="BON927" s="28"/>
      <c r="BOO927" s="28"/>
      <c r="BOP927" s="28"/>
      <c r="BOQ927" s="28"/>
      <c r="BOR927" s="28"/>
      <c r="BOS927" s="28"/>
      <c r="BOT927" s="28"/>
      <c r="BOU927" s="28"/>
      <c r="BOV927" s="28"/>
      <c r="BOW927" s="28"/>
      <c r="BOX927" s="28"/>
      <c r="BOY927" s="28"/>
      <c r="BOZ927" s="28"/>
      <c r="BPA927" s="28"/>
      <c r="BPB927" s="28"/>
      <c r="BPC927" s="28"/>
      <c r="BPD927" s="28"/>
      <c r="BPE927" s="28"/>
      <c r="BPF927" s="28"/>
      <c r="BPG927" s="28"/>
      <c r="BPH927" s="28"/>
      <c r="BPI927" s="28"/>
      <c r="BPJ927" s="28"/>
      <c r="BPK927" s="28"/>
      <c r="BPL927" s="28"/>
      <c r="BPM927" s="28"/>
      <c r="BPN927" s="28"/>
      <c r="BPO927" s="28"/>
      <c r="BPP927" s="28"/>
      <c r="BPQ927" s="28"/>
      <c r="BPR927" s="28"/>
      <c r="BPS927" s="28"/>
      <c r="BPT927" s="28"/>
      <c r="BPU927" s="28"/>
      <c r="BPV927" s="28"/>
      <c r="BPW927" s="28"/>
      <c r="BPX927" s="28"/>
      <c r="BPY927" s="28"/>
      <c r="BPZ927" s="28"/>
      <c r="BQA927" s="28"/>
      <c r="BQB927" s="28"/>
      <c r="BQC927" s="28"/>
      <c r="BQD927" s="28"/>
      <c r="BQE927" s="28"/>
      <c r="BQF927" s="28"/>
      <c r="BQG927" s="28"/>
      <c r="BQH927" s="28"/>
      <c r="BQI927" s="28"/>
      <c r="BQJ927" s="28"/>
      <c r="BQK927" s="28"/>
      <c r="BQL927" s="28"/>
      <c r="BQM927" s="28"/>
      <c r="BQN927" s="28"/>
      <c r="BQO927" s="28"/>
      <c r="BQP927" s="28"/>
      <c r="BQQ927" s="28"/>
      <c r="BQR927" s="28"/>
      <c r="BQS927" s="28"/>
      <c r="BQT927" s="28"/>
      <c r="BQU927" s="28"/>
      <c r="BQV927" s="28"/>
      <c r="BQW927" s="28"/>
      <c r="BQX927" s="28"/>
      <c r="BQY927" s="28"/>
      <c r="BQZ927" s="28"/>
      <c r="BRA927" s="28"/>
      <c r="BRB927" s="28"/>
      <c r="BRC927" s="28"/>
      <c r="BRD927" s="28"/>
      <c r="BRE927" s="28"/>
      <c r="BRF927" s="28"/>
      <c r="BRG927" s="28"/>
      <c r="BRH927" s="28"/>
      <c r="BRI927" s="28"/>
      <c r="BRJ927" s="28"/>
      <c r="BRK927" s="28"/>
      <c r="BRL927" s="28"/>
      <c r="BRM927" s="28"/>
      <c r="BRN927" s="28"/>
      <c r="BRO927" s="28"/>
      <c r="BRP927" s="28"/>
      <c r="BRQ927" s="28"/>
      <c r="BRR927" s="28"/>
      <c r="BRS927" s="28"/>
      <c r="BRT927" s="28"/>
      <c r="BRU927" s="28"/>
      <c r="BRV927" s="28"/>
      <c r="BRW927" s="28"/>
      <c r="BRX927" s="28"/>
      <c r="BRY927" s="28"/>
      <c r="BRZ927" s="28"/>
      <c r="BSA927" s="28"/>
      <c r="BSB927" s="28"/>
      <c r="BSC927" s="28"/>
      <c r="BSD927" s="28"/>
      <c r="BSE927" s="28"/>
      <c r="BSF927" s="28"/>
      <c r="BSG927" s="28"/>
      <c r="BSH927" s="28"/>
      <c r="BSI927" s="28"/>
      <c r="BSJ927" s="28"/>
      <c r="BSK927" s="28"/>
      <c r="BSL927" s="28"/>
      <c r="BSM927" s="28"/>
      <c r="BSN927" s="28"/>
      <c r="BSO927" s="28"/>
      <c r="BSP927" s="28"/>
      <c r="BSQ927" s="28"/>
      <c r="BSR927" s="28"/>
      <c r="BSS927" s="28"/>
      <c r="BST927" s="28"/>
      <c r="BSU927" s="28"/>
      <c r="BSV927" s="28"/>
      <c r="BSW927" s="28"/>
      <c r="BSX927" s="28"/>
      <c r="BSY927" s="28"/>
      <c r="BSZ927" s="28"/>
      <c r="BTA927" s="28"/>
      <c r="BTB927" s="28"/>
      <c r="BTC927" s="28"/>
      <c r="BTD927" s="28"/>
      <c r="BTE927" s="28"/>
      <c r="BTF927" s="28"/>
      <c r="BTG927" s="28"/>
      <c r="BTH927" s="28"/>
      <c r="BTI927" s="28"/>
      <c r="BTJ927" s="28"/>
      <c r="BTK927" s="28"/>
      <c r="BTL927" s="28"/>
      <c r="BTM927" s="28"/>
      <c r="BTN927" s="28"/>
      <c r="BTO927" s="28"/>
      <c r="BTP927" s="28"/>
      <c r="BTQ927" s="28"/>
      <c r="BTR927" s="28"/>
      <c r="BTS927" s="28"/>
      <c r="BTT927" s="28"/>
      <c r="BTU927" s="28"/>
      <c r="BTV927" s="28"/>
      <c r="BTW927" s="28"/>
      <c r="BTX927" s="28"/>
      <c r="BTY927" s="28"/>
      <c r="BTZ927" s="28"/>
      <c r="BUA927" s="28"/>
      <c r="BUB927" s="28"/>
      <c r="BUC927" s="28"/>
      <c r="BUD927" s="28"/>
      <c r="BUE927" s="28"/>
      <c r="BUF927" s="28"/>
      <c r="BUG927" s="28"/>
      <c r="BUH927" s="28"/>
      <c r="BUI927" s="28"/>
      <c r="BUJ927" s="28"/>
      <c r="BUK927" s="28"/>
      <c r="BUL927" s="28"/>
      <c r="BUM927" s="28"/>
      <c r="BUN927" s="28"/>
      <c r="BUO927" s="28"/>
      <c r="BUP927" s="28"/>
      <c r="BUQ927" s="28"/>
      <c r="BUR927" s="28"/>
      <c r="BUS927" s="28"/>
      <c r="BUT927" s="28"/>
      <c r="BUU927" s="28"/>
      <c r="BUV927" s="28"/>
      <c r="BUW927" s="28"/>
      <c r="BUX927" s="28"/>
      <c r="BUY927" s="28"/>
      <c r="BUZ927" s="28"/>
      <c r="BVA927" s="28"/>
      <c r="BVB927" s="28"/>
      <c r="BVC927" s="28"/>
      <c r="BVD927" s="28"/>
      <c r="BVE927" s="28"/>
      <c r="BVF927" s="28"/>
      <c r="BVG927" s="28"/>
      <c r="BVH927" s="28"/>
      <c r="BVI927" s="28"/>
      <c r="BVJ927" s="28"/>
      <c r="BVK927" s="28"/>
      <c r="BVL927" s="28"/>
      <c r="BVM927" s="28"/>
      <c r="BVN927" s="28"/>
      <c r="BVO927" s="28"/>
      <c r="BVP927" s="28"/>
      <c r="BVQ927" s="28"/>
      <c r="BVR927" s="28"/>
      <c r="BVS927" s="28"/>
      <c r="BVT927" s="28"/>
      <c r="BVU927" s="28"/>
      <c r="BVV927" s="28"/>
      <c r="BVW927" s="28"/>
      <c r="BVX927" s="28"/>
      <c r="BVY927" s="28"/>
      <c r="BVZ927" s="28"/>
      <c r="BWA927" s="28"/>
      <c r="BWB927" s="28"/>
      <c r="BWC927" s="28"/>
      <c r="BWD927" s="28"/>
      <c r="BWE927" s="28"/>
      <c r="BWF927" s="28"/>
      <c r="BWG927" s="28"/>
      <c r="BWH927" s="28"/>
      <c r="BWI927" s="28"/>
      <c r="BWJ927" s="28"/>
      <c r="BWK927" s="28"/>
      <c r="BWL927" s="28"/>
      <c r="BWM927" s="28"/>
      <c r="BWN927" s="28"/>
      <c r="BWO927" s="28"/>
      <c r="BWP927" s="28"/>
      <c r="BWQ927" s="28"/>
      <c r="BWR927" s="28"/>
      <c r="BWS927" s="28"/>
      <c r="BWT927" s="28"/>
      <c r="BWU927" s="28"/>
      <c r="BWV927" s="28"/>
      <c r="BWW927" s="28"/>
      <c r="BWX927" s="28"/>
      <c r="BWY927" s="28"/>
      <c r="BWZ927" s="28"/>
      <c r="BXA927" s="28"/>
      <c r="BXB927" s="28"/>
      <c r="BXC927" s="28"/>
      <c r="BXD927" s="28"/>
      <c r="BXE927" s="28"/>
      <c r="BXF927" s="28"/>
      <c r="BXG927" s="28"/>
      <c r="BXH927" s="28"/>
      <c r="BXI927" s="28"/>
      <c r="BXJ927" s="28"/>
      <c r="BXK927" s="28"/>
      <c r="BXL927" s="28"/>
      <c r="BXM927" s="28"/>
      <c r="BXN927" s="28"/>
      <c r="BXO927" s="28"/>
      <c r="BXP927" s="28"/>
      <c r="BXQ927" s="28"/>
      <c r="BXR927" s="28"/>
      <c r="BXS927" s="28"/>
      <c r="BXT927" s="28"/>
      <c r="BXU927" s="28"/>
      <c r="BXV927" s="28"/>
      <c r="BXW927" s="28"/>
      <c r="BXX927" s="28"/>
      <c r="BXY927" s="28"/>
      <c r="BXZ927" s="28"/>
      <c r="BYA927" s="28"/>
      <c r="BYB927" s="28"/>
      <c r="BYC927" s="28"/>
      <c r="BYD927" s="28"/>
      <c r="BYE927" s="28"/>
      <c r="BYF927" s="28"/>
      <c r="BYG927" s="28"/>
      <c r="BYH927" s="28"/>
      <c r="BYI927" s="28"/>
      <c r="BYJ927" s="28"/>
      <c r="BYK927" s="28"/>
      <c r="BYL927" s="28"/>
      <c r="BYM927" s="28"/>
      <c r="BYN927" s="28"/>
      <c r="BYO927" s="28"/>
      <c r="BYP927" s="28"/>
      <c r="BYQ927" s="28"/>
      <c r="BYR927" s="28"/>
      <c r="BYS927" s="28"/>
      <c r="BYT927" s="28"/>
      <c r="BYU927" s="28"/>
      <c r="BYV927" s="28"/>
      <c r="BYW927" s="28"/>
      <c r="BYX927" s="28"/>
      <c r="BYY927" s="28"/>
      <c r="BYZ927" s="28"/>
      <c r="BZA927" s="28"/>
      <c r="BZB927" s="28"/>
      <c r="BZC927" s="28"/>
      <c r="BZD927" s="28"/>
      <c r="BZE927" s="28"/>
      <c r="BZF927" s="28"/>
      <c r="BZG927" s="28"/>
      <c r="BZH927" s="28"/>
      <c r="BZI927" s="28"/>
      <c r="BZJ927" s="28"/>
      <c r="BZK927" s="28"/>
      <c r="BZL927" s="28"/>
      <c r="BZM927" s="28"/>
      <c r="BZN927" s="28"/>
      <c r="BZO927" s="28"/>
      <c r="BZP927" s="28"/>
      <c r="BZQ927" s="28"/>
      <c r="BZR927" s="28"/>
      <c r="BZS927" s="28"/>
      <c r="BZT927" s="28"/>
      <c r="BZU927" s="28"/>
      <c r="BZV927" s="28"/>
      <c r="BZW927" s="28"/>
      <c r="BZX927" s="28"/>
      <c r="BZY927" s="28"/>
      <c r="BZZ927" s="28"/>
      <c r="CAA927" s="28"/>
      <c r="CAB927" s="28"/>
      <c r="CAC927" s="28"/>
      <c r="CAD927" s="28"/>
      <c r="CAE927" s="28"/>
      <c r="CAF927" s="28"/>
      <c r="CAG927" s="28"/>
      <c r="CAH927" s="28"/>
      <c r="CAI927" s="28"/>
      <c r="CAJ927" s="28"/>
      <c r="CAK927" s="28"/>
      <c r="CAL927" s="28"/>
      <c r="CAM927" s="28"/>
      <c r="CAN927" s="28"/>
      <c r="CAO927" s="28"/>
      <c r="CAP927" s="28"/>
      <c r="CAQ927" s="28"/>
      <c r="CAR927" s="28"/>
      <c r="CAS927" s="28"/>
      <c r="CAT927" s="28"/>
      <c r="CAU927" s="28"/>
      <c r="CAV927" s="28"/>
      <c r="CAW927" s="28"/>
      <c r="CAX927" s="28"/>
      <c r="CAY927" s="28"/>
      <c r="CAZ927" s="28"/>
      <c r="CBA927" s="28"/>
      <c r="CBB927" s="28"/>
      <c r="CBC927" s="28"/>
      <c r="CBD927" s="28"/>
      <c r="CBE927" s="28"/>
      <c r="CBF927" s="28"/>
      <c r="CBG927" s="28"/>
      <c r="CBH927" s="28"/>
      <c r="CBI927" s="28"/>
      <c r="CBJ927" s="28"/>
      <c r="CBK927" s="28"/>
      <c r="CBL927" s="28"/>
      <c r="CBM927" s="28"/>
      <c r="CBN927" s="28"/>
      <c r="CBO927" s="28"/>
      <c r="CBP927" s="28"/>
      <c r="CBQ927" s="28"/>
      <c r="CBR927" s="28"/>
      <c r="CBS927" s="28"/>
      <c r="CBT927" s="28"/>
      <c r="CBU927" s="28"/>
      <c r="CBV927" s="28"/>
      <c r="CBW927" s="28"/>
      <c r="CBX927" s="28"/>
      <c r="CBY927" s="28"/>
      <c r="CBZ927" s="28"/>
      <c r="CCA927" s="28"/>
      <c r="CCB927" s="28"/>
      <c r="CCC927" s="28"/>
      <c r="CCD927" s="28"/>
      <c r="CCE927" s="28"/>
      <c r="CCF927" s="28"/>
      <c r="CCG927" s="28"/>
      <c r="CCH927" s="28"/>
      <c r="CCI927" s="28"/>
      <c r="CCJ927" s="28"/>
      <c r="CCK927" s="28"/>
      <c r="CCL927" s="28"/>
      <c r="CCM927" s="28"/>
      <c r="CCN927" s="28"/>
      <c r="CCO927" s="28"/>
      <c r="CCP927" s="28"/>
      <c r="CCQ927" s="28"/>
      <c r="CCR927" s="28"/>
      <c r="CCS927" s="28"/>
      <c r="CCT927" s="28"/>
      <c r="CCU927" s="28"/>
      <c r="CCV927" s="28"/>
      <c r="CCW927" s="28"/>
      <c r="CCX927" s="28"/>
      <c r="CCY927" s="28"/>
      <c r="CCZ927" s="28"/>
      <c r="CDA927" s="28"/>
      <c r="CDB927" s="28"/>
      <c r="CDC927" s="28"/>
      <c r="CDD927" s="28"/>
      <c r="CDE927" s="28"/>
      <c r="CDF927" s="28"/>
      <c r="CDG927" s="28"/>
      <c r="CDH927" s="28"/>
      <c r="CDI927" s="28"/>
      <c r="CDJ927" s="28"/>
      <c r="CDK927" s="28"/>
      <c r="CDL927" s="28"/>
      <c r="CDM927" s="28"/>
      <c r="CDN927" s="28"/>
      <c r="CDO927" s="28"/>
      <c r="CDP927" s="28"/>
      <c r="CDQ927" s="28"/>
      <c r="CDR927" s="28"/>
      <c r="CDS927" s="28"/>
      <c r="CDT927" s="28"/>
      <c r="CDU927" s="28"/>
      <c r="CDV927" s="28"/>
      <c r="CDW927" s="28"/>
      <c r="CDX927" s="28"/>
      <c r="CDY927" s="28"/>
      <c r="CDZ927" s="28"/>
      <c r="CEA927" s="28"/>
      <c r="CEB927" s="28"/>
      <c r="CEC927" s="28"/>
      <c r="CED927" s="28"/>
      <c r="CEE927" s="28"/>
      <c r="CEF927" s="28"/>
      <c r="CEG927" s="28"/>
      <c r="CEH927" s="28"/>
      <c r="CEI927" s="28"/>
      <c r="CEJ927" s="28"/>
      <c r="CEK927" s="28"/>
      <c r="CEL927" s="28"/>
      <c r="CEM927" s="28"/>
      <c r="CEN927" s="28"/>
      <c r="CEO927" s="28"/>
      <c r="CEP927" s="28"/>
      <c r="CEQ927" s="28"/>
      <c r="CER927" s="28"/>
      <c r="CES927" s="28"/>
      <c r="CET927" s="28"/>
      <c r="CEU927" s="28"/>
      <c r="CEV927" s="28"/>
      <c r="CEW927" s="28"/>
      <c r="CEX927" s="28"/>
      <c r="CEY927" s="28"/>
      <c r="CEZ927" s="28"/>
      <c r="CFA927" s="28"/>
      <c r="CFB927" s="28"/>
      <c r="CFC927" s="28"/>
      <c r="CFD927" s="28"/>
      <c r="CFE927" s="28"/>
      <c r="CFF927" s="28"/>
      <c r="CFG927" s="28"/>
      <c r="CFH927" s="28"/>
      <c r="CFI927" s="28"/>
      <c r="CFJ927" s="28"/>
      <c r="CFK927" s="28"/>
      <c r="CFL927" s="28"/>
      <c r="CFM927" s="28"/>
      <c r="CFN927" s="28"/>
      <c r="CFO927" s="28"/>
      <c r="CFP927" s="28"/>
      <c r="CFQ927" s="28"/>
      <c r="CFR927" s="28"/>
      <c r="CFS927" s="28"/>
      <c r="CFT927" s="28"/>
      <c r="CFU927" s="28"/>
      <c r="CFV927" s="28"/>
      <c r="CFW927" s="28"/>
      <c r="CFX927" s="28"/>
      <c r="CFY927" s="28"/>
      <c r="CFZ927" s="28"/>
      <c r="CGA927" s="28"/>
      <c r="CGB927" s="28"/>
      <c r="CGC927" s="28"/>
      <c r="CGD927" s="28"/>
      <c r="CGE927" s="28"/>
      <c r="CGF927" s="28"/>
      <c r="CGG927" s="28"/>
      <c r="CGH927" s="28"/>
      <c r="CGI927" s="28"/>
      <c r="CGJ927" s="28"/>
      <c r="CGK927" s="28"/>
      <c r="CGL927" s="28"/>
      <c r="CGM927" s="28"/>
      <c r="CGN927" s="28"/>
      <c r="CGO927" s="28"/>
      <c r="CGP927" s="28"/>
      <c r="CGQ927" s="28"/>
      <c r="CGR927" s="28"/>
      <c r="CGS927" s="28"/>
      <c r="CGT927" s="28"/>
      <c r="CGU927" s="28"/>
      <c r="CGV927" s="28"/>
      <c r="CGW927" s="28"/>
      <c r="CGX927" s="28"/>
      <c r="CGY927" s="28"/>
      <c r="CGZ927" s="28"/>
      <c r="CHA927" s="28"/>
      <c r="CHB927" s="28"/>
      <c r="CHC927" s="28"/>
      <c r="CHD927" s="28"/>
      <c r="CHE927" s="28"/>
      <c r="CHF927" s="28"/>
      <c r="CHG927" s="28"/>
      <c r="CHH927" s="28"/>
      <c r="CHI927" s="28"/>
      <c r="CHJ927" s="28"/>
      <c r="CHK927" s="28"/>
      <c r="CHL927" s="28"/>
      <c r="CHM927" s="28"/>
      <c r="CHN927" s="28"/>
      <c r="CHO927" s="28"/>
      <c r="CHP927" s="28"/>
      <c r="CHQ927" s="28"/>
      <c r="CHR927" s="28"/>
      <c r="CHS927" s="28"/>
      <c r="CHT927" s="28"/>
      <c r="CHU927" s="28"/>
      <c r="CHV927" s="28"/>
      <c r="CHW927" s="28"/>
      <c r="CHX927" s="28"/>
      <c r="CHY927" s="28"/>
      <c r="CHZ927" s="28"/>
      <c r="CIA927" s="28"/>
      <c r="CIB927" s="28"/>
      <c r="CIC927" s="28"/>
      <c r="CID927" s="28"/>
      <c r="CIE927" s="28"/>
      <c r="CIF927" s="28"/>
      <c r="CIG927" s="28"/>
      <c r="CIH927" s="28"/>
      <c r="CII927" s="28"/>
      <c r="CIJ927" s="28"/>
      <c r="CIK927" s="28"/>
      <c r="CIL927" s="28"/>
      <c r="CIM927" s="28"/>
      <c r="CIN927" s="28"/>
      <c r="CIO927" s="28"/>
      <c r="CIP927" s="28"/>
      <c r="CIQ927" s="28"/>
      <c r="CIR927" s="28"/>
      <c r="CIS927" s="28"/>
      <c r="CIT927" s="28"/>
      <c r="CIU927" s="28"/>
      <c r="CIV927" s="28"/>
      <c r="CIW927" s="28"/>
      <c r="CIX927" s="28"/>
      <c r="CIY927" s="28"/>
      <c r="CIZ927" s="28"/>
      <c r="CJA927" s="28"/>
      <c r="CJB927" s="28"/>
      <c r="CJC927" s="28"/>
      <c r="CJD927" s="28"/>
      <c r="CJE927" s="28"/>
      <c r="CJF927" s="28"/>
      <c r="CJG927" s="28"/>
      <c r="CJH927" s="28"/>
      <c r="CJI927" s="28"/>
      <c r="CJJ927" s="28"/>
      <c r="CJK927" s="28"/>
      <c r="CJL927" s="28"/>
      <c r="CJM927" s="28"/>
      <c r="CJN927" s="28"/>
      <c r="CJO927" s="28"/>
      <c r="CJP927" s="28"/>
      <c r="CJQ927" s="28"/>
      <c r="CJR927" s="28"/>
      <c r="CJS927" s="28"/>
      <c r="CJT927" s="28"/>
      <c r="CJU927" s="28"/>
      <c r="CJV927" s="28"/>
      <c r="CJW927" s="28"/>
      <c r="CJX927" s="28"/>
      <c r="CJY927" s="28"/>
      <c r="CJZ927" s="28"/>
      <c r="CKA927" s="28"/>
      <c r="CKB927" s="28"/>
      <c r="CKC927" s="28"/>
      <c r="CKD927" s="28"/>
      <c r="CKE927" s="28"/>
      <c r="CKF927" s="28"/>
      <c r="CKG927" s="28"/>
      <c r="CKH927" s="28"/>
      <c r="CKI927" s="28"/>
      <c r="CKJ927" s="28"/>
      <c r="CKK927" s="28"/>
      <c r="CKL927" s="28"/>
      <c r="CKM927" s="28"/>
      <c r="CKN927" s="28"/>
      <c r="CKO927" s="28"/>
      <c r="CKP927" s="28"/>
      <c r="CKQ927" s="28"/>
      <c r="CKR927" s="28"/>
      <c r="CKS927" s="28"/>
      <c r="CKT927" s="28"/>
      <c r="CKU927" s="28"/>
      <c r="CKV927" s="28"/>
      <c r="CKW927" s="28"/>
      <c r="CKX927" s="28"/>
      <c r="CKY927" s="28"/>
      <c r="CKZ927" s="28"/>
      <c r="CLA927" s="28"/>
      <c r="CLB927" s="28"/>
      <c r="CLC927" s="28"/>
      <c r="CLD927" s="28"/>
      <c r="CLE927" s="28"/>
      <c r="CLF927" s="28"/>
      <c r="CLG927" s="28"/>
      <c r="CLH927" s="28"/>
      <c r="CLI927" s="28"/>
      <c r="CLJ927" s="28"/>
      <c r="CLK927" s="28"/>
      <c r="CLL927" s="28"/>
      <c r="CLM927" s="28"/>
      <c r="CLN927" s="28"/>
      <c r="CLO927" s="28"/>
      <c r="CLP927" s="28"/>
      <c r="CLQ927" s="28"/>
      <c r="CLR927" s="28"/>
      <c r="CLS927" s="28"/>
      <c r="CLT927" s="28"/>
      <c r="CLU927" s="28"/>
      <c r="CLV927" s="28"/>
      <c r="CLW927" s="28"/>
      <c r="CLX927" s="28"/>
      <c r="CLY927" s="28"/>
      <c r="CLZ927" s="28"/>
      <c r="CMA927" s="28"/>
      <c r="CMB927" s="28"/>
      <c r="CMC927" s="28"/>
      <c r="CMD927" s="28"/>
      <c r="CME927" s="28"/>
      <c r="CMF927" s="28"/>
      <c r="CMG927" s="28"/>
      <c r="CMH927" s="28"/>
      <c r="CMI927" s="28"/>
      <c r="CMJ927" s="28"/>
      <c r="CMK927" s="28"/>
      <c r="CML927" s="28"/>
      <c r="CMM927" s="28"/>
      <c r="CMN927" s="28"/>
      <c r="CMO927" s="28"/>
      <c r="CMP927" s="28"/>
      <c r="CMQ927" s="28"/>
      <c r="CMR927" s="28"/>
      <c r="CMS927" s="28"/>
      <c r="CMT927" s="28"/>
      <c r="CMU927" s="28"/>
      <c r="CMV927" s="28"/>
      <c r="CMW927" s="28"/>
      <c r="CMX927" s="28"/>
      <c r="CMY927" s="28"/>
      <c r="CMZ927" s="28"/>
      <c r="CNA927" s="28"/>
      <c r="CNB927" s="28"/>
      <c r="CNC927" s="28"/>
      <c r="CND927" s="28"/>
      <c r="CNE927" s="28"/>
      <c r="CNF927" s="28"/>
      <c r="CNG927" s="28"/>
      <c r="CNH927" s="28"/>
      <c r="CNI927" s="28"/>
      <c r="CNJ927" s="28"/>
      <c r="CNK927" s="28"/>
      <c r="CNL927" s="28"/>
      <c r="CNM927" s="28"/>
      <c r="CNN927" s="28"/>
      <c r="CNO927" s="28"/>
      <c r="CNP927" s="28"/>
      <c r="CNQ927" s="28"/>
      <c r="CNR927" s="28"/>
      <c r="CNS927" s="28"/>
      <c r="CNT927" s="28"/>
      <c r="CNU927" s="28"/>
      <c r="CNV927" s="28"/>
      <c r="CNW927" s="28"/>
      <c r="CNX927" s="28"/>
      <c r="CNY927" s="28"/>
      <c r="CNZ927" s="28"/>
      <c r="COA927" s="28"/>
      <c r="COB927" s="28"/>
      <c r="COC927" s="28"/>
      <c r="COD927" s="28"/>
      <c r="COE927" s="28"/>
      <c r="COF927" s="28"/>
      <c r="COG927" s="28"/>
      <c r="COH927" s="28"/>
      <c r="COI927" s="28"/>
      <c r="COJ927" s="28"/>
      <c r="COK927" s="28"/>
      <c r="COL927" s="28"/>
      <c r="COM927" s="28"/>
      <c r="CON927" s="28"/>
      <c r="COO927" s="28"/>
      <c r="COP927" s="28"/>
      <c r="COQ927" s="28"/>
      <c r="COR927" s="28"/>
      <c r="COS927" s="28"/>
      <c r="COT927" s="28"/>
      <c r="COU927" s="28"/>
      <c r="COV927" s="28"/>
      <c r="COW927" s="28"/>
      <c r="COX927" s="28"/>
      <c r="COY927" s="28"/>
      <c r="COZ927" s="28"/>
      <c r="CPA927" s="28"/>
      <c r="CPB927" s="28"/>
      <c r="CPC927" s="28"/>
      <c r="CPD927" s="28"/>
      <c r="CPE927" s="28"/>
      <c r="CPF927" s="28"/>
      <c r="CPG927" s="28"/>
      <c r="CPH927" s="28"/>
      <c r="CPI927" s="28"/>
      <c r="CPJ927" s="28"/>
      <c r="CPK927" s="28"/>
      <c r="CPL927" s="28"/>
      <c r="CPM927" s="28"/>
      <c r="CPN927" s="28"/>
      <c r="CPO927" s="28"/>
      <c r="CPP927" s="28"/>
      <c r="CPQ927" s="28"/>
      <c r="CPR927" s="28"/>
      <c r="CPS927" s="28"/>
      <c r="CPT927" s="28"/>
      <c r="CPU927" s="28"/>
      <c r="CPV927" s="28"/>
      <c r="CPW927" s="28"/>
      <c r="CPX927" s="28"/>
      <c r="CPY927" s="28"/>
      <c r="CPZ927" s="28"/>
      <c r="CQA927" s="28"/>
      <c r="CQB927" s="28"/>
      <c r="CQC927" s="28"/>
      <c r="CQD927" s="28"/>
      <c r="CQE927" s="28"/>
      <c r="CQF927" s="28"/>
      <c r="CQG927" s="28"/>
      <c r="CQH927" s="28"/>
      <c r="CQI927" s="28"/>
      <c r="CQJ927" s="28"/>
      <c r="CQK927" s="28"/>
      <c r="CQL927" s="28"/>
      <c r="CQM927" s="28"/>
      <c r="CQN927" s="28"/>
      <c r="CQO927" s="28"/>
      <c r="CQP927" s="28"/>
      <c r="CQQ927" s="28"/>
      <c r="CQR927" s="28"/>
      <c r="CQS927" s="28"/>
      <c r="CQT927" s="28"/>
      <c r="CQU927" s="28"/>
      <c r="CQV927" s="28"/>
      <c r="CQW927" s="28"/>
      <c r="CQX927" s="28"/>
      <c r="CQY927" s="28"/>
      <c r="CQZ927" s="28"/>
      <c r="CRA927" s="28"/>
      <c r="CRB927" s="28"/>
      <c r="CRC927" s="28"/>
      <c r="CRD927" s="28"/>
      <c r="CRE927" s="28"/>
      <c r="CRF927" s="28"/>
      <c r="CRG927" s="28"/>
      <c r="CRH927" s="28"/>
      <c r="CRI927" s="28"/>
      <c r="CRJ927" s="28"/>
      <c r="CRK927" s="28"/>
      <c r="CRL927" s="28"/>
      <c r="CRM927" s="28"/>
      <c r="CRN927" s="28"/>
      <c r="CRO927" s="28"/>
      <c r="CRP927" s="28"/>
      <c r="CRQ927" s="28"/>
      <c r="CRR927" s="28"/>
      <c r="CRS927" s="28"/>
      <c r="CRT927" s="28"/>
      <c r="CRU927" s="28"/>
      <c r="CRV927" s="28"/>
      <c r="CRW927" s="28"/>
      <c r="CRX927" s="28"/>
      <c r="CRY927" s="28"/>
      <c r="CRZ927" s="28"/>
      <c r="CSA927" s="28"/>
      <c r="CSB927" s="28"/>
      <c r="CSC927" s="28"/>
      <c r="CSD927" s="28"/>
      <c r="CSE927" s="28"/>
      <c r="CSF927" s="28"/>
      <c r="CSG927" s="28"/>
      <c r="CSH927" s="28"/>
      <c r="CSI927" s="28"/>
      <c r="CSJ927" s="28"/>
      <c r="CSK927" s="28"/>
      <c r="CSL927" s="28"/>
      <c r="CSM927" s="28"/>
      <c r="CSN927" s="28"/>
      <c r="CSO927" s="28"/>
      <c r="CSP927" s="28"/>
      <c r="CSQ927" s="28"/>
      <c r="CSR927" s="28"/>
      <c r="CSS927" s="28"/>
      <c r="CST927" s="28"/>
      <c r="CSU927" s="28"/>
      <c r="CSV927" s="28"/>
      <c r="CSW927" s="28"/>
      <c r="CSX927" s="28"/>
      <c r="CSY927" s="28"/>
      <c r="CSZ927" s="28"/>
      <c r="CTA927" s="28"/>
      <c r="CTB927" s="28"/>
      <c r="CTC927" s="28"/>
      <c r="CTD927" s="28"/>
      <c r="CTE927" s="28"/>
      <c r="CTF927" s="28"/>
      <c r="CTG927" s="28"/>
      <c r="CTH927" s="28"/>
      <c r="CTI927" s="28"/>
      <c r="CTJ927" s="28"/>
      <c r="CTK927" s="28"/>
      <c r="CTL927" s="28"/>
      <c r="CTM927" s="28"/>
      <c r="CTN927" s="28"/>
      <c r="CTO927" s="28"/>
      <c r="CTP927" s="28"/>
      <c r="CTQ927" s="28"/>
      <c r="CTR927" s="28"/>
      <c r="CTS927" s="28"/>
      <c r="CTT927" s="28"/>
      <c r="CTU927" s="28"/>
      <c r="CTV927" s="28"/>
      <c r="CTW927" s="28"/>
      <c r="CTX927" s="28"/>
      <c r="CTY927" s="28"/>
      <c r="CTZ927" s="28"/>
      <c r="CUA927" s="28"/>
      <c r="CUB927" s="28"/>
      <c r="CUC927" s="28"/>
      <c r="CUD927" s="28"/>
      <c r="CUE927" s="28"/>
      <c r="CUF927" s="28"/>
      <c r="CUG927" s="28"/>
      <c r="CUH927" s="28"/>
      <c r="CUI927" s="28"/>
      <c r="CUJ927" s="28"/>
      <c r="CUK927" s="28"/>
      <c r="CUL927" s="28"/>
      <c r="CUM927" s="28"/>
      <c r="CUN927" s="28"/>
      <c r="CUO927" s="28"/>
      <c r="CUP927" s="28"/>
      <c r="CUQ927" s="28"/>
      <c r="CUR927" s="28"/>
      <c r="CUS927" s="28"/>
      <c r="CUT927" s="28"/>
      <c r="CUU927" s="28"/>
      <c r="CUV927" s="28"/>
      <c r="CUW927" s="28"/>
      <c r="CUX927" s="28"/>
      <c r="CUY927" s="28"/>
      <c r="CUZ927" s="28"/>
      <c r="CVA927" s="28"/>
      <c r="CVB927" s="28"/>
      <c r="CVC927" s="28"/>
      <c r="CVD927" s="28"/>
      <c r="CVE927" s="28"/>
      <c r="CVF927" s="28"/>
      <c r="CVG927" s="28"/>
      <c r="CVH927" s="28"/>
      <c r="CVI927" s="28"/>
      <c r="CVJ927" s="28"/>
      <c r="CVK927" s="28"/>
      <c r="CVL927" s="28"/>
      <c r="CVM927" s="28"/>
      <c r="CVN927" s="28"/>
      <c r="CVO927" s="28"/>
      <c r="CVP927" s="28"/>
      <c r="CVQ927" s="28"/>
      <c r="CVR927" s="28"/>
      <c r="CVS927" s="28"/>
      <c r="CVT927" s="28"/>
      <c r="CVU927" s="28"/>
      <c r="CVV927" s="28"/>
      <c r="CVW927" s="28"/>
      <c r="CVX927" s="28"/>
      <c r="CVY927" s="28"/>
      <c r="CVZ927" s="28"/>
      <c r="CWA927" s="28"/>
      <c r="CWB927" s="28"/>
      <c r="CWC927" s="28"/>
      <c r="CWD927" s="28"/>
      <c r="CWE927" s="28"/>
      <c r="CWF927" s="28"/>
      <c r="CWG927" s="28"/>
      <c r="CWH927" s="28"/>
      <c r="CWI927" s="28"/>
      <c r="CWJ927" s="28"/>
      <c r="CWK927" s="28"/>
      <c r="CWL927" s="28"/>
      <c r="CWM927" s="28"/>
      <c r="CWN927" s="28"/>
      <c r="CWO927" s="28"/>
      <c r="CWP927" s="28"/>
      <c r="CWQ927" s="28"/>
      <c r="CWR927" s="28"/>
      <c r="CWS927" s="28"/>
      <c r="CWT927" s="28"/>
      <c r="CWU927" s="28"/>
      <c r="CWV927" s="28"/>
      <c r="CWW927" s="28"/>
      <c r="CWX927" s="28"/>
      <c r="CWY927" s="28"/>
      <c r="CWZ927" s="28"/>
      <c r="CXA927" s="28"/>
      <c r="CXB927" s="28"/>
      <c r="CXC927" s="28"/>
      <c r="CXD927" s="28"/>
      <c r="CXE927" s="28"/>
      <c r="CXF927" s="28"/>
      <c r="CXG927" s="28"/>
      <c r="CXH927" s="28"/>
      <c r="CXI927" s="28"/>
      <c r="CXJ927" s="28"/>
      <c r="CXK927" s="28"/>
      <c r="CXL927" s="28"/>
      <c r="CXM927" s="28"/>
      <c r="CXN927" s="28"/>
      <c r="CXO927" s="28"/>
      <c r="CXP927" s="28"/>
      <c r="CXQ927" s="28"/>
      <c r="CXR927" s="28"/>
      <c r="CXS927" s="28"/>
      <c r="CXT927" s="28"/>
      <c r="CXU927" s="28"/>
      <c r="CXV927" s="28"/>
      <c r="CXW927" s="28"/>
      <c r="CXX927" s="28"/>
      <c r="CXY927" s="28"/>
      <c r="CXZ927" s="28"/>
      <c r="CYA927" s="28"/>
      <c r="CYB927" s="28"/>
      <c r="CYC927" s="28"/>
      <c r="CYD927" s="28"/>
      <c r="CYE927" s="28"/>
      <c r="CYF927" s="28"/>
      <c r="CYG927" s="28"/>
      <c r="CYH927" s="28"/>
      <c r="CYI927" s="28"/>
      <c r="CYJ927" s="28"/>
      <c r="CYK927" s="28"/>
      <c r="CYL927" s="28"/>
      <c r="CYM927" s="28"/>
      <c r="CYN927" s="28"/>
      <c r="CYO927" s="28"/>
      <c r="CYP927" s="28"/>
      <c r="CYQ927" s="28"/>
      <c r="CYR927" s="28"/>
      <c r="CYS927" s="28"/>
      <c r="CYT927" s="28"/>
      <c r="CYU927" s="28"/>
      <c r="CYV927" s="28"/>
      <c r="CYW927" s="28"/>
      <c r="CYX927" s="28"/>
      <c r="CYY927" s="28"/>
      <c r="CYZ927" s="28"/>
      <c r="CZA927" s="28"/>
      <c r="CZB927" s="28"/>
      <c r="CZC927" s="28"/>
      <c r="CZD927" s="28"/>
      <c r="CZE927" s="28"/>
      <c r="CZF927" s="28"/>
      <c r="CZG927" s="28"/>
      <c r="CZH927" s="28"/>
      <c r="CZI927" s="28"/>
      <c r="CZJ927" s="28"/>
      <c r="CZK927" s="28"/>
      <c r="CZL927" s="28"/>
      <c r="CZM927" s="28"/>
      <c r="CZN927" s="28"/>
      <c r="CZO927" s="28"/>
      <c r="CZP927" s="28"/>
      <c r="CZQ927" s="28"/>
      <c r="CZR927" s="28"/>
      <c r="CZS927" s="28"/>
      <c r="CZT927" s="28"/>
      <c r="CZU927" s="28"/>
      <c r="CZV927" s="28"/>
      <c r="CZW927" s="28"/>
      <c r="CZX927" s="28"/>
      <c r="CZY927" s="28"/>
      <c r="CZZ927" s="28"/>
      <c r="DAA927" s="28"/>
      <c r="DAB927" s="28"/>
      <c r="DAC927" s="28"/>
      <c r="DAD927" s="28"/>
      <c r="DAE927" s="28"/>
      <c r="DAF927" s="28"/>
      <c r="DAG927" s="28"/>
      <c r="DAH927" s="28"/>
      <c r="DAI927" s="28"/>
      <c r="DAJ927" s="28"/>
      <c r="DAK927" s="28"/>
      <c r="DAL927" s="28"/>
      <c r="DAM927" s="28"/>
      <c r="DAN927" s="28"/>
      <c r="DAO927" s="28"/>
      <c r="DAP927" s="28"/>
      <c r="DAQ927" s="28"/>
      <c r="DAR927" s="28"/>
      <c r="DAS927" s="28"/>
      <c r="DAT927" s="28"/>
      <c r="DAU927" s="28"/>
      <c r="DAV927" s="28"/>
      <c r="DAW927" s="28"/>
      <c r="DAX927" s="28"/>
      <c r="DAY927" s="28"/>
      <c r="DAZ927" s="28"/>
      <c r="DBA927" s="28"/>
      <c r="DBB927" s="28"/>
      <c r="DBC927" s="28"/>
      <c r="DBD927" s="28"/>
      <c r="DBE927" s="28"/>
      <c r="DBF927" s="28"/>
      <c r="DBG927" s="28"/>
      <c r="DBH927" s="28"/>
      <c r="DBI927" s="28"/>
      <c r="DBJ927" s="28"/>
      <c r="DBK927" s="28"/>
      <c r="DBL927" s="28"/>
      <c r="DBM927" s="28"/>
      <c r="DBN927" s="28"/>
      <c r="DBO927" s="28"/>
      <c r="DBP927" s="28"/>
      <c r="DBQ927" s="28"/>
      <c r="DBR927" s="28"/>
      <c r="DBS927" s="28"/>
      <c r="DBT927" s="28"/>
      <c r="DBU927" s="28"/>
      <c r="DBV927" s="28"/>
      <c r="DBW927" s="28"/>
      <c r="DBX927" s="28"/>
      <c r="DBY927" s="28"/>
      <c r="DBZ927" s="28"/>
      <c r="DCA927" s="28"/>
      <c r="DCB927" s="28"/>
      <c r="DCC927" s="28"/>
      <c r="DCD927" s="28"/>
      <c r="DCE927" s="28"/>
      <c r="DCF927" s="28"/>
      <c r="DCG927" s="28"/>
      <c r="DCH927" s="28"/>
      <c r="DCI927" s="28"/>
      <c r="DCJ927" s="28"/>
      <c r="DCK927" s="28"/>
      <c r="DCL927" s="28"/>
      <c r="DCM927" s="28"/>
      <c r="DCN927" s="28"/>
      <c r="DCO927" s="28"/>
      <c r="DCP927" s="28"/>
      <c r="DCQ927" s="28"/>
      <c r="DCR927" s="28"/>
      <c r="DCS927" s="28"/>
      <c r="DCT927" s="28"/>
      <c r="DCU927" s="28"/>
      <c r="DCV927" s="28"/>
      <c r="DCW927" s="28"/>
      <c r="DCX927" s="28"/>
      <c r="DCY927" s="28"/>
      <c r="DCZ927" s="28"/>
      <c r="DDA927" s="28"/>
      <c r="DDB927" s="28"/>
      <c r="DDC927" s="28"/>
      <c r="DDD927" s="28"/>
      <c r="DDE927" s="28"/>
      <c r="DDF927" s="28"/>
      <c r="DDG927" s="28"/>
      <c r="DDH927" s="28"/>
      <c r="DDI927" s="28"/>
      <c r="DDJ927" s="28"/>
      <c r="DDK927" s="28"/>
      <c r="DDL927" s="28"/>
      <c r="DDM927" s="28"/>
      <c r="DDN927" s="28"/>
      <c r="DDO927" s="28"/>
      <c r="DDP927" s="28"/>
      <c r="DDQ927" s="28"/>
      <c r="DDR927" s="28"/>
      <c r="DDS927" s="28"/>
      <c r="DDT927" s="28"/>
      <c r="DDU927" s="28"/>
      <c r="DDV927" s="28"/>
      <c r="DDW927" s="28"/>
      <c r="DDX927" s="28"/>
      <c r="DDY927" s="28"/>
      <c r="DDZ927" s="28"/>
      <c r="DEA927" s="28"/>
      <c r="DEB927" s="28"/>
      <c r="DEC927" s="28"/>
      <c r="DED927" s="28"/>
      <c r="DEE927" s="28"/>
      <c r="DEF927" s="28"/>
      <c r="DEG927" s="28"/>
      <c r="DEH927" s="28"/>
      <c r="DEI927" s="28"/>
      <c r="DEJ927" s="28"/>
      <c r="DEK927" s="28"/>
      <c r="DEL927" s="28"/>
      <c r="DEM927" s="28"/>
      <c r="DEN927" s="28"/>
      <c r="DEO927" s="28"/>
      <c r="DEP927" s="28"/>
      <c r="DEQ927" s="28"/>
      <c r="DER927" s="28"/>
      <c r="DES927" s="28"/>
      <c r="DET927" s="28"/>
      <c r="DEU927" s="28"/>
      <c r="DEV927" s="28"/>
      <c r="DEW927" s="28"/>
      <c r="DEX927" s="28"/>
      <c r="DEY927" s="28"/>
      <c r="DEZ927" s="28"/>
      <c r="DFA927" s="28"/>
      <c r="DFB927" s="28"/>
      <c r="DFC927" s="28"/>
      <c r="DFD927" s="28"/>
      <c r="DFE927" s="28"/>
      <c r="DFF927" s="28"/>
      <c r="DFG927" s="28"/>
      <c r="DFH927" s="28"/>
      <c r="DFI927" s="28"/>
      <c r="DFJ927" s="28"/>
      <c r="DFK927" s="28"/>
      <c r="DFL927" s="28"/>
      <c r="DFM927" s="28"/>
      <c r="DFN927" s="28"/>
      <c r="DFO927" s="28"/>
      <c r="DFP927" s="28"/>
      <c r="DFQ927" s="28"/>
      <c r="DFR927" s="28"/>
      <c r="DFS927" s="28"/>
      <c r="DFT927" s="28"/>
      <c r="DFU927" s="28"/>
      <c r="DFV927" s="28"/>
      <c r="DFW927" s="28"/>
      <c r="DFX927" s="28"/>
      <c r="DFY927" s="28"/>
      <c r="DFZ927" s="28"/>
      <c r="DGA927" s="28"/>
      <c r="DGB927" s="28"/>
      <c r="DGC927" s="28"/>
      <c r="DGD927" s="28"/>
      <c r="DGE927" s="28"/>
      <c r="DGF927" s="28"/>
      <c r="DGG927" s="28"/>
      <c r="DGH927" s="28"/>
      <c r="DGI927" s="28"/>
      <c r="DGJ927" s="28"/>
      <c r="DGK927" s="28"/>
      <c r="DGL927" s="28"/>
      <c r="DGM927" s="28"/>
      <c r="DGN927" s="28"/>
      <c r="DGO927" s="28"/>
      <c r="DGP927" s="28"/>
      <c r="DGQ927" s="28"/>
      <c r="DGR927" s="28"/>
      <c r="DGS927" s="28"/>
      <c r="DGT927" s="28"/>
      <c r="DGU927" s="28"/>
      <c r="DGV927" s="28"/>
      <c r="DGW927" s="28"/>
      <c r="DGX927" s="28"/>
      <c r="DGY927" s="28"/>
      <c r="DGZ927" s="28"/>
      <c r="DHA927" s="28"/>
      <c r="DHB927" s="28"/>
      <c r="DHC927" s="28"/>
      <c r="DHD927" s="28"/>
      <c r="DHE927" s="28"/>
      <c r="DHF927" s="28"/>
      <c r="DHG927" s="28"/>
      <c r="DHH927" s="28"/>
      <c r="DHI927" s="28"/>
      <c r="DHJ927" s="28"/>
      <c r="DHK927" s="28"/>
      <c r="DHL927" s="28"/>
      <c r="DHM927" s="28"/>
      <c r="DHN927" s="28"/>
      <c r="DHO927" s="28"/>
      <c r="DHP927" s="28"/>
      <c r="DHQ927" s="28"/>
      <c r="DHR927" s="28"/>
      <c r="DHS927" s="28"/>
      <c r="DHT927" s="28"/>
      <c r="DHU927" s="28"/>
      <c r="DHV927" s="28"/>
      <c r="DHW927" s="28"/>
      <c r="DHX927" s="28"/>
      <c r="DHY927" s="28"/>
      <c r="DHZ927" s="28"/>
      <c r="DIA927" s="28"/>
      <c r="DIB927" s="28"/>
      <c r="DIC927" s="28"/>
      <c r="DID927" s="28"/>
      <c r="DIE927" s="28"/>
      <c r="DIF927" s="28"/>
      <c r="DIG927" s="28"/>
      <c r="DIH927" s="28"/>
      <c r="DII927" s="28"/>
      <c r="DIJ927" s="28"/>
      <c r="DIK927" s="28"/>
      <c r="DIL927" s="28"/>
      <c r="DIM927" s="28"/>
      <c r="DIN927" s="28"/>
      <c r="DIO927" s="28"/>
      <c r="DIP927" s="28"/>
      <c r="DIQ927" s="28"/>
      <c r="DIR927" s="28"/>
      <c r="DIS927" s="28"/>
      <c r="DIT927" s="28"/>
      <c r="DIU927" s="28"/>
      <c r="DIV927" s="28"/>
      <c r="DIW927" s="28"/>
      <c r="DIX927" s="28"/>
      <c r="DIY927" s="28"/>
      <c r="DIZ927" s="28"/>
      <c r="DJA927" s="28"/>
      <c r="DJB927" s="28"/>
      <c r="DJC927" s="28"/>
      <c r="DJD927" s="28"/>
      <c r="DJE927" s="28"/>
      <c r="DJF927" s="28"/>
      <c r="DJG927" s="28"/>
      <c r="DJH927" s="28"/>
      <c r="DJI927" s="28"/>
      <c r="DJJ927" s="28"/>
      <c r="DJK927" s="28"/>
      <c r="DJL927" s="28"/>
      <c r="DJM927" s="28"/>
      <c r="DJN927" s="28"/>
      <c r="DJO927" s="28"/>
      <c r="DJP927" s="28"/>
      <c r="DJQ927" s="28"/>
      <c r="DJR927" s="28"/>
      <c r="DJS927" s="28"/>
      <c r="DJT927" s="28"/>
      <c r="DJU927" s="28"/>
      <c r="DJV927" s="28"/>
      <c r="DJW927" s="28"/>
      <c r="DJX927" s="28"/>
      <c r="DJY927" s="28"/>
      <c r="DJZ927" s="28"/>
      <c r="DKA927" s="28"/>
      <c r="DKB927" s="28"/>
      <c r="DKC927" s="28"/>
      <c r="DKD927" s="28"/>
      <c r="DKE927" s="28"/>
      <c r="DKF927" s="28"/>
      <c r="DKG927" s="28"/>
      <c r="DKH927" s="28"/>
      <c r="DKI927" s="28"/>
      <c r="DKJ927" s="28"/>
      <c r="DKK927" s="28"/>
      <c r="DKL927" s="28"/>
      <c r="DKM927" s="28"/>
      <c r="DKN927" s="28"/>
      <c r="DKO927" s="28"/>
      <c r="DKP927" s="28"/>
      <c r="DKQ927" s="28"/>
      <c r="DKR927" s="28"/>
      <c r="DKS927" s="28"/>
      <c r="DKT927" s="28"/>
      <c r="DKU927" s="28"/>
      <c r="DKV927" s="28"/>
      <c r="DKW927" s="28"/>
      <c r="DKX927" s="28"/>
      <c r="DKY927" s="28"/>
      <c r="DKZ927" s="28"/>
      <c r="DLA927" s="28"/>
      <c r="DLB927" s="28"/>
      <c r="DLC927" s="28"/>
      <c r="DLD927" s="28"/>
      <c r="DLE927" s="28"/>
      <c r="DLF927" s="28"/>
      <c r="DLG927" s="28"/>
      <c r="DLH927" s="28"/>
      <c r="DLI927" s="28"/>
      <c r="DLJ927" s="28"/>
      <c r="DLK927" s="28"/>
      <c r="DLL927" s="28"/>
      <c r="DLM927" s="28"/>
      <c r="DLN927" s="28"/>
      <c r="DLO927" s="28"/>
      <c r="DLP927" s="28"/>
      <c r="DLQ927" s="28"/>
      <c r="DLR927" s="28"/>
      <c r="DLS927" s="28"/>
      <c r="DLT927" s="28"/>
      <c r="DLU927" s="28"/>
      <c r="DLV927" s="28"/>
      <c r="DLW927" s="28"/>
      <c r="DLX927" s="28"/>
      <c r="DLY927" s="28"/>
      <c r="DLZ927" s="28"/>
      <c r="DMA927" s="28"/>
      <c r="DMB927" s="28"/>
      <c r="DMC927" s="28"/>
      <c r="DMD927" s="28"/>
      <c r="DME927" s="28"/>
      <c r="DMF927" s="28"/>
      <c r="DMG927" s="28"/>
      <c r="DMH927" s="28"/>
      <c r="DMI927" s="28"/>
      <c r="DMJ927" s="28"/>
      <c r="DMK927" s="28"/>
      <c r="DML927" s="28"/>
      <c r="DMM927" s="28"/>
      <c r="DMN927" s="28"/>
      <c r="DMO927" s="28"/>
      <c r="DMP927" s="28"/>
      <c r="DMQ927" s="28"/>
      <c r="DMR927" s="28"/>
      <c r="DMS927" s="28"/>
      <c r="DMT927" s="28"/>
      <c r="DMU927" s="28"/>
      <c r="DMV927" s="28"/>
      <c r="DMW927" s="28"/>
      <c r="DMX927" s="28"/>
      <c r="DMY927" s="28"/>
      <c r="DMZ927" s="28"/>
      <c r="DNA927" s="28"/>
      <c r="DNB927" s="28"/>
      <c r="DNC927" s="28"/>
      <c r="DND927" s="28"/>
      <c r="DNE927" s="28"/>
      <c r="DNF927" s="28"/>
      <c r="DNG927" s="28"/>
      <c r="DNH927" s="28"/>
      <c r="DNI927" s="28"/>
      <c r="DNJ927" s="28"/>
      <c r="DNK927" s="28"/>
      <c r="DNL927" s="28"/>
      <c r="DNM927" s="28"/>
      <c r="DNN927" s="28"/>
      <c r="DNO927" s="28"/>
      <c r="DNP927" s="28"/>
      <c r="DNQ927" s="28"/>
      <c r="DNR927" s="28"/>
      <c r="DNS927" s="28"/>
      <c r="DNT927" s="28"/>
      <c r="DNU927" s="28"/>
      <c r="DNV927" s="28"/>
      <c r="DNW927" s="28"/>
      <c r="DNX927" s="28"/>
      <c r="DNY927" s="28"/>
      <c r="DNZ927" s="28"/>
      <c r="DOA927" s="28"/>
      <c r="DOB927" s="28"/>
      <c r="DOC927" s="28"/>
      <c r="DOD927" s="28"/>
      <c r="DOE927" s="28"/>
      <c r="DOF927" s="28"/>
      <c r="DOG927" s="28"/>
      <c r="DOH927" s="28"/>
      <c r="DOI927" s="28"/>
      <c r="DOJ927" s="28"/>
      <c r="DOK927" s="28"/>
      <c r="DOL927" s="28"/>
      <c r="DOM927" s="28"/>
      <c r="DON927" s="28"/>
      <c r="DOO927" s="28"/>
      <c r="DOP927" s="28"/>
      <c r="DOQ927" s="28"/>
      <c r="DOR927" s="28"/>
      <c r="DOS927" s="28"/>
      <c r="DOT927" s="28"/>
      <c r="DOU927" s="28"/>
      <c r="DOV927" s="28"/>
      <c r="DOW927" s="28"/>
      <c r="DOX927" s="28"/>
      <c r="DOY927" s="28"/>
      <c r="DOZ927" s="28"/>
      <c r="DPA927" s="28"/>
      <c r="DPB927" s="28"/>
      <c r="DPC927" s="28"/>
      <c r="DPD927" s="28"/>
      <c r="DPE927" s="28"/>
      <c r="DPF927" s="28"/>
      <c r="DPG927" s="28"/>
      <c r="DPH927" s="28"/>
      <c r="DPI927" s="28"/>
      <c r="DPJ927" s="28"/>
      <c r="DPK927" s="28"/>
      <c r="DPL927" s="28"/>
      <c r="DPM927" s="28"/>
      <c r="DPN927" s="28"/>
      <c r="DPO927" s="28"/>
      <c r="DPP927" s="28"/>
      <c r="DPQ927" s="28"/>
      <c r="DPR927" s="28"/>
      <c r="DPS927" s="28"/>
      <c r="DPT927" s="28"/>
      <c r="DPU927" s="28"/>
      <c r="DPV927" s="28"/>
      <c r="DPW927" s="28"/>
      <c r="DPX927" s="28"/>
      <c r="DPY927" s="28"/>
      <c r="DPZ927" s="28"/>
      <c r="DQA927" s="28"/>
      <c r="DQB927" s="28"/>
      <c r="DQC927" s="28"/>
      <c r="DQD927" s="28"/>
      <c r="DQE927" s="28"/>
      <c r="DQF927" s="28"/>
      <c r="DQG927" s="28"/>
      <c r="DQH927" s="28"/>
      <c r="DQI927" s="28"/>
      <c r="DQJ927" s="28"/>
      <c r="DQK927" s="28"/>
      <c r="DQL927" s="28"/>
      <c r="DQM927" s="28"/>
      <c r="DQN927" s="28"/>
      <c r="DQO927" s="28"/>
      <c r="DQP927" s="28"/>
      <c r="DQQ927" s="28"/>
      <c r="DQR927" s="28"/>
      <c r="DQS927" s="28"/>
      <c r="DQT927" s="28"/>
      <c r="DQU927" s="28"/>
      <c r="DQV927" s="28"/>
      <c r="DQW927" s="28"/>
      <c r="DQX927" s="28"/>
      <c r="DQY927" s="28"/>
      <c r="DQZ927" s="28"/>
      <c r="DRA927" s="28"/>
      <c r="DRB927" s="28"/>
      <c r="DRC927" s="28"/>
      <c r="DRD927" s="28"/>
      <c r="DRE927" s="28"/>
      <c r="DRF927" s="28"/>
      <c r="DRG927" s="28"/>
      <c r="DRH927" s="28"/>
      <c r="DRI927" s="28"/>
      <c r="DRJ927" s="28"/>
      <c r="DRK927" s="28"/>
      <c r="DRL927" s="28"/>
      <c r="DRM927" s="28"/>
      <c r="DRN927" s="28"/>
      <c r="DRO927" s="28"/>
      <c r="DRP927" s="28"/>
      <c r="DRQ927" s="28"/>
      <c r="DRR927" s="28"/>
      <c r="DRS927" s="28"/>
      <c r="DRT927" s="28"/>
      <c r="DRU927" s="28"/>
      <c r="DRV927" s="28"/>
      <c r="DRW927" s="28"/>
      <c r="DRX927" s="28"/>
      <c r="DRY927" s="28"/>
      <c r="DRZ927" s="28"/>
      <c r="DSA927" s="28"/>
      <c r="DSB927" s="28"/>
      <c r="DSC927" s="28"/>
      <c r="DSD927" s="28"/>
      <c r="DSE927" s="28"/>
      <c r="DSF927" s="28"/>
      <c r="DSG927" s="28"/>
      <c r="DSH927" s="28"/>
      <c r="DSI927" s="28"/>
      <c r="DSJ927" s="28"/>
      <c r="DSK927" s="28"/>
      <c r="DSL927" s="28"/>
      <c r="DSM927" s="28"/>
      <c r="DSN927" s="28"/>
      <c r="DSO927" s="28"/>
      <c r="DSP927" s="28"/>
      <c r="DSQ927" s="28"/>
      <c r="DSR927" s="28"/>
      <c r="DSS927" s="28"/>
      <c r="DST927" s="28"/>
      <c r="DSU927" s="28"/>
      <c r="DSV927" s="28"/>
      <c r="DSW927" s="28"/>
      <c r="DSX927" s="28"/>
      <c r="DSY927" s="28"/>
      <c r="DSZ927" s="28"/>
      <c r="DTA927" s="28"/>
      <c r="DTB927" s="28"/>
      <c r="DTC927" s="28"/>
      <c r="DTD927" s="28"/>
      <c r="DTE927" s="28"/>
      <c r="DTF927" s="28"/>
      <c r="DTG927" s="28"/>
      <c r="DTH927" s="28"/>
      <c r="DTI927" s="28"/>
      <c r="DTJ927" s="28"/>
      <c r="DTK927" s="28"/>
      <c r="DTL927" s="28"/>
      <c r="DTM927" s="28"/>
      <c r="DTN927" s="28"/>
      <c r="DTO927" s="28"/>
      <c r="DTP927" s="28"/>
      <c r="DTQ927" s="28"/>
      <c r="DTR927" s="28"/>
      <c r="DTS927" s="28"/>
      <c r="DTT927" s="28"/>
      <c r="DTU927" s="28"/>
      <c r="DTV927" s="28"/>
      <c r="DTW927" s="28"/>
      <c r="DTX927" s="28"/>
      <c r="DTY927" s="28"/>
      <c r="DTZ927" s="28"/>
      <c r="DUA927" s="28"/>
      <c r="DUB927" s="28"/>
      <c r="DUC927" s="28"/>
      <c r="DUD927" s="28"/>
      <c r="DUE927" s="28"/>
      <c r="DUF927" s="28"/>
      <c r="DUG927" s="28"/>
      <c r="DUH927" s="28"/>
      <c r="DUI927" s="28"/>
      <c r="DUJ927" s="28"/>
      <c r="DUK927" s="28"/>
      <c r="DUL927" s="28"/>
      <c r="DUM927" s="28"/>
      <c r="DUN927" s="28"/>
      <c r="DUO927" s="28"/>
      <c r="DUP927" s="28"/>
      <c r="DUQ927" s="28"/>
      <c r="DUR927" s="28"/>
      <c r="DUS927" s="28"/>
      <c r="DUT927" s="28"/>
      <c r="DUU927" s="28"/>
      <c r="DUV927" s="28"/>
      <c r="DUW927" s="28"/>
      <c r="DUX927" s="28"/>
      <c r="DUY927" s="28"/>
      <c r="DUZ927" s="28"/>
      <c r="DVA927" s="28"/>
      <c r="DVB927" s="28"/>
      <c r="DVC927" s="28"/>
      <c r="DVD927" s="28"/>
      <c r="DVE927" s="28"/>
      <c r="DVF927" s="28"/>
      <c r="DVG927" s="28"/>
      <c r="DVH927" s="28"/>
      <c r="DVI927" s="28"/>
      <c r="DVJ927" s="28"/>
      <c r="DVK927" s="28"/>
      <c r="DVL927" s="28"/>
      <c r="DVM927" s="28"/>
      <c r="DVN927" s="28"/>
      <c r="DVO927" s="28"/>
      <c r="DVP927" s="28"/>
      <c r="DVQ927" s="28"/>
      <c r="DVR927" s="28"/>
      <c r="DVS927" s="28"/>
      <c r="DVT927" s="28"/>
      <c r="DVU927" s="28"/>
      <c r="DVV927" s="28"/>
      <c r="DVW927" s="28"/>
      <c r="DVX927" s="28"/>
      <c r="DVY927" s="28"/>
      <c r="DVZ927" s="28"/>
      <c r="DWA927" s="28"/>
      <c r="DWB927" s="28"/>
      <c r="DWC927" s="28"/>
      <c r="DWD927" s="28"/>
      <c r="DWE927" s="28"/>
      <c r="DWF927" s="28"/>
      <c r="DWG927" s="28"/>
      <c r="DWH927" s="28"/>
      <c r="DWI927" s="28"/>
      <c r="DWJ927" s="28"/>
      <c r="DWK927" s="28"/>
      <c r="DWL927" s="28"/>
      <c r="DWM927" s="28"/>
      <c r="DWN927" s="28"/>
      <c r="DWO927" s="28"/>
      <c r="DWP927" s="28"/>
      <c r="DWQ927" s="28"/>
      <c r="DWR927" s="28"/>
      <c r="DWS927" s="28"/>
      <c r="DWT927" s="28"/>
      <c r="DWU927" s="28"/>
      <c r="DWV927" s="28"/>
      <c r="DWW927" s="28"/>
      <c r="DWX927" s="28"/>
      <c r="DWY927" s="28"/>
      <c r="DWZ927" s="28"/>
      <c r="DXA927" s="28"/>
      <c r="DXB927" s="28"/>
      <c r="DXC927" s="28"/>
      <c r="DXD927" s="28"/>
      <c r="DXE927" s="28"/>
      <c r="DXF927" s="28"/>
      <c r="DXG927" s="28"/>
      <c r="DXH927" s="28"/>
      <c r="DXI927" s="28"/>
      <c r="DXJ927" s="28"/>
      <c r="DXK927" s="28"/>
      <c r="DXL927" s="28"/>
      <c r="DXM927" s="28"/>
      <c r="DXN927" s="28"/>
      <c r="DXO927" s="28"/>
      <c r="DXP927" s="28"/>
      <c r="DXQ927" s="28"/>
      <c r="DXR927" s="28"/>
      <c r="DXS927" s="28"/>
      <c r="DXT927" s="28"/>
      <c r="DXU927" s="28"/>
      <c r="DXV927" s="28"/>
      <c r="DXW927" s="28"/>
      <c r="DXX927" s="28"/>
      <c r="DXY927" s="28"/>
      <c r="DXZ927" s="28"/>
      <c r="DYA927" s="28"/>
      <c r="DYB927" s="28"/>
      <c r="DYC927" s="28"/>
      <c r="DYD927" s="28"/>
      <c r="DYE927" s="28"/>
      <c r="DYF927" s="28"/>
      <c r="DYG927" s="28"/>
      <c r="DYH927" s="28"/>
      <c r="DYI927" s="28"/>
      <c r="DYJ927" s="28"/>
      <c r="DYK927" s="28"/>
      <c r="DYL927" s="28"/>
      <c r="DYM927" s="28"/>
      <c r="DYN927" s="28"/>
      <c r="DYO927" s="28"/>
      <c r="DYP927" s="28"/>
      <c r="DYQ927" s="28"/>
      <c r="DYR927" s="28"/>
      <c r="DYS927" s="28"/>
      <c r="DYT927" s="28"/>
      <c r="DYU927" s="28"/>
      <c r="DYV927" s="28"/>
      <c r="DYW927" s="28"/>
      <c r="DYX927" s="28"/>
      <c r="DYY927" s="28"/>
      <c r="DYZ927" s="28"/>
      <c r="DZA927" s="28"/>
      <c r="DZB927" s="28"/>
      <c r="DZC927" s="28"/>
      <c r="DZD927" s="28"/>
      <c r="DZE927" s="28"/>
      <c r="DZF927" s="28"/>
      <c r="DZG927" s="28"/>
      <c r="DZH927" s="28"/>
      <c r="DZI927" s="28"/>
      <c r="DZJ927" s="28"/>
      <c r="DZK927" s="28"/>
      <c r="DZL927" s="28"/>
      <c r="DZM927" s="28"/>
      <c r="DZN927" s="28"/>
      <c r="DZO927" s="28"/>
      <c r="DZP927" s="28"/>
      <c r="DZQ927" s="28"/>
      <c r="DZR927" s="28"/>
      <c r="DZS927" s="28"/>
      <c r="DZT927" s="28"/>
      <c r="DZU927" s="28"/>
      <c r="DZV927" s="28"/>
      <c r="DZW927" s="28"/>
      <c r="DZX927" s="28"/>
      <c r="DZY927" s="28"/>
      <c r="DZZ927" s="28"/>
      <c r="EAA927" s="28"/>
      <c r="EAB927" s="28"/>
      <c r="EAC927" s="28"/>
      <c r="EAD927" s="28"/>
      <c r="EAE927" s="28"/>
      <c r="EAF927" s="28"/>
      <c r="EAG927" s="28"/>
      <c r="EAH927" s="28"/>
      <c r="EAI927" s="28"/>
      <c r="EAJ927" s="28"/>
      <c r="EAK927" s="28"/>
      <c r="EAL927" s="28"/>
      <c r="EAM927" s="28"/>
      <c r="EAN927" s="28"/>
      <c r="EAO927" s="28"/>
      <c r="EAP927" s="28"/>
      <c r="EAQ927" s="28"/>
      <c r="EAR927" s="28"/>
      <c r="EAS927" s="28"/>
      <c r="EAT927" s="28"/>
      <c r="EAU927" s="28"/>
      <c r="EAV927" s="28"/>
      <c r="EAW927" s="28"/>
      <c r="EAX927" s="28"/>
      <c r="EAY927" s="28"/>
      <c r="EAZ927" s="28"/>
      <c r="EBA927" s="28"/>
      <c r="EBB927" s="28"/>
      <c r="EBC927" s="28"/>
      <c r="EBD927" s="28"/>
      <c r="EBE927" s="28"/>
      <c r="EBF927" s="28"/>
      <c r="EBG927" s="28"/>
      <c r="EBH927" s="28"/>
      <c r="EBI927" s="28"/>
      <c r="EBJ927" s="28"/>
      <c r="EBK927" s="28"/>
      <c r="EBL927" s="28"/>
      <c r="EBM927" s="28"/>
      <c r="EBN927" s="28"/>
      <c r="EBO927" s="28"/>
      <c r="EBP927" s="28"/>
      <c r="EBQ927" s="28"/>
      <c r="EBR927" s="28"/>
      <c r="EBS927" s="28"/>
      <c r="EBT927" s="28"/>
      <c r="EBU927" s="28"/>
      <c r="EBV927" s="28"/>
      <c r="EBW927" s="28"/>
      <c r="EBX927" s="28"/>
      <c r="EBY927" s="28"/>
      <c r="EBZ927" s="28"/>
      <c r="ECA927" s="28"/>
      <c r="ECB927" s="28"/>
      <c r="ECC927" s="28"/>
      <c r="ECD927" s="28"/>
      <c r="ECE927" s="28"/>
      <c r="ECF927" s="28"/>
      <c r="ECG927" s="28"/>
      <c r="ECH927" s="28"/>
      <c r="ECI927" s="28"/>
      <c r="ECJ927" s="28"/>
      <c r="ECK927" s="28"/>
      <c r="ECL927" s="28"/>
      <c r="ECM927" s="28"/>
      <c r="ECN927" s="28"/>
      <c r="ECO927" s="28"/>
      <c r="ECP927" s="28"/>
      <c r="ECQ927" s="28"/>
      <c r="ECR927" s="28"/>
      <c r="ECS927" s="28"/>
      <c r="ECT927" s="28"/>
      <c r="ECU927" s="28"/>
      <c r="ECV927" s="28"/>
      <c r="ECW927" s="28"/>
      <c r="ECX927" s="28"/>
      <c r="ECY927" s="28"/>
      <c r="ECZ927" s="28"/>
      <c r="EDA927" s="28"/>
      <c r="EDB927" s="28"/>
      <c r="EDC927" s="28"/>
      <c r="EDD927" s="28"/>
      <c r="EDE927" s="28"/>
      <c r="EDF927" s="28"/>
      <c r="EDG927" s="28"/>
      <c r="EDH927" s="28"/>
      <c r="EDI927" s="28"/>
      <c r="EDJ927" s="28"/>
      <c r="EDK927" s="28"/>
      <c r="EDL927" s="28"/>
      <c r="EDM927" s="28"/>
      <c r="EDN927" s="28"/>
      <c r="EDO927" s="28"/>
      <c r="EDP927" s="28"/>
      <c r="EDQ927" s="28"/>
      <c r="EDR927" s="28"/>
      <c r="EDS927" s="28"/>
      <c r="EDT927" s="28"/>
      <c r="EDU927" s="28"/>
      <c r="EDV927" s="28"/>
      <c r="EDW927" s="28"/>
      <c r="EDX927" s="28"/>
      <c r="EDY927" s="28"/>
      <c r="EDZ927" s="28"/>
      <c r="EEA927" s="28"/>
      <c r="EEB927" s="28"/>
      <c r="EEC927" s="28"/>
      <c r="EED927" s="28"/>
      <c r="EEE927" s="28"/>
      <c r="EEF927" s="28"/>
      <c r="EEG927" s="28"/>
      <c r="EEH927" s="28"/>
      <c r="EEI927" s="28"/>
      <c r="EEJ927" s="28"/>
      <c r="EEK927" s="28"/>
      <c r="EEL927" s="28"/>
      <c r="EEM927" s="28"/>
      <c r="EEN927" s="28"/>
      <c r="EEO927" s="28"/>
      <c r="EEP927" s="28"/>
      <c r="EEQ927" s="28"/>
      <c r="EER927" s="28"/>
      <c r="EES927" s="28"/>
      <c r="EET927" s="28"/>
      <c r="EEU927" s="28"/>
      <c r="EEV927" s="28"/>
      <c r="EEW927" s="28"/>
      <c r="EEX927" s="28"/>
      <c r="EEY927" s="28"/>
      <c r="EEZ927" s="28"/>
      <c r="EFA927" s="28"/>
      <c r="EFB927" s="28"/>
      <c r="EFC927" s="28"/>
      <c r="EFD927" s="28"/>
      <c r="EFE927" s="28"/>
      <c r="EFF927" s="28"/>
      <c r="EFG927" s="28"/>
      <c r="EFH927" s="28"/>
      <c r="EFI927" s="28"/>
      <c r="EFJ927" s="28"/>
      <c r="EFK927" s="28"/>
      <c r="EFL927" s="28"/>
      <c r="EFM927" s="28"/>
      <c r="EFN927" s="28"/>
      <c r="EFO927" s="28"/>
      <c r="EFP927" s="28"/>
      <c r="EFQ927" s="28"/>
      <c r="EFR927" s="28"/>
      <c r="EFS927" s="28"/>
      <c r="EFT927" s="28"/>
      <c r="EFU927" s="28"/>
      <c r="EFV927" s="28"/>
      <c r="EFW927" s="28"/>
      <c r="EFX927" s="28"/>
      <c r="EFY927" s="28"/>
      <c r="EFZ927" s="28"/>
      <c r="EGA927" s="28"/>
      <c r="EGB927" s="28"/>
      <c r="EGC927" s="28"/>
      <c r="EGD927" s="28"/>
      <c r="EGE927" s="28"/>
      <c r="EGF927" s="28"/>
      <c r="EGG927" s="28"/>
      <c r="EGH927" s="28"/>
      <c r="EGI927" s="28"/>
      <c r="EGJ927" s="28"/>
      <c r="EGK927" s="28"/>
      <c r="EGL927" s="28"/>
      <c r="EGM927" s="28"/>
      <c r="EGN927" s="28"/>
      <c r="EGO927" s="28"/>
      <c r="EGP927" s="28"/>
      <c r="EGQ927" s="28"/>
      <c r="EGR927" s="28"/>
      <c r="EGS927" s="28"/>
      <c r="EGT927" s="28"/>
      <c r="EGU927" s="28"/>
      <c r="EGV927" s="28"/>
      <c r="EGW927" s="28"/>
      <c r="EGX927" s="28"/>
      <c r="EGY927" s="28"/>
      <c r="EGZ927" s="28"/>
      <c r="EHA927" s="28"/>
      <c r="EHB927" s="28"/>
      <c r="EHC927" s="28"/>
      <c r="EHD927" s="28"/>
      <c r="EHE927" s="28"/>
      <c r="EHF927" s="28"/>
      <c r="EHG927" s="28"/>
      <c r="EHH927" s="28"/>
      <c r="EHI927" s="28"/>
      <c r="EHJ927" s="28"/>
      <c r="EHK927" s="28"/>
      <c r="EHL927" s="28"/>
      <c r="EHM927" s="28"/>
      <c r="EHN927" s="28"/>
      <c r="EHO927" s="28"/>
      <c r="EHP927" s="28"/>
      <c r="EHQ927" s="28"/>
      <c r="EHR927" s="28"/>
      <c r="EHS927" s="28"/>
      <c r="EHT927" s="28"/>
      <c r="EHU927" s="28"/>
      <c r="EHV927" s="28"/>
      <c r="EHW927" s="28"/>
      <c r="EHX927" s="28"/>
      <c r="EHY927" s="28"/>
      <c r="EHZ927" s="28"/>
      <c r="EIA927" s="28"/>
      <c r="EIB927" s="28"/>
      <c r="EIC927" s="28"/>
      <c r="EID927" s="28"/>
      <c r="EIE927" s="28"/>
      <c r="EIF927" s="28"/>
      <c r="EIG927" s="28"/>
      <c r="EIH927" s="28"/>
      <c r="EII927" s="28"/>
      <c r="EIJ927" s="28"/>
      <c r="EIK927" s="28"/>
      <c r="EIL927" s="28"/>
      <c r="EIM927" s="28"/>
      <c r="EIN927" s="28"/>
      <c r="EIO927" s="28"/>
      <c r="EIP927" s="28"/>
      <c r="EIQ927" s="28"/>
      <c r="EIR927" s="28"/>
      <c r="EIS927" s="28"/>
      <c r="EIT927" s="28"/>
      <c r="EIU927" s="28"/>
      <c r="EIV927" s="28"/>
      <c r="EIW927" s="28"/>
      <c r="EIX927" s="28"/>
      <c r="EIY927" s="28"/>
      <c r="EIZ927" s="28"/>
      <c r="EJA927" s="28"/>
      <c r="EJB927" s="28"/>
      <c r="EJC927" s="28"/>
      <c r="EJD927" s="28"/>
      <c r="EJE927" s="28"/>
      <c r="EJF927" s="28"/>
      <c r="EJG927" s="28"/>
      <c r="EJH927" s="28"/>
      <c r="EJI927" s="28"/>
      <c r="EJJ927" s="28"/>
      <c r="EJK927" s="28"/>
      <c r="EJL927" s="28"/>
      <c r="EJM927" s="28"/>
      <c r="EJN927" s="28"/>
      <c r="EJO927" s="28"/>
      <c r="EJP927" s="28"/>
      <c r="EJQ927" s="28"/>
      <c r="EJR927" s="28"/>
      <c r="EJS927" s="28"/>
      <c r="EJT927" s="28"/>
      <c r="EJU927" s="28"/>
      <c r="EJV927" s="28"/>
      <c r="EJW927" s="28"/>
      <c r="EJX927" s="28"/>
      <c r="EJY927" s="28"/>
      <c r="EJZ927" s="28"/>
      <c r="EKA927" s="28"/>
      <c r="EKB927" s="28"/>
      <c r="EKC927" s="28"/>
      <c r="EKD927" s="28"/>
      <c r="EKE927" s="28"/>
      <c r="EKF927" s="28"/>
      <c r="EKG927" s="28"/>
      <c r="EKH927" s="28"/>
      <c r="EKI927" s="28"/>
      <c r="EKJ927" s="28"/>
      <c r="EKK927" s="28"/>
      <c r="EKL927" s="28"/>
      <c r="EKM927" s="28"/>
      <c r="EKN927" s="28"/>
      <c r="EKO927" s="28"/>
      <c r="EKP927" s="28"/>
      <c r="EKQ927" s="28"/>
      <c r="EKR927" s="28"/>
      <c r="EKS927" s="28"/>
      <c r="EKT927" s="28"/>
      <c r="EKU927" s="28"/>
      <c r="EKV927" s="28"/>
      <c r="EKW927" s="28"/>
      <c r="EKX927" s="28"/>
      <c r="EKY927" s="28"/>
      <c r="EKZ927" s="28"/>
      <c r="ELA927" s="28"/>
      <c r="ELB927" s="28"/>
      <c r="ELC927" s="28"/>
      <c r="ELD927" s="28"/>
      <c r="ELE927" s="28"/>
      <c r="ELF927" s="28"/>
      <c r="ELG927" s="28"/>
      <c r="ELH927" s="28"/>
      <c r="ELI927" s="28"/>
      <c r="ELJ927" s="28"/>
      <c r="ELK927" s="28"/>
      <c r="ELL927" s="28"/>
      <c r="ELM927" s="28"/>
      <c r="ELN927" s="28"/>
      <c r="ELO927" s="28"/>
      <c r="ELP927" s="28"/>
      <c r="ELQ927" s="28"/>
      <c r="ELR927" s="28"/>
      <c r="ELS927" s="28"/>
      <c r="ELT927" s="28"/>
      <c r="ELU927" s="28"/>
      <c r="ELV927" s="28"/>
      <c r="ELW927" s="28"/>
      <c r="ELX927" s="28"/>
      <c r="ELY927" s="28"/>
      <c r="ELZ927" s="28"/>
      <c r="EMA927" s="28"/>
      <c r="EMB927" s="28"/>
      <c r="EMC927" s="28"/>
      <c r="EMD927" s="28"/>
      <c r="EME927" s="28"/>
      <c r="EMF927" s="28"/>
      <c r="EMG927" s="28"/>
      <c r="EMH927" s="28"/>
      <c r="EMI927" s="28"/>
      <c r="EMJ927" s="28"/>
      <c r="EMK927" s="28"/>
      <c r="EML927" s="28"/>
      <c r="EMM927" s="28"/>
      <c r="EMN927" s="28"/>
      <c r="EMO927" s="28"/>
      <c r="EMP927" s="28"/>
      <c r="EMQ927" s="28"/>
      <c r="EMR927" s="28"/>
      <c r="EMS927" s="28"/>
      <c r="EMT927" s="28"/>
      <c r="EMU927" s="28"/>
      <c r="EMV927" s="28"/>
      <c r="EMW927" s="28"/>
      <c r="EMX927" s="28"/>
      <c r="EMY927" s="28"/>
      <c r="EMZ927" s="28"/>
      <c r="ENA927" s="28"/>
      <c r="ENB927" s="28"/>
      <c r="ENC927" s="28"/>
      <c r="END927" s="28"/>
      <c r="ENE927" s="28"/>
      <c r="ENF927" s="28"/>
      <c r="ENG927" s="28"/>
      <c r="ENH927" s="28"/>
      <c r="ENI927" s="28"/>
      <c r="ENJ927" s="28"/>
      <c r="ENK927" s="28"/>
      <c r="ENL927" s="28"/>
      <c r="ENM927" s="28"/>
      <c r="ENN927" s="28"/>
      <c r="ENO927" s="28"/>
      <c r="ENP927" s="28"/>
      <c r="ENQ927" s="28"/>
      <c r="ENR927" s="28"/>
      <c r="ENS927" s="28"/>
      <c r="ENT927" s="28"/>
      <c r="ENU927" s="28"/>
      <c r="ENV927" s="28"/>
      <c r="ENW927" s="28"/>
      <c r="ENX927" s="28"/>
      <c r="ENY927" s="28"/>
      <c r="ENZ927" s="28"/>
      <c r="EOA927" s="28"/>
      <c r="EOB927" s="28"/>
      <c r="EOC927" s="28"/>
      <c r="EOD927" s="28"/>
      <c r="EOE927" s="28"/>
      <c r="EOF927" s="28"/>
      <c r="EOG927" s="28"/>
      <c r="EOH927" s="28"/>
      <c r="EOI927" s="28"/>
      <c r="EOJ927" s="28"/>
      <c r="EOK927" s="28"/>
      <c r="EOL927" s="28"/>
      <c r="EOM927" s="28"/>
      <c r="EON927" s="28"/>
      <c r="EOO927" s="28"/>
      <c r="EOP927" s="28"/>
      <c r="EOQ927" s="28"/>
      <c r="EOR927" s="28"/>
      <c r="EOS927" s="28"/>
      <c r="EOT927" s="28"/>
      <c r="EOU927" s="28"/>
      <c r="EOV927" s="28"/>
      <c r="EOW927" s="28"/>
      <c r="EOX927" s="28"/>
      <c r="EOY927" s="28"/>
      <c r="EOZ927" s="28"/>
      <c r="EPA927" s="28"/>
      <c r="EPB927" s="28"/>
      <c r="EPC927" s="28"/>
      <c r="EPD927" s="28"/>
      <c r="EPE927" s="28"/>
      <c r="EPF927" s="28"/>
      <c r="EPG927" s="28"/>
      <c r="EPH927" s="28"/>
      <c r="EPI927" s="28"/>
      <c r="EPJ927" s="28"/>
      <c r="EPK927" s="28"/>
      <c r="EPL927" s="28"/>
      <c r="EPM927" s="28"/>
      <c r="EPN927" s="28"/>
      <c r="EPO927" s="28"/>
      <c r="EPP927" s="28"/>
      <c r="EPQ927" s="28"/>
      <c r="EPR927" s="28"/>
      <c r="EPS927" s="28"/>
      <c r="EPT927" s="28"/>
      <c r="EPU927" s="28"/>
      <c r="EPV927" s="28"/>
      <c r="EPW927" s="28"/>
      <c r="EPX927" s="28"/>
      <c r="EPY927" s="28"/>
      <c r="EPZ927" s="28"/>
      <c r="EQA927" s="28"/>
      <c r="EQB927" s="28"/>
      <c r="EQC927" s="28"/>
      <c r="EQD927" s="28"/>
      <c r="EQE927" s="28"/>
      <c r="EQF927" s="28"/>
      <c r="EQG927" s="28"/>
      <c r="EQH927" s="28"/>
      <c r="EQI927" s="28"/>
      <c r="EQJ927" s="28"/>
      <c r="EQK927" s="28"/>
      <c r="EQL927" s="28"/>
      <c r="EQM927" s="28"/>
      <c r="EQN927" s="28"/>
      <c r="EQO927" s="28"/>
      <c r="EQP927" s="28"/>
      <c r="EQQ927" s="28"/>
      <c r="EQR927" s="28"/>
      <c r="EQS927" s="28"/>
      <c r="EQT927" s="28"/>
      <c r="EQU927" s="28"/>
      <c r="EQV927" s="28"/>
      <c r="EQW927" s="28"/>
      <c r="EQX927" s="28"/>
      <c r="EQY927" s="28"/>
      <c r="EQZ927" s="28"/>
      <c r="ERA927" s="28"/>
      <c r="ERB927" s="28"/>
      <c r="ERC927" s="28"/>
      <c r="ERD927" s="28"/>
      <c r="ERE927" s="28"/>
      <c r="ERF927" s="28"/>
      <c r="ERG927" s="28"/>
      <c r="ERH927" s="28"/>
      <c r="ERI927" s="28"/>
      <c r="ERJ927" s="28"/>
      <c r="ERK927" s="28"/>
      <c r="ERL927" s="28"/>
      <c r="ERM927" s="28"/>
      <c r="ERN927" s="28"/>
      <c r="ERO927" s="28"/>
      <c r="ERP927" s="28"/>
      <c r="ERQ927" s="28"/>
      <c r="ERR927" s="28"/>
      <c r="ERS927" s="28"/>
      <c r="ERT927" s="28"/>
      <c r="ERU927" s="28"/>
      <c r="ERV927" s="28"/>
      <c r="ERW927" s="28"/>
      <c r="ERX927" s="28"/>
      <c r="ERY927" s="28"/>
      <c r="ERZ927" s="28"/>
      <c r="ESA927" s="28"/>
      <c r="ESB927" s="28"/>
      <c r="ESC927" s="28"/>
      <c r="ESD927" s="28"/>
      <c r="ESE927" s="28"/>
      <c r="ESF927" s="28"/>
      <c r="ESG927" s="28"/>
      <c r="ESH927" s="28"/>
      <c r="ESI927" s="28"/>
      <c r="ESJ927" s="28"/>
      <c r="ESK927" s="28"/>
      <c r="ESL927" s="28"/>
      <c r="ESM927" s="28"/>
      <c r="ESN927" s="28"/>
      <c r="ESO927" s="28"/>
      <c r="ESP927" s="28"/>
      <c r="ESQ927" s="28"/>
      <c r="ESR927" s="28"/>
      <c r="ESS927" s="28"/>
      <c r="EST927" s="28"/>
      <c r="ESU927" s="28"/>
      <c r="ESV927" s="28"/>
      <c r="ESW927" s="28"/>
      <c r="ESX927" s="28"/>
      <c r="ESY927" s="28"/>
      <c r="ESZ927" s="28"/>
      <c r="ETA927" s="28"/>
      <c r="ETB927" s="28"/>
      <c r="ETC927" s="28"/>
      <c r="ETD927" s="28"/>
      <c r="ETE927" s="28"/>
      <c r="ETF927" s="28"/>
      <c r="ETG927" s="28"/>
      <c r="ETH927" s="28"/>
      <c r="ETI927" s="28"/>
      <c r="ETJ927" s="28"/>
      <c r="ETK927" s="28"/>
      <c r="ETL927" s="28"/>
      <c r="ETM927" s="28"/>
      <c r="ETN927" s="28"/>
      <c r="ETO927" s="28"/>
      <c r="ETP927" s="28"/>
      <c r="ETQ927" s="28"/>
      <c r="ETR927" s="28"/>
      <c r="ETS927" s="28"/>
      <c r="ETT927" s="28"/>
      <c r="ETU927" s="28"/>
      <c r="ETV927" s="28"/>
      <c r="ETW927" s="28"/>
      <c r="ETX927" s="28"/>
      <c r="ETY927" s="28"/>
      <c r="ETZ927" s="28"/>
      <c r="EUA927" s="28"/>
      <c r="EUB927" s="28"/>
      <c r="EUC927" s="28"/>
      <c r="EUD927" s="28"/>
      <c r="EUE927" s="28"/>
      <c r="EUF927" s="28"/>
      <c r="EUG927" s="28"/>
      <c r="EUH927" s="28"/>
      <c r="EUI927" s="28"/>
      <c r="EUJ927" s="28"/>
      <c r="EUK927" s="28"/>
      <c r="EUL927" s="28"/>
      <c r="EUM927" s="28"/>
      <c r="EUN927" s="28"/>
      <c r="EUO927" s="28"/>
      <c r="EUP927" s="28"/>
      <c r="EUQ927" s="28"/>
      <c r="EUR927" s="28"/>
      <c r="EUS927" s="28"/>
      <c r="EUT927" s="28"/>
      <c r="EUU927" s="28"/>
      <c r="EUV927" s="28"/>
      <c r="EUW927" s="28"/>
      <c r="EUX927" s="28"/>
      <c r="EUY927" s="28"/>
      <c r="EUZ927" s="28"/>
      <c r="EVA927" s="28"/>
      <c r="EVB927" s="28"/>
      <c r="EVC927" s="28"/>
      <c r="EVD927" s="28"/>
      <c r="EVE927" s="28"/>
      <c r="EVF927" s="28"/>
      <c r="EVG927" s="28"/>
      <c r="EVH927" s="28"/>
      <c r="EVI927" s="28"/>
      <c r="EVJ927" s="28"/>
      <c r="EVK927" s="28"/>
      <c r="EVL927" s="28"/>
      <c r="EVM927" s="28"/>
      <c r="EVN927" s="28"/>
      <c r="EVO927" s="28"/>
      <c r="EVP927" s="28"/>
      <c r="EVQ927" s="28"/>
      <c r="EVR927" s="28"/>
      <c r="EVS927" s="28"/>
      <c r="EVT927" s="28"/>
      <c r="EVU927" s="28"/>
      <c r="EVV927" s="28"/>
      <c r="EVW927" s="28"/>
      <c r="EVX927" s="28"/>
      <c r="EVY927" s="28"/>
      <c r="EVZ927" s="28"/>
      <c r="EWA927" s="28"/>
      <c r="EWB927" s="28"/>
      <c r="EWC927" s="28"/>
      <c r="EWD927" s="28"/>
      <c r="EWE927" s="28"/>
      <c r="EWF927" s="28"/>
      <c r="EWG927" s="28"/>
      <c r="EWH927" s="28"/>
      <c r="EWI927" s="28"/>
      <c r="EWJ927" s="28"/>
      <c r="EWK927" s="28"/>
      <c r="EWL927" s="28"/>
      <c r="EWM927" s="28"/>
      <c r="EWN927" s="28"/>
      <c r="EWO927" s="28"/>
      <c r="EWP927" s="28"/>
      <c r="EWQ927" s="28"/>
      <c r="EWR927" s="28"/>
      <c r="EWS927" s="28"/>
      <c r="EWT927" s="28"/>
      <c r="EWU927" s="28"/>
      <c r="EWV927" s="28"/>
      <c r="EWW927" s="28"/>
      <c r="EWX927" s="28"/>
      <c r="EWY927" s="28"/>
      <c r="EWZ927" s="28"/>
      <c r="EXA927" s="28"/>
      <c r="EXB927" s="28"/>
      <c r="EXC927" s="28"/>
      <c r="EXD927" s="28"/>
      <c r="EXE927" s="28"/>
      <c r="EXF927" s="28"/>
      <c r="EXG927" s="28"/>
      <c r="EXH927" s="28"/>
      <c r="EXI927" s="28"/>
      <c r="EXJ927" s="28"/>
      <c r="EXK927" s="28"/>
      <c r="EXL927" s="28"/>
      <c r="EXM927" s="28"/>
      <c r="EXN927" s="28"/>
      <c r="EXO927" s="28"/>
      <c r="EXP927" s="28"/>
      <c r="EXQ927" s="28"/>
      <c r="EXR927" s="28"/>
      <c r="EXS927" s="28"/>
      <c r="EXT927" s="28"/>
      <c r="EXU927" s="28"/>
      <c r="EXV927" s="28"/>
      <c r="EXW927" s="28"/>
      <c r="EXX927" s="28"/>
      <c r="EXY927" s="28"/>
      <c r="EXZ927" s="28"/>
      <c r="EYA927" s="28"/>
      <c r="EYB927" s="28"/>
      <c r="EYC927" s="28"/>
      <c r="EYD927" s="28"/>
      <c r="EYE927" s="28"/>
      <c r="EYF927" s="28"/>
      <c r="EYG927" s="28"/>
      <c r="EYH927" s="28"/>
      <c r="EYI927" s="28"/>
      <c r="EYJ927" s="28"/>
      <c r="EYK927" s="28"/>
      <c r="EYL927" s="28"/>
      <c r="EYM927" s="28"/>
      <c r="EYN927" s="28"/>
      <c r="EYO927" s="28"/>
      <c r="EYP927" s="28"/>
      <c r="EYQ927" s="28"/>
      <c r="EYR927" s="28"/>
      <c r="EYS927" s="28"/>
      <c r="EYT927" s="28"/>
      <c r="EYU927" s="28"/>
      <c r="EYV927" s="28"/>
      <c r="EYW927" s="28"/>
      <c r="EYX927" s="28"/>
      <c r="EYY927" s="28"/>
      <c r="EYZ927" s="28"/>
      <c r="EZA927" s="28"/>
      <c r="EZB927" s="28"/>
      <c r="EZC927" s="28"/>
      <c r="EZD927" s="28"/>
      <c r="EZE927" s="28"/>
      <c r="EZF927" s="28"/>
      <c r="EZG927" s="28"/>
      <c r="EZH927" s="28"/>
      <c r="EZI927" s="28"/>
      <c r="EZJ927" s="28"/>
      <c r="EZK927" s="28"/>
      <c r="EZL927" s="28"/>
      <c r="EZM927" s="28"/>
      <c r="EZN927" s="28"/>
      <c r="EZO927" s="28"/>
      <c r="EZP927" s="28"/>
      <c r="EZQ927" s="28"/>
      <c r="EZR927" s="28"/>
      <c r="EZS927" s="28"/>
      <c r="EZT927" s="28"/>
      <c r="EZU927" s="28"/>
      <c r="EZV927" s="28"/>
      <c r="EZW927" s="28"/>
      <c r="EZX927" s="28"/>
      <c r="EZY927" s="28"/>
      <c r="EZZ927" s="28"/>
      <c r="FAA927" s="28"/>
      <c r="FAB927" s="28"/>
      <c r="FAC927" s="28"/>
      <c r="FAD927" s="28"/>
      <c r="FAE927" s="28"/>
      <c r="FAF927" s="28"/>
      <c r="FAG927" s="28"/>
      <c r="FAH927" s="28"/>
      <c r="FAI927" s="28"/>
      <c r="FAJ927" s="28"/>
      <c r="FAK927" s="28"/>
      <c r="FAL927" s="28"/>
      <c r="FAM927" s="28"/>
      <c r="FAN927" s="28"/>
      <c r="FAO927" s="28"/>
      <c r="FAP927" s="28"/>
      <c r="FAQ927" s="28"/>
      <c r="FAR927" s="28"/>
      <c r="FAS927" s="28"/>
      <c r="FAT927" s="28"/>
      <c r="FAU927" s="28"/>
      <c r="FAV927" s="28"/>
      <c r="FAW927" s="28"/>
      <c r="FAX927" s="28"/>
      <c r="FAY927" s="28"/>
      <c r="FAZ927" s="28"/>
      <c r="FBA927" s="28"/>
      <c r="FBB927" s="28"/>
      <c r="FBC927" s="28"/>
      <c r="FBD927" s="28"/>
      <c r="FBE927" s="28"/>
      <c r="FBF927" s="28"/>
      <c r="FBG927" s="28"/>
      <c r="FBH927" s="28"/>
      <c r="FBI927" s="28"/>
      <c r="FBJ927" s="28"/>
      <c r="FBK927" s="28"/>
      <c r="FBL927" s="28"/>
      <c r="FBM927" s="28"/>
      <c r="FBN927" s="28"/>
      <c r="FBO927" s="28"/>
      <c r="FBP927" s="28"/>
      <c r="FBQ927" s="28"/>
      <c r="FBR927" s="28"/>
      <c r="FBS927" s="28"/>
      <c r="FBT927" s="28"/>
      <c r="FBU927" s="28"/>
      <c r="FBV927" s="28"/>
      <c r="FBW927" s="28"/>
      <c r="FBX927" s="28"/>
      <c r="FBY927" s="28"/>
      <c r="FBZ927" s="28"/>
      <c r="FCA927" s="28"/>
      <c r="FCB927" s="28"/>
      <c r="FCC927" s="28"/>
      <c r="FCD927" s="28"/>
      <c r="FCE927" s="28"/>
      <c r="FCF927" s="28"/>
      <c r="FCG927" s="28"/>
      <c r="FCH927" s="28"/>
      <c r="FCI927" s="28"/>
      <c r="FCJ927" s="28"/>
      <c r="FCK927" s="28"/>
      <c r="FCL927" s="28"/>
      <c r="FCM927" s="28"/>
      <c r="FCN927" s="28"/>
      <c r="FCO927" s="28"/>
      <c r="FCP927" s="28"/>
      <c r="FCQ927" s="28"/>
      <c r="FCR927" s="28"/>
      <c r="FCS927" s="28"/>
      <c r="FCT927" s="28"/>
      <c r="FCU927" s="28"/>
      <c r="FCV927" s="28"/>
      <c r="FCW927" s="28"/>
      <c r="FCX927" s="28"/>
      <c r="FCY927" s="28"/>
      <c r="FCZ927" s="28"/>
      <c r="FDA927" s="28"/>
      <c r="FDB927" s="28"/>
      <c r="FDC927" s="28"/>
      <c r="FDD927" s="28"/>
      <c r="FDE927" s="28"/>
      <c r="FDF927" s="28"/>
      <c r="FDG927" s="28"/>
      <c r="FDH927" s="28"/>
      <c r="FDI927" s="28"/>
      <c r="FDJ927" s="28"/>
      <c r="FDK927" s="28"/>
      <c r="FDL927" s="28"/>
      <c r="FDM927" s="28"/>
      <c r="FDN927" s="28"/>
      <c r="FDO927" s="28"/>
      <c r="FDP927" s="28"/>
      <c r="FDQ927" s="28"/>
      <c r="FDR927" s="28"/>
      <c r="FDS927" s="28"/>
      <c r="FDT927" s="28"/>
      <c r="FDU927" s="28"/>
      <c r="FDV927" s="28"/>
      <c r="FDW927" s="28"/>
      <c r="FDX927" s="28"/>
      <c r="FDY927" s="28"/>
      <c r="FDZ927" s="28"/>
      <c r="FEA927" s="28"/>
      <c r="FEB927" s="28"/>
      <c r="FEC927" s="28"/>
      <c r="FED927" s="28"/>
      <c r="FEE927" s="28"/>
      <c r="FEF927" s="28"/>
      <c r="FEG927" s="28"/>
      <c r="FEH927" s="28"/>
      <c r="FEI927" s="28"/>
      <c r="FEJ927" s="28"/>
      <c r="FEK927" s="28"/>
      <c r="FEL927" s="28"/>
      <c r="FEM927" s="28"/>
      <c r="FEN927" s="28"/>
      <c r="FEO927" s="28"/>
      <c r="FEP927" s="28"/>
      <c r="FEQ927" s="28"/>
      <c r="FER927" s="28"/>
      <c r="FES927" s="28"/>
      <c r="FET927" s="28"/>
      <c r="FEU927" s="28"/>
      <c r="FEV927" s="28"/>
      <c r="FEW927" s="28"/>
      <c r="FEX927" s="28"/>
      <c r="FEY927" s="28"/>
      <c r="FEZ927" s="28"/>
      <c r="FFA927" s="28"/>
      <c r="FFB927" s="28"/>
      <c r="FFC927" s="28"/>
      <c r="FFD927" s="28"/>
      <c r="FFE927" s="28"/>
      <c r="FFF927" s="28"/>
      <c r="FFG927" s="28"/>
      <c r="FFH927" s="28"/>
      <c r="FFI927" s="28"/>
      <c r="FFJ927" s="28"/>
      <c r="FFK927" s="28"/>
      <c r="FFL927" s="28"/>
      <c r="FFM927" s="28"/>
      <c r="FFN927" s="28"/>
      <c r="FFO927" s="28"/>
      <c r="FFP927" s="28"/>
      <c r="FFQ927" s="28"/>
      <c r="FFR927" s="28"/>
      <c r="FFS927" s="28"/>
      <c r="FFT927" s="28"/>
      <c r="FFU927" s="28"/>
      <c r="FFV927" s="28"/>
      <c r="FFW927" s="28"/>
      <c r="FFX927" s="28"/>
      <c r="FFY927" s="28"/>
      <c r="FFZ927" s="28"/>
      <c r="FGA927" s="28"/>
      <c r="FGB927" s="28"/>
      <c r="FGC927" s="28"/>
      <c r="FGD927" s="28"/>
      <c r="FGE927" s="28"/>
      <c r="FGF927" s="28"/>
      <c r="FGG927" s="28"/>
      <c r="FGH927" s="28"/>
      <c r="FGI927" s="28"/>
      <c r="FGJ927" s="28"/>
      <c r="FGK927" s="28"/>
      <c r="FGL927" s="28"/>
      <c r="FGM927" s="28"/>
      <c r="FGN927" s="28"/>
      <c r="FGO927" s="28"/>
      <c r="FGP927" s="28"/>
      <c r="FGQ927" s="28"/>
      <c r="FGR927" s="28"/>
      <c r="FGS927" s="28"/>
      <c r="FGT927" s="28"/>
      <c r="FGU927" s="28"/>
      <c r="FGV927" s="28"/>
      <c r="FGW927" s="28"/>
      <c r="FGX927" s="28"/>
      <c r="FGY927" s="28"/>
      <c r="FGZ927" s="28"/>
      <c r="FHA927" s="28"/>
      <c r="FHB927" s="28"/>
      <c r="FHC927" s="28"/>
      <c r="FHD927" s="28"/>
      <c r="FHE927" s="28"/>
      <c r="FHF927" s="28"/>
      <c r="FHG927" s="28"/>
      <c r="FHH927" s="28"/>
      <c r="FHI927" s="28"/>
      <c r="FHJ927" s="28"/>
      <c r="FHK927" s="28"/>
      <c r="FHL927" s="28"/>
      <c r="FHM927" s="28"/>
      <c r="FHN927" s="28"/>
      <c r="FHO927" s="28"/>
      <c r="FHP927" s="28"/>
      <c r="FHQ927" s="28"/>
      <c r="FHR927" s="28"/>
      <c r="FHS927" s="28"/>
      <c r="FHT927" s="28"/>
      <c r="FHU927" s="28"/>
      <c r="FHV927" s="28"/>
      <c r="FHW927" s="28"/>
      <c r="FHX927" s="28"/>
      <c r="FHY927" s="28"/>
      <c r="FHZ927" s="28"/>
      <c r="FIA927" s="28"/>
      <c r="FIB927" s="28"/>
      <c r="FIC927" s="28"/>
      <c r="FID927" s="28"/>
      <c r="FIE927" s="28"/>
      <c r="FIF927" s="28"/>
      <c r="FIG927" s="28"/>
      <c r="FIH927" s="28"/>
      <c r="FII927" s="28"/>
      <c r="FIJ927" s="28"/>
      <c r="FIK927" s="28"/>
      <c r="FIL927" s="28"/>
      <c r="FIM927" s="28"/>
      <c r="FIN927" s="28"/>
      <c r="FIO927" s="28"/>
      <c r="FIP927" s="28"/>
      <c r="FIQ927" s="28"/>
      <c r="FIR927" s="28"/>
      <c r="FIS927" s="28"/>
      <c r="FIT927" s="28"/>
      <c r="FIU927" s="28"/>
      <c r="FIV927" s="28"/>
      <c r="FIW927" s="28"/>
      <c r="FIX927" s="28"/>
      <c r="FIY927" s="28"/>
      <c r="FIZ927" s="28"/>
      <c r="FJA927" s="28"/>
      <c r="FJB927" s="28"/>
      <c r="FJC927" s="28"/>
      <c r="FJD927" s="28"/>
      <c r="FJE927" s="28"/>
      <c r="FJF927" s="28"/>
      <c r="FJG927" s="28"/>
      <c r="FJH927" s="28"/>
      <c r="FJI927" s="28"/>
      <c r="FJJ927" s="28"/>
      <c r="FJK927" s="28"/>
      <c r="FJL927" s="28"/>
      <c r="FJM927" s="28"/>
      <c r="FJN927" s="28"/>
      <c r="FJO927" s="28"/>
      <c r="FJP927" s="28"/>
      <c r="FJQ927" s="28"/>
      <c r="FJR927" s="28"/>
      <c r="FJS927" s="28"/>
      <c r="FJT927" s="28"/>
      <c r="FJU927" s="28"/>
      <c r="FJV927" s="28"/>
      <c r="FJW927" s="28"/>
      <c r="FJX927" s="28"/>
      <c r="FJY927" s="28"/>
      <c r="FJZ927" s="28"/>
      <c r="FKA927" s="28"/>
      <c r="FKB927" s="28"/>
      <c r="FKC927" s="28"/>
      <c r="FKD927" s="28"/>
      <c r="FKE927" s="28"/>
      <c r="FKF927" s="28"/>
      <c r="FKG927" s="28"/>
      <c r="FKH927" s="28"/>
      <c r="FKI927" s="28"/>
      <c r="FKJ927" s="28"/>
      <c r="FKK927" s="28"/>
      <c r="FKL927" s="28"/>
      <c r="FKM927" s="28"/>
      <c r="FKN927" s="28"/>
      <c r="FKO927" s="28"/>
      <c r="FKP927" s="28"/>
      <c r="FKQ927" s="28"/>
      <c r="FKR927" s="28"/>
      <c r="FKS927" s="28"/>
      <c r="FKT927" s="28"/>
      <c r="FKU927" s="28"/>
      <c r="FKV927" s="28"/>
      <c r="FKW927" s="28"/>
      <c r="FKX927" s="28"/>
      <c r="FKY927" s="28"/>
      <c r="FKZ927" s="28"/>
      <c r="FLA927" s="28"/>
      <c r="FLB927" s="28"/>
      <c r="FLC927" s="28"/>
      <c r="FLD927" s="28"/>
      <c r="FLE927" s="28"/>
      <c r="FLF927" s="28"/>
      <c r="FLG927" s="28"/>
      <c r="FLH927" s="28"/>
      <c r="FLI927" s="28"/>
      <c r="FLJ927" s="28"/>
      <c r="FLK927" s="28"/>
      <c r="FLL927" s="28"/>
      <c r="FLM927" s="28"/>
      <c r="FLN927" s="28"/>
      <c r="FLO927" s="28"/>
      <c r="FLP927" s="28"/>
      <c r="FLQ927" s="28"/>
      <c r="FLR927" s="28"/>
      <c r="FLS927" s="28"/>
      <c r="FLT927" s="28"/>
      <c r="FLU927" s="28"/>
      <c r="FLV927" s="28"/>
      <c r="FLW927" s="28"/>
      <c r="FLX927" s="28"/>
      <c r="FLY927" s="28"/>
      <c r="FLZ927" s="28"/>
      <c r="FMA927" s="28"/>
      <c r="FMB927" s="28"/>
      <c r="FMC927" s="28"/>
      <c r="FMD927" s="28"/>
      <c r="FME927" s="28"/>
      <c r="FMF927" s="28"/>
      <c r="FMG927" s="28"/>
      <c r="FMH927" s="28"/>
      <c r="FMI927" s="28"/>
      <c r="FMJ927" s="28"/>
      <c r="FMK927" s="28"/>
      <c r="FML927" s="28"/>
      <c r="FMM927" s="28"/>
      <c r="FMN927" s="28"/>
      <c r="FMO927" s="28"/>
      <c r="FMP927" s="28"/>
      <c r="FMQ927" s="28"/>
      <c r="FMR927" s="28"/>
      <c r="FMS927" s="28"/>
      <c r="FMT927" s="28"/>
      <c r="FMU927" s="28"/>
      <c r="FMV927" s="28"/>
      <c r="FMW927" s="28"/>
      <c r="FMX927" s="28"/>
      <c r="FMY927" s="28"/>
      <c r="FMZ927" s="28"/>
      <c r="FNA927" s="28"/>
      <c r="FNB927" s="28"/>
      <c r="FNC927" s="28"/>
      <c r="FND927" s="28"/>
      <c r="FNE927" s="28"/>
      <c r="FNF927" s="28"/>
      <c r="FNG927" s="28"/>
      <c r="FNH927" s="28"/>
      <c r="FNI927" s="28"/>
      <c r="FNJ927" s="28"/>
      <c r="FNK927" s="28"/>
      <c r="FNL927" s="28"/>
      <c r="FNM927" s="28"/>
      <c r="FNN927" s="28"/>
      <c r="FNO927" s="28"/>
      <c r="FNP927" s="28"/>
      <c r="FNQ927" s="28"/>
      <c r="FNR927" s="28"/>
      <c r="FNS927" s="28"/>
      <c r="FNT927" s="28"/>
      <c r="FNU927" s="28"/>
      <c r="FNV927" s="28"/>
      <c r="FNW927" s="28"/>
      <c r="FNX927" s="28"/>
      <c r="FNY927" s="28"/>
      <c r="FNZ927" s="28"/>
      <c r="FOA927" s="28"/>
      <c r="FOB927" s="28"/>
      <c r="FOC927" s="28"/>
      <c r="FOD927" s="28"/>
      <c r="FOE927" s="28"/>
      <c r="FOF927" s="28"/>
      <c r="FOG927" s="28"/>
      <c r="FOH927" s="28"/>
      <c r="FOI927" s="28"/>
      <c r="FOJ927" s="28"/>
      <c r="FOK927" s="28"/>
      <c r="FOL927" s="28"/>
      <c r="FOM927" s="28"/>
      <c r="FON927" s="28"/>
      <c r="FOO927" s="28"/>
      <c r="FOP927" s="28"/>
      <c r="FOQ927" s="28"/>
      <c r="FOR927" s="28"/>
      <c r="FOS927" s="28"/>
      <c r="FOT927" s="28"/>
      <c r="FOU927" s="28"/>
      <c r="FOV927" s="28"/>
      <c r="FOW927" s="28"/>
      <c r="FOX927" s="28"/>
      <c r="FOY927" s="28"/>
      <c r="FOZ927" s="28"/>
      <c r="FPA927" s="28"/>
      <c r="FPB927" s="28"/>
      <c r="FPC927" s="28"/>
      <c r="FPD927" s="28"/>
      <c r="FPE927" s="28"/>
      <c r="FPF927" s="28"/>
      <c r="FPG927" s="28"/>
      <c r="FPH927" s="28"/>
      <c r="FPI927" s="28"/>
      <c r="FPJ927" s="28"/>
      <c r="FPK927" s="28"/>
      <c r="FPL927" s="28"/>
      <c r="FPM927" s="28"/>
      <c r="FPN927" s="28"/>
      <c r="FPO927" s="28"/>
      <c r="FPP927" s="28"/>
      <c r="FPQ927" s="28"/>
      <c r="FPR927" s="28"/>
      <c r="FPS927" s="28"/>
      <c r="FPT927" s="28"/>
      <c r="FPU927" s="28"/>
      <c r="FPV927" s="28"/>
      <c r="FPW927" s="28"/>
      <c r="FPX927" s="28"/>
      <c r="FPY927" s="28"/>
      <c r="FPZ927" s="28"/>
      <c r="FQA927" s="28"/>
      <c r="FQB927" s="28"/>
      <c r="FQC927" s="28"/>
      <c r="FQD927" s="28"/>
      <c r="FQE927" s="28"/>
      <c r="FQF927" s="28"/>
      <c r="FQG927" s="28"/>
      <c r="FQH927" s="28"/>
      <c r="FQI927" s="28"/>
      <c r="FQJ927" s="28"/>
      <c r="FQK927" s="28"/>
      <c r="FQL927" s="28"/>
      <c r="FQM927" s="28"/>
      <c r="FQN927" s="28"/>
      <c r="FQO927" s="28"/>
      <c r="FQP927" s="28"/>
      <c r="FQQ927" s="28"/>
      <c r="FQR927" s="28"/>
      <c r="FQS927" s="28"/>
      <c r="FQT927" s="28"/>
      <c r="FQU927" s="28"/>
      <c r="FQV927" s="28"/>
      <c r="FQW927" s="28"/>
      <c r="FQX927" s="28"/>
      <c r="FQY927" s="28"/>
      <c r="FQZ927" s="28"/>
      <c r="FRA927" s="28"/>
      <c r="FRB927" s="28"/>
      <c r="FRC927" s="28"/>
      <c r="FRD927" s="28"/>
      <c r="FRE927" s="28"/>
      <c r="FRF927" s="28"/>
      <c r="FRG927" s="28"/>
      <c r="FRH927" s="28"/>
      <c r="FRI927" s="28"/>
      <c r="FRJ927" s="28"/>
      <c r="FRK927" s="28"/>
      <c r="FRL927" s="28"/>
      <c r="FRM927" s="28"/>
      <c r="FRN927" s="28"/>
      <c r="FRO927" s="28"/>
      <c r="FRP927" s="28"/>
      <c r="FRQ927" s="28"/>
      <c r="FRR927" s="28"/>
      <c r="FRS927" s="28"/>
      <c r="FRT927" s="28"/>
      <c r="FRU927" s="28"/>
      <c r="FRV927" s="28"/>
      <c r="FRW927" s="28"/>
      <c r="FRX927" s="28"/>
      <c r="FRY927" s="28"/>
      <c r="FRZ927" s="28"/>
      <c r="FSA927" s="28"/>
      <c r="FSB927" s="28"/>
      <c r="FSC927" s="28"/>
      <c r="FSD927" s="28"/>
      <c r="FSE927" s="28"/>
      <c r="FSF927" s="28"/>
      <c r="FSG927" s="28"/>
      <c r="FSH927" s="28"/>
      <c r="FSI927" s="28"/>
      <c r="FSJ927" s="28"/>
      <c r="FSK927" s="28"/>
      <c r="FSL927" s="28"/>
      <c r="FSM927" s="28"/>
      <c r="FSN927" s="28"/>
      <c r="FSO927" s="28"/>
      <c r="FSP927" s="28"/>
      <c r="FSQ927" s="28"/>
      <c r="FSR927" s="28"/>
      <c r="FSS927" s="28"/>
      <c r="FST927" s="28"/>
      <c r="FSU927" s="28"/>
      <c r="FSV927" s="28"/>
      <c r="FSW927" s="28"/>
      <c r="FSX927" s="28"/>
      <c r="FSY927" s="28"/>
      <c r="FSZ927" s="28"/>
      <c r="FTA927" s="28"/>
      <c r="FTB927" s="28"/>
      <c r="FTC927" s="28"/>
      <c r="FTD927" s="28"/>
      <c r="FTE927" s="28"/>
      <c r="FTF927" s="28"/>
      <c r="FTG927" s="28"/>
      <c r="FTH927" s="28"/>
      <c r="FTI927" s="28"/>
      <c r="FTJ927" s="28"/>
      <c r="FTK927" s="28"/>
      <c r="FTL927" s="28"/>
      <c r="FTM927" s="28"/>
      <c r="FTN927" s="28"/>
      <c r="FTO927" s="28"/>
      <c r="FTP927" s="28"/>
      <c r="FTQ927" s="28"/>
      <c r="FTR927" s="28"/>
      <c r="FTS927" s="28"/>
      <c r="FTT927" s="28"/>
      <c r="FTU927" s="28"/>
      <c r="FTV927" s="28"/>
      <c r="FTW927" s="28"/>
      <c r="FTX927" s="28"/>
      <c r="FTY927" s="28"/>
      <c r="FTZ927" s="28"/>
      <c r="FUA927" s="28"/>
      <c r="FUB927" s="28"/>
      <c r="FUC927" s="28"/>
      <c r="FUD927" s="28"/>
      <c r="FUE927" s="28"/>
      <c r="FUF927" s="28"/>
      <c r="FUG927" s="28"/>
      <c r="FUH927" s="28"/>
      <c r="FUI927" s="28"/>
      <c r="FUJ927" s="28"/>
      <c r="FUK927" s="28"/>
      <c r="FUL927" s="28"/>
      <c r="FUM927" s="28"/>
      <c r="FUN927" s="28"/>
      <c r="FUO927" s="28"/>
      <c r="FUP927" s="28"/>
      <c r="FUQ927" s="28"/>
      <c r="FUR927" s="28"/>
      <c r="FUS927" s="28"/>
      <c r="FUT927" s="28"/>
      <c r="FUU927" s="28"/>
      <c r="FUV927" s="28"/>
      <c r="FUW927" s="28"/>
      <c r="FUX927" s="28"/>
      <c r="FUY927" s="28"/>
      <c r="FUZ927" s="28"/>
      <c r="FVA927" s="28"/>
      <c r="FVB927" s="28"/>
      <c r="FVC927" s="28"/>
      <c r="FVD927" s="28"/>
      <c r="FVE927" s="28"/>
      <c r="FVF927" s="28"/>
      <c r="FVG927" s="28"/>
      <c r="FVH927" s="28"/>
      <c r="FVI927" s="28"/>
      <c r="FVJ927" s="28"/>
      <c r="FVK927" s="28"/>
      <c r="FVL927" s="28"/>
      <c r="FVM927" s="28"/>
      <c r="FVN927" s="28"/>
      <c r="FVO927" s="28"/>
      <c r="FVP927" s="28"/>
      <c r="FVQ927" s="28"/>
      <c r="FVR927" s="28"/>
      <c r="FVS927" s="28"/>
      <c r="FVT927" s="28"/>
      <c r="FVU927" s="28"/>
      <c r="FVV927" s="28"/>
      <c r="FVW927" s="28"/>
      <c r="FVX927" s="28"/>
      <c r="FVY927" s="28"/>
      <c r="FVZ927" s="28"/>
      <c r="FWA927" s="28"/>
      <c r="FWB927" s="28"/>
      <c r="FWC927" s="28"/>
      <c r="FWD927" s="28"/>
      <c r="FWE927" s="28"/>
      <c r="FWF927" s="28"/>
      <c r="FWG927" s="28"/>
      <c r="FWH927" s="28"/>
      <c r="FWI927" s="28"/>
      <c r="FWJ927" s="28"/>
      <c r="FWK927" s="28"/>
      <c r="FWL927" s="28"/>
      <c r="FWM927" s="28"/>
      <c r="FWN927" s="28"/>
      <c r="FWO927" s="28"/>
      <c r="FWP927" s="28"/>
      <c r="FWQ927" s="28"/>
      <c r="FWR927" s="28"/>
      <c r="FWS927" s="28"/>
      <c r="FWT927" s="28"/>
      <c r="FWU927" s="28"/>
      <c r="FWV927" s="28"/>
      <c r="FWW927" s="28"/>
      <c r="FWX927" s="28"/>
      <c r="FWY927" s="28"/>
      <c r="FWZ927" s="28"/>
      <c r="FXA927" s="28"/>
      <c r="FXB927" s="28"/>
      <c r="FXC927" s="28"/>
      <c r="FXD927" s="28"/>
      <c r="FXE927" s="28"/>
      <c r="FXF927" s="28"/>
      <c r="FXG927" s="28"/>
      <c r="FXH927" s="28"/>
      <c r="FXI927" s="28"/>
      <c r="FXJ927" s="28"/>
      <c r="FXK927" s="28"/>
      <c r="FXL927" s="28"/>
      <c r="FXM927" s="28"/>
      <c r="FXN927" s="28"/>
      <c r="FXO927" s="28"/>
      <c r="FXP927" s="28"/>
      <c r="FXQ927" s="28"/>
      <c r="FXR927" s="28"/>
      <c r="FXS927" s="28"/>
      <c r="FXT927" s="28"/>
      <c r="FXU927" s="28"/>
      <c r="FXV927" s="28"/>
      <c r="FXW927" s="28"/>
      <c r="FXX927" s="28"/>
      <c r="FXY927" s="28"/>
      <c r="FXZ927" s="28"/>
      <c r="FYA927" s="28"/>
      <c r="FYB927" s="28"/>
      <c r="FYC927" s="28"/>
      <c r="FYD927" s="28"/>
      <c r="FYE927" s="28"/>
      <c r="FYF927" s="28"/>
      <c r="FYG927" s="28"/>
      <c r="FYH927" s="28"/>
      <c r="FYI927" s="28"/>
      <c r="FYJ927" s="28"/>
      <c r="FYK927" s="28"/>
      <c r="FYL927" s="28"/>
      <c r="FYM927" s="28"/>
      <c r="FYN927" s="28"/>
      <c r="FYO927" s="28"/>
      <c r="FYP927" s="28"/>
      <c r="FYQ927" s="28"/>
      <c r="FYR927" s="28"/>
      <c r="FYS927" s="28"/>
      <c r="FYT927" s="28"/>
      <c r="FYU927" s="28"/>
      <c r="FYV927" s="28"/>
      <c r="FYW927" s="28"/>
      <c r="FYX927" s="28"/>
      <c r="FYY927" s="28"/>
      <c r="FYZ927" s="28"/>
      <c r="FZA927" s="28"/>
      <c r="FZB927" s="28"/>
      <c r="FZC927" s="28"/>
      <c r="FZD927" s="28"/>
      <c r="FZE927" s="28"/>
      <c r="FZF927" s="28"/>
      <c r="FZG927" s="28"/>
      <c r="FZH927" s="28"/>
      <c r="FZI927" s="28"/>
      <c r="FZJ927" s="28"/>
      <c r="FZK927" s="28"/>
      <c r="FZL927" s="28"/>
      <c r="FZM927" s="28"/>
      <c r="FZN927" s="28"/>
      <c r="FZO927" s="28"/>
      <c r="FZP927" s="28"/>
      <c r="FZQ927" s="28"/>
      <c r="FZR927" s="28"/>
      <c r="FZS927" s="28"/>
      <c r="FZT927" s="28"/>
      <c r="FZU927" s="28"/>
      <c r="FZV927" s="28"/>
      <c r="FZW927" s="28"/>
      <c r="FZX927" s="28"/>
      <c r="FZY927" s="28"/>
      <c r="FZZ927" s="28"/>
      <c r="GAA927" s="28"/>
      <c r="GAB927" s="28"/>
      <c r="GAC927" s="28"/>
      <c r="GAD927" s="28"/>
      <c r="GAE927" s="28"/>
      <c r="GAF927" s="28"/>
      <c r="GAG927" s="28"/>
      <c r="GAH927" s="28"/>
      <c r="GAI927" s="28"/>
      <c r="GAJ927" s="28"/>
      <c r="GAK927" s="28"/>
      <c r="GAL927" s="28"/>
      <c r="GAM927" s="28"/>
      <c r="GAN927" s="28"/>
      <c r="GAO927" s="28"/>
      <c r="GAP927" s="28"/>
      <c r="GAQ927" s="28"/>
      <c r="GAR927" s="28"/>
      <c r="GAS927" s="28"/>
      <c r="GAT927" s="28"/>
      <c r="GAU927" s="28"/>
      <c r="GAV927" s="28"/>
      <c r="GAW927" s="28"/>
      <c r="GAX927" s="28"/>
      <c r="GAY927" s="28"/>
      <c r="GAZ927" s="28"/>
      <c r="GBA927" s="28"/>
      <c r="GBB927" s="28"/>
      <c r="GBC927" s="28"/>
      <c r="GBD927" s="28"/>
      <c r="GBE927" s="28"/>
      <c r="GBF927" s="28"/>
      <c r="GBG927" s="28"/>
      <c r="GBH927" s="28"/>
      <c r="GBI927" s="28"/>
      <c r="GBJ927" s="28"/>
      <c r="GBK927" s="28"/>
      <c r="GBL927" s="28"/>
      <c r="GBM927" s="28"/>
      <c r="GBN927" s="28"/>
      <c r="GBO927" s="28"/>
      <c r="GBP927" s="28"/>
      <c r="GBQ927" s="28"/>
      <c r="GBR927" s="28"/>
      <c r="GBS927" s="28"/>
      <c r="GBT927" s="28"/>
      <c r="GBU927" s="28"/>
      <c r="GBV927" s="28"/>
      <c r="GBW927" s="28"/>
      <c r="GBX927" s="28"/>
      <c r="GBY927" s="28"/>
      <c r="GBZ927" s="28"/>
      <c r="GCA927" s="28"/>
      <c r="GCB927" s="28"/>
      <c r="GCC927" s="28"/>
      <c r="GCD927" s="28"/>
      <c r="GCE927" s="28"/>
      <c r="GCF927" s="28"/>
      <c r="GCG927" s="28"/>
      <c r="GCH927" s="28"/>
      <c r="GCI927" s="28"/>
      <c r="GCJ927" s="28"/>
      <c r="GCK927" s="28"/>
      <c r="GCL927" s="28"/>
      <c r="GCM927" s="28"/>
      <c r="GCN927" s="28"/>
      <c r="GCO927" s="28"/>
      <c r="GCP927" s="28"/>
      <c r="GCQ927" s="28"/>
      <c r="GCR927" s="28"/>
      <c r="GCS927" s="28"/>
      <c r="GCT927" s="28"/>
      <c r="GCU927" s="28"/>
      <c r="GCV927" s="28"/>
      <c r="GCW927" s="28"/>
      <c r="GCX927" s="28"/>
      <c r="GCY927" s="28"/>
      <c r="GCZ927" s="28"/>
      <c r="GDA927" s="28"/>
      <c r="GDB927" s="28"/>
      <c r="GDC927" s="28"/>
      <c r="GDD927" s="28"/>
      <c r="GDE927" s="28"/>
      <c r="GDF927" s="28"/>
      <c r="GDG927" s="28"/>
      <c r="GDH927" s="28"/>
      <c r="GDI927" s="28"/>
      <c r="GDJ927" s="28"/>
      <c r="GDK927" s="28"/>
      <c r="GDL927" s="28"/>
      <c r="GDM927" s="28"/>
      <c r="GDN927" s="28"/>
      <c r="GDO927" s="28"/>
      <c r="GDP927" s="28"/>
      <c r="GDQ927" s="28"/>
      <c r="GDR927" s="28"/>
      <c r="GDS927" s="28"/>
      <c r="GDT927" s="28"/>
      <c r="GDU927" s="28"/>
      <c r="GDV927" s="28"/>
      <c r="GDW927" s="28"/>
      <c r="GDX927" s="28"/>
      <c r="GDY927" s="28"/>
      <c r="GDZ927" s="28"/>
      <c r="GEA927" s="28"/>
      <c r="GEB927" s="28"/>
      <c r="GEC927" s="28"/>
      <c r="GED927" s="28"/>
      <c r="GEE927" s="28"/>
      <c r="GEF927" s="28"/>
      <c r="GEG927" s="28"/>
      <c r="GEH927" s="28"/>
      <c r="GEI927" s="28"/>
      <c r="GEJ927" s="28"/>
      <c r="GEK927" s="28"/>
      <c r="GEL927" s="28"/>
      <c r="GEM927" s="28"/>
      <c r="GEN927" s="28"/>
      <c r="GEO927" s="28"/>
      <c r="GEP927" s="28"/>
      <c r="GEQ927" s="28"/>
      <c r="GER927" s="28"/>
      <c r="GES927" s="28"/>
      <c r="GET927" s="28"/>
      <c r="GEU927" s="28"/>
      <c r="GEV927" s="28"/>
      <c r="GEW927" s="28"/>
      <c r="GEX927" s="28"/>
      <c r="GEY927" s="28"/>
      <c r="GEZ927" s="28"/>
      <c r="GFA927" s="28"/>
      <c r="GFB927" s="28"/>
      <c r="GFC927" s="28"/>
      <c r="GFD927" s="28"/>
      <c r="GFE927" s="28"/>
      <c r="GFF927" s="28"/>
      <c r="GFG927" s="28"/>
      <c r="GFH927" s="28"/>
      <c r="GFI927" s="28"/>
      <c r="GFJ927" s="28"/>
      <c r="GFK927" s="28"/>
      <c r="GFL927" s="28"/>
      <c r="GFM927" s="28"/>
      <c r="GFN927" s="28"/>
      <c r="GFO927" s="28"/>
      <c r="GFP927" s="28"/>
      <c r="GFQ927" s="28"/>
      <c r="GFR927" s="28"/>
      <c r="GFS927" s="28"/>
      <c r="GFT927" s="28"/>
      <c r="GFU927" s="28"/>
      <c r="GFV927" s="28"/>
      <c r="GFW927" s="28"/>
      <c r="GFX927" s="28"/>
      <c r="GFY927" s="28"/>
      <c r="GFZ927" s="28"/>
      <c r="GGA927" s="28"/>
      <c r="GGB927" s="28"/>
      <c r="GGC927" s="28"/>
      <c r="GGD927" s="28"/>
      <c r="GGE927" s="28"/>
      <c r="GGF927" s="28"/>
      <c r="GGG927" s="28"/>
      <c r="GGH927" s="28"/>
      <c r="GGI927" s="28"/>
      <c r="GGJ927" s="28"/>
      <c r="GGK927" s="28"/>
      <c r="GGL927" s="28"/>
      <c r="GGM927" s="28"/>
      <c r="GGN927" s="28"/>
      <c r="GGO927" s="28"/>
      <c r="GGP927" s="28"/>
      <c r="GGQ927" s="28"/>
      <c r="GGR927" s="28"/>
      <c r="GGS927" s="28"/>
      <c r="GGT927" s="28"/>
      <c r="GGU927" s="28"/>
      <c r="GGV927" s="28"/>
      <c r="GGW927" s="28"/>
      <c r="GGX927" s="28"/>
      <c r="GGY927" s="28"/>
      <c r="GGZ927" s="28"/>
      <c r="GHA927" s="28"/>
      <c r="GHB927" s="28"/>
      <c r="GHC927" s="28"/>
      <c r="GHD927" s="28"/>
      <c r="GHE927" s="28"/>
      <c r="GHF927" s="28"/>
      <c r="GHG927" s="28"/>
      <c r="GHH927" s="28"/>
      <c r="GHI927" s="28"/>
      <c r="GHJ927" s="28"/>
      <c r="GHK927" s="28"/>
      <c r="GHL927" s="28"/>
      <c r="GHM927" s="28"/>
      <c r="GHN927" s="28"/>
      <c r="GHO927" s="28"/>
      <c r="GHP927" s="28"/>
      <c r="GHQ927" s="28"/>
      <c r="GHR927" s="28"/>
      <c r="GHS927" s="28"/>
      <c r="GHT927" s="28"/>
      <c r="GHU927" s="28"/>
      <c r="GHV927" s="28"/>
      <c r="GHW927" s="28"/>
      <c r="GHX927" s="28"/>
      <c r="GHY927" s="28"/>
      <c r="GHZ927" s="28"/>
      <c r="GIA927" s="28"/>
      <c r="GIB927" s="28"/>
      <c r="GIC927" s="28"/>
      <c r="GID927" s="28"/>
      <c r="GIE927" s="28"/>
      <c r="GIF927" s="28"/>
      <c r="GIG927" s="28"/>
      <c r="GIH927" s="28"/>
      <c r="GII927" s="28"/>
      <c r="GIJ927" s="28"/>
      <c r="GIK927" s="28"/>
      <c r="GIL927" s="28"/>
      <c r="GIM927" s="28"/>
      <c r="GIN927" s="28"/>
      <c r="GIO927" s="28"/>
      <c r="GIP927" s="28"/>
      <c r="GIQ927" s="28"/>
      <c r="GIR927" s="28"/>
      <c r="GIS927" s="28"/>
      <c r="GIT927" s="28"/>
      <c r="GIU927" s="28"/>
      <c r="GIV927" s="28"/>
      <c r="GIW927" s="28"/>
      <c r="GIX927" s="28"/>
      <c r="GIY927" s="28"/>
      <c r="GIZ927" s="28"/>
      <c r="GJA927" s="28"/>
      <c r="GJB927" s="28"/>
      <c r="GJC927" s="28"/>
      <c r="GJD927" s="28"/>
      <c r="GJE927" s="28"/>
      <c r="GJF927" s="28"/>
      <c r="GJG927" s="28"/>
      <c r="GJH927" s="28"/>
      <c r="GJI927" s="28"/>
      <c r="GJJ927" s="28"/>
      <c r="GJK927" s="28"/>
      <c r="GJL927" s="28"/>
      <c r="GJM927" s="28"/>
      <c r="GJN927" s="28"/>
      <c r="GJO927" s="28"/>
      <c r="GJP927" s="28"/>
      <c r="GJQ927" s="28"/>
      <c r="GJR927" s="28"/>
      <c r="GJS927" s="28"/>
      <c r="GJT927" s="28"/>
      <c r="GJU927" s="28"/>
      <c r="GJV927" s="28"/>
      <c r="GJW927" s="28"/>
      <c r="GJX927" s="28"/>
      <c r="GJY927" s="28"/>
      <c r="GJZ927" s="28"/>
      <c r="GKA927" s="28"/>
      <c r="GKB927" s="28"/>
      <c r="GKC927" s="28"/>
      <c r="GKD927" s="28"/>
      <c r="GKE927" s="28"/>
      <c r="GKF927" s="28"/>
      <c r="GKG927" s="28"/>
      <c r="GKH927" s="28"/>
      <c r="GKI927" s="28"/>
      <c r="GKJ927" s="28"/>
      <c r="GKK927" s="28"/>
      <c r="GKL927" s="28"/>
      <c r="GKM927" s="28"/>
      <c r="GKN927" s="28"/>
      <c r="GKO927" s="28"/>
      <c r="GKP927" s="28"/>
      <c r="GKQ927" s="28"/>
      <c r="GKR927" s="28"/>
      <c r="GKS927" s="28"/>
      <c r="GKT927" s="28"/>
      <c r="GKU927" s="28"/>
      <c r="GKV927" s="28"/>
      <c r="GKW927" s="28"/>
      <c r="GKX927" s="28"/>
      <c r="GKY927" s="28"/>
      <c r="GKZ927" s="28"/>
      <c r="GLA927" s="28"/>
      <c r="GLB927" s="28"/>
      <c r="GLC927" s="28"/>
      <c r="GLD927" s="28"/>
      <c r="GLE927" s="28"/>
      <c r="GLF927" s="28"/>
      <c r="GLG927" s="28"/>
      <c r="GLH927" s="28"/>
      <c r="GLI927" s="28"/>
      <c r="GLJ927" s="28"/>
      <c r="GLK927" s="28"/>
      <c r="GLL927" s="28"/>
      <c r="GLM927" s="28"/>
      <c r="GLN927" s="28"/>
      <c r="GLO927" s="28"/>
      <c r="GLP927" s="28"/>
      <c r="GLQ927" s="28"/>
      <c r="GLR927" s="28"/>
      <c r="GLS927" s="28"/>
      <c r="GLT927" s="28"/>
      <c r="GLU927" s="28"/>
      <c r="GLV927" s="28"/>
      <c r="GLW927" s="28"/>
      <c r="GLX927" s="28"/>
      <c r="GLY927" s="28"/>
      <c r="GLZ927" s="28"/>
      <c r="GMA927" s="28"/>
      <c r="GMB927" s="28"/>
      <c r="GMC927" s="28"/>
      <c r="GMD927" s="28"/>
      <c r="GME927" s="28"/>
      <c r="GMF927" s="28"/>
      <c r="GMG927" s="28"/>
      <c r="GMH927" s="28"/>
      <c r="GMI927" s="28"/>
      <c r="GMJ927" s="28"/>
      <c r="GMK927" s="28"/>
      <c r="GML927" s="28"/>
      <c r="GMM927" s="28"/>
      <c r="GMN927" s="28"/>
      <c r="GMO927" s="28"/>
      <c r="GMP927" s="28"/>
      <c r="GMQ927" s="28"/>
      <c r="GMR927" s="28"/>
      <c r="GMS927" s="28"/>
      <c r="GMT927" s="28"/>
      <c r="GMU927" s="28"/>
      <c r="GMV927" s="28"/>
      <c r="GMW927" s="28"/>
      <c r="GMX927" s="28"/>
      <c r="GMY927" s="28"/>
      <c r="GMZ927" s="28"/>
      <c r="GNA927" s="28"/>
      <c r="GNB927" s="28"/>
      <c r="GNC927" s="28"/>
      <c r="GND927" s="28"/>
      <c r="GNE927" s="28"/>
      <c r="GNF927" s="28"/>
      <c r="GNG927" s="28"/>
      <c r="GNH927" s="28"/>
      <c r="GNI927" s="28"/>
      <c r="GNJ927" s="28"/>
      <c r="GNK927" s="28"/>
      <c r="GNL927" s="28"/>
      <c r="GNM927" s="28"/>
      <c r="GNN927" s="28"/>
      <c r="GNO927" s="28"/>
      <c r="GNP927" s="28"/>
      <c r="GNQ927" s="28"/>
      <c r="GNR927" s="28"/>
      <c r="GNS927" s="28"/>
      <c r="GNT927" s="28"/>
      <c r="GNU927" s="28"/>
      <c r="GNV927" s="28"/>
      <c r="GNW927" s="28"/>
      <c r="GNX927" s="28"/>
      <c r="GNY927" s="28"/>
      <c r="GNZ927" s="28"/>
      <c r="GOA927" s="28"/>
      <c r="GOB927" s="28"/>
      <c r="GOC927" s="28"/>
      <c r="GOD927" s="28"/>
      <c r="GOE927" s="28"/>
      <c r="GOF927" s="28"/>
      <c r="GOG927" s="28"/>
      <c r="GOH927" s="28"/>
      <c r="GOI927" s="28"/>
      <c r="GOJ927" s="28"/>
      <c r="GOK927" s="28"/>
      <c r="GOL927" s="28"/>
      <c r="GOM927" s="28"/>
      <c r="GON927" s="28"/>
      <c r="GOO927" s="28"/>
      <c r="GOP927" s="28"/>
      <c r="GOQ927" s="28"/>
      <c r="GOR927" s="28"/>
      <c r="GOS927" s="28"/>
      <c r="GOT927" s="28"/>
      <c r="GOU927" s="28"/>
      <c r="GOV927" s="28"/>
      <c r="GOW927" s="28"/>
      <c r="GOX927" s="28"/>
      <c r="GOY927" s="28"/>
      <c r="GOZ927" s="28"/>
      <c r="GPA927" s="28"/>
      <c r="GPB927" s="28"/>
      <c r="GPC927" s="28"/>
      <c r="GPD927" s="28"/>
      <c r="GPE927" s="28"/>
      <c r="GPF927" s="28"/>
      <c r="GPG927" s="28"/>
      <c r="GPH927" s="28"/>
      <c r="GPI927" s="28"/>
      <c r="GPJ927" s="28"/>
      <c r="GPK927" s="28"/>
      <c r="GPL927" s="28"/>
      <c r="GPM927" s="28"/>
      <c r="GPN927" s="28"/>
      <c r="GPO927" s="28"/>
      <c r="GPP927" s="28"/>
      <c r="GPQ927" s="28"/>
      <c r="GPR927" s="28"/>
      <c r="GPS927" s="28"/>
      <c r="GPT927" s="28"/>
      <c r="GPU927" s="28"/>
      <c r="GPV927" s="28"/>
      <c r="GPW927" s="28"/>
      <c r="GPX927" s="28"/>
      <c r="GPY927" s="28"/>
      <c r="GPZ927" s="28"/>
      <c r="GQA927" s="28"/>
      <c r="GQB927" s="28"/>
      <c r="GQC927" s="28"/>
      <c r="GQD927" s="28"/>
      <c r="GQE927" s="28"/>
      <c r="GQF927" s="28"/>
      <c r="GQG927" s="28"/>
      <c r="GQH927" s="28"/>
      <c r="GQI927" s="28"/>
      <c r="GQJ927" s="28"/>
      <c r="GQK927" s="28"/>
      <c r="GQL927" s="28"/>
      <c r="GQM927" s="28"/>
      <c r="GQN927" s="28"/>
      <c r="GQO927" s="28"/>
      <c r="GQP927" s="28"/>
      <c r="GQQ927" s="28"/>
      <c r="GQR927" s="28"/>
      <c r="GQS927" s="28"/>
      <c r="GQT927" s="28"/>
      <c r="GQU927" s="28"/>
      <c r="GQV927" s="28"/>
      <c r="GQW927" s="28"/>
      <c r="GQX927" s="28"/>
      <c r="GQY927" s="28"/>
      <c r="GQZ927" s="28"/>
      <c r="GRA927" s="28"/>
      <c r="GRB927" s="28"/>
      <c r="GRC927" s="28"/>
      <c r="GRD927" s="28"/>
      <c r="GRE927" s="28"/>
      <c r="GRF927" s="28"/>
      <c r="GRG927" s="28"/>
      <c r="GRH927" s="28"/>
      <c r="GRI927" s="28"/>
      <c r="GRJ927" s="28"/>
      <c r="GRK927" s="28"/>
      <c r="GRL927" s="28"/>
      <c r="GRM927" s="28"/>
      <c r="GRN927" s="28"/>
      <c r="GRO927" s="28"/>
      <c r="GRP927" s="28"/>
      <c r="GRQ927" s="28"/>
      <c r="GRR927" s="28"/>
      <c r="GRS927" s="28"/>
      <c r="GRT927" s="28"/>
      <c r="GRU927" s="28"/>
      <c r="GRV927" s="28"/>
      <c r="GRW927" s="28"/>
      <c r="GRX927" s="28"/>
      <c r="GRY927" s="28"/>
      <c r="GRZ927" s="28"/>
      <c r="GSA927" s="28"/>
      <c r="GSB927" s="28"/>
      <c r="GSC927" s="28"/>
      <c r="GSD927" s="28"/>
      <c r="GSE927" s="28"/>
      <c r="GSF927" s="28"/>
      <c r="GSG927" s="28"/>
      <c r="GSH927" s="28"/>
      <c r="GSI927" s="28"/>
      <c r="GSJ927" s="28"/>
      <c r="GSK927" s="28"/>
      <c r="GSL927" s="28"/>
      <c r="GSM927" s="28"/>
      <c r="GSN927" s="28"/>
      <c r="GSO927" s="28"/>
      <c r="GSP927" s="28"/>
      <c r="GSQ927" s="28"/>
      <c r="GSR927" s="28"/>
      <c r="GSS927" s="28"/>
      <c r="GST927" s="28"/>
      <c r="GSU927" s="28"/>
      <c r="GSV927" s="28"/>
      <c r="GSW927" s="28"/>
      <c r="GSX927" s="28"/>
      <c r="GSY927" s="28"/>
      <c r="GSZ927" s="28"/>
      <c r="GTA927" s="28"/>
      <c r="GTB927" s="28"/>
      <c r="GTC927" s="28"/>
      <c r="GTD927" s="28"/>
      <c r="GTE927" s="28"/>
      <c r="GTF927" s="28"/>
      <c r="GTG927" s="28"/>
      <c r="GTH927" s="28"/>
      <c r="GTI927" s="28"/>
      <c r="GTJ927" s="28"/>
      <c r="GTK927" s="28"/>
      <c r="GTL927" s="28"/>
      <c r="GTM927" s="28"/>
      <c r="GTN927" s="28"/>
      <c r="GTO927" s="28"/>
      <c r="GTP927" s="28"/>
      <c r="GTQ927" s="28"/>
      <c r="GTR927" s="28"/>
      <c r="GTS927" s="28"/>
      <c r="GTT927" s="28"/>
      <c r="GTU927" s="28"/>
      <c r="GTV927" s="28"/>
      <c r="GTW927" s="28"/>
      <c r="GTX927" s="28"/>
      <c r="GTY927" s="28"/>
      <c r="GTZ927" s="28"/>
      <c r="GUA927" s="28"/>
      <c r="GUB927" s="28"/>
      <c r="GUC927" s="28"/>
      <c r="GUD927" s="28"/>
      <c r="GUE927" s="28"/>
      <c r="GUF927" s="28"/>
      <c r="GUG927" s="28"/>
      <c r="GUH927" s="28"/>
      <c r="GUI927" s="28"/>
      <c r="GUJ927" s="28"/>
      <c r="GUK927" s="28"/>
      <c r="GUL927" s="28"/>
      <c r="GUM927" s="28"/>
      <c r="GUN927" s="28"/>
      <c r="GUO927" s="28"/>
      <c r="GUP927" s="28"/>
      <c r="GUQ927" s="28"/>
      <c r="GUR927" s="28"/>
      <c r="GUS927" s="28"/>
      <c r="GUT927" s="28"/>
      <c r="GUU927" s="28"/>
      <c r="GUV927" s="28"/>
      <c r="GUW927" s="28"/>
      <c r="GUX927" s="28"/>
      <c r="GUY927" s="28"/>
      <c r="GUZ927" s="28"/>
      <c r="GVA927" s="28"/>
      <c r="GVB927" s="28"/>
      <c r="GVC927" s="28"/>
      <c r="GVD927" s="28"/>
      <c r="GVE927" s="28"/>
      <c r="GVF927" s="28"/>
      <c r="GVG927" s="28"/>
      <c r="GVH927" s="28"/>
      <c r="GVI927" s="28"/>
      <c r="GVJ927" s="28"/>
      <c r="GVK927" s="28"/>
      <c r="GVL927" s="28"/>
      <c r="GVM927" s="28"/>
      <c r="GVN927" s="28"/>
      <c r="GVO927" s="28"/>
      <c r="GVP927" s="28"/>
      <c r="GVQ927" s="28"/>
      <c r="GVR927" s="28"/>
      <c r="GVS927" s="28"/>
      <c r="GVT927" s="28"/>
      <c r="GVU927" s="28"/>
      <c r="GVV927" s="28"/>
      <c r="GVW927" s="28"/>
      <c r="GVX927" s="28"/>
      <c r="GVY927" s="28"/>
      <c r="GVZ927" s="28"/>
      <c r="GWA927" s="28"/>
      <c r="GWB927" s="28"/>
      <c r="GWC927" s="28"/>
      <c r="GWD927" s="28"/>
      <c r="GWE927" s="28"/>
      <c r="GWF927" s="28"/>
      <c r="GWG927" s="28"/>
      <c r="GWH927" s="28"/>
      <c r="GWI927" s="28"/>
      <c r="GWJ927" s="28"/>
      <c r="GWK927" s="28"/>
      <c r="GWL927" s="28"/>
      <c r="GWM927" s="28"/>
      <c r="GWN927" s="28"/>
      <c r="GWO927" s="28"/>
      <c r="GWP927" s="28"/>
      <c r="GWQ927" s="28"/>
      <c r="GWR927" s="28"/>
      <c r="GWS927" s="28"/>
      <c r="GWT927" s="28"/>
      <c r="GWU927" s="28"/>
      <c r="GWV927" s="28"/>
      <c r="GWW927" s="28"/>
      <c r="GWX927" s="28"/>
      <c r="GWY927" s="28"/>
      <c r="GWZ927" s="28"/>
      <c r="GXA927" s="28"/>
      <c r="GXB927" s="28"/>
      <c r="GXC927" s="28"/>
      <c r="GXD927" s="28"/>
      <c r="GXE927" s="28"/>
      <c r="GXF927" s="28"/>
      <c r="GXG927" s="28"/>
      <c r="GXH927" s="28"/>
      <c r="GXI927" s="28"/>
      <c r="GXJ927" s="28"/>
      <c r="GXK927" s="28"/>
      <c r="GXL927" s="28"/>
      <c r="GXM927" s="28"/>
      <c r="GXN927" s="28"/>
      <c r="GXO927" s="28"/>
      <c r="GXP927" s="28"/>
      <c r="GXQ927" s="28"/>
      <c r="GXR927" s="28"/>
      <c r="GXS927" s="28"/>
      <c r="GXT927" s="28"/>
      <c r="GXU927" s="28"/>
      <c r="GXV927" s="28"/>
      <c r="GXW927" s="28"/>
      <c r="GXX927" s="28"/>
      <c r="GXY927" s="28"/>
      <c r="GXZ927" s="28"/>
      <c r="GYA927" s="28"/>
      <c r="GYB927" s="28"/>
      <c r="GYC927" s="28"/>
      <c r="GYD927" s="28"/>
      <c r="GYE927" s="28"/>
      <c r="GYF927" s="28"/>
      <c r="GYG927" s="28"/>
      <c r="GYH927" s="28"/>
      <c r="GYI927" s="28"/>
      <c r="GYJ927" s="28"/>
      <c r="GYK927" s="28"/>
      <c r="GYL927" s="28"/>
      <c r="GYM927" s="28"/>
      <c r="GYN927" s="28"/>
      <c r="GYO927" s="28"/>
      <c r="GYP927" s="28"/>
      <c r="GYQ927" s="28"/>
      <c r="GYR927" s="28"/>
      <c r="GYS927" s="28"/>
      <c r="GYT927" s="28"/>
      <c r="GYU927" s="28"/>
      <c r="GYV927" s="28"/>
      <c r="GYW927" s="28"/>
      <c r="GYX927" s="28"/>
      <c r="GYY927" s="28"/>
      <c r="GYZ927" s="28"/>
      <c r="GZA927" s="28"/>
      <c r="GZB927" s="28"/>
      <c r="GZC927" s="28"/>
      <c r="GZD927" s="28"/>
      <c r="GZE927" s="28"/>
      <c r="GZF927" s="28"/>
      <c r="GZG927" s="28"/>
      <c r="GZH927" s="28"/>
      <c r="GZI927" s="28"/>
      <c r="GZJ927" s="28"/>
      <c r="GZK927" s="28"/>
      <c r="GZL927" s="28"/>
      <c r="GZM927" s="28"/>
      <c r="GZN927" s="28"/>
      <c r="GZO927" s="28"/>
      <c r="GZP927" s="28"/>
      <c r="GZQ927" s="28"/>
      <c r="GZR927" s="28"/>
      <c r="GZS927" s="28"/>
      <c r="GZT927" s="28"/>
      <c r="GZU927" s="28"/>
      <c r="GZV927" s="28"/>
      <c r="GZW927" s="28"/>
      <c r="GZX927" s="28"/>
      <c r="GZY927" s="28"/>
      <c r="GZZ927" s="28"/>
      <c r="HAA927" s="28"/>
      <c r="HAB927" s="28"/>
      <c r="HAC927" s="28"/>
      <c r="HAD927" s="28"/>
      <c r="HAE927" s="28"/>
      <c r="HAF927" s="28"/>
      <c r="HAG927" s="28"/>
      <c r="HAH927" s="28"/>
      <c r="HAI927" s="28"/>
      <c r="HAJ927" s="28"/>
      <c r="HAK927" s="28"/>
      <c r="HAL927" s="28"/>
      <c r="HAM927" s="28"/>
      <c r="HAN927" s="28"/>
      <c r="HAO927" s="28"/>
      <c r="HAP927" s="28"/>
      <c r="HAQ927" s="28"/>
      <c r="HAR927" s="28"/>
      <c r="HAS927" s="28"/>
      <c r="HAT927" s="28"/>
      <c r="HAU927" s="28"/>
      <c r="HAV927" s="28"/>
      <c r="HAW927" s="28"/>
      <c r="HAX927" s="28"/>
      <c r="HAY927" s="28"/>
      <c r="HAZ927" s="28"/>
      <c r="HBA927" s="28"/>
      <c r="HBB927" s="28"/>
      <c r="HBC927" s="28"/>
      <c r="HBD927" s="28"/>
      <c r="HBE927" s="28"/>
      <c r="HBF927" s="28"/>
      <c r="HBG927" s="28"/>
      <c r="HBH927" s="28"/>
      <c r="HBI927" s="28"/>
      <c r="HBJ927" s="28"/>
      <c r="HBK927" s="28"/>
      <c r="HBL927" s="28"/>
      <c r="HBM927" s="28"/>
      <c r="HBN927" s="28"/>
      <c r="HBO927" s="28"/>
      <c r="HBP927" s="28"/>
      <c r="HBQ927" s="28"/>
      <c r="HBR927" s="28"/>
      <c r="HBS927" s="28"/>
      <c r="HBT927" s="28"/>
      <c r="HBU927" s="28"/>
      <c r="HBV927" s="28"/>
      <c r="HBW927" s="28"/>
      <c r="HBX927" s="28"/>
      <c r="HBY927" s="28"/>
      <c r="HBZ927" s="28"/>
      <c r="HCA927" s="28"/>
      <c r="HCB927" s="28"/>
      <c r="HCC927" s="28"/>
      <c r="HCD927" s="28"/>
      <c r="HCE927" s="28"/>
      <c r="HCF927" s="28"/>
      <c r="HCG927" s="28"/>
      <c r="HCH927" s="28"/>
      <c r="HCI927" s="28"/>
      <c r="HCJ927" s="28"/>
      <c r="HCK927" s="28"/>
      <c r="HCL927" s="28"/>
      <c r="HCM927" s="28"/>
      <c r="HCN927" s="28"/>
      <c r="HCO927" s="28"/>
      <c r="HCP927" s="28"/>
      <c r="HCQ927" s="28"/>
      <c r="HCR927" s="28"/>
      <c r="HCS927" s="28"/>
      <c r="HCT927" s="28"/>
      <c r="HCU927" s="28"/>
      <c r="HCV927" s="28"/>
      <c r="HCW927" s="28"/>
      <c r="HCX927" s="28"/>
      <c r="HCY927" s="28"/>
      <c r="HCZ927" s="28"/>
      <c r="HDA927" s="28"/>
      <c r="HDB927" s="28"/>
      <c r="HDC927" s="28"/>
      <c r="HDD927" s="28"/>
      <c r="HDE927" s="28"/>
      <c r="HDF927" s="28"/>
      <c r="HDG927" s="28"/>
      <c r="HDH927" s="28"/>
      <c r="HDI927" s="28"/>
      <c r="HDJ927" s="28"/>
      <c r="HDK927" s="28"/>
      <c r="HDL927" s="28"/>
      <c r="HDM927" s="28"/>
      <c r="HDN927" s="28"/>
      <c r="HDO927" s="28"/>
      <c r="HDP927" s="28"/>
      <c r="HDQ927" s="28"/>
      <c r="HDR927" s="28"/>
      <c r="HDS927" s="28"/>
      <c r="HDT927" s="28"/>
      <c r="HDU927" s="28"/>
      <c r="HDV927" s="28"/>
      <c r="HDW927" s="28"/>
      <c r="HDX927" s="28"/>
      <c r="HDY927" s="28"/>
      <c r="HDZ927" s="28"/>
      <c r="HEA927" s="28"/>
      <c r="HEB927" s="28"/>
      <c r="HEC927" s="28"/>
      <c r="HED927" s="28"/>
      <c r="HEE927" s="28"/>
      <c r="HEF927" s="28"/>
      <c r="HEG927" s="28"/>
      <c r="HEH927" s="28"/>
      <c r="HEI927" s="28"/>
      <c r="HEJ927" s="28"/>
      <c r="HEK927" s="28"/>
      <c r="HEL927" s="28"/>
      <c r="HEM927" s="28"/>
      <c r="HEN927" s="28"/>
      <c r="HEO927" s="28"/>
      <c r="HEP927" s="28"/>
      <c r="HEQ927" s="28"/>
      <c r="HER927" s="28"/>
      <c r="HES927" s="28"/>
      <c r="HET927" s="28"/>
      <c r="HEU927" s="28"/>
      <c r="HEV927" s="28"/>
      <c r="HEW927" s="28"/>
      <c r="HEX927" s="28"/>
      <c r="HEY927" s="28"/>
      <c r="HEZ927" s="28"/>
      <c r="HFA927" s="28"/>
      <c r="HFB927" s="28"/>
      <c r="HFC927" s="28"/>
      <c r="HFD927" s="28"/>
      <c r="HFE927" s="28"/>
      <c r="HFF927" s="28"/>
      <c r="HFG927" s="28"/>
      <c r="HFH927" s="28"/>
      <c r="HFI927" s="28"/>
      <c r="HFJ927" s="28"/>
      <c r="HFK927" s="28"/>
      <c r="HFL927" s="28"/>
      <c r="HFM927" s="28"/>
      <c r="HFN927" s="28"/>
      <c r="HFO927" s="28"/>
      <c r="HFP927" s="28"/>
      <c r="HFQ927" s="28"/>
      <c r="HFR927" s="28"/>
      <c r="HFS927" s="28"/>
      <c r="HFT927" s="28"/>
      <c r="HFU927" s="28"/>
      <c r="HFV927" s="28"/>
      <c r="HFW927" s="28"/>
      <c r="HFX927" s="28"/>
      <c r="HFY927" s="28"/>
      <c r="HFZ927" s="28"/>
      <c r="HGA927" s="28"/>
      <c r="HGB927" s="28"/>
      <c r="HGC927" s="28"/>
      <c r="HGD927" s="28"/>
      <c r="HGE927" s="28"/>
      <c r="HGF927" s="28"/>
      <c r="HGG927" s="28"/>
      <c r="HGH927" s="28"/>
      <c r="HGI927" s="28"/>
      <c r="HGJ927" s="28"/>
      <c r="HGK927" s="28"/>
      <c r="HGL927" s="28"/>
      <c r="HGM927" s="28"/>
      <c r="HGN927" s="28"/>
      <c r="HGO927" s="28"/>
      <c r="HGP927" s="28"/>
      <c r="HGQ927" s="28"/>
      <c r="HGR927" s="28"/>
      <c r="HGS927" s="28"/>
      <c r="HGT927" s="28"/>
      <c r="HGU927" s="28"/>
      <c r="HGV927" s="28"/>
      <c r="HGW927" s="28"/>
      <c r="HGX927" s="28"/>
      <c r="HGY927" s="28"/>
      <c r="HGZ927" s="28"/>
      <c r="HHA927" s="28"/>
      <c r="HHB927" s="28"/>
      <c r="HHC927" s="28"/>
      <c r="HHD927" s="28"/>
      <c r="HHE927" s="28"/>
      <c r="HHF927" s="28"/>
      <c r="HHG927" s="28"/>
      <c r="HHH927" s="28"/>
      <c r="HHI927" s="28"/>
      <c r="HHJ927" s="28"/>
      <c r="HHK927" s="28"/>
      <c r="HHL927" s="28"/>
      <c r="HHM927" s="28"/>
      <c r="HHN927" s="28"/>
      <c r="HHO927" s="28"/>
      <c r="HHP927" s="28"/>
      <c r="HHQ927" s="28"/>
      <c r="HHR927" s="28"/>
      <c r="HHS927" s="28"/>
      <c r="HHT927" s="28"/>
      <c r="HHU927" s="28"/>
      <c r="HHV927" s="28"/>
      <c r="HHW927" s="28"/>
      <c r="HHX927" s="28"/>
      <c r="HHY927" s="28"/>
      <c r="HHZ927" s="28"/>
      <c r="HIA927" s="28"/>
      <c r="HIB927" s="28"/>
      <c r="HIC927" s="28"/>
      <c r="HID927" s="28"/>
      <c r="HIE927" s="28"/>
      <c r="HIF927" s="28"/>
      <c r="HIG927" s="28"/>
      <c r="HIH927" s="28"/>
      <c r="HII927" s="28"/>
      <c r="HIJ927" s="28"/>
      <c r="HIK927" s="28"/>
      <c r="HIL927" s="28"/>
      <c r="HIM927" s="28"/>
      <c r="HIN927" s="28"/>
      <c r="HIO927" s="28"/>
      <c r="HIP927" s="28"/>
      <c r="HIQ927" s="28"/>
      <c r="HIR927" s="28"/>
      <c r="HIS927" s="28"/>
      <c r="HIT927" s="28"/>
      <c r="HIU927" s="28"/>
      <c r="HIV927" s="28"/>
      <c r="HIW927" s="28"/>
      <c r="HIX927" s="28"/>
      <c r="HIY927" s="28"/>
      <c r="HIZ927" s="28"/>
      <c r="HJA927" s="28"/>
      <c r="HJB927" s="28"/>
      <c r="HJC927" s="28"/>
      <c r="HJD927" s="28"/>
      <c r="HJE927" s="28"/>
      <c r="HJF927" s="28"/>
      <c r="HJG927" s="28"/>
      <c r="HJH927" s="28"/>
      <c r="HJI927" s="28"/>
      <c r="HJJ927" s="28"/>
      <c r="HJK927" s="28"/>
      <c r="HJL927" s="28"/>
      <c r="HJM927" s="28"/>
      <c r="HJN927" s="28"/>
      <c r="HJO927" s="28"/>
      <c r="HJP927" s="28"/>
      <c r="HJQ927" s="28"/>
      <c r="HJR927" s="28"/>
      <c r="HJS927" s="28"/>
      <c r="HJT927" s="28"/>
      <c r="HJU927" s="28"/>
      <c r="HJV927" s="28"/>
      <c r="HJW927" s="28"/>
      <c r="HJX927" s="28"/>
      <c r="HJY927" s="28"/>
      <c r="HJZ927" s="28"/>
      <c r="HKA927" s="28"/>
      <c r="HKB927" s="28"/>
      <c r="HKC927" s="28"/>
      <c r="HKD927" s="28"/>
      <c r="HKE927" s="28"/>
      <c r="HKF927" s="28"/>
      <c r="HKG927" s="28"/>
      <c r="HKH927" s="28"/>
      <c r="HKI927" s="28"/>
      <c r="HKJ927" s="28"/>
      <c r="HKK927" s="28"/>
      <c r="HKL927" s="28"/>
      <c r="HKM927" s="28"/>
      <c r="HKN927" s="28"/>
      <c r="HKO927" s="28"/>
      <c r="HKP927" s="28"/>
      <c r="HKQ927" s="28"/>
      <c r="HKR927" s="28"/>
      <c r="HKS927" s="28"/>
      <c r="HKT927" s="28"/>
      <c r="HKU927" s="28"/>
      <c r="HKV927" s="28"/>
      <c r="HKW927" s="28"/>
      <c r="HKX927" s="28"/>
      <c r="HKY927" s="28"/>
      <c r="HKZ927" s="28"/>
      <c r="HLA927" s="28"/>
      <c r="HLB927" s="28"/>
      <c r="HLC927" s="28"/>
      <c r="HLD927" s="28"/>
      <c r="HLE927" s="28"/>
      <c r="HLF927" s="28"/>
      <c r="HLG927" s="28"/>
      <c r="HLH927" s="28"/>
      <c r="HLI927" s="28"/>
      <c r="HLJ927" s="28"/>
      <c r="HLK927" s="28"/>
      <c r="HLL927" s="28"/>
      <c r="HLM927" s="28"/>
      <c r="HLN927" s="28"/>
      <c r="HLO927" s="28"/>
      <c r="HLP927" s="28"/>
      <c r="HLQ927" s="28"/>
      <c r="HLR927" s="28"/>
      <c r="HLS927" s="28"/>
      <c r="HLT927" s="28"/>
      <c r="HLU927" s="28"/>
      <c r="HLV927" s="28"/>
      <c r="HLW927" s="28"/>
      <c r="HLX927" s="28"/>
      <c r="HLY927" s="28"/>
      <c r="HLZ927" s="28"/>
      <c r="HMA927" s="28"/>
      <c r="HMB927" s="28"/>
      <c r="HMC927" s="28"/>
      <c r="HMD927" s="28"/>
      <c r="HME927" s="28"/>
      <c r="HMF927" s="28"/>
      <c r="HMG927" s="28"/>
      <c r="HMH927" s="28"/>
      <c r="HMI927" s="28"/>
      <c r="HMJ927" s="28"/>
      <c r="HMK927" s="28"/>
      <c r="HML927" s="28"/>
      <c r="HMM927" s="28"/>
      <c r="HMN927" s="28"/>
      <c r="HMO927" s="28"/>
      <c r="HMP927" s="28"/>
      <c r="HMQ927" s="28"/>
      <c r="HMR927" s="28"/>
      <c r="HMS927" s="28"/>
      <c r="HMT927" s="28"/>
      <c r="HMU927" s="28"/>
      <c r="HMV927" s="28"/>
      <c r="HMW927" s="28"/>
      <c r="HMX927" s="28"/>
      <c r="HMY927" s="28"/>
      <c r="HMZ927" s="28"/>
      <c r="HNA927" s="28"/>
      <c r="HNB927" s="28"/>
      <c r="HNC927" s="28"/>
      <c r="HND927" s="28"/>
      <c r="HNE927" s="28"/>
      <c r="HNF927" s="28"/>
      <c r="HNG927" s="28"/>
      <c r="HNH927" s="28"/>
      <c r="HNI927" s="28"/>
      <c r="HNJ927" s="28"/>
      <c r="HNK927" s="28"/>
      <c r="HNL927" s="28"/>
      <c r="HNM927" s="28"/>
      <c r="HNN927" s="28"/>
      <c r="HNO927" s="28"/>
      <c r="HNP927" s="28"/>
      <c r="HNQ927" s="28"/>
      <c r="HNR927" s="28"/>
      <c r="HNS927" s="28"/>
      <c r="HNT927" s="28"/>
      <c r="HNU927" s="28"/>
      <c r="HNV927" s="28"/>
      <c r="HNW927" s="28"/>
      <c r="HNX927" s="28"/>
      <c r="HNY927" s="28"/>
      <c r="HNZ927" s="28"/>
      <c r="HOA927" s="28"/>
      <c r="HOB927" s="28"/>
      <c r="HOC927" s="28"/>
      <c r="HOD927" s="28"/>
      <c r="HOE927" s="28"/>
      <c r="HOF927" s="28"/>
      <c r="HOG927" s="28"/>
      <c r="HOH927" s="28"/>
      <c r="HOI927" s="28"/>
      <c r="HOJ927" s="28"/>
      <c r="HOK927" s="28"/>
      <c r="HOL927" s="28"/>
      <c r="HOM927" s="28"/>
      <c r="HON927" s="28"/>
      <c r="HOO927" s="28"/>
      <c r="HOP927" s="28"/>
      <c r="HOQ927" s="28"/>
      <c r="HOR927" s="28"/>
      <c r="HOS927" s="28"/>
      <c r="HOT927" s="28"/>
      <c r="HOU927" s="28"/>
      <c r="HOV927" s="28"/>
      <c r="HOW927" s="28"/>
      <c r="HOX927" s="28"/>
      <c r="HOY927" s="28"/>
      <c r="HOZ927" s="28"/>
      <c r="HPA927" s="28"/>
      <c r="HPB927" s="28"/>
      <c r="HPC927" s="28"/>
      <c r="HPD927" s="28"/>
      <c r="HPE927" s="28"/>
      <c r="HPF927" s="28"/>
      <c r="HPG927" s="28"/>
      <c r="HPH927" s="28"/>
      <c r="HPI927" s="28"/>
      <c r="HPJ927" s="28"/>
      <c r="HPK927" s="28"/>
      <c r="HPL927" s="28"/>
      <c r="HPM927" s="28"/>
      <c r="HPN927" s="28"/>
      <c r="HPO927" s="28"/>
      <c r="HPP927" s="28"/>
      <c r="HPQ927" s="28"/>
      <c r="HPR927" s="28"/>
      <c r="HPS927" s="28"/>
      <c r="HPT927" s="28"/>
      <c r="HPU927" s="28"/>
      <c r="HPV927" s="28"/>
      <c r="HPW927" s="28"/>
      <c r="HPX927" s="28"/>
      <c r="HPY927" s="28"/>
      <c r="HPZ927" s="28"/>
      <c r="HQA927" s="28"/>
      <c r="HQB927" s="28"/>
      <c r="HQC927" s="28"/>
      <c r="HQD927" s="28"/>
      <c r="HQE927" s="28"/>
      <c r="HQF927" s="28"/>
      <c r="HQG927" s="28"/>
      <c r="HQH927" s="28"/>
      <c r="HQI927" s="28"/>
      <c r="HQJ927" s="28"/>
      <c r="HQK927" s="28"/>
      <c r="HQL927" s="28"/>
      <c r="HQM927" s="28"/>
      <c r="HQN927" s="28"/>
      <c r="HQO927" s="28"/>
      <c r="HQP927" s="28"/>
      <c r="HQQ927" s="28"/>
      <c r="HQR927" s="28"/>
      <c r="HQS927" s="28"/>
      <c r="HQT927" s="28"/>
      <c r="HQU927" s="28"/>
      <c r="HQV927" s="28"/>
      <c r="HQW927" s="28"/>
      <c r="HQX927" s="28"/>
      <c r="HQY927" s="28"/>
      <c r="HQZ927" s="28"/>
      <c r="HRA927" s="28"/>
      <c r="HRB927" s="28"/>
      <c r="HRC927" s="28"/>
      <c r="HRD927" s="28"/>
      <c r="HRE927" s="28"/>
      <c r="HRF927" s="28"/>
      <c r="HRG927" s="28"/>
      <c r="HRH927" s="28"/>
      <c r="HRI927" s="28"/>
      <c r="HRJ927" s="28"/>
      <c r="HRK927" s="28"/>
      <c r="HRL927" s="28"/>
      <c r="HRM927" s="28"/>
      <c r="HRN927" s="28"/>
      <c r="HRO927" s="28"/>
      <c r="HRP927" s="28"/>
      <c r="HRQ927" s="28"/>
      <c r="HRR927" s="28"/>
      <c r="HRS927" s="28"/>
      <c r="HRT927" s="28"/>
      <c r="HRU927" s="28"/>
      <c r="HRV927" s="28"/>
      <c r="HRW927" s="28"/>
      <c r="HRX927" s="28"/>
      <c r="HRY927" s="28"/>
      <c r="HRZ927" s="28"/>
      <c r="HSA927" s="28"/>
      <c r="HSB927" s="28"/>
      <c r="HSC927" s="28"/>
      <c r="HSD927" s="28"/>
      <c r="HSE927" s="28"/>
      <c r="HSF927" s="28"/>
      <c r="HSG927" s="28"/>
      <c r="HSH927" s="28"/>
      <c r="HSI927" s="28"/>
      <c r="HSJ927" s="28"/>
      <c r="HSK927" s="28"/>
      <c r="HSL927" s="28"/>
      <c r="HSM927" s="28"/>
      <c r="HSN927" s="28"/>
      <c r="HSO927" s="28"/>
      <c r="HSP927" s="28"/>
      <c r="HSQ927" s="28"/>
      <c r="HSR927" s="28"/>
      <c r="HSS927" s="28"/>
      <c r="HST927" s="28"/>
      <c r="HSU927" s="28"/>
      <c r="HSV927" s="28"/>
      <c r="HSW927" s="28"/>
      <c r="HSX927" s="28"/>
      <c r="HSY927" s="28"/>
      <c r="HSZ927" s="28"/>
      <c r="HTA927" s="28"/>
      <c r="HTB927" s="28"/>
      <c r="HTC927" s="28"/>
      <c r="HTD927" s="28"/>
      <c r="HTE927" s="28"/>
      <c r="HTF927" s="28"/>
      <c r="HTG927" s="28"/>
      <c r="HTH927" s="28"/>
      <c r="HTI927" s="28"/>
      <c r="HTJ927" s="28"/>
      <c r="HTK927" s="28"/>
      <c r="HTL927" s="28"/>
      <c r="HTM927" s="28"/>
      <c r="HTN927" s="28"/>
      <c r="HTO927" s="28"/>
      <c r="HTP927" s="28"/>
      <c r="HTQ927" s="28"/>
      <c r="HTR927" s="28"/>
      <c r="HTS927" s="28"/>
      <c r="HTT927" s="28"/>
      <c r="HTU927" s="28"/>
      <c r="HTV927" s="28"/>
      <c r="HTW927" s="28"/>
      <c r="HTX927" s="28"/>
      <c r="HTY927" s="28"/>
      <c r="HTZ927" s="28"/>
      <c r="HUA927" s="28"/>
      <c r="HUB927" s="28"/>
      <c r="HUC927" s="28"/>
      <c r="HUD927" s="28"/>
      <c r="HUE927" s="28"/>
      <c r="HUF927" s="28"/>
      <c r="HUG927" s="28"/>
      <c r="HUH927" s="28"/>
      <c r="HUI927" s="28"/>
      <c r="HUJ927" s="28"/>
      <c r="HUK927" s="28"/>
      <c r="HUL927" s="28"/>
      <c r="HUM927" s="28"/>
      <c r="HUN927" s="28"/>
      <c r="HUO927" s="28"/>
      <c r="HUP927" s="28"/>
      <c r="HUQ927" s="28"/>
      <c r="HUR927" s="28"/>
      <c r="HUS927" s="28"/>
      <c r="HUT927" s="28"/>
      <c r="HUU927" s="28"/>
      <c r="HUV927" s="28"/>
      <c r="HUW927" s="28"/>
      <c r="HUX927" s="28"/>
      <c r="HUY927" s="28"/>
      <c r="HUZ927" s="28"/>
      <c r="HVA927" s="28"/>
      <c r="HVB927" s="28"/>
      <c r="HVC927" s="28"/>
      <c r="HVD927" s="28"/>
      <c r="HVE927" s="28"/>
      <c r="HVF927" s="28"/>
      <c r="HVG927" s="28"/>
      <c r="HVH927" s="28"/>
      <c r="HVI927" s="28"/>
      <c r="HVJ927" s="28"/>
      <c r="HVK927" s="28"/>
      <c r="HVL927" s="28"/>
      <c r="HVM927" s="28"/>
      <c r="HVN927" s="28"/>
      <c r="HVO927" s="28"/>
      <c r="HVP927" s="28"/>
      <c r="HVQ927" s="28"/>
      <c r="HVR927" s="28"/>
      <c r="HVS927" s="28"/>
      <c r="HVT927" s="28"/>
      <c r="HVU927" s="28"/>
      <c r="HVV927" s="28"/>
      <c r="HVW927" s="28"/>
      <c r="HVX927" s="28"/>
      <c r="HVY927" s="28"/>
      <c r="HVZ927" s="28"/>
      <c r="HWA927" s="28"/>
      <c r="HWB927" s="28"/>
      <c r="HWC927" s="28"/>
      <c r="HWD927" s="28"/>
      <c r="HWE927" s="28"/>
      <c r="HWF927" s="28"/>
      <c r="HWG927" s="28"/>
      <c r="HWH927" s="28"/>
      <c r="HWI927" s="28"/>
      <c r="HWJ927" s="28"/>
      <c r="HWK927" s="28"/>
      <c r="HWL927" s="28"/>
      <c r="HWM927" s="28"/>
      <c r="HWN927" s="28"/>
      <c r="HWO927" s="28"/>
      <c r="HWP927" s="28"/>
      <c r="HWQ927" s="28"/>
      <c r="HWR927" s="28"/>
      <c r="HWS927" s="28"/>
      <c r="HWT927" s="28"/>
      <c r="HWU927" s="28"/>
      <c r="HWV927" s="28"/>
      <c r="HWW927" s="28"/>
      <c r="HWX927" s="28"/>
      <c r="HWY927" s="28"/>
      <c r="HWZ927" s="28"/>
      <c r="HXA927" s="28"/>
      <c r="HXB927" s="28"/>
      <c r="HXC927" s="28"/>
      <c r="HXD927" s="28"/>
      <c r="HXE927" s="28"/>
      <c r="HXF927" s="28"/>
      <c r="HXG927" s="28"/>
      <c r="HXH927" s="28"/>
      <c r="HXI927" s="28"/>
      <c r="HXJ927" s="28"/>
      <c r="HXK927" s="28"/>
      <c r="HXL927" s="28"/>
      <c r="HXM927" s="28"/>
      <c r="HXN927" s="28"/>
      <c r="HXO927" s="28"/>
      <c r="HXP927" s="28"/>
      <c r="HXQ927" s="28"/>
      <c r="HXR927" s="28"/>
      <c r="HXS927" s="28"/>
      <c r="HXT927" s="28"/>
      <c r="HXU927" s="28"/>
      <c r="HXV927" s="28"/>
      <c r="HXW927" s="28"/>
      <c r="HXX927" s="28"/>
      <c r="HXY927" s="28"/>
      <c r="HXZ927" s="28"/>
      <c r="HYA927" s="28"/>
      <c r="HYB927" s="28"/>
      <c r="HYC927" s="28"/>
      <c r="HYD927" s="28"/>
      <c r="HYE927" s="28"/>
      <c r="HYF927" s="28"/>
      <c r="HYG927" s="28"/>
      <c r="HYH927" s="28"/>
      <c r="HYI927" s="28"/>
      <c r="HYJ927" s="28"/>
      <c r="HYK927" s="28"/>
      <c r="HYL927" s="28"/>
      <c r="HYM927" s="28"/>
      <c r="HYN927" s="28"/>
      <c r="HYO927" s="28"/>
      <c r="HYP927" s="28"/>
      <c r="HYQ927" s="28"/>
      <c r="HYR927" s="28"/>
      <c r="HYS927" s="28"/>
      <c r="HYT927" s="28"/>
      <c r="HYU927" s="28"/>
      <c r="HYV927" s="28"/>
      <c r="HYW927" s="28"/>
      <c r="HYX927" s="28"/>
      <c r="HYY927" s="28"/>
      <c r="HYZ927" s="28"/>
      <c r="HZA927" s="28"/>
      <c r="HZB927" s="28"/>
      <c r="HZC927" s="28"/>
      <c r="HZD927" s="28"/>
      <c r="HZE927" s="28"/>
      <c r="HZF927" s="28"/>
      <c r="HZG927" s="28"/>
      <c r="HZH927" s="28"/>
      <c r="HZI927" s="28"/>
      <c r="HZJ927" s="28"/>
      <c r="HZK927" s="28"/>
      <c r="HZL927" s="28"/>
      <c r="HZM927" s="28"/>
      <c r="HZN927" s="28"/>
      <c r="HZO927" s="28"/>
      <c r="HZP927" s="28"/>
      <c r="HZQ927" s="28"/>
      <c r="HZR927" s="28"/>
      <c r="HZS927" s="28"/>
      <c r="HZT927" s="28"/>
      <c r="HZU927" s="28"/>
      <c r="HZV927" s="28"/>
      <c r="HZW927" s="28"/>
      <c r="HZX927" s="28"/>
      <c r="HZY927" s="28"/>
      <c r="HZZ927" s="28"/>
      <c r="IAA927" s="28"/>
      <c r="IAB927" s="28"/>
      <c r="IAC927" s="28"/>
      <c r="IAD927" s="28"/>
      <c r="IAE927" s="28"/>
      <c r="IAF927" s="28"/>
      <c r="IAG927" s="28"/>
      <c r="IAH927" s="28"/>
      <c r="IAI927" s="28"/>
      <c r="IAJ927" s="28"/>
      <c r="IAK927" s="28"/>
      <c r="IAL927" s="28"/>
      <c r="IAM927" s="28"/>
      <c r="IAN927" s="28"/>
      <c r="IAO927" s="28"/>
      <c r="IAP927" s="28"/>
      <c r="IAQ927" s="28"/>
      <c r="IAR927" s="28"/>
      <c r="IAS927" s="28"/>
      <c r="IAT927" s="28"/>
      <c r="IAU927" s="28"/>
      <c r="IAV927" s="28"/>
      <c r="IAW927" s="28"/>
      <c r="IAX927" s="28"/>
      <c r="IAY927" s="28"/>
      <c r="IAZ927" s="28"/>
      <c r="IBA927" s="28"/>
      <c r="IBB927" s="28"/>
      <c r="IBC927" s="28"/>
      <c r="IBD927" s="28"/>
      <c r="IBE927" s="28"/>
      <c r="IBF927" s="28"/>
      <c r="IBG927" s="28"/>
      <c r="IBH927" s="28"/>
      <c r="IBI927" s="28"/>
      <c r="IBJ927" s="28"/>
      <c r="IBK927" s="28"/>
      <c r="IBL927" s="28"/>
      <c r="IBM927" s="28"/>
      <c r="IBN927" s="28"/>
      <c r="IBO927" s="28"/>
      <c r="IBP927" s="28"/>
      <c r="IBQ927" s="28"/>
      <c r="IBR927" s="28"/>
      <c r="IBS927" s="28"/>
      <c r="IBT927" s="28"/>
      <c r="IBU927" s="28"/>
      <c r="IBV927" s="28"/>
      <c r="IBW927" s="28"/>
      <c r="IBX927" s="28"/>
      <c r="IBY927" s="28"/>
      <c r="IBZ927" s="28"/>
      <c r="ICA927" s="28"/>
      <c r="ICB927" s="28"/>
      <c r="ICC927" s="28"/>
      <c r="ICD927" s="28"/>
      <c r="ICE927" s="28"/>
      <c r="ICF927" s="28"/>
      <c r="ICG927" s="28"/>
      <c r="ICH927" s="28"/>
      <c r="ICI927" s="28"/>
      <c r="ICJ927" s="28"/>
      <c r="ICK927" s="28"/>
      <c r="ICL927" s="28"/>
      <c r="ICM927" s="28"/>
      <c r="ICN927" s="28"/>
      <c r="ICO927" s="28"/>
      <c r="ICP927" s="28"/>
      <c r="ICQ927" s="28"/>
      <c r="ICR927" s="28"/>
      <c r="ICS927" s="28"/>
      <c r="ICT927" s="28"/>
      <c r="ICU927" s="28"/>
      <c r="ICV927" s="28"/>
      <c r="ICW927" s="28"/>
      <c r="ICX927" s="28"/>
      <c r="ICY927" s="28"/>
      <c r="ICZ927" s="28"/>
      <c r="IDA927" s="28"/>
      <c r="IDB927" s="28"/>
      <c r="IDC927" s="28"/>
      <c r="IDD927" s="28"/>
      <c r="IDE927" s="28"/>
      <c r="IDF927" s="28"/>
      <c r="IDG927" s="28"/>
      <c r="IDH927" s="28"/>
      <c r="IDI927" s="28"/>
      <c r="IDJ927" s="28"/>
      <c r="IDK927" s="28"/>
      <c r="IDL927" s="28"/>
      <c r="IDM927" s="28"/>
      <c r="IDN927" s="28"/>
      <c r="IDO927" s="28"/>
      <c r="IDP927" s="28"/>
      <c r="IDQ927" s="28"/>
      <c r="IDR927" s="28"/>
      <c r="IDS927" s="28"/>
      <c r="IDT927" s="28"/>
      <c r="IDU927" s="28"/>
      <c r="IDV927" s="28"/>
      <c r="IDW927" s="28"/>
      <c r="IDX927" s="28"/>
      <c r="IDY927" s="28"/>
      <c r="IDZ927" s="28"/>
      <c r="IEA927" s="28"/>
      <c r="IEB927" s="28"/>
      <c r="IEC927" s="28"/>
      <c r="IED927" s="28"/>
      <c r="IEE927" s="28"/>
      <c r="IEF927" s="28"/>
      <c r="IEG927" s="28"/>
      <c r="IEH927" s="28"/>
      <c r="IEI927" s="28"/>
      <c r="IEJ927" s="28"/>
      <c r="IEK927" s="28"/>
      <c r="IEL927" s="28"/>
      <c r="IEM927" s="28"/>
      <c r="IEN927" s="28"/>
      <c r="IEO927" s="28"/>
      <c r="IEP927" s="28"/>
      <c r="IEQ927" s="28"/>
      <c r="IER927" s="28"/>
      <c r="IES927" s="28"/>
      <c r="IET927" s="28"/>
      <c r="IEU927" s="28"/>
      <c r="IEV927" s="28"/>
      <c r="IEW927" s="28"/>
      <c r="IEX927" s="28"/>
      <c r="IEY927" s="28"/>
      <c r="IEZ927" s="28"/>
      <c r="IFA927" s="28"/>
      <c r="IFB927" s="28"/>
      <c r="IFC927" s="28"/>
      <c r="IFD927" s="28"/>
      <c r="IFE927" s="28"/>
      <c r="IFF927" s="28"/>
      <c r="IFG927" s="28"/>
      <c r="IFH927" s="28"/>
      <c r="IFI927" s="28"/>
      <c r="IFJ927" s="28"/>
      <c r="IFK927" s="28"/>
      <c r="IFL927" s="28"/>
      <c r="IFM927" s="28"/>
      <c r="IFN927" s="28"/>
      <c r="IFO927" s="28"/>
      <c r="IFP927" s="28"/>
      <c r="IFQ927" s="28"/>
      <c r="IFR927" s="28"/>
      <c r="IFS927" s="28"/>
      <c r="IFT927" s="28"/>
      <c r="IFU927" s="28"/>
      <c r="IFV927" s="28"/>
      <c r="IFW927" s="28"/>
      <c r="IFX927" s="28"/>
      <c r="IFY927" s="28"/>
      <c r="IFZ927" s="28"/>
      <c r="IGA927" s="28"/>
      <c r="IGB927" s="28"/>
      <c r="IGC927" s="28"/>
      <c r="IGD927" s="28"/>
      <c r="IGE927" s="28"/>
      <c r="IGF927" s="28"/>
      <c r="IGG927" s="28"/>
      <c r="IGH927" s="28"/>
      <c r="IGI927" s="28"/>
      <c r="IGJ927" s="28"/>
      <c r="IGK927" s="28"/>
      <c r="IGL927" s="28"/>
      <c r="IGM927" s="28"/>
      <c r="IGN927" s="28"/>
      <c r="IGO927" s="28"/>
      <c r="IGP927" s="28"/>
      <c r="IGQ927" s="28"/>
      <c r="IGR927" s="28"/>
      <c r="IGS927" s="28"/>
      <c r="IGT927" s="28"/>
      <c r="IGU927" s="28"/>
      <c r="IGV927" s="28"/>
      <c r="IGW927" s="28"/>
      <c r="IGX927" s="28"/>
      <c r="IGY927" s="28"/>
      <c r="IGZ927" s="28"/>
      <c r="IHA927" s="28"/>
      <c r="IHB927" s="28"/>
      <c r="IHC927" s="28"/>
      <c r="IHD927" s="28"/>
      <c r="IHE927" s="28"/>
      <c r="IHF927" s="28"/>
      <c r="IHG927" s="28"/>
      <c r="IHH927" s="28"/>
      <c r="IHI927" s="28"/>
      <c r="IHJ927" s="28"/>
      <c r="IHK927" s="28"/>
      <c r="IHL927" s="28"/>
      <c r="IHM927" s="28"/>
      <c r="IHN927" s="28"/>
      <c r="IHO927" s="28"/>
      <c r="IHP927" s="28"/>
      <c r="IHQ927" s="28"/>
      <c r="IHR927" s="28"/>
      <c r="IHS927" s="28"/>
      <c r="IHT927" s="28"/>
      <c r="IHU927" s="28"/>
      <c r="IHV927" s="28"/>
      <c r="IHW927" s="28"/>
      <c r="IHX927" s="28"/>
      <c r="IHY927" s="28"/>
      <c r="IHZ927" s="28"/>
      <c r="IIA927" s="28"/>
      <c r="IIB927" s="28"/>
      <c r="IIC927" s="28"/>
      <c r="IID927" s="28"/>
      <c r="IIE927" s="28"/>
      <c r="IIF927" s="28"/>
      <c r="IIG927" s="28"/>
      <c r="IIH927" s="28"/>
      <c r="III927" s="28"/>
      <c r="IIJ927" s="28"/>
      <c r="IIK927" s="28"/>
      <c r="IIL927" s="28"/>
      <c r="IIM927" s="28"/>
      <c r="IIN927" s="28"/>
      <c r="IIO927" s="28"/>
      <c r="IIP927" s="28"/>
      <c r="IIQ927" s="28"/>
      <c r="IIR927" s="28"/>
      <c r="IIS927" s="28"/>
      <c r="IIT927" s="28"/>
      <c r="IIU927" s="28"/>
      <c r="IIV927" s="28"/>
      <c r="IIW927" s="28"/>
      <c r="IIX927" s="28"/>
      <c r="IIY927" s="28"/>
      <c r="IIZ927" s="28"/>
      <c r="IJA927" s="28"/>
      <c r="IJB927" s="28"/>
      <c r="IJC927" s="28"/>
      <c r="IJD927" s="28"/>
      <c r="IJE927" s="28"/>
      <c r="IJF927" s="28"/>
      <c r="IJG927" s="28"/>
      <c r="IJH927" s="28"/>
      <c r="IJI927" s="28"/>
      <c r="IJJ927" s="28"/>
      <c r="IJK927" s="28"/>
      <c r="IJL927" s="28"/>
      <c r="IJM927" s="28"/>
      <c r="IJN927" s="28"/>
      <c r="IJO927" s="28"/>
      <c r="IJP927" s="28"/>
      <c r="IJQ927" s="28"/>
      <c r="IJR927" s="28"/>
      <c r="IJS927" s="28"/>
      <c r="IJT927" s="28"/>
      <c r="IJU927" s="28"/>
      <c r="IJV927" s="28"/>
      <c r="IJW927" s="28"/>
      <c r="IJX927" s="28"/>
      <c r="IJY927" s="28"/>
      <c r="IJZ927" s="28"/>
      <c r="IKA927" s="28"/>
      <c r="IKB927" s="28"/>
      <c r="IKC927" s="28"/>
      <c r="IKD927" s="28"/>
      <c r="IKE927" s="28"/>
      <c r="IKF927" s="28"/>
      <c r="IKG927" s="28"/>
      <c r="IKH927" s="28"/>
      <c r="IKI927" s="28"/>
      <c r="IKJ927" s="28"/>
      <c r="IKK927" s="28"/>
      <c r="IKL927" s="28"/>
      <c r="IKM927" s="28"/>
      <c r="IKN927" s="28"/>
      <c r="IKO927" s="28"/>
      <c r="IKP927" s="28"/>
      <c r="IKQ927" s="28"/>
      <c r="IKR927" s="28"/>
      <c r="IKS927" s="28"/>
      <c r="IKT927" s="28"/>
      <c r="IKU927" s="28"/>
      <c r="IKV927" s="28"/>
      <c r="IKW927" s="28"/>
      <c r="IKX927" s="28"/>
      <c r="IKY927" s="28"/>
      <c r="IKZ927" s="28"/>
      <c r="ILA927" s="28"/>
      <c r="ILB927" s="28"/>
      <c r="ILC927" s="28"/>
      <c r="ILD927" s="28"/>
      <c r="ILE927" s="28"/>
      <c r="ILF927" s="28"/>
      <c r="ILG927" s="28"/>
      <c r="ILH927" s="28"/>
      <c r="ILI927" s="28"/>
      <c r="ILJ927" s="28"/>
      <c r="ILK927" s="28"/>
      <c r="ILL927" s="28"/>
      <c r="ILM927" s="28"/>
      <c r="ILN927" s="28"/>
      <c r="ILO927" s="28"/>
      <c r="ILP927" s="28"/>
      <c r="ILQ927" s="28"/>
      <c r="ILR927" s="28"/>
      <c r="ILS927" s="28"/>
      <c r="ILT927" s="28"/>
      <c r="ILU927" s="28"/>
      <c r="ILV927" s="28"/>
      <c r="ILW927" s="28"/>
      <c r="ILX927" s="28"/>
      <c r="ILY927" s="28"/>
      <c r="ILZ927" s="28"/>
      <c r="IMA927" s="28"/>
      <c r="IMB927" s="28"/>
      <c r="IMC927" s="28"/>
      <c r="IMD927" s="28"/>
      <c r="IME927" s="28"/>
      <c r="IMF927" s="28"/>
      <c r="IMG927" s="28"/>
      <c r="IMH927" s="28"/>
      <c r="IMI927" s="28"/>
      <c r="IMJ927" s="28"/>
      <c r="IMK927" s="28"/>
      <c r="IML927" s="28"/>
      <c r="IMM927" s="28"/>
      <c r="IMN927" s="28"/>
      <c r="IMO927" s="28"/>
      <c r="IMP927" s="28"/>
      <c r="IMQ927" s="28"/>
      <c r="IMR927" s="28"/>
      <c r="IMS927" s="28"/>
      <c r="IMT927" s="28"/>
      <c r="IMU927" s="28"/>
      <c r="IMV927" s="28"/>
      <c r="IMW927" s="28"/>
      <c r="IMX927" s="28"/>
      <c r="IMY927" s="28"/>
      <c r="IMZ927" s="28"/>
      <c r="INA927" s="28"/>
      <c r="INB927" s="28"/>
      <c r="INC927" s="28"/>
      <c r="IND927" s="28"/>
      <c r="INE927" s="28"/>
      <c r="INF927" s="28"/>
      <c r="ING927" s="28"/>
      <c r="INH927" s="28"/>
      <c r="INI927" s="28"/>
      <c r="INJ927" s="28"/>
      <c r="INK927" s="28"/>
      <c r="INL927" s="28"/>
      <c r="INM927" s="28"/>
      <c r="INN927" s="28"/>
      <c r="INO927" s="28"/>
      <c r="INP927" s="28"/>
      <c r="INQ927" s="28"/>
      <c r="INR927" s="28"/>
      <c r="INS927" s="28"/>
      <c r="INT927" s="28"/>
      <c r="INU927" s="28"/>
      <c r="INV927" s="28"/>
      <c r="INW927" s="28"/>
      <c r="INX927" s="28"/>
      <c r="INY927" s="28"/>
      <c r="INZ927" s="28"/>
      <c r="IOA927" s="28"/>
      <c r="IOB927" s="28"/>
      <c r="IOC927" s="28"/>
      <c r="IOD927" s="28"/>
      <c r="IOE927" s="28"/>
      <c r="IOF927" s="28"/>
      <c r="IOG927" s="28"/>
      <c r="IOH927" s="28"/>
      <c r="IOI927" s="28"/>
      <c r="IOJ927" s="28"/>
      <c r="IOK927" s="28"/>
      <c r="IOL927" s="28"/>
      <c r="IOM927" s="28"/>
      <c r="ION927" s="28"/>
      <c r="IOO927" s="28"/>
      <c r="IOP927" s="28"/>
      <c r="IOQ927" s="28"/>
      <c r="IOR927" s="28"/>
      <c r="IOS927" s="28"/>
      <c r="IOT927" s="28"/>
      <c r="IOU927" s="28"/>
      <c r="IOV927" s="28"/>
      <c r="IOW927" s="28"/>
      <c r="IOX927" s="28"/>
      <c r="IOY927" s="28"/>
      <c r="IOZ927" s="28"/>
      <c r="IPA927" s="28"/>
      <c r="IPB927" s="28"/>
      <c r="IPC927" s="28"/>
      <c r="IPD927" s="28"/>
      <c r="IPE927" s="28"/>
      <c r="IPF927" s="28"/>
      <c r="IPG927" s="28"/>
      <c r="IPH927" s="28"/>
      <c r="IPI927" s="28"/>
      <c r="IPJ927" s="28"/>
      <c r="IPK927" s="28"/>
      <c r="IPL927" s="28"/>
      <c r="IPM927" s="28"/>
      <c r="IPN927" s="28"/>
      <c r="IPO927" s="28"/>
      <c r="IPP927" s="28"/>
      <c r="IPQ927" s="28"/>
      <c r="IPR927" s="28"/>
      <c r="IPS927" s="28"/>
      <c r="IPT927" s="28"/>
      <c r="IPU927" s="28"/>
      <c r="IPV927" s="28"/>
      <c r="IPW927" s="28"/>
      <c r="IPX927" s="28"/>
      <c r="IPY927" s="28"/>
      <c r="IPZ927" s="28"/>
      <c r="IQA927" s="28"/>
      <c r="IQB927" s="28"/>
      <c r="IQC927" s="28"/>
      <c r="IQD927" s="28"/>
      <c r="IQE927" s="28"/>
      <c r="IQF927" s="28"/>
      <c r="IQG927" s="28"/>
      <c r="IQH927" s="28"/>
      <c r="IQI927" s="28"/>
      <c r="IQJ927" s="28"/>
      <c r="IQK927" s="28"/>
      <c r="IQL927" s="28"/>
      <c r="IQM927" s="28"/>
      <c r="IQN927" s="28"/>
      <c r="IQO927" s="28"/>
      <c r="IQP927" s="28"/>
      <c r="IQQ927" s="28"/>
      <c r="IQR927" s="28"/>
      <c r="IQS927" s="28"/>
      <c r="IQT927" s="28"/>
      <c r="IQU927" s="28"/>
      <c r="IQV927" s="28"/>
      <c r="IQW927" s="28"/>
      <c r="IQX927" s="28"/>
      <c r="IQY927" s="28"/>
      <c r="IQZ927" s="28"/>
      <c r="IRA927" s="28"/>
      <c r="IRB927" s="28"/>
      <c r="IRC927" s="28"/>
      <c r="IRD927" s="28"/>
      <c r="IRE927" s="28"/>
      <c r="IRF927" s="28"/>
      <c r="IRG927" s="28"/>
      <c r="IRH927" s="28"/>
      <c r="IRI927" s="28"/>
      <c r="IRJ927" s="28"/>
      <c r="IRK927" s="28"/>
      <c r="IRL927" s="28"/>
      <c r="IRM927" s="28"/>
      <c r="IRN927" s="28"/>
      <c r="IRO927" s="28"/>
      <c r="IRP927" s="28"/>
      <c r="IRQ927" s="28"/>
      <c r="IRR927" s="28"/>
      <c r="IRS927" s="28"/>
      <c r="IRT927" s="28"/>
      <c r="IRU927" s="28"/>
      <c r="IRV927" s="28"/>
      <c r="IRW927" s="28"/>
      <c r="IRX927" s="28"/>
      <c r="IRY927" s="28"/>
      <c r="IRZ927" s="28"/>
      <c r="ISA927" s="28"/>
      <c r="ISB927" s="28"/>
      <c r="ISC927" s="28"/>
      <c r="ISD927" s="28"/>
      <c r="ISE927" s="28"/>
      <c r="ISF927" s="28"/>
      <c r="ISG927" s="28"/>
      <c r="ISH927" s="28"/>
      <c r="ISI927" s="28"/>
      <c r="ISJ927" s="28"/>
      <c r="ISK927" s="28"/>
      <c r="ISL927" s="28"/>
      <c r="ISM927" s="28"/>
      <c r="ISN927" s="28"/>
      <c r="ISO927" s="28"/>
      <c r="ISP927" s="28"/>
      <c r="ISQ927" s="28"/>
      <c r="ISR927" s="28"/>
      <c r="ISS927" s="28"/>
      <c r="IST927" s="28"/>
      <c r="ISU927" s="28"/>
      <c r="ISV927" s="28"/>
      <c r="ISW927" s="28"/>
      <c r="ISX927" s="28"/>
      <c r="ISY927" s="28"/>
      <c r="ISZ927" s="28"/>
      <c r="ITA927" s="28"/>
      <c r="ITB927" s="28"/>
      <c r="ITC927" s="28"/>
      <c r="ITD927" s="28"/>
      <c r="ITE927" s="28"/>
      <c r="ITF927" s="28"/>
      <c r="ITG927" s="28"/>
      <c r="ITH927" s="28"/>
      <c r="ITI927" s="28"/>
      <c r="ITJ927" s="28"/>
      <c r="ITK927" s="28"/>
      <c r="ITL927" s="28"/>
      <c r="ITM927" s="28"/>
      <c r="ITN927" s="28"/>
      <c r="ITO927" s="28"/>
      <c r="ITP927" s="28"/>
      <c r="ITQ927" s="28"/>
      <c r="ITR927" s="28"/>
      <c r="ITS927" s="28"/>
      <c r="ITT927" s="28"/>
      <c r="ITU927" s="28"/>
      <c r="ITV927" s="28"/>
      <c r="ITW927" s="28"/>
      <c r="ITX927" s="28"/>
      <c r="ITY927" s="28"/>
      <c r="ITZ927" s="28"/>
      <c r="IUA927" s="28"/>
      <c r="IUB927" s="28"/>
      <c r="IUC927" s="28"/>
      <c r="IUD927" s="28"/>
      <c r="IUE927" s="28"/>
      <c r="IUF927" s="28"/>
      <c r="IUG927" s="28"/>
      <c r="IUH927" s="28"/>
      <c r="IUI927" s="28"/>
      <c r="IUJ927" s="28"/>
      <c r="IUK927" s="28"/>
      <c r="IUL927" s="28"/>
      <c r="IUM927" s="28"/>
      <c r="IUN927" s="28"/>
      <c r="IUO927" s="28"/>
      <c r="IUP927" s="28"/>
      <c r="IUQ927" s="28"/>
      <c r="IUR927" s="28"/>
      <c r="IUS927" s="28"/>
      <c r="IUT927" s="28"/>
      <c r="IUU927" s="28"/>
      <c r="IUV927" s="28"/>
      <c r="IUW927" s="28"/>
      <c r="IUX927" s="28"/>
      <c r="IUY927" s="28"/>
      <c r="IUZ927" s="28"/>
      <c r="IVA927" s="28"/>
      <c r="IVB927" s="28"/>
      <c r="IVC927" s="28"/>
      <c r="IVD927" s="28"/>
      <c r="IVE927" s="28"/>
      <c r="IVF927" s="28"/>
      <c r="IVG927" s="28"/>
      <c r="IVH927" s="28"/>
      <c r="IVI927" s="28"/>
      <c r="IVJ927" s="28"/>
      <c r="IVK927" s="28"/>
      <c r="IVL927" s="28"/>
      <c r="IVM927" s="28"/>
      <c r="IVN927" s="28"/>
      <c r="IVO927" s="28"/>
      <c r="IVP927" s="28"/>
      <c r="IVQ927" s="28"/>
      <c r="IVR927" s="28"/>
      <c r="IVS927" s="28"/>
      <c r="IVT927" s="28"/>
      <c r="IVU927" s="28"/>
      <c r="IVV927" s="28"/>
      <c r="IVW927" s="28"/>
      <c r="IVX927" s="28"/>
      <c r="IVY927" s="28"/>
      <c r="IVZ927" s="28"/>
      <c r="IWA927" s="28"/>
      <c r="IWB927" s="28"/>
      <c r="IWC927" s="28"/>
      <c r="IWD927" s="28"/>
      <c r="IWE927" s="28"/>
      <c r="IWF927" s="28"/>
      <c r="IWG927" s="28"/>
      <c r="IWH927" s="28"/>
      <c r="IWI927" s="28"/>
      <c r="IWJ927" s="28"/>
      <c r="IWK927" s="28"/>
      <c r="IWL927" s="28"/>
      <c r="IWM927" s="28"/>
      <c r="IWN927" s="28"/>
      <c r="IWO927" s="28"/>
      <c r="IWP927" s="28"/>
      <c r="IWQ927" s="28"/>
      <c r="IWR927" s="28"/>
      <c r="IWS927" s="28"/>
      <c r="IWT927" s="28"/>
      <c r="IWU927" s="28"/>
      <c r="IWV927" s="28"/>
      <c r="IWW927" s="28"/>
      <c r="IWX927" s="28"/>
      <c r="IWY927" s="28"/>
      <c r="IWZ927" s="28"/>
      <c r="IXA927" s="28"/>
      <c r="IXB927" s="28"/>
      <c r="IXC927" s="28"/>
      <c r="IXD927" s="28"/>
      <c r="IXE927" s="28"/>
      <c r="IXF927" s="28"/>
      <c r="IXG927" s="28"/>
      <c r="IXH927" s="28"/>
      <c r="IXI927" s="28"/>
      <c r="IXJ927" s="28"/>
      <c r="IXK927" s="28"/>
      <c r="IXL927" s="28"/>
      <c r="IXM927" s="28"/>
      <c r="IXN927" s="28"/>
      <c r="IXO927" s="28"/>
      <c r="IXP927" s="28"/>
      <c r="IXQ927" s="28"/>
      <c r="IXR927" s="28"/>
      <c r="IXS927" s="28"/>
      <c r="IXT927" s="28"/>
      <c r="IXU927" s="28"/>
      <c r="IXV927" s="28"/>
      <c r="IXW927" s="28"/>
      <c r="IXX927" s="28"/>
      <c r="IXY927" s="28"/>
      <c r="IXZ927" s="28"/>
      <c r="IYA927" s="28"/>
      <c r="IYB927" s="28"/>
      <c r="IYC927" s="28"/>
      <c r="IYD927" s="28"/>
      <c r="IYE927" s="28"/>
      <c r="IYF927" s="28"/>
      <c r="IYG927" s="28"/>
      <c r="IYH927" s="28"/>
      <c r="IYI927" s="28"/>
      <c r="IYJ927" s="28"/>
      <c r="IYK927" s="28"/>
      <c r="IYL927" s="28"/>
      <c r="IYM927" s="28"/>
      <c r="IYN927" s="28"/>
      <c r="IYO927" s="28"/>
      <c r="IYP927" s="28"/>
      <c r="IYQ927" s="28"/>
      <c r="IYR927" s="28"/>
      <c r="IYS927" s="28"/>
      <c r="IYT927" s="28"/>
      <c r="IYU927" s="28"/>
      <c r="IYV927" s="28"/>
      <c r="IYW927" s="28"/>
      <c r="IYX927" s="28"/>
      <c r="IYY927" s="28"/>
      <c r="IYZ927" s="28"/>
      <c r="IZA927" s="28"/>
      <c r="IZB927" s="28"/>
      <c r="IZC927" s="28"/>
      <c r="IZD927" s="28"/>
      <c r="IZE927" s="28"/>
      <c r="IZF927" s="28"/>
      <c r="IZG927" s="28"/>
      <c r="IZH927" s="28"/>
      <c r="IZI927" s="28"/>
      <c r="IZJ927" s="28"/>
      <c r="IZK927" s="28"/>
      <c r="IZL927" s="28"/>
      <c r="IZM927" s="28"/>
      <c r="IZN927" s="28"/>
      <c r="IZO927" s="28"/>
      <c r="IZP927" s="28"/>
      <c r="IZQ927" s="28"/>
      <c r="IZR927" s="28"/>
      <c r="IZS927" s="28"/>
      <c r="IZT927" s="28"/>
      <c r="IZU927" s="28"/>
      <c r="IZV927" s="28"/>
      <c r="IZW927" s="28"/>
      <c r="IZX927" s="28"/>
      <c r="IZY927" s="28"/>
      <c r="IZZ927" s="28"/>
      <c r="JAA927" s="28"/>
      <c r="JAB927" s="28"/>
      <c r="JAC927" s="28"/>
      <c r="JAD927" s="28"/>
      <c r="JAE927" s="28"/>
      <c r="JAF927" s="28"/>
      <c r="JAG927" s="28"/>
      <c r="JAH927" s="28"/>
      <c r="JAI927" s="28"/>
      <c r="JAJ927" s="28"/>
      <c r="JAK927" s="28"/>
      <c r="JAL927" s="28"/>
      <c r="JAM927" s="28"/>
      <c r="JAN927" s="28"/>
      <c r="JAO927" s="28"/>
      <c r="JAP927" s="28"/>
      <c r="JAQ927" s="28"/>
      <c r="JAR927" s="28"/>
      <c r="JAS927" s="28"/>
      <c r="JAT927" s="28"/>
      <c r="JAU927" s="28"/>
      <c r="JAV927" s="28"/>
      <c r="JAW927" s="28"/>
      <c r="JAX927" s="28"/>
      <c r="JAY927" s="28"/>
      <c r="JAZ927" s="28"/>
      <c r="JBA927" s="28"/>
      <c r="JBB927" s="28"/>
      <c r="JBC927" s="28"/>
      <c r="JBD927" s="28"/>
      <c r="JBE927" s="28"/>
      <c r="JBF927" s="28"/>
      <c r="JBG927" s="28"/>
      <c r="JBH927" s="28"/>
      <c r="JBI927" s="28"/>
      <c r="JBJ927" s="28"/>
      <c r="JBK927" s="28"/>
      <c r="JBL927" s="28"/>
      <c r="JBM927" s="28"/>
      <c r="JBN927" s="28"/>
      <c r="JBO927" s="28"/>
      <c r="JBP927" s="28"/>
      <c r="JBQ927" s="28"/>
      <c r="JBR927" s="28"/>
      <c r="JBS927" s="28"/>
      <c r="JBT927" s="28"/>
      <c r="JBU927" s="28"/>
      <c r="JBV927" s="28"/>
      <c r="JBW927" s="28"/>
      <c r="JBX927" s="28"/>
      <c r="JBY927" s="28"/>
      <c r="JBZ927" s="28"/>
      <c r="JCA927" s="28"/>
      <c r="JCB927" s="28"/>
      <c r="JCC927" s="28"/>
      <c r="JCD927" s="28"/>
      <c r="JCE927" s="28"/>
      <c r="JCF927" s="28"/>
      <c r="JCG927" s="28"/>
      <c r="JCH927" s="28"/>
      <c r="JCI927" s="28"/>
      <c r="JCJ927" s="28"/>
      <c r="JCK927" s="28"/>
      <c r="JCL927" s="28"/>
      <c r="JCM927" s="28"/>
      <c r="JCN927" s="28"/>
      <c r="JCO927" s="28"/>
      <c r="JCP927" s="28"/>
      <c r="JCQ927" s="28"/>
      <c r="JCR927" s="28"/>
      <c r="JCS927" s="28"/>
      <c r="JCT927" s="28"/>
      <c r="JCU927" s="28"/>
      <c r="JCV927" s="28"/>
      <c r="JCW927" s="28"/>
      <c r="JCX927" s="28"/>
      <c r="JCY927" s="28"/>
      <c r="JCZ927" s="28"/>
      <c r="JDA927" s="28"/>
      <c r="JDB927" s="28"/>
      <c r="JDC927" s="28"/>
      <c r="JDD927" s="28"/>
      <c r="JDE927" s="28"/>
      <c r="JDF927" s="28"/>
      <c r="JDG927" s="28"/>
      <c r="JDH927" s="28"/>
      <c r="JDI927" s="28"/>
      <c r="JDJ927" s="28"/>
      <c r="JDK927" s="28"/>
      <c r="JDL927" s="28"/>
      <c r="JDM927" s="28"/>
      <c r="JDN927" s="28"/>
      <c r="JDO927" s="28"/>
      <c r="JDP927" s="28"/>
      <c r="JDQ927" s="28"/>
      <c r="JDR927" s="28"/>
      <c r="JDS927" s="28"/>
      <c r="JDT927" s="28"/>
      <c r="JDU927" s="28"/>
      <c r="JDV927" s="28"/>
      <c r="JDW927" s="28"/>
      <c r="JDX927" s="28"/>
      <c r="JDY927" s="28"/>
      <c r="JDZ927" s="28"/>
      <c r="JEA927" s="28"/>
      <c r="JEB927" s="28"/>
      <c r="JEC927" s="28"/>
      <c r="JED927" s="28"/>
      <c r="JEE927" s="28"/>
      <c r="JEF927" s="28"/>
      <c r="JEG927" s="28"/>
      <c r="JEH927" s="28"/>
      <c r="JEI927" s="28"/>
      <c r="JEJ927" s="28"/>
      <c r="JEK927" s="28"/>
      <c r="JEL927" s="28"/>
      <c r="JEM927" s="28"/>
      <c r="JEN927" s="28"/>
      <c r="JEO927" s="28"/>
      <c r="JEP927" s="28"/>
      <c r="JEQ927" s="28"/>
      <c r="JER927" s="28"/>
      <c r="JES927" s="28"/>
      <c r="JET927" s="28"/>
      <c r="JEU927" s="28"/>
      <c r="JEV927" s="28"/>
      <c r="JEW927" s="28"/>
      <c r="JEX927" s="28"/>
      <c r="JEY927" s="28"/>
      <c r="JEZ927" s="28"/>
      <c r="JFA927" s="28"/>
      <c r="JFB927" s="28"/>
      <c r="JFC927" s="28"/>
      <c r="JFD927" s="28"/>
      <c r="JFE927" s="28"/>
      <c r="JFF927" s="28"/>
      <c r="JFG927" s="28"/>
      <c r="JFH927" s="28"/>
      <c r="JFI927" s="28"/>
      <c r="JFJ927" s="28"/>
      <c r="JFK927" s="28"/>
      <c r="JFL927" s="28"/>
      <c r="JFM927" s="28"/>
      <c r="JFN927" s="28"/>
      <c r="JFO927" s="28"/>
      <c r="JFP927" s="28"/>
      <c r="JFQ927" s="28"/>
      <c r="JFR927" s="28"/>
      <c r="JFS927" s="28"/>
      <c r="JFT927" s="28"/>
      <c r="JFU927" s="28"/>
      <c r="JFV927" s="28"/>
      <c r="JFW927" s="28"/>
      <c r="JFX927" s="28"/>
      <c r="JFY927" s="28"/>
      <c r="JFZ927" s="28"/>
      <c r="JGA927" s="28"/>
      <c r="JGB927" s="28"/>
      <c r="JGC927" s="28"/>
      <c r="JGD927" s="28"/>
      <c r="JGE927" s="28"/>
      <c r="JGF927" s="28"/>
      <c r="JGG927" s="28"/>
      <c r="JGH927" s="28"/>
      <c r="JGI927" s="28"/>
      <c r="JGJ927" s="28"/>
      <c r="JGK927" s="28"/>
      <c r="JGL927" s="28"/>
      <c r="JGM927" s="28"/>
      <c r="JGN927" s="28"/>
      <c r="JGO927" s="28"/>
      <c r="JGP927" s="28"/>
      <c r="JGQ927" s="28"/>
      <c r="JGR927" s="28"/>
      <c r="JGS927" s="28"/>
      <c r="JGT927" s="28"/>
      <c r="JGU927" s="28"/>
      <c r="JGV927" s="28"/>
      <c r="JGW927" s="28"/>
      <c r="JGX927" s="28"/>
      <c r="JGY927" s="28"/>
      <c r="JGZ927" s="28"/>
      <c r="JHA927" s="28"/>
      <c r="JHB927" s="28"/>
      <c r="JHC927" s="28"/>
      <c r="JHD927" s="28"/>
      <c r="JHE927" s="28"/>
      <c r="JHF927" s="28"/>
      <c r="JHG927" s="28"/>
      <c r="JHH927" s="28"/>
      <c r="JHI927" s="28"/>
      <c r="JHJ927" s="28"/>
      <c r="JHK927" s="28"/>
      <c r="JHL927" s="28"/>
      <c r="JHM927" s="28"/>
      <c r="JHN927" s="28"/>
      <c r="JHO927" s="28"/>
      <c r="JHP927" s="28"/>
      <c r="JHQ927" s="28"/>
      <c r="JHR927" s="28"/>
      <c r="JHS927" s="28"/>
      <c r="JHT927" s="28"/>
      <c r="JHU927" s="28"/>
      <c r="JHV927" s="28"/>
      <c r="JHW927" s="28"/>
      <c r="JHX927" s="28"/>
      <c r="JHY927" s="28"/>
      <c r="JHZ927" s="28"/>
      <c r="JIA927" s="28"/>
      <c r="JIB927" s="28"/>
      <c r="JIC927" s="28"/>
      <c r="JID927" s="28"/>
      <c r="JIE927" s="28"/>
      <c r="JIF927" s="28"/>
      <c r="JIG927" s="28"/>
      <c r="JIH927" s="28"/>
      <c r="JII927" s="28"/>
      <c r="JIJ927" s="28"/>
      <c r="JIK927" s="28"/>
      <c r="JIL927" s="28"/>
      <c r="JIM927" s="28"/>
      <c r="JIN927" s="28"/>
      <c r="JIO927" s="28"/>
      <c r="JIP927" s="28"/>
      <c r="JIQ927" s="28"/>
      <c r="JIR927" s="28"/>
      <c r="JIS927" s="28"/>
      <c r="JIT927" s="28"/>
      <c r="JIU927" s="28"/>
      <c r="JIV927" s="28"/>
      <c r="JIW927" s="28"/>
      <c r="JIX927" s="28"/>
      <c r="JIY927" s="28"/>
      <c r="JIZ927" s="28"/>
      <c r="JJA927" s="28"/>
      <c r="JJB927" s="28"/>
      <c r="JJC927" s="28"/>
      <c r="JJD927" s="28"/>
      <c r="JJE927" s="28"/>
      <c r="JJF927" s="28"/>
      <c r="JJG927" s="28"/>
      <c r="JJH927" s="28"/>
      <c r="JJI927" s="28"/>
      <c r="JJJ927" s="28"/>
      <c r="JJK927" s="28"/>
      <c r="JJL927" s="28"/>
      <c r="JJM927" s="28"/>
      <c r="JJN927" s="28"/>
      <c r="JJO927" s="28"/>
      <c r="JJP927" s="28"/>
      <c r="JJQ927" s="28"/>
      <c r="JJR927" s="28"/>
      <c r="JJS927" s="28"/>
      <c r="JJT927" s="28"/>
      <c r="JJU927" s="28"/>
      <c r="JJV927" s="28"/>
      <c r="JJW927" s="28"/>
      <c r="JJX927" s="28"/>
      <c r="JJY927" s="28"/>
      <c r="JJZ927" s="28"/>
      <c r="JKA927" s="28"/>
      <c r="JKB927" s="28"/>
      <c r="JKC927" s="28"/>
      <c r="JKD927" s="28"/>
      <c r="JKE927" s="28"/>
      <c r="JKF927" s="28"/>
      <c r="JKG927" s="28"/>
      <c r="JKH927" s="28"/>
      <c r="JKI927" s="28"/>
      <c r="JKJ927" s="28"/>
      <c r="JKK927" s="28"/>
      <c r="JKL927" s="28"/>
      <c r="JKM927" s="28"/>
      <c r="JKN927" s="28"/>
      <c r="JKO927" s="28"/>
      <c r="JKP927" s="28"/>
      <c r="JKQ927" s="28"/>
      <c r="JKR927" s="28"/>
      <c r="JKS927" s="28"/>
      <c r="JKT927" s="28"/>
      <c r="JKU927" s="28"/>
      <c r="JKV927" s="28"/>
      <c r="JKW927" s="28"/>
      <c r="JKX927" s="28"/>
      <c r="JKY927" s="28"/>
      <c r="JKZ927" s="28"/>
      <c r="JLA927" s="28"/>
      <c r="JLB927" s="28"/>
      <c r="JLC927" s="28"/>
      <c r="JLD927" s="28"/>
      <c r="JLE927" s="28"/>
      <c r="JLF927" s="28"/>
      <c r="JLG927" s="28"/>
      <c r="JLH927" s="28"/>
      <c r="JLI927" s="28"/>
      <c r="JLJ927" s="28"/>
      <c r="JLK927" s="28"/>
      <c r="JLL927" s="28"/>
      <c r="JLM927" s="28"/>
      <c r="JLN927" s="28"/>
      <c r="JLO927" s="28"/>
      <c r="JLP927" s="28"/>
      <c r="JLQ927" s="28"/>
      <c r="JLR927" s="28"/>
      <c r="JLS927" s="28"/>
      <c r="JLT927" s="28"/>
      <c r="JLU927" s="28"/>
      <c r="JLV927" s="28"/>
      <c r="JLW927" s="28"/>
      <c r="JLX927" s="28"/>
      <c r="JLY927" s="28"/>
      <c r="JLZ927" s="28"/>
      <c r="JMA927" s="28"/>
      <c r="JMB927" s="28"/>
      <c r="JMC927" s="28"/>
      <c r="JMD927" s="28"/>
      <c r="JME927" s="28"/>
      <c r="JMF927" s="28"/>
      <c r="JMG927" s="28"/>
      <c r="JMH927" s="28"/>
      <c r="JMI927" s="28"/>
      <c r="JMJ927" s="28"/>
      <c r="JMK927" s="28"/>
      <c r="JML927" s="28"/>
      <c r="JMM927" s="28"/>
      <c r="JMN927" s="28"/>
      <c r="JMO927" s="28"/>
      <c r="JMP927" s="28"/>
      <c r="JMQ927" s="28"/>
      <c r="JMR927" s="28"/>
      <c r="JMS927" s="28"/>
      <c r="JMT927" s="28"/>
      <c r="JMU927" s="28"/>
      <c r="JMV927" s="28"/>
      <c r="JMW927" s="28"/>
      <c r="JMX927" s="28"/>
      <c r="JMY927" s="28"/>
      <c r="JMZ927" s="28"/>
      <c r="JNA927" s="28"/>
      <c r="JNB927" s="28"/>
      <c r="JNC927" s="28"/>
      <c r="JND927" s="28"/>
      <c r="JNE927" s="28"/>
      <c r="JNF927" s="28"/>
      <c r="JNG927" s="28"/>
      <c r="JNH927" s="28"/>
      <c r="JNI927" s="28"/>
      <c r="JNJ927" s="28"/>
      <c r="JNK927" s="28"/>
      <c r="JNL927" s="28"/>
      <c r="JNM927" s="28"/>
      <c r="JNN927" s="28"/>
      <c r="JNO927" s="28"/>
      <c r="JNP927" s="28"/>
      <c r="JNQ927" s="28"/>
      <c r="JNR927" s="28"/>
      <c r="JNS927" s="28"/>
      <c r="JNT927" s="28"/>
      <c r="JNU927" s="28"/>
      <c r="JNV927" s="28"/>
      <c r="JNW927" s="28"/>
      <c r="JNX927" s="28"/>
      <c r="JNY927" s="28"/>
      <c r="JNZ927" s="28"/>
      <c r="JOA927" s="28"/>
      <c r="JOB927" s="28"/>
      <c r="JOC927" s="28"/>
      <c r="JOD927" s="28"/>
      <c r="JOE927" s="28"/>
      <c r="JOF927" s="28"/>
      <c r="JOG927" s="28"/>
      <c r="JOH927" s="28"/>
      <c r="JOI927" s="28"/>
      <c r="JOJ927" s="28"/>
      <c r="JOK927" s="28"/>
      <c r="JOL927" s="28"/>
      <c r="JOM927" s="28"/>
      <c r="JON927" s="28"/>
      <c r="JOO927" s="28"/>
      <c r="JOP927" s="28"/>
      <c r="JOQ927" s="28"/>
      <c r="JOR927" s="28"/>
      <c r="JOS927" s="28"/>
      <c r="JOT927" s="28"/>
      <c r="JOU927" s="28"/>
      <c r="JOV927" s="28"/>
      <c r="JOW927" s="28"/>
      <c r="JOX927" s="28"/>
      <c r="JOY927" s="28"/>
      <c r="JOZ927" s="28"/>
      <c r="JPA927" s="28"/>
      <c r="JPB927" s="28"/>
      <c r="JPC927" s="28"/>
      <c r="JPD927" s="28"/>
      <c r="JPE927" s="28"/>
      <c r="JPF927" s="28"/>
      <c r="JPG927" s="28"/>
      <c r="JPH927" s="28"/>
      <c r="JPI927" s="28"/>
      <c r="JPJ927" s="28"/>
      <c r="JPK927" s="28"/>
      <c r="JPL927" s="28"/>
      <c r="JPM927" s="28"/>
      <c r="JPN927" s="28"/>
      <c r="JPO927" s="28"/>
      <c r="JPP927" s="28"/>
      <c r="JPQ927" s="28"/>
      <c r="JPR927" s="28"/>
      <c r="JPS927" s="28"/>
      <c r="JPT927" s="28"/>
      <c r="JPU927" s="28"/>
      <c r="JPV927" s="28"/>
      <c r="JPW927" s="28"/>
      <c r="JPX927" s="28"/>
      <c r="JPY927" s="28"/>
      <c r="JPZ927" s="28"/>
      <c r="JQA927" s="28"/>
      <c r="JQB927" s="28"/>
      <c r="JQC927" s="28"/>
      <c r="JQD927" s="28"/>
      <c r="JQE927" s="28"/>
      <c r="JQF927" s="28"/>
      <c r="JQG927" s="28"/>
      <c r="JQH927" s="28"/>
      <c r="JQI927" s="28"/>
      <c r="JQJ927" s="28"/>
      <c r="JQK927" s="28"/>
      <c r="JQL927" s="28"/>
      <c r="JQM927" s="28"/>
      <c r="JQN927" s="28"/>
      <c r="JQO927" s="28"/>
      <c r="JQP927" s="28"/>
      <c r="JQQ927" s="28"/>
      <c r="JQR927" s="28"/>
      <c r="JQS927" s="28"/>
      <c r="JQT927" s="28"/>
      <c r="JQU927" s="28"/>
      <c r="JQV927" s="28"/>
      <c r="JQW927" s="28"/>
      <c r="JQX927" s="28"/>
      <c r="JQY927" s="28"/>
      <c r="JQZ927" s="28"/>
      <c r="JRA927" s="28"/>
      <c r="JRB927" s="28"/>
      <c r="JRC927" s="28"/>
      <c r="JRD927" s="28"/>
      <c r="JRE927" s="28"/>
      <c r="JRF927" s="28"/>
      <c r="JRG927" s="28"/>
      <c r="JRH927" s="28"/>
      <c r="JRI927" s="28"/>
      <c r="JRJ927" s="28"/>
      <c r="JRK927" s="28"/>
      <c r="JRL927" s="28"/>
      <c r="JRM927" s="28"/>
      <c r="JRN927" s="28"/>
      <c r="JRO927" s="28"/>
      <c r="JRP927" s="28"/>
      <c r="JRQ927" s="28"/>
      <c r="JRR927" s="28"/>
      <c r="JRS927" s="28"/>
      <c r="JRT927" s="28"/>
      <c r="JRU927" s="28"/>
      <c r="JRV927" s="28"/>
      <c r="JRW927" s="28"/>
      <c r="JRX927" s="28"/>
      <c r="JRY927" s="28"/>
      <c r="JRZ927" s="28"/>
      <c r="JSA927" s="28"/>
      <c r="JSB927" s="28"/>
      <c r="JSC927" s="28"/>
      <c r="JSD927" s="28"/>
      <c r="JSE927" s="28"/>
      <c r="JSF927" s="28"/>
      <c r="JSG927" s="28"/>
      <c r="JSH927" s="28"/>
      <c r="JSI927" s="28"/>
      <c r="JSJ927" s="28"/>
      <c r="JSK927" s="28"/>
      <c r="JSL927" s="28"/>
      <c r="JSM927" s="28"/>
      <c r="JSN927" s="28"/>
      <c r="JSO927" s="28"/>
      <c r="JSP927" s="28"/>
      <c r="JSQ927" s="28"/>
      <c r="JSR927" s="28"/>
      <c r="JSS927" s="28"/>
      <c r="JST927" s="28"/>
      <c r="JSU927" s="28"/>
      <c r="JSV927" s="28"/>
      <c r="JSW927" s="28"/>
      <c r="JSX927" s="28"/>
      <c r="JSY927" s="28"/>
      <c r="JSZ927" s="28"/>
      <c r="JTA927" s="28"/>
      <c r="JTB927" s="28"/>
      <c r="JTC927" s="28"/>
      <c r="JTD927" s="28"/>
      <c r="JTE927" s="28"/>
      <c r="JTF927" s="28"/>
      <c r="JTG927" s="28"/>
      <c r="JTH927" s="28"/>
      <c r="JTI927" s="28"/>
      <c r="JTJ927" s="28"/>
      <c r="JTK927" s="28"/>
      <c r="JTL927" s="28"/>
      <c r="JTM927" s="28"/>
      <c r="JTN927" s="28"/>
      <c r="JTO927" s="28"/>
      <c r="JTP927" s="28"/>
      <c r="JTQ927" s="28"/>
      <c r="JTR927" s="28"/>
      <c r="JTS927" s="28"/>
      <c r="JTT927" s="28"/>
      <c r="JTU927" s="28"/>
      <c r="JTV927" s="28"/>
      <c r="JTW927" s="28"/>
      <c r="JTX927" s="28"/>
      <c r="JTY927" s="28"/>
      <c r="JTZ927" s="28"/>
      <c r="JUA927" s="28"/>
      <c r="JUB927" s="28"/>
      <c r="JUC927" s="28"/>
      <c r="JUD927" s="28"/>
      <c r="JUE927" s="28"/>
      <c r="JUF927" s="28"/>
      <c r="JUG927" s="28"/>
      <c r="JUH927" s="28"/>
      <c r="JUI927" s="28"/>
      <c r="JUJ927" s="28"/>
      <c r="JUK927" s="28"/>
      <c r="JUL927" s="28"/>
      <c r="JUM927" s="28"/>
      <c r="JUN927" s="28"/>
      <c r="JUO927" s="28"/>
      <c r="JUP927" s="28"/>
      <c r="JUQ927" s="28"/>
      <c r="JUR927" s="28"/>
      <c r="JUS927" s="28"/>
      <c r="JUT927" s="28"/>
      <c r="JUU927" s="28"/>
      <c r="JUV927" s="28"/>
      <c r="JUW927" s="28"/>
      <c r="JUX927" s="28"/>
      <c r="JUY927" s="28"/>
      <c r="JUZ927" s="28"/>
      <c r="JVA927" s="28"/>
      <c r="JVB927" s="28"/>
      <c r="JVC927" s="28"/>
      <c r="JVD927" s="28"/>
      <c r="JVE927" s="28"/>
      <c r="JVF927" s="28"/>
      <c r="JVG927" s="28"/>
      <c r="JVH927" s="28"/>
      <c r="JVI927" s="28"/>
      <c r="JVJ927" s="28"/>
      <c r="JVK927" s="28"/>
      <c r="JVL927" s="28"/>
      <c r="JVM927" s="28"/>
      <c r="JVN927" s="28"/>
      <c r="JVO927" s="28"/>
      <c r="JVP927" s="28"/>
      <c r="JVQ927" s="28"/>
      <c r="JVR927" s="28"/>
      <c r="JVS927" s="28"/>
      <c r="JVT927" s="28"/>
      <c r="JVU927" s="28"/>
      <c r="JVV927" s="28"/>
      <c r="JVW927" s="28"/>
      <c r="JVX927" s="28"/>
      <c r="JVY927" s="28"/>
      <c r="JVZ927" s="28"/>
      <c r="JWA927" s="28"/>
      <c r="JWB927" s="28"/>
      <c r="JWC927" s="28"/>
      <c r="JWD927" s="28"/>
      <c r="JWE927" s="28"/>
      <c r="JWF927" s="28"/>
      <c r="JWG927" s="28"/>
      <c r="JWH927" s="28"/>
      <c r="JWI927" s="28"/>
      <c r="JWJ927" s="28"/>
      <c r="JWK927" s="28"/>
      <c r="JWL927" s="28"/>
      <c r="JWM927" s="28"/>
      <c r="JWN927" s="28"/>
      <c r="JWO927" s="28"/>
      <c r="JWP927" s="28"/>
      <c r="JWQ927" s="28"/>
      <c r="JWR927" s="28"/>
      <c r="JWS927" s="28"/>
      <c r="JWT927" s="28"/>
      <c r="JWU927" s="28"/>
      <c r="JWV927" s="28"/>
      <c r="JWW927" s="28"/>
      <c r="JWX927" s="28"/>
      <c r="JWY927" s="28"/>
      <c r="JWZ927" s="28"/>
      <c r="JXA927" s="28"/>
      <c r="JXB927" s="28"/>
      <c r="JXC927" s="28"/>
      <c r="JXD927" s="28"/>
      <c r="JXE927" s="28"/>
      <c r="JXF927" s="28"/>
      <c r="JXG927" s="28"/>
      <c r="JXH927" s="28"/>
      <c r="JXI927" s="28"/>
      <c r="JXJ927" s="28"/>
      <c r="JXK927" s="28"/>
      <c r="JXL927" s="28"/>
      <c r="JXM927" s="28"/>
      <c r="JXN927" s="28"/>
      <c r="JXO927" s="28"/>
      <c r="JXP927" s="28"/>
      <c r="JXQ927" s="28"/>
      <c r="JXR927" s="28"/>
      <c r="JXS927" s="28"/>
      <c r="JXT927" s="28"/>
      <c r="JXU927" s="28"/>
      <c r="JXV927" s="28"/>
      <c r="JXW927" s="28"/>
      <c r="JXX927" s="28"/>
      <c r="JXY927" s="28"/>
      <c r="JXZ927" s="28"/>
      <c r="JYA927" s="28"/>
      <c r="JYB927" s="28"/>
      <c r="JYC927" s="28"/>
      <c r="JYD927" s="28"/>
      <c r="JYE927" s="28"/>
      <c r="JYF927" s="28"/>
      <c r="JYG927" s="28"/>
      <c r="JYH927" s="28"/>
      <c r="JYI927" s="28"/>
      <c r="JYJ927" s="28"/>
      <c r="JYK927" s="28"/>
      <c r="JYL927" s="28"/>
      <c r="JYM927" s="28"/>
      <c r="JYN927" s="28"/>
      <c r="JYO927" s="28"/>
      <c r="JYP927" s="28"/>
      <c r="JYQ927" s="28"/>
      <c r="JYR927" s="28"/>
      <c r="JYS927" s="28"/>
      <c r="JYT927" s="28"/>
      <c r="JYU927" s="28"/>
      <c r="JYV927" s="28"/>
      <c r="JYW927" s="28"/>
      <c r="JYX927" s="28"/>
      <c r="JYY927" s="28"/>
      <c r="JYZ927" s="28"/>
      <c r="JZA927" s="28"/>
      <c r="JZB927" s="28"/>
      <c r="JZC927" s="28"/>
      <c r="JZD927" s="28"/>
      <c r="JZE927" s="28"/>
      <c r="JZF927" s="28"/>
      <c r="JZG927" s="28"/>
      <c r="JZH927" s="28"/>
      <c r="JZI927" s="28"/>
      <c r="JZJ927" s="28"/>
      <c r="JZK927" s="28"/>
      <c r="JZL927" s="28"/>
      <c r="JZM927" s="28"/>
      <c r="JZN927" s="28"/>
      <c r="JZO927" s="28"/>
      <c r="JZP927" s="28"/>
      <c r="JZQ927" s="28"/>
      <c r="JZR927" s="28"/>
      <c r="JZS927" s="28"/>
      <c r="JZT927" s="28"/>
      <c r="JZU927" s="28"/>
      <c r="JZV927" s="28"/>
      <c r="JZW927" s="28"/>
      <c r="JZX927" s="28"/>
      <c r="JZY927" s="28"/>
      <c r="JZZ927" s="28"/>
      <c r="KAA927" s="28"/>
      <c r="KAB927" s="28"/>
      <c r="KAC927" s="28"/>
      <c r="KAD927" s="28"/>
      <c r="KAE927" s="28"/>
      <c r="KAF927" s="28"/>
      <c r="KAG927" s="28"/>
      <c r="KAH927" s="28"/>
      <c r="KAI927" s="28"/>
      <c r="KAJ927" s="28"/>
      <c r="KAK927" s="28"/>
      <c r="KAL927" s="28"/>
      <c r="KAM927" s="28"/>
      <c r="KAN927" s="28"/>
      <c r="KAO927" s="28"/>
      <c r="KAP927" s="28"/>
      <c r="KAQ927" s="28"/>
      <c r="KAR927" s="28"/>
      <c r="KAS927" s="28"/>
      <c r="KAT927" s="28"/>
      <c r="KAU927" s="28"/>
      <c r="KAV927" s="28"/>
      <c r="KAW927" s="28"/>
      <c r="KAX927" s="28"/>
      <c r="KAY927" s="28"/>
      <c r="KAZ927" s="28"/>
      <c r="KBA927" s="28"/>
      <c r="KBB927" s="28"/>
      <c r="KBC927" s="28"/>
      <c r="KBD927" s="28"/>
      <c r="KBE927" s="28"/>
      <c r="KBF927" s="28"/>
      <c r="KBG927" s="28"/>
      <c r="KBH927" s="28"/>
      <c r="KBI927" s="28"/>
      <c r="KBJ927" s="28"/>
      <c r="KBK927" s="28"/>
      <c r="KBL927" s="28"/>
      <c r="KBM927" s="28"/>
      <c r="KBN927" s="28"/>
      <c r="KBO927" s="28"/>
      <c r="KBP927" s="28"/>
      <c r="KBQ927" s="28"/>
      <c r="KBR927" s="28"/>
      <c r="KBS927" s="28"/>
      <c r="KBT927" s="28"/>
      <c r="KBU927" s="28"/>
      <c r="KBV927" s="28"/>
      <c r="KBW927" s="28"/>
      <c r="KBX927" s="28"/>
      <c r="KBY927" s="28"/>
      <c r="KBZ927" s="28"/>
      <c r="KCA927" s="28"/>
      <c r="KCB927" s="28"/>
      <c r="KCC927" s="28"/>
      <c r="KCD927" s="28"/>
      <c r="KCE927" s="28"/>
      <c r="KCF927" s="28"/>
      <c r="KCG927" s="28"/>
      <c r="KCH927" s="28"/>
      <c r="KCI927" s="28"/>
      <c r="KCJ927" s="28"/>
      <c r="KCK927" s="28"/>
      <c r="KCL927" s="28"/>
      <c r="KCM927" s="28"/>
      <c r="KCN927" s="28"/>
      <c r="KCO927" s="28"/>
      <c r="KCP927" s="28"/>
      <c r="KCQ927" s="28"/>
      <c r="KCR927" s="28"/>
      <c r="KCS927" s="28"/>
      <c r="KCT927" s="28"/>
      <c r="KCU927" s="28"/>
      <c r="KCV927" s="28"/>
      <c r="KCW927" s="28"/>
      <c r="KCX927" s="28"/>
      <c r="KCY927" s="28"/>
      <c r="KCZ927" s="28"/>
      <c r="KDA927" s="28"/>
      <c r="KDB927" s="28"/>
      <c r="KDC927" s="28"/>
      <c r="KDD927" s="28"/>
      <c r="KDE927" s="28"/>
      <c r="KDF927" s="28"/>
      <c r="KDG927" s="28"/>
      <c r="KDH927" s="28"/>
      <c r="KDI927" s="28"/>
      <c r="KDJ927" s="28"/>
      <c r="KDK927" s="28"/>
      <c r="KDL927" s="28"/>
      <c r="KDM927" s="28"/>
      <c r="KDN927" s="28"/>
      <c r="KDO927" s="28"/>
      <c r="KDP927" s="28"/>
      <c r="KDQ927" s="28"/>
      <c r="KDR927" s="28"/>
      <c r="KDS927" s="28"/>
      <c r="KDT927" s="28"/>
      <c r="KDU927" s="28"/>
      <c r="KDV927" s="28"/>
      <c r="KDW927" s="28"/>
      <c r="KDX927" s="28"/>
      <c r="KDY927" s="28"/>
      <c r="KDZ927" s="28"/>
      <c r="KEA927" s="28"/>
      <c r="KEB927" s="28"/>
      <c r="KEC927" s="28"/>
      <c r="KED927" s="28"/>
      <c r="KEE927" s="28"/>
      <c r="KEF927" s="28"/>
      <c r="KEG927" s="28"/>
      <c r="KEH927" s="28"/>
      <c r="KEI927" s="28"/>
      <c r="KEJ927" s="28"/>
      <c r="KEK927" s="28"/>
      <c r="KEL927" s="28"/>
      <c r="KEM927" s="28"/>
      <c r="KEN927" s="28"/>
      <c r="KEO927" s="28"/>
      <c r="KEP927" s="28"/>
      <c r="KEQ927" s="28"/>
      <c r="KER927" s="28"/>
      <c r="KES927" s="28"/>
      <c r="KET927" s="28"/>
      <c r="KEU927" s="28"/>
      <c r="KEV927" s="28"/>
      <c r="KEW927" s="28"/>
      <c r="KEX927" s="28"/>
      <c r="KEY927" s="28"/>
      <c r="KEZ927" s="28"/>
      <c r="KFA927" s="28"/>
      <c r="KFB927" s="28"/>
      <c r="KFC927" s="28"/>
      <c r="KFD927" s="28"/>
      <c r="KFE927" s="28"/>
      <c r="KFF927" s="28"/>
      <c r="KFG927" s="28"/>
      <c r="KFH927" s="28"/>
      <c r="KFI927" s="28"/>
      <c r="KFJ927" s="28"/>
      <c r="KFK927" s="28"/>
      <c r="KFL927" s="28"/>
      <c r="KFM927" s="28"/>
      <c r="KFN927" s="28"/>
      <c r="KFO927" s="28"/>
      <c r="KFP927" s="28"/>
      <c r="KFQ927" s="28"/>
      <c r="KFR927" s="28"/>
      <c r="KFS927" s="28"/>
      <c r="KFT927" s="28"/>
      <c r="KFU927" s="28"/>
      <c r="KFV927" s="28"/>
      <c r="KFW927" s="28"/>
      <c r="KFX927" s="28"/>
      <c r="KFY927" s="28"/>
      <c r="KFZ927" s="28"/>
      <c r="KGA927" s="28"/>
      <c r="KGB927" s="28"/>
      <c r="KGC927" s="28"/>
      <c r="KGD927" s="28"/>
      <c r="KGE927" s="28"/>
      <c r="KGF927" s="28"/>
      <c r="KGG927" s="28"/>
      <c r="KGH927" s="28"/>
      <c r="KGI927" s="28"/>
      <c r="KGJ927" s="28"/>
      <c r="KGK927" s="28"/>
      <c r="KGL927" s="28"/>
      <c r="KGM927" s="28"/>
      <c r="KGN927" s="28"/>
      <c r="KGO927" s="28"/>
      <c r="KGP927" s="28"/>
      <c r="KGQ927" s="28"/>
      <c r="KGR927" s="28"/>
      <c r="KGS927" s="28"/>
      <c r="KGT927" s="28"/>
      <c r="KGU927" s="28"/>
      <c r="KGV927" s="28"/>
      <c r="KGW927" s="28"/>
      <c r="KGX927" s="28"/>
      <c r="KGY927" s="28"/>
      <c r="KGZ927" s="28"/>
      <c r="KHA927" s="28"/>
      <c r="KHB927" s="28"/>
      <c r="KHC927" s="28"/>
      <c r="KHD927" s="28"/>
      <c r="KHE927" s="28"/>
      <c r="KHF927" s="28"/>
      <c r="KHG927" s="28"/>
      <c r="KHH927" s="28"/>
      <c r="KHI927" s="28"/>
      <c r="KHJ927" s="28"/>
      <c r="KHK927" s="28"/>
      <c r="KHL927" s="28"/>
      <c r="KHM927" s="28"/>
      <c r="KHN927" s="28"/>
      <c r="KHO927" s="28"/>
      <c r="KHP927" s="28"/>
      <c r="KHQ927" s="28"/>
      <c r="KHR927" s="28"/>
      <c r="KHS927" s="28"/>
      <c r="KHT927" s="28"/>
      <c r="KHU927" s="28"/>
      <c r="KHV927" s="28"/>
      <c r="KHW927" s="28"/>
      <c r="KHX927" s="28"/>
      <c r="KHY927" s="28"/>
      <c r="KHZ927" s="28"/>
      <c r="KIA927" s="28"/>
      <c r="KIB927" s="28"/>
      <c r="KIC927" s="28"/>
      <c r="KID927" s="28"/>
      <c r="KIE927" s="28"/>
      <c r="KIF927" s="28"/>
      <c r="KIG927" s="28"/>
      <c r="KIH927" s="28"/>
      <c r="KII927" s="28"/>
      <c r="KIJ927" s="28"/>
      <c r="KIK927" s="28"/>
      <c r="KIL927" s="28"/>
      <c r="KIM927" s="28"/>
      <c r="KIN927" s="28"/>
      <c r="KIO927" s="28"/>
      <c r="KIP927" s="28"/>
      <c r="KIQ927" s="28"/>
      <c r="KIR927" s="28"/>
      <c r="KIS927" s="28"/>
      <c r="KIT927" s="28"/>
      <c r="KIU927" s="28"/>
      <c r="KIV927" s="28"/>
      <c r="KIW927" s="28"/>
      <c r="KIX927" s="28"/>
      <c r="KIY927" s="28"/>
      <c r="KIZ927" s="28"/>
      <c r="KJA927" s="28"/>
      <c r="KJB927" s="28"/>
      <c r="KJC927" s="28"/>
      <c r="KJD927" s="28"/>
      <c r="KJE927" s="28"/>
      <c r="KJF927" s="28"/>
      <c r="KJG927" s="28"/>
      <c r="KJH927" s="28"/>
      <c r="KJI927" s="28"/>
      <c r="KJJ927" s="28"/>
      <c r="KJK927" s="28"/>
      <c r="KJL927" s="28"/>
      <c r="KJM927" s="28"/>
      <c r="KJN927" s="28"/>
      <c r="KJO927" s="28"/>
      <c r="KJP927" s="28"/>
      <c r="KJQ927" s="28"/>
      <c r="KJR927" s="28"/>
      <c r="KJS927" s="28"/>
      <c r="KJT927" s="28"/>
      <c r="KJU927" s="28"/>
      <c r="KJV927" s="28"/>
      <c r="KJW927" s="28"/>
      <c r="KJX927" s="28"/>
      <c r="KJY927" s="28"/>
      <c r="KJZ927" s="28"/>
      <c r="KKA927" s="28"/>
      <c r="KKB927" s="28"/>
      <c r="KKC927" s="28"/>
      <c r="KKD927" s="28"/>
      <c r="KKE927" s="28"/>
      <c r="KKF927" s="28"/>
      <c r="KKG927" s="28"/>
      <c r="KKH927" s="28"/>
      <c r="KKI927" s="28"/>
      <c r="KKJ927" s="28"/>
      <c r="KKK927" s="28"/>
      <c r="KKL927" s="28"/>
      <c r="KKM927" s="28"/>
      <c r="KKN927" s="28"/>
      <c r="KKO927" s="28"/>
      <c r="KKP927" s="28"/>
      <c r="KKQ927" s="28"/>
      <c r="KKR927" s="28"/>
      <c r="KKS927" s="28"/>
      <c r="KKT927" s="28"/>
      <c r="KKU927" s="28"/>
      <c r="KKV927" s="28"/>
      <c r="KKW927" s="28"/>
      <c r="KKX927" s="28"/>
      <c r="KKY927" s="28"/>
      <c r="KKZ927" s="28"/>
      <c r="KLA927" s="28"/>
      <c r="KLB927" s="28"/>
      <c r="KLC927" s="28"/>
      <c r="KLD927" s="28"/>
      <c r="KLE927" s="28"/>
      <c r="KLF927" s="28"/>
      <c r="KLG927" s="28"/>
      <c r="KLH927" s="28"/>
      <c r="KLI927" s="28"/>
      <c r="KLJ927" s="28"/>
      <c r="KLK927" s="28"/>
      <c r="KLL927" s="28"/>
      <c r="KLM927" s="28"/>
      <c r="KLN927" s="28"/>
      <c r="KLO927" s="28"/>
      <c r="KLP927" s="28"/>
      <c r="KLQ927" s="28"/>
      <c r="KLR927" s="28"/>
      <c r="KLS927" s="28"/>
      <c r="KLT927" s="28"/>
      <c r="KLU927" s="28"/>
      <c r="KLV927" s="28"/>
      <c r="KLW927" s="28"/>
      <c r="KLX927" s="28"/>
      <c r="KLY927" s="28"/>
      <c r="KLZ927" s="28"/>
      <c r="KMA927" s="28"/>
      <c r="KMB927" s="28"/>
      <c r="KMC927" s="28"/>
      <c r="KMD927" s="28"/>
      <c r="KME927" s="28"/>
      <c r="KMF927" s="28"/>
      <c r="KMG927" s="28"/>
      <c r="KMH927" s="28"/>
      <c r="KMI927" s="28"/>
      <c r="KMJ927" s="28"/>
      <c r="KMK927" s="28"/>
      <c r="KML927" s="28"/>
      <c r="KMM927" s="28"/>
      <c r="KMN927" s="28"/>
      <c r="KMO927" s="28"/>
      <c r="KMP927" s="28"/>
      <c r="KMQ927" s="28"/>
      <c r="KMR927" s="28"/>
      <c r="KMS927" s="28"/>
      <c r="KMT927" s="28"/>
      <c r="KMU927" s="28"/>
      <c r="KMV927" s="28"/>
      <c r="KMW927" s="28"/>
      <c r="KMX927" s="28"/>
      <c r="KMY927" s="28"/>
      <c r="KMZ927" s="28"/>
      <c r="KNA927" s="28"/>
      <c r="KNB927" s="28"/>
      <c r="KNC927" s="28"/>
      <c r="KND927" s="28"/>
      <c r="KNE927" s="28"/>
      <c r="KNF927" s="28"/>
      <c r="KNG927" s="28"/>
      <c r="KNH927" s="28"/>
      <c r="KNI927" s="28"/>
      <c r="KNJ927" s="28"/>
      <c r="KNK927" s="28"/>
      <c r="KNL927" s="28"/>
      <c r="KNM927" s="28"/>
      <c r="KNN927" s="28"/>
      <c r="KNO927" s="28"/>
      <c r="KNP927" s="28"/>
      <c r="KNQ927" s="28"/>
      <c r="KNR927" s="28"/>
      <c r="KNS927" s="28"/>
      <c r="KNT927" s="28"/>
      <c r="KNU927" s="28"/>
      <c r="KNV927" s="28"/>
      <c r="KNW927" s="28"/>
      <c r="KNX927" s="28"/>
      <c r="KNY927" s="28"/>
      <c r="KNZ927" s="28"/>
      <c r="KOA927" s="28"/>
      <c r="KOB927" s="28"/>
      <c r="KOC927" s="28"/>
      <c r="KOD927" s="28"/>
      <c r="KOE927" s="28"/>
      <c r="KOF927" s="28"/>
      <c r="KOG927" s="28"/>
      <c r="KOH927" s="28"/>
      <c r="KOI927" s="28"/>
      <c r="KOJ927" s="28"/>
      <c r="KOK927" s="28"/>
      <c r="KOL927" s="28"/>
      <c r="KOM927" s="28"/>
      <c r="KON927" s="28"/>
      <c r="KOO927" s="28"/>
      <c r="KOP927" s="28"/>
      <c r="KOQ927" s="28"/>
      <c r="KOR927" s="28"/>
      <c r="KOS927" s="28"/>
      <c r="KOT927" s="28"/>
      <c r="KOU927" s="28"/>
      <c r="KOV927" s="28"/>
      <c r="KOW927" s="28"/>
      <c r="KOX927" s="28"/>
      <c r="KOY927" s="28"/>
      <c r="KOZ927" s="28"/>
      <c r="KPA927" s="28"/>
      <c r="KPB927" s="28"/>
      <c r="KPC927" s="28"/>
      <c r="KPD927" s="28"/>
      <c r="KPE927" s="28"/>
      <c r="KPF927" s="28"/>
      <c r="KPG927" s="28"/>
      <c r="KPH927" s="28"/>
      <c r="KPI927" s="28"/>
      <c r="KPJ927" s="28"/>
      <c r="KPK927" s="28"/>
      <c r="KPL927" s="28"/>
      <c r="KPM927" s="28"/>
      <c r="KPN927" s="28"/>
      <c r="KPO927" s="28"/>
      <c r="KPP927" s="28"/>
      <c r="KPQ927" s="28"/>
      <c r="KPR927" s="28"/>
      <c r="KPS927" s="28"/>
      <c r="KPT927" s="28"/>
      <c r="KPU927" s="28"/>
      <c r="KPV927" s="28"/>
      <c r="KPW927" s="28"/>
      <c r="KPX927" s="28"/>
      <c r="KPY927" s="28"/>
      <c r="KPZ927" s="28"/>
      <c r="KQA927" s="28"/>
      <c r="KQB927" s="28"/>
      <c r="KQC927" s="28"/>
      <c r="KQD927" s="28"/>
      <c r="KQE927" s="28"/>
      <c r="KQF927" s="28"/>
      <c r="KQG927" s="28"/>
      <c r="KQH927" s="28"/>
      <c r="KQI927" s="28"/>
      <c r="KQJ927" s="28"/>
      <c r="KQK927" s="28"/>
      <c r="KQL927" s="28"/>
      <c r="KQM927" s="28"/>
      <c r="KQN927" s="28"/>
      <c r="KQO927" s="28"/>
      <c r="KQP927" s="28"/>
      <c r="KQQ927" s="28"/>
      <c r="KQR927" s="28"/>
      <c r="KQS927" s="28"/>
      <c r="KQT927" s="28"/>
      <c r="KQU927" s="28"/>
      <c r="KQV927" s="28"/>
      <c r="KQW927" s="28"/>
      <c r="KQX927" s="28"/>
      <c r="KQY927" s="28"/>
      <c r="KQZ927" s="28"/>
      <c r="KRA927" s="28"/>
      <c r="KRB927" s="28"/>
      <c r="KRC927" s="28"/>
      <c r="KRD927" s="28"/>
      <c r="KRE927" s="28"/>
      <c r="KRF927" s="28"/>
      <c r="KRG927" s="28"/>
      <c r="KRH927" s="28"/>
      <c r="KRI927" s="28"/>
      <c r="KRJ927" s="28"/>
      <c r="KRK927" s="28"/>
      <c r="KRL927" s="28"/>
      <c r="KRM927" s="28"/>
      <c r="KRN927" s="28"/>
      <c r="KRO927" s="28"/>
      <c r="KRP927" s="28"/>
      <c r="KRQ927" s="28"/>
      <c r="KRR927" s="28"/>
      <c r="KRS927" s="28"/>
      <c r="KRT927" s="28"/>
      <c r="KRU927" s="28"/>
      <c r="KRV927" s="28"/>
      <c r="KRW927" s="28"/>
      <c r="KRX927" s="28"/>
      <c r="KRY927" s="28"/>
      <c r="KRZ927" s="28"/>
      <c r="KSA927" s="28"/>
      <c r="KSB927" s="28"/>
      <c r="KSC927" s="28"/>
      <c r="KSD927" s="28"/>
      <c r="KSE927" s="28"/>
      <c r="KSF927" s="28"/>
      <c r="KSG927" s="28"/>
      <c r="KSH927" s="28"/>
      <c r="KSI927" s="28"/>
      <c r="KSJ927" s="28"/>
      <c r="KSK927" s="28"/>
      <c r="KSL927" s="28"/>
      <c r="KSM927" s="28"/>
      <c r="KSN927" s="28"/>
      <c r="KSO927" s="28"/>
      <c r="KSP927" s="28"/>
      <c r="KSQ927" s="28"/>
      <c r="KSR927" s="28"/>
      <c r="KSS927" s="28"/>
      <c r="KST927" s="28"/>
      <c r="KSU927" s="28"/>
      <c r="KSV927" s="28"/>
      <c r="KSW927" s="28"/>
      <c r="KSX927" s="28"/>
      <c r="KSY927" s="28"/>
      <c r="KSZ927" s="28"/>
      <c r="KTA927" s="28"/>
      <c r="KTB927" s="28"/>
      <c r="KTC927" s="28"/>
      <c r="KTD927" s="28"/>
      <c r="KTE927" s="28"/>
      <c r="KTF927" s="28"/>
      <c r="KTG927" s="28"/>
      <c r="KTH927" s="28"/>
      <c r="KTI927" s="28"/>
      <c r="KTJ927" s="28"/>
      <c r="KTK927" s="28"/>
      <c r="KTL927" s="28"/>
      <c r="KTM927" s="28"/>
      <c r="KTN927" s="28"/>
      <c r="KTO927" s="28"/>
      <c r="KTP927" s="28"/>
      <c r="KTQ927" s="28"/>
      <c r="KTR927" s="28"/>
      <c r="KTS927" s="28"/>
      <c r="KTT927" s="28"/>
      <c r="KTU927" s="28"/>
      <c r="KTV927" s="28"/>
      <c r="KTW927" s="28"/>
      <c r="KTX927" s="28"/>
      <c r="KTY927" s="28"/>
      <c r="KTZ927" s="28"/>
      <c r="KUA927" s="28"/>
      <c r="KUB927" s="28"/>
      <c r="KUC927" s="28"/>
      <c r="KUD927" s="28"/>
      <c r="KUE927" s="28"/>
      <c r="KUF927" s="28"/>
      <c r="KUG927" s="28"/>
      <c r="KUH927" s="28"/>
      <c r="KUI927" s="28"/>
      <c r="KUJ927" s="28"/>
      <c r="KUK927" s="28"/>
      <c r="KUL927" s="28"/>
      <c r="KUM927" s="28"/>
      <c r="KUN927" s="28"/>
      <c r="KUO927" s="28"/>
      <c r="KUP927" s="28"/>
      <c r="KUQ927" s="28"/>
      <c r="KUR927" s="28"/>
      <c r="KUS927" s="28"/>
      <c r="KUT927" s="28"/>
      <c r="KUU927" s="28"/>
      <c r="KUV927" s="28"/>
      <c r="KUW927" s="28"/>
      <c r="KUX927" s="28"/>
      <c r="KUY927" s="28"/>
      <c r="KUZ927" s="28"/>
      <c r="KVA927" s="28"/>
      <c r="KVB927" s="28"/>
      <c r="KVC927" s="28"/>
      <c r="KVD927" s="28"/>
      <c r="KVE927" s="28"/>
      <c r="KVF927" s="28"/>
      <c r="KVG927" s="28"/>
      <c r="KVH927" s="28"/>
      <c r="KVI927" s="28"/>
      <c r="KVJ927" s="28"/>
      <c r="KVK927" s="28"/>
      <c r="KVL927" s="28"/>
      <c r="KVM927" s="28"/>
      <c r="KVN927" s="28"/>
      <c r="KVO927" s="28"/>
      <c r="KVP927" s="28"/>
      <c r="KVQ927" s="28"/>
      <c r="KVR927" s="28"/>
      <c r="KVS927" s="28"/>
      <c r="KVT927" s="28"/>
      <c r="KVU927" s="28"/>
      <c r="KVV927" s="28"/>
      <c r="KVW927" s="28"/>
      <c r="KVX927" s="28"/>
      <c r="KVY927" s="28"/>
      <c r="KVZ927" s="28"/>
      <c r="KWA927" s="28"/>
      <c r="KWB927" s="28"/>
      <c r="KWC927" s="28"/>
      <c r="KWD927" s="28"/>
      <c r="KWE927" s="28"/>
      <c r="KWF927" s="28"/>
      <c r="KWG927" s="28"/>
      <c r="KWH927" s="28"/>
      <c r="KWI927" s="28"/>
      <c r="KWJ927" s="28"/>
      <c r="KWK927" s="28"/>
      <c r="KWL927" s="28"/>
      <c r="KWM927" s="28"/>
      <c r="KWN927" s="28"/>
      <c r="KWO927" s="28"/>
      <c r="KWP927" s="28"/>
      <c r="KWQ927" s="28"/>
      <c r="KWR927" s="28"/>
      <c r="KWS927" s="28"/>
      <c r="KWT927" s="28"/>
      <c r="KWU927" s="28"/>
      <c r="KWV927" s="28"/>
      <c r="KWW927" s="28"/>
      <c r="KWX927" s="28"/>
      <c r="KWY927" s="28"/>
      <c r="KWZ927" s="28"/>
      <c r="KXA927" s="28"/>
      <c r="KXB927" s="28"/>
      <c r="KXC927" s="28"/>
      <c r="KXD927" s="28"/>
      <c r="KXE927" s="28"/>
      <c r="KXF927" s="28"/>
      <c r="KXG927" s="28"/>
      <c r="KXH927" s="28"/>
      <c r="KXI927" s="28"/>
      <c r="KXJ927" s="28"/>
      <c r="KXK927" s="28"/>
      <c r="KXL927" s="28"/>
      <c r="KXM927" s="28"/>
      <c r="KXN927" s="28"/>
      <c r="KXO927" s="28"/>
      <c r="KXP927" s="28"/>
      <c r="KXQ927" s="28"/>
      <c r="KXR927" s="28"/>
      <c r="KXS927" s="28"/>
      <c r="KXT927" s="28"/>
      <c r="KXU927" s="28"/>
      <c r="KXV927" s="28"/>
      <c r="KXW927" s="28"/>
      <c r="KXX927" s="28"/>
      <c r="KXY927" s="28"/>
      <c r="KXZ927" s="28"/>
      <c r="KYA927" s="28"/>
      <c r="KYB927" s="28"/>
      <c r="KYC927" s="28"/>
      <c r="KYD927" s="28"/>
      <c r="KYE927" s="28"/>
      <c r="KYF927" s="28"/>
      <c r="KYG927" s="28"/>
      <c r="KYH927" s="28"/>
      <c r="KYI927" s="28"/>
      <c r="KYJ927" s="28"/>
      <c r="KYK927" s="28"/>
      <c r="KYL927" s="28"/>
      <c r="KYM927" s="28"/>
      <c r="KYN927" s="28"/>
      <c r="KYO927" s="28"/>
      <c r="KYP927" s="28"/>
      <c r="KYQ927" s="28"/>
      <c r="KYR927" s="28"/>
      <c r="KYS927" s="28"/>
      <c r="KYT927" s="28"/>
      <c r="KYU927" s="28"/>
      <c r="KYV927" s="28"/>
      <c r="KYW927" s="28"/>
      <c r="KYX927" s="28"/>
      <c r="KYY927" s="28"/>
      <c r="KYZ927" s="28"/>
      <c r="KZA927" s="28"/>
      <c r="KZB927" s="28"/>
      <c r="KZC927" s="28"/>
      <c r="KZD927" s="28"/>
      <c r="KZE927" s="28"/>
      <c r="KZF927" s="28"/>
      <c r="KZG927" s="28"/>
      <c r="KZH927" s="28"/>
      <c r="KZI927" s="28"/>
      <c r="KZJ927" s="28"/>
      <c r="KZK927" s="28"/>
      <c r="KZL927" s="28"/>
      <c r="KZM927" s="28"/>
      <c r="KZN927" s="28"/>
      <c r="KZO927" s="28"/>
      <c r="KZP927" s="28"/>
      <c r="KZQ927" s="28"/>
      <c r="KZR927" s="28"/>
      <c r="KZS927" s="28"/>
      <c r="KZT927" s="28"/>
      <c r="KZU927" s="28"/>
      <c r="KZV927" s="28"/>
      <c r="KZW927" s="28"/>
      <c r="KZX927" s="28"/>
      <c r="KZY927" s="28"/>
      <c r="KZZ927" s="28"/>
      <c r="LAA927" s="28"/>
      <c r="LAB927" s="28"/>
      <c r="LAC927" s="28"/>
      <c r="LAD927" s="28"/>
      <c r="LAE927" s="28"/>
      <c r="LAF927" s="28"/>
      <c r="LAG927" s="28"/>
      <c r="LAH927" s="28"/>
      <c r="LAI927" s="28"/>
      <c r="LAJ927" s="28"/>
      <c r="LAK927" s="28"/>
      <c r="LAL927" s="28"/>
      <c r="LAM927" s="28"/>
      <c r="LAN927" s="28"/>
      <c r="LAO927" s="28"/>
      <c r="LAP927" s="28"/>
      <c r="LAQ927" s="28"/>
      <c r="LAR927" s="28"/>
      <c r="LAS927" s="28"/>
      <c r="LAT927" s="28"/>
      <c r="LAU927" s="28"/>
      <c r="LAV927" s="28"/>
      <c r="LAW927" s="28"/>
      <c r="LAX927" s="28"/>
      <c r="LAY927" s="28"/>
      <c r="LAZ927" s="28"/>
      <c r="LBA927" s="28"/>
      <c r="LBB927" s="28"/>
      <c r="LBC927" s="28"/>
      <c r="LBD927" s="28"/>
      <c r="LBE927" s="28"/>
      <c r="LBF927" s="28"/>
      <c r="LBG927" s="28"/>
      <c r="LBH927" s="28"/>
      <c r="LBI927" s="28"/>
      <c r="LBJ927" s="28"/>
      <c r="LBK927" s="28"/>
      <c r="LBL927" s="28"/>
      <c r="LBM927" s="28"/>
      <c r="LBN927" s="28"/>
      <c r="LBO927" s="28"/>
      <c r="LBP927" s="28"/>
      <c r="LBQ927" s="28"/>
      <c r="LBR927" s="28"/>
      <c r="LBS927" s="28"/>
      <c r="LBT927" s="28"/>
      <c r="LBU927" s="28"/>
      <c r="LBV927" s="28"/>
      <c r="LBW927" s="28"/>
      <c r="LBX927" s="28"/>
      <c r="LBY927" s="28"/>
      <c r="LBZ927" s="28"/>
      <c r="LCA927" s="28"/>
      <c r="LCB927" s="28"/>
      <c r="LCC927" s="28"/>
      <c r="LCD927" s="28"/>
      <c r="LCE927" s="28"/>
      <c r="LCF927" s="28"/>
      <c r="LCG927" s="28"/>
      <c r="LCH927" s="28"/>
      <c r="LCI927" s="28"/>
      <c r="LCJ927" s="28"/>
      <c r="LCK927" s="28"/>
      <c r="LCL927" s="28"/>
      <c r="LCM927" s="28"/>
      <c r="LCN927" s="28"/>
      <c r="LCO927" s="28"/>
      <c r="LCP927" s="28"/>
      <c r="LCQ927" s="28"/>
      <c r="LCR927" s="28"/>
      <c r="LCS927" s="28"/>
      <c r="LCT927" s="28"/>
      <c r="LCU927" s="28"/>
      <c r="LCV927" s="28"/>
      <c r="LCW927" s="28"/>
      <c r="LCX927" s="28"/>
      <c r="LCY927" s="28"/>
      <c r="LCZ927" s="28"/>
      <c r="LDA927" s="28"/>
      <c r="LDB927" s="28"/>
      <c r="LDC927" s="28"/>
      <c r="LDD927" s="28"/>
      <c r="LDE927" s="28"/>
      <c r="LDF927" s="28"/>
      <c r="LDG927" s="28"/>
      <c r="LDH927" s="28"/>
      <c r="LDI927" s="28"/>
      <c r="LDJ927" s="28"/>
      <c r="LDK927" s="28"/>
      <c r="LDL927" s="28"/>
      <c r="LDM927" s="28"/>
      <c r="LDN927" s="28"/>
      <c r="LDO927" s="28"/>
      <c r="LDP927" s="28"/>
      <c r="LDQ927" s="28"/>
      <c r="LDR927" s="28"/>
      <c r="LDS927" s="28"/>
      <c r="LDT927" s="28"/>
      <c r="LDU927" s="28"/>
      <c r="LDV927" s="28"/>
      <c r="LDW927" s="28"/>
      <c r="LDX927" s="28"/>
      <c r="LDY927" s="28"/>
      <c r="LDZ927" s="28"/>
      <c r="LEA927" s="28"/>
      <c r="LEB927" s="28"/>
      <c r="LEC927" s="28"/>
      <c r="LED927" s="28"/>
      <c r="LEE927" s="28"/>
      <c r="LEF927" s="28"/>
      <c r="LEG927" s="28"/>
      <c r="LEH927" s="28"/>
      <c r="LEI927" s="28"/>
      <c r="LEJ927" s="28"/>
      <c r="LEK927" s="28"/>
      <c r="LEL927" s="28"/>
      <c r="LEM927" s="28"/>
      <c r="LEN927" s="28"/>
      <c r="LEO927" s="28"/>
      <c r="LEP927" s="28"/>
      <c r="LEQ927" s="28"/>
      <c r="LER927" s="28"/>
      <c r="LES927" s="28"/>
      <c r="LET927" s="28"/>
      <c r="LEU927" s="28"/>
      <c r="LEV927" s="28"/>
      <c r="LEW927" s="28"/>
      <c r="LEX927" s="28"/>
      <c r="LEY927" s="28"/>
      <c r="LEZ927" s="28"/>
      <c r="LFA927" s="28"/>
      <c r="LFB927" s="28"/>
      <c r="LFC927" s="28"/>
      <c r="LFD927" s="28"/>
      <c r="LFE927" s="28"/>
      <c r="LFF927" s="28"/>
      <c r="LFG927" s="28"/>
      <c r="LFH927" s="28"/>
      <c r="LFI927" s="28"/>
      <c r="LFJ927" s="28"/>
      <c r="LFK927" s="28"/>
      <c r="LFL927" s="28"/>
      <c r="LFM927" s="28"/>
      <c r="LFN927" s="28"/>
      <c r="LFO927" s="28"/>
      <c r="LFP927" s="28"/>
      <c r="LFQ927" s="28"/>
      <c r="LFR927" s="28"/>
      <c r="LFS927" s="28"/>
      <c r="LFT927" s="28"/>
      <c r="LFU927" s="28"/>
      <c r="LFV927" s="28"/>
      <c r="LFW927" s="28"/>
      <c r="LFX927" s="28"/>
      <c r="LFY927" s="28"/>
      <c r="LFZ927" s="28"/>
      <c r="LGA927" s="28"/>
      <c r="LGB927" s="28"/>
      <c r="LGC927" s="28"/>
      <c r="LGD927" s="28"/>
      <c r="LGE927" s="28"/>
      <c r="LGF927" s="28"/>
      <c r="LGG927" s="28"/>
      <c r="LGH927" s="28"/>
      <c r="LGI927" s="28"/>
      <c r="LGJ927" s="28"/>
      <c r="LGK927" s="28"/>
      <c r="LGL927" s="28"/>
      <c r="LGM927" s="28"/>
      <c r="LGN927" s="28"/>
      <c r="LGO927" s="28"/>
      <c r="LGP927" s="28"/>
      <c r="LGQ927" s="28"/>
      <c r="LGR927" s="28"/>
      <c r="LGS927" s="28"/>
      <c r="LGT927" s="28"/>
      <c r="LGU927" s="28"/>
      <c r="LGV927" s="28"/>
      <c r="LGW927" s="28"/>
      <c r="LGX927" s="28"/>
      <c r="LGY927" s="28"/>
      <c r="LGZ927" s="28"/>
      <c r="LHA927" s="28"/>
      <c r="LHB927" s="28"/>
      <c r="LHC927" s="28"/>
      <c r="LHD927" s="28"/>
      <c r="LHE927" s="28"/>
      <c r="LHF927" s="28"/>
      <c r="LHG927" s="28"/>
      <c r="LHH927" s="28"/>
      <c r="LHI927" s="28"/>
      <c r="LHJ927" s="28"/>
      <c r="LHK927" s="28"/>
      <c r="LHL927" s="28"/>
      <c r="LHM927" s="28"/>
      <c r="LHN927" s="28"/>
      <c r="LHO927" s="28"/>
      <c r="LHP927" s="28"/>
      <c r="LHQ927" s="28"/>
      <c r="LHR927" s="28"/>
      <c r="LHS927" s="28"/>
      <c r="LHT927" s="28"/>
      <c r="LHU927" s="28"/>
      <c r="LHV927" s="28"/>
      <c r="LHW927" s="28"/>
      <c r="LHX927" s="28"/>
      <c r="LHY927" s="28"/>
      <c r="LHZ927" s="28"/>
      <c r="LIA927" s="28"/>
      <c r="LIB927" s="28"/>
      <c r="LIC927" s="28"/>
      <c r="LID927" s="28"/>
      <c r="LIE927" s="28"/>
      <c r="LIF927" s="28"/>
      <c r="LIG927" s="28"/>
      <c r="LIH927" s="28"/>
      <c r="LII927" s="28"/>
      <c r="LIJ927" s="28"/>
      <c r="LIK927" s="28"/>
      <c r="LIL927" s="28"/>
      <c r="LIM927" s="28"/>
      <c r="LIN927" s="28"/>
      <c r="LIO927" s="28"/>
      <c r="LIP927" s="28"/>
      <c r="LIQ927" s="28"/>
      <c r="LIR927" s="28"/>
      <c r="LIS927" s="28"/>
      <c r="LIT927" s="28"/>
      <c r="LIU927" s="28"/>
      <c r="LIV927" s="28"/>
      <c r="LIW927" s="28"/>
      <c r="LIX927" s="28"/>
      <c r="LIY927" s="28"/>
      <c r="LIZ927" s="28"/>
      <c r="LJA927" s="28"/>
      <c r="LJB927" s="28"/>
      <c r="LJC927" s="28"/>
      <c r="LJD927" s="28"/>
      <c r="LJE927" s="28"/>
      <c r="LJF927" s="28"/>
      <c r="LJG927" s="28"/>
      <c r="LJH927" s="28"/>
      <c r="LJI927" s="28"/>
      <c r="LJJ927" s="28"/>
      <c r="LJK927" s="28"/>
      <c r="LJL927" s="28"/>
      <c r="LJM927" s="28"/>
      <c r="LJN927" s="28"/>
      <c r="LJO927" s="28"/>
      <c r="LJP927" s="28"/>
      <c r="LJQ927" s="28"/>
      <c r="LJR927" s="28"/>
      <c r="LJS927" s="28"/>
      <c r="LJT927" s="28"/>
      <c r="LJU927" s="28"/>
      <c r="LJV927" s="28"/>
      <c r="LJW927" s="28"/>
      <c r="LJX927" s="28"/>
      <c r="LJY927" s="28"/>
      <c r="LJZ927" s="28"/>
      <c r="LKA927" s="28"/>
      <c r="LKB927" s="28"/>
      <c r="LKC927" s="28"/>
      <c r="LKD927" s="28"/>
      <c r="LKE927" s="28"/>
      <c r="LKF927" s="28"/>
      <c r="LKG927" s="28"/>
      <c r="LKH927" s="28"/>
      <c r="LKI927" s="28"/>
      <c r="LKJ927" s="28"/>
      <c r="LKK927" s="28"/>
      <c r="LKL927" s="28"/>
      <c r="LKM927" s="28"/>
      <c r="LKN927" s="28"/>
      <c r="LKO927" s="28"/>
      <c r="LKP927" s="28"/>
      <c r="LKQ927" s="28"/>
      <c r="LKR927" s="28"/>
      <c r="LKS927" s="28"/>
      <c r="LKT927" s="28"/>
      <c r="LKU927" s="28"/>
      <c r="LKV927" s="28"/>
      <c r="LKW927" s="28"/>
      <c r="LKX927" s="28"/>
      <c r="LKY927" s="28"/>
      <c r="LKZ927" s="28"/>
      <c r="LLA927" s="28"/>
      <c r="LLB927" s="28"/>
      <c r="LLC927" s="28"/>
      <c r="LLD927" s="28"/>
      <c r="LLE927" s="28"/>
      <c r="LLF927" s="28"/>
      <c r="LLG927" s="28"/>
      <c r="LLH927" s="28"/>
      <c r="LLI927" s="28"/>
      <c r="LLJ927" s="28"/>
      <c r="LLK927" s="28"/>
      <c r="LLL927" s="28"/>
      <c r="LLM927" s="28"/>
      <c r="LLN927" s="28"/>
      <c r="LLO927" s="28"/>
      <c r="LLP927" s="28"/>
      <c r="LLQ927" s="28"/>
      <c r="LLR927" s="28"/>
      <c r="LLS927" s="28"/>
      <c r="LLT927" s="28"/>
      <c r="LLU927" s="28"/>
      <c r="LLV927" s="28"/>
      <c r="LLW927" s="28"/>
      <c r="LLX927" s="28"/>
      <c r="LLY927" s="28"/>
      <c r="LLZ927" s="28"/>
      <c r="LMA927" s="28"/>
      <c r="LMB927" s="28"/>
      <c r="LMC927" s="28"/>
      <c r="LMD927" s="28"/>
      <c r="LME927" s="28"/>
      <c r="LMF927" s="28"/>
      <c r="LMG927" s="28"/>
      <c r="LMH927" s="28"/>
      <c r="LMI927" s="28"/>
      <c r="LMJ927" s="28"/>
      <c r="LMK927" s="28"/>
      <c r="LML927" s="28"/>
      <c r="LMM927" s="28"/>
      <c r="LMN927" s="28"/>
      <c r="LMO927" s="28"/>
      <c r="LMP927" s="28"/>
      <c r="LMQ927" s="28"/>
      <c r="LMR927" s="28"/>
      <c r="LMS927" s="28"/>
      <c r="LMT927" s="28"/>
      <c r="LMU927" s="28"/>
      <c r="LMV927" s="28"/>
      <c r="LMW927" s="28"/>
      <c r="LMX927" s="28"/>
      <c r="LMY927" s="28"/>
      <c r="LMZ927" s="28"/>
      <c r="LNA927" s="28"/>
      <c r="LNB927" s="28"/>
      <c r="LNC927" s="28"/>
      <c r="LND927" s="28"/>
      <c r="LNE927" s="28"/>
      <c r="LNF927" s="28"/>
      <c r="LNG927" s="28"/>
      <c r="LNH927" s="28"/>
      <c r="LNI927" s="28"/>
      <c r="LNJ927" s="28"/>
      <c r="LNK927" s="28"/>
      <c r="LNL927" s="28"/>
      <c r="LNM927" s="28"/>
      <c r="LNN927" s="28"/>
      <c r="LNO927" s="28"/>
      <c r="LNP927" s="28"/>
      <c r="LNQ927" s="28"/>
      <c r="LNR927" s="28"/>
      <c r="LNS927" s="28"/>
      <c r="LNT927" s="28"/>
      <c r="LNU927" s="28"/>
      <c r="LNV927" s="28"/>
      <c r="LNW927" s="28"/>
      <c r="LNX927" s="28"/>
      <c r="LNY927" s="28"/>
      <c r="LNZ927" s="28"/>
      <c r="LOA927" s="28"/>
      <c r="LOB927" s="28"/>
      <c r="LOC927" s="28"/>
      <c r="LOD927" s="28"/>
      <c r="LOE927" s="28"/>
      <c r="LOF927" s="28"/>
      <c r="LOG927" s="28"/>
      <c r="LOH927" s="28"/>
      <c r="LOI927" s="28"/>
      <c r="LOJ927" s="28"/>
      <c r="LOK927" s="28"/>
      <c r="LOL927" s="28"/>
      <c r="LOM927" s="28"/>
      <c r="LON927" s="28"/>
      <c r="LOO927" s="28"/>
      <c r="LOP927" s="28"/>
      <c r="LOQ927" s="28"/>
      <c r="LOR927" s="28"/>
      <c r="LOS927" s="28"/>
      <c r="LOT927" s="28"/>
      <c r="LOU927" s="28"/>
      <c r="LOV927" s="28"/>
      <c r="LOW927" s="28"/>
      <c r="LOX927" s="28"/>
      <c r="LOY927" s="28"/>
      <c r="LOZ927" s="28"/>
      <c r="LPA927" s="28"/>
      <c r="LPB927" s="28"/>
      <c r="LPC927" s="28"/>
      <c r="LPD927" s="28"/>
      <c r="LPE927" s="28"/>
      <c r="LPF927" s="28"/>
      <c r="LPG927" s="28"/>
      <c r="LPH927" s="28"/>
      <c r="LPI927" s="28"/>
      <c r="LPJ927" s="28"/>
      <c r="LPK927" s="28"/>
      <c r="LPL927" s="28"/>
      <c r="LPM927" s="28"/>
      <c r="LPN927" s="28"/>
      <c r="LPO927" s="28"/>
      <c r="LPP927" s="28"/>
      <c r="LPQ927" s="28"/>
      <c r="LPR927" s="28"/>
      <c r="LPS927" s="28"/>
      <c r="LPT927" s="28"/>
      <c r="LPU927" s="28"/>
      <c r="LPV927" s="28"/>
      <c r="LPW927" s="28"/>
      <c r="LPX927" s="28"/>
      <c r="LPY927" s="28"/>
      <c r="LPZ927" s="28"/>
      <c r="LQA927" s="28"/>
      <c r="LQB927" s="28"/>
      <c r="LQC927" s="28"/>
      <c r="LQD927" s="28"/>
      <c r="LQE927" s="28"/>
      <c r="LQF927" s="28"/>
      <c r="LQG927" s="28"/>
      <c r="LQH927" s="28"/>
      <c r="LQI927" s="28"/>
      <c r="LQJ927" s="28"/>
      <c r="LQK927" s="28"/>
      <c r="LQL927" s="28"/>
      <c r="LQM927" s="28"/>
      <c r="LQN927" s="28"/>
      <c r="LQO927" s="28"/>
      <c r="LQP927" s="28"/>
      <c r="LQQ927" s="28"/>
      <c r="LQR927" s="28"/>
      <c r="LQS927" s="28"/>
      <c r="LQT927" s="28"/>
      <c r="LQU927" s="28"/>
      <c r="LQV927" s="28"/>
      <c r="LQW927" s="28"/>
      <c r="LQX927" s="28"/>
      <c r="LQY927" s="28"/>
      <c r="LQZ927" s="28"/>
      <c r="LRA927" s="28"/>
      <c r="LRB927" s="28"/>
      <c r="LRC927" s="28"/>
      <c r="LRD927" s="28"/>
      <c r="LRE927" s="28"/>
      <c r="LRF927" s="28"/>
      <c r="LRG927" s="28"/>
      <c r="LRH927" s="28"/>
      <c r="LRI927" s="28"/>
      <c r="LRJ927" s="28"/>
      <c r="LRK927" s="28"/>
      <c r="LRL927" s="28"/>
      <c r="LRM927" s="28"/>
      <c r="LRN927" s="28"/>
      <c r="LRO927" s="28"/>
      <c r="LRP927" s="28"/>
      <c r="LRQ927" s="28"/>
      <c r="LRR927" s="28"/>
      <c r="LRS927" s="28"/>
      <c r="LRT927" s="28"/>
      <c r="LRU927" s="28"/>
      <c r="LRV927" s="28"/>
      <c r="LRW927" s="28"/>
      <c r="LRX927" s="28"/>
      <c r="LRY927" s="28"/>
      <c r="LRZ927" s="28"/>
      <c r="LSA927" s="28"/>
      <c r="LSB927" s="28"/>
      <c r="LSC927" s="28"/>
      <c r="LSD927" s="28"/>
      <c r="LSE927" s="28"/>
      <c r="LSF927" s="28"/>
      <c r="LSG927" s="28"/>
      <c r="LSH927" s="28"/>
      <c r="LSI927" s="28"/>
      <c r="LSJ927" s="28"/>
      <c r="LSK927" s="28"/>
      <c r="LSL927" s="28"/>
      <c r="LSM927" s="28"/>
      <c r="LSN927" s="28"/>
      <c r="LSO927" s="28"/>
      <c r="LSP927" s="28"/>
      <c r="LSQ927" s="28"/>
      <c r="LSR927" s="28"/>
      <c r="LSS927" s="28"/>
      <c r="LST927" s="28"/>
      <c r="LSU927" s="28"/>
      <c r="LSV927" s="28"/>
      <c r="LSW927" s="28"/>
      <c r="LSX927" s="28"/>
      <c r="LSY927" s="28"/>
      <c r="LSZ927" s="28"/>
      <c r="LTA927" s="28"/>
      <c r="LTB927" s="28"/>
      <c r="LTC927" s="28"/>
      <c r="LTD927" s="28"/>
      <c r="LTE927" s="28"/>
      <c r="LTF927" s="28"/>
      <c r="LTG927" s="28"/>
      <c r="LTH927" s="28"/>
      <c r="LTI927" s="28"/>
      <c r="LTJ927" s="28"/>
      <c r="LTK927" s="28"/>
      <c r="LTL927" s="28"/>
      <c r="LTM927" s="28"/>
      <c r="LTN927" s="28"/>
      <c r="LTO927" s="28"/>
      <c r="LTP927" s="28"/>
      <c r="LTQ927" s="28"/>
      <c r="LTR927" s="28"/>
      <c r="LTS927" s="28"/>
      <c r="LTT927" s="28"/>
      <c r="LTU927" s="28"/>
      <c r="LTV927" s="28"/>
      <c r="LTW927" s="28"/>
      <c r="LTX927" s="28"/>
      <c r="LTY927" s="28"/>
      <c r="LTZ927" s="28"/>
      <c r="LUA927" s="28"/>
      <c r="LUB927" s="28"/>
      <c r="LUC927" s="28"/>
      <c r="LUD927" s="28"/>
      <c r="LUE927" s="28"/>
      <c r="LUF927" s="28"/>
      <c r="LUG927" s="28"/>
      <c r="LUH927" s="28"/>
      <c r="LUI927" s="28"/>
      <c r="LUJ927" s="28"/>
      <c r="LUK927" s="28"/>
      <c r="LUL927" s="28"/>
      <c r="LUM927" s="28"/>
      <c r="LUN927" s="28"/>
      <c r="LUO927" s="28"/>
      <c r="LUP927" s="28"/>
      <c r="LUQ927" s="28"/>
      <c r="LUR927" s="28"/>
      <c r="LUS927" s="28"/>
      <c r="LUT927" s="28"/>
      <c r="LUU927" s="28"/>
      <c r="LUV927" s="28"/>
      <c r="LUW927" s="28"/>
      <c r="LUX927" s="28"/>
      <c r="LUY927" s="28"/>
      <c r="LUZ927" s="28"/>
      <c r="LVA927" s="28"/>
      <c r="LVB927" s="28"/>
      <c r="LVC927" s="28"/>
      <c r="LVD927" s="28"/>
      <c r="LVE927" s="28"/>
      <c r="LVF927" s="28"/>
      <c r="LVG927" s="28"/>
      <c r="LVH927" s="28"/>
      <c r="LVI927" s="28"/>
      <c r="LVJ927" s="28"/>
      <c r="LVK927" s="28"/>
      <c r="LVL927" s="28"/>
      <c r="LVM927" s="28"/>
      <c r="LVN927" s="28"/>
      <c r="LVO927" s="28"/>
      <c r="LVP927" s="28"/>
      <c r="LVQ927" s="28"/>
      <c r="LVR927" s="28"/>
      <c r="LVS927" s="28"/>
      <c r="LVT927" s="28"/>
      <c r="LVU927" s="28"/>
      <c r="LVV927" s="28"/>
      <c r="LVW927" s="28"/>
      <c r="LVX927" s="28"/>
      <c r="LVY927" s="28"/>
      <c r="LVZ927" s="28"/>
      <c r="LWA927" s="28"/>
      <c r="LWB927" s="28"/>
      <c r="LWC927" s="28"/>
      <c r="LWD927" s="28"/>
      <c r="LWE927" s="28"/>
      <c r="LWF927" s="28"/>
      <c r="LWG927" s="28"/>
      <c r="LWH927" s="28"/>
      <c r="LWI927" s="28"/>
      <c r="LWJ927" s="28"/>
      <c r="LWK927" s="28"/>
      <c r="LWL927" s="28"/>
      <c r="LWM927" s="28"/>
      <c r="LWN927" s="28"/>
      <c r="LWO927" s="28"/>
      <c r="LWP927" s="28"/>
      <c r="LWQ927" s="28"/>
      <c r="LWR927" s="28"/>
      <c r="LWS927" s="28"/>
      <c r="LWT927" s="28"/>
      <c r="LWU927" s="28"/>
      <c r="LWV927" s="28"/>
      <c r="LWW927" s="28"/>
      <c r="LWX927" s="28"/>
      <c r="LWY927" s="28"/>
      <c r="LWZ927" s="28"/>
      <c r="LXA927" s="28"/>
      <c r="LXB927" s="28"/>
      <c r="LXC927" s="28"/>
      <c r="LXD927" s="28"/>
      <c r="LXE927" s="28"/>
      <c r="LXF927" s="28"/>
      <c r="LXG927" s="28"/>
      <c r="LXH927" s="28"/>
      <c r="LXI927" s="28"/>
      <c r="LXJ927" s="28"/>
      <c r="LXK927" s="28"/>
      <c r="LXL927" s="28"/>
      <c r="LXM927" s="28"/>
      <c r="LXN927" s="28"/>
      <c r="LXO927" s="28"/>
      <c r="LXP927" s="28"/>
      <c r="LXQ927" s="28"/>
      <c r="LXR927" s="28"/>
      <c r="LXS927" s="28"/>
      <c r="LXT927" s="28"/>
      <c r="LXU927" s="28"/>
      <c r="LXV927" s="28"/>
      <c r="LXW927" s="28"/>
      <c r="LXX927" s="28"/>
      <c r="LXY927" s="28"/>
      <c r="LXZ927" s="28"/>
      <c r="LYA927" s="28"/>
      <c r="LYB927" s="28"/>
      <c r="LYC927" s="28"/>
      <c r="LYD927" s="28"/>
      <c r="LYE927" s="28"/>
      <c r="LYF927" s="28"/>
      <c r="LYG927" s="28"/>
      <c r="LYH927" s="28"/>
      <c r="LYI927" s="28"/>
      <c r="LYJ927" s="28"/>
      <c r="LYK927" s="28"/>
      <c r="LYL927" s="28"/>
      <c r="LYM927" s="28"/>
      <c r="LYN927" s="28"/>
      <c r="LYO927" s="28"/>
      <c r="LYP927" s="28"/>
      <c r="LYQ927" s="28"/>
      <c r="LYR927" s="28"/>
      <c r="LYS927" s="28"/>
      <c r="LYT927" s="28"/>
      <c r="LYU927" s="28"/>
      <c r="LYV927" s="28"/>
      <c r="LYW927" s="28"/>
      <c r="LYX927" s="28"/>
      <c r="LYY927" s="28"/>
      <c r="LYZ927" s="28"/>
      <c r="LZA927" s="28"/>
      <c r="LZB927" s="28"/>
      <c r="LZC927" s="28"/>
      <c r="LZD927" s="28"/>
      <c r="LZE927" s="28"/>
      <c r="LZF927" s="28"/>
      <c r="LZG927" s="28"/>
      <c r="LZH927" s="28"/>
      <c r="LZI927" s="28"/>
      <c r="LZJ927" s="28"/>
      <c r="LZK927" s="28"/>
      <c r="LZL927" s="28"/>
      <c r="LZM927" s="28"/>
      <c r="LZN927" s="28"/>
      <c r="LZO927" s="28"/>
      <c r="LZP927" s="28"/>
      <c r="LZQ927" s="28"/>
      <c r="LZR927" s="28"/>
      <c r="LZS927" s="28"/>
      <c r="LZT927" s="28"/>
      <c r="LZU927" s="28"/>
      <c r="LZV927" s="28"/>
      <c r="LZW927" s="28"/>
      <c r="LZX927" s="28"/>
      <c r="LZY927" s="28"/>
      <c r="LZZ927" s="28"/>
      <c r="MAA927" s="28"/>
      <c r="MAB927" s="28"/>
      <c r="MAC927" s="28"/>
      <c r="MAD927" s="28"/>
      <c r="MAE927" s="28"/>
      <c r="MAF927" s="28"/>
      <c r="MAG927" s="28"/>
      <c r="MAH927" s="28"/>
      <c r="MAI927" s="28"/>
      <c r="MAJ927" s="28"/>
      <c r="MAK927" s="28"/>
      <c r="MAL927" s="28"/>
      <c r="MAM927" s="28"/>
      <c r="MAN927" s="28"/>
      <c r="MAO927" s="28"/>
      <c r="MAP927" s="28"/>
      <c r="MAQ927" s="28"/>
      <c r="MAR927" s="28"/>
      <c r="MAS927" s="28"/>
      <c r="MAT927" s="28"/>
      <c r="MAU927" s="28"/>
      <c r="MAV927" s="28"/>
      <c r="MAW927" s="28"/>
      <c r="MAX927" s="28"/>
      <c r="MAY927" s="28"/>
      <c r="MAZ927" s="28"/>
      <c r="MBA927" s="28"/>
      <c r="MBB927" s="28"/>
      <c r="MBC927" s="28"/>
      <c r="MBD927" s="28"/>
      <c r="MBE927" s="28"/>
      <c r="MBF927" s="28"/>
      <c r="MBG927" s="28"/>
      <c r="MBH927" s="28"/>
      <c r="MBI927" s="28"/>
      <c r="MBJ927" s="28"/>
      <c r="MBK927" s="28"/>
      <c r="MBL927" s="28"/>
      <c r="MBM927" s="28"/>
      <c r="MBN927" s="28"/>
      <c r="MBO927" s="28"/>
      <c r="MBP927" s="28"/>
      <c r="MBQ927" s="28"/>
      <c r="MBR927" s="28"/>
      <c r="MBS927" s="28"/>
      <c r="MBT927" s="28"/>
      <c r="MBU927" s="28"/>
      <c r="MBV927" s="28"/>
      <c r="MBW927" s="28"/>
      <c r="MBX927" s="28"/>
      <c r="MBY927" s="28"/>
      <c r="MBZ927" s="28"/>
      <c r="MCA927" s="28"/>
      <c r="MCB927" s="28"/>
      <c r="MCC927" s="28"/>
      <c r="MCD927" s="28"/>
      <c r="MCE927" s="28"/>
      <c r="MCF927" s="28"/>
      <c r="MCG927" s="28"/>
      <c r="MCH927" s="28"/>
      <c r="MCI927" s="28"/>
      <c r="MCJ927" s="28"/>
      <c r="MCK927" s="28"/>
      <c r="MCL927" s="28"/>
      <c r="MCM927" s="28"/>
      <c r="MCN927" s="28"/>
      <c r="MCO927" s="28"/>
      <c r="MCP927" s="28"/>
      <c r="MCQ927" s="28"/>
      <c r="MCR927" s="28"/>
      <c r="MCS927" s="28"/>
      <c r="MCT927" s="28"/>
      <c r="MCU927" s="28"/>
      <c r="MCV927" s="28"/>
      <c r="MCW927" s="28"/>
      <c r="MCX927" s="28"/>
      <c r="MCY927" s="28"/>
      <c r="MCZ927" s="28"/>
      <c r="MDA927" s="28"/>
      <c r="MDB927" s="28"/>
      <c r="MDC927" s="28"/>
      <c r="MDD927" s="28"/>
      <c r="MDE927" s="28"/>
      <c r="MDF927" s="28"/>
      <c r="MDG927" s="28"/>
      <c r="MDH927" s="28"/>
      <c r="MDI927" s="28"/>
      <c r="MDJ927" s="28"/>
      <c r="MDK927" s="28"/>
      <c r="MDL927" s="28"/>
      <c r="MDM927" s="28"/>
      <c r="MDN927" s="28"/>
      <c r="MDO927" s="28"/>
      <c r="MDP927" s="28"/>
      <c r="MDQ927" s="28"/>
      <c r="MDR927" s="28"/>
      <c r="MDS927" s="28"/>
      <c r="MDT927" s="28"/>
      <c r="MDU927" s="28"/>
      <c r="MDV927" s="28"/>
      <c r="MDW927" s="28"/>
      <c r="MDX927" s="28"/>
      <c r="MDY927" s="28"/>
      <c r="MDZ927" s="28"/>
      <c r="MEA927" s="28"/>
      <c r="MEB927" s="28"/>
      <c r="MEC927" s="28"/>
      <c r="MED927" s="28"/>
      <c r="MEE927" s="28"/>
      <c r="MEF927" s="28"/>
      <c r="MEG927" s="28"/>
      <c r="MEH927" s="28"/>
      <c r="MEI927" s="28"/>
      <c r="MEJ927" s="28"/>
      <c r="MEK927" s="28"/>
      <c r="MEL927" s="28"/>
      <c r="MEM927" s="28"/>
      <c r="MEN927" s="28"/>
      <c r="MEO927" s="28"/>
      <c r="MEP927" s="28"/>
      <c r="MEQ927" s="28"/>
      <c r="MER927" s="28"/>
      <c r="MES927" s="28"/>
      <c r="MET927" s="28"/>
      <c r="MEU927" s="28"/>
      <c r="MEV927" s="28"/>
      <c r="MEW927" s="28"/>
      <c r="MEX927" s="28"/>
      <c r="MEY927" s="28"/>
      <c r="MEZ927" s="28"/>
      <c r="MFA927" s="28"/>
      <c r="MFB927" s="28"/>
      <c r="MFC927" s="28"/>
      <c r="MFD927" s="28"/>
      <c r="MFE927" s="28"/>
      <c r="MFF927" s="28"/>
      <c r="MFG927" s="28"/>
      <c r="MFH927" s="28"/>
      <c r="MFI927" s="28"/>
      <c r="MFJ927" s="28"/>
      <c r="MFK927" s="28"/>
      <c r="MFL927" s="28"/>
      <c r="MFM927" s="28"/>
      <c r="MFN927" s="28"/>
      <c r="MFO927" s="28"/>
      <c r="MFP927" s="28"/>
      <c r="MFQ927" s="28"/>
      <c r="MFR927" s="28"/>
      <c r="MFS927" s="28"/>
      <c r="MFT927" s="28"/>
      <c r="MFU927" s="28"/>
      <c r="MFV927" s="28"/>
      <c r="MFW927" s="28"/>
      <c r="MFX927" s="28"/>
      <c r="MFY927" s="28"/>
      <c r="MFZ927" s="28"/>
      <c r="MGA927" s="28"/>
      <c r="MGB927" s="28"/>
      <c r="MGC927" s="28"/>
      <c r="MGD927" s="28"/>
      <c r="MGE927" s="28"/>
      <c r="MGF927" s="28"/>
      <c r="MGG927" s="28"/>
      <c r="MGH927" s="28"/>
      <c r="MGI927" s="28"/>
      <c r="MGJ927" s="28"/>
      <c r="MGK927" s="28"/>
      <c r="MGL927" s="28"/>
      <c r="MGM927" s="28"/>
      <c r="MGN927" s="28"/>
      <c r="MGO927" s="28"/>
      <c r="MGP927" s="28"/>
      <c r="MGQ927" s="28"/>
      <c r="MGR927" s="28"/>
      <c r="MGS927" s="28"/>
      <c r="MGT927" s="28"/>
      <c r="MGU927" s="28"/>
      <c r="MGV927" s="28"/>
      <c r="MGW927" s="28"/>
      <c r="MGX927" s="28"/>
      <c r="MGY927" s="28"/>
      <c r="MGZ927" s="28"/>
      <c r="MHA927" s="28"/>
      <c r="MHB927" s="28"/>
      <c r="MHC927" s="28"/>
      <c r="MHD927" s="28"/>
      <c r="MHE927" s="28"/>
      <c r="MHF927" s="28"/>
      <c r="MHG927" s="28"/>
      <c r="MHH927" s="28"/>
      <c r="MHI927" s="28"/>
      <c r="MHJ927" s="28"/>
      <c r="MHK927" s="28"/>
      <c r="MHL927" s="28"/>
      <c r="MHM927" s="28"/>
      <c r="MHN927" s="28"/>
      <c r="MHO927" s="28"/>
      <c r="MHP927" s="28"/>
      <c r="MHQ927" s="28"/>
      <c r="MHR927" s="28"/>
      <c r="MHS927" s="28"/>
      <c r="MHT927" s="28"/>
      <c r="MHU927" s="28"/>
      <c r="MHV927" s="28"/>
      <c r="MHW927" s="28"/>
      <c r="MHX927" s="28"/>
      <c r="MHY927" s="28"/>
      <c r="MHZ927" s="28"/>
      <c r="MIA927" s="28"/>
      <c r="MIB927" s="28"/>
      <c r="MIC927" s="28"/>
      <c r="MID927" s="28"/>
      <c r="MIE927" s="28"/>
      <c r="MIF927" s="28"/>
      <c r="MIG927" s="28"/>
      <c r="MIH927" s="28"/>
      <c r="MII927" s="28"/>
      <c r="MIJ927" s="28"/>
      <c r="MIK927" s="28"/>
      <c r="MIL927" s="28"/>
      <c r="MIM927" s="28"/>
      <c r="MIN927" s="28"/>
      <c r="MIO927" s="28"/>
      <c r="MIP927" s="28"/>
      <c r="MIQ927" s="28"/>
      <c r="MIR927" s="28"/>
      <c r="MIS927" s="28"/>
      <c r="MIT927" s="28"/>
      <c r="MIU927" s="28"/>
      <c r="MIV927" s="28"/>
      <c r="MIW927" s="28"/>
      <c r="MIX927" s="28"/>
      <c r="MIY927" s="28"/>
      <c r="MIZ927" s="28"/>
      <c r="MJA927" s="28"/>
      <c r="MJB927" s="28"/>
      <c r="MJC927" s="28"/>
      <c r="MJD927" s="28"/>
      <c r="MJE927" s="28"/>
      <c r="MJF927" s="28"/>
      <c r="MJG927" s="28"/>
      <c r="MJH927" s="28"/>
      <c r="MJI927" s="28"/>
      <c r="MJJ927" s="28"/>
      <c r="MJK927" s="28"/>
      <c r="MJL927" s="28"/>
      <c r="MJM927" s="28"/>
      <c r="MJN927" s="28"/>
      <c r="MJO927" s="28"/>
      <c r="MJP927" s="28"/>
      <c r="MJQ927" s="28"/>
      <c r="MJR927" s="28"/>
      <c r="MJS927" s="28"/>
      <c r="MJT927" s="28"/>
      <c r="MJU927" s="28"/>
      <c r="MJV927" s="28"/>
      <c r="MJW927" s="28"/>
      <c r="MJX927" s="28"/>
      <c r="MJY927" s="28"/>
      <c r="MJZ927" s="28"/>
      <c r="MKA927" s="28"/>
      <c r="MKB927" s="28"/>
      <c r="MKC927" s="28"/>
      <c r="MKD927" s="28"/>
      <c r="MKE927" s="28"/>
      <c r="MKF927" s="28"/>
      <c r="MKG927" s="28"/>
      <c r="MKH927" s="28"/>
      <c r="MKI927" s="28"/>
      <c r="MKJ927" s="28"/>
      <c r="MKK927" s="28"/>
      <c r="MKL927" s="28"/>
      <c r="MKM927" s="28"/>
      <c r="MKN927" s="28"/>
      <c r="MKO927" s="28"/>
      <c r="MKP927" s="28"/>
      <c r="MKQ927" s="28"/>
      <c r="MKR927" s="28"/>
      <c r="MKS927" s="28"/>
      <c r="MKT927" s="28"/>
      <c r="MKU927" s="28"/>
      <c r="MKV927" s="28"/>
      <c r="MKW927" s="28"/>
      <c r="MKX927" s="28"/>
      <c r="MKY927" s="28"/>
      <c r="MKZ927" s="28"/>
      <c r="MLA927" s="28"/>
      <c r="MLB927" s="28"/>
      <c r="MLC927" s="28"/>
      <c r="MLD927" s="28"/>
      <c r="MLE927" s="28"/>
      <c r="MLF927" s="28"/>
      <c r="MLG927" s="28"/>
      <c r="MLH927" s="28"/>
      <c r="MLI927" s="28"/>
      <c r="MLJ927" s="28"/>
      <c r="MLK927" s="28"/>
      <c r="MLL927" s="28"/>
      <c r="MLM927" s="28"/>
      <c r="MLN927" s="28"/>
      <c r="MLO927" s="28"/>
      <c r="MLP927" s="28"/>
      <c r="MLQ927" s="28"/>
      <c r="MLR927" s="28"/>
      <c r="MLS927" s="28"/>
      <c r="MLT927" s="28"/>
      <c r="MLU927" s="28"/>
      <c r="MLV927" s="28"/>
      <c r="MLW927" s="28"/>
      <c r="MLX927" s="28"/>
      <c r="MLY927" s="28"/>
      <c r="MLZ927" s="28"/>
      <c r="MMA927" s="28"/>
      <c r="MMB927" s="28"/>
      <c r="MMC927" s="28"/>
      <c r="MMD927" s="28"/>
      <c r="MME927" s="28"/>
      <c r="MMF927" s="28"/>
      <c r="MMG927" s="28"/>
      <c r="MMH927" s="28"/>
      <c r="MMI927" s="28"/>
      <c r="MMJ927" s="28"/>
      <c r="MMK927" s="28"/>
      <c r="MML927" s="28"/>
      <c r="MMM927" s="28"/>
      <c r="MMN927" s="28"/>
      <c r="MMO927" s="28"/>
      <c r="MMP927" s="28"/>
      <c r="MMQ927" s="28"/>
      <c r="MMR927" s="28"/>
      <c r="MMS927" s="28"/>
      <c r="MMT927" s="28"/>
      <c r="MMU927" s="28"/>
      <c r="MMV927" s="28"/>
      <c r="MMW927" s="28"/>
      <c r="MMX927" s="28"/>
      <c r="MMY927" s="28"/>
      <c r="MMZ927" s="28"/>
      <c r="MNA927" s="28"/>
      <c r="MNB927" s="28"/>
      <c r="MNC927" s="28"/>
      <c r="MND927" s="28"/>
      <c r="MNE927" s="28"/>
      <c r="MNF927" s="28"/>
      <c r="MNG927" s="28"/>
      <c r="MNH927" s="28"/>
      <c r="MNI927" s="28"/>
      <c r="MNJ927" s="28"/>
      <c r="MNK927" s="28"/>
      <c r="MNL927" s="28"/>
      <c r="MNM927" s="28"/>
      <c r="MNN927" s="28"/>
      <c r="MNO927" s="28"/>
      <c r="MNP927" s="28"/>
      <c r="MNQ927" s="28"/>
      <c r="MNR927" s="28"/>
      <c r="MNS927" s="28"/>
      <c r="MNT927" s="28"/>
      <c r="MNU927" s="28"/>
      <c r="MNV927" s="28"/>
      <c r="MNW927" s="28"/>
      <c r="MNX927" s="28"/>
      <c r="MNY927" s="28"/>
      <c r="MNZ927" s="28"/>
      <c r="MOA927" s="28"/>
      <c r="MOB927" s="28"/>
      <c r="MOC927" s="28"/>
      <c r="MOD927" s="28"/>
      <c r="MOE927" s="28"/>
      <c r="MOF927" s="28"/>
      <c r="MOG927" s="28"/>
      <c r="MOH927" s="28"/>
      <c r="MOI927" s="28"/>
      <c r="MOJ927" s="28"/>
      <c r="MOK927" s="28"/>
      <c r="MOL927" s="28"/>
      <c r="MOM927" s="28"/>
      <c r="MON927" s="28"/>
      <c r="MOO927" s="28"/>
      <c r="MOP927" s="28"/>
      <c r="MOQ927" s="28"/>
      <c r="MOR927" s="28"/>
      <c r="MOS927" s="28"/>
      <c r="MOT927" s="28"/>
      <c r="MOU927" s="28"/>
      <c r="MOV927" s="28"/>
      <c r="MOW927" s="28"/>
      <c r="MOX927" s="28"/>
      <c r="MOY927" s="28"/>
      <c r="MOZ927" s="28"/>
      <c r="MPA927" s="28"/>
      <c r="MPB927" s="28"/>
      <c r="MPC927" s="28"/>
      <c r="MPD927" s="28"/>
      <c r="MPE927" s="28"/>
      <c r="MPF927" s="28"/>
      <c r="MPG927" s="28"/>
      <c r="MPH927" s="28"/>
      <c r="MPI927" s="28"/>
      <c r="MPJ927" s="28"/>
      <c r="MPK927" s="28"/>
      <c r="MPL927" s="28"/>
      <c r="MPM927" s="28"/>
      <c r="MPN927" s="28"/>
      <c r="MPO927" s="28"/>
      <c r="MPP927" s="28"/>
      <c r="MPQ927" s="28"/>
      <c r="MPR927" s="28"/>
      <c r="MPS927" s="28"/>
      <c r="MPT927" s="28"/>
      <c r="MPU927" s="28"/>
      <c r="MPV927" s="28"/>
      <c r="MPW927" s="28"/>
      <c r="MPX927" s="28"/>
      <c r="MPY927" s="28"/>
      <c r="MPZ927" s="28"/>
      <c r="MQA927" s="28"/>
      <c r="MQB927" s="28"/>
      <c r="MQC927" s="28"/>
      <c r="MQD927" s="28"/>
      <c r="MQE927" s="28"/>
      <c r="MQF927" s="28"/>
      <c r="MQG927" s="28"/>
      <c r="MQH927" s="28"/>
      <c r="MQI927" s="28"/>
      <c r="MQJ927" s="28"/>
      <c r="MQK927" s="28"/>
      <c r="MQL927" s="28"/>
      <c r="MQM927" s="28"/>
      <c r="MQN927" s="28"/>
      <c r="MQO927" s="28"/>
      <c r="MQP927" s="28"/>
      <c r="MQQ927" s="28"/>
      <c r="MQR927" s="28"/>
      <c r="MQS927" s="28"/>
      <c r="MQT927" s="28"/>
      <c r="MQU927" s="28"/>
      <c r="MQV927" s="28"/>
      <c r="MQW927" s="28"/>
      <c r="MQX927" s="28"/>
      <c r="MQY927" s="28"/>
      <c r="MQZ927" s="28"/>
      <c r="MRA927" s="28"/>
      <c r="MRB927" s="28"/>
      <c r="MRC927" s="28"/>
      <c r="MRD927" s="28"/>
      <c r="MRE927" s="28"/>
      <c r="MRF927" s="28"/>
      <c r="MRG927" s="28"/>
      <c r="MRH927" s="28"/>
      <c r="MRI927" s="28"/>
      <c r="MRJ927" s="28"/>
      <c r="MRK927" s="28"/>
      <c r="MRL927" s="28"/>
      <c r="MRM927" s="28"/>
      <c r="MRN927" s="28"/>
      <c r="MRO927" s="28"/>
      <c r="MRP927" s="28"/>
      <c r="MRQ927" s="28"/>
      <c r="MRR927" s="28"/>
      <c r="MRS927" s="28"/>
      <c r="MRT927" s="28"/>
      <c r="MRU927" s="28"/>
      <c r="MRV927" s="28"/>
      <c r="MRW927" s="28"/>
      <c r="MRX927" s="28"/>
      <c r="MRY927" s="28"/>
      <c r="MRZ927" s="28"/>
      <c r="MSA927" s="28"/>
      <c r="MSB927" s="28"/>
      <c r="MSC927" s="28"/>
      <c r="MSD927" s="28"/>
      <c r="MSE927" s="28"/>
      <c r="MSF927" s="28"/>
      <c r="MSG927" s="28"/>
      <c r="MSH927" s="28"/>
      <c r="MSI927" s="28"/>
      <c r="MSJ927" s="28"/>
      <c r="MSK927" s="28"/>
      <c r="MSL927" s="28"/>
      <c r="MSM927" s="28"/>
      <c r="MSN927" s="28"/>
      <c r="MSO927" s="28"/>
      <c r="MSP927" s="28"/>
      <c r="MSQ927" s="28"/>
      <c r="MSR927" s="28"/>
      <c r="MSS927" s="28"/>
      <c r="MST927" s="28"/>
      <c r="MSU927" s="28"/>
      <c r="MSV927" s="28"/>
      <c r="MSW927" s="28"/>
      <c r="MSX927" s="28"/>
      <c r="MSY927" s="28"/>
      <c r="MSZ927" s="28"/>
      <c r="MTA927" s="28"/>
      <c r="MTB927" s="28"/>
      <c r="MTC927" s="28"/>
      <c r="MTD927" s="28"/>
      <c r="MTE927" s="28"/>
      <c r="MTF927" s="28"/>
      <c r="MTG927" s="28"/>
      <c r="MTH927" s="28"/>
      <c r="MTI927" s="28"/>
      <c r="MTJ927" s="28"/>
      <c r="MTK927" s="28"/>
      <c r="MTL927" s="28"/>
      <c r="MTM927" s="28"/>
      <c r="MTN927" s="28"/>
      <c r="MTO927" s="28"/>
      <c r="MTP927" s="28"/>
      <c r="MTQ927" s="28"/>
      <c r="MTR927" s="28"/>
      <c r="MTS927" s="28"/>
      <c r="MTT927" s="28"/>
      <c r="MTU927" s="28"/>
      <c r="MTV927" s="28"/>
      <c r="MTW927" s="28"/>
      <c r="MTX927" s="28"/>
      <c r="MTY927" s="28"/>
      <c r="MTZ927" s="28"/>
      <c r="MUA927" s="28"/>
      <c r="MUB927" s="28"/>
      <c r="MUC927" s="28"/>
      <c r="MUD927" s="28"/>
      <c r="MUE927" s="28"/>
      <c r="MUF927" s="28"/>
      <c r="MUG927" s="28"/>
      <c r="MUH927" s="28"/>
      <c r="MUI927" s="28"/>
      <c r="MUJ927" s="28"/>
      <c r="MUK927" s="28"/>
      <c r="MUL927" s="28"/>
      <c r="MUM927" s="28"/>
      <c r="MUN927" s="28"/>
      <c r="MUO927" s="28"/>
      <c r="MUP927" s="28"/>
      <c r="MUQ927" s="28"/>
      <c r="MUR927" s="28"/>
      <c r="MUS927" s="28"/>
      <c r="MUT927" s="28"/>
      <c r="MUU927" s="28"/>
      <c r="MUV927" s="28"/>
      <c r="MUW927" s="28"/>
      <c r="MUX927" s="28"/>
      <c r="MUY927" s="28"/>
      <c r="MUZ927" s="28"/>
      <c r="MVA927" s="28"/>
      <c r="MVB927" s="28"/>
      <c r="MVC927" s="28"/>
      <c r="MVD927" s="28"/>
      <c r="MVE927" s="28"/>
      <c r="MVF927" s="28"/>
      <c r="MVG927" s="28"/>
      <c r="MVH927" s="28"/>
      <c r="MVI927" s="28"/>
      <c r="MVJ927" s="28"/>
      <c r="MVK927" s="28"/>
      <c r="MVL927" s="28"/>
      <c r="MVM927" s="28"/>
      <c r="MVN927" s="28"/>
      <c r="MVO927" s="28"/>
      <c r="MVP927" s="28"/>
      <c r="MVQ927" s="28"/>
      <c r="MVR927" s="28"/>
      <c r="MVS927" s="28"/>
      <c r="MVT927" s="28"/>
      <c r="MVU927" s="28"/>
      <c r="MVV927" s="28"/>
      <c r="MVW927" s="28"/>
      <c r="MVX927" s="28"/>
      <c r="MVY927" s="28"/>
      <c r="MVZ927" s="28"/>
      <c r="MWA927" s="28"/>
      <c r="MWB927" s="28"/>
      <c r="MWC927" s="28"/>
      <c r="MWD927" s="28"/>
      <c r="MWE927" s="28"/>
      <c r="MWF927" s="28"/>
      <c r="MWG927" s="28"/>
      <c r="MWH927" s="28"/>
      <c r="MWI927" s="28"/>
      <c r="MWJ927" s="28"/>
      <c r="MWK927" s="28"/>
      <c r="MWL927" s="28"/>
      <c r="MWM927" s="28"/>
      <c r="MWN927" s="28"/>
      <c r="MWO927" s="28"/>
      <c r="MWP927" s="28"/>
      <c r="MWQ927" s="28"/>
      <c r="MWR927" s="28"/>
      <c r="MWS927" s="28"/>
      <c r="MWT927" s="28"/>
      <c r="MWU927" s="28"/>
      <c r="MWV927" s="28"/>
      <c r="MWW927" s="28"/>
      <c r="MWX927" s="28"/>
      <c r="MWY927" s="28"/>
      <c r="MWZ927" s="28"/>
      <c r="MXA927" s="28"/>
      <c r="MXB927" s="28"/>
      <c r="MXC927" s="28"/>
      <c r="MXD927" s="28"/>
      <c r="MXE927" s="28"/>
      <c r="MXF927" s="28"/>
      <c r="MXG927" s="28"/>
      <c r="MXH927" s="28"/>
      <c r="MXI927" s="28"/>
      <c r="MXJ927" s="28"/>
      <c r="MXK927" s="28"/>
      <c r="MXL927" s="28"/>
      <c r="MXM927" s="28"/>
      <c r="MXN927" s="28"/>
      <c r="MXO927" s="28"/>
      <c r="MXP927" s="28"/>
      <c r="MXQ927" s="28"/>
      <c r="MXR927" s="28"/>
      <c r="MXS927" s="28"/>
      <c r="MXT927" s="28"/>
      <c r="MXU927" s="28"/>
      <c r="MXV927" s="28"/>
      <c r="MXW927" s="28"/>
      <c r="MXX927" s="28"/>
      <c r="MXY927" s="28"/>
      <c r="MXZ927" s="28"/>
      <c r="MYA927" s="28"/>
      <c r="MYB927" s="28"/>
      <c r="MYC927" s="28"/>
      <c r="MYD927" s="28"/>
      <c r="MYE927" s="28"/>
      <c r="MYF927" s="28"/>
      <c r="MYG927" s="28"/>
      <c r="MYH927" s="28"/>
      <c r="MYI927" s="28"/>
      <c r="MYJ927" s="28"/>
      <c r="MYK927" s="28"/>
      <c r="MYL927" s="28"/>
      <c r="MYM927" s="28"/>
      <c r="MYN927" s="28"/>
      <c r="MYO927" s="28"/>
      <c r="MYP927" s="28"/>
      <c r="MYQ927" s="28"/>
      <c r="MYR927" s="28"/>
      <c r="MYS927" s="28"/>
      <c r="MYT927" s="28"/>
      <c r="MYU927" s="28"/>
      <c r="MYV927" s="28"/>
      <c r="MYW927" s="28"/>
      <c r="MYX927" s="28"/>
      <c r="MYY927" s="28"/>
      <c r="MYZ927" s="28"/>
      <c r="MZA927" s="28"/>
      <c r="MZB927" s="28"/>
      <c r="MZC927" s="28"/>
      <c r="MZD927" s="28"/>
      <c r="MZE927" s="28"/>
      <c r="MZF927" s="28"/>
      <c r="MZG927" s="28"/>
      <c r="MZH927" s="28"/>
      <c r="MZI927" s="28"/>
      <c r="MZJ927" s="28"/>
      <c r="MZK927" s="28"/>
      <c r="MZL927" s="28"/>
      <c r="MZM927" s="28"/>
      <c r="MZN927" s="28"/>
      <c r="MZO927" s="28"/>
      <c r="MZP927" s="28"/>
      <c r="MZQ927" s="28"/>
      <c r="MZR927" s="28"/>
      <c r="MZS927" s="28"/>
      <c r="MZT927" s="28"/>
      <c r="MZU927" s="28"/>
      <c r="MZV927" s="28"/>
      <c r="MZW927" s="28"/>
      <c r="MZX927" s="28"/>
      <c r="MZY927" s="28"/>
      <c r="MZZ927" s="28"/>
      <c r="NAA927" s="28"/>
      <c r="NAB927" s="28"/>
      <c r="NAC927" s="28"/>
      <c r="NAD927" s="28"/>
      <c r="NAE927" s="28"/>
      <c r="NAF927" s="28"/>
      <c r="NAG927" s="28"/>
      <c r="NAH927" s="28"/>
      <c r="NAI927" s="28"/>
      <c r="NAJ927" s="28"/>
      <c r="NAK927" s="28"/>
      <c r="NAL927" s="28"/>
      <c r="NAM927" s="28"/>
      <c r="NAN927" s="28"/>
      <c r="NAO927" s="28"/>
      <c r="NAP927" s="28"/>
      <c r="NAQ927" s="28"/>
      <c r="NAR927" s="28"/>
      <c r="NAS927" s="28"/>
      <c r="NAT927" s="28"/>
      <c r="NAU927" s="28"/>
      <c r="NAV927" s="28"/>
      <c r="NAW927" s="28"/>
      <c r="NAX927" s="28"/>
      <c r="NAY927" s="28"/>
      <c r="NAZ927" s="28"/>
      <c r="NBA927" s="28"/>
      <c r="NBB927" s="28"/>
      <c r="NBC927" s="28"/>
      <c r="NBD927" s="28"/>
      <c r="NBE927" s="28"/>
      <c r="NBF927" s="28"/>
      <c r="NBG927" s="28"/>
      <c r="NBH927" s="28"/>
      <c r="NBI927" s="28"/>
      <c r="NBJ927" s="28"/>
      <c r="NBK927" s="28"/>
      <c r="NBL927" s="28"/>
      <c r="NBM927" s="28"/>
      <c r="NBN927" s="28"/>
      <c r="NBO927" s="28"/>
      <c r="NBP927" s="28"/>
      <c r="NBQ927" s="28"/>
      <c r="NBR927" s="28"/>
      <c r="NBS927" s="28"/>
      <c r="NBT927" s="28"/>
      <c r="NBU927" s="28"/>
      <c r="NBV927" s="28"/>
      <c r="NBW927" s="28"/>
      <c r="NBX927" s="28"/>
      <c r="NBY927" s="28"/>
      <c r="NBZ927" s="28"/>
      <c r="NCA927" s="28"/>
      <c r="NCB927" s="28"/>
      <c r="NCC927" s="28"/>
      <c r="NCD927" s="28"/>
      <c r="NCE927" s="28"/>
      <c r="NCF927" s="28"/>
      <c r="NCG927" s="28"/>
      <c r="NCH927" s="28"/>
      <c r="NCI927" s="28"/>
      <c r="NCJ927" s="28"/>
      <c r="NCK927" s="28"/>
      <c r="NCL927" s="28"/>
      <c r="NCM927" s="28"/>
      <c r="NCN927" s="28"/>
      <c r="NCO927" s="28"/>
      <c r="NCP927" s="28"/>
      <c r="NCQ927" s="28"/>
      <c r="NCR927" s="28"/>
      <c r="NCS927" s="28"/>
      <c r="NCT927" s="28"/>
      <c r="NCU927" s="28"/>
      <c r="NCV927" s="28"/>
      <c r="NCW927" s="28"/>
      <c r="NCX927" s="28"/>
      <c r="NCY927" s="28"/>
      <c r="NCZ927" s="28"/>
      <c r="NDA927" s="28"/>
      <c r="NDB927" s="28"/>
      <c r="NDC927" s="28"/>
      <c r="NDD927" s="28"/>
      <c r="NDE927" s="28"/>
      <c r="NDF927" s="28"/>
      <c r="NDG927" s="28"/>
      <c r="NDH927" s="28"/>
      <c r="NDI927" s="28"/>
      <c r="NDJ927" s="28"/>
      <c r="NDK927" s="28"/>
      <c r="NDL927" s="28"/>
      <c r="NDM927" s="28"/>
      <c r="NDN927" s="28"/>
      <c r="NDO927" s="28"/>
      <c r="NDP927" s="28"/>
      <c r="NDQ927" s="28"/>
      <c r="NDR927" s="28"/>
      <c r="NDS927" s="28"/>
      <c r="NDT927" s="28"/>
      <c r="NDU927" s="28"/>
      <c r="NDV927" s="28"/>
      <c r="NDW927" s="28"/>
      <c r="NDX927" s="28"/>
      <c r="NDY927" s="28"/>
      <c r="NDZ927" s="28"/>
      <c r="NEA927" s="28"/>
      <c r="NEB927" s="28"/>
      <c r="NEC927" s="28"/>
      <c r="NED927" s="28"/>
      <c r="NEE927" s="28"/>
      <c r="NEF927" s="28"/>
      <c r="NEG927" s="28"/>
      <c r="NEH927" s="28"/>
      <c r="NEI927" s="28"/>
      <c r="NEJ927" s="28"/>
      <c r="NEK927" s="28"/>
      <c r="NEL927" s="28"/>
      <c r="NEM927" s="28"/>
      <c r="NEN927" s="28"/>
      <c r="NEO927" s="28"/>
      <c r="NEP927" s="28"/>
      <c r="NEQ927" s="28"/>
      <c r="NER927" s="28"/>
      <c r="NES927" s="28"/>
      <c r="NET927" s="28"/>
      <c r="NEU927" s="28"/>
      <c r="NEV927" s="28"/>
      <c r="NEW927" s="28"/>
      <c r="NEX927" s="28"/>
      <c r="NEY927" s="28"/>
      <c r="NEZ927" s="28"/>
      <c r="NFA927" s="28"/>
      <c r="NFB927" s="28"/>
      <c r="NFC927" s="28"/>
      <c r="NFD927" s="28"/>
      <c r="NFE927" s="28"/>
      <c r="NFF927" s="28"/>
      <c r="NFG927" s="28"/>
      <c r="NFH927" s="28"/>
      <c r="NFI927" s="28"/>
      <c r="NFJ927" s="28"/>
      <c r="NFK927" s="28"/>
      <c r="NFL927" s="28"/>
      <c r="NFM927" s="28"/>
      <c r="NFN927" s="28"/>
      <c r="NFO927" s="28"/>
      <c r="NFP927" s="28"/>
      <c r="NFQ927" s="28"/>
      <c r="NFR927" s="28"/>
      <c r="NFS927" s="28"/>
      <c r="NFT927" s="28"/>
      <c r="NFU927" s="28"/>
      <c r="NFV927" s="28"/>
      <c r="NFW927" s="28"/>
      <c r="NFX927" s="28"/>
      <c r="NFY927" s="28"/>
      <c r="NFZ927" s="28"/>
      <c r="NGA927" s="28"/>
      <c r="NGB927" s="28"/>
      <c r="NGC927" s="28"/>
      <c r="NGD927" s="28"/>
      <c r="NGE927" s="28"/>
      <c r="NGF927" s="28"/>
      <c r="NGG927" s="28"/>
      <c r="NGH927" s="28"/>
      <c r="NGI927" s="28"/>
      <c r="NGJ927" s="28"/>
      <c r="NGK927" s="28"/>
      <c r="NGL927" s="28"/>
      <c r="NGM927" s="28"/>
      <c r="NGN927" s="28"/>
      <c r="NGO927" s="28"/>
      <c r="NGP927" s="28"/>
      <c r="NGQ927" s="28"/>
      <c r="NGR927" s="28"/>
      <c r="NGS927" s="28"/>
      <c r="NGT927" s="28"/>
      <c r="NGU927" s="28"/>
      <c r="NGV927" s="28"/>
      <c r="NGW927" s="28"/>
      <c r="NGX927" s="28"/>
      <c r="NGY927" s="28"/>
      <c r="NGZ927" s="28"/>
      <c r="NHA927" s="28"/>
      <c r="NHB927" s="28"/>
      <c r="NHC927" s="28"/>
      <c r="NHD927" s="28"/>
      <c r="NHE927" s="28"/>
      <c r="NHF927" s="28"/>
      <c r="NHG927" s="28"/>
      <c r="NHH927" s="28"/>
      <c r="NHI927" s="28"/>
      <c r="NHJ927" s="28"/>
      <c r="NHK927" s="28"/>
      <c r="NHL927" s="28"/>
      <c r="NHM927" s="28"/>
      <c r="NHN927" s="28"/>
      <c r="NHO927" s="28"/>
      <c r="NHP927" s="28"/>
      <c r="NHQ927" s="28"/>
      <c r="NHR927" s="28"/>
      <c r="NHS927" s="28"/>
      <c r="NHT927" s="28"/>
      <c r="NHU927" s="28"/>
      <c r="NHV927" s="28"/>
      <c r="NHW927" s="28"/>
      <c r="NHX927" s="28"/>
      <c r="NHY927" s="28"/>
      <c r="NHZ927" s="28"/>
      <c r="NIA927" s="28"/>
      <c r="NIB927" s="28"/>
      <c r="NIC927" s="28"/>
      <c r="NID927" s="28"/>
      <c r="NIE927" s="28"/>
      <c r="NIF927" s="28"/>
      <c r="NIG927" s="28"/>
      <c r="NIH927" s="28"/>
      <c r="NII927" s="28"/>
      <c r="NIJ927" s="28"/>
      <c r="NIK927" s="28"/>
      <c r="NIL927" s="28"/>
      <c r="NIM927" s="28"/>
      <c r="NIN927" s="28"/>
      <c r="NIO927" s="28"/>
      <c r="NIP927" s="28"/>
      <c r="NIQ927" s="28"/>
      <c r="NIR927" s="28"/>
      <c r="NIS927" s="28"/>
      <c r="NIT927" s="28"/>
      <c r="NIU927" s="28"/>
      <c r="NIV927" s="28"/>
      <c r="NIW927" s="28"/>
      <c r="NIX927" s="28"/>
      <c r="NIY927" s="28"/>
      <c r="NIZ927" s="28"/>
      <c r="NJA927" s="28"/>
      <c r="NJB927" s="28"/>
      <c r="NJC927" s="28"/>
      <c r="NJD927" s="28"/>
      <c r="NJE927" s="28"/>
      <c r="NJF927" s="28"/>
      <c r="NJG927" s="28"/>
      <c r="NJH927" s="28"/>
      <c r="NJI927" s="28"/>
      <c r="NJJ927" s="28"/>
      <c r="NJK927" s="28"/>
      <c r="NJL927" s="28"/>
      <c r="NJM927" s="28"/>
      <c r="NJN927" s="28"/>
      <c r="NJO927" s="28"/>
      <c r="NJP927" s="28"/>
      <c r="NJQ927" s="28"/>
      <c r="NJR927" s="28"/>
      <c r="NJS927" s="28"/>
      <c r="NJT927" s="28"/>
      <c r="NJU927" s="28"/>
      <c r="NJV927" s="28"/>
      <c r="NJW927" s="28"/>
      <c r="NJX927" s="28"/>
      <c r="NJY927" s="28"/>
      <c r="NJZ927" s="28"/>
      <c r="NKA927" s="28"/>
      <c r="NKB927" s="28"/>
      <c r="NKC927" s="28"/>
      <c r="NKD927" s="28"/>
      <c r="NKE927" s="28"/>
      <c r="NKF927" s="28"/>
      <c r="NKG927" s="28"/>
      <c r="NKH927" s="28"/>
      <c r="NKI927" s="28"/>
      <c r="NKJ927" s="28"/>
      <c r="NKK927" s="28"/>
      <c r="NKL927" s="28"/>
      <c r="NKM927" s="28"/>
      <c r="NKN927" s="28"/>
      <c r="NKO927" s="28"/>
      <c r="NKP927" s="28"/>
      <c r="NKQ927" s="28"/>
      <c r="NKR927" s="28"/>
      <c r="NKS927" s="28"/>
      <c r="NKT927" s="28"/>
      <c r="NKU927" s="28"/>
      <c r="NKV927" s="28"/>
      <c r="NKW927" s="28"/>
      <c r="NKX927" s="28"/>
      <c r="NKY927" s="28"/>
      <c r="NKZ927" s="28"/>
      <c r="NLA927" s="28"/>
      <c r="NLB927" s="28"/>
      <c r="NLC927" s="28"/>
      <c r="NLD927" s="28"/>
      <c r="NLE927" s="28"/>
      <c r="NLF927" s="28"/>
      <c r="NLG927" s="28"/>
      <c r="NLH927" s="28"/>
      <c r="NLI927" s="28"/>
      <c r="NLJ927" s="28"/>
      <c r="NLK927" s="28"/>
      <c r="NLL927" s="28"/>
      <c r="NLM927" s="28"/>
      <c r="NLN927" s="28"/>
      <c r="NLO927" s="28"/>
      <c r="NLP927" s="28"/>
      <c r="NLQ927" s="28"/>
      <c r="NLR927" s="28"/>
      <c r="NLS927" s="28"/>
      <c r="NLT927" s="28"/>
      <c r="NLU927" s="28"/>
      <c r="NLV927" s="28"/>
      <c r="NLW927" s="28"/>
      <c r="NLX927" s="28"/>
      <c r="NLY927" s="28"/>
      <c r="NLZ927" s="28"/>
      <c r="NMA927" s="28"/>
      <c r="NMB927" s="28"/>
      <c r="NMC927" s="28"/>
      <c r="NMD927" s="28"/>
      <c r="NME927" s="28"/>
      <c r="NMF927" s="28"/>
      <c r="NMG927" s="28"/>
      <c r="NMH927" s="28"/>
      <c r="NMI927" s="28"/>
      <c r="NMJ927" s="28"/>
      <c r="NMK927" s="28"/>
      <c r="NML927" s="28"/>
      <c r="NMM927" s="28"/>
      <c r="NMN927" s="28"/>
      <c r="NMO927" s="28"/>
      <c r="NMP927" s="28"/>
      <c r="NMQ927" s="28"/>
      <c r="NMR927" s="28"/>
      <c r="NMS927" s="28"/>
      <c r="NMT927" s="28"/>
      <c r="NMU927" s="28"/>
      <c r="NMV927" s="28"/>
      <c r="NMW927" s="28"/>
      <c r="NMX927" s="28"/>
      <c r="NMY927" s="28"/>
      <c r="NMZ927" s="28"/>
      <c r="NNA927" s="28"/>
      <c r="NNB927" s="28"/>
      <c r="NNC927" s="28"/>
      <c r="NND927" s="28"/>
      <c r="NNE927" s="28"/>
      <c r="NNF927" s="28"/>
      <c r="NNG927" s="28"/>
      <c r="NNH927" s="28"/>
      <c r="NNI927" s="28"/>
      <c r="NNJ927" s="28"/>
      <c r="NNK927" s="28"/>
      <c r="NNL927" s="28"/>
      <c r="NNM927" s="28"/>
      <c r="NNN927" s="28"/>
      <c r="NNO927" s="28"/>
      <c r="NNP927" s="28"/>
      <c r="NNQ927" s="28"/>
      <c r="NNR927" s="28"/>
      <c r="NNS927" s="28"/>
      <c r="NNT927" s="28"/>
      <c r="NNU927" s="28"/>
      <c r="NNV927" s="28"/>
      <c r="NNW927" s="28"/>
      <c r="NNX927" s="28"/>
      <c r="NNY927" s="28"/>
      <c r="NNZ927" s="28"/>
      <c r="NOA927" s="28"/>
      <c r="NOB927" s="28"/>
      <c r="NOC927" s="28"/>
      <c r="NOD927" s="28"/>
      <c r="NOE927" s="28"/>
      <c r="NOF927" s="28"/>
      <c r="NOG927" s="28"/>
      <c r="NOH927" s="28"/>
      <c r="NOI927" s="28"/>
      <c r="NOJ927" s="28"/>
      <c r="NOK927" s="28"/>
      <c r="NOL927" s="28"/>
      <c r="NOM927" s="28"/>
      <c r="NON927" s="28"/>
      <c r="NOO927" s="28"/>
      <c r="NOP927" s="28"/>
      <c r="NOQ927" s="28"/>
      <c r="NOR927" s="28"/>
      <c r="NOS927" s="28"/>
      <c r="NOT927" s="28"/>
      <c r="NOU927" s="28"/>
      <c r="NOV927" s="28"/>
      <c r="NOW927" s="28"/>
      <c r="NOX927" s="28"/>
      <c r="NOY927" s="28"/>
      <c r="NOZ927" s="28"/>
      <c r="NPA927" s="28"/>
      <c r="NPB927" s="28"/>
      <c r="NPC927" s="28"/>
      <c r="NPD927" s="28"/>
      <c r="NPE927" s="28"/>
      <c r="NPF927" s="28"/>
      <c r="NPG927" s="28"/>
      <c r="NPH927" s="28"/>
      <c r="NPI927" s="28"/>
      <c r="NPJ927" s="28"/>
      <c r="NPK927" s="28"/>
      <c r="NPL927" s="28"/>
      <c r="NPM927" s="28"/>
      <c r="NPN927" s="28"/>
      <c r="NPO927" s="28"/>
      <c r="NPP927" s="28"/>
      <c r="NPQ927" s="28"/>
      <c r="NPR927" s="28"/>
      <c r="NPS927" s="28"/>
      <c r="NPT927" s="28"/>
      <c r="NPU927" s="28"/>
      <c r="NPV927" s="28"/>
      <c r="NPW927" s="28"/>
      <c r="NPX927" s="28"/>
      <c r="NPY927" s="28"/>
      <c r="NPZ927" s="28"/>
      <c r="NQA927" s="28"/>
      <c r="NQB927" s="28"/>
      <c r="NQC927" s="28"/>
      <c r="NQD927" s="28"/>
      <c r="NQE927" s="28"/>
      <c r="NQF927" s="28"/>
      <c r="NQG927" s="28"/>
      <c r="NQH927" s="28"/>
      <c r="NQI927" s="28"/>
      <c r="NQJ927" s="28"/>
      <c r="NQK927" s="28"/>
      <c r="NQL927" s="28"/>
      <c r="NQM927" s="28"/>
      <c r="NQN927" s="28"/>
      <c r="NQO927" s="28"/>
      <c r="NQP927" s="28"/>
      <c r="NQQ927" s="28"/>
      <c r="NQR927" s="28"/>
      <c r="NQS927" s="28"/>
      <c r="NQT927" s="28"/>
      <c r="NQU927" s="28"/>
      <c r="NQV927" s="28"/>
      <c r="NQW927" s="28"/>
      <c r="NQX927" s="28"/>
      <c r="NQY927" s="28"/>
      <c r="NQZ927" s="28"/>
      <c r="NRA927" s="28"/>
      <c r="NRB927" s="28"/>
      <c r="NRC927" s="28"/>
      <c r="NRD927" s="28"/>
      <c r="NRE927" s="28"/>
      <c r="NRF927" s="28"/>
      <c r="NRG927" s="28"/>
      <c r="NRH927" s="28"/>
      <c r="NRI927" s="28"/>
      <c r="NRJ927" s="28"/>
      <c r="NRK927" s="28"/>
      <c r="NRL927" s="28"/>
      <c r="NRM927" s="28"/>
      <c r="NRN927" s="28"/>
      <c r="NRO927" s="28"/>
      <c r="NRP927" s="28"/>
      <c r="NRQ927" s="28"/>
      <c r="NRR927" s="28"/>
      <c r="NRS927" s="28"/>
      <c r="NRT927" s="28"/>
      <c r="NRU927" s="28"/>
      <c r="NRV927" s="28"/>
      <c r="NRW927" s="28"/>
      <c r="NRX927" s="28"/>
      <c r="NRY927" s="28"/>
      <c r="NRZ927" s="28"/>
      <c r="NSA927" s="28"/>
      <c r="NSB927" s="28"/>
      <c r="NSC927" s="28"/>
      <c r="NSD927" s="28"/>
      <c r="NSE927" s="28"/>
      <c r="NSF927" s="28"/>
      <c r="NSG927" s="28"/>
      <c r="NSH927" s="28"/>
      <c r="NSI927" s="28"/>
      <c r="NSJ927" s="28"/>
      <c r="NSK927" s="28"/>
      <c r="NSL927" s="28"/>
      <c r="NSM927" s="28"/>
      <c r="NSN927" s="28"/>
      <c r="NSO927" s="28"/>
      <c r="NSP927" s="28"/>
      <c r="NSQ927" s="28"/>
      <c r="NSR927" s="28"/>
      <c r="NSS927" s="28"/>
      <c r="NST927" s="28"/>
      <c r="NSU927" s="28"/>
      <c r="NSV927" s="28"/>
      <c r="NSW927" s="28"/>
      <c r="NSX927" s="28"/>
      <c r="NSY927" s="28"/>
      <c r="NSZ927" s="28"/>
      <c r="NTA927" s="28"/>
      <c r="NTB927" s="28"/>
      <c r="NTC927" s="28"/>
      <c r="NTD927" s="28"/>
      <c r="NTE927" s="28"/>
      <c r="NTF927" s="28"/>
      <c r="NTG927" s="28"/>
      <c r="NTH927" s="28"/>
      <c r="NTI927" s="28"/>
      <c r="NTJ927" s="28"/>
      <c r="NTK927" s="28"/>
      <c r="NTL927" s="28"/>
      <c r="NTM927" s="28"/>
      <c r="NTN927" s="28"/>
      <c r="NTO927" s="28"/>
      <c r="NTP927" s="28"/>
      <c r="NTQ927" s="28"/>
      <c r="NTR927" s="28"/>
      <c r="NTS927" s="28"/>
      <c r="NTT927" s="28"/>
      <c r="NTU927" s="28"/>
      <c r="NTV927" s="28"/>
      <c r="NTW927" s="28"/>
      <c r="NTX927" s="28"/>
      <c r="NTY927" s="28"/>
      <c r="NTZ927" s="28"/>
      <c r="NUA927" s="28"/>
      <c r="NUB927" s="28"/>
      <c r="NUC927" s="28"/>
      <c r="NUD927" s="28"/>
      <c r="NUE927" s="28"/>
      <c r="NUF927" s="28"/>
      <c r="NUG927" s="28"/>
      <c r="NUH927" s="28"/>
      <c r="NUI927" s="28"/>
      <c r="NUJ927" s="28"/>
      <c r="NUK927" s="28"/>
      <c r="NUL927" s="28"/>
      <c r="NUM927" s="28"/>
      <c r="NUN927" s="28"/>
      <c r="NUO927" s="28"/>
      <c r="NUP927" s="28"/>
      <c r="NUQ927" s="28"/>
      <c r="NUR927" s="28"/>
      <c r="NUS927" s="28"/>
      <c r="NUT927" s="28"/>
      <c r="NUU927" s="28"/>
      <c r="NUV927" s="28"/>
      <c r="NUW927" s="28"/>
      <c r="NUX927" s="28"/>
      <c r="NUY927" s="28"/>
      <c r="NUZ927" s="28"/>
      <c r="NVA927" s="28"/>
      <c r="NVB927" s="28"/>
      <c r="NVC927" s="28"/>
      <c r="NVD927" s="28"/>
      <c r="NVE927" s="28"/>
      <c r="NVF927" s="28"/>
      <c r="NVG927" s="28"/>
      <c r="NVH927" s="28"/>
      <c r="NVI927" s="28"/>
      <c r="NVJ927" s="28"/>
      <c r="NVK927" s="28"/>
      <c r="NVL927" s="28"/>
      <c r="NVM927" s="28"/>
      <c r="NVN927" s="28"/>
      <c r="NVO927" s="28"/>
      <c r="NVP927" s="28"/>
      <c r="NVQ927" s="28"/>
      <c r="NVR927" s="28"/>
      <c r="NVS927" s="28"/>
      <c r="NVT927" s="28"/>
      <c r="NVU927" s="28"/>
      <c r="NVV927" s="28"/>
      <c r="NVW927" s="28"/>
      <c r="NVX927" s="28"/>
      <c r="NVY927" s="28"/>
      <c r="NVZ927" s="28"/>
      <c r="NWA927" s="28"/>
      <c r="NWB927" s="28"/>
      <c r="NWC927" s="28"/>
      <c r="NWD927" s="28"/>
      <c r="NWE927" s="28"/>
      <c r="NWF927" s="28"/>
      <c r="NWG927" s="28"/>
      <c r="NWH927" s="28"/>
      <c r="NWI927" s="28"/>
      <c r="NWJ927" s="28"/>
      <c r="NWK927" s="28"/>
      <c r="NWL927" s="28"/>
      <c r="NWM927" s="28"/>
      <c r="NWN927" s="28"/>
      <c r="NWO927" s="28"/>
      <c r="NWP927" s="28"/>
      <c r="NWQ927" s="28"/>
      <c r="NWR927" s="28"/>
      <c r="NWS927" s="28"/>
      <c r="NWT927" s="28"/>
      <c r="NWU927" s="28"/>
      <c r="NWV927" s="28"/>
      <c r="NWW927" s="28"/>
      <c r="NWX927" s="28"/>
      <c r="NWY927" s="28"/>
      <c r="NWZ927" s="28"/>
      <c r="NXA927" s="28"/>
      <c r="NXB927" s="28"/>
      <c r="NXC927" s="28"/>
      <c r="NXD927" s="28"/>
      <c r="NXE927" s="28"/>
      <c r="NXF927" s="28"/>
      <c r="NXG927" s="28"/>
      <c r="NXH927" s="28"/>
      <c r="NXI927" s="28"/>
      <c r="NXJ927" s="28"/>
      <c r="NXK927" s="28"/>
      <c r="NXL927" s="28"/>
      <c r="NXM927" s="28"/>
      <c r="NXN927" s="28"/>
      <c r="NXO927" s="28"/>
      <c r="NXP927" s="28"/>
      <c r="NXQ927" s="28"/>
      <c r="NXR927" s="28"/>
      <c r="NXS927" s="28"/>
      <c r="NXT927" s="28"/>
      <c r="NXU927" s="28"/>
      <c r="NXV927" s="28"/>
      <c r="NXW927" s="28"/>
      <c r="NXX927" s="28"/>
      <c r="NXY927" s="28"/>
      <c r="NXZ927" s="28"/>
      <c r="NYA927" s="28"/>
      <c r="NYB927" s="28"/>
      <c r="NYC927" s="28"/>
      <c r="NYD927" s="28"/>
      <c r="NYE927" s="28"/>
      <c r="NYF927" s="28"/>
      <c r="NYG927" s="28"/>
      <c r="NYH927" s="28"/>
      <c r="NYI927" s="28"/>
      <c r="NYJ927" s="28"/>
      <c r="NYK927" s="28"/>
      <c r="NYL927" s="28"/>
      <c r="NYM927" s="28"/>
      <c r="NYN927" s="28"/>
      <c r="NYO927" s="28"/>
      <c r="NYP927" s="28"/>
      <c r="NYQ927" s="28"/>
      <c r="NYR927" s="28"/>
      <c r="NYS927" s="28"/>
      <c r="NYT927" s="28"/>
      <c r="NYU927" s="28"/>
      <c r="NYV927" s="28"/>
      <c r="NYW927" s="28"/>
      <c r="NYX927" s="28"/>
      <c r="NYY927" s="28"/>
      <c r="NYZ927" s="28"/>
      <c r="NZA927" s="28"/>
      <c r="NZB927" s="28"/>
      <c r="NZC927" s="28"/>
      <c r="NZD927" s="28"/>
      <c r="NZE927" s="28"/>
      <c r="NZF927" s="28"/>
      <c r="NZG927" s="28"/>
      <c r="NZH927" s="28"/>
      <c r="NZI927" s="28"/>
      <c r="NZJ927" s="28"/>
      <c r="NZK927" s="28"/>
      <c r="NZL927" s="28"/>
      <c r="NZM927" s="28"/>
      <c r="NZN927" s="28"/>
      <c r="NZO927" s="28"/>
      <c r="NZP927" s="28"/>
      <c r="NZQ927" s="28"/>
      <c r="NZR927" s="28"/>
      <c r="NZS927" s="28"/>
      <c r="NZT927" s="28"/>
      <c r="NZU927" s="28"/>
      <c r="NZV927" s="28"/>
      <c r="NZW927" s="28"/>
      <c r="NZX927" s="28"/>
      <c r="NZY927" s="28"/>
      <c r="NZZ927" s="28"/>
      <c r="OAA927" s="28"/>
      <c r="OAB927" s="28"/>
      <c r="OAC927" s="28"/>
      <c r="OAD927" s="28"/>
      <c r="OAE927" s="28"/>
      <c r="OAF927" s="28"/>
      <c r="OAG927" s="28"/>
      <c r="OAH927" s="28"/>
      <c r="OAI927" s="28"/>
      <c r="OAJ927" s="28"/>
      <c r="OAK927" s="28"/>
      <c r="OAL927" s="28"/>
      <c r="OAM927" s="28"/>
      <c r="OAN927" s="28"/>
      <c r="OAO927" s="28"/>
      <c r="OAP927" s="28"/>
      <c r="OAQ927" s="28"/>
      <c r="OAR927" s="28"/>
      <c r="OAS927" s="28"/>
      <c r="OAT927" s="28"/>
      <c r="OAU927" s="28"/>
      <c r="OAV927" s="28"/>
      <c r="OAW927" s="28"/>
      <c r="OAX927" s="28"/>
      <c r="OAY927" s="28"/>
      <c r="OAZ927" s="28"/>
      <c r="OBA927" s="28"/>
      <c r="OBB927" s="28"/>
      <c r="OBC927" s="28"/>
      <c r="OBD927" s="28"/>
      <c r="OBE927" s="28"/>
      <c r="OBF927" s="28"/>
      <c r="OBG927" s="28"/>
      <c r="OBH927" s="28"/>
      <c r="OBI927" s="28"/>
      <c r="OBJ927" s="28"/>
      <c r="OBK927" s="28"/>
      <c r="OBL927" s="28"/>
      <c r="OBM927" s="28"/>
      <c r="OBN927" s="28"/>
      <c r="OBO927" s="28"/>
      <c r="OBP927" s="28"/>
      <c r="OBQ927" s="28"/>
      <c r="OBR927" s="28"/>
      <c r="OBS927" s="28"/>
      <c r="OBT927" s="28"/>
      <c r="OBU927" s="28"/>
      <c r="OBV927" s="28"/>
      <c r="OBW927" s="28"/>
      <c r="OBX927" s="28"/>
      <c r="OBY927" s="28"/>
      <c r="OBZ927" s="28"/>
      <c r="OCA927" s="28"/>
      <c r="OCB927" s="28"/>
      <c r="OCC927" s="28"/>
      <c r="OCD927" s="28"/>
      <c r="OCE927" s="28"/>
      <c r="OCF927" s="28"/>
      <c r="OCG927" s="28"/>
      <c r="OCH927" s="28"/>
      <c r="OCI927" s="28"/>
      <c r="OCJ927" s="28"/>
      <c r="OCK927" s="28"/>
      <c r="OCL927" s="28"/>
      <c r="OCM927" s="28"/>
      <c r="OCN927" s="28"/>
      <c r="OCO927" s="28"/>
      <c r="OCP927" s="28"/>
      <c r="OCQ927" s="28"/>
      <c r="OCR927" s="28"/>
      <c r="OCS927" s="28"/>
      <c r="OCT927" s="28"/>
      <c r="OCU927" s="28"/>
      <c r="OCV927" s="28"/>
      <c r="OCW927" s="28"/>
      <c r="OCX927" s="28"/>
      <c r="OCY927" s="28"/>
      <c r="OCZ927" s="28"/>
      <c r="ODA927" s="28"/>
      <c r="ODB927" s="28"/>
      <c r="ODC927" s="28"/>
      <c r="ODD927" s="28"/>
      <c r="ODE927" s="28"/>
      <c r="ODF927" s="28"/>
      <c r="ODG927" s="28"/>
      <c r="ODH927" s="28"/>
      <c r="ODI927" s="28"/>
      <c r="ODJ927" s="28"/>
      <c r="ODK927" s="28"/>
      <c r="ODL927" s="28"/>
      <c r="ODM927" s="28"/>
      <c r="ODN927" s="28"/>
      <c r="ODO927" s="28"/>
      <c r="ODP927" s="28"/>
      <c r="ODQ927" s="28"/>
      <c r="ODR927" s="28"/>
      <c r="ODS927" s="28"/>
      <c r="ODT927" s="28"/>
      <c r="ODU927" s="28"/>
      <c r="ODV927" s="28"/>
      <c r="ODW927" s="28"/>
      <c r="ODX927" s="28"/>
      <c r="ODY927" s="28"/>
      <c r="ODZ927" s="28"/>
      <c r="OEA927" s="28"/>
      <c r="OEB927" s="28"/>
      <c r="OEC927" s="28"/>
      <c r="OED927" s="28"/>
      <c r="OEE927" s="28"/>
      <c r="OEF927" s="28"/>
      <c r="OEG927" s="28"/>
      <c r="OEH927" s="28"/>
      <c r="OEI927" s="28"/>
      <c r="OEJ927" s="28"/>
      <c r="OEK927" s="28"/>
      <c r="OEL927" s="28"/>
      <c r="OEM927" s="28"/>
      <c r="OEN927" s="28"/>
      <c r="OEO927" s="28"/>
      <c r="OEP927" s="28"/>
      <c r="OEQ927" s="28"/>
      <c r="OER927" s="28"/>
      <c r="OES927" s="28"/>
      <c r="OET927" s="28"/>
      <c r="OEU927" s="28"/>
      <c r="OEV927" s="28"/>
      <c r="OEW927" s="28"/>
      <c r="OEX927" s="28"/>
      <c r="OEY927" s="28"/>
      <c r="OEZ927" s="28"/>
      <c r="OFA927" s="28"/>
      <c r="OFB927" s="28"/>
      <c r="OFC927" s="28"/>
      <c r="OFD927" s="28"/>
      <c r="OFE927" s="28"/>
      <c r="OFF927" s="28"/>
      <c r="OFG927" s="28"/>
      <c r="OFH927" s="28"/>
      <c r="OFI927" s="28"/>
      <c r="OFJ927" s="28"/>
      <c r="OFK927" s="28"/>
      <c r="OFL927" s="28"/>
      <c r="OFM927" s="28"/>
      <c r="OFN927" s="28"/>
      <c r="OFO927" s="28"/>
      <c r="OFP927" s="28"/>
      <c r="OFQ927" s="28"/>
      <c r="OFR927" s="28"/>
      <c r="OFS927" s="28"/>
      <c r="OFT927" s="28"/>
      <c r="OFU927" s="28"/>
      <c r="OFV927" s="28"/>
      <c r="OFW927" s="28"/>
      <c r="OFX927" s="28"/>
      <c r="OFY927" s="28"/>
      <c r="OFZ927" s="28"/>
      <c r="OGA927" s="28"/>
      <c r="OGB927" s="28"/>
      <c r="OGC927" s="28"/>
      <c r="OGD927" s="28"/>
      <c r="OGE927" s="28"/>
      <c r="OGF927" s="28"/>
      <c r="OGG927" s="28"/>
      <c r="OGH927" s="28"/>
      <c r="OGI927" s="28"/>
      <c r="OGJ927" s="28"/>
      <c r="OGK927" s="28"/>
      <c r="OGL927" s="28"/>
      <c r="OGM927" s="28"/>
      <c r="OGN927" s="28"/>
      <c r="OGO927" s="28"/>
      <c r="OGP927" s="28"/>
      <c r="OGQ927" s="28"/>
      <c r="OGR927" s="28"/>
      <c r="OGS927" s="28"/>
      <c r="OGT927" s="28"/>
      <c r="OGU927" s="28"/>
      <c r="OGV927" s="28"/>
      <c r="OGW927" s="28"/>
      <c r="OGX927" s="28"/>
      <c r="OGY927" s="28"/>
      <c r="OGZ927" s="28"/>
      <c r="OHA927" s="28"/>
      <c r="OHB927" s="28"/>
      <c r="OHC927" s="28"/>
      <c r="OHD927" s="28"/>
      <c r="OHE927" s="28"/>
      <c r="OHF927" s="28"/>
      <c r="OHG927" s="28"/>
      <c r="OHH927" s="28"/>
      <c r="OHI927" s="28"/>
      <c r="OHJ927" s="28"/>
      <c r="OHK927" s="28"/>
      <c r="OHL927" s="28"/>
      <c r="OHM927" s="28"/>
      <c r="OHN927" s="28"/>
      <c r="OHO927" s="28"/>
      <c r="OHP927" s="28"/>
      <c r="OHQ927" s="28"/>
      <c r="OHR927" s="28"/>
      <c r="OHS927" s="28"/>
      <c r="OHT927" s="28"/>
      <c r="OHU927" s="28"/>
      <c r="OHV927" s="28"/>
      <c r="OHW927" s="28"/>
      <c r="OHX927" s="28"/>
      <c r="OHY927" s="28"/>
      <c r="OHZ927" s="28"/>
      <c r="OIA927" s="28"/>
      <c r="OIB927" s="28"/>
      <c r="OIC927" s="28"/>
      <c r="OID927" s="28"/>
      <c r="OIE927" s="28"/>
      <c r="OIF927" s="28"/>
      <c r="OIG927" s="28"/>
      <c r="OIH927" s="28"/>
      <c r="OII927" s="28"/>
      <c r="OIJ927" s="28"/>
      <c r="OIK927" s="28"/>
      <c r="OIL927" s="28"/>
      <c r="OIM927" s="28"/>
      <c r="OIN927" s="28"/>
      <c r="OIO927" s="28"/>
      <c r="OIP927" s="28"/>
      <c r="OIQ927" s="28"/>
      <c r="OIR927" s="28"/>
      <c r="OIS927" s="28"/>
      <c r="OIT927" s="28"/>
      <c r="OIU927" s="28"/>
      <c r="OIV927" s="28"/>
      <c r="OIW927" s="28"/>
      <c r="OIX927" s="28"/>
      <c r="OIY927" s="28"/>
      <c r="OIZ927" s="28"/>
      <c r="OJA927" s="28"/>
      <c r="OJB927" s="28"/>
      <c r="OJC927" s="28"/>
      <c r="OJD927" s="28"/>
      <c r="OJE927" s="28"/>
      <c r="OJF927" s="28"/>
      <c r="OJG927" s="28"/>
      <c r="OJH927" s="28"/>
      <c r="OJI927" s="28"/>
      <c r="OJJ927" s="28"/>
      <c r="OJK927" s="28"/>
      <c r="OJL927" s="28"/>
      <c r="OJM927" s="28"/>
      <c r="OJN927" s="28"/>
      <c r="OJO927" s="28"/>
      <c r="OJP927" s="28"/>
      <c r="OJQ927" s="28"/>
      <c r="OJR927" s="28"/>
      <c r="OJS927" s="28"/>
      <c r="OJT927" s="28"/>
      <c r="OJU927" s="28"/>
      <c r="OJV927" s="28"/>
      <c r="OJW927" s="28"/>
      <c r="OJX927" s="28"/>
      <c r="OJY927" s="28"/>
      <c r="OJZ927" s="28"/>
      <c r="OKA927" s="28"/>
      <c r="OKB927" s="28"/>
      <c r="OKC927" s="28"/>
      <c r="OKD927" s="28"/>
      <c r="OKE927" s="28"/>
      <c r="OKF927" s="28"/>
      <c r="OKG927" s="28"/>
      <c r="OKH927" s="28"/>
      <c r="OKI927" s="28"/>
      <c r="OKJ927" s="28"/>
      <c r="OKK927" s="28"/>
      <c r="OKL927" s="28"/>
      <c r="OKM927" s="28"/>
      <c r="OKN927" s="28"/>
      <c r="OKO927" s="28"/>
      <c r="OKP927" s="28"/>
      <c r="OKQ927" s="28"/>
      <c r="OKR927" s="28"/>
      <c r="OKS927" s="28"/>
      <c r="OKT927" s="28"/>
      <c r="OKU927" s="28"/>
      <c r="OKV927" s="28"/>
      <c r="OKW927" s="28"/>
      <c r="OKX927" s="28"/>
      <c r="OKY927" s="28"/>
      <c r="OKZ927" s="28"/>
      <c r="OLA927" s="28"/>
      <c r="OLB927" s="28"/>
      <c r="OLC927" s="28"/>
      <c r="OLD927" s="28"/>
      <c r="OLE927" s="28"/>
      <c r="OLF927" s="28"/>
      <c r="OLG927" s="28"/>
      <c r="OLH927" s="28"/>
      <c r="OLI927" s="28"/>
      <c r="OLJ927" s="28"/>
      <c r="OLK927" s="28"/>
      <c r="OLL927" s="28"/>
      <c r="OLM927" s="28"/>
      <c r="OLN927" s="28"/>
      <c r="OLO927" s="28"/>
      <c r="OLP927" s="28"/>
      <c r="OLQ927" s="28"/>
      <c r="OLR927" s="28"/>
      <c r="OLS927" s="28"/>
      <c r="OLT927" s="28"/>
      <c r="OLU927" s="28"/>
      <c r="OLV927" s="28"/>
      <c r="OLW927" s="28"/>
      <c r="OLX927" s="28"/>
      <c r="OLY927" s="28"/>
      <c r="OLZ927" s="28"/>
      <c r="OMA927" s="28"/>
      <c r="OMB927" s="28"/>
      <c r="OMC927" s="28"/>
      <c r="OMD927" s="28"/>
      <c r="OME927" s="28"/>
      <c r="OMF927" s="28"/>
      <c r="OMG927" s="28"/>
      <c r="OMH927" s="28"/>
      <c r="OMI927" s="28"/>
      <c r="OMJ927" s="28"/>
      <c r="OMK927" s="28"/>
      <c r="OML927" s="28"/>
      <c r="OMM927" s="28"/>
      <c r="OMN927" s="28"/>
      <c r="OMO927" s="28"/>
      <c r="OMP927" s="28"/>
      <c r="OMQ927" s="28"/>
      <c r="OMR927" s="28"/>
      <c r="OMS927" s="28"/>
      <c r="OMT927" s="28"/>
      <c r="OMU927" s="28"/>
      <c r="OMV927" s="28"/>
      <c r="OMW927" s="28"/>
      <c r="OMX927" s="28"/>
      <c r="OMY927" s="28"/>
      <c r="OMZ927" s="28"/>
      <c r="ONA927" s="28"/>
      <c r="ONB927" s="28"/>
      <c r="ONC927" s="28"/>
      <c r="OND927" s="28"/>
      <c r="ONE927" s="28"/>
      <c r="ONF927" s="28"/>
      <c r="ONG927" s="28"/>
      <c r="ONH927" s="28"/>
      <c r="ONI927" s="28"/>
      <c r="ONJ927" s="28"/>
      <c r="ONK927" s="28"/>
      <c r="ONL927" s="28"/>
      <c r="ONM927" s="28"/>
      <c r="ONN927" s="28"/>
      <c r="ONO927" s="28"/>
      <c r="ONP927" s="28"/>
      <c r="ONQ927" s="28"/>
      <c r="ONR927" s="28"/>
      <c r="ONS927" s="28"/>
      <c r="ONT927" s="28"/>
      <c r="ONU927" s="28"/>
      <c r="ONV927" s="28"/>
      <c r="ONW927" s="28"/>
      <c r="ONX927" s="28"/>
      <c r="ONY927" s="28"/>
      <c r="ONZ927" s="28"/>
      <c r="OOA927" s="28"/>
      <c r="OOB927" s="28"/>
      <c r="OOC927" s="28"/>
      <c r="OOD927" s="28"/>
      <c r="OOE927" s="28"/>
      <c r="OOF927" s="28"/>
      <c r="OOG927" s="28"/>
      <c r="OOH927" s="28"/>
      <c r="OOI927" s="28"/>
      <c r="OOJ927" s="28"/>
      <c r="OOK927" s="28"/>
      <c r="OOL927" s="28"/>
      <c r="OOM927" s="28"/>
      <c r="OON927" s="28"/>
      <c r="OOO927" s="28"/>
      <c r="OOP927" s="28"/>
      <c r="OOQ927" s="28"/>
      <c r="OOR927" s="28"/>
      <c r="OOS927" s="28"/>
      <c r="OOT927" s="28"/>
      <c r="OOU927" s="28"/>
      <c r="OOV927" s="28"/>
      <c r="OOW927" s="28"/>
      <c r="OOX927" s="28"/>
      <c r="OOY927" s="28"/>
      <c r="OOZ927" s="28"/>
      <c r="OPA927" s="28"/>
      <c r="OPB927" s="28"/>
      <c r="OPC927" s="28"/>
      <c r="OPD927" s="28"/>
      <c r="OPE927" s="28"/>
      <c r="OPF927" s="28"/>
      <c r="OPG927" s="28"/>
      <c r="OPH927" s="28"/>
      <c r="OPI927" s="28"/>
      <c r="OPJ927" s="28"/>
      <c r="OPK927" s="28"/>
      <c r="OPL927" s="28"/>
      <c r="OPM927" s="28"/>
      <c r="OPN927" s="28"/>
      <c r="OPO927" s="28"/>
      <c r="OPP927" s="28"/>
      <c r="OPQ927" s="28"/>
      <c r="OPR927" s="28"/>
      <c r="OPS927" s="28"/>
      <c r="OPT927" s="28"/>
      <c r="OPU927" s="28"/>
      <c r="OPV927" s="28"/>
      <c r="OPW927" s="28"/>
      <c r="OPX927" s="28"/>
      <c r="OPY927" s="28"/>
      <c r="OPZ927" s="28"/>
      <c r="OQA927" s="28"/>
      <c r="OQB927" s="28"/>
      <c r="OQC927" s="28"/>
      <c r="OQD927" s="28"/>
      <c r="OQE927" s="28"/>
      <c r="OQF927" s="28"/>
      <c r="OQG927" s="28"/>
      <c r="OQH927" s="28"/>
      <c r="OQI927" s="28"/>
      <c r="OQJ927" s="28"/>
      <c r="OQK927" s="28"/>
      <c r="OQL927" s="28"/>
      <c r="OQM927" s="28"/>
      <c r="OQN927" s="28"/>
      <c r="OQO927" s="28"/>
      <c r="OQP927" s="28"/>
      <c r="OQQ927" s="28"/>
      <c r="OQR927" s="28"/>
      <c r="OQS927" s="28"/>
      <c r="OQT927" s="28"/>
      <c r="OQU927" s="28"/>
      <c r="OQV927" s="28"/>
      <c r="OQW927" s="28"/>
      <c r="OQX927" s="28"/>
      <c r="OQY927" s="28"/>
      <c r="OQZ927" s="28"/>
      <c r="ORA927" s="28"/>
      <c r="ORB927" s="28"/>
      <c r="ORC927" s="28"/>
      <c r="ORD927" s="28"/>
      <c r="ORE927" s="28"/>
      <c r="ORF927" s="28"/>
      <c r="ORG927" s="28"/>
      <c r="ORH927" s="28"/>
      <c r="ORI927" s="28"/>
      <c r="ORJ927" s="28"/>
      <c r="ORK927" s="28"/>
      <c r="ORL927" s="28"/>
      <c r="ORM927" s="28"/>
      <c r="ORN927" s="28"/>
      <c r="ORO927" s="28"/>
      <c r="ORP927" s="28"/>
      <c r="ORQ927" s="28"/>
      <c r="ORR927" s="28"/>
      <c r="ORS927" s="28"/>
      <c r="ORT927" s="28"/>
      <c r="ORU927" s="28"/>
      <c r="ORV927" s="28"/>
      <c r="ORW927" s="28"/>
      <c r="ORX927" s="28"/>
      <c r="ORY927" s="28"/>
      <c r="ORZ927" s="28"/>
      <c r="OSA927" s="28"/>
      <c r="OSB927" s="28"/>
      <c r="OSC927" s="28"/>
      <c r="OSD927" s="28"/>
      <c r="OSE927" s="28"/>
      <c r="OSF927" s="28"/>
      <c r="OSG927" s="28"/>
      <c r="OSH927" s="28"/>
      <c r="OSI927" s="28"/>
      <c r="OSJ927" s="28"/>
      <c r="OSK927" s="28"/>
      <c r="OSL927" s="28"/>
      <c r="OSM927" s="28"/>
      <c r="OSN927" s="28"/>
      <c r="OSO927" s="28"/>
      <c r="OSP927" s="28"/>
      <c r="OSQ927" s="28"/>
      <c r="OSR927" s="28"/>
      <c r="OSS927" s="28"/>
      <c r="OST927" s="28"/>
      <c r="OSU927" s="28"/>
      <c r="OSV927" s="28"/>
      <c r="OSW927" s="28"/>
      <c r="OSX927" s="28"/>
      <c r="OSY927" s="28"/>
      <c r="OSZ927" s="28"/>
      <c r="OTA927" s="28"/>
      <c r="OTB927" s="28"/>
      <c r="OTC927" s="28"/>
      <c r="OTD927" s="28"/>
      <c r="OTE927" s="28"/>
      <c r="OTF927" s="28"/>
      <c r="OTG927" s="28"/>
      <c r="OTH927" s="28"/>
      <c r="OTI927" s="28"/>
      <c r="OTJ927" s="28"/>
      <c r="OTK927" s="28"/>
      <c r="OTL927" s="28"/>
      <c r="OTM927" s="28"/>
      <c r="OTN927" s="28"/>
      <c r="OTO927" s="28"/>
      <c r="OTP927" s="28"/>
      <c r="OTQ927" s="28"/>
      <c r="OTR927" s="28"/>
      <c r="OTS927" s="28"/>
      <c r="OTT927" s="28"/>
      <c r="OTU927" s="28"/>
      <c r="OTV927" s="28"/>
      <c r="OTW927" s="28"/>
      <c r="OTX927" s="28"/>
      <c r="OTY927" s="28"/>
      <c r="OTZ927" s="28"/>
      <c r="OUA927" s="28"/>
      <c r="OUB927" s="28"/>
      <c r="OUC927" s="28"/>
      <c r="OUD927" s="28"/>
      <c r="OUE927" s="28"/>
      <c r="OUF927" s="28"/>
      <c r="OUG927" s="28"/>
      <c r="OUH927" s="28"/>
      <c r="OUI927" s="28"/>
      <c r="OUJ927" s="28"/>
      <c r="OUK927" s="28"/>
      <c r="OUL927" s="28"/>
      <c r="OUM927" s="28"/>
      <c r="OUN927" s="28"/>
      <c r="OUO927" s="28"/>
      <c r="OUP927" s="28"/>
      <c r="OUQ927" s="28"/>
      <c r="OUR927" s="28"/>
      <c r="OUS927" s="28"/>
      <c r="OUT927" s="28"/>
      <c r="OUU927" s="28"/>
      <c r="OUV927" s="28"/>
      <c r="OUW927" s="28"/>
      <c r="OUX927" s="28"/>
      <c r="OUY927" s="28"/>
      <c r="OUZ927" s="28"/>
      <c r="OVA927" s="28"/>
      <c r="OVB927" s="28"/>
      <c r="OVC927" s="28"/>
      <c r="OVD927" s="28"/>
      <c r="OVE927" s="28"/>
      <c r="OVF927" s="28"/>
      <c r="OVG927" s="28"/>
      <c r="OVH927" s="28"/>
      <c r="OVI927" s="28"/>
      <c r="OVJ927" s="28"/>
      <c r="OVK927" s="28"/>
      <c r="OVL927" s="28"/>
      <c r="OVM927" s="28"/>
      <c r="OVN927" s="28"/>
      <c r="OVO927" s="28"/>
      <c r="OVP927" s="28"/>
      <c r="OVQ927" s="28"/>
      <c r="OVR927" s="28"/>
      <c r="OVS927" s="28"/>
      <c r="OVT927" s="28"/>
      <c r="OVU927" s="28"/>
      <c r="OVV927" s="28"/>
      <c r="OVW927" s="28"/>
      <c r="OVX927" s="28"/>
      <c r="OVY927" s="28"/>
      <c r="OVZ927" s="28"/>
      <c r="OWA927" s="28"/>
      <c r="OWB927" s="28"/>
      <c r="OWC927" s="28"/>
      <c r="OWD927" s="28"/>
      <c r="OWE927" s="28"/>
      <c r="OWF927" s="28"/>
      <c r="OWG927" s="28"/>
      <c r="OWH927" s="28"/>
      <c r="OWI927" s="28"/>
      <c r="OWJ927" s="28"/>
      <c r="OWK927" s="28"/>
      <c r="OWL927" s="28"/>
      <c r="OWM927" s="28"/>
      <c r="OWN927" s="28"/>
      <c r="OWO927" s="28"/>
      <c r="OWP927" s="28"/>
      <c r="OWQ927" s="28"/>
      <c r="OWR927" s="28"/>
      <c r="OWS927" s="28"/>
      <c r="OWT927" s="28"/>
      <c r="OWU927" s="28"/>
      <c r="OWV927" s="28"/>
      <c r="OWW927" s="28"/>
      <c r="OWX927" s="28"/>
      <c r="OWY927" s="28"/>
      <c r="OWZ927" s="28"/>
      <c r="OXA927" s="28"/>
      <c r="OXB927" s="28"/>
      <c r="OXC927" s="28"/>
      <c r="OXD927" s="28"/>
      <c r="OXE927" s="28"/>
      <c r="OXF927" s="28"/>
      <c r="OXG927" s="28"/>
      <c r="OXH927" s="28"/>
      <c r="OXI927" s="28"/>
      <c r="OXJ927" s="28"/>
      <c r="OXK927" s="28"/>
      <c r="OXL927" s="28"/>
      <c r="OXM927" s="28"/>
      <c r="OXN927" s="28"/>
      <c r="OXO927" s="28"/>
      <c r="OXP927" s="28"/>
      <c r="OXQ927" s="28"/>
      <c r="OXR927" s="28"/>
      <c r="OXS927" s="28"/>
      <c r="OXT927" s="28"/>
      <c r="OXU927" s="28"/>
      <c r="OXV927" s="28"/>
      <c r="OXW927" s="28"/>
      <c r="OXX927" s="28"/>
      <c r="OXY927" s="28"/>
      <c r="OXZ927" s="28"/>
      <c r="OYA927" s="28"/>
      <c r="OYB927" s="28"/>
      <c r="OYC927" s="28"/>
      <c r="OYD927" s="28"/>
      <c r="OYE927" s="28"/>
      <c r="OYF927" s="28"/>
      <c r="OYG927" s="28"/>
      <c r="OYH927" s="28"/>
      <c r="OYI927" s="28"/>
      <c r="OYJ927" s="28"/>
      <c r="OYK927" s="28"/>
      <c r="OYL927" s="28"/>
      <c r="OYM927" s="28"/>
      <c r="OYN927" s="28"/>
      <c r="OYO927" s="28"/>
      <c r="OYP927" s="28"/>
      <c r="OYQ927" s="28"/>
      <c r="OYR927" s="28"/>
      <c r="OYS927" s="28"/>
      <c r="OYT927" s="28"/>
      <c r="OYU927" s="28"/>
      <c r="OYV927" s="28"/>
      <c r="OYW927" s="28"/>
      <c r="OYX927" s="28"/>
      <c r="OYY927" s="28"/>
      <c r="OYZ927" s="28"/>
      <c r="OZA927" s="28"/>
      <c r="OZB927" s="28"/>
      <c r="OZC927" s="28"/>
      <c r="OZD927" s="28"/>
      <c r="OZE927" s="28"/>
      <c r="OZF927" s="28"/>
      <c r="OZG927" s="28"/>
      <c r="OZH927" s="28"/>
      <c r="OZI927" s="28"/>
      <c r="OZJ927" s="28"/>
      <c r="OZK927" s="28"/>
      <c r="OZL927" s="28"/>
      <c r="OZM927" s="28"/>
      <c r="OZN927" s="28"/>
      <c r="OZO927" s="28"/>
      <c r="OZP927" s="28"/>
      <c r="OZQ927" s="28"/>
      <c r="OZR927" s="28"/>
      <c r="OZS927" s="28"/>
      <c r="OZT927" s="28"/>
      <c r="OZU927" s="28"/>
      <c r="OZV927" s="28"/>
      <c r="OZW927" s="28"/>
      <c r="OZX927" s="28"/>
      <c r="OZY927" s="28"/>
      <c r="OZZ927" s="28"/>
      <c r="PAA927" s="28"/>
      <c r="PAB927" s="28"/>
      <c r="PAC927" s="28"/>
      <c r="PAD927" s="28"/>
      <c r="PAE927" s="28"/>
      <c r="PAF927" s="28"/>
      <c r="PAG927" s="28"/>
      <c r="PAH927" s="28"/>
      <c r="PAI927" s="28"/>
      <c r="PAJ927" s="28"/>
      <c r="PAK927" s="28"/>
      <c r="PAL927" s="28"/>
      <c r="PAM927" s="28"/>
      <c r="PAN927" s="28"/>
      <c r="PAO927" s="28"/>
      <c r="PAP927" s="28"/>
      <c r="PAQ927" s="28"/>
      <c r="PAR927" s="28"/>
      <c r="PAS927" s="28"/>
      <c r="PAT927" s="28"/>
      <c r="PAU927" s="28"/>
      <c r="PAV927" s="28"/>
      <c r="PAW927" s="28"/>
      <c r="PAX927" s="28"/>
      <c r="PAY927" s="28"/>
      <c r="PAZ927" s="28"/>
      <c r="PBA927" s="28"/>
      <c r="PBB927" s="28"/>
      <c r="PBC927" s="28"/>
      <c r="PBD927" s="28"/>
      <c r="PBE927" s="28"/>
      <c r="PBF927" s="28"/>
      <c r="PBG927" s="28"/>
      <c r="PBH927" s="28"/>
      <c r="PBI927" s="28"/>
      <c r="PBJ927" s="28"/>
      <c r="PBK927" s="28"/>
      <c r="PBL927" s="28"/>
      <c r="PBM927" s="28"/>
      <c r="PBN927" s="28"/>
      <c r="PBO927" s="28"/>
      <c r="PBP927" s="28"/>
      <c r="PBQ927" s="28"/>
      <c r="PBR927" s="28"/>
      <c r="PBS927" s="28"/>
      <c r="PBT927" s="28"/>
      <c r="PBU927" s="28"/>
      <c r="PBV927" s="28"/>
      <c r="PBW927" s="28"/>
      <c r="PBX927" s="28"/>
      <c r="PBY927" s="28"/>
      <c r="PBZ927" s="28"/>
      <c r="PCA927" s="28"/>
      <c r="PCB927" s="28"/>
      <c r="PCC927" s="28"/>
      <c r="PCD927" s="28"/>
      <c r="PCE927" s="28"/>
      <c r="PCF927" s="28"/>
      <c r="PCG927" s="28"/>
      <c r="PCH927" s="28"/>
      <c r="PCI927" s="28"/>
      <c r="PCJ927" s="28"/>
      <c r="PCK927" s="28"/>
      <c r="PCL927" s="28"/>
      <c r="PCM927" s="28"/>
      <c r="PCN927" s="28"/>
      <c r="PCO927" s="28"/>
      <c r="PCP927" s="28"/>
      <c r="PCQ927" s="28"/>
      <c r="PCR927" s="28"/>
      <c r="PCS927" s="28"/>
      <c r="PCT927" s="28"/>
      <c r="PCU927" s="28"/>
      <c r="PCV927" s="28"/>
      <c r="PCW927" s="28"/>
      <c r="PCX927" s="28"/>
      <c r="PCY927" s="28"/>
      <c r="PCZ927" s="28"/>
      <c r="PDA927" s="28"/>
      <c r="PDB927" s="28"/>
      <c r="PDC927" s="28"/>
      <c r="PDD927" s="28"/>
      <c r="PDE927" s="28"/>
      <c r="PDF927" s="28"/>
      <c r="PDG927" s="28"/>
      <c r="PDH927" s="28"/>
      <c r="PDI927" s="28"/>
      <c r="PDJ927" s="28"/>
      <c r="PDK927" s="28"/>
      <c r="PDL927" s="28"/>
      <c r="PDM927" s="28"/>
      <c r="PDN927" s="28"/>
      <c r="PDO927" s="28"/>
      <c r="PDP927" s="28"/>
      <c r="PDQ927" s="28"/>
      <c r="PDR927" s="28"/>
      <c r="PDS927" s="28"/>
      <c r="PDT927" s="28"/>
      <c r="PDU927" s="28"/>
      <c r="PDV927" s="28"/>
      <c r="PDW927" s="28"/>
      <c r="PDX927" s="28"/>
      <c r="PDY927" s="28"/>
      <c r="PDZ927" s="28"/>
      <c r="PEA927" s="28"/>
      <c r="PEB927" s="28"/>
      <c r="PEC927" s="28"/>
      <c r="PED927" s="28"/>
      <c r="PEE927" s="28"/>
      <c r="PEF927" s="28"/>
      <c r="PEG927" s="28"/>
      <c r="PEH927" s="28"/>
      <c r="PEI927" s="28"/>
      <c r="PEJ927" s="28"/>
      <c r="PEK927" s="28"/>
      <c r="PEL927" s="28"/>
      <c r="PEM927" s="28"/>
      <c r="PEN927" s="28"/>
      <c r="PEO927" s="28"/>
      <c r="PEP927" s="28"/>
      <c r="PEQ927" s="28"/>
      <c r="PER927" s="28"/>
      <c r="PES927" s="28"/>
      <c r="PET927" s="28"/>
      <c r="PEU927" s="28"/>
      <c r="PEV927" s="28"/>
      <c r="PEW927" s="28"/>
      <c r="PEX927" s="28"/>
      <c r="PEY927" s="28"/>
      <c r="PEZ927" s="28"/>
      <c r="PFA927" s="28"/>
      <c r="PFB927" s="28"/>
      <c r="PFC927" s="28"/>
      <c r="PFD927" s="28"/>
      <c r="PFE927" s="28"/>
      <c r="PFF927" s="28"/>
      <c r="PFG927" s="28"/>
      <c r="PFH927" s="28"/>
      <c r="PFI927" s="28"/>
      <c r="PFJ927" s="28"/>
      <c r="PFK927" s="28"/>
      <c r="PFL927" s="28"/>
      <c r="PFM927" s="28"/>
      <c r="PFN927" s="28"/>
      <c r="PFO927" s="28"/>
      <c r="PFP927" s="28"/>
      <c r="PFQ927" s="28"/>
      <c r="PFR927" s="28"/>
      <c r="PFS927" s="28"/>
      <c r="PFT927" s="28"/>
      <c r="PFU927" s="28"/>
      <c r="PFV927" s="28"/>
      <c r="PFW927" s="28"/>
      <c r="PFX927" s="28"/>
      <c r="PFY927" s="28"/>
      <c r="PFZ927" s="28"/>
      <c r="PGA927" s="28"/>
      <c r="PGB927" s="28"/>
      <c r="PGC927" s="28"/>
      <c r="PGD927" s="28"/>
      <c r="PGE927" s="28"/>
      <c r="PGF927" s="28"/>
      <c r="PGG927" s="28"/>
      <c r="PGH927" s="28"/>
      <c r="PGI927" s="28"/>
      <c r="PGJ927" s="28"/>
      <c r="PGK927" s="28"/>
      <c r="PGL927" s="28"/>
      <c r="PGM927" s="28"/>
      <c r="PGN927" s="28"/>
      <c r="PGO927" s="28"/>
      <c r="PGP927" s="28"/>
      <c r="PGQ927" s="28"/>
      <c r="PGR927" s="28"/>
      <c r="PGS927" s="28"/>
      <c r="PGT927" s="28"/>
      <c r="PGU927" s="28"/>
      <c r="PGV927" s="28"/>
      <c r="PGW927" s="28"/>
      <c r="PGX927" s="28"/>
      <c r="PGY927" s="28"/>
      <c r="PGZ927" s="28"/>
      <c r="PHA927" s="28"/>
      <c r="PHB927" s="28"/>
      <c r="PHC927" s="28"/>
      <c r="PHD927" s="28"/>
      <c r="PHE927" s="28"/>
      <c r="PHF927" s="28"/>
      <c r="PHG927" s="28"/>
      <c r="PHH927" s="28"/>
      <c r="PHI927" s="28"/>
      <c r="PHJ927" s="28"/>
      <c r="PHK927" s="28"/>
      <c r="PHL927" s="28"/>
      <c r="PHM927" s="28"/>
      <c r="PHN927" s="28"/>
      <c r="PHO927" s="28"/>
      <c r="PHP927" s="28"/>
      <c r="PHQ927" s="28"/>
      <c r="PHR927" s="28"/>
      <c r="PHS927" s="28"/>
      <c r="PHT927" s="28"/>
      <c r="PHU927" s="28"/>
      <c r="PHV927" s="28"/>
      <c r="PHW927" s="28"/>
      <c r="PHX927" s="28"/>
      <c r="PHY927" s="28"/>
      <c r="PHZ927" s="28"/>
      <c r="PIA927" s="28"/>
      <c r="PIB927" s="28"/>
      <c r="PIC927" s="28"/>
      <c r="PID927" s="28"/>
      <c r="PIE927" s="28"/>
      <c r="PIF927" s="28"/>
      <c r="PIG927" s="28"/>
      <c r="PIH927" s="28"/>
      <c r="PII927" s="28"/>
      <c r="PIJ927" s="28"/>
      <c r="PIK927" s="28"/>
      <c r="PIL927" s="28"/>
      <c r="PIM927" s="28"/>
      <c r="PIN927" s="28"/>
      <c r="PIO927" s="28"/>
      <c r="PIP927" s="28"/>
      <c r="PIQ927" s="28"/>
      <c r="PIR927" s="28"/>
      <c r="PIS927" s="28"/>
      <c r="PIT927" s="28"/>
      <c r="PIU927" s="28"/>
      <c r="PIV927" s="28"/>
      <c r="PIW927" s="28"/>
      <c r="PIX927" s="28"/>
      <c r="PIY927" s="28"/>
      <c r="PIZ927" s="28"/>
      <c r="PJA927" s="28"/>
      <c r="PJB927" s="28"/>
      <c r="PJC927" s="28"/>
      <c r="PJD927" s="28"/>
      <c r="PJE927" s="28"/>
      <c r="PJF927" s="28"/>
      <c r="PJG927" s="28"/>
      <c r="PJH927" s="28"/>
      <c r="PJI927" s="28"/>
      <c r="PJJ927" s="28"/>
      <c r="PJK927" s="28"/>
      <c r="PJL927" s="28"/>
      <c r="PJM927" s="28"/>
      <c r="PJN927" s="28"/>
      <c r="PJO927" s="28"/>
      <c r="PJP927" s="28"/>
      <c r="PJQ927" s="28"/>
      <c r="PJR927" s="28"/>
      <c r="PJS927" s="28"/>
      <c r="PJT927" s="28"/>
      <c r="PJU927" s="28"/>
      <c r="PJV927" s="28"/>
      <c r="PJW927" s="28"/>
      <c r="PJX927" s="28"/>
      <c r="PJY927" s="28"/>
      <c r="PJZ927" s="28"/>
      <c r="PKA927" s="28"/>
      <c r="PKB927" s="28"/>
      <c r="PKC927" s="28"/>
      <c r="PKD927" s="28"/>
      <c r="PKE927" s="28"/>
      <c r="PKF927" s="28"/>
      <c r="PKG927" s="28"/>
      <c r="PKH927" s="28"/>
      <c r="PKI927" s="28"/>
      <c r="PKJ927" s="28"/>
      <c r="PKK927" s="28"/>
      <c r="PKL927" s="28"/>
      <c r="PKM927" s="28"/>
      <c r="PKN927" s="28"/>
      <c r="PKO927" s="28"/>
      <c r="PKP927" s="28"/>
      <c r="PKQ927" s="28"/>
      <c r="PKR927" s="28"/>
      <c r="PKS927" s="28"/>
      <c r="PKT927" s="28"/>
      <c r="PKU927" s="28"/>
      <c r="PKV927" s="28"/>
      <c r="PKW927" s="28"/>
      <c r="PKX927" s="28"/>
      <c r="PKY927" s="28"/>
      <c r="PKZ927" s="28"/>
      <c r="PLA927" s="28"/>
      <c r="PLB927" s="28"/>
      <c r="PLC927" s="28"/>
      <c r="PLD927" s="28"/>
      <c r="PLE927" s="28"/>
      <c r="PLF927" s="28"/>
      <c r="PLG927" s="28"/>
      <c r="PLH927" s="28"/>
      <c r="PLI927" s="28"/>
      <c r="PLJ927" s="28"/>
      <c r="PLK927" s="28"/>
      <c r="PLL927" s="28"/>
      <c r="PLM927" s="28"/>
      <c r="PLN927" s="28"/>
      <c r="PLO927" s="28"/>
      <c r="PLP927" s="28"/>
      <c r="PLQ927" s="28"/>
      <c r="PLR927" s="28"/>
      <c r="PLS927" s="28"/>
      <c r="PLT927" s="28"/>
      <c r="PLU927" s="28"/>
      <c r="PLV927" s="28"/>
      <c r="PLW927" s="28"/>
      <c r="PLX927" s="28"/>
      <c r="PLY927" s="28"/>
      <c r="PLZ927" s="28"/>
      <c r="PMA927" s="28"/>
      <c r="PMB927" s="28"/>
      <c r="PMC927" s="28"/>
      <c r="PMD927" s="28"/>
      <c r="PME927" s="28"/>
      <c r="PMF927" s="28"/>
      <c r="PMG927" s="28"/>
      <c r="PMH927" s="28"/>
      <c r="PMI927" s="28"/>
      <c r="PMJ927" s="28"/>
      <c r="PMK927" s="28"/>
      <c r="PML927" s="28"/>
      <c r="PMM927" s="28"/>
      <c r="PMN927" s="28"/>
      <c r="PMO927" s="28"/>
      <c r="PMP927" s="28"/>
      <c r="PMQ927" s="28"/>
      <c r="PMR927" s="28"/>
      <c r="PMS927" s="28"/>
      <c r="PMT927" s="28"/>
      <c r="PMU927" s="28"/>
      <c r="PMV927" s="28"/>
      <c r="PMW927" s="28"/>
      <c r="PMX927" s="28"/>
      <c r="PMY927" s="28"/>
      <c r="PMZ927" s="28"/>
      <c r="PNA927" s="28"/>
      <c r="PNB927" s="28"/>
      <c r="PNC927" s="28"/>
      <c r="PND927" s="28"/>
      <c r="PNE927" s="28"/>
      <c r="PNF927" s="28"/>
      <c r="PNG927" s="28"/>
      <c r="PNH927" s="28"/>
      <c r="PNI927" s="28"/>
      <c r="PNJ927" s="28"/>
      <c r="PNK927" s="28"/>
      <c r="PNL927" s="28"/>
      <c r="PNM927" s="28"/>
      <c r="PNN927" s="28"/>
      <c r="PNO927" s="28"/>
      <c r="PNP927" s="28"/>
      <c r="PNQ927" s="28"/>
      <c r="PNR927" s="28"/>
      <c r="PNS927" s="28"/>
      <c r="PNT927" s="28"/>
      <c r="PNU927" s="28"/>
      <c r="PNV927" s="28"/>
      <c r="PNW927" s="28"/>
      <c r="PNX927" s="28"/>
      <c r="PNY927" s="28"/>
      <c r="PNZ927" s="28"/>
      <c r="POA927" s="28"/>
      <c r="POB927" s="28"/>
      <c r="POC927" s="28"/>
      <c r="POD927" s="28"/>
      <c r="POE927" s="28"/>
      <c r="POF927" s="28"/>
      <c r="POG927" s="28"/>
      <c r="POH927" s="28"/>
      <c r="POI927" s="28"/>
      <c r="POJ927" s="28"/>
      <c r="POK927" s="28"/>
      <c r="POL927" s="28"/>
      <c r="POM927" s="28"/>
      <c r="PON927" s="28"/>
      <c r="POO927" s="28"/>
      <c r="POP927" s="28"/>
      <c r="POQ927" s="28"/>
      <c r="POR927" s="28"/>
      <c r="POS927" s="28"/>
      <c r="POT927" s="28"/>
      <c r="POU927" s="28"/>
      <c r="POV927" s="28"/>
      <c r="POW927" s="28"/>
      <c r="POX927" s="28"/>
      <c r="POY927" s="28"/>
      <c r="POZ927" s="28"/>
      <c r="PPA927" s="28"/>
      <c r="PPB927" s="28"/>
      <c r="PPC927" s="28"/>
      <c r="PPD927" s="28"/>
      <c r="PPE927" s="28"/>
      <c r="PPF927" s="28"/>
      <c r="PPG927" s="28"/>
      <c r="PPH927" s="28"/>
      <c r="PPI927" s="28"/>
      <c r="PPJ927" s="28"/>
      <c r="PPK927" s="28"/>
      <c r="PPL927" s="28"/>
      <c r="PPM927" s="28"/>
      <c r="PPN927" s="28"/>
      <c r="PPO927" s="28"/>
      <c r="PPP927" s="28"/>
      <c r="PPQ927" s="28"/>
      <c r="PPR927" s="28"/>
      <c r="PPS927" s="28"/>
      <c r="PPT927" s="28"/>
      <c r="PPU927" s="28"/>
      <c r="PPV927" s="28"/>
      <c r="PPW927" s="28"/>
      <c r="PPX927" s="28"/>
      <c r="PPY927" s="28"/>
      <c r="PPZ927" s="28"/>
      <c r="PQA927" s="28"/>
      <c r="PQB927" s="28"/>
      <c r="PQC927" s="28"/>
      <c r="PQD927" s="28"/>
      <c r="PQE927" s="28"/>
      <c r="PQF927" s="28"/>
      <c r="PQG927" s="28"/>
      <c r="PQH927" s="28"/>
      <c r="PQI927" s="28"/>
      <c r="PQJ927" s="28"/>
      <c r="PQK927" s="28"/>
      <c r="PQL927" s="28"/>
      <c r="PQM927" s="28"/>
      <c r="PQN927" s="28"/>
      <c r="PQO927" s="28"/>
      <c r="PQP927" s="28"/>
      <c r="PQQ927" s="28"/>
      <c r="PQR927" s="28"/>
      <c r="PQS927" s="28"/>
      <c r="PQT927" s="28"/>
      <c r="PQU927" s="28"/>
      <c r="PQV927" s="28"/>
      <c r="PQW927" s="28"/>
      <c r="PQX927" s="28"/>
      <c r="PQY927" s="28"/>
      <c r="PQZ927" s="28"/>
      <c r="PRA927" s="28"/>
      <c r="PRB927" s="28"/>
      <c r="PRC927" s="28"/>
      <c r="PRD927" s="28"/>
      <c r="PRE927" s="28"/>
      <c r="PRF927" s="28"/>
      <c r="PRG927" s="28"/>
      <c r="PRH927" s="28"/>
      <c r="PRI927" s="28"/>
      <c r="PRJ927" s="28"/>
      <c r="PRK927" s="28"/>
      <c r="PRL927" s="28"/>
      <c r="PRM927" s="28"/>
      <c r="PRN927" s="28"/>
      <c r="PRO927" s="28"/>
      <c r="PRP927" s="28"/>
      <c r="PRQ927" s="28"/>
      <c r="PRR927" s="28"/>
      <c r="PRS927" s="28"/>
      <c r="PRT927" s="28"/>
      <c r="PRU927" s="28"/>
      <c r="PRV927" s="28"/>
      <c r="PRW927" s="28"/>
      <c r="PRX927" s="28"/>
      <c r="PRY927" s="28"/>
      <c r="PRZ927" s="28"/>
      <c r="PSA927" s="28"/>
      <c r="PSB927" s="28"/>
      <c r="PSC927" s="28"/>
      <c r="PSD927" s="28"/>
      <c r="PSE927" s="28"/>
      <c r="PSF927" s="28"/>
      <c r="PSG927" s="28"/>
      <c r="PSH927" s="28"/>
      <c r="PSI927" s="28"/>
      <c r="PSJ927" s="28"/>
      <c r="PSK927" s="28"/>
      <c r="PSL927" s="28"/>
      <c r="PSM927" s="28"/>
      <c r="PSN927" s="28"/>
      <c r="PSO927" s="28"/>
      <c r="PSP927" s="28"/>
      <c r="PSQ927" s="28"/>
      <c r="PSR927" s="28"/>
      <c r="PSS927" s="28"/>
      <c r="PST927" s="28"/>
      <c r="PSU927" s="28"/>
      <c r="PSV927" s="28"/>
      <c r="PSW927" s="28"/>
      <c r="PSX927" s="28"/>
      <c r="PSY927" s="28"/>
      <c r="PSZ927" s="28"/>
      <c r="PTA927" s="28"/>
      <c r="PTB927" s="28"/>
      <c r="PTC927" s="28"/>
      <c r="PTD927" s="28"/>
      <c r="PTE927" s="28"/>
      <c r="PTF927" s="28"/>
      <c r="PTG927" s="28"/>
      <c r="PTH927" s="28"/>
      <c r="PTI927" s="28"/>
      <c r="PTJ927" s="28"/>
      <c r="PTK927" s="28"/>
      <c r="PTL927" s="28"/>
      <c r="PTM927" s="28"/>
      <c r="PTN927" s="28"/>
      <c r="PTO927" s="28"/>
      <c r="PTP927" s="28"/>
      <c r="PTQ927" s="28"/>
      <c r="PTR927" s="28"/>
      <c r="PTS927" s="28"/>
      <c r="PTT927" s="28"/>
      <c r="PTU927" s="28"/>
      <c r="PTV927" s="28"/>
      <c r="PTW927" s="28"/>
      <c r="PTX927" s="28"/>
      <c r="PTY927" s="28"/>
      <c r="PTZ927" s="28"/>
      <c r="PUA927" s="28"/>
      <c r="PUB927" s="28"/>
      <c r="PUC927" s="28"/>
      <c r="PUD927" s="28"/>
      <c r="PUE927" s="28"/>
      <c r="PUF927" s="28"/>
      <c r="PUG927" s="28"/>
      <c r="PUH927" s="28"/>
      <c r="PUI927" s="28"/>
      <c r="PUJ927" s="28"/>
      <c r="PUK927" s="28"/>
      <c r="PUL927" s="28"/>
      <c r="PUM927" s="28"/>
      <c r="PUN927" s="28"/>
      <c r="PUO927" s="28"/>
      <c r="PUP927" s="28"/>
      <c r="PUQ927" s="28"/>
      <c r="PUR927" s="28"/>
      <c r="PUS927" s="28"/>
      <c r="PUT927" s="28"/>
      <c r="PUU927" s="28"/>
      <c r="PUV927" s="28"/>
      <c r="PUW927" s="28"/>
      <c r="PUX927" s="28"/>
      <c r="PUY927" s="28"/>
      <c r="PUZ927" s="28"/>
      <c r="PVA927" s="28"/>
      <c r="PVB927" s="28"/>
      <c r="PVC927" s="28"/>
      <c r="PVD927" s="28"/>
      <c r="PVE927" s="28"/>
      <c r="PVF927" s="28"/>
      <c r="PVG927" s="28"/>
      <c r="PVH927" s="28"/>
      <c r="PVI927" s="28"/>
      <c r="PVJ927" s="28"/>
      <c r="PVK927" s="28"/>
      <c r="PVL927" s="28"/>
      <c r="PVM927" s="28"/>
      <c r="PVN927" s="28"/>
      <c r="PVO927" s="28"/>
      <c r="PVP927" s="28"/>
      <c r="PVQ927" s="28"/>
      <c r="PVR927" s="28"/>
      <c r="PVS927" s="28"/>
      <c r="PVT927" s="28"/>
      <c r="PVU927" s="28"/>
      <c r="PVV927" s="28"/>
      <c r="PVW927" s="28"/>
      <c r="PVX927" s="28"/>
      <c r="PVY927" s="28"/>
      <c r="PVZ927" s="28"/>
      <c r="PWA927" s="28"/>
      <c r="PWB927" s="28"/>
      <c r="PWC927" s="28"/>
      <c r="PWD927" s="28"/>
      <c r="PWE927" s="28"/>
      <c r="PWF927" s="28"/>
      <c r="PWG927" s="28"/>
      <c r="PWH927" s="28"/>
      <c r="PWI927" s="28"/>
      <c r="PWJ927" s="28"/>
      <c r="PWK927" s="28"/>
      <c r="PWL927" s="28"/>
      <c r="PWM927" s="28"/>
      <c r="PWN927" s="28"/>
      <c r="PWO927" s="28"/>
      <c r="PWP927" s="28"/>
      <c r="PWQ927" s="28"/>
      <c r="PWR927" s="28"/>
      <c r="PWS927" s="28"/>
      <c r="PWT927" s="28"/>
      <c r="PWU927" s="28"/>
      <c r="PWV927" s="28"/>
      <c r="PWW927" s="28"/>
      <c r="PWX927" s="28"/>
      <c r="PWY927" s="28"/>
      <c r="PWZ927" s="28"/>
      <c r="PXA927" s="28"/>
      <c r="PXB927" s="28"/>
      <c r="PXC927" s="28"/>
      <c r="PXD927" s="28"/>
      <c r="PXE927" s="28"/>
      <c r="PXF927" s="28"/>
      <c r="PXG927" s="28"/>
      <c r="PXH927" s="28"/>
      <c r="PXI927" s="28"/>
      <c r="PXJ927" s="28"/>
      <c r="PXK927" s="28"/>
      <c r="PXL927" s="28"/>
      <c r="PXM927" s="28"/>
      <c r="PXN927" s="28"/>
      <c r="PXO927" s="28"/>
      <c r="PXP927" s="28"/>
      <c r="PXQ927" s="28"/>
      <c r="PXR927" s="28"/>
      <c r="PXS927" s="28"/>
      <c r="PXT927" s="28"/>
      <c r="PXU927" s="28"/>
      <c r="PXV927" s="28"/>
      <c r="PXW927" s="28"/>
      <c r="PXX927" s="28"/>
      <c r="PXY927" s="28"/>
      <c r="PXZ927" s="28"/>
      <c r="PYA927" s="28"/>
      <c r="PYB927" s="28"/>
      <c r="PYC927" s="28"/>
      <c r="PYD927" s="28"/>
      <c r="PYE927" s="28"/>
      <c r="PYF927" s="28"/>
      <c r="PYG927" s="28"/>
      <c r="PYH927" s="28"/>
      <c r="PYI927" s="28"/>
      <c r="PYJ927" s="28"/>
      <c r="PYK927" s="28"/>
      <c r="PYL927" s="28"/>
      <c r="PYM927" s="28"/>
      <c r="PYN927" s="28"/>
      <c r="PYO927" s="28"/>
      <c r="PYP927" s="28"/>
      <c r="PYQ927" s="28"/>
      <c r="PYR927" s="28"/>
      <c r="PYS927" s="28"/>
      <c r="PYT927" s="28"/>
      <c r="PYU927" s="28"/>
      <c r="PYV927" s="28"/>
      <c r="PYW927" s="28"/>
      <c r="PYX927" s="28"/>
      <c r="PYY927" s="28"/>
      <c r="PYZ927" s="28"/>
      <c r="PZA927" s="28"/>
      <c r="PZB927" s="28"/>
      <c r="PZC927" s="28"/>
      <c r="PZD927" s="28"/>
      <c r="PZE927" s="28"/>
      <c r="PZF927" s="28"/>
      <c r="PZG927" s="28"/>
      <c r="PZH927" s="28"/>
      <c r="PZI927" s="28"/>
      <c r="PZJ927" s="28"/>
      <c r="PZK927" s="28"/>
      <c r="PZL927" s="28"/>
      <c r="PZM927" s="28"/>
      <c r="PZN927" s="28"/>
      <c r="PZO927" s="28"/>
      <c r="PZP927" s="28"/>
      <c r="PZQ927" s="28"/>
      <c r="PZR927" s="28"/>
      <c r="PZS927" s="28"/>
      <c r="PZT927" s="28"/>
      <c r="PZU927" s="28"/>
      <c r="PZV927" s="28"/>
      <c r="PZW927" s="28"/>
      <c r="PZX927" s="28"/>
      <c r="PZY927" s="28"/>
      <c r="PZZ927" s="28"/>
      <c r="QAA927" s="28"/>
      <c r="QAB927" s="28"/>
      <c r="QAC927" s="28"/>
      <c r="QAD927" s="28"/>
      <c r="QAE927" s="28"/>
      <c r="QAF927" s="28"/>
      <c r="QAG927" s="28"/>
      <c r="QAH927" s="28"/>
      <c r="QAI927" s="28"/>
      <c r="QAJ927" s="28"/>
      <c r="QAK927" s="28"/>
      <c r="QAL927" s="28"/>
      <c r="QAM927" s="28"/>
      <c r="QAN927" s="28"/>
      <c r="QAO927" s="28"/>
      <c r="QAP927" s="28"/>
      <c r="QAQ927" s="28"/>
      <c r="QAR927" s="28"/>
      <c r="QAS927" s="28"/>
      <c r="QAT927" s="28"/>
      <c r="QAU927" s="28"/>
      <c r="QAV927" s="28"/>
      <c r="QAW927" s="28"/>
      <c r="QAX927" s="28"/>
      <c r="QAY927" s="28"/>
      <c r="QAZ927" s="28"/>
      <c r="QBA927" s="28"/>
      <c r="QBB927" s="28"/>
      <c r="QBC927" s="28"/>
      <c r="QBD927" s="28"/>
      <c r="QBE927" s="28"/>
      <c r="QBF927" s="28"/>
      <c r="QBG927" s="28"/>
      <c r="QBH927" s="28"/>
      <c r="QBI927" s="28"/>
      <c r="QBJ927" s="28"/>
      <c r="QBK927" s="28"/>
      <c r="QBL927" s="28"/>
      <c r="QBM927" s="28"/>
      <c r="QBN927" s="28"/>
      <c r="QBO927" s="28"/>
      <c r="QBP927" s="28"/>
      <c r="QBQ927" s="28"/>
      <c r="QBR927" s="28"/>
      <c r="QBS927" s="28"/>
      <c r="QBT927" s="28"/>
      <c r="QBU927" s="28"/>
      <c r="QBV927" s="28"/>
      <c r="QBW927" s="28"/>
      <c r="QBX927" s="28"/>
      <c r="QBY927" s="28"/>
      <c r="QBZ927" s="28"/>
      <c r="QCA927" s="28"/>
      <c r="QCB927" s="28"/>
      <c r="QCC927" s="28"/>
      <c r="QCD927" s="28"/>
      <c r="QCE927" s="28"/>
      <c r="QCF927" s="28"/>
      <c r="QCG927" s="28"/>
      <c r="QCH927" s="28"/>
      <c r="QCI927" s="28"/>
      <c r="QCJ927" s="28"/>
      <c r="QCK927" s="28"/>
      <c r="QCL927" s="28"/>
      <c r="QCM927" s="28"/>
      <c r="QCN927" s="28"/>
      <c r="QCO927" s="28"/>
      <c r="QCP927" s="28"/>
      <c r="QCQ927" s="28"/>
      <c r="QCR927" s="28"/>
      <c r="QCS927" s="28"/>
      <c r="QCT927" s="28"/>
      <c r="QCU927" s="28"/>
      <c r="QCV927" s="28"/>
      <c r="QCW927" s="28"/>
      <c r="QCX927" s="28"/>
      <c r="QCY927" s="28"/>
      <c r="QCZ927" s="28"/>
      <c r="QDA927" s="28"/>
      <c r="QDB927" s="28"/>
      <c r="QDC927" s="28"/>
      <c r="QDD927" s="28"/>
      <c r="QDE927" s="28"/>
      <c r="QDF927" s="28"/>
      <c r="QDG927" s="28"/>
      <c r="QDH927" s="28"/>
      <c r="QDI927" s="28"/>
      <c r="QDJ927" s="28"/>
      <c r="QDK927" s="28"/>
      <c r="QDL927" s="28"/>
      <c r="QDM927" s="28"/>
      <c r="QDN927" s="28"/>
      <c r="QDO927" s="28"/>
      <c r="QDP927" s="28"/>
      <c r="QDQ927" s="28"/>
      <c r="QDR927" s="28"/>
      <c r="QDS927" s="28"/>
      <c r="QDT927" s="28"/>
      <c r="QDU927" s="28"/>
      <c r="QDV927" s="28"/>
      <c r="QDW927" s="28"/>
      <c r="QDX927" s="28"/>
      <c r="QDY927" s="28"/>
      <c r="QDZ927" s="28"/>
      <c r="QEA927" s="28"/>
      <c r="QEB927" s="28"/>
      <c r="QEC927" s="28"/>
      <c r="QED927" s="28"/>
      <c r="QEE927" s="28"/>
      <c r="QEF927" s="28"/>
      <c r="QEG927" s="28"/>
      <c r="QEH927" s="28"/>
      <c r="QEI927" s="28"/>
      <c r="QEJ927" s="28"/>
      <c r="QEK927" s="28"/>
      <c r="QEL927" s="28"/>
      <c r="QEM927" s="28"/>
      <c r="QEN927" s="28"/>
      <c r="QEO927" s="28"/>
      <c r="QEP927" s="28"/>
      <c r="QEQ927" s="28"/>
      <c r="QER927" s="28"/>
      <c r="QES927" s="28"/>
      <c r="QET927" s="28"/>
      <c r="QEU927" s="28"/>
      <c r="QEV927" s="28"/>
      <c r="QEW927" s="28"/>
      <c r="QEX927" s="28"/>
      <c r="QEY927" s="28"/>
      <c r="QEZ927" s="28"/>
      <c r="QFA927" s="28"/>
      <c r="QFB927" s="28"/>
      <c r="QFC927" s="28"/>
      <c r="QFD927" s="28"/>
      <c r="QFE927" s="28"/>
      <c r="QFF927" s="28"/>
      <c r="QFG927" s="28"/>
      <c r="QFH927" s="28"/>
      <c r="QFI927" s="28"/>
      <c r="QFJ927" s="28"/>
      <c r="QFK927" s="28"/>
      <c r="QFL927" s="28"/>
      <c r="QFM927" s="28"/>
      <c r="QFN927" s="28"/>
      <c r="QFO927" s="28"/>
      <c r="QFP927" s="28"/>
      <c r="QFQ927" s="28"/>
      <c r="QFR927" s="28"/>
      <c r="QFS927" s="28"/>
      <c r="QFT927" s="28"/>
      <c r="QFU927" s="28"/>
      <c r="QFV927" s="28"/>
      <c r="QFW927" s="28"/>
      <c r="QFX927" s="28"/>
      <c r="QFY927" s="28"/>
      <c r="QFZ927" s="28"/>
      <c r="QGA927" s="28"/>
      <c r="QGB927" s="28"/>
      <c r="QGC927" s="28"/>
      <c r="QGD927" s="28"/>
      <c r="QGE927" s="28"/>
      <c r="QGF927" s="28"/>
      <c r="QGG927" s="28"/>
      <c r="QGH927" s="28"/>
      <c r="QGI927" s="28"/>
      <c r="QGJ927" s="28"/>
      <c r="QGK927" s="28"/>
      <c r="QGL927" s="28"/>
      <c r="QGM927" s="28"/>
      <c r="QGN927" s="28"/>
      <c r="QGO927" s="28"/>
      <c r="QGP927" s="28"/>
      <c r="QGQ927" s="28"/>
      <c r="QGR927" s="28"/>
      <c r="QGS927" s="28"/>
      <c r="QGT927" s="28"/>
      <c r="QGU927" s="28"/>
      <c r="QGV927" s="28"/>
      <c r="QGW927" s="28"/>
      <c r="QGX927" s="28"/>
      <c r="QGY927" s="28"/>
      <c r="QGZ927" s="28"/>
      <c r="QHA927" s="28"/>
      <c r="QHB927" s="28"/>
      <c r="QHC927" s="28"/>
      <c r="QHD927" s="28"/>
      <c r="QHE927" s="28"/>
      <c r="QHF927" s="28"/>
      <c r="QHG927" s="28"/>
      <c r="QHH927" s="28"/>
      <c r="QHI927" s="28"/>
      <c r="QHJ927" s="28"/>
      <c r="QHK927" s="28"/>
      <c r="QHL927" s="28"/>
      <c r="QHM927" s="28"/>
      <c r="QHN927" s="28"/>
      <c r="QHO927" s="28"/>
      <c r="QHP927" s="28"/>
      <c r="QHQ927" s="28"/>
      <c r="QHR927" s="28"/>
      <c r="QHS927" s="28"/>
      <c r="QHT927" s="28"/>
      <c r="QHU927" s="28"/>
      <c r="QHV927" s="28"/>
      <c r="QHW927" s="28"/>
      <c r="QHX927" s="28"/>
      <c r="QHY927" s="28"/>
      <c r="QHZ927" s="28"/>
      <c r="QIA927" s="28"/>
      <c r="QIB927" s="28"/>
      <c r="QIC927" s="28"/>
      <c r="QID927" s="28"/>
      <c r="QIE927" s="28"/>
      <c r="QIF927" s="28"/>
      <c r="QIG927" s="28"/>
      <c r="QIH927" s="28"/>
      <c r="QII927" s="28"/>
      <c r="QIJ927" s="28"/>
      <c r="QIK927" s="28"/>
      <c r="QIL927" s="28"/>
      <c r="QIM927" s="28"/>
      <c r="QIN927" s="28"/>
      <c r="QIO927" s="28"/>
      <c r="QIP927" s="28"/>
      <c r="QIQ927" s="28"/>
      <c r="QIR927" s="28"/>
      <c r="QIS927" s="28"/>
      <c r="QIT927" s="28"/>
      <c r="QIU927" s="28"/>
      <c r="QIV927" s="28"/>
      <c r="QIW927" s="28"/>
      <c r="QIX927" s="28"/>
      <c r="QIY927" s="28"/>
      <c r="QIZ927" s="28"/>
      <c r="QJA927" s="28"/>
      <c r="QJB927" s="28"/>
      <c r="QJC927" s="28"/>
      <c r="QJD927" s="28"/>
      <c r="QJE927" s="28"/>
      <c r="QJF927" s="28"/>
      <c r="QJG927" s="28"/>
      <c r="QJH927" s="28"/>
      <c r="QJI927" s="28"/>
      <c r="QJJ927" s="28"/>
      <c r="QJK927" s="28"/>
      <c r="QJL927" s="28"/>
      <c r="QJM927" s="28"/>
      <c r="QJN927" s="28"/>
      <c r="QJO927" s="28"/>
      <c r="QJP927" s="28"/>
      <c r="QJQ927" s="28"/>
      <c r="QJR927" s="28"/>
      <c r="QJS927" s="28"/>
      <c r="QJT927" s="28"/>
      <c r="QJU927" s="28"/>
      <c r="QJV927" s="28"/>
      <c r="QJW927" s="28"/>
      <c r="QJX927" s="28"/>
      <c r="QJY927" s="28"/>
      <c r="QJZ927" s="28"/>
      <c r="QKA927" s="28"/>
      <c r="QKB927" s="28"/>
      <c r="QKC927" s="28"/>
      <c r="QKD927" s="28"/>
      <c r="QKE927" s="28"/>
      <c r="QKF927" s="28"/>
      <c r="QKG927" s="28"/>
      <c r="QKH927" s="28"/>
      <c r="QKI927" s="28"/>
      <c r="QKJ927" s="28"/>
      <c r="QKK927" s="28"/>
      <c r="QKL927" s="28"/>
      <c r="QKM927" s="28"/>
      <c r="QKN927" s="28"/>
      <c r="QKO927" s="28"/>
      <c r="QKP927" s="28"/>
      <c r="QKQ927" s="28"/>
      <c r="QKR927" s="28"/>
      <c r="QKS927" s="28"/>
      <c r="QKT927" s="28"/>
      <c r="QKU927" s="28"/>
      <c r="QKV927" s="28"/>
      <c r="QKW927" s="28"/>
      <c r="QKX927" s="28"/>
      <c r="QKY927" s="28"/>
      <c r="QKZ927" s="28"/>
      <c r="QLA927" s="28"/>
      <c r="QLB927" s="28"/>
      <c r="QLC927" s="28"/>
      <c r="QLD927" s="28"/>
      <c r="QLE927" s="28"/>
      <c r="QLF927" s="28"/>
      <c r="QLG927" s="28"/>
      <c r="QLH927" s="28"/>
      <c r="QLI927" s="28"/>
      <c r="QLJ927" s="28"/>
      <c r="QLK927" s="28"/>
      <c r="QLL927" s="28"/>
      <c r="QLM927" s="28"/>
      <c r="QLN927" s="28"/>
      <c r="QLO927" s="28"/>
      <c r="QLP927" s="28"/>
      <c r="QLQ927" s="28"/>
      <c r="QLR927" s="28"/>
      <c r="QLS927" s="28"/>
      <c r="QLT927" s="28"/>
      <c r="QLU927" s="28"/>
      <c r="QLV927" s="28"/>
      <c r="QLW927" s="28"/>
      <c r="QLX927" s="28"/>
      <c r="QLY927" s="28"/>
      <c r="QLZ927" s="28"/>
      <c r="QMA927" s="28"/>
      <c r="QMB927" s="28"/>
      <c r="QMC927" s="28"/>
      <c r="QMD927" s="28"/>
      <c r="QME927" s="28"/>
      <c r="QMF927" s="28"/>
      <c r="QMG927" s="28"/>
      <c r="QMH927" s="28"/>
      <c r="QMI927" s="28"/>
      <c r="QMJ927" s="28"/>
      <c r="QMK927" s="28"/>
      <c r="QML927" s="28"/>
      <c r="QMM927" s="28"/>
      <c r="QMN927" s="28"/>
      <c r="QMO927" s="28"/>
      <c r="QMP927" s="28"/>
      <c r="QMQ927" s="28"/>
      <c r="QMR927" s="28"/>
      <c r="QMS927" s="28"/>
      <c r="QMT927" s="28"/>
      <c r="QMU927" s="28"/>
      <c r="QMV927" s="28"/>
      <c r="QMW927" s="28"/>
      <c r="QMX927" s="28"/>
      <c r="QMY927" s="28"/>
      <c r="QMZ927" s="28"/>
      <c r="QNA927" s="28"/>
      <c r="QNB927" s="28"/>
      <c r="QNC927" s="28"/>
      <c r="QND927" s="28"/>
      <c r="QNE927" s="28"/>
      <c r="QNF927" s="28"/>
      <c r="QNG927" s="28"/>
      <c r="QNH927" s="28"/>
      <c r="QNI927" s="28"/>
      <c r="QNJ927" s="28"/>
      <c r="QNK927" s="28"/>
      <c r="QNL927" s="28"/>
      <c r="QNM927" s="28"/>
      <c r="QNN927" s="28"/>
      <c r="QNO927" s="28"/>
      <c r="QNP927" s="28"/>
      <c r="QNQ927" s="28"/>
      <c r="QNR927" s="28"/>
      <c r="QNS927" s="28"/>
      <c r="QNT927" s="28"/>
      <c r="QNU927" s="28"/>
      <c r="QNV927" s="28"/>
      <c r="QNW927" s="28"/>
      <c r="QNX927" s="28"/>
      <c r="QNY927" s="28"/>
      <c r="QNZ927" s="28"/>
      <c r="QOA927" s="28"/>
      <c r="QOB927" s="28"/>
      <c r="QOC927" s="28"/>
      <c r="QOD927" s="28"/>
      <c r="QOE927" s="28"/>
      <c r="QOF927" s="28"/>
      <c r="QOG927" s="28"/>
      <c r="QOH927" s="28"/>
      <c r="QOI927" s="28"/>
      <c r="QOJ927" s="28"/>
      <c r="QOK927" s="28"/>
      <c r="QOL927" s="28"/>
      <c r="QOM927" s="28"/>
      <c r="QON927" s="28"/>
      <c r="QOO927" s="28"/>
      <c r="QOP927" s="28"/>
      <c r="QOQ927" s="28"/>
      <c r="QOR927" s="28"/>
      <c r="QOS927" s="28"/>
      <c r="QOT927" s="28"/>
      <c r="QOU927" s="28"/>
      <c r="QOV927" s="28"/>
      <c r="QOW927" s="28"/>
      <c r="QOX927" s="28"/>
      <c r="QOY927" s="28"/>
      <c r="QOZ927" s="28"/>
      <c r="QPA927" s="28"/>
      <c r="QPB927" s="28"/>
      <c r="QPC927" s="28"/>
      <c r="QPD927" s="28"/>
      <c r="QPE927" s="28"/>
      <c r="QPF927" s="28"/>
      <c r="QPG927" s="28"/>
      <c r="QPH927" s="28"/>
      <c r="QPI927" s="28"/>
      <c r="QPJ927" s="28"/>
      <c r="QPK927" s="28"/>
      <c r="QPL927" s="28"/>
      <c r="QPM927" s="28"/>
      <c r="QPN927" s="28"/>
      <c r="QPO927" s="28"/>
      <c r="QPP927" s="28"/>
      <c r="QPQ927" s="28"/>
      <c r="QPR927" s="28"/>
      <c r="QPS927" s="28"/>
      <c r="QPT927" s="28"/>
      <c r="QPU927" s="28"/>
      <c r="QPV927" s="28"/>
      <c r="QPW927" s="28"/>
      <c r="QPX927" s="28"/>
      <c r="QPY927" s="28"/>
      <c r="QPZ927" s="28"/>
      <c r="QQA927" s="28"/>
      <c r="QQB927" s="28"/>
      <c r="QQC927" s="28"/>
      <c r="QQD927" s="28"/>
      <c r="QQE927" s="28"/>
      <c r="QQF927" s="28"/>
      <c r="QQG927" s="28"/>
      <c r="QQH927" s="28"/>
      <c r="QQI927" s="28"/>
      <c r="QQJ927" s="28"/>
      <c r="QQK927" s="28"/>
      <c r="QQL927" s="28"/>
      <c r="QQM927" s="28"/>
      <c r="QQN927" s="28"/>
      <c r="QQO927" s="28"/>
      <c r="QQP927" s="28"/>
      <c r="QQQ927" s="28"/>
      <c r="QQR927" s="28"/>
      <c r="QQS927" s="28"/>
      <c r="QQT927" s="28"/>
      <c r="QQU927" s="28"/>
      <c r="QQV927" s="28"/>
      <c r="QQW927" s="28"/>
      <c r="QQX927" s="28"/>
      <c r="QQY927" s="28"/>
      <c r="QQZ927" s="28"/>
      <c r="QRA927" s="28"/>
      <c r="QRB927" s="28"/>
      <c r="QRC927" s="28"/>
      <c r="QRD927" s="28"/>
      <c r="QRE927" s="28"/>
      <c r="QRF927" s="28"/>
      <c r="QRG927" s="28"/>
      <c r="QRH927" s="28"/>
      <c r="QRI927" s="28"/>
      <c r="QRJ927" s="28"/>
      <c r="QRK927" s="28"/>
      <c r="QRL927" s="28"/>
      <c r="QRM927" s="28"/>
      <c r="QRN927" s="28"/>
      <c r="QRO927" s="28"/>
      <c r="QRP927" s="28"/>
      <c r="QRQ927" s="28"/>
      <c r="QRR927" s="28"/>
      <c r="QRS927" s="28"/>
      <c r="QRT927" s="28"/>
      <c r="QRU927" s="28"/>
      <c r="QRV927" s="28"/>
      <c r="QRW927" s="28"/>
      <c r="QRX927" s="28"/>
      <c r="QRY927" s="28"/>
      <c r="QRZ927" s="28"/>
      <c r="QSA927" s="28"/>
      <c r="QSB927" s="28"/>
      <c r="QSC927" s="28"/>
      <c r="QSD927" s="28"/>
      <c r="QSE927" s="28"/>
      <c r="QSF927" s="28"/>
      <c r="QSG927" s="28"/>
      <c r="QSH927" s="28"/>
      <c r="QSI927" s="28"/>
      <c r="QSJ927" s="28"/>
      <c r="QSK927" s="28"/>
      <c r="QSL927" s="28"/>
      <c r="QSM927" s="28"/>
      <c r="QSN927" s="28"/>
      <c r="QSO927" s="28"/>
      <c r="QSP927" s="28"/>
      <c r="QSQ927" s="28"/>
      <c r="QSR927" s="28"/>
      <c r="QSS927" s="28"/>
      <c r="QST927" s="28"/>
      <c r="QSU927" s="28"/>
      <c r="QSV927" s="28"/>
      <c r="QSW927" s="28"/>
      <c r="QSX927" s="28"/>
      <c r="QSY927" s="28"/>
      <c r="QSZ927" s="28"/>
      <c r="QTA927" s="28"/>
      <c r="QTB927" s="28"/>
      <c r="QTC927" s="28"/>
      <c r="QTD927" s="28"/>
      <c r="QTE927" s="28"/>
      <c r="QTF927" s="28"/>
      <c r="QTG927" s="28"/>
      <c r="QTH927" s="28"/>
      <c r="QTI927" s="28"/>
      <c r="QTJ927" s="28"/>
      <c r="QTK927" s="28"/>
      <c r="QTL927" s="28"/>
      <c r="QTM927" s="28"/>
      <c r="QTN927" s="28"/>
      <c r="QTO927" s="28"/>
      <c r="QTP927" s="28"/>
      <c r="QTQ927" s="28"/>
      <c r="QTR927" s="28"/>
      <c r="QTS927" s="28"/>
      <c r="QTT927" s="28"/>
      <c r="QTU927" s="28"/>
      <c r="QTV927" s="28"/>
      <c r="QTW927" s="28"/>
      <c r="QTX927" s="28"/>
      <c r="QTY927" s="28"/>
      <c r="QTZ927" s="28"/>
      <c r="QUA927" s="28"/>
      <c r="QUB927" s="28"/>
      <c r="QUC927" s="28"/>
      <c r="QUD927" s="28"/>
      <c r="QUE927" s="28"/>
      <c r="QUF927" s="28"/>
      <c r="QUG927" s="28"/>
      <c r="QUH927" s="28"/>
      <c r="QUI927" s="28"/>
      <c r="QUJ927" s="28"/>
      <c r="QUK927" s="28"/>
      <c r="QUL927" s="28"/>
      <c r="QUM927" s="28"/>
      <c r="QUN927" s="28"/>
      <c r="QUO927" s="28"/>
      <c r="QUP927" s="28"/>
      <c r="QUQ927" s="28"/>
      <c r="QUR927" s="28"/>
      <c r="QUS927" s="28"/>
      <c r="QUT927" s="28"/>
      <c r="QUU927" s="28"/>
      <c r="QUV927" s="28"/>
      <c r="QUW927" s="28"/>
      <c r="QUX927" s="28"/>
      <c r="QUY927" s="28"/>
      <c r="QUZ927" s="28"/>
      <c r="QVA927" s="28"/>
      <c r="QVB927" s="28"/>
      <c r="QVC927" s="28"/>
      <c r="QVD927" s="28"/>
      <c r="QVE927" s="28"/>
      <c r="QVF927" s="28"/>
      <c r="QVG927" s="28"/>
      <c r="QVH927" s="28"/>
      <c r="QVI927" s="28"/>
      <c r="QVJ927" s="28"/>
      <c r="QVK927" s="28"/>
      <c r="QVL927" s="28"/>
      <c r="QVM927" s="28"/>
      <c r="QVN927" s="28"/>
      <c r="QVO927" s="28"/>
      <c r="QVP927" s="28"/>
      <c r="QVQ927" s="28"/>
      <c r="QVR927" s="28"/>
      <c r="QVS927" s="28"/>
      <c r="QVT927" s="28"/>
      <c r="QVU927" s="28"/>
      <c r="QVV927" s="28"/>
      <c r="QVW927" s="28"/>
      <c r="QVX927" s="28"/>
      <c r="QVY927" s="28"/>
      <c r="QVZ927" s="28"/>
      <c r="QWA927" s="28"/>
      <c r="QWB927" s="28"/>
      <c r="QWC927" s="28"/>
      <c r="QWD927" s="28"/>
      <c r="QWE927" s="28"/>
      <c r="QWF927" s="28"/>
      <c r="QWG927" s="28"/>
      <c r="QWH927" s="28"/>
      <c r="QWI927" s="28"/>
      <c r="QWJ927" s="28"/>
      <c r="QWK927" s="28"/>
      <c r="QWL927" s="28"/>
      <c r="QWM927" s="28"/>
      <c r="QWN927" s="28"/>
      <c r="QWO927" s="28"/>
      <c r="QWP927" s="28"/>
      <c r="QWQ927" s="28"/>
      <c r="QWR927" s="28"/>
      <c r="QWS927" s="28"/>
      <c r="QWT927" s="28"/>
      <c r="QWU927" s="28"/>
      <c r="QWV927" s="28"/>
      <c r="QWW927" s="28"/>
      <c r="QWX927" s="28"/>
      <c r="QWY927" s="28"/>
      <c r="QWZ927" s="28"/>
      <c r="QXA927" s="28"/>
      <c r="QXB927" s="28"/>
      <c r="QXC927" s="28"/>
      <c r="QXD927" s="28"/>
      <c r="QXE927" s="28"/>
      <c r="QXF927" s="28"/>
      <c r="QXG927" s="28"/>
      <c r="QXH927" s="28"/>
      <c r="QXI927" s="28"/>
      <c r="QXJ927" s="28"/>
      <c r="QXK927" s="28"/>
      <c r="QXL927" s="28"/>
      <c r="QXM927" s="28"/>
      <c r="QXN927" s="28"/>
      <c r="QXO927" s="28"/>
      <c r="QXP927" s="28"/>
      <c r="QXQ927" s="28"/>
      <c r="QXR927" s="28"/>
      <c r="QXS927" s="28"/>
      <c r="QXT927" s="28"/>
      <c r="QXU927" s="28"/>
      <c r="QXV927" s="28"/>
      <c r="QXW927" s="28"/>
      <c r="QXX927" s="28"/>
      <c r="QXY927" s="28"/>
      <c r="QXZ927" s="28"/>
      <c r="QYA927" s="28"/>
      <c r="QYB927" s="28"/>
      <c r="QYC927" s="28"/>
      <c r="QYD927" s="28"/>
      <c r="QYE927" s="28"/>
      <c r="QYF927" s="28"/>
      <c r="QYG927" s="28"/>
      <c r="QYH927" s="28"/>
      <c r="QYI927" s="28"/>
      <c r="QYJ927" s="28"/>
      <c r="QYK927" s="28"/>
      <c r="QYL927" s="28"/>
      <c r="QYM927" s="28"/>
      <c r="QYN927" s="28"/>
      <c r="QYO927" s="28"/>
      <c r="QYP927" s="28"/>
      <c r="QYQ927" s="28"/>
      <c r="QYR927" s="28"/>
      <c r="QYS927" s="28"/>
      <c r="QYT927" s="28"/>
      <c r="QYU927" s="28"/>
      <c r="QYV927" s="28"/>
      <c r="QYW927" s="28"/>
      <c r="QYX927" s="28"/>
      <c r="QYY927" s="28"/>
      <c r="QYZ927" s="28"/>
      <c r="QZA927" s="28"/>
      <c r="QZB927" s="28"/>
      <c r="QZC927" s="28"/>
      <c r="QZD927" s="28"/>
      <c r="QZE927" s="28"/>
      <c r="QZF927" s="28"/>
      <c r="QZG927" s="28"/>
      <c r="QZH927" s="28"/>
      <c r="QZI927" s="28"/>
      <c r="QZJ927" s="28"/>
      <c r="QZK927" s="28"/>
      <c r="QZL927" s="28"/>
      <c r="QZM927" s="28"/>
      <c r="QZN927" s="28"/>
      <c r="QZO927" s="28"/>
      <c r="QZP927" s="28"/>
      <c r="QZQ927" s="28"/>
      <c r="QZR927" s="28"/>
      <c r="QZS927" s="28"/>
      <c r="QZT927" s="28"/>
      <c r="QZU927" s="28"/>
      <c r="QZV927" s="28"/>
      <c r="QZW927" s="28"/>
      <c r="QZX927" s="28"/>
      <c r="QZY927" s="28"/>
      <c r="QZZ927" s="28"/>
      <c r="RAA927" s="28"/>
      <c r="RAB927" s="28"/>
      <c r="RAC927" s="28"/>
      <c r="RAD927" s="28"/>
      <c r="RAE927" s="28"/>
      <c r="RAF927" s="28"/>
      <c r="RAG927" s="28"/>
      <c r="RAH927" s="28"/>
      <c r="RAI927" s="28"/>
      <c r="RAJ927" s="28"/>
      <c r="RAK927" s="28"/>
      <c r="RAL927" s="28"/>
      <c r="RAM927" s="28"/>
      <c r="RAN927" s="28"/>
      <c r="RAO927" s="28"/>
      <c r="RAP927" s="28"/>
      <c r="RAQ927" s="28"/>
      <c r="RAR927" s="28"/>
      <c r="RAS927" s="28"/>
      <c r="RAT927" s="28"/>
      <c r="RAU927" s="28"/>
      <c r="RAV927" s="28"/>
      <c r="RAW927" s="28"/>
      <c r="RAX927" s="28"/>
      <c r="RAY927" s="28"/>
      <c r="RAZ927" s="28"/>
      <c r="RBA927" s="28"/>
      <c r="RBB927" s="28"/>
      <c r="RBC927" s="28"/>
      <c r="RBD927" s="28"/>
      <c r="RBE927" s="28"/>
      <c r="RBF927" s="28"/>
      <c r="RBG927" s="28"/>
      <c r="RBH927" s="28"/>
      <c r="RBI927" s="28"/>
      <c r="RBJ927" s="28"/>
      <c r="RBK927" s="28"/>
      <c r="RBL927" s="28"/>
      <c r="RBM927" s="28"/>
      <c r="RBN927" s="28"/>
      <c r="RBO927" s="28"/>
      <c r="RBP927" s="28"/>
      <c r="RBQ927" s="28"/>
      <c r="RBR927" s="28"/>
      <c r="RBS927" s="28"/>
      <c r="RBT927" s="28"/>
      <c r="RBU927" s="28"/>
      <c r="RBV927" s="28"/>
      <c r="RBW927" s="28"/>
      <c r="RBX927" s="28"/>
      <c r="RBY927" s="28"/>
      <c r="RBZ927" s="28"/>
      <c r="RCA927" s="28"/>
      <c r="RCB927" s="28"/>
      <c r="RCC927" s="28"/>
      <c r="RCD927" s="28"/>
      <c r="RCE927" s="28"/>
      <c r="RCF927" s="28"/>
      <c r="RCG927" s="28"/>
      <c r="RCH927" s="28"/>
      <c r="RCI927" s="28"/>
      <c r="RCJ927" s="28"/>
      <c r="RCK927" s="28"/>
      <c r="RCL927" s="28"/>
      <c r="RCM927" s="28"/>
      <c r="RCN927" s="28"/>
      <c r="RCO927" s="28"/>
      <c r="RCP927" s="28"/>
      <c r="RCQ927" s="28"/>
      <c r="RCR927" s="28"/>
      <c r="RCS927" s="28"/>
      <c r="RCT927" s="28"/>
      <c r="RCU927" s="28"/>
      <c r="RCV927" s="28"/>
      <c r="RCW927" s="28"/>
      <c r="RCX927" s="28"/>
      <c r="RCY927" s="28"/>
      <c r="RCZ927" s="28"/>
      <c r="RDA927" s="28"/>
      <c r="RDB927" s="28"/>
      <c r="RDC927" s="28"/>
      <c r="RDD927" s="28"/>
      <c r="RDE927" s="28"/>
      <c r="RDF927" s="28"/>
      <c r="RDG927" s="28"/>
      <c r="RDH927" s="28"/>
      <c r="RDI927" s="28"/>
      <c r="RDJ927" s="28"/>
      <c r="RDK927" s="28"/>
      <c r="RDL927" s="28"/>
      <c r="RDM927" s="28"/>
      <c r="RDN927" s="28"/>
      <c r="RDO927" s="28"/>
      <c r="RDP927" s="28"/>
      <c r="RDQ927" s="28"/>
      <c r="RDR927" s="28"/>
      <c r="RDS927" s="28"/>
      <c r="RDT927" s="28"/>
      <c r="RDU927" s="28"/>
      <c r="RDV927" s="28"/>
      <c r="RDW927" s="28"/>
      <c r="RDX927" s="28"/>
      <c r="RDY927" s="28"/>
      <c r="RDZ927" s="28"/>
      <c r="REA927" s="28"/>
      <c r="REB927" s="28"/>
      <c r="REC927" s="28"/>
      <c r="RED927" s="28"/>
      <c r="REE927" s="28"/>
      <c r="REF927" s="28"/>
      <c r="REG927" s="28"/>
      <c r="REH927" s="28"/>
      <c r="REI927" s="28"/>
      <c r="REJ927" s="28"/>
      <c r="REK927" s="28"/>
      <c r="REL927" s="28"/>
      <c r="REM927" s="28"/>
      <c r="REN927" s="28"/>
      <c r="REO927" s="28"/>
      <c r="REP927" s="28"/>
      <c r="REQ927" s="28"/>
      <c r="RER927" s="28"/>
      <c r="RES927" s="28"/>
      <c r="RET927" s="28"/>
      <c r="REU927" s="28"/>
      <c r="REV927" s="28"/>
      <c r="REW927" s="28"/>
      <c r="REX927" s="28"/>
      <c r="REY927" s="28"/>
      <c r="REZ927" s="28"/>
      <c r="RFA927" s="28"/>
      <c r="RFB927" s="28"/>
      <c r="RFC927" s="28"/>
      <c r="RFD927" s="28"/>
      <c r="RFE927" s="28"/>
      <c r="RFF927" s="28"/>
      <c r="RFG927" s="28"/>
      <c r="RFH927" s="28"/>
      <c r="RFI927" s="28"/>
      <c r="RFJ927" s="28"/>
      <c r="RFK927" s="28"/>
      <c r="RFL927" s="28"/>
      <c r="RFM927" s="28"/>
      <c r="RFN927" s="28"/>
      <c r="RFO927" s="28"/>
      <c r="RFP927" s="28"/>
      <c r="RFQ927" s="28"/>
      <c r="RFR927" s="28"/>
      <c r="RFS927" s="28"/>
      <c r="RFT927" s="28"/>
      <c r="RFU927" s="28"/>
      <c r="RFV927" s="28"/>
      <c r="RFW927" s="28"/>
      <c r="RFX927" s="28"/>
      <c r="RFY927" s="28"/>
      <c r="RFZ927" s="28"/>
      <c r="RGA927" s="28"/>
      <c r="RGB927" s="28"/>
      <c r="RGC927" s="28"/>
      <c r="RGD927" s="28"/>
      <c r="RGE927" s="28"/>
      <c r="RGF927" s="28"/>
      <c r="RGG927" s="28"/>
      <c r="RGH927" s="28"/>
      <c r="RGI927" s="28"/>
      <c r="RGJ927" s="28"/>
      <c r="RGK927" s="28"/>
      <c r="RGL927" s="28"/>
      <c r="RGM927" s="28"/>
      <c r="RGN927" s="28"/>
      <c r="RGO927" s="28"/>
      <c r="RGP927" s="28"/>
      <c r="RGQ927" s="28"/>
      <c r="RGR927" s="28"/>
      <c r="RGS927" s="28"/>
      <c r="RGT927" s="28"/>
      <c r="RGU927" s="28"/>
      <c r="RGV927" s="28"/>
      <c r="RGW927" s="28"/>
      <c r="RGX927" s="28"/>
      <c r="RGY927" s="28"/>
      <c r="RGZ927" s="28"/>
      <c r="RHA927" s="28"/>
      <c r="RHB927" s="28"/>
      <c r="RHC927" s="28"/>
      <c r="RHD927" s="28"/>
      <c r="RHE927" s="28"/>
      <c r="RHF927" s="28"/>
      <c r="RHG927" s="28"/>
      <c r="RHH927" s="28"/>
      <c r="RHI927" s="28"/>
      <c r="RHJ927" s="28"/>
      <c r="RHK927" s="28"/>
      <c r="RHL927" s="28"/>
      <c r="RHM927" s="28"/>
      <c r="RHN927" s="28"/>
      <c r="RHO927" s="28"/>
      <c r="RHP927" s="28"/>
      <c r="RHQ927" s="28"/>
      <c r="RHR927" s="28"/>
      <c r="RHS927" s="28"/>
      <c r="RHT927" s="28"/>
      <c r="RHU927" s="28"/>
      <c r="RHV927" s="28"/>
      <c r="RHW927" s="28"/>
      <c r="RHX927" s="28"/>
      <c r="RHY927" s="28"/>
      <c r="RHZ927" s="28"/>
      <c r="RIA927" s="28"/>
      <c r="RIB927" s="28"/>
      <c r="RIC927" s="28"/>
      <c r="RID927" s="28"/>
      <c r="RIE927" s="28"/>
      <c r="RIF927" s="28"/>
      <c r="RIG927" s="28"/>
      <c r="RIH927" s="28"/>
      <c r="RII927" s="28"/>
      <c r="RIJ927" s="28"/>
      <c r="RIK927" s="28"/>
      <c r="RIL927" s="28"/>
      <c r="RIM927" s="28"/>
      <c r="RIN927" s="28"/>
      <c r="RIO927" s="28"/>
      <c r="RIP927" s="28"/>
      <c r="RIQ927" s="28"/>
      <c r="RIR927" s="28"/>
      <c r="RIS927" s="28"/>
      <c r="RIT927" s="28"/>
      <c r="RIU927" s="28"/>
      <c r="RIV927" s="28"/>
      <c r="RIW927" s="28"/>
      <c r="RIX927" s="28"/>
      <c r="RIY927" s="28"/>
      <c r="RIZ927" s="28"/>
      <c r="RJA927" s="28"/>
      <c r="RJB927" s="28"/>
      <c r="RJC927" s="28"/>
      <c r="RJD927" s="28"/>
      <c r="RJE927" s="28"/>
      <c r="RJF927" s="28"/>
      <c r="RJG927" s="28"/>
      <c r="RJH927" s="28"/>
      <c r="RJI927" s="28"/>
      <c r="RJJ927" s="28"/>
      <c r="RJK927" s="28"/>
      <c r="RJL927" s="28"/>
      <c r="RJM927" s="28"/>
      <c r="RJN927" s="28"/>
      <c r="RJO927" s="28"/>
      <c r="RJP927" s="28"/>
      <c r="RJQ927" s="28"/>
      <c r="RJR927" s="28"/>
      <c r="RJS927" s="28"/>
      <c r="RJT927" s="28"/>
      <c r="RJU927" s="28"/>
      <c r="RJV927" s="28"/>
      <c r="RJW927" s="28"/>
      <c r="RJX927" s="28"/>
      <c r="RJY927" s="28"/>
      <c r="RJZ927" s="28"/>
      <c r="RKA927" s="28"/>
      <c r="RKB927" s="28"/>
      <c r="RKC927" s="28"/>
      <c r="RKD927" s="28"/>
      <c r="RKE927" s="28"/>
      <c r="RKF927" s="28"/>
      <c r="RKG927" s="28"/>
      <c r="RKH927" s="28"/>
      <c r="RKI927" s="28"/>
      <c r="RKJ927" s="28"/>
      <c r="RKK927" s="28"/>
      <c r="RKL927" s="28"/>
      <c r="RKM927" s="28"/>
      <c r="RKN927" s="28"/>
      <c r="RKO927" s="28"/>
      <c r="RKP927" s="28"/>
      <c r="RKQ927" s="28"/>
      <c r="RKR927" s="28"/>
      <c r="RKS927" s="28"/>
      <c r="RKT927" s="28"/>
      <c r="RKU927" s="28"/>
      <c r="RKV927" s="28"/>
      <c r="RKW927" s="28"/>
      <c r="RKX927" s="28"/>
      <c r="RKY927" s="28"/>
      <c r="RKZ927" s="28"/>
      <c r="RLA927" s="28"/>
      <c r="RLB927" s="28"/>
      <c r="RLC927" s="28"/>
      <c r="RLD927" s="28"/>
      <c r="RLE927" s="28"/>
      <c r="RLF927" s="28"/>
      <c r="RLG927" s="28"/>
      <c r="RLH927" s="28"/>
      <c r="RLI927" s="28"/>
      <c r="RLJ927" s="28"/>
      <c r="RLK927" s="28"/>
      <c r="RLL927" s="28"/>
      <c r="RLM927" s="28"/>
      <c r="RLN927" s="28"/>
      <c r="RLO927" s="28"/>
      <c r="RLP927" s="28"/>
      <c r="RLQ927" s="28"/>
      <c r="RLR927" s="28"/>
      <c r="RLS927" s="28"/>
      <c r="RLT927" s="28"/>
      <c r="RLU927" s="28"/>
      <c r="RLV927" s="28"/>
      <c r="RLW927" s="28"/>
      <c r="RLX927" s="28"/>
      <c r="RLY927" s="28"/>
      <c r="RLZ927" s="28"/>
      <c r="RMA927" s="28"/>
      <c r="RMB927" s="28"/>
      <c r="RMC927" s="28"/>
      <c r="RMD927" s="28"/>
      <c r="RME927" s="28"/>
      <c r="RMF927" s="28"/>
      <c r="RMG927" s="28"/>
      <c r="RMH927" s="28"/>
      <c r="RMI927" s="28"/>
      <c r="RMJ927" s="28"/>
      <c r="RMK927" s="28"/>
      <c r="RML927" s="28"/>
      <c r="RMM927" s="28"/>
      <c r="RMN927" s="28"/>
      <c r="RMO927" s="28"/>
      <c r="RMP927" s="28"/>
      <c r="RMQ927" s="28"/>
      <c r="RMR927" s="28"/>
      <c r="RMS927" s="28"/>
      <c r="RMT927" s="28"/>
      <c r="RMU927" s="28"/>
      <c r="RMV927" s="28"/>
      <c r="RMW927" s="28"/>
      <c r="RMX927" s="28"/>
      <c r="RMY927" s="28"/>
      <c r="RMZ927" s="28"/>
      <c r="RNA927" s="28"/>
      <c r="RNB927" s="28"/>
      <c r="RNC927" s="28"/>
      <c r="RND927" s="28"/>
      <c r="RNE927" s="28"/>
      <c r="RNF927" s="28"/>
      <c r="RNG927" s="28"/>
      <c r="RNH927" s="28"/>
      <c r="RNI927" s="28"/>
      <c r="RNJ927" s="28"/>
      <c r="RNK927" s="28"/>
      <c r="RNL927" s="28"/>
      <c r="RNM927" s="28"/>
      <c r="RNN927" s="28"/>
      <c r="RNO927" s="28"/>
      <c r="RNP927" s="28"/>
      <c r="RNQ927" s="28"/>
      <c r="RNR927" s="28"/>
      <c r="RNS927" s="28"/>
      <c r="RNT927" s="28"/>
      <c r="RNU927" s="28"/>
      <c r="RNV927" s="28"/>
      <c r="RNW927" s="28"/>
      <c r="RNX927" s="28"/>
      <c r="RNY927" s="28"/>
      <c r="RNZ927" s="28"/>
      <c r="ROA927" s="28"/>
      <c r="ROB927" s="28"/>
      <c r="ROC927" s="28"/>
      <c r="ROD927" s="28"/>
      <c r="ROE927" s="28"/>
      <c r="ROF927" s="28"/>
      <c r="ROG927" s="28"/>
      <c r="ROH927" s="28"/>
      <c r="ROI927" s="28"/>
      <c r="ROJ927" s="28"/>
      <c r="ROK927" s="28"/>
      <c r="ROL927" s="28"/>
      <c r="ROM927" s="28"/>
      <c r="RON927" s="28"/>
      <c r="ROO927" s="28"/>
      <c r="ROP927" s="28"/>
      <c r="ROQ927" s="28"/>
      <c r="ROR927" s="28"/>
      <c r="ROS927" s="28"/>
      <c r="ROT927" s="28"/>
      <c r="ROU927" s="28"/>
      <c r="ROV927" s="28"/>
      <c r="ROW927" s="28"/>
      <c r="ROX927" s="28"/>
      <c r="ROY927" s="28"/>
      <c r="ROZ927" s="28"/>
      <c r="RPA927" s="28"/>
      <c r="RPB927" s="28"/>
      <c r="RPC927" s="28"/>
      <c r="RPD927" s="28"/>
      <c r="RPE927" s="28"/>
      <c r="RPF927" s="28"/>
      <c r="RPG927" s="28"/>
      <c r="RPH927" s="28"/>
      <c r="RPI927" s="28"/>
      <c r="RPJ927" s="28"/>
      <c r="RPK927" s="28"/>
      <c r="RPL927" s="28"/>
      <c r="RPM927" s="28"/>
      <c r="RPN927" s="28"/>
      <c r="RPO927" s="28"/>
      <c r="RPP927" s="28"/>
      <c r="RPQ927" s="28"/>
      <c r="RPR927" s="28"/>
      <c r="RPS927" s="28"/>
      <c r="RPT927" s="28"/>
      <c r="RPU927" s="28"/>
      <c r="RPV927" s="28"/>
      <c r="RPW927" s="28"/>
      <c r="RPX927" s="28"/>
      <c r="RPY927" s="28"/>
      <c r="RPZ927" s="28"/>
      <c r="RQA927" s="28"/>
      <c r="RQB927" s="28"/>
      <c r="RQC927" s="28"/>
      <c r="RQD927" s="28"/>
      <c r="RQE927" s="28"/>
      <c r="RQF927" s="28"/>
      <c r="RQG927" s="28"/>
      <c r="RQH927" s="28"/>
      <c r="RQI927" s="28"/>
      <c r="RQJ927" s="28"/>
      <c r="RQK927" s="28"/>
      <c r="RQL927" s="28"/>
      <c r="RQM927" s="28"/>
      <c r="RQN927" s="28"/>
      <c r="RQO927" s="28"/>
      <c r="RQP927" s="28"/>
      <c r="RQQ927" s="28"/>
      <c r="RQR927" s="28"/>
      <c r="RQS927" s="28"/>
      <c r="RQT927" s="28"/>
      <c r="RQU927" s="28"/>
      <c r="RQV927" s="28"/>
      <c r="RQW927" s="28"/>
      <c r="RQX927" s="28"/>
      <c r="RQY927" s="28"/>
      <c r="RQZ927" s="28"/>
      <c r="RRA927" s="28"/>
      <c r="RRB927" s="28"/>
      <c r="RRC927" s="28"/>
      <c r="RRD927" s="28"/>
      <c r="RRE927" s="28"/>
      <c r="RRF927" s="28"/>
      <c r="RRG927" s="28"/>
      <c r="RRH927" s="28"/>
      <c r="RRI927" s="28"/>
      <c r="RRJ927" s="28"/>
      <c r="RRK927" s="28"/>
      <c r="RRL927" s="28"/>
      <c r="RRM927" s="28"/>
      <c r="RRN927" s="28"/>
      <c r="RRO927" s="28"/>
      <c r="RRP927" s="28"/>
      <c r="RRQ927" s="28"/>
      <c r="RRR927" s="28"/>
      <c r="RRS927" s="28"/>
      <c r="RRT927" s="28"/>
      <c r="RRU927" s="28"/>
      <c r="RRV927" s="28"/>
      <c r="RRW927" s="28"/>
      <c r="RRX927" s="28"/>
      <c r="RRY927" s="28"/>
      <c r="RRZ927" s="28"/>
      <c r="RSA927" s="28"/>
      <c r="RSB927" s="28"/>
      <c r="RSC927" s="28"/>
      <c r="RSD927" s="28"/>
      <c r="RSE927" s="28"/>
      <c r="RSF927" s="28"/>
      <c r="RSG927" s="28"/>
      <c r="RSH927" s="28"/>
      <c r="RSI927" s="28"/>
      <c r="RSJ927" s="28"/>
      <c r="RSK927" s="28"/>
      <c r="RSL927" s="28"/>
      <c r="RSM927" s="28"/>
      <c r="RSN927" s="28"/>
      <c r="RSO927" s="28"/>
      <c r="RSP927" s="28"/>
      <c r="RSQ927" s="28"/>
      <c r="RSR927" s="28"/>
      <c r="RSS927" s="28"/>
      <c r="RST927" s="28"/>
      <c r="RSU927" s="28"/>
      <c r="RSV927" s="28"/>
      <c r="RSW927" s="28"/>
      <c r="RSX927" s="28"/>
      <c r="RSY927" s="28"/>
      <c r="RSZ927" s="28"/>
      <c r="RTA927" s="28"/>
      <c r="RTB927" s="28"/>
      <c r="RTC927" s="28"/>
      <c r="RTD927" s="28"/>
      <c r="RTE927" s="28"/>
      <c r="RTF927" s="28"/>
      <c r="RTG927" s="28"/>
      <c r="RTH927" s="28"/>
      <c r="RTI927" s="28"/>
      <c r="RTJ927" s="28"/>
      <c r="RTK927" s="28"/>
      <c r="RTL927" s="28"/>
      <c r="RTM927" s="28"/>
      <c r="RTN927" s="28"/>
      <c r="RTO927" s="28"/>
      <c r="RTP927" s="28"/>
      <c r="RTQ927" s="28"/>
      <c r="RTR927" s="28"/>
      <c r="RTS927" s="28"/>
      <c r="RTT927" s="28"/>
      <c r="RTU927" s="28"/>
      <c r="RTV927" s="28"/>
      <c r="RTW927" s="28"/>
      <c r="RTX927" s="28"/>
      <c r="RTY927" s="28"/>
      <c r="RTZ927" s="28"/>
      <c r="RUA927" s="28"/>
      <c r="RUB927" s="28"/>
      <c r="RUC927" s="28"/>
      <c r="RUD927" s="28"/>
      <c r="RUE927" s="28"/>
      <c r="RUF927" s="28"/>
      <c r="RUG927" s="28"/>
      <c r="RUH927" s="28"/>
      <c r="RUI927" s="28"/>
      <c r="RUJ927" s="28"/>
      <c r="RUK927" s="28"/>
      <c r="RUL927" s="28"/>
      <c r="RUM927" s="28"/>
      <c r="RUN927" s="28"/>
      <c r="RUO927" s="28"/>
      <c r="RUP927" s="28"/>
      <c r="RUQ927" s="28"/>
      <c r="RUR927" s="28"/>
      <c r="RUS927" s="28"/>
      <c r="RUT927" s="28"/>
      <c r="RUU927" s="28"/>
      <c r="RUV927" s="28"/>
      <c r="RUW927" s="28"/>
      <c r="RUX927" s="28"/>
      <c r="RUY927" s="28"/>
      <c r="RUZ927" s="28"/>
      <c r="RVA927" s="28"/>
      <c r="RVB927" s="28"/>
      <c r="RVC927" s="28"/>
      <c r="RVD927" s="28"/>
      <c r="RVE927" s="28"/>
      <c r="RVF927" s="28"/>
      <c r="RVG927" s="28"/>
      <c r="RVH927" s="28"/>
      <c r="RVI927" s="28"/>
      <c r="RVJ927" s="28"/>
      <c r="RVK927" s="28"/>
      <c r="RVL927" s="28"/>
      <c r="RVM927" s="28"/>
      <c r="RVN927" s="28"/>
      <c r="RVO927" s="28"/>
      <c r="RVP927" s="28"/>
      <c r="RVQ927" s="28"/>
      <c r="RVR927" s="28"/>
      <c r="RVS927" s="28"/>
      <c r="RVT927" s="28"/>
      <c r="RVU927" s="28"/>
      <c r="RVV927" s="28"/>
      <c r="RVW927" s="28"/>
      <c r="RVX927" s="28"/>
      <c r="RVY927" s="28"/>
      <c r="RVZ927" s="28"/>
      <c r="RWA927" s="28"/>
      <c r="RWB927" s="28"/>
      <c r="RWC927" s="28"/>
      <c r="RWD927" s="28"/>
      <c r="RWE927" s="28"/>
      <c r="RWF927" s="28"/>
      <c r="RWG927" s="28"/>
      <c r="RWH927" s="28"/>
      <c r="RWI927" s="28"/>
      <c r="RWJ927" s="28"/>
      <c r="RWK927" s="28"/>
      <c r="RWL927" s="28"/>
      <c r="RWM927" s="28"/>
      <c r="RWN927" s="28"/>
      <c r="RWO927" s="28"/>
      <c r="RWP927" s="28"/>
      <c r="RWQ927" s="28"/>
      <c r="RWR927" s="28"/>
      <c r="RWS927" s="28"/>
      <c r="RWT927" s="28"/>
      <c r="RWU927" s="28"/>
      <c r="RWV927" s="28"/>
      <c r="RWW927" s="28"/>
      <c r="RWX927" s="28"/>
      <c r="RWY927" s="28"/>
      <c r="RWZ927" s="28"/>
      <c r="RXA927" s="28"/>
      <c r="RXB927" s="28"/>
      <c r="RXC927" s="28"/>
      <c r="RXD927" s="28"/>
      <c r="RXE927" s="28"/>
      <c r="RXF927" s="28"/>
      <c r="RXG927" s="28"/>
      <c r="RXH927" s="28"/>
      <c r="RXI927" s="28"/>
      <c r="RXJ927" s="28"/>
      <c r="RXK927" s="28"/>
      <c r="RXL927" s="28"/>
      <c r="RXM927" s="28"/>
      <c r="RXN927" s="28"/>
      <c r="RXO927" s="28"/>
      <c r="RXP927" s="28"/>
      <c r="RXQ927" s="28"/>
      <c r="RXR927" s="28"/>
      <c r="RXS927" s="28"/>
      <c r="RXT927" s="28"/>
      <c r="RXU927" s="28"/>
      <c r="RXV927" s="28"/>
      <c r="RXW927" s="28"/>
      <c r="RXX927" s="28"/>
      <c r="RXY927" s="28"/>
      <c r="RXZ927" s="28"/>
      <c r="RYA927" s="28"/>
      <c r="RYB927" s="28"/>
      <c r="RYC927" s="28"/>
      <c r="RYD927" s="28"/>
      <c r="RYE927" s="28"/>
      <c r="RYF927" s="28"/>
      <c r="RYG927" s="28"/>
      <c r="RYH927" s="28"/>
      <c r="RYI927" s="28"/>
      <c r="RYJ927" s="28"/>
      <c r="RYK927" s="28"/>
      <c r="RYL927" s="28"/>
      <c r="RYM927" s="28"/>
      <c r="RYN927" s="28"/>
      <c r="RYO927" s="28"/>
      <c r="RYP927" s="28"/>
      <c r="RYQ927" s="28"/>
      <c r="RYR927" s="28"/>
      <c r="RYS927" s="28"/>
      <c r="RYT927" s="28"/>
      <c r="RYU927" s="28"/>
      <c r="RYV927" s="28"/>
      <c r="RYW927" s="28"/>
      <c r="RYX927" s="28"/>
      <c r="RYY927" s="28"/>
      <c r="RYZ927" s="28"/>
      <c r="RZA927" s="28"/>
      <c r="RZB927" s="28"/>
      <c r="RZC927" s="28"/>
      <c r="RZD927" s="28"/>
      <c r="RZE927" s="28"/>
      <c r="RZF927" s="28"/>
      <c r="RZG927" s="28"/>
      <c r="RZH927" s="28"/>
      <c r="RZI927" s="28"/>
      <c r="RZJ927" s="28"/>
      <c r="RZK927" s="28"/>
      <c r="RZL927" s="28"/>
      <c r="RZM927" s="28"/>
      <c r="RZN927" s="28"/>
      <c r="RZO927" s="28"/>
      <c r="RZP927" s="28"/>
      <c r="RZQ927" s="28"/>
      <c r="RZR927" s="28"/>
      <c r="RZS927" s="28"/>
      <c r="RZT927" s="28"/>
      <c r="RZU927" s="28"/>
      <c r="RZV927" s="28"/>
      <c r="RZW927" s="28"/>
      <c r="RZX927" s="28"/>
      <c r="RZY927" s="28"/>
      <c r="RZZ927" s="28"/>
      <c r="SAA927" s="28"/>
      <c r="SAB927" s="28"/>
      <c r="SAC927" s="28"/>
      <c r="SAD927" s="28"/>
      <c r="SAE927" s="28"/>
      <c r="SAF927" s="28"/>
      <c r="SAG927" s="28"/>
      <c r="SAH927" s="28"/>
      <c r="SAI927" s="28"/>
      <c r="SAJ927" s="28"/>
      <c r="SAK927" s="28"/>
      <c r="SAL927" s="28"/>
      <c r="SAM927" s="28"/>
      <c r="SAN927" s="28"/>
      <c r="SAO927" s="28"/>
      <c r="SAP927" s="28"/>
      <c r="SAQ927" s="28"/>
      <c r="SAR927" s="28"/>
      <c r="SAS927" s="28"/>
      <c r="SAT927" s="28"/>
      <c r="SAU927" s="28"/>
      <c r="SAV927" s="28"/>
      <c r="SAW927" s="28"/>
      <c r="SAX927" s="28"/>
      <c r="SAY927" s="28"/>
      <c r="SAZ927" s="28"/>
      <c r="SBA927" s="28"/>
      <c r="SBB927" s="28"/>
      <c r="SBC927" s="28"/>
      <c r="SBD927" s="28"/>
      <c r="SBE927" s="28"/>
      <c r="SBF927" s="28"/>
      <c r="SBG927" s="28"/>
      <c r="SBH927" s="28"/>
      <c r="SBI927" s="28"/>
      <c r="SBJ927" s="28"/>
      <c r="SBK927" s="28"/>
      <c r="SBL927" s="28"/>
      <c r="SBM927" s="28"/>
      <c r="SBN927" s="28"/>
      <c r="SBO927" s="28"/>
      <c r="SBP927" s="28"/>
      <c r="SBQ927" s="28"/>
      <c r="SBR927" s="28"/>
      <c r="SBS927" s="28"/>
      <c r="SBT927" s="28"/>
      <c r="SBU927" s="28"/>
      <c r="SBV927" s="28"/>
      <c r="SBW927" s="28"/>
      <c r="SBX927" s="28"/>
      <c r="SBY927" s="28"/>
      <c r="SBZ927" s="28"/>
      <c r="SCA927" s="28"/>
      <c r="SCB927" s="28"/>
      <c r="SCC927" s="28"/>
      <c r="SCD927" s="28"/>
      <c r="SCE927" s="28"/>
      <c r="SCF927" s="28"/>
      <c r="SCG927" s="28"/>
      <c r="SCH927" s="28"/>
      <c r="SCI927" s="28"/>
      <c r="SCJ927" s="28"/>
      <c r="SCK927" s="28"/>
      <c r="SCL927" s="28"/>
      <c r="SCM927" s="28"/>
      <c r="SCN927" s="28"/>
      <c r="SCO927" s="28"/>
      <c r="SCP927" s="28"/>
      <c r="SCQ927" s="28"/>
      <c r="SCR927" s="28"/>
      <c r="SCS927" s="28"/>
      <c r="SCT927" s="28"/>
      <c r="SCU927" s="28"/>
      <c r="SCV927" s="28"/>
      <c r="SCW927" s="28"/>
      <c r="SCX927" s="28"/>
      <c r="SCY927" s="28"/>
      <c r="SCZ927" s="28"/>
      <c r="SDA927" s="28"/>
      <c r="SDB927" s="28"/>
      <c r="SDC927" s="28"/>
      <c r="SDD927" s="28"/>
      <c r="SDE927" s="28"/>
      <c r="SDF927" s="28"/>
      <c r="SDG927" s="28"/>
      <c r="SDH927" s="28"/>
      <c r="SDI927" s="28"/>
      <c r="SDJ927" s="28"/>
      <c r="SDK927" s="28"/>
      <c r="SDL927" s="28"/>
      <c r="SDM927" s="28"/>
      <c r="SDN927" s="28"/>
      <c r="SDO927" s="28"/>
      <c r="SDP927" s="28"/>
      <c r="SDQ927" s="28"/>
      <c r="SDR927" s="28"/>
      <c r="SDS927" s="28"/>
      <c r="SDT927" s="28"/>
      <c r="SDU927" s="28"/>
      <c r="SDV927" s="28"/>
      <c r="SDW927" s="28"/>
      <c r="SDX927" s="28"/>
      <c r="SDY927" s="28"/>
      <c r="SDZ927" s="28"/>
      <c r="SEA927" s="28"/>
      <c r="SEB927" s="28"/>
      <c r="SEC927" s="28"/>
      <c r="SED927" s="28"/>
      <c r="SEE927" s="28"/>
      <c r="SEF927" s="28"/>
      <c r="SEG927" s="28"/>
      <c r="SEH927" s="28"/>
      <c r="SEI927" s="28"/>
      <c r="SEJ927" s="28"/>
      <c r="SEK927" s="28"/>
      <c r="SEL927" s="28"/>
      <c r="SEM927" s="28"/>
      <c r="SEN927" s="28"/>
      <c r="SEO927" s="28"/>
      <c r="SEP927" s="28"/>
      <c r="SEQ927" s="28"/>
      <c r="SER927" s="28"/>
      <c r="SES927" s="28"/>
      <c r="SET927" s="28"/>
      <c r="SEU927" s="28"/>
      <c r="SEV927" s="28"/>
      <c r="SEW927" s="28"/>
      <c r="SEX927" s="28"/>
      <c r="SEY927" s="28"/>
      <c r="SEZ927" s="28"/>
      <c r="SFA927" s="28"/>
      <c r="SFB927" s="28"/>
      <c r="SFC927" s="28"/>
      <c r="SFD927" s="28"/>
      <c r="SFE927" s="28"/>
      <c r="SFF927" s="28"/>
      <c r="SFG927" s="28"/>
      <c r="SFH927" s="28"/>
      <c r="SFI927" s="28"/>
      <c r="SFJ927" s="28"/>
      <c r="SFK927" s="28"/>
      <c r="SFL927" s="28"/>
      <c r="SFM927" s="28"/>
      <c r="SFN927" s="28"/>
      <c r="SFO927" s="28"/>
      <c r="SFP927" s="28"/>
      <c r="SFQ927" s="28"/>
      <c r="SFR927" s="28"/>
      <c r="SFS927" s="28"/>
      <c r="SFT927" s="28"/>
      <c r="SFU927" s="28"/>
      <c r="SFV927" s="28"/>
      <c r="SFW927" s="28"/>
      <c r="SFX927" s="28"/>
      <c r="SFY927" s="28"/>
      <c r="SFZ927" s="28"/>
      <c r="SGA927" s="28"/>
      <c r="SGB927" s="28"/>
      <c r="SGC927" s="28"/>
      <c r="SGD927" s="28"/>
      <c r="SGE927" s="28"/>
      <c r="SGF927" s="28"/>
      <c r="SGG927" s="28"/>
      <c r="SGH927" s="28"/>
      <c r="SGI927" s="28"/>
      <c r="SGJ927" s="28"/>
      <c r="SGK927" s="28"/>
      <c r="SGL927" s="28"/>
      <c r="SGM927" s="28"/>
      <c r="SGN927" s="28"/>
      <c r="SGO927" s="28"/>
      <c r="SGP927" s="28"/>
      <c r="SGQ927" s="28"/>
      <c r="SGR927" s="28"/>
      <c r="SGS927" s="28"/>
      <c r="SGT927" s="28"/>
      <c r="SGU927" s="28"/>
      <c r="SGV927" s="28"/>
      <c r="SGW927" s="28"/>
      <c r="SGX927" s="28"/>
      <c r="SGY927" s="28"/>
      <c r="SGZ927" s="28"/>
      <c r="SHA927" s="28"/>
      <c r="SHB927" s="28"/>
      <c r="SHC927" s="28"/>
      <c r="SHD927" s="28"/>
      <c r="SHE927" s="28"/>
      <c r="SHF927" s="28"/>
      <c r="SHG927" s="28"/>
      <c r="SHH927" s="28"/>
      <c r="SHI927" s="28"/>
      <c r="SHJ927" s="28"/>
      <c r="SHK927" s="28"/>
      <c r="SHL927" s="28"/>
      <c r="SHM927" s="28"/>
      <c r="SHN927" s="28"/>
      <c r="SHO927" s="28"/>
      <c r="SHP927" s="28"/>
      <c r="SHQ927" s="28"/>
      <c r="SHR927" s="28"/>
      <c r="SHS927" s="28"/>
      <c r="SHT927" s="28"/>
      <c r="SHU927" s="28"/>
      <c r="SHV927" s="28"/>
      <c r="SHW927" s="28"/>
      <c r="SHX927" s="28"/>
      <c r="SHY927" s="28"/>
      <c r="SHZ927" s="28"/>
      <c r="SIA927" s="28"/>
      <c r="SIB927" s="28"/>
      <c r="SIC927" s="28"/>
      <c r="SID927" s="28"/>
      <c r="SIE927" s="28"/>
      <c r="SIF927" s="28"/>
      <c r="SIG927" s="28"/>
      <c r="SIH927" s="28"/>
      <c r="SII927" s="28"/>
      <c r="SIJ927" s="28"/>
      <c r="SIK927" s="28"/>
      <c r="SIL927" s="28"/>
      <c r="SIM927" s="28"/>
      <c r="SIN927" s="28"/>
      <c r="SIO927" s="28"/>
      <c r="SIP927" s="28"/>
      <c r="SIQ927" s="28"/>
      <c r="SIR927" s="28"/>
      <c r="SIS927" s="28"/>
      <c r="SIT927" s="28"/>
      <c r="SIU927" s="28"/>
      <c r="SIV927" s="28"/>
      <c r="SIW927" s="28"/>
      <c r="SIX927" s="28"/>
      <c r="SIY927" s="28"/>
      <c r="SIZ927" s="28"/>
      <c r="SJA927" s="28"/>
      <c r="SJB927" s="28"/>
      <c r="SJC927" s="28"/>
      <c r="SJD927" s="28"/>
      <c r="SJE927" s="28"/>
      <c r="SJF927" s="28"/>
      <c r="SJG927" s="28"/>
      <c r="SJH927" s="28"/>
      <c r="SJI927" s="28"/>
      <c r="SJJ927" s="28"/>
      <c r="SJK927" s="28"/>
      <c r="SJL927" s="28"/>
      <c r="SJM927" s="28"/>
      <c r="SJN927" s="28"/>
      <c r="SJO927" s="28"/>
      <c r="SJP927" s="28"/>
      <c r="SJQ927" s="28"/>
      <c r="SJR927" s="28"/>
      <c r="SJS927" s="28"/>
      <c r="SJT927" s="28"/>
      <c r="SJU927" s="28"/>
      <c r="SJV927" s="28"/>
      <c r="SJW927" s="28"/>
      <c r="SJX927" s="28"/>
      <c r="SJY927" s="28"/>
      <c r="SJZ927" s="28"/>
      <c r="SKA927" s="28"/>
      <c r="SKB927" s="28"/>
      <c r="SKC927" s="28"/>
      <c r="SKD927" s="28"/>
      <c r="SKE927" s="28"/>
      <c r="SKF927" s="28"/>
      <c r="SKG927" s="28"/>
      <c r="SKH927" s="28"/>
      <c r="SKI927" s="28"/>
      <c r="SKJ927" s="28"/>
      <c r="SKK927" s="28"/>
      <c r="SKL927" s="28"/>
      <c r="SKM927" s="28"/>
      <c r="SKN927" s="28"/>
      <c r="SKO927" s="28"/>
      <c r="SKP927" s="28"/>
      <c r="SKQ927" s="28"/>
      <c r="SKR927" s="28"/>
      <c r="SKS927" s="28"/>
      <c r="SKT927" s="28"/>
      <c r="SKU927" s="28"/>
      <c r="SKV927" s="28"/>
      <c r="SKW927" s="28"/>
      <c r="SKX927" s="28"/>
      <c r="SKY927" s="28"/>
      <c r="SKZ927" s="28"/>
      <c r="SLA927" s="28"/>
      <c r="SLB927" s="28"/>
      <c r="SLC927" s="28"/>
      <c r="SLD927" s="28"/>
      <c r="SLE927" s="28"/>
      <c r="SLF927" s="28"/>
      <c r="SLG927" s="28"/>
      <c r="SLH927" s="28"/>
      <c r="SLI927" s="28"/>
      <c r="SLJ927" s="28"/>
      <c r="SLK927" s="28"/>
      <c r="SLL927" s="28"/>
      <c r="SLM927" s="28"/>
      <c r="SLN927" s="28"/>
      <c r="SLO927" s="28"/>
      <c r="SLP927" s="28"/>
      <c r="SLQ927" s="28"/>
      <c r="SLR927" s="28"/>
      <c r="SLS927" s="28"/>
      <c r="SLT927" s="28"/>
      <c r="SLU927" s="28"/>
      <c r="SLV927" s="28"/>
      <c r="SLW927" s="28"/>
      <c r="SLX927" s="28"/>
      <c r="SLY927" s="28"/>
      <c r="SLZ927" s="28"/>
      <c r="SMA927" s="28"/>
      <c r="SMB927" s="28"/>
      <c r="SMC927" s="28"/>
      <c r="SMD927" s="28"/>
      <c r="SME927" s="28"/>
      <c r="SMF927" s="28"/>
      <c r="SMG927" s="28"/>
      <c r="SMH927" s="28"/>
      <c r="SMI927" s="28"/>
      <c r="SMJ927" s="28"/>
      <c r="SMK927" s="28"/>
      <c r="SML927" s="28"/>
      <c r="SMM927" s="28"/>
      <c r="SMN927" s="28"/>
      <c r="SMO927" s="28"/>
      <c r="SMP927" s="28"/>
      <c r="SMQ927" s="28"/>
      <c r="SMR927" s="28"/>
      <c r="SMS927" s="28"/>
      <c r="SMT927" s="28"/>
      <c r="SMU927" s="28"/>
      <c r="SMV927" s="28"/>
      <c r="SMW927" s="28"/>
      <c r="SMX927" s="28"/>
      <c r="SMY927" s="28"/>
      <c r="SMZ927" s="28"/>
      <c r="SNA927" s="28"/>
      <c r="SNB927" s="28"/>
      <c r="SNC927" s="28"/>
      <c r="SND927" s="28"/>
      <c r="SNE927" s="28"/>
      <c r="SNF927" s="28"/>
      <c r="SNG927" s="28"/>
      <c r="SNH927" s="28"/>
      <c r="SNI927" s="28"/>
      <c r="SNJ927" s="28"/>
      <c r="SNK927" s="28"/>
      <c r="SNL927" s="28"/>
      <c r="SNM927" s="28"/>
      <c r="SNN927" s="28"/>
      <c r="SNO927" s="28"/>
      <c r="SNP927" s="28"/>
      <c r="SNQ927" s="28"/>
      <c r="SNR927" s="28"/>
      <c r="SNS927" s="28"/>
      <c r="SNT927" s="28"/>
      <c r="SNU927" s="28"/>
      <c r="SNV927" s="28"/>
      <c r="SNW927" s="28"/>
      <c r="SNX927" s="28"/>
      <c r="SNY927" s="28"/>
      <c r="SNZ927" s="28"/>
      <c r="SOA927" s="28"/>
      <c r="SOB927" s="28"/>
      <c r="SOC927" s="28"/>
      <c r="SOD927" s="28"/>
      <c r="SOE927" s="28"/>
      <c r="SOF927" s="28"/>
      <c r="SOG927" s="28"/>
      <c r="SOH927" s="28"/>
      <c r="SOI927" s="28"/>
      <c r="SOJ927" s="28"/>
      <c r="SOK927" s="28"/>
      <c r="SOL927" s="28"/>
      <c r="SOM927" s="28"/>
      <c r="SON927" s="28"/>
      <c r="SOO927" s="28"/>
      <c r="SOP927" s="28"/>
      <c r="SOQ927" s="28"/>
      <c r="SOR927" s="28"/>
      <c r="SOS927" s="28"/>
      <c r="SOT927" s="28"/>
      <c r="SOU927" s="28"/>
      <c r="SOV927" s="28"/>
      <c r="SOW927" s="28"/>
      <c r="SOX927" s="28"/>
      <c r="SOY927" s="28"/>
      <c r="SOZ927" s="28"/>
      <c r="SPA927" s="28"/>
      <c r="SPB927" s="28"/>
      <c r="SPC927" s="28"/>
      <c r="SPD927" s="28"/>
      <c r="SPE927" s="28"/>
      <c r="SPF927" s="28"/>
      <c r="SPG927" s="28"/>
      <c r="SPH927" s="28"/>
      <c r="SPI927" s="28"/>
      <c r="SPJ927" s="28"/>
      <c r="SPK927" s="28"/>
      <c r="SPL927" s="28"/>
      <c r="SPM927" s="28"/>
      <c r="SPN927" s="28"/>
      <c r="SPO927" s="28"/>
      <c r="SPP927" s="28"/>
      <c r="SPQ927" s="28"/>
      <c r="SPR927" s="28"/>
      <c r="SPS927" s="28"/>
      <c r="SPT927" s="28"/>
      <c r="SPU927" s="28"/>
      <c r="SPV927" s="28"/>
      <c r="SPW927" s="28"/>
      <c r="SPX927" s="28"/>
      <c r="SPY927" s="28"/>
      <c r="SPZ927" s="28"/>
      <c r="SQA927" s="28"/>
      <c r="SQB927" s="28"/>
      <c r="SQC927" s="28"/>
      <c r="SQD927" s="28"/>
      <c r="SQE927" s="28"/>
      <c r="SQF927" s="28"/>
      <c r="SQG927" s="28"/>
      <c r="SQH927" s="28"/>
      <c r="SQI927" s="28"/>
      <c r="SQJ927" s="28"/>
      <c r="SQK927" s="28"/>
      <c r="SQL927" s="28"/>
      <c r="SQM927" s="28"/>
      <c r="SQN927" s="28"/>
      <c r="SQO927" s="28"/>
      <c r="SQP927" s="28"/>
      <c r="SQQ927" s="28"/>
      <c r="SQR927" s="28"/>
      <c r="SQS927" s="28"/>
      <c r="SQT927" s="28"/>
      <c r="SQU927" s="28"/>
      <c r="SQV927" s="28"/>
      <c r="SQW927" s="28"/>
      <c r="SQX927" s="28"/>
      <c r="SQY927" s="28"/>
      <c r="SQZ927" s="28"/>
      <c r="SRA927" s="28"/>
      <c r="SRB927" s="28"/>
      <c r="SRC927" s="28"/>
      <c r="SRD927" s="28"/>
      <c r="SRE927" s="28"/>
      <c r="SRF927" s="28"/>
      <c r="SRG927" s="28"/>
      <c r="SRH927" s="28"/>
      <c r="SRI927" s="28"/>
      <c r="SRJ927" s="28"/>
      <c r="SRK927" s="28"/>
      <c r="SRL927" s="28"/>
      <c r="SRM927" s="28"/>
      <c r="SRN927" s="28"/>
      <c r="SRO927" s="28"/>
      <c r="SRP927" s="28"/>
      <c r="SRQ927" s="28"/>
      <c r="SRR927" s="28"/>
      <c r="SRS927" s="28"/>
      <c r="SRT927" s="28"/>
      <c r="SRU927" s="28"/>
      <c r="SRV927" s="28"/>
      <c r="SRW927" s="28"/>
      <c r="SRX927" s="28"/>
      <c r="SRY927" s="28"/>
      <c r="SRZ927" s="28"/>
      <c r="SSA927" s="28"/>
      <c r="SSB927" s="28"/>
      <c r="SSC927" s="28"/>
      <c r="SSD927" s="28"/>
      <c r="SSE927" s="28"/>
      <c r="SSF927" s="28"/>
      <c r="SSG927" s="28"/>
      <c r="SSH927" s="28"/>
      <c r="SSI927" s="28"/>
      <c r="SSJ927" s="28"/>
      <c r="SSK927" s="28"/>
      <c r="SSL927" s="28"/>
      <c r="SSM927" s="28"/>
      <c r="SSN927" s="28"/>
      <c r="SSO927" s="28"/>
      <c r="SSP927" s="28"/>
      <c r="SSQ927" s="28"/>
      <c r="SSR927" s="28"/>
      <c r="SSS927" s="28"/>
      <c r="SST927" s="28"/>
      <c r="SSU927" s="28"/>
      <c r="SSV927" s="28"/>
      <c r="SSW927" s="28"/>
      <c r="SSX927" s="28"/>
      <c r="SSY927" s="28"/>
      <c r="SSZ927" s="28"/>
      <c r="STA927" s="28"/>
      <c r="STB927" s="28"/>
      <c r="STC927" s="28"/>
      <c r="STD927" s="28"/>
      <c r="STE927" s="28"/>
      <c r="STF927" s="28"/>
      <c r="STG927" s="28"/>
      <c r="STH927" s="28"/>
      <c r="STI927" s="28"/>
      <c r="STJ927" s="28"/>
      <c r="STK927" s="28"/>
      <c r="STL927" s="28"/>
      <c r="STM927" s="28"/>
      <c r="STN927" s="28"/>
      <c r="STO927" s="28"/>
      <c r="STP927" s="28"/>
      <c r="STQ927" s="28"/>
      <c r="STR927" s="28"/>
      <c r="STS927" s="28"/>
      <c r="STT927" s="28"/>
      <c r="STU927" s="28"/>
      <c r="STV927" s="28"/>
      <c r="STW927" s="28"/>
      <c r="STX927" s="28"/>
      <c r="STY927" s="28"/>
      <c r="STZ927" s="28"/>
      <c r="SUA927" s="28"/>
      <c r="SUB927" s="28"/>
      <c r="SUC927" s="28"/>
      <c r="SUD927" s="28"/>
      <c r="SUE927" s="28"/>
      <c r="SUF927" s="28"/>
      <c r="SUG927" s="28"/>
      <c r="SUH927" s="28"/>
      <c r="SUI927" s="28"/>
      <c r="SUJ927" s="28"/>
      <c r="SUK927" s="28"/>
      <c r="SUL927" s="28"/>
      <c r="SUM927" s="28"/>
      <c r="SUN927" s="28"/>
      <c r="SUO927" s="28"/>
      <c r="SUP927" s="28"/>
      <c r="SUQ927" s="28"/>
      <c r="SUR927" s="28"/>
      <c r="SUS927" s="28"/>
      <c r="SUT927" s="28"/>
      <c r="SUU927" s="28"/>
      <c r="SUV927" s="28"/>
      <c r="SUW927" s="28"/>
      <c r="SUX927" s="28"/>
      <c r="SUY927" s="28"/>
      <c r="SUZ927" s="28"/>
      <c r="SVA927" s="28"/>
      <c r="SVB927" s="28"/>
      <c r="SVC927" s="28"/>
      <c r="SVD927" s="28"/>
      <c r="SVE927" s="28"/>
      <c r="SVF927" s="28"/>
      <c r="SVG927" s="28"/>
      <c r="SVH927" s="28"/>
      <c r="SVI927" s="28"/>
      <c r="SVJ927" s="28"/>
      <c r="SVK927" s="28"/>
      <c r="SVL927" s="28"/>
      <c r="SVM927" s="28"/>
      <c r="SVN927" s="28"/>
      <c r="SVO927" s="28"/>
      <c r="SVP927" s="28"/>
      <c r="SVQ927" s="28"/>
      <c r="SVR927" s="28"/>
      <c r="SVS927" s="28"/>
      <c r="SVT927" s="28"/>
      <c r="SVU927" s="28"/>
      <c r="SVV927" s="28"/>
      <c r="SVW927" s="28"/>
      <c r="SVX927" s="28"/>
      <c r="SVY927" s="28"/>
      <c r="SVZ927" s="28"/>
      <c r="SWA927" s="28"/>
      <c r="SWB927" s="28"/>
      <c r="SWC927" s="28"/>
      <c r="SWD927" s="28"/>
      <c r="SWE927" s="28"/>
      <c r="SWF927" s="28"/>
      <c r="SWG927" s="28"/>
      <c r="SWH927" s="28"/>
      <c r="SWI927" s="28"/>
      <c r="SWJ927" s="28"/>
      <c r="SWK927" s="28"/>
      <c r="SWL927" s="28"/>
      <c r="SWM927" s="28"/>
      <c r="SWN927" s="28"/>
      <c r="SWO927" s="28"/>
      <c r="SWP927" s="28"/>
      <c r="SWQ927" s="28"/>
      <c r="SWR927" s="28"/>
      <c r="SWS927" s="28"/>
      <c r="SWT927" s="28"/>
      <c r="SWU927" s="28"/>
      <c r="SWV927" s="28"/>
      <c r="SWW927" s="28"/>
      <c r="SWX927" s="28"/>
      <c r="SWY927" s="28"/>
      <c r="SWZ927" s="28"/>
      <c r="SXA927" s="28"/>
      <c r="SXB927" s="28"/>
      <c r="SXC927" s="28"/>
      <c r="SXD927" s="28"/>
      <c r="SXE927" s="28"/>
      <c r="SXF927" s="28"/>
      <c r="SXG927" s="28"/>
      <c r="SXH927" s="28"/>
      <c r="SXI927" s="28"/>
      <c r="SXJ927" s="28"/>
      <c r="SXK927" s="28"/>
      <c r="SXL927" s="28"/>
      <c r="SXM927" s="28"/>
      <c r="SXN927" s="28"/>
      <c r="SXO927" s="28"/>
      <c r="SXP927" s="28"/>
      <c r="SXQ927" s="28"/>
      <c r="SXR927" s="28"/>
      <c r="SXS927" s="28"/>
      <c r="SXT927" s="28"/>
      <c r="SXU927" s="28"/>
      <c r="SXV927" s="28"/>
      <c r="SXW927" s="28"/>
      <c r="SXX927" s="28"/>
      <c r="SXY927" s="28"/>
      <c r="SXZ927" s="28"/>
      <c r="SYA927" s="28"/>
      <c r="SYB927" s="28"/>
      <c r="SYC927" s="28"/>
      <c r="SYD927" s="28"/>
      <c r="SYE927" s="28"/>
      <c r="SYF927" s="28"/>
      <c r="SYG927" s="28"/>
      <c r="SYH927" s="28"/>
      <c r="SYI927" s="28"/>
      <c r="SYJ927" s="28"/>
      <c r="SYK927" s="28"/>
      <c r="SYL927" s="28"/>
      <c r="SYM927" s="28"/>
      <c r="SYN927" s="28"/>
      <c r="SYO927" s="28"/>
      <c r="SYP927" s="28"/>
      <c r="SYQ927" s="28"/>
      <c r="SYR927" s="28"/>
      <c r="SYS927" s="28"/>
      <c r="SYT927" s="28"/>
      <c r="SYU927" s="28"/>
      <c r="SYV927" s="28"/>
      <c r="SYW927" s="28"/>
      <c r="SYX927" s="28"/>
      <c r="SYY927" s="28"/>
      <c r="SYZ927" s="28"/>
      <c r="SZA927" s="28"/>
      <c r="SZB927" s="28"/>
      <c r="SZC927" s="28"/>
      <c r="SZD927" s="28"/>
      <c r="SZE927" s="28"/>
      <c r="SZF927" s="28"/>
      <c r="SZG927" s="28"/>
      <c r="SZH927" s="28"/>
      <c r="SZI927" s="28"/>
      <c r="SZJ927" s="28"/>
      <c r="SZK927" s="28"/>
      <c r="SZL927" s="28"/>
      <c r="SZM927" s="28"/>
      <c r="SZN927" s="28"/>
      <c r="SZO927" s="28"/>
      <c r="SZP927" s="28"/>
      <c r="SZQ927" s="28"/>
      <c r="SZR927" s="28"/>
      <c r="SZS927" s="28"/>
      <c r="SZT927" s="28"/>
      <c r="SZU927" s="28"/>
      <c r="SZV927" s="28"/>
      <c r="SZW927" s="28"/>
      <c r="SZX927" s="28"/>
      <c r="SZY927" s="28"/>
      <c r="SZZ927" s="28"/>
      <c r="TAA927" s="28"/>
      <c r="TAB927" s="28"/>
      <c r="TAC927" s="28"/>
      <c r="TAD927" s="28"/>
      <c r="TAE927" s="28"/>
      <c r="TAF927" s="28"/>
      <c r="TAG927" s="28"/>
      <c r="TAH927" s="28"/>
      <c r="TAI927" s="28"/>
      <c r="TAJ927" s="28"/>
      <c r="TAK927" s="28"/>
      <c r="TAL927" s="28"/>
      <c r="TAM927" s="28"/>
      <c r="TAN927" s="28"/>
      <c r="TAO927" s="28"/>
      <c r="TAP927" s="28"/>
      <c r="TAQ927" s="28"/>
      <c r="TAR927" s="28"/>
      <c r="TAS927" s="28"/>
      <c r="TAT927" s="28"/>
      <c r="TAU927" s="28"/>
      <c r="TAV927" s="28"/>
      <c r="TAW927" s="28"/>
      <c r="TAX927" s="28"/>
      <c r="TAY927" s="28"/>
      <c r="TAZ927" s="28"/>
      <c r="TBA927" s="28"/>
      <c r="TBB927" s="28"/>
      <c r="TBC927" s="28"/>
      <c r="TBD927" s="28"/>
      <c r="TBE927" s="28"/>
      <c r="TBF927" s="28"/>
      <c r="TBG927" s="28"/>
      <c r="TBH927" s="28"/>
      <c r="TBI927" s="28"/>
      <c r="TBJ927" s="28"/>
      <c r="TBK927" s="28"/>
      <c r="TBL927" s="28"/>
      <c r="TBM927" s="28"/>
      <c r="TBN927" s="28"/>
      <c r="TBO927" s="28"/>
      <c r="TBP927" s="28"/>
      <c r="TBQ927" s="28"/>
      <c r="TBR927" s="28"/>
      <c r="TBS927" s="28"/>
      <c r="TBT927" s="28"/>
      <c r="TBU927" s="28"/>
      <c r="TBV927" s="28"/>
      <c r="TBW927" s="28"/>
      <c r="TBX927" s="28"/>
      <c r="TBY927" s="28"/>
      <c r="TBZ927" s="28"/>
      <c r="TCA927" s="28"/>
      <c r="TCB927" s="28"/>
      <c r="TCC927" s="28"/>
      <c r="TCD927" s="28"/>
      <c r="TCE927" s="28"/>
      <c r="TCF927" s="28"/>
      <c r="TCG927" s="28"/>
      <c r="TCH927" s="28"/>
      <c r="TCI927" s="28"/>
      <c r="TCJ927" s="28"/>
      <c r="TCK927" s="28"/>
      <c r="TCL927" s="28"/>
      <c r="TCM927" s="28"/>
      <c r="TCN927" s="28"/>
      <c r="TCO927" s="28"/>
      <c r="TCP927" s="28"/>
      <c r="TCQ927" s="28"/>
      <c r="TCR927" s="28"/>
      <c r="TCS927" s="28"/>
      <c r="TCT927" s="28"/>
      <c r="TCU927" s="28"/>
      <c r="TCV927" s="28"/>
      <c r="TCW927" s="28"/>
      <c r="TCX927" s="28"/>
      <c r="TCY927" s="28"/>
      <c r="TCZ927" s="28"/>
      <c r="TDA927" s="28"/>
      <c r="TDB927" s="28"/>
      <c r="TDC927" s="28"/>
      <c r="TDD927" s="28"/>
      <c r="TDE927" s="28"/>
      <c r="TDF927" s="28"/>
      <c r="TDG927" s="28"/>
      <c r="TDH927" s="28"/>
      <c r="TDI927" s="28"/>
      <c r="TDJ927" s="28"/>
      <c r="TDK927" s="28"/>
      <c r="TDL927" s="28"/>
      <c r="TDM927" s="28"/>
      <c r="TDN927" s="28"/>
      <c r="TDO927" s="28"/>
      <c r="TDP927" s="28"/>
      <c r="TDQ927" s="28"/>
      <c r="TDR927" s="28"/>
      <c r="TDS927" s="28"/>
      <c r="TDT927" s="28"/>
      <c r="TDU927" s="28"/>
      <c r="TDV927" s="28"/>
      <c r="TDW927" s="28"/>
      <c r="TDX927" s="28"/>
      <c r="TDY927" s="28"/>
      <c r="TDZ927" s="28"/>
      <c r="TEA927" s="28"/>
      <c r="TEB927" s="28"/>
      <c r="TEC927" s="28"/>
      <c r="TED927" s="28"/>
      <c r="TEE927" s="28"/>
      <c r="TEF927" s="28"/>
      <c r="TEG927" s="28"/>
      <c r="TEH927" s="28"/>
      <c r="TEI927" s="28"/>
      <c r="TEJ927" s="28"/>
      <c r="TEK927" s="28"/>
      <c r="TEL927" s="28"/>
      <c r="TEM927" s="28"/>
      <c r="TEN927" s="28"/>
      <c r="TEO927" s="28"/>
      <c r="TEP927" s="28"/>
      <c r="TEQ927" s="28"/>
      <c r="TER927" s="28"/>
      <c r="TES927" s="28"/>
      <c r="TET927" s="28"/>
      <c r="TEU927" s="28"/>
      <c r="TEV927" s="28"/>
      <c r="TEW927" s="28"/>
      <c r="TEX927" s="28"/>
      <c r="TEY927" s="28"/>
      <c r="TEZ927" s="28"/>
      <c r="TFA927" s="28"/>
      <c r="TFB927" s="28"/>
      <c r="TFC927" s="28"/>
      <c r="TFD927" s="28"/>
      <c r="TFE927" s="28"/>
      <c r="TFF927" s="28"/>
      <c r="TFG927" s="28"/>
      <c r="TFH927" s="28"/>
      <c r="TFI927" s="28"/>
      <c r="TFJ927" s="28"/>
      <c r="TFK927" s="28"/>
      <c r="TFL927" s="28"/>
      <c r="TFM927" s="28"/>
      <c r="TFN927" s="28"/>
      <c r="TFO927" s="28"/>
      <c r="TFP927" s="28"/>
      <c r="TFQ927" s="28"/>
      <c r="TFR927" s="28"/>
      <c r="TFS927" s="28"/>
      <c r="TFT927" s="28"/>
      <c r="TFU927" s="28"/>
      <c r="TFV927" s="28"/>
      <c r="TFW927" s="28"/>
      <c r="TFX927" s="28"/>
      <c r="TFY927" s="28"/>
      <c r="TFZ927" s="28"/>
      <c r="TGA927" s="28"/>
      <c r="TGB927" s="28"/>
      <c r="TGC927" s="28"/>
      <c r="TGD927" s="28"/>
      <c r="TGE927" s="28"/>
      <c r="TGF927" s="28"/>
      <c r="TGG927" s="28"/>
      <c r="TGH927" s="28"/>
      <c r="TGI927" s="28"/>
      <c r="TGJ927" s="28"/>
      <c r="TGK927" s="28"/>
      <c r="TGL927" s="28"/>
      <c r="TGM927" s="28"/>
      <c r="TGN927" s="28"/>
      <c r="TGO927" s="28"/>
      <c r="TGP927" s="28"/>
      <c r="TGQ927" s="28"/>
      <c r="TGR927" s="28"/>
      <c r="TGS927" s="28"/>
      <c r="TGT927" s="28"/>
      <c r="TGU927" s="28"/>
      <c r="TGV927" s="28"/>
      <c r="TGW927" s="28"/>
      <c r="TGX927" s="28"/>
      <c r="TGY927" s="28"/>
      <c r="TGZ927" s="28"/>
      <c r="THA927" s="28"/>
      <c r="THB927" s="28"/>
      <c r="THC927" s="28"/>
      <c r="THD927" s="28"/>
      <c r="THE927" s="28"/>
      <c r="THF927" s="28"/>
      <c r="THG927" s="28"/>
      <c r="THH927" s="28"/>
      <c r="THI927" s="28"/>
      <c r="THJ927" s="28"/>
      <c r="THK927" s="28"/>
      <c r="THL927" s="28"/>
      <c r="THM927" s="28"/>
      <c r="THN927" s="28"/>
      <c r="THO927" s="28"/>
      <c r="THP927" s="28"/>
      <c r="THQ927" s="28"/>
      <c r="THR927" s="28"/>
      <c r="THS927" s="28"/>
      <c r="THT927" s="28"/>
      <c r="THU927" s="28"/>
      <c r="THV927" s="28"/>
      <c r="THW927" s="28"/>
      <c r="THX927" s="28"/>
      <c r="THY927" s="28"/>
      <c r="THZ927" s="28"/>
      <c r="TIA927" s="28"/>
      <c r="TIB927" s="28"/>
      <c r="TIC927" s="28"/>
      <c r="TID927" s="28"/>
      <c r="TIE927" s="28"/>
      <c r="TIF927" s="28"/>
      <c r="TIG927" s="28"/>
      <c r="TIH927" s="28"/>
      <c r="TII927" s="28"/>
      <c r="TIJ927" s="28"/>
      <c r="TIK927" s="28"/>
      <c r="TIL927" s="28"/>
      <c r="TIM927" s="28"/>
      <c r="TIN927" s="28"/>
      <c r="TIO927" s="28"/>
      <c r="TIP927" s="28"/>
      <c r="TIQ927" s="28"/>
      <c r="TIR927" s="28"/>
      <c r="TIS927" s="28"/>
      <c r="TIT927" s="28"/>
      <c r="TIU927" s="28"/>
      <c r="TIV927" s="28"/>
      <c r="TIW927" s="28"/>
      <c r="TIX927" s="28"/>
      <c r="TIY927" s="28"/>
      <c r="TIZ927" s="28"/>
      <c r="TJA927" s="28"/>
      <c r="TJB927" s="28"/>
      <c r="TJC927" s="28"/>
      <c r="TJD927" s="28"/>
      <c r="TJE927" s="28"/>
      <c r="TJF927" s="28"/>
      <c r="TJG927" s="28"/>
      <c r="TJH927" s="28"/>
      <c r="TJI927" s="28"/>
      <c r="TJJ927" s="28"/>
      <c r="TJK927" s="28"/>
      <c r="TJL927" s="28"/>
      <c r="TJM927" s="28"/>
      <c r="TJN927" s="28"/>
      <c r="TJO927" s="28"/>
      <c r="TJP927" s="28"/>
      <c r="TJQ927" s="28"/>
      <c r="TJR927" s="28"/>
      <c r="TJS927" s="28"/>
      <c r="TJT927" s="28"/>
      <c r="TJU927" s="28"/>
      <c r="TJV927" s="28"/>
      <c r="TJW927" s="28"/>
      <c r="TJX927" s="28"/>
      <c r="TJY927" s="28"/>
      <c r="TJZ927" s="28"/>
      <c r="TKA927" s="28"/>
      <c r="TKB927" s="28"/>
      <c r="TKC927" s="28"/>
      <c r="TKD927" s="28"/>
      <c r="TKE927" s="28"/>
      <c r="TKF927" s="28"/>
      <c r="TKG927" s="28"/>
      <c r="TKH927" s="28"/>
      <c r="TKI927" s="28"/>
      <c r="TKJ927" s="28"/>
      <c r="TKK927" s="28"/>
      <c r="TKL927" s="28"/>
      <c r="TKM927" s="28"/>
      <c r="TKN927" s="28"/>
      <c r="TKO927" s="28"/>
      <c r="TKP927" s="28"/>
      <c r="TKQ927" s="28"/>
      <c r="TKR927" s="28"/>
      <c r="TKS927" s="28"/>
      <c r="TKT927" s="28"/>
      <c r="TKU927" s="28"/>
      <c r="TKV927" s="28"/>
      <c r="TKW927" s="28"/>
      <c r="TKX927" s="28"/>
      <c r="TKY927" s="28"/>
      <c r="TKZ927" s="28"/>
      <c r="TLA927" s="28"/>
      <c r="TLB927" s="28"/>
      <c r="TLC927" s="28"/>
      <c r="TLD927" s="28"/>
      <c r="TLE927" s="28"/>
      <c r="TLF927" s="28"/>
      <c r="TLG927" s="28"/>
      <c r="TLH927" s="28"/>
      <c r="TLI927" s="28"/>
      <c r="TLJ927" s="28"/>
      <c r="TLK927" s="28"/>
      <c r="TLL927" s="28"/>
      <c r="TLM927" s="28"/>
      <c r="TLN927" s="28"/>
      <c r="TLO927" s="28"/>
      <c r="TLP927" s="28"/>
      <c r="TLQ927" s="28"/>
      <c r="TLR927" s="28"/>
      <c r="TLS927" s="28"/>
      <c r="TLT927" s="28"/>
      <c r="TLU927" s="28"/>
      <c r="TLV927" s="28"/>
      <c r="TLW927" s="28"/>
      <c r="TLX927" s="28"/>
      <c r="TLY927" s="28"/>
      <c r="TLZ927" s="28"/>
      <c r="TMA927" s="28"/>
      <c r="TMB927" s="28"/>
      <c r="TMC927" s="28"/>
      <c r="TMD927" s="28"/>
      <c r="TME927" s="28"/>
      <c r="TMF927" s="28"/>
      <c r="TMG927" s="28"/>
      <c r="TMH927" s="28"/>
      <c r="TMI927" s="28"/>
      <c r="TMJ927" s="28"/>
      <c r="TMK927" s="28"/>
      <c r="TML927" s="28"/>
      <c r="TMM927" s="28"/>
      <c r="TMN927" s="28"/>
      <c r="TMO927" s="28"/>
      <c r="TMP927" s="28"/>
      <c r="TMQ927" s="28"/>
      <c r="TMR927" s="28"/>
      <c r="TMS927" s="28"/>
      <c r="TMT927" s="28"/>
      <c r="TMU927" s="28"/>
      <c r="TMV927" s="28"/>
      <c r="TMW927" s="28"/>
      <c r="TMX927" s="28"/>
      <c r="TMY927" s="28"/>
      <c r="TMZ927" s="28"/>
      <c r="TNA927" s="28"/>
      <c r="TNB927" s="28"/>
      <c r="TNC927" s="28"/>
      <c r="TND927" s="28"/>
      <c r="TNE927" s="28"/>
      <c r="TNF927" s="28"/>
      <c r="TNG927" s="28"/>
      <c r="TNH927" s="28"/>
      <c r="TNI927" s="28"/>
      <c r="TNJ927" s="28"/>
      <c r="TNK927" s="28"/>
      <c r="TNL927" s="28"/>
      <c r="TNM927" s="28"/>
      <c r="TNN927" s="28"/>
      <c r="TNO927" s="28"/>
      <c r="TNP927" s="28"/>
      <c r="TNQ927" s="28"/>
      <c r="TNR927" s="28"/>
      <c r="TNS927" s="28"/>
      <c r="TNT927" s="28"/>
      <c r="TNU927" s="28"/>
      <c r="TNV927" s="28"/>
      <c r="TNW927" s="28"/>
      <c r="TNX927" s="28"/>
      <c r="TNY927" s="28"/>
      <c r="TNZ927" s="28"/>
      <c r="TOA927" s="28"/>
      <c r="TOB927" s="28"/>
      <c r="TOC927" s="28"/>
      <c r="TOD927" s="28"/>
      <c r="TOE927" s="28"/>
      <c r="TOF927" s="28"/>
      <c r="TOG927" s="28"/>
      <c r="TOH927" s="28"/>
      <c r="TOI927" s="28"/>
      <c r="TOJ927" s="28"/>
      <c r="TOK927" s="28"/>
      <c r="TOL927" s="28"/>
      <c r="TOM927" s="28"/>
      <c r="TON927" s="28"/>
      <c r="TOO927" s="28"/>
      <c r="TOP927" s="28"/>
      <c r="TOQ927" s="28"/>
      <c r="TOR927" s="28"/>
      <c r="TOS927" s="28"/>
      <c r="TOT927" s="28"/>
      <c r="TOU927" s="28"/>
      <c r="TOV927" s="28"/>
      <c r="TOW927" s="28"/>
      <c r="TOX927" s="28"/>
      <c r="TOY927" s="28"/>
      <c r="TOZ927" s="28"/>
      <c r="TPA927" s="28"/>
      <c r="TPB927" s="28"/>
      <c r="TPC927" s="28"/>
      <c r="TPD927" s="28"/>
      <c r="TPE927" s="28"/>
      <c r="TPF927" s="28"/>
      <c r="TPG927" s="28"/>
      <c r="TPH927" s="28"/>
      <c r="TPI927" s="28"/>
      <c r="TPJ927" s="28"/>
      <c r="TPK927" s="28"/>
      <c r="TPL927" s="28"/>
      <c r="TPM927" s="28"/>
      <c r="TPN927" s="28"/>
      <c r="TPO927" s="28"/>
      <c r="TPP927" s="28"/>
      <c r="TPQ927" s="28"/>
      <c r="TPR927" s="28"/>
      <c r="TPS927" s="28"/>
      <c r="TPT927" s="28"/>
      <c r="TPU927" s="28"/>
      <c r="TPV927" s="28"/>
      <c r="TPW927" s="28"/>
      <c r="TPX927" s="28"/>
      <c r="TPY927" s="28"/>
      <c r="TPZ927" s="28"/>
      <c r="TQA927" s="28"/>
      <c r="TQB927" s="28"/>
      <c r="TQC927" s="28"/>
      <c r="TQD927" s="28"/>
      <c r="TQE927" s="28"/>
      <c r="TQF927" s="28"/>
      <c r="TQG927" s="28"/>
      <c r="TQH927" s="28"/>
      <c r="TQI927" s="28"/>
      <c r="TQJ927" s="28"/>
      <c r="TQK927" s="28"/>
      <c r="TQL927" s="28"/>
      <c r="TQM927" s="28"/>
      <c r="TQN927" s="28"/>
      <c r="TQO927" s="28"/>
      <c r="TQP927" s="28"/>
      <c r="TQQ927" s="28"/>
      <c r="TQR927" s="28"/>
      <c r="TQS927" s="28"/>
      <c r="TQT927" s="28"/>
      <c r="TQU927" s="28"/>
      <c r="TQV927" s="28"/>
      <c r="TQW927" s="28"/>
      <c r="TQX927" s="28"/>
      <c r="TQY927" s="28"/>
      <c r="TQZ927" s="28"/>
      <c r="TRA927" s="28"/>
      <c r="TRB927" s="28"/>
      <c r="TRC927" s="28"/>
      <c r="TRD927" s="28"/>
      <c r="TRE927" s="28"/>
      <c r="TRF927" s="28"/>
      <c r="TRG927" s="28"/>
      <c r="TRH927" s="28"/>
      <c r="TRI927" s="28"/>
      <c r="TRJ927" s="28"/>
      <c r="TRK927" s="28"/>
      <c r="TRL927" s="28"/>
      <c r="TRM927" s="28"/>
      <c r="TRN927" s="28"/>
      <c r="TRO927" s="28"/>
      <c r="TRP927" s="28"/>
      <c r="TRQ927" s="28"/>
      <c r="TRR927" s="28"/>
      <c r="TRS927" s="28"/>
      <c r="TRT927" s="28"/>
      <c r="TRU927" s="28"/>
      <c r="TRV927" s="28"/>
      <c r="TRW927" s="28"/>
      <c r="TRX927" s="28"/>
      <c r="TRY927" s="28"/>
      <c r="TRZ927" s="28"/>
      <c r="TSA927" s="28"/>
      <c r="TSB927" s="28"/>
      <c r="TSC927" s="28"/>
      <c r="TSD927" s="28"/>
      <c r="TSE927" s="28"/>
      <c r="TSF927" s="28"/>
      <c r="TSG927" s="28"/>
      <c r="TSH927" s="28"/>
      <c r="TSI927" s="28"/>
      <c r="TSJ927" s="28"/>
      <c r="TSK927" s="28"/>
      <c r="TSL927" s="28"/>
      <c r="TSM927" s="28"/>
      <c r="TSN927" s="28"/>
      <c r="TSO927" s="28"/>
      <c r="TSP927" s="28"/>
      <c r="TSQ927" s="28"/>
      <c r="TSR927" s="28"/>
      <c r="TSS927" s="28"/>
      <c r="TST927" s="28"/>
      <c r="TSU927" s="28"/>
      <c r="TSV927" s="28"/>
      <c r="TSW927" s="28"/>
      <c r="TSX927" s="28"/>
      <c r="TSY927" s="28"/>
      <c r="TSZ927" s="28"/>
      <c r="TTA927" s="28"/>
      <c r="TTB927" s="28"/>
      <c r="TTC927" s="28"/>
      <c r="TTD927" s="28"/>
      <c r="TTE927" s="28"/>
      <c r="TTF927" s="28"/>
      <c r="TTG927" s="28"/>
      <c r="TTH927" s="28"/>
      <c r="TTI927" s="28"/>
      <c r="TTJ927" s="28"/>
      <c r="TTK927" s="28"/>
      <c r="TTL927" s="28"/>
      <c r="TTM927" s="28"/>
      <c r="TTN927" s="28"/>
      <c r="TTO927" s="28"/>
      <c r="TTP927" s="28"/>
      <c r="TTQ927" s="28"/>
      <c r="TTR927" s="28"/>
      <c r="TTS927" s="28"/>
      <c r="TTT927" s="28"/>
      <c r="TTU927" s="28"/>
      <c r="TTV927" s="28"/>
      <c r="TTW927" s="28"/>
      <c r="TTX927" s="28"/>
      <c r="TTY927" s="28"/>
      <c r="TTZ927" s="28"/>
      <c r="TUA927" s="28"/>
      <c r="TUB927" s="28"/>
      <c r="TUC927" s="28"/>
      <c r="TUD927" s="28"/>
      <c r="TUE927" s="28"/>
      <c r="TUF927" s="28"/>
      <c r="TUG927" s="28"/>
      <c r="TUH927" s="28"/>
      <c r="TUI927" s="28"/>
      <c r="TUJ927" s="28"/>
      <c r="TUK927" s="28"/>
      <c r="TUL927" s="28"/>
      <c r="TUM927" s="28"/>
      <c r="TUN927" s="28"/>
      <c r="TUO927" s="28"/>
      <c r="TUP927" s="28"/>
      <c r="TUQ927" s="28"/>
      <c r="TUR927" s="28"/>
      <c r="TUS927" s="28"/>
      <c r="TUT927" s="28"/>
      <c r="TUU927" s="28"/>
      <c r="TUV927" s="28"/>
      <c r="TUW927" s="28"/>
      <c r="TUX927" s="28"/>
      <c r="TUY927" s="28"/>
      <c r="TUZ927" s="28"/>
      <c r="TVA927" s="28"/>
      <c r="TVB927" s="28"/>
      <c r="TVC927" s="28"/>
      <c r="TVD927" s="28"/>
      <c r="TVE927" s="28"/>
      <c r="TVF927" s="28"/>
      <c r="TVG927" s="28"/>
      <c r="TVH927" s="28"/>
      <c r="TVI927" s="28"/>
      <c r="TVJ927" s="28"/>
      <c r="TVK927" s="28"/>
      <c r="TVL927" s="28"/>
      <c r="TVM927" s="28"/>
      <c r="TVN927" s="28"/>
      <c r="TVO927" s="28"/>
      <c r="TVP927" s="28"/>
      <c r="TVQ927" s="28"/>
      <c r="TVR927" s="28"/>
      <c r="TVS927" s="28"/>
      <c r="TVT927" s="28"/>
      <c r="TVU927" s="28"/>
      <c r="TVV927" s="28"/>
      <c r="TVW927" s="28"/>
      <c r="TVX927" s="28"/>
      <c r="TVY927" s="28"/>
      <c r="TVZ927" s="28"/>
      <c r="TWA927" s="28"/>
      <c r="TWB927" s="28"/>
      <c r="TWC927" s="28"/>
      <c r="TWD927" s="28"/>
      <c r="TWE927" s="28"/>
      <c r="TWF927" s="28"/>
      <c r="TWG927" s="28"/>
      <c r="TWH927" s="28"/>
      <c r="TWI927" s="28"/>
      <c r="TWJ927" s="28"/>
      <c r="TWK927" s="28"/>
      <c r="TWL927" s="28"/>
      <c r="TWM927" s="28"/>
      <c r="TWN927" s="28"/>
      <c r="TWO927" s="28"/>
      <c r="TWP927" s="28"/>
      <c r="TWQ927" s="28"/>
      <c r="TWR927" s="28"/>
      <c r="TWS927" s="28"/>
      <c r="TWT927" s="28"/>
      <c r="TWU927" s="28"/>
      <c r="TWV927" s="28"/>
      <c r="TWW927" s="28"/>
      <c r="TWX927" s="28"/>
      <c r="TWY927" s="28"/>
      <c r="TWZ927" s="28"/>
      <c r="TXA927" s="28"/>
      <c r="TXB927" s="28"/>
      <c r="TXC927" s="28"/>
      <c r="TXD927" s="28"/>
      <c r="TXE927" s="28"/>
      <c r="TXF927" s="28"/>
      <c r="TXG927" s="28"/>
      <c r="TXH927" s="28"/>
      <c r="TXI927" s="28"/>
      <c r="TXJ927" s="28"/>
      <c r="TXK927" s="28"/>
      <c r="TXL927" s="28"/>
      <c r="TXM927" s="28"/>
      <c r="TXN927" s="28"/>
      <c r="TXO927" s="28"/>
      <c r="TXP927" s="28"/>
      <c r="TXQ927" s="28"/>
      <c r="TXR927" s="28"/>
      <c r="TXS927" s="28"/>
      <c r="TXT927" s="28"/>
      <c r="TXU927" s="28"/>
      <c r="TXV927" s="28"/>
      <c r="TXW927" s="28"/>
      <c r="TXX927" s="28"/>
      <c r="TXY927" s="28"/>
      <c r="TXZ927" s="28"/>
      <c r="TYA927" s="28"/>
      <c r="TYB927" s="28"/>
      <c r="TYC927" s="28"/>
      <c r="TYD927" s="28"/>
      <c r="TYE927" s="28"/>
      <c r="TYF927" s="28"/>
      <c r="TYG927" s="28"/>
      <c r="TYH927" s="28"/>
      <c r="TYI927" s="28"/>
      <c r="TYJ927" s="28"/>
      <c r="TYK927" s="28"/>
      <c r="TYL927" s="28"/>
      <c r="TYM927" s="28"/>
      <c r="TYN927" s="28"/>
      <c r="TYO927" s="28"/>
      <c r="TYP927" s="28"/>
      <c r="TYQ927" s="28"/>
      <c r="TYR927" s="28"/>
      <c r="TYS927" s="28"/>
      <c r="TYT927" s="28"/>
      <c r="TYU927" s="28"/>
      <c r="TYV927" s="28"/>
      <c r="TYW927" s="28"/>
      <c r="TYX927" s="28"/>
      <c r="TYY927" s="28"/>
      <c r="TYZ927" s="28"/>
      <c r="TZA927" s="28"/>
      <c r="TZB927" s="28"/>
      <c r="TZC927" s="28"/>
      <c r="TZD927" s="28"/>
      <c r="TZE927" s="28"/>
      <c r="TZF927" s="28"/>
      <c r="TZG927" s="28"/>
      <c r="TZH927" s="28"/>
      <c r="TZI927" s="28"/>
      <c r="TZJ927" s="28"/>
      <c r="TZK927" s="28"/>
      <c r="TZL927" s="28"/>
      <c r="TZM927" s="28"/>
      <c r="TZN927" s="28"/>
      <c r="TZO927" s="28"/>
      <c r="TZP927" s="28"/>
      <c r="TZQ927" s="28"/>
      <c r="TZR927" s="28"/>
      <c r="TZS927" s="28"/>
      <c r="TZT927" s="28"/>
      <c r="TZU927" s="28"/>
      <c r="TZV927" s="28"/>
      <c r="TZW927" s="28"/>
      <c r="TZX927" s="28"/>
      <c r="TZY927" s="28"/>
      <c r="TZZ927" s="28"/>
      <c r="UAA927" s="28"/>
      <c r="UAB927" s="28"/>
      <c r="UAC927" s="28"/>
      <c r="UAD927" s="28"/>
      <c r="UAE927" s="28"/>
      <c r="UAF927" s="28"/>
      <c r="UAG927" s="28"/>
      <c r="UAH927" s="28"/>
      <c r="UAI927" s="28"/>
      <c r="UAJ927" s="28"/>
      <c r="UAK927" s="28"/>
      <c r="UAL927" s="28"/>
      <c r="UAM927" s="28"/>
      <c r="UAN927" s="28"/>
      <c r="UAO927" s="28"/>
      <c r="UAP927" s="28"/>
      <c r="UAQ927" s="28"/>
      <c r="UAR927" s="28"/>
      <c r="UAS927" s="28"/>
      <c r="UAT927" s="28"/>
      <c r="UAU927" s="28"/>
      <c r="UAV927" s="28"/>
      <c r="UAW927" s="28"/>
      <c r="UAX927" s="28"/>
      <c r="UAY927" s="28"/>
      <c r="UAZ927" s="28"/>
      <c r="UBA927" s="28"/>
      <c r="UBB927" s="28"/>
      <c r="UBC927" s="28"/>
      <c r="UBD927" s="28"/>
      <c r="UBE927" s="28"/>
      <c r="UBF927" s="28"/>
      <c r="UBG927" s="28"/>
      <c r="UBH927" s="28"/>
      <c r="UBI927" s="28"/>
      <c r="UBJ927" s="28"/>
      <c r="UBK927" s="28"/>
      <c r="UBL927" s="28"/>
      <c r="UBM927" s="28"/>
      <c r="UBN927" s="28"/>
      <c r="UBO927" s="28"/>
      <c r="UBP927" s="28"/>
      <c r="UBQ927" s="28"/>
      <c r="UBR927" s="28"/>
      <c r="UBS927" s="28"/>
      <c r="UBT927" s="28"/>
      <c r="UBU927" s="28"/>
      <c r="UBV927" s="28"/>
      <c r="UBW927" s="28"/>
      <c r="UBX927" s="28"/>
      <c r="UBY927" s="28"/>
      <c r="UBZ927" s="28"/>
      <c r="UCA927" s="28"/>
      <c r="UCB927" s="28"/>
      <c r="UCC927" s="28"/>
      <c r="UCD927" s="28"/>
      <c r="UCE927" s="28"/>
      <c r="UCF927" s="28"/>
      <c r="UCG927" s="28"/>
      <c r="UCH927" s="28"/>
      <c r="UCI927" s="28"/>
      <c r="UCJ927" s="28"/>
      <c r="UCK927" s="28"/>
      <c r="UCL927" s="28"/>
      <c r="UCM927" s="28"/>
      <c r="UCN927" s="28"/>
      <c r="UCO927" s="28"/>
      <c r="UCP927" s="28"/>
      <c r="UCQ927" s="28"/>
      <c r="UCR927" s="28"/>
      <c r="UCS927" s="28"/>
      <c r="UCT927" s="28"/>
      <c r="UCU927" s="28"/>
      <c r="UCV927" s="28"/>
      <c r="UCW927" s="28"/>
      <c r="UCX927" s="28"/>
      <c r="UCY927" s="28"/>
      <c r="UCZ927" s="28"/>
      <c r="UDA927" s="28"/>
      <c r="UDB927" s="28"/>
      <c r="UDC927" s="28"/>
      <c r="UDD927" s="28"/>
      <c r="UDE927" s="28"/>
      <c r="UDF927" s="28"/>
      <c r="UDG927" s="28"/>
      <c r="UDH927" s="28"/>
      <c r="UDI927" s="28"/>
      <c r="UDJ927" s="28"/>
      <c r="UDK927" s="28"/>
      <c r="UDL927" s="28"/>
      <c r="UDM927" s="28"/>
      <c r="UDN927" s="28"/>
      <c r="UDO927" s="28"/>
      <c r="UDP927" s="28"/>
      <c r="UDQ927" s="28"/>
      <c r="UDR927" s="28"/>
      <c r="UDS927" s="28"/>
      <c r="UDT927" s="28"/>
      <c r="UDU927" s="28"/>
      <c r="UDV927" s="28"/>
      <c r="UDW927" s="28"/>
      <c r="UDX927" s="28"/>
      <c r="UDY927" s="28"/>
      <c r="UDZ927" s="28"/>
      <c r="UEA927" s="28"/>
      <c r="UEB927" s="28"/>
      <c r="UEC927" s="28"/>
      <c r="UED927" s="28"/>
      <c r="UEE927" s="28"/>
      <c r="UEF927" s="28"/>
      <c r="UEG927" s="28"/>
      <c r="UEH927" s="28"/>
      <c r="UEI927" s="28"/>
      <c r="UEJ927" s="28"/>
      <c r="UEK927" s="28"/>
      <c r="UEL927" s="28"/>
      <c r="UEM927" s="28"/>
      <c r="UEN927" s="28"/>
      <c r="UEO927" s="28"/>
      <c r="UEP927" s="28"/>
      <c r="UEQ927" s="28"/>
      <c r="UER927" s="28"/>
      <c r="UES927" s="28"/>
      <c r="UET927" s="28"/>
      <c r="UEU927" s="28"/>
      <c r="UEV927" s="28"/>
      <c r="UEW927" s="28"/>
      <c r="UEX927" s="28"/>
      <c r="UEY927" s="28"/>
      <c r="UEZ927" s="28"/>
      <c r="UFA927" s="28"/>
      <c r="UFB927" s="28"/>
      <c r="UFC927" s="28"/>
      <c r="UFD927" s="28"/>
      <c r="UFE927" s="28"/>
      <c r="UFF927" s="28"/>
      <c r="UFG927" s="28"/>
      <c r="UFH927" s="28"/>
      <c r="UFI927" s="28"/>
      <c r="UFJ927" s="28"/>
      <c r="UFK927" s="28"/>
      <c r="UFL927" s="28"/>
      <c r="UFM927" s="28"/>
      <c r="UFN927" s="28"/>
      <c r="UFO927" s="28"/>
      <c r="UFP927" s="28"/>
      <c r="UFQ927" s="28"/>
      <c r="UFR927" s="28"/>
      <c r="UFS927" s="28"/>
      <c r="UFT927" s="28"/>
      <c r="UFU927" s="28"/>
      <c r="UFV927" s="28"/>
      <c r="UFW927" s="28"/>
      <c r="UFX927" s="28"/>
      <c r="UFY927" s="28"/>
      <c r="UFZ927" s="28"/>
      <c r="UGA927" s="28"/>
      <c r="UGB927" s="28"/>
      <c r="UGC927" s="28"/>
      <c r="UGD927" s="28"/>
      <c r="UGE927" s="28"/>
      <c r="UGF927" s="28"/>
      <c r="UGG927" s="28"/>
      <c r="UGH927" s="28"/>
      <c r="UGI927" s="28"/>
      <c r="UGJ927" s="28"/>
      <c r="UGK927" s="28"/>
      <c r="UGL927" s="28"/>
      <c r="UGM927" s="28"/>
      <c r="UGN927" s="28"/>
      <c r="UGO927" s="28"/>
      <c r="UGP927" s="28"/>
      <c r="UGQ927" s="28"/>
      <c r="UGR927" s="28"/>
      <c r="UGS927" s="28"/>
      <c r="UGT927" s="28"/>
      <c r="UGU927" s="28"/>
      <c r="UGV927" s="28"/>
      <c r="UGW927" s="28"/>
      <c r="UGX927" s="28"/>
      <c r="UGY927" s="28"/>
      <c r="UGZ927" s="28"/>
      <c r="UHA927" s="28"/>
      <c r="UHB927" s="28"/>
      <c r="UHC927" s="28"/>
      <c r="UHD927" s="28"/>
      <c r="UHE927" s="28"/>
      <c r="UHF927" s="28"/>
      <c r="UHG927" s="28"/>
      <c r="UHH927" s="28"/>
      <c r="UHI927" s="28"/>
      <c r="UHJ927" s="28"/>
      <c r="UHK927" s="28"/>
      <c r="UHL927" s="28"/>
      <c r="UHM927" s="28"/>
      <c r="UHN927" s="28"/>
      <c r="UHO927" s="28"/>
      <c r="UHP927" s="28"/>
      <c r="UHQ927" s="28"/>
      <c r="UHR927" s="28"/>
      <c r="UHS927" s="28"/>
      <c r="UHT927" s="28"/>
      <c r="UHU927" s="28"/>
      <c r="UHV927" s="28"/>
      <c r="UHW927" s="28"/>
      <c r="UHX927" s="28"/>
      <c r="UHY927" s="28"/>
      <c r="UHZ927" s="28"/>
      <c r="UIA927" s="28"/>
      <c r="UIB927" s="28"/>
      <c r="UIC927" s="28"/>
      <c r="UID927" s="28"/>
      <c r="UIE927" s="28"/>
      <c r="UIF927" s="28"/>
      <c r="UIG927" s="28"/>
      <c r="UIH927" s="28"/>
      <c r="UII927" s="28"/>
      <c r="UIJ927" s="28"/>
      <c r="UIK927" s="28"/>
      <c r="UIL927" s="28"/>
      <c r="UIM927" s="28"/>
      <c r="UIN927" s="28"/>
      <c r="UIO927" s="28"/>
      <c r="UIP927" s="28"/>
      <c r="UIQ927" s="28"/>
      <c r="UIR927" s="28"/>
      <c r="UIS927" s="28"/>
      <c r="UIT927" s="28"/>
      <c r="UIU927" s="28"/>
      <c r="UIV927" s="28"/>
      <c r="UIW927" s="28"/>
      <c r="UIX927" s="28"/>
      <c r="UIY927" s="28"/>
      <c r="UIZ927" s="28"/>
      <c r="UJA927" s="28"/>
      <c r="UJB927" s="28"/>
      <c r="UJC927" s="28"/>
      <c r="UJD927" s="28"/>
      <c r="UJE927" s="28"/>
      <c r="UJF927" s="28"/>
      <c r="UJG927" s="28"/>
      <c r="UJH927" s="28"/>
      <c r="UJI927" s="28"/>
      <c r="UJJ927" s="28"/>
      <c r="UJK927" s="28"/>
      <c r="UJL927" s="28"/>
      <c r="UJM927" s="28"/>
      <c r="UJN927" s="28"/>
      <c r="UJO927" s="28"/>
      <c r="UJP927" s="28"/>
      <c r="UJQ927" s="28"/>
      <c r="UJR927" s="28"/>
      <c r="UJS927" s="28"/>
      <c r="UJT927" s="28"/>
      <c r="UJU927" s="28"/>
      <c r="UJV927" s="28"/>
      <c r="UJW927" s="28"/>
      <c r="UJX927" s="28"/>
      <c r="UJY927" s="28"/>
      <c r="UJZ927" s="28"/>
      <c r="UKA927" s="28"/>
      <c r="UKB927" s="28"/>
      <c r="UKC927" s="28"/>
      <c r="UKD927" s="28"/>
      <c r="UKE927" s="28"/>
      <c r="UKF927" s="28"/>
      <c r="UKG927" s="28"/>
      <c r="UKH927" s="28"/>
      <c r="UKI927" s="28"/>
      <c r="UKJ927" s="28"/>
      <c r="UKK927" s="28"/>
      <c r="UKL927" s="28"/>
      <c r="UKM927" s="28"/>
      <c r="UKN927" s="28"/>
      <c r="UKO927" s="28"/>
      <c r="UKP927" s="28"/>
      <c r="UKQ927" s="28"/>
      <c r="UKR927" s="28"/>
      <c r="UKS927" s="28"/>
      <c r="UKT927" s="28"/>
      <c r="UKU927" s="28"/>
      <c r="UKV927" s="28"/>
      <c r="UKW927" s="28"/>
      <c r="UKX927" s="28"/>
      <c r="UKY927" s="28"/>
      <c r="UKZ927" s="28"/>
      <c r="ULA927" s="28"/>
      <c r="ULB927" s="28"/>
      <c r="ULC927" s="28"/>
      <c r="ULD927" s="28"/>
      <c r="ULE927" s="28"/>
      <c r="ULF927" s="28"/>
      <c r="ULG927" s="28"/>
      <c r="ULH927" s="28"/>
      <c r="ULI927" s="28"/>
      <c r="ULJ927" s="28"/>
      <c r="ULK927" s="28"/>
      <c r="ULL927" s="28"/>
      <c r="ULM927" s="28"/>
      <c r="ULN927" s="28"/>
      <c r="ULO927" s="28"/>
      <c r="ULP927" s="28"/>
      <c r="ULQ927" s="28"/>
      <c r="ULR927" s="28"/>
      <c r="ULS927" s="28"/>
      <c r="ULT927" s="28"/>
      <c r="ULU927" s="28"/>
      <c r="ULV927" s="28"/>
      <c r="ULW927" s="28"/>
      <c r="ULX927" s="28"/>
      <c r="ULY927" s="28"/>
      <c r="ULZ927" s="28"/>
      <c r="UMA927" s="28"/>
      <c r="UMB927" s="28"/>
      <c r="UMC927" s="28"/>
      <c r="UMD927" s="28"/>
      <c r="UME927" s="28"/>
      <c r="UMF927" s="28"/>
      <c r="UMG927" s="28"/>
      <c r="UMH927" s="28"/>
      <c r="UMI927" s="28"/>
      <c r="UMJ927" s="28"/>
      <c r="UMK927" s="28"/>
      <c r="UML927" s="28"/>
      <c r="UMM927" s="28"/>
      <c r="UMN927" s="28"/>
      <c r="UMO927" s="28"/>
      <c r="UMP927" s="28"/>
      <c r="UMQ927" s="28"/>
      <c r="UMR927" s="28"/>
      <c r="UMS927" s="28"/>
      <c r="UMT927" s="28"/>
      <c r="UMU927" s="28"/>
      <c r="UMV927" s="28"/>
      <c r="UMW927" s="28"/>
      <c r="UMX927" s="28"/>
      <c r="UMY927" s="28"/>
      <c r="UMZ927" s="28"/>
      <c r="UNA927" s="28"/>
      <c r="UNB927" s="28"/>
      <c r="UNC927" s="28"/>
      <c r="UND927" s="28"/>
      <c r="UNE927" s="28"/>
      <c r="UNF927" s="28"/>
      <c r="UNG927" s="28"/>
      <c r="UNH927" s="28"/>
      <c r="UNI927" s="28"/>
      <c r="UNJ927" s="28"/>
      <c r="UNK927" s="28"/>
      <c r="UNL927" s="28"/>
      <c r="UNM927" s="28"/>
      <c r="UNN927" s="28"/>
      <c r="UNO927" s="28"/>
      <c r="UNP927" s="28"/>
      <c r="UNQ927" s="28"/>
      <c r="UNR927" s="28"/>
      <c r="UNS927" s="28"/>
      <c r="UNT927" s="28"/>
      <c r="UNU927" s="28"/>
      <c r="UNV927" s="28"/>
      <c r="UNW927" s="28"/>
      <c r="UNX927" s="28"/>
      <c r="UNY927" s="28"/>
      <c r="UNZ927" s="28"/>
      <c r="UOA927" s="28"/>
      <c r="UOB927" s="28"/>
      <c r="UOC927" s="28"/>
      <c r="UOD927" s="28"/>
      <c r="UOE927" s="28"/>
      <c r="UOF927" s="28"/>
      <c r="UOG927" s="28"/>
      <c r="UOH927" s="28"/>
      <c r="UOI927" s="28"/>
      <c r="UOJ927" s="28"/>
      <c r="UOK927" s="28"/>
      <c r="UOL927" s="28"/>
      <c r="UOM927" s="28"/>
      <c r="UON927" s="28"/>
      <c r="UOO927" s="28"/>
      <c r="UOP927" s="28"/>
      <c r="UOQ927" s="28"/>
      <c r="UOR927" s="28"/>
      <c r="UOS927" s="28"/>
      <c r="UOT927" s="28"/>
      <c r="UOU927" s="28"/>
      <c r="UOV927" s="28"/>
      <c r="UOW927" s="28"/>
      <c r="UOX927" s="28"/>
      <c r="UOY927" s="28"/>
      <c r="UOZ927" s="28"/>
      <c r="UPA927" s="28"/>
      <c r="UPB927" s="28"/>
      <c r="UPC927" s="28"/>
      <c r="UPD927" s="28"/>
      <c r="UPE927" s="28"/>
      <c r="UPF927" s="28"/>
      <c r="UPG927" s="28"/>
      <c r="UPH927" s="28"/>
      <c r="UPI927" s="28"/>
      <c r="UPJ927" s="28"/>
      <c r="UPK927" s="28"/>
      <c r="UPL927" s="28"/>
      <c r="UPM927" s="28"/>
      <c r="UPN927" s="28"/>
      <c r="UPO927" s="28"/>
      <c r="UPP927" s="28"/>
      <c r="UPQ927" s="28"/>
      <c r="UPR927" s="28"/>
      <c r="UPS927" s="28"/>
      <c r="UPT927" s="28"/>
      <c r="UPU927" s="28"/>
      <c r="UPV927" s="28"/>
      <c r="UPW927" s="28"/>
      <c r="UPX927" s="28"/>
      <c r="UPY927" s="28"/>
      <c r="UPZ927" s="28"/>
      <c r="UQA927" s="28"/>
      <c r="UQB927" s="28"/>
      <c r="UQC927" s="28"/>
      <c r="UQD927" s="28"/>
      <c r="UQE927" s="28"/>
      <c r="UQF927" s="28"/>
      <c r="UQG927" s="28"/>
      <c r="UQH927" s="28"/>
      <c r="UQI927" s="28"/>
      <c r="UQJ927" s="28"/>
      <c r="UQK927" s="28"/>
      <c r="UQL927" s="28"/>
      <c r="UQM927" s="28"/>
      <c r="UQN927" s="28"/>
      <c r="UQO927" s="28"/>
      <c r="UQP927" s="28"/>
      <c r="UQQ927" s="28"/>
      <c r="UQR927" s="28"/>
      <c r="UQS927" s="28"/>
      <c r="UQT927" s="28"/>
      <c r="UQU927" s="28"/>
      <c r="UQV927" s="28"/>
      <c r="UQW927" s="28"/>
      <c r="UQX927" s="28"/>
      <c r="UQY927" s="28"/>
      <c r="UQZ927" s="28"/>
      <c r="URA927" s="28"/>
      <c r="URB927" s="28"/>
      <c r="URC927" s="28"/>
      <c r="URD927" s="28"/>
      <c r="URE927" s="28"/>
      <c r="URF927" s="28"/>
      <c r="URG927" s="28"/>
      <c r="URH927" s="28"/>
      <c r="URI927" s="28"/>
      <c r="URJ927" s="28"/>
      <c r="URK927" s="28"/>
      <c r="URL927" s="28"/>
      <c r="URM927" s="28"/>
      <c r="URN927" s="28"/>
      <c r="URO927" s="28"/>
      <c r="URP927" s="28"/>
      <c r="URQ927" s="28"/>
      <c r="URR927" s="28"/>
      <c r="URS927" s="28"/>
      <c r="URT927" s="28"/>
      <c r="URU927" s="28"/>
      <c r="URV927" s="28"/>
      <c r="URW927" s="28"/>
      <c r="URX927" s="28"/>
      <c r="URY927" s="28"/>
      <c r="URZ927" s="28"/>
      <c r="USA927" s="28"/>
      <c r="USB927" s="28"/>
      <c r="USC927" s="28"/>
      <c r="USD927" s="28"/>
      <c r="USE927" s="28"/>
      <c r="USF927" s="28"/>
      <c r="USG927" s="28"/>
      <c r="USH927" s="28"/>
      <c r="USI927" s="28"/>
      <c r="USJ927" s="28"/>
      <c r="USK927" s="28"/>
      <c r="USL927" s="28"/>
      <c r="USM927" s="28"/>
      <c r="USN927" s="28"/>
      <c r="USO927" s="28"/>
      <c r="USP927" s="28"/>
      <c r="USQ927" s="28"/>
      <c r="USR927" s="28"/>
      <c r="USS927" s="28"/>
      <c r="UST927" s="28"/>
      <c r="USU927" s="28"/>
      <c r="USV927" s="28"/>
      <c r="USW927" s="28"/>
      <c r="USX927" s="28"/>
      <c r="USY927" s="28"/>
      <c r="USZ927" s="28"/>
      <c r="UTA927" s="28"/>
      <c r="UTB927" s="28"/>
      <c r="UTC927" s="28"/>
      <c r="UTD927" s="28"/>
      <c r="UTE927" s="28"/>
      <c r="UTF927" s="28"/>
      <c r="UTG927" s="28"/>
      <c r="UTH927" s="28"/>
      <c r="UTI927" s="28"/>
      <c r="UTJ927" s="28"/>
      <c r="UTK927" s="28"/>
      <c r="UTL927" s="28"/>
      <c r="UTM927" s="28"/>
      <c r="UTN927" s="28"/>
      <c r="UTO927" s="28"/>
      <c r="UTP927" s="28"/>
      <c r="UTQ927" s="28"/>
      <c r="UTR927" s="28"/>
      <c r="UTS927" s="28"/>
      <c r="UTT927" s="28"/>
      <c r="UTU927" s="28"/>
      <c r="UTV927" s="28"/>
      <c r="UTW927" s="28"/>
      <c r="UTX927" s="28"/>
      <c r="UTY927" s="28"/>
      <c r="UTZ927" s="28"/>
      <c r="UUA927" s="28"/>
      <c r="UUB927" s="28"/>
      <c r="UUC927" s="28"/>
      <c r="UUD927" s="28"/>
      <c r="UUE927" s="28"/>
      <c r="UUF927" s="28"/>
      <c r="UUG927" s="28"/>
      <c r="UUH927" s="28"/>
      <c r="UUI927" s="28"/>
      <c r="UUJ927" s="28"/>
      <c r="UUK927" s="28"/>
      <c r="UUL927" s="28"/>
      <c r="UUM927" s="28"/>
      <c r="UUN927" s="28"/>
      <c r="UUO927" s="28"/>
      <c r="UUP927" s="28"/>
      <c r="UUQ927" s="28"/>
      <c r="UUR927" s="28"/>
      <c r="UUS927" s="28"/>
      <c r="UUT927" s="28"/>
      <c r="UUU927" s="28"/>
      <c r="UUV927" s="28"/>
      <c r="UUW927" s="28"/>
      <c r="UUX927" s="28"/>
      <c r="UUY927" s="28"/>
      <c r="UUZ927" s="28"/>
      <c r="UVA927" s="28"/>
      <c r="UVB927" s="28"/>
      <c r="UVC927" s="28"/>
      <c r="UVD927" s="28"/>
      <c r="UVE927" s="28"/>
      <c r="UVF927" s="28"/>
      <c r="UVG927" s="28"/>
      <c r="UVH927" s="28"/>
      <c r="UVI927" s="28"/>
      <c r="UVJ927" s="28"/>
      <c r="UVK927" s="28"/>
      <c r="UVL927" s="28"/>
      <c r="UVM927" s="28"/>
      <c r="UVN927" s="28"/>
      <c r="UVO927" s="28"/>
      <c r="UVP927" s="28"/>
      <c r="UVQ927" s="28"/>
      <c r="UVR927" s="28"/>
      <c r="UVS927" s="28"/>
      <c r="UVT927" s="28"/>
      <c r="UVU927" s="28"/>
      <c r="UVV927" s="28"/>
      <c r="UVW927" s="28"/>
      <c r="UVX927" s="28"/>
      <c r="UVY927" s="28"/>
      <c r="UVZ927" s="28"/>
      <c r="UWA927" s="28"/>
      <c r="UWB927" s="28"/>
      <c r="UWC927" s="28"/>
      <c r="UWD927" s="28"/>
      <c r="UWE927" s="28"/>
      <c r="UWF927" s="28"/>
      <c r="UWG927" s="28"/>
      <c r="UWH927" s="28"/>
      <c r="UWI927" s="28"/>
      <c r="UWJ927" s="28"/>
      <c r="UWK927" s="28"/>
      <c r="UWL927" s="28"/>
      <c r="UWM927" s="28"/>
      <c r="UWN927" s="28"/>
      <c r="UWO927" s="28"/>
      <c r="UWP927" s="28"/>
      <c r="UWQ927" s="28"/>
      <c r="UWR927" s="28"/>
      <c r="UWS927" s="28"/>
      <c r="UWT927" s="28"/>
      <c r="UWU927" s="28"/>
      <c r="UWV927" s="28"/>
      <c r="UWW927" s="28"/>
      <c r="UWX927" s="28"/>
      <c r="UWY927" s="28"/>
      <c r="UWZ927" s="28"/>
      <c r="UXA927" s="28"/>
      <c r="UXB927" s="28"/>
      <c r="UXC927" s="28"/>
      <c r="UXD927" s="28"/>
      <c r="UXE927" s="28"/>
      <c r="UXF927" s="28"/>
      <c r="UXG927" s="28"/>
      <c r="UXH927" s="28"/>
      <c r="UXI927" s="28"/>
      <c r="UXJ927" s="28"/>
      <c r="UXK927" s="28"/>
      <c r="UXL927" s="28"/>
      <c r="UXM927" s="28"/>
      <c r="UXN927" s="28"/>
      <c r="UXO927" s="28"/>
      <c r="UXP927" s="28"/>
      <c r="UXQ927" s="28"/>
      <c r="UXR927" s="28"/>
      <c r="UXS927" s="28"/>
      <c r="UXT927" s="28"/>
      <c r="UXU927" s="28"/>
      <c r="UXV927" s="28"/>
      <c r="UXW927" s="28"/>
      <c r="UXX927" s="28"/>
      <c r="UXY927" s="28"/>
      <c r="UXZ927" s="28"/>
      <c r="UYA927" s="28"/>
      <c r="UYB927" s="28"/>
      <c r="UYC927" s="28"/>
      <c r="UYD927" s="28"/>
      <c r="UYE927" s="28"/>
      <c r="UYF927" s="28"/>
      <c r="UYG927" s="28"/>
      <c r="UYH927" s="28"/>
      <c r="UYI927" s="28"/>
      <c r="UYJ927" s="28"/>
      <c r="UYK927" s="28"/>
      <c r="UYL927" s="28"/>
      <c r="UYM927" s="28"/>
      <c r="UYN927" s="28"/>
      <c r="UYO927" s="28"/>
      <c r="UYP927" s="28"/>
      <c r="UYQ927" s="28"/>
      <c r="UYR927" s="28"/>
      <c r="UYS927" s="28"/>
      <c r="UYT927" s="28"/>
      <c r="UYU927" s="28"/>
      <c r="UYV927" s="28"/>
      <c r="UYW927" s="28"/>
      <c r="UYX927" s="28"/>
      <c r="UYY927" s="28"/>
      <c r="UYZ927" s="28"/>
      <c r="UZA927" s="28"/>
      <c r="UZB927" s="28"/>
      <c r="UZC927" s="28"/>
      <c r="UZD927" s="28"/>
      <c r="UZE927" s="28"/>
      <c r="UZF927" s="28"/>
      <c r="UZG927" s="28"/>
      <c r="UZH927" s="28"/>
      <c r="UZI927" s="28"/>
      <c r="UZJ927" s="28"/>
      <c r="UZK927" s="28"/>
      <c r="UZL927" s="28"/>
      <c r="UZM927" s="28"/>
      <c r="UZN927" s="28"/>
      <c r="UZO927" s="28"/>
      <c r="UZP927" s="28"/>
      <c r="UZQ927" s="28"/>
      <c r="UZR927" s="28"/>
      <c r="UZS927" s="28"/>
      <c r="UZT927" s="28"/>
      <c r="UZU927" s="28"/>
      <c r="UZV927" s="28"/>
      <c r="UZW927" s="28"/>
      <c r="UZX927" s="28"/>
      <c r="UZY927" s="28"/>
      <c r="UZZ927" s="28"/>
      <c r="VAA927" s="28"/>
      <c r="VAB927" s="28"/>
      <c r="VAC927" s="28"/>
      <c r="VAD927" s="28"/>
      <c r="VAE927" s="28"/>
      <c r="VAF927" s="28"/>
      <c r="VAG927" s="28"/>
      <c r="VAH927" s="28"/>
      <c r="VAI927" s="28"/>
      <c r="VAJ927" s="28"/>
      <c r="VAK927" s="28"/>
      <c r="VAL927" s="28"/>
      <c r="VAM927" s="28"/>
      <c r="VAN927" s="28"/>
      <c r="VAO927" s="28"/>
      <c r="VAP927" s="28"/>
      <c r="VAQ927" s="28"/>
      <c r="VAR927" s="28"/>
      <c r="VAS927" s="28"/>
      <c r="VAT927" s="28"/>
      <c r="VAU927" s="28"/>
      <c r="VAV927" s="28"/>
      <c r="VAW927" s="28"/>
      <c r="VAX927" s="28"/>
      <c r="VAY927" s="28"/>
      <c r="VAZ927" s="28"/>
      <c r="VBA927" s="28"/>
      <c r="VBB927" s="28"/>
      <c r="VBC927" s="28"/>
      <c r="VBD927" s="28"/>
      <c r="VBE927" s="28"/>
      <c r="VBF927" s="28"/>
      <c r="VBG927" s="28"/>
      <c r="VBH927" s="28"/>
      <c r="VBI927" s="28"/>
      <c r="VBJ927" s="28"/>
      <c r="VBK927" s="28"/>
      <c r="VBL927" s="28"/>
      <c r="VBM927" s="28"/>
      <c r="VBN927" s="28"/>
      <c r="VBO927" s="28"/>
      <c r="VBP927" s="28"/>
      <c r="VBQ927" s="28"/>
      <c r="VBR927" s="28"/>
      <c r="VBS927" s="28"/>
      <c r="VBT927" s="28"/>
      <c r="VBU927" s="28"/>
      <c r="VBV927" s="28"/>
      <c r="VBW927" s="28"/>
      <c r="VBX927" s="28"/>
      <c r="VBY927" s="28"/>
      <c r="VBZ927" s="28"/>
      <c r="VCA927" s="28"/>
      <c r="VCB927" s="28"/>
      <c r="VCC927" s="28"/>
      <c r="VCD927" s="28"/>
      <c r="VCE927" s="28"/>
      <c r="VCF927" s="28"/>
      <c r="VCG927" s="28"/>
      <c r="VCH927" s="28"/>
      <c r="VCI927" s="28"/>
      <c r="VCJ927" s="28"/>
      <c r="VCK927" s="28"/>
      <c r="VCL927" s="28"/>
      <c r="VCM927" s="28"/>
      <c r="VCN927" s="28"/>
      <c r="VCO927" s="28"/>
      <c r="VCP927" s="28"/>
      <c r="VCQ927" s="28"/>
      <c r="VCR927" s="28"/>
      <c r="VCS927" s="28"/>
      <c r="VCT927" s="28"/>
      <c r="VCU927" s="28"/>
      <c r="VCV927" s="28"/>
      <c r="VCW927" s="28"/>
      <c r="VCX927" s="28"/>
      <c r="VCY927" s="28"/>
      <c r="VCZ927" s="28"/>
      <c r="VDA927" s="28"/>
      <c r="VDB927" s="28"/>
      <c r="VDC927" s="28"/>
      <c r="VDD927" s="28"/>
      <c r="VDE927" s="28"/>
      <c r="VDF927" s="28"/>
      <c r="VDG927" s="28"/>
      <c r="VDH927" s="28"/>
      <c r="VDI927" s="28"/>
      <c r="VDJ927" s="28"/>
      <c r="VDK927" s="28"/>
      <c r="VDL927" s="28"/>
      <c r="VDM927" s="28"/>
      <c r="VDN927" s="28"/>
      <c r="VDO927" s="28"/>
      <c r="VDP927" s="28"/>
      <c r="VDQ927" s="28"/>
      <c r="VDR927" s="28"/>
      <c r="VDS927" s="28"/>
      <c r="VDT927" s="28"/>
      <c r="VDU927" s="28"/>
      <c r="VDV927" s="28"/>
      <c r="VDW927" s="28"/>
      <c r="VDX927" s="28"/>
      <c r="VDY927" s="28"/>
      <c r="VDZ927" s="28"/>
      <c r="VEA927" s="28"/>
      <c r="VEB927" s="28"/>
      <c r="VEC927" s="28"/>
      <c r="VED927" s="28"/>
      <c r="VEE927" s="28"/>
      <c r="VEF927" s="28"/>
      <c r="VEG927" s="28"/>
      <c r="VEH927" s="28"/>
      <c r="VEI927" s="28"/>
      <c r="VEJ927" s="28"/>
      <c r="VEK927" s="28"/>
      <c r="VEL927" s="28"/>
      <c r="VEM927" s="28"/>
      <c r="VEN927" s="28"/>
      <c r="VEO927" s="28"/>
      <c r="VEP927" s="28"/>
      <c r="VEQ927" s="28"/>
      <c r="VER927" s="28"/>
      <c r="VES927" s="28"/>
      <c r="VET927" s="28"/>
      <c r="VEU927" s="28"/>
      <c r="VEV927" s="28"/>
      <c r="VEW927" s="28"/>
      <c r="VEX927" s="28"/>
      <c r="VEY927" s="28"/>
      <c r="VEZ927" s="28"/>
      <c r="VFA927" s="28"/>
      <c r="VFB927" s="28"/>
      <c r="VFC927" s="28"/>
      <c r="VFD927" s="28"/>
      <c r="VFE927" s="28"/>
      <c r="VFF927" s="28"/>
      <c r="VFG927" s="28"/>
      <c r="VFH927" s="28"/>
      <c r="VFI927" s="28"/>
      <c r="VFJ927" s="28"/>
      <c r="VFK927" s="28"/>
      <c r="VFL927" s="28"/>
      <c r="VFM927" s="28"/>
      <c r="VFN927" s="28"/>
      <c r="VFO927" s="28"/>
      <c r="VFP927" s="28"/>
      <c r="VFQ927" s="28"/>
      <c r="VFR927" s="28"/>
      <c r="VFS927" s="28"/>
      <c r="VFT927" s="28"/>
      <c r="VFU927" s="28"/>
      <c r="VFV927" s="28"/>
      <c r="VFW927" s="28"/>
      <c r="VFX927" s="28"/>
      <c r="VFY927" s="28"/>
      <c r="VFZ927" s="28"/>
      <c r="VGA927" s="28"/>
      <c r="VGB927" s="28"/>
      <c r="VGC927" s="28"/>
      <c r="VGD927" s="28"/>
      <c r="VGE927" s="28"/>
      <c r="VGF927" s="28"/>
      <c r="VGG927" s="28"/>
      <c r="VGH927" s="28"/>
      <c r="VGI927" s="28"/>
      <c r="VGJ927" s="28"/>
      <c r="VGK927" s="28"/>
      <c r="VGL927" s="28"/>
      <c r="VGM927" s="28"/>
      <c r="VGN927" s="28"/>
      <c r="VGO927" s="28"/>
      <c r="VGP927" s="28"/>
      <c r="VGQ927" s="28"/>
      <c r="VGR927" s="28"/>
      <c r="VGS927" s="28"/>
      <c r="VGT927" s="28"/>
      <c r="VGU927" s="28"/>
      <c r="VGV927" s="28"/>
      <c r="VGW927" s="28"/>
      <c r="VGX927" s="28"/>
      <c r="VGY927" s="28"/>
      <c r="VGZ927" s="28"/>
      <c r="VHA927" s="28"/>
      <c r="VHB927" s="28"/>
      <c r="VHC927" s="28"/>
      <c r="VHD927" s="28"/>
      <c r="VHE927" s="28"/>
      <c r="VHF927" s="28"/>
      <c r="VHG927" s="28"/>
      <c r="VHH927" s="28"/>
      <c r="VHI927" s="28"/>
      <c r="VHJ927" s="28"/>
      <c r="VHK927" s="28"/>
      <c r="VHL927" s="28"/>
      <c r="VHM927" s="28"/>
      <c r="VHN927" s="28"/>
      <c r="VHO927" s="28"/>
      <c r="VHP927" s="28"/>
      <c r="VHQ927" s="28"/>
      <c r="VHR927" s="28"/>
      <c r="VHS927" s="28"/>
      <c r="VHT927" s="28"/>
      <c r="VHU927" s="28"/>
      <c r="VHV927" s="28"/>
      <c r="VHW927" s="28"/>
      <c r="VHX927" s="28"/>
      <c r="VHY927" s="28"/>
      <c r="VHZ927" s="28"/>
      <c r="VIA927" s="28"/>
      <c r="VIB927" s="28"/>
      <c r="VIC927" s="28"/>
      <c r="VID927" s="28"/>
      <c r="VIE927" s="28"/>
      <c r="VIF927" s="28"/>
      <c r="VIG927" s="28"/>
      <c r="VIH927" s="28"/>
      <c r="VII927" s="28"/>
      <c r="VIJ927" s="28"/>
      <c r="VIK927" s="28"/>
      <c r="VIL927" s="28"/>
      <c r="VIM927" s="28"/>
      <c r="VIN927" s="28"/>
      <c r="VIO927" s="28"/>
      <c r="VIP927" s="28"/>
      <c r="VIQ927" s="28"/>
      <c r="VIR927" s="28"/>
      <c r="VIS927" s="28"/>
      <c r="VIT927" s="28"/>
      <c r="VIU927" s="28"/>
      <c r="VIV927" s="28"/>
      <c r="VIW927" s="28"/>
      <c r="VIX927" s="28"/>
      <c r="VIY927" s="28"/>
      <c r="VIZ927" s="28"/>
      <c r="VJA927" s="28"/>
      <c r="VJB927" s="28"/>
      <c r="VJC927" s="28"/>
      <c r="VJD927" s="28"/>
      <c r="VJE927" s="28"/>
      <c r="VJF927" s="28"/>
      <c r="VJG927" s="28"/>
      <c r="VJH927" s="28"/>
      <c r="VJI927" s="28"/>
      <c r="VJJ927" s="28"/>
      <c r="VJK927" s="28"/>
      <c r="VJL927" s="28"/>
      <c r="VJM927" s="28"/>
      <c r="VJN927" s="28"/>
      <c r="VJO927" s="28"/>
      <c r="VJP927" s="28"/>
      <c r="VJQ927" s="28"/>
      <c r="VJR927" s="28"/>
      <c r="VJS927" s="28"/>
      <c r="VJT927" s="28"/>
      <c r="VJU927" s="28"/>
      <c r="VJV927" s="28"/>
      <c r="VJW927" s="28"/>
      <c r="VJX927" s="28"/>
      <c r="VJY927" s="28"/>
      <c r="VJZ927" s="28"/>
      <c r="VKA927" s="28"/>
      <c r="VKB927" s="28"/>
      <c r="VKC927" s="28"/>
      <c r="VKD927" s="28"/>
      <c r="VKE927" s="28"/>
      <c r="VKF927" s="28"/>
      <c r="VKG927" s="28"/>
      <c r="VKH927" s="28"/>
      <c r="VKI927" s="28"/>
      <c r="VKJ927" s="28"/>
      <c r="VKK927" s="28"/>
      <c r="VKL927" s="28"/>
      <c r="VKM927" s="28"/>
      <c r="VKN927" s="28"/>
      <c r="VKO927" s="28"/>
      <c r="VKP927" s="28"/>
      <c r="VKQ927" s="28"/>
      <c r="VKR927" s="28"/>
      <c r="VKS927" s="28"/>
      <c r="VKT927" s="28"/>
      <c r="VKU927" s="28"/>
      <c r="VKV927" s="28"/>
      <c r="VKW927" s="28"/>
      <c r="VKX927" s="28"/>
      <c r="VKY927" s="28"/>
      <c r="VKZ927" s="28"/>
      <c r="VLA927" s="28"/>
      <c r="VLB927" s="28"/>
      <c r="VLC927" s="28"/>
      <c r="VLD927" s="28"/>
      <c r="VLE927" s="28"/>
      <c r="VLF927" s="28"/>
      <c r="VLG927" s="28"/>
      <c r="VLH927" s="28"/>
      <c r="VLI927" s="28"/>
      <c r="VLJ927" s="28"/>
      <c r="VLK927" s="28"/>
      <c r="VLL927" s="28"/>
      <c r="VLM927" s="28"/>
      <c r="VLN927" s="28"/>
      <c r="VLO927" s="28"/>
      <c r="VLP927" s="28"/>
      <c r="VLQ927" s="28"/>
      <c r="VLR927" s="28"/>
      <c r="VLS927" s="28"/>
      <c r="VLT927" s="28"/>
      <c r="VLU927" s="28"/>
      <c r="VLV927" s="28"/>
      <c r="VLW927" s="28"/>
      <c r="VLX927" s="28"/>
      <c r="VLY927" s="28"/>
      <c r="VLZ927" s="28"/>
      <c r="VMA927" s="28"/>
      <c r="VMB927" s="28"/>
      <c r="VMC927" s="28"/>
      <c r="VMD927" s="28"/>
      <c r="VME927" s="28"/>
      <c r="VMF927" s="28"/>
      <c r="VMG927" s="28"/>
      <c r="VMH927" s="28"/>
      <c r="VMI927" s="28"/>
      <c r="VMJ927" s="28"/>
      <c r="VMK927" s="28"/>
      <c r="VML927" s="28"/>
      <c r="VMM927" s="28"/>
      <c r="VMN927" s="28"/>
      <c r="VMO927" s="28"/>
      <c r="VMP927" s="28"/>
      <c r="VMQ927" s="28"/>
      <c r="VMR927" s="28"/>
      <c r="VMS927" s="28"/>
      <c r="VMT927" s="28"/>
      <c r="VMU927" s="28"/>
      <c r="VMV927" s="28"/>
      <c r="VMW927" s="28"/>
      <c r="VMX927" s="28"/>
      <c r="VMY927" s="28"/>
      <c r="VMZ927" s="28"/>
      <c r="VNA927" s="28"/>
      <c r="VNB927" s="28"/>
      <c r="VNC927" s="28"/>
      <c r="VND927" s="28"/>
      <c r="VNE927" s="28"/>
      <c r="VNF927" s="28"/>
      <c r="VNG927" s="28"/>
      <c r="VNH927" s="28"/>
      <c r="VNI927" s="28"/>
      <c r="VNJ927" s="28"/>
      <c r="VNK927" s="28"/>
      <c r="VNL927" s="28"/>
      <c r="VNM927" s="28"/>
      <c r="VNN927" s="28"/>
      <c r="VNO927" s="28"/>
      <c r="VNP927" s="28"/>
      <c r="VNQ927" s="28"/>
      <c r="VNR927" s="28"/>
      <c r="VNS927" s="28"/>
      <c r="VNT927" s="28"/>
      <c r="VNU927" s="28"/>
      <c r="VNV927" s="28"/>
      <c r="VNW927" s="28"/>
      <c r="VNX927" s="28"/>
      <c r="VNY927" s="28"/>
      <c r="VNZ927" s="28"/>
      <c r="VOA927" s="28"/>
      <c r="VOB927" s="28"/>
      <c r="VOC927" s="28"/>
      <c r="VOD927" s="28"/>
      <c r="VOE927" s="28"/>
      <c r="VOF927" s="28"/>
      <c r="VOG927" s="28"/>
      <c r="VOH927" s="28"/>
      <c r="VOI927" s="28"/>
      <c r="VOJ927" s="28"/>
      <c r="VOK927" s="28"/>
      <c r="VOL927" s="28"/>
      <c r="VOM927" s="28"/>
      <c r="VON927" s="28"/>
      <c r="VOO927" s="28"/>
      <c r="VOP927" s="28"/>
      <c r="VOQ927" s="28"/>
      <c r="VOR927" s="28"/>
      <c r="VOS927" s="28"/>
      <c r="VOT927" s="28"/>
      <c r="VOU927" s="28"/>
      <c r="VOV927" s="28"/>
      <c r="VOW927" s="28"/>
      <c r="VOX927" s="28"/>
      <c r="VOY927" s="28"/>
      <c r="VOZ927" s="28"/>
      <c r="VPA927" s="28"/>
      <c r="VPB927" s="28"/>
      <c r="VPC927" s="28"/>
      <c r="VPD927" s="28"/>
      <c r="VPE927" s="28"/>
      <c r="VPF927" s="28"/>
      <c r="VPG927" s="28"/>
      <c r="VPH927" s="28"/>
      <c r="VPI927" s="28"/>
      <c r="VPJ927" s="28"/>
      <c r="VPK927" s="28"/>
      <c r="VPL927" s="28"/>
      <c r="VPM927" s="28"/>
      <c r="VPN927" s="28"/>
      <c r="VPO927" s="28"/>
      <c r="VPP927" s="28"/>
      <c r="VPQ927" s="28"/>
      <c r="VPR927" s="28"/>
      <c r="VPS927" s="28"/>
      <c r="VPT927" s="28"/>
      <c r="VPU927" s="28"/>
      <c r="VPV927" s="28"/>
      <c r="VPW927" s="28"/>
      <c r="VPX927" s="28"/>
      <c r="VPY927" s="28"/>
      <c r="VPZ927" s="28"/>
      <c r="VQA927" s="28"/>
      <c r="VQB927" s="28"/>
      <c r="VQC927" s="28"/>
      <c r="VQD927" s="28"/>
      <c r="VQE927" s="28"/>
      <c r="VQF927" s="28"/>
      <c r="VQG927" s="28"/>
      <c r="VQH927" s="28"/>
      <c r="VQI927" s="28"/>
      <c r="VQJ927" s="28"/>
      <c r="VQK927" s="28"/>
      <c r="VQL927" s="28"/>
      <c r="VQM927" s="28"/>
      <c r="VQN927" s="28"/>
      <c r="VQO927" s="28"/>
      <c r="VQP927" s="28"/>
      <c r="VQQ927" s="28"/>
      <c r="VQR927" s="28"/>
      <c r="VQS927" s="28"/>
      <c r="VQT927" s="28"/>
      <c r="VQU927" s="28"/>
      <c r="VQV927" s="28"/>
      <c r="VQW927" s="28"/>
      <c r="VQX927" s="28"/>
      <c r="VQY927" s="28"/>
      <c r="VQZ927" s="28"/>
      <c r="VRA927" s="28"/>
      <c r="VRB927" s="28"/>
      <c r="VRC927" s="28"/>
      <c r="VRD927" s="28"/>
      <c r="VRE927" s="28"/>
      <c r="VRF927" s="28"/>
      <c r="VRG927" s="28"/>
      <c r="VRH927" s="28"/>
      <c r="VRI927" s="28"/>
      <c r="VRJ927" s="28"/>
      <c r="VRK927" s="28"/>
      <c r="VRL927" s="28"/>
      <c r="VRM927" s="28"/>
      <c r="VRN927" s="28"/>
      <c r="VRO927" s="28"/>
      <c r="VRP927" s="28"/>
      <c r="VRQ927" s="28"/>
      <c r="VRR927" s="28"/>
      <c r="VRS927" s="28"/>
      <c r="VRT927" s="28"/>
      <c r="VRU927" s="28"/>
      <c r="VRV927" s="28"/>
      <c r="VRW927" s="28"/>
      <c r="VRX927" s="28"/>
      <c r="VRY927" s="28"/>
      <c r="VRZ927" s="28"/>
      <c r="VSA927" s="28"/>
      <c r="VSB927" s="28"/>
      <c r="VSC927" s="28"/>
      <c r="VSD927" s="28"/>
      <c r="VSE927" s="28"/>
      <c r="VSF927" s="28"/>
      <c r="VSG927" s="28"/>
      <c r="VSH927" s="28"/>
      <c r="VSI927" s="28"/>
      <c r="VSJ927" s="28"/>
      <c r="VSK927" s="28"/>
      <c r="VSL927" s="28"/>
      <c r="VSM927" s="28"/>
      <c r="VSN927" s="28"/>
      <c r="VSO927" s="28"/>
      <c r="VSP927" s="28"/>
      <c r="VSQ927" s="28"/>
      <c r="VSR927" s="28"/>
      <c r="VSS927" s="28"/>
      <c r="VST927" s="28"/>
      <c r="VSU927" s="28"/>
      <c r="VSV927" s="28"/>
      <c r="VSW927" s="28"/>
      <c r="VSX927" s="28"/>
      <c r="VSY927" s="28"/>
      <c r="VSZ927" s="28"/>
      <c r="VTA927" s="28"/>
      <c r="VTB927" s="28"/>
      <c r="VTC927" s="28"/>
      <c r="VTD927" s="28"/>
      <c r="VTE927" s="28"/>
      <c r="VTF927" s="28"/>
      <c r="VTG927" s="28"/>
      <c r="VTH927" s="28"/>
      <c r="VTI927" s="28"/>
      <c r="VTJ927" s="28"/>
      <c r="VTK927" s="28"/>
      <c r="VTL927" s="28"/>
      <c r="VTM927" s="28"/>
      <c r="VTN927" s="28"/>
      <c r="VTO927" s="28"/>
      <c r="VTP927" s="28"/>
      <c r="VTQ927" s="28"/>
      <c r="VTR927" s="28"/>
      <c r="VTS927" s="28"/>
      <c r="VTT927" s="28"/>
      <c r="VTU927" s="28"/>
      <c r="VTV927" s="28"/>
      <c r="VTW927" s="28"/>
      <c r="VTX927" s="28"/>
      <c r="VTY927" s="28"/>
      <c r="VTZ927" s="28"/>
      <c r="VUA927" s="28"/>
      <c r="VUB927" s="28"/>
      <c r="VUC927" s="28"/>
      <c r="VUD927" s="28"/>
      <c r="VUE927" s="28"/>
      <c r="VUF927" s="28"/>
      <c r="VUG927" s="28"/>
      <c r="VUH927" s="28"/>
      <c r="VUI927" s="28"/>
      <c r="VUJ927" s="28"/>
      <c r="VUK927" s="28"/>
      <c r="VUL927" s="28"/>
      <c r="VUM927" s="28"/>
      <c r="VUN927" s="28"/>
      <c r="VUO927" s="28"/>
      <c r="VUP927" s="28"/>
      <c r="VUQ927" s="28"/>
      <c r="VUR927" s="28"/>
      <c r="VUS927" s="28"/>
      <c r="VUT927" s="28"/>
      <c r="VUU927" s="28"/>
      <c r="VUV927" s="28"/>
      <c r="VUW927" s="28"/>
      <c r="VUX927" s="28"/>
      <c r="VUY927" s="28"/>
      <c r="VUZ927" s="28"/>
      <c r="VVA927" s="28"/>
      <c r="VVB927" s="28"/>
      <c r="VVC927" s="28"/>
      <c r="VVD927" s="28"/>
      <c r="VVE927" s="28"/>
      <c r="VVF927" s="28"/>
      <c r="VVG927" s="28"/>
      <c r="VVH927" s="28"/>
      <c r="VVI927" s="28"/>
      <c r="VVJ927" s="28"/>
      <c r="VVK927" s="28"/>
      <c r="VVL927" s="28"/>
      <c r="VVM927" s="28"/>
      <c r="VVN927" s="28"/>
      <c r="VVO927" s="28"/>
      <c r="VVP927" s="28"/>
      <c r="VVQ927" s="28"/>
      <c r="VVR927" s="28"/>
      <c r="VVS927" s="28"/>
      <c r="VVT927" s="28"/>
      <c r="VVU927" s="28"/>
      <c r="VVV927" s="28"/>
      <c r="VVW927" s="28"/>
      <c r="VVX927" s="28"/>
      <c r="VVY927" s="28"/>
      <c r="VVZ927" s="28"/>
      <c r="VWA927" s="28"/>
      <c r="VWB927" s="28"/>
      <c r="VWC927" s="28"/>
      <c r="VWD927" s="28"/>
      <c r="VWE927" s="28"/>
      <c r="VWF927" s="28"/>
      <c r="VWG927" s="28"/>
      <c r="VWH927" s="28"/>
      <c r="VWI927" s="28"/>
      <c r="VWJ927" s="28"/>
      <c r="VWK927" s="28"/>
      <c r="VWL927" s="28"/>
      <c r="VWM927" s="28"/>
      <c r="VWN927" s="28"/>
      <c r="VWO927" s="28"/>
      <c r="VWP927" s="28"/>
      <c r="VWQ927" s="28"/>
      <c r="VWR927" s="28"/>
      <c r="VWS927" s="28"/>
      <c r="VWT927" s="28"/>
      <c r="VWU927" s="28"/>
      <c r="VWV927" s="28"/>
      <c r="VWW927" s="28"/>
      <c r="VWX927" s="28"/>
      <c r="VWY927" s="28"/>
      <c r="VWZ927" s="28"/>
      <c r="VXA927" s="28"/>
      <c r="VXB927" s="28"/>
      <c r="VXC927" s="28"/>
      <c r="VXD927" s="28"/>
      <c r="VXE927" s="28"/>
      <c r="VXF927" s="28"/>
      <c r="VXG927" s="28"/>
      <c r="VXH927" s="28"/>
      <c r="VXI927" s="28"/>
      <c r="VXJ927" s="28"/>
      <c r="VXK927" s="28"/>
      <c r="VXL927" s="28"/>
      <c r="VXM927" s="28"/>
      <c r="VXN927" s="28"/>
      <c r="VXO927" s="28"/>
      <c r="VXP927" s="28"/>
      <c r="VXQ927" s="28"/>
      <c r="VXR927" s="28"/>
      <c r="VXS927" s="28"/>
      <c r="VXT927" s="28"/>
      <c r="VXU927" s="28"/>
      <c r="VXV927" s="28"/>
      <c r="VXW927" s="28"/>
      <c r="VXX927" s="28"/>
      <c r="VXY927" s="28"/>
      <c r="VXZ927" s="28"/>
      <c r="VYA927" s="28"/>
      <c r="VYB927" s="28"/>
      <c r="VYC927" s="28"/>
      <c r="VYD927" s="28"/>
      <c r="VYE927" s="28"/>
      <c r="VYF927" s="28"/>
      <c r="VYG927" s="28"/>
      <c r="VYH927" s="28"/>
      <c r="VYI927" s="28"/>
      <c r="VYJ927" s="28"/>
      <c r="VYK927" s="28"/>
      <c r="VYL927" s="28"/>
      <c r="VYM927" s="28"/>
      <c r="VYN927" s="28"/>
      <c r="VYO927" s="28"/>
      <c r="VYP927" s="28"/>
      <c r="VYQ927" s="28"/>
      <c r="VYR927" s="28"/>
      <c r="VYS927" s="28"/>
      <c r="VYT927" s="28"/>
      <c r="VYU927" s="28"/>
      <c r="VYV927" s="28"/>
      <c r="VYW927" s="28"/>
      <c r="VYX927" s="28"/>
      <c r="VYY927" s="28"/>
      <c r="VYZ927" s="28"/>
      <c r="VZA927" s="28"/>
      <c r="VZB927" s="28"/>
      <c r="VZC927" s="28"/>
      <c r="VZD927" s="28"/>
      <c r="VZE927" s="28"/>
      <c r="VZF927" s="28"/>
      <c r="VZG927" s="28"/>
      <c r="VZH927" s="28"/>
      <c r="VZI927" s="28"/>
      <c r="VZJ927" s="28"/>
      <c r="VZK927" s="28"/>
      <c r="VZL927" s="28"/>
      <c r="VZM927" s="28"/>
      <c r="VZN927" s="28"/>
      <c r="VZO927" s="28"/>
      <c r="VZP927" s="28"/>
      <c r="VZQ927" s="28"/>
      <c r="VZR927" s="28"/>
      <c r="VZS927" s="28"/>
      <c r="VZT927" s="28"/>
      <c r="VZU927" s="28"/>
      <c r="VZV927" s="28"/>
      <c r="VZW927" s="28"/>
      <c r="VZX927" s="28"/>
      <c r="VZY927" s="28"/>
      <c r="VZZ927" s="28"/>
      <c r="WAA927" s="28"/>
      <c r="WAB927" s="28"/>
      <c r="WAC927" s="28"/>
      <c r="WAD927" s="28"/>
      <c r="WAE927" s="28"/>
      <c r="WAF927" s="28"/>
      <c r="WAG927" s="28"/>
      <c r="WAH927" s="28"/>
      <c r="WAI927" s="28"/>
      <c r="WAJ927" s="28"/>
      <c r="WAK927" s="28"/>
      <c r="WAL927" s="28"/>
      <c r="WAM927" s="28"/>
      <c r="WAN927" s="28"/>
      <c r="WAO927" s="28"/>
      <c r="WAP927" s="28"/>
      <c r="WAQ927" s="28"/>
      <c r="WAR927" s="28"/>
      <c r="WAS927" s="28"/>
      <c r="WAT927" s="28"/>
      <c r="WAU927" s="28"/>
      <c r="WAV927" s="28"/>
      <c r="WAW927" s="28"/>
      <c r="WAX927" s="28"/>
      <c r="WAY927" s="28"/>
      <c r="WAZ927" s="28"/>
      <c r="WBA927" s="28"/>
      <c r="WBB927" s="28"/>
      <c r="WBC927" s="28"/>
      <c r="WBD927" s="28"/>
      <c r="WBE927" s="28"/>
      <c r="WBF927" s="28"/>
      <c r="WBG927" s="28"/>
      <c r="WBH927" s="28"/>
      <c r="WBI927" s="28"/>
      <c r="WBJ927" s="28"/>
      <c r="WBK927" s="28"/>
      <c r="WBL927" s="28"/>
      <c r="WBM927" s="28"/>
      <c r="WBN927" s="28"/>
      <c r="WBO927" s="28"/>
      <c r="WBP927" s="28"/>
      <c r="WBQ927" s="28"/>
      <c r="WBR927" s="28"/>
      <c r="WBS927" s="28"/>
      <c r="WBT927" s="28"/>
      <c r="WBU927" s="28"/>
      <c r="WBV927" s="28"/>
      <c r="WBW927" s="28"/>
      <c r="WBX927" s="28"/>
      <c r="WBY927" s="28"/>
      <c r="WBZ927" s="28"/>
      <c r="WCA927" s="28"/>
      <c r="WCB927" s="28"/>
      <c r="WCC927" s="28"/>
      <c r="WCD927" s="28"/>
      <c r="WCE927" s="28"/>
      <c r="WCF927" s="28"/>
      <c r="WCG927" s="28"/>
      <c r="WCH927" s="28"/>
      <c r="WCI927" s="28"/>
      <c r="WCJ927" s="28"/>
      <c r="WCK927" s="28"/>
      <c r="WCL927" s="28"/>
      <c r="WCM927" s="28"/>
      <c r="WCN927" s="28"/>
      <c r="WCO927" s="28"/>
      <c r="WCP927" s="28"/>
      <c r="WCQ927" s="28"/>
      <c r="WCR927" s="28"/>
      <c r="WCS927" s="28"/>
      <c r="WCT927" s="28"/>
      <c r="WCU927" s="28"/>
      <c r="WCV927" s="28"/>
      <c r="WCW927" s="28"/>
      <c r="WCX927" s="28"/>
      <c r="WCY927" s="28"/>
      <c r="WCZ927" s="28"/>
      <c r="WDA927" s="28"/>
      <c r="WDB927" s="28"/>
      <c r="WDC927" s="28"/>
      <c r="WDD927" s="28"/>
      <c r="WDE927" s="28"/>
      <c r="WDF927" s="28"/>
      <c r="WDG927" s="28"/>
      <c r="WDH927" s="28"/>
      <c r="WDI927" s="28"/>
      <c r="WDJ927" s="28"/>
      <c r="WDK927" s="28"/>
      <c r="WDL927" s="28"/>
      <c r="WDM927" s="28"/>
      <c r="WDN927" s="28"/>
      <c r="WDO927" s="28"/>
      <c r="WDP927" s="28"/>
      <c r="WDQ927" s="28"/>
      <c r="WDR927" s="28"/>
      <c r="WDS927" s="28"/>
      <c r="WDT927" s="28"/>
      <c r="WDU927" s="28"/>
      <c r="WDV927" s="28"/>
      <c r="WDW927" s="28"/>
      <c r="WDX927" s="28"/>
      <c r="WDY927" s="28"/>
      <c r="WDZ927" s="28"/>
      <c r="WEA927" s="28"/>
      <c r="WEB927" s="28"/>
      <c r="WEC927" s="28"/>
      <c r="WED927" s="28"/>
      <c r="WEE927" s="28"/>
      <c r="WEF927" s="28"/>
      <c r="WEG927" s="28"/>
      <c r="WEH927" s="28"/>
      <c r="WEI927" s="28"/>
      <c r="WEJ927" s="28"/>
      <c r="WEK927" s="28"/>
      <c r="WEL927" s="28"/>
      <c r="WEM927" s="28"/>
      <c r="WEN927" s="28"/>
      <c r="WEO927" s="28"/>
      <c r="WEP927" s="28"/>
      <c r="WEQ927" s="28"/>
      <c r="WER927" s="28"/>
      <c r="WES927" s="28"/>
      <c r="WET927" s="28"/>
      <c r="WEU927" s="28"/>
      <c r="WEV927" s="28"/>
      <c r="WEW927" s="28"/>
      <c r="WEX927" s="28"/>
      <c r="WEY927" s="28"/>
      <c r="WEZ927" s="28"/>
      <c r="WFA927" s="28"/>
      <c r="WFB927" s="28"/>
      <c r="WFC927" s="28"/>
      <c r="WFD927" s="28"/>
      <c r="WFE927" s="28"/>
      <c r="WFF927" s="28"/>
      <c r="WFG927" s="28"/>
      <c r="WFH927" s="28"/>
      <c r="WFI927" s="28"/>
      <c r="WFJ927" s="28"/>
      <c r="WFK927" s="28"/>
      <c r="WFL927" s="28"/>
      <c r="WFM927" s="28"/>
      <c r="WFN927" s="28"/>
      <c r="WFO927" s="28"/>
      <c r="WFP927" s="28"/>
      <c r="WFQ927" s="28"/>
      <c r="WFR927" s="28"/>
      <c r="WFS927" s="28"/>
      <c r="WFT927" s="28"/>
      <c r="WFU927" s="28"/>
      <c r="WFV927" s="28"/>
      <c r="WFW927" s="28"/>
      <c r="WFX927" s="28"/>
      <c r="WFY927" s="28"/>
      <c r="WFZ927" s="28"/>
      <c r="WGA927" s="28"/>
      <c r="WGB927" s="28"/>
      <c r="WGC927" s="28"/>
      <c r="WGD927" s="28"/>
      <c r="WGE927" s="28"/>
      <c r="WGF927" s="28"/>
      <c r="WGG927" s="28"/>
      <c r="WGH927" s="28"/>
      <c r="WGI927" s="28"/>
      <c r="WGJ927" s="28"/>
      <c r="WGK927" s="28"/>
      <c r="WGL927" s="28"/>
      <c r="WGM927" s="28"/>
      <c r="WGN927" s="28"/>
      <c r="WGO927" s="28"/>
      <c r="WGP927" s="28"/>
      <c r="WGQ927" s="28"/>
      <c r="WGR927" s="28"/>
      <c r="WGS927" s="28"/>
      <c r="WGT927" s="28"/>
      <c r="WGU927" s="28"/>
      <c r="WGV927" s="28"/>
      <c r="WGW927" s="28"/>
      <c r="WGX927" s="28"/>
      <c r="WGY927" s="28"/>
      <c r="WGZ927" s="28"/>
      <c r="WHA927" s="28"/>
      <c r="WHB927" s="28"/>
      <c r="WHC927" s="28"/>
      <c r="WHD927" s="28"/>
      <c r="WHE927" s="28"/>
      <c r="WHF927" s="28"/>
      <c r="WHG927" s="28"/>
      <c r="WHH927" s="28"/>
      <c r="WHI927" s="28"/>
      <c r="WHJ927" s="28"/>
      <c r="WHK927" s="28"/>
      <c r="WHL927" s="28"/>
      <c r="WHM927" s="28"/>
      <c r="WHN927" s="28"/>
      <c r="WHO927" s="28"/>
      <c r="WHP927" s="28"/>
      <c r="WHQ927" s="28"/>
      <c r="WHR927" s="28"/>
      <c r="WHS927" s="28"/>
      <c r="WHT927" s="28"/>
      <c r="WHU927" s="28"/>
      <c r="WHV927" s="28"/>
      <c r="WHW927" s="28"/>
      <c r="WHX927" s="28"/>
      <c r="WHY927" s="28"/>
      <c r="WHZ927" s="28"/>
      <c r="WIA927" s="28"/>
      <c r="WIB927" s="28"/>
      <c r="WIC927" s="28"/>
      <c r="WID927" s="28"/>
      <c r="WIE927" s="28"/>
      <c r="WIF927" s="28"/>
      <c r="WIG927" s="28"/>
      <c r="WIH927" s="28"/>
      <c r="WII927" s="28"/>
      <c r="WIJ927" s="28"/>
      <c r="WIK927" s="28"/>
      <c r="WIL927" s="28"/>
      <c r="WIM927" s="28"/>
      <c r="WIN927" s="28"/>
      <c r="WIO927" s="28"/>
      <c r="WIP927" s="28"/>
      <c r="WIQ927" s="28"/>
      <c r="WIR927" s="28"/>
      <c r="WIS927" s="28"/>
      <c r="WIT927" s="28"/>
      <c r="WIU927" s="28"/>
      <c r="WIV927" s="28"/>
      <c r="WIW927" s="28"/>
      <c r="WIX927" s="28"/>
      <c r="WIY927" s="28"/>
      <c r="WIZ927" s="28"/>
      <c r="WJA927" s="28"/>
      <c r="WJB927" s="28"/>
      <c r="WJC927" s="28"/>
      <c r="WJD927" s="28"/>
      <c r="WJE927" s="28"/>
      <c r="WJF927" s="28"/>
      <c r="WJG927" s="28"/>
      <c r="WJH927" s="28"/>
      <c r="WJI927" s="28"/>
      <c r="WJJ927" s="28"/>
      <c r="WJK927" s="28"/>
      <c r="WJL927" s="28"/>
      <c r="WJM927" s="28"/>
      <c r="WJN927" s="28"/>
      <c r="WJO927" s="28"/>
      <c r="WJP927" s="28"/>
      <c r="WJQ927" s="28"/>
      <c r="WJR927" s="28"/>
      <c r="WJS927" s="28"/>
      <c r="WJT927" s="28"/>
      <c r="WJU927" s="28"/>
      <c r="WJV927" s="28"/>
      <c r="WJW927" s="28"/>
      <c r="WJX927" s="28"/>
      <c r="WJY927" s="28"/>
      <c r="WJZ927" s="28"/>
      <c r="WKA927" s="28"/>
      <c r="WKB927" s="28"/>
      <c r="WKC927" s="28"/>
      <c r="WKD927" s="28"/>
      <c r="WKE927" s="28"/>
      <c r="WKF927" s="28"/>
      <c r="WKG927" s="28"/>
      <c r="WKH927" s="28"/>
      <c r="WKI927" s="28"/>
      <c r="WKJ927" s="28"/>
      <c r="WKK927" s="28"/>
      <c r="WKL927" s="28"/>
      <c r="WKM927" s="28"/>
      <c r="WKN927" s="28"/>
      <c r="WKO927" s="28"/>
      <c r="WKP927" s="28"/>
      <c r="WKQ927" s="28"/>
      <c r="WKR927" s="28"/>
      <c r="WKS927" s="28"/>
      <c r="WKT927" s="28"/>
      <c r="WKU927" s="28"/>
      <c r="WKV927" s="28"/>
      <c r="WKW927" s="28"/>
      <c r="WKX927" s="28"/>
      <c r="WKY927" s="28"/>
      <c r="WKZ927" s="28"/>
      <c r="WLA927" s="28"/>
      <c r="WLB927" s="28"/>
      <c r="WLC927" s="28"/>
      <c r="WLD927" s="28"/>
      <c r="WLE927" s="28"/>
      <c r="WLF927" s="28"/>
      <c r="WLG927" s="28"/>
      <c r="WLH927" s="28"/>
      <c r="WLI927" s="28"/>
      <c r="WLJ927" s="28"/>
      <c r="WLK927" s="28"/>
      <c r="WLL927" s="28"/>
      <c r="WLM927" s="28"/>
      <c r="WLN927" s="28"/>
      <c r="WLO927" s="28"/>
      <c r="WLP927" s="28"/>
      <c r="WLQ927" s="28"/>
      <c r="WLR927" s="28"/>
      <c r="WLS927" s="28"/>
      <c r="WLT927" s="28"/>
      <c r="WLU927" s="28"/>
      <c r="WLV927" s="28"/>
      <c r="WLW927" s="28"/>
      <c r="WLX927" s="28"/>
      <c r="WLY927" s="28"/>
      <c r="WLZ927" s="28"/>
      <c r="WMA927" s="28"/>
      <c r="WMB927" s="28"/>
      <c r="WMC927" s="28"/>
      <c r="WMD927" s="28"/>
      <c r="WME927" s="28"/>
      <c r="WMF927" s="28"/>
      <c r="WMG927" s="28"/>
      <c r="WMH927" s="28"/>
      <c r="WMI927" s="28"/>
      <c r="WMJ927" s="28"/>
      <c r="WMK927" s="28"/>
      <c r="WML927" s="28"/>
      <c r="WMM927" s="28"/>
      <c r="WMN927" s="28"/>
      <c r="WMO927" s="28"/>
      <c r="WMP927" s="28"/>
      <c r="WMQ927" s="28"/>
      <c r="WMR927" s="28"/>
      <c r="WMS927" s="28"/>
      <c r="WMT927" s="28"/>
      <c r="WMU927" s="28"/>
      <c r="WMV927" s="28"/>
      <c r="WMW927" s="28"/>
      <c r="WMX927" s="28"/>
      <c r="WMY927" s="28"/>
      <c r="WMZ927" s="28"/>
      <c r="WNA927" s="28"/>
      <c r="WNB927" s="28"/>
      <c r="WNC927" s="28"/>
      <c r="WND927" s="28"/>
      <c r="WNE927" s="28"/>
      <c r="WNF927" s="28"/>
      <c r="WNG927" s="28"/>
      <c r="WNH927" s="28"/>
      <c r="WNI927" s="28"/>
      <c r="WNJ927" s="28"/>
      <c r="WNK927" s="28"/>
      <c r="WNL927" s="28"/>
      <c r="WNM927" s="28"/>
      <c r="WNN927" s="28"/>
      <c r="WNO927" s="28"/>
      <c r="WNP927" s="28"/>
      <c r="WNQ927" s="28"/>
      <c r="WNR927" s="28"/>
      <c r="WNS927" s="28"/>
      <c r="WNT927" s="28"/>
      <c r="WNU927" s="28"/>
      <c r="WNV927" s="28"/>
      <c r="WNW927" s="28"/>
      <c r="WNX927" s="28"/>
      <c r="WNY927" s="28"/>
      <c r="WNZ927" s="28"/>
      <c r="WOA927" s="28"/>
      <c r="WOB927" s="28"/>
      <c r="WOC927" s="28"/>
      <c r="WOD927" s="28"/>
      <c r="WOE927" s="28"/>
      <c r="WOF927" s="28"/>
      <c r="WOG927" s="28"/>
      <c r="WOH927" s="28"/>
      <c r="WOI927" s="28"/>
      <c r="WOJ927" s="28"/>
      <c r="WOK927" s="28"/>
      <c r="WOL927" s="28"/>
      <c r="WOM927" s="28"/>
      <c r="WON927" s="28"/>
      <c r="WOO927" s="28"/>
      <c r="WOP927" s="28"/>
      <c r="WOQ927" s="28"/>
      <c r="WOR927" s="28"/>
      <c r="WOS927" s="28"/>
      <c r="WOT927" s="28"/>
      <c r="WOU927" s="28"/>
      <c r="WOV927" s="28"/>
      <c r="WOW927" s="28"/>
      <c r="WOX927" s="28"/>
      <c r="WOY927" s="28"/>
      <c r="WOZ927" s="28"/>
      <c r="WPA927" s="28"/>
      <c r="WPB927" s="28"/>
      <c r="WPC927" s="28"/>
      <c r="WPD927" s="28"/>
      <c r="WPE927" s="28"/>
      <c r="WPF927" s="28"/>
      <c r="WPG927" s="28"/>
      <c r="WPH927" s="28"/>
      <c r="WPI927" s="28"/>
      <c r="WPJ927" s="28"/>
      <c r="WPK927" s="28"/>
      <c r="WPL927" s="28"/>
      <c r="WPM927" s="28"/>
      <c r="WPN927" s="28"/>
      <c r="WPO927" s="28"/>
      <c r="WPP927" s="28"/>
      <c r="WPQ927" s="28"/>
      <c r="WPR927" s="28"/>
      <c r="WPS927" s="28"/>
      <c r="WPT927" s="28"/>
      <c r="WPU927" s="28"/>
      <c r="WPV927" s="28"/>
      <c r="WPW927" s="28"/>
      <c r="WPX927" s="28"/>
      <c r="WPY927" s="28"/>
      <c r="WPZ927" s="28"/>
      <c r="WQA927" s="28"/>
      <c r="WQB927" s="28"/>
      <c r="WQC927" s="28"/>
      <c r="WQD927" s="28"/>
      <c r="WQE927" s="28"/>
      <c r="WQF927" s="28"/>
      <c r="WQG927" s="28"/>
      <c r="WQH927" s="28"/>
      <c r="WQI927" s="28"/>
      <c r="WQJ927" s="28"/>
      <c r="WQK927" s="28"/>
      <c r="WQL927" s="28"/>
      <c r="WQM927" s="28"/>
      <c r="WQN927" s="28"/>
      <c r="WQO927" s="28"/>
      <c r="WQP927" s="28"/>
      <c r="WQQ927" s="28"/>
      <c r="WQR927" s="28"/>
      <c r="WQS927" s="28"/>
      <c r="WQT927" s="28"/>
      <c r="WQU927" s="28"/>
      <c r="WQV927" s="28"/>
      <c r="WQW927" s="28"/>
      <c r="WQX927" s="28"/>
      <c r="WQY927" s="28"/>
      <c r="WQZ927" s="28"/>
      <c r="WRA927" s="28"/>
      <c r="WRB927" s="28"/>
      <c r="WRC927" s="28"/>
      <c r="WRD927" s="28"/>
      <c r="WRE927" s="28"/>
      <c r="WRF927" s="28"/>
      <c r="WRG927" s="28"/>
      <c r="WRH927" s="28"/>
      <c r="WRI927" s="28"/>
      <c r="WRJ927" s="28"/>
      <c r="WRK927" s="28"/>
      <c r="WRL927" s="28"/>
      <c r="WRM927" s="28"/>
      <c r="WRN927" s="28"/>
      <c r="WRO927" s="28"/>
      <c r="WRP927" s="28"/>
      <c r="WRQ927" s="28"/>
      <c r="WRR927" s="28"/>
      <c r="WRS927" s="28"/>
      <c r="WRT927" s="28"/>
      <c r="WRU927" s="28"/>
      <c r="WRV927" s="28"/>
      <c r="WRW927" s="28"/>
      <c r="WRX927" s="28"/>
      <c r="WRY927" s="28"/>
      <c r="WRZ927" s="28"/>
      <c r="WSA927" s="28"/>
      <c r="WSB927" s="28"/>
      <c r="WSC927" s="28"/>
      <c r="WSD927" s="28"/>
      <c r="WSE927" s="28"/>
      <c r="WSF927" s="28"/>
      <c r="WSG927" s="28"/>
      <c r="WSH927" s="28"/>
      <c r="WSI927" s="28"/>
      <c r="WSJ927" s="28"/>
      <c r="WSK927" s="28"/>
      <c r="WSL927" s="28"/>
      <c r="WSM927" s="28"/>
      <c r="WSN927" s="28"/>
      <c r="WSO927" s="28"/>
      <c r="WSP927" s="28"/>
      <c r="WSQ927" s="28"/>
      <c r="WSR927" s="28"/>
      <c r="WSS927" s="28"/>
      <c r="WST927" s="28"/>
      <c r="WSU927" s="28"/>
      <c r="WSV927" s="28"/>
      <c r="WSW927" s="28"/>
      <c r="WSX927" s="28"/>
      <c r="WSY927" s="28"/>
      <c r="WSZ927" s="28"/>
      <c r="WTA927" s="28"/>
      <c r="WTB927" s="28"/>
      <c r="WTC927" s="28"/>
      <c r="WTD927" s="28"/>
      <c r="WTE927" s="28"/>
      <c r="WTF927" s="28"/>
      <c r="WTG927" s="28"/>
      <c r="WTH927" s="28"/>
      <c r="WTI927" s="28"/>
      <c r="WTJ927" s="28"/>
      <c r="WTK927" s="28"/>
      <c r="WTL927" s="28"/>
      <c r="WTM927" s="28"/>
      <c r="WTN927" s="28"/>
      <c r="WTO927" s="28"/>
      <c r="WTP927" s="28"/>
      <c r="WTQ927" s="28"/>
      <c r="WTR927" s="28"/>
      <c r="WTS927" s="28"/>
      <c r="WTT927" s="28"/>
      <c r="WTU927" s="28"/>
      <c r="WTV927" s="28"/>
      <c r="WTW927" s="28"/>
      <c r="WTX927" s="28"/>
      <c r="WTY927" s="28"/>
      <c r="WTZ927" s="28"/>
      <c r="WUA927" s="28"/>
      <c r="WUB927" s="28"/>
      <c r="WUC927" s="28"/>
      <c r="WUD927" s="28"/>
      <c r="WUE927" s="28"/>
      <c r="WUF927" s="28"/>
      <c r="WUG927" s="28"/>
      <c r="WUH927" s="28"/>
      <c r="WUI927" s="28"/>
      <c r="WUJ927" s="28"/>
      <c r="WUK927" s="28"/>
      <c r="WUL927" s="28"/>
      <c r="WUM927" s="28"/>
      <c r="WUN927" s="28"/>
      <c r="WUO927" s="28"/>
      <c r="WUP927" s="28"/>
      <c r="WUQ927" s="28"/>
      <c r="WUR927" s="28"/>
      <c r="WUS927" s="28"/>
      <c r="WUT927" s="28"/>
      <c r="WUU927" s="28"/>
      <c r="WUV927" s="28"/>
      <c r="WUW927" s="28"/>
      <c r="WUX927" s="28"/>
      <c r="WUY927" s="28"/>
      <c r="WUZ927" s="28"/>
      <c r="WVA927" s="28"/>
      <c r="WVB927" s="28"/>
      <c r="WVC927" s="28"/>
      <c r="WVD927" s="28"/>
      <c r="WVE927" s="28"/>
      <c r="WVF927" s="28"/>
      <c r="WVG927" s="28"/>
      <c r="WVH927" s="28"/>
      <c r="WVI927" s="28"/>
      <c r="WVJ927" s="28"/>
      <c r="WVK927" s="28"/>
      <c r="WVL927" s="28"/>
      <c r="WVM927" s="28"/>
      <c r="WVN927" s="28"/>
      <c r="WVO927" s="28"/>
      <c r="WVP927" s="28"/>
      <c r="WVQ927" s="28"/>
      <c r="WVR927" s="28"/>
      <c r="WVS927" s="28"/>
      <c r="WVT927" s="28"/>
      <c r="WVU927" s="28"/>
      <c r="WVV927" s="28"/>
      <c r="WVW927" s="28"/>
      <c r="WVX927" s="28"/>
      <c r="WVY927" s="28"/>
      <c r="WVZ927" s="28"/>
      <c r="WWA927" s="28"/>
      <c r="WWB927" s="28"/>
      <c r="WWC927" s="28"/>
      <c r="WWD927" s="28"/>
      <c r="WWE927" s="28"/>
      <c r="WWF927" s="28"/>
      <c r="WWG927" s="28"/>
      <c r="WWH927" s="28"/>
      <c r="WWI927" s="28"/>
      <c r="WWJ927" s="28"/>
      <c r="WWK927" s="28"/>
      <c r="WWL927" s="28"/>
      <c r="WWM927" s="28"/>
      <c r="WWN927" s="28"/>
      <c r="WWO927" s="28"/>
      <c r="WWP927" s="28"/>
      <c r="WWQ927" s="28"/>
      <c r="WWR927" s="28"/>
      <c r="WWS927" s="28"/>
      <c r="WWT927" s="28"/>
      <c r="WWU927" s="28"/>
      <c r="WWV927" s="28"/>
      <c r="WWW927" s="28"/>
      <c r="WWX927" s="28"/>
      <c r="WWY927" s="28"/>
      <c r="WWZ927" s="28"/>
      <c r="WXA927" s="28"/>
      <c r="WXB927" s="28"/>
      <c r="WXC927" s="28"/>
      <c r="WXD927" s="28"/>
      <c r="WXE927" s="28"/>
      <c r="WXF927" s="28"/>
      <c r="WXG927" s="28"/>
      <c r="WXH927" s="28"/>
      <c r="WXI927" s="28"/>
      <c r="WXJ927" s="28"/>
      <c r="WXK927" s="28"/>
      <c r="WXL927" s="28"/>
      <c r="WXM927" s="28"/>
      <c r="WXN927" s="28"/>
      <c r="WXO927" s="28"/>
      <c r="WXP927" s="28"/>
      <c r="WXQ927" s="28"/>
      <c r="WXR927" s="28"/>
      <c r="WXS927" s="28"/>
      <c r="WXT927" s="28"/>
      <c r="WXU927" s="28"/>
      <c r="WXV927" s="28"/>
      <c r="WXW927" s="28"/>
      <c r="WXX927" s="28"/>
      <c r="WXY927" s="28"/>
      <c r="WXZ927" s="28"/>
      <c r="WYA927" s="28"/>
      <c r="WYB927" s="28"/>
      <c r="WYC927" s="28"/>
      <c r="WYD927" s="28"/>
      <c r="WYE927" s="28"/>
      <c r="WYF927" s="28"/>
      <c r="WYG927" s="28"/>
      <c r="WYH927" s="28"/>
      <c r="WYI927" s="28"/>
      <c r="WYJ927" s="28"/>
      <c r="WYK927" s="28"/>
      <c r="WYL927" s="28"/>
      <c r="WYM927" s="28"/>
      <c r="WYN927" s="28"/>
      <c r="WYO927" s="28"/>
      <c r="WYP927" s="28"/>
      <c r="WYQ927" s="28"/>
      <c r="WYR927" s="28"/>
      <c r="WYS927" s="28"/>
      <c r="WYT927" s="28"/>
      <c r="WYU927" s="28"/>
      <c r="WYV927" s="28"/>
      <c r="WYW927" s="28"/>
      <c r="WYX927" s="28"/>
      <c r="WYY927" s="28"/>
      <c r="WYZ927" s="28"/>
      <c r="WZA927" s="28"/>
      <c r="WZB927" s="28"/>
      <c r="WZC927" s="28"/>
      <c r="WZD927" s="28"/>
      <c r="WZE927" s="28"/>
      <c r="WZF927" s="28"/>
      <c r="WZG927" s="28"/>
      <c r="WZH927" s="28"/>
      <c r="WZI927" s="28"/>
      <c r="WZJ927" s="28"/>
      <c r="WZK927" s="28"/>
      <c r="WZL927" s="28"/>
      <c r="WZM927" s="28"/>
      <c r="WZN927" s="28"/>
      <c r="WZO927" s="28"/>
      <c r="WZP927" s="28"/>
      <c r="WZQ927" s="28"/>
      <c r="WZR927" s="28"/>
      <c r="WZS927" s="28"/>
      <c r="WZT927" s="28"/>
      <c r="WZU927" s="28"/>
      <c r="WZV927" s="28"/>
      <c r="WZW927" s="28"/>
      <c r="WZX927" s="28"/>
      <c r="WZY927" s="28"/>
      <c r="WZZ927" s="28"/>
      <c r="XAA927" s="28"/>
      <c r="XAB927" s="28"/>
      <c r="XAC927" s="28"/>
      <c r="XAD927" s="28"/>
      <c r="XAE927" s="28"/>
      <c r="XAF927" s="28"/>
      <c r="XAG927" s="28"/>
      <c r="XAH927" s="28"/>
      <c r="XAI927" s="28"/>
      <c r="XAJ927" s="28"/>
      <c r="XAK927" s="28"/>
      <c r="XAL927" s="28"/>
      <c r="XAM927" s="28"/>
      <c r="XAN927" s="28"/>
      <c r="XAO927" s="28"/>
      <c r="XAP927" s="28"/>
      <c r="XAQ927" s="28"/>
      <c r="XAR927" s="28"/>
      <c r="XAS927" s="28"/>
      <c r="XAT927" s="28"/>
      <c r="XAU927" s="28"/>
      <c r="XAV927" s="28"/>
      <c r="XAW927" s="28"/>
      <c r="XAX927" s="28"/>
      <c r="XAY927" s="28"/>
      <c r="XAZ927" s="28"/>
      <c r="XBA927" s="28"/>
      <c r="XBB927" s="28"/>
      <c r="XBC927" s="28"/>
      <c r="XBD927" s="28"/>
      <c r="XBE927" s="28"/>
      <c r="XBF927" s="28"/>
      <c r="XBG927" s="28"/>
      <c r="XBH927" s="28"/>
      <c r="XBI927" s="28"/>
      <c r="XBJ927" s="28"/>
      <c r="XBK927" s="28"/>
      <c r="XBL927" s="28"/>
      <c r="XBM927" s="28"/>
      <c r="XBN927" s="28"/>
      <c r="XBO927" s="28"/>
      <c r="XBP927" s="28"/>
      <c r="XBQ927" s="28"/>
      <c r="XBR927" s="28"/>
      <c r="XBS927" s="28"/>
      <c r="XBT927" s="28"/>
      <c r="XBU927" s="28"/>
      <c r="XBV927" s="28"/>
      <c r="XBW927" s="28"/>
      <c r="XBX927" s="28"/>
      <c r="XBY927" s="28"/>
      <c r="XBZ927" s="28"/>
      <c r="XCA927" s="28"/>
      <c r="XCB927" s="28"/>
      <c r="XCC927" s="28"/>
      <c r="XCD927" s="28"/>
      <c r="XCE927" s="28"/>
      <c r="XCF927" s="28"/>
      <c r="XCG927" s="28"/>
      <c r="XCH927" s="28"/>
      <c r="XCI927" s="28"/>
      <c r="XCJ927" s="28"/>
      <c r="XCK927" s="28"/>
      <c r="XCL927" s="28"/>
      <c r="XCM927" s="28"/>
      <c r="XCN927" s="28"/>
      <c r="XCO927" s="28"/>
      <c r="XCP927" s="28"/>
      <c r="XCQ927" s="28"/>
      <c r="XCR927" s="28"/>
      <c r="XCS927" s="28"/>
      <c r="XCT927" s="28"/>
      <c r="XCU927" s="28"/>
      <c r="XCV927" s="28"/>
      <c r="XCW927" s="28"/>
      <c r="XCX927" s="28"/>
      <c r="XCY927" s="28"/>
      <c r="XCZ927" s="28"/>
      <c r="XDA927" s="28"/>
      <c r="XDB927" s="28"/>
      <c r="XDC927" s="28"/>
      <c r="XDD927" s="28"/>
      <c r="XDE927" s="28"/>
      <c r="XDF927" s="28"/>
      <c r="XDG927" s="28"/>
      <c r="XDH927" s="28"/>
      <c r="XDI927" s="28"/>
      <c r="XDJ927" s="28"/>
      <c r="XDK927" s="28"/>
      <c r="XDL927" s="28"/>
      <c r="XDM927" s="28"/>
      <c r="XDN927" s="28"/>
      <c r="XDO927" s="28"/>
      <c r="XDP927" s="28"/>
      <c r="XDQ927" s="28"/>
      <c r="XDR927" s="28"/>
      <c r="XDS927" s="28"/>
      <c r="XDT927" s="28"/>
      <c r="XDU927" s="28"/>
      <c r="XDV927" s="28"/>
      <c r="XDW927" s="28"/>
      <c r="XDX927" s="28"/>
      <c r="XDY927" s="28"/>
      <c r="XDZ927" s="28"/>
      <c r="XEA927" s="28"/>
      <c r="XEB927" s="28"/>
      <c r="XEC927" s="28"/>
      <c r="XED927" s="28"/>
      <c r="XEE927" s="28"/>
      <c r="XEF927" s="28"/>
      <c r="XEG927" s="28"/>
      <c r="XEH927" s="28"/>
      <c r="XEI927" s="28"/>
      <c r="XEJ927" s="28"/>
      <c r="XEK927" s="28"/>
      <c r="XEL927" s="28"/>
      <c r="XEM927" s="28"/>
      <c r="XEN927" s="28"/>
      <c r="XEO927" s="28"/>
      <c r="XEP927" s="28"/>
      <c r="XEQ927" s="28"/>
      <c r="XER927" s="28"/>
      <c r="XES927" s="28"/>
      <c r="XET927" s="28"/>
      <c r="XEU927" s="28"/>
      <c r="XEV927" s="28"/>
      <c r="XEW927" s="28"/>
    </row>
    <row r="928" spans="1:16377" ht="22.5" customHeight="1" x14ac:dyDescent="0.25">
      <c r="A928" s="143" t="str">
        <f t="shared" si="256"/>
        <v>875.</v>
      </c>
      <c r="B928" s="71" t="s">
        <v>1469</v>
      </c>
      <c r="C928" s="52">
        <v>1978</v>
      </c>
      <c r="D928" s="143" t="s">
        <v>3015</v>
      </c>
      <c r="E928" s="143" t="s">
        <v>3017</v>
      </c>
      <c r="F928" s="52">
        <v>2</v>
      </c>
      <c r="G928" s="52">
        <v>3</v>
      </c>
      <c r="H928" s="4">
        <v>913.19</v>
      </c>
      <c r="I928" s="4">
        <v>837.19</v>
      </c>
      <c r="J928" s="4">
        <v>837.19</v>
      </c>
      <c r="K928" s="62">
        <v>34</v>
      </c>
      <c r="L928" s="9">
        <f t="shared" si="258"/>
        <v>5770141</v>
      </c>
      <c r="M928" s="9"/>
      <c r="N928" s="9"/>
      <c r="O928" s="9"/>
      <c r="P928" s="145">
        <f t="shared" si="259"/>
        <v>5770141</v>
      </c>
      <c r="Q928" s="9"/>
      <c r="R928" s="62"/>
      <c r="S928" s="9"/>
      <c r="T928" s="9">
        <v>767</v>
      </c>
      <c r="U928" s="9">
        <f>T928*7523</f>
        <v>5770141</v>
      </c>
      <c r="V928" s="9"/>
      <c r="W928" s="9"/>
      <c r="X928" s="9"/>
      <c r="Y928" s="9"/>
      <c r="Z928" s="9"/>
      <c r="AA928" s="9"/>
      <c r="AB928" s="4"/>
      <c r="AC928" s="4"/>
      <c r="AD928" s="145"/>
      <c r="AE928" s="9"/>
      <c r="AF928" s="35">
        <v>2025</v>
      </c>
      <c r="AG928" s="259"/>
      <c r="AH928" s="29">
        <v>875</v>
      </c>
      <c r="AI928" s="29" t="s">
        <v>155</v>
      </c>
      <c r="AJ928" s="29" t="str">
        <f t="shared" si="257"/>
        <v>875.</v>
      </c>
      <c r="AL928" s="29"/>
    </row>
    <row r="929" spans="1:38" ht="22.5" customHeight="1" x14ac:dyDescent="0.25">
      <c r="A929" s="143" t="str">
        <f t="shared" si="256"/>
        <v>876.</v>
      </c>
      <c r="B929" s="71" t="s">
        <v>1470</v>
      </c>
      <c r="C929" s="52">
        <v>1969</v>
      </c>
      <c r="D929" s="143" t="s">
        <v>3015</v>
      </c>
      <c r="E929" s="143" t="s">
        <v>3017</v>
      </c>
      <c r="F929" s="52">
        <v>2</v>
      </c>
      <c r="G929" s="52">
        <v>1</v>
      </c>
      <c r="H929" s="4">
        <v>401.5</v>
      </c>
      <c r="I929" s="4">
        <v>359.9</v>
      </c>
      <c r="J929" s="4">
        <v>359.9</v>
      </c>
      <c r="K929" s="62">
        <v>16</v>
      </c>
      <c r="L929" s="9">
        <f t="shared" si="258"/>
        <v>1746230</v>
      </c>
      <c r="M929" s="9"/>
      <c r="N929" s="9"/>
      <c r="O929" s="9"/>
      <c r="P929" s="145">
        <f t="shared" si="259"/>
        <v>1746230</v>
      </c>
      <c r="Q929" s="9">
        <v>1746230</v>
      </c>
      <c r="R929" s="62"/>
      <c r="S929" s="9"/>
      <c r="T929" s="9"/>
      <c r="U929" s="9"/>
      <c r="V929" s="9"/>
      <c r="W929" s="9"/>
      <c r="X929" s="9"/>
      <c r="Y929" s="9"/>
      <c r="Z929" s="9"/>
      <c r="AA929" s="9"/>
      <c r="AB929" s="4"/>
      <c r="AC929" s="4"/>
      <c r="AD929" s="145"/>
      <c r="AE929" s="9"/>
      <c r="AF929" s="35">
        <v>2025</v>
      </c>
      <c r="AG929" s="259"/>
      <c r="AH929" s="29">
        <v>876</v>
      </c>
      <c r="AI929" s="29" t="s">
        <v>155</v>
      </c>
      <c r="AJ929" s="29" t="str">
        <f t="shared" si="257"/>
        <v>876.</v>
      </c>
      <c r="AL929" s="29"/>
    </row>
    <row r="930" spans="1:38" ht="22.5" customHeight="1" x14ac:dyDescent="0.25">
      <c r="A930" s="143" t="str">
        <f t="shared" si="256"/>
        <v>877.</v>
      </c>
      <c r="B930" s="71" t="s">
        <v>1471</v>
      </c>
      <c r="C930" s="52">
        <v>1963</v>
      </c>
      <c r="D930" s="143" t="s">
        <v>3015</v>
      </c>
      <c r="E930" s="143" t="s">
        <v>3017</v>
      </c>
      <c r="F930" s="52">
        <v>2</v>
      </c>
      <c r="G930" s="52">
        <v>1</v>
      </c>
      <c r="H930" s="4">
        <v>410.7</v>
      </c>
      <c r="I930" s="4">
        <v>365.7</v>
      </c>
      <c r="J930" s="4">
        <v>365.7</v>
      </c>
      <c r="K930" s="62">
        <v>12</v>
      </c>
      <c r="L930" s="9">
        <f t="shared" si="258"/>
        <v>425592.8</v>
      </c>
      <c r="M930" s="9"/>
      <c r="N930" s="9"/>
      <c r="O930" s="9"/>
      <c r="P930" s="145">
        <f t="shared" si="259"/>
        <v>425592.8</v>
      </c>
      <c r="Q930" s="9">
        <v>425592.8</v>
      </c>
      <c r="R930" s="62"/>
      <c r="S930" s="9"/>
      <c r="T930" s="9"/>
      <c r="U930" s="9"/>
      <c r="V930" s="9"/>
      <c r="W930" s="9"/>
      <c r="X930" s="9"/>
      <c r="Y930" s="9"/>
      <c r="Z930" s="9"/>
      <c r="AA930" s="9"/>
      <c r="AB930" s="4"/>
      <c r="AC930" s="4"/>
      <c r="AD930" s="145"/>
      <c r="AE930" s="9"/>
      <c r="AF930" s="35">
        <v>2025</v>
      </c>
      <c r="AG930" s="259"/>
      <c r="AH930" s="29">
        <v>877</v>
      </c>
      <c r="AI930" s="29" t="s">
        <v>155</v>
      </c>
      <c r="AJ930" s="29" t="str">
        <f t="shared" si="257"/>
        <v>877.</v>
      </c>
      <c r="AL930" s="29"/>
    </row>
    <row r="931" spans="1:38" ht="31.5" customHeight="1" x14ac:dyDescent="0.25">
      <c r="A931" s="143" t="str">
        <f t="shared" ref="A931:A932" si="260">AJ931</f>
        <v/>
      </c>
      <c r="B931" s="191" t="s">
        <v>1894</v>
      </c>
      <c r="C931" s="52"/>
      <c r="D931" s="220"/>
      <c r="E931" s="143"/>
      <c r="F931" s="58"/>
      <c r="G931" s="58"/>
      <c r="H931" s="1">
        <f>H932+H933+H934</f>
        <v>9823.3000000000011</v>
      </c>
      <c r="I931" s="1">
        <f>I932+I933+I934</f>
        <v>9028.1000000000022</v>
      </c>
      <c r="J931" s="1">
        <f>J932+J933+J934</f>
        <v>8884.2000000000007</v>
      </c>
      <c r="K931" s="46">
        <f>K932+K933+K934</f>
        <v>345</v>
      </c>
      <c r="L931" s="1">
        <f>L932+L933+L934</f>
        <v>17245304.930000003</v>
      </c>
      <c r="M931" s="1"/>
      <c r="N931" s="1"/>
      <c r="O931" s="1"/>
      <c r="P931" s="1">
        <f>L931</f>
        <v>17245304.930000003</v>
      </c>
      <c r="Q931" s="1">
        <v>1657399.7</v>
      </c>
      <c r="R931" s="46"/>
      <c r="S931" s="1"/>
      <c r="T931" s="1">
        <f t="shared" ref="T931:AA931" si="261">T932+T933+T934</f>
        <v>1733</v>
      </c>
      <c r="U931" s="1">
        <f t="shared" si="261"/>
        <v>13037359</v>
      </c>
      <c r="V931" s="1">
        <f t="shared" si="261"/>
        <v>822.7</v>
      </c>
      <c r="W931" s="1">
        <f t="shared" si="261"/>
        <v>1821457.8</v>
      </c>
      <c r="X931" s="1">
        <f t="shared" si="261"/>
        <v>150.86000000000001</v>
      </c>
      <c r="Y931" s="1">
        <f t="shared" si="261"/>
        <v>474907.28</v>
      </c>
      <c r="Z931" s="1">
        <f t="shared" si="261"/>
        <v>94.95</v>
      </c>
      <c r="AA931" s="1">
        <f t="shared" si="261"/>
        <v>254181.15</v>
      </c>
      <c r="AB931" s="1"/>
      <c r="AC931" s="1"/>
      <c r="AD931" s="1"/>
      <c r="AE931" s="1"/>
      <c r="AF931" s="12"/>
      <c r="AG931" s="259"/>
      <c r="AJ931" s="29" t="str">
        <f>CONCATENATE(AH931,AI931)</f>
        <v/>
      </c>
      <c r="AK931" s="29"/>
      <c r="AL931" s="29"/>
    </row>
    <row r="932" spans="1:38" ht="22.5" customHeight="1" x14ac:dyDescent="0.25">
      <c r="A932" s="143" t="str">
        <f t="shared" si="260"/>
        <v/>
      </c>
      <c r="B932" s="74" t="s">
        <v>1213</v>
      </c>
      <c r="C932" s="52"/>
      <c r="D932" s="220"/>
      <c r="E932" s="143"/>
      <c r="F932" s="52"/>
      <c r="G932" s="52"/>
      <c r="H932" s="1"/>
      <c r="I932" s="1"/>
      <c r="J932" s="1"/>
      <c r="K932" s="46"/>
      <c r="L932" s="1"/>
      <c r="M932" s="1"/>
      <c r="N932" s="1"/>
      <c r="O932" s="1"/>
      <c r="P932" s="1"/>
      <c r="Q932" s="1"/>
      <c r="R932" s="4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2"/>
      <c r="AG932" s="259"/>
      <c r="AJ932" s="29" t="str">
        <f>CONCATENATE(AH932,AI932)</f>
        <v/>
      </c>
      <c r="AK932" s="29"/>
      <c r="AL932" s="29"/>
    </row>
    <row r="933" spans="1:38" ht="22.5" customHeight="1" x14ac:dyDescent="0.25">
      <c r="A933" s="143"/>
      <c r="B933" s="74" t="s">
        <v>1214</v>
      </c>
      <c r="C933" s="52"/>
      <c r="D933" s="220"/>
      <c r="E933" s="143"/>
      <c r="F933" s="52"/>
      <c r="G933" s="52"/>
      <c r="H933" s="1"/>
      <c r="I933" s="1"/>
      <c r="J933" s="1"/>
      <c r="K933" s="46"/>
      <c r="L933" s="1"/>
      <c r="M933" s="1"/>
      <c r="N933" s="1"/>
      <c r="O933" s="1"/>
      <c r="P933" s="1"/>
      <c r="Q933" s="1"/>
      <c r="R933" s="4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35"/>
      <c r="AG933" s="259"/>
      <c r="AK933" s="29"/>
      <c r="AL933" s="29"/>
    </row>
    <row r="934" spans="1:38" s="65" customFormat="1" ht="22.5" customHeight="1" x14ac:dyDescent="0.25">
      <c r="A934" s="146"/>
      <c r="B934" s="74" t="s">
        <v>1215</v>
      </c>
      <c r="C934" s="52"/>
      <c r="D934" s="220"/>
      <c r="E934" s="143"/>
      <c r="F934" s="52"/>
      <c r="G934" s="58"/>
      <c r="H934" s="1">
        <f>SUM(H935:H949)</f>
        <v>9823.3000000000011</v>
      </c>
      <c r="I934" s="1">
        <f t="shared" ref="I934:K934" si="262">SUM(I935:I949)</f>
        <v>9028.1000000000022</v>
      </c>
      <c r="J934" s="1">
        <f t="shared" si="262"/>
        <v>8884.2000000000007</v>
      </c>
      <c r="K934" s="46">
        <f t="shared" si="262"/>
        <v>345</v>
      </c>
      <c r="L934" s="1">
        <f>SUM(L935:L949)</f>
        <v>17245304.930000003</v>
      </c>
      <c r="M934" s="1"/>
      <c r="N934" s="1"/>
      <c r="O934" s="1"/>
      <c r="P934" s="1">
        <f>L934</f>
        <v>17245304.930000003</v>
      </c>
      <c r="Q934" s="1">
        <f t="shared" ref="Q934" si="263">SUM(Q935:Q949)</f>
        <v>1657399.7</v>
      </c>
      <c r="R934" s="46"/>
      <c r="S934" s="1"/>
      <c r="T934" s="1">
        <f t="shared" ref="T934:AA934" si="264">SUM(T935:T949)</f>
        <v>1733</v>
      </c>
      <c r="U934" s="1">
        <f t="shared" si="264"/>
        <v>13037359</v>
      </c>
      <c r="V934" s="1">
        <f t="shared" si="264"/>
        <v>822.7</v>
      </c>
      <c r="W934" s="1">
        <f t="shared" si="264"/>
        <v>1821457.8</v>
      </c>
      <c r="X934" s="1">
        <f t="shared" si="264"/>
        <v>150.86000000000001</v>
      </c>
      <c r="Y934" s="1">
        <f t="shared" si="264"/>
        <v>474907.28</v>
      </c>
      <c r="Z934" s="1">
        <f t="shared" si="264"/>
        <v>94.95</v>
      </c>
      <c r="AA934" s="1">
        <f t="shared" si="264"/>
        <v>254181.15</v>
      </c>
      <c r="AB934" s="1"/>
      <c r="AC934" s="1"/>
      <c r="AD934" s="1"/>
      <c r="AE934" s="1"/>
      <c r="AF934" s="198"/>
      <c r="AG934" s="260"/>
    </row>
    <row r="935" spans="1:38" ht="22.5" customHeight="1" x14ac:dyDescent="0.25">
      <c r="A935" s="143" t="str">
        <f>AJ935</f>
        <v>878.</v>
      </c>
      <c r="B935" s="71" t="s">
        <v>1241</v>
      </c>
      <c r="C935" s="52">
        <v>1987</v>
      </c>
      <c r="D935" s="220">
        <v>2012</v>
      </c>
      <c r="E935" s="143" t="s">
        <v>3017</v>
      </c>
      <c r="F935" s="58">
        <v>3</v>
      </c>
      <c r="G935" s="58">
        <v>3</v>
      </c>
      <c r="H935" s="145">
        <v>1421.4</v>
      </c>
      <c r="I935" s="145">
        <v>1251.7</v>
      </c>
      <c r="J935" s="145">
        <v>1107.8</v>
      </c>
      <c r="K935" s="3">
        <v>39</v>
      </c>
      <c r="L935" s="145">
        <f>Q935+S935+U935+W935+Y935+AA935+AD935+AE935</f>
        <v>750720</v>
      </c>
      <c r="M935" s="145"/>
      <c r="N935" s="145"/>
      <c r="O935" s="145"/>
      <c r="P935" s="145">
        <f>L935</f>
        <v>750720</v>
      </c>
      <c r="Q935" s="145">
        <v>750720</v>
      </c>
      <c r="R935" s="3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35">
        <v>2025</v>
      </c>
      <c r="AG935" s="259"/>
      <c r="AH935" s="29">
        <v>878</v>
      </c>
      <c r="AI935" s="29" t="s">
        <v>155</v>
      </c>
      <c r="AJ935" s="29" t="str">
        <f>CONCATENATE(AH935,AI935)</f>
        <v>878.</v>
      </c>
      <c r="AL935" s="29"/>
    </row>
    <row r="936" spans="1:38" ht="22.5" customHeight="1" x14ac:dyDescent="0.25">
      <c r="A936" s="143" t="str">
        <f t="shared" ref="A936:A949" si="265">AJ936</f>
        <v>879.</v>
      </c>
      <c r="B936" s="71" t="s">
        <v>1243</v>
      </c>
      <c r="C936" s="52">
        <v>1976</v>
      </c>
      <c r="D936" s="220" t="s">
        <v>3015</v>
      </c>
      <c r="E936" s="143" t="s">
        <v>3017</v>
      </c>
      <c r="F936" s="58">
        <v>2</v>
      </c>
      <c r="G936" s="58">
        <v>2</v>
      </c>
      <c r="H936" s="145">
        <v>553.70000000000005</v>
      </c>
      <c r="I936" s="145">
        <v>516.1</v>
      </c>
      <c r="J936" s="145">
        <v>516.1</v>
      </c>
      <c r="K936" s="3">
        <v>27</v>
      </c>
      <c r="L936" s="145">
        <f>Q936+S936+U936+W936+Y936+AA936+AD936+AE936</f>
        <v>5213439</v>
      </c>
      <c r="M936" s="145"/>
      <c r="N936" s="145"/>
      <c r="O936" s="145"/>
      <c r="P936" s="145">
        <f>L936</f>
        <v>5213439</v>
      </c>
      <c r="Q936" s="145"/>
      <c r="R936" s="3"/>
      <c r="S936" s="145"/>
      <c r="T936" s="145">
        <v>693</v>
      </c>
      <c r="U936" s="145">
        <f>T936*7523</f>
        <v>5213439</v>
      </c>
      <c r="V936" s="145"/>
      <c r="W936" s="145"/>
      <c r="X936" s="1"/>
      <c r="Y936" s="1"/>
      <c r="Z936" s="1"/>
      <c r="AA936" s="1"/>
      <c r="AB936" s="1"/>
      <c r="AC936" s="1"/>
      <c r="AD936" s="1"/>
      <c r="AE936" s="1"/>
      <c r="AF936" s="35">
        <v>2025</v>
      </c>
      <c r="AG936" s="259"/>
      <c r="AH936" s="29">
        <v>879</v>
      </c>
      <c r="AI936" s="29" t="s">
        <v>155</v>
      </c>
      <c r="AJ936" s="29" t="str">
        <f t="shared" ref="AJ936:AJ949" si="266">CONCATENATE(AH936,AI936)</f>
        <v>879.</v>
      </c>
      <c r="AK936" s="29"/>
      <c r="AL936" s="29"/>
    </row>
    <row r="937" spans="1:38" ht="22.5" customHeight="1" x14ac:dyDescent="0.25">
      <c r="A937" s="143" t="str">
        <f t="shared" si="265"/>
        <v>880.</v>
      </c>
      <c r="B937" s="76" t="s">
        <v>381</v>
      </c>
      <c r="C937" s="52">
        <v>1981</v>
      </c>
      <c r="D937" s="220" t="s">
        <v>3015</v>
      </c>
      <c r="E937" s="143" t="s">
        <v>3017</v>
      </c>
      <c r="F937" s="52">
        <v>2</v>
      </c>
      <c r="G937" s="52">
        <v>3</v>
      </c>
      <c r="H937" s="145">
        <v>899.2</v>
      </c>
      <c r="I937" s="145">
        <v>822.7</v>
      </c>
      <c r="J937" s="145">
        <v>822.7</v>
      </c>
      <c r="K937" s="3">
        <v>33</v>
      </c>
      <c r="L937" s="145">
        <f t="shared" ref="L937" si="267">Q937+S937+U937+W937+Y937+AA937+AD937+AE937</f>
        <v>1821457.8</v>
      </c>
      <c r="M937" s="145"/>
      <c r="N937" s="145"/>
      <c r="O937" s="145"/>
      <c r="P937" s="145">
        <f t="shared" ref="P937" si="268">L937</f>
        <v>1821457.8</v>
      </c>
      <c r="Q937" s="145"/>
      <c r="R937" s="3"/>
      <c r="S937" s="145"/>
      <c r="T937" s="145"/>
      <c r="U937" s="145"/>
      <c r="V937" s="145">
        <v>822.7</v>
      </c>
      <c r="W937" s="145">
        <f>V937*2214</f>
        <v>1821457.8</v>
      </c>
      <c r="X937" s="145"/>
      <c r="Y937" s="145"/>
      <c r="Z937" s="145"/>
      <c r="AA937" s="145"/>
      <c r="AB937" s="145"/>
      <c r="AC937" s="145"/>
      <c r="AD937" s="145"/>
      <c r="AE937" s="145"/>
      <c r="AF937" s="35">
        <v>2025</v>
      </c>
      <c r="AG937" s="259"/>
      <c r="AH937" s="29">
        <v>880</v>
      </c>
      <c r="AI937" s="29" t="s">
        <v>155</v>
      </c>
      <c r="AJ937" s="29" t="str">
        <f t="shared" si="266"/>
        <v>880.</v>
      </c>
      <c r="AL937" s="29"/>
    </row>
    <row r="938" spans="1:38" ht="22.5" customHeight="1" x14ac:dyDescent="0.25">
      <c r="A938" s="143" t="str">
        <f t="shared" si="265"/>
        <v>881.</v>
      </c>
      <c r="B938" s="71" t="s">
        <v>1245</v>
      </c>
      <c r="C938" s="52">
        <v>1973</v>
      </c>
      <c r="D938" s="220" t="s">
        <v>3015</v>
      </c>
      <c r="E938" s="143" t="s">
        <v>3017</v>
      </c>
      <c r="F938" s="52">
        <v>2</v>
      </c>
      <c r="G938" s="52">
        <v>2</v>
      </c>
      <c r="H938" s="145">
        <v>502.9</v>
      </c>
      <c r="I938" s="145">
        <v>485.9</v>
      </c>
      <c r="J938" s="145">
        <v>485.9</v>
      </c>
      <c r="K938" s="3">
        <v>21</v>
      </c>
      <c r="L938" s="145">
        <f>Q938+S938+U938+W938+Y938+AA938+AD938+AE938</f>
        <v>2610481</v>
      </c>
      <c r="M938" s="145"/>
      <c r="N938" s="145"/>
      <c r="O938" s="145"/>
      <c r="P938" s="145">
        <f>L938</f>
        <v>2610481</v>
      </c>
      <c r="Q938" s="145"/>
      <c r="R938" s="3"/>
      <c r="S938" s="145"/>
      <c r="T938" s="145">
        <v>347</v>
      </c>
      <c r="U938" s="145">
        <f>T938*7523</f>
        <v>2610481</v>
      </c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35">
        <v>2025</v>
      </c>
      <c r="AG938" s="259"/>
      <c r="AH938" s="29">
        <v>881</v>
      </c>
      <c r="AI938" s="29" t="s">
        <v>155</v>
      </c>
      <c r="AJ938" s="29" t="str">
        <f t="shared" si="266"/>
        <v>881.</v>
      </c>
      <c r="AL938" s="29"/>
    </row>
    <row r="939" spans="1:38" ht="22.5" customHeight="1" x14ac:dyDescent="0.25">
      <c r="A939" s="143" t="str">
        <f t="shared" si="265"/>
        <v>882.</v>
      </c>
      <c r="B939" s="71" t="s">
        <v>1246</v>
      </c>
      <c r="C939" s="52">
        <v>1978</v>
      </c>
      <c r="D939" s="220" t="s">
        <v>3015</v>
      </c>
      <c r="E939" s="143" t="s">
        <v>3017</v>
      </c>
      <c r="F939" s="52">
        <v>2</v>
      </c>
      <c r="G939" s="52">
        <v>2</v>
      </c>
      <c r="H939" s="145">
        <v>776.5</v>
      </c>
      <c r="I939" s="145">
        <v>719.8</v>
      </c>
      <c r="J939" s="145">
        <v>719.8</v>
      </c>
      <c r="K939" s="3">
        <v>25</v>
      </c>
      <c r="L939" s="145">
        <f>Q939+S939+U939+W939+Y939+AA939+AD939+AE939</f>
        <v>157190</v>
      </c>
      <c r="M939" s="145"/>
      <c r="N939" s="145"/>
      <c r="O939" s="145"/>
      <c r="P939" s="145">
        <f>L939</f>
        <v>157190</v>
      </c>
      <c r="Q939" s="145">
        <v>157190</v>
      </c>
      <c r="R939" s="3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35">
        <v>2025</v>
      </c>
      <c r="AG939" s="259"/>
      <c r="AH939" s="29">
        <v>882</v>
      </c>
      <c r="AI939" s="29" t="s">
        <v>155</v>
      </c>
      <c r="AJ939" s="29" t="str">
        <f t="shared" si="266"/>
        <v>882.</v>
      </c>
      <c r="AL939" s="29"/>
    </row>
    <row r="940" spans="1:38" ht="22.5" customHeight="1" x14ac:dyDescent="0.25">
      <c r="A940" s="143" t="str">
        <f t="shared" si="265"/>
        <v>883.</v>
      </c>
      <c r="B940" s="71" t="s">
        <v>1242</v>
      </c>
      <c r="C940" s="52">
        <v>1969</v>
      </c>
      <c r="D940" s="220" t="s">
        <v>3015</v>
      </c>
      <c r="E940" s="143" t="s">
        <v>3017</v>
      </c>
      <c r="F940" s="58">
        <v>2</v>
      </c>
      <c r="G940" s="58">
        <v>1</v>
      </c>
      <c r="H940" s="145">
        <v>358.1</v>
      </c>
      <c r="I940" s="145">
        <v>328.1</v>
      </c>
      <c r="J940" s="145">
        <v>328.1</v>
      </c>
      <c r="K940" s="3">
        <v>13</v>
      </c>
      <c r="L940" s="145">
        <f>Q940+S940+U940+W940+Y940+AA940+AD940+AE940</f>
        <v>85530.15</v>
      </c>
      <c r="M940" s="145"/>
      <c r="N940" s="145"/>
      <c r="O940" s="145"/>
      <c r="P940" s="145">
        <f>L940</f>
        <v>85530.15</v>
      </c>
      <c r="Q940" s="145"/>
      <c r="R940" s="3"/>
      <c r="S940" s="145"/>
      <c r="T940" s="145"/>
      <c r="U940" s="145"/>
      <c r="V940" s="145"/>
      <c r="W940" s="145"/>
      <c r="X940" s="145"/>
      <c r="Y940" s="145"/>
      <c r="Z940" s="145">
        <v>31.95</v>
      </c>
      <c r="AA940" s="145">
        <f>Z940*2677</f>
        <v>85530.15</v>
      </c>
      <c r="AB940" s="145"/>
      <c r="AC940" s="145"/>
      <c r="AD940" s="145"/>
      <c r="AE940" s="145"/>
      <c r="AF940" s="35">
        <v>2025</v>
      </c>
      <c r="AG940" s="259"/>
      <c r="AH940" s="29">
        <v>883</v>
      </c>
      <c r="AI940" s="29" t="s">
        <v>155</v>
      </c>
      <c r="AJ940" s="29" t="str">
        <f t="shared" si="266"/>
        <v>883.</v>
      </c>
      <c r="AL940" s="29"/>
    </row>
    <row r="941" spans="1:38" ht="22.5" customHeight="1" x14ac:dyDescent="0.25">
      <c r="A941" s="143" t="str">
        <f t="shared" si="265"/>
        <v>884.</v>
      </c>
      <c r="B941" s="76" t="s">
        <v>377</v>
      </c>
      <c r="C941" s="52">
        <v>1973</v>
      </c>
      <c r="D941" s="220" t="s">
        <v>3015</v>
      </c>
      <c r="E941" s="143" t="s">
        <v>3017</v>
      </c>
      <c r="F941" s="52">
        <v>2</v>
      </c>
      <c r="G941" s="52">
        <v>2</v>
      </c>
      <c r="H941" s="145">
        <v>550.70000000000005</v>
      </c>
      <c r="I941" s="145">
        <v>508.3</v>
      </c>
      <c r="J941" s="145">
        <v>508.3</v>
      </c>
      <c r="K941" s="3">
        <v>23</v>
      </c>
      <c r="L941" s="145">
        <f t="shared" ref="L941:L943" si="269">Q941+S941+U941+W941+Y941+AA941+AD941+AE941</f>
        <v>157190</v>
      </c>
      <c r="M941" s="145"/>
      <c r="N941" s="145"/>
      <c r="O941" s="145"/>
      <c r="P941" s="145">
        <f t="shared" ref="P941:P943" si="270">L941</f>
        <v>157190</v>
      </c>
      <c r="Q941" s="145">
        <v>157190</v>
      </c>
      <c r="R941" s="3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35">
        <v>2025</v>
      </c>
      <c r="AG941" s="259"/>
      <c r="AH941" s="29">
        <v>884</v>
      </c>
      <c r="AI941" s="29" t="s">
        <v>155</v>
      </c>
      <c r="AJ941" s="29" t="str">
        <f t="shared" si="266"/>
        <v>884.</v>
      </c>
      <c r="AL941" s="29"/>
    </row>
    <row r="942" spans="1:38" ht="22.5" customHeight="1" x14ac:dyDescent="0.25">
      <c r="A942" s="143" t="str">
        <f t="shared" si="265"/>
        <v>885.</v>
      </c>
      <c r="B942" s="71" t="s">
        <v>1244</v>
      </c>
      <c r="C942" s="52">
        <v>1973</v>
      </c>
      <c r="D942" s="220" t="s">
        <v>3015</v>
      </c>
      <c r="E942" s="143" t="s">
        <v>3017</v>
      </c>
      <c r="F942" s="52">
        <v>2</v>
      </c>
      <c r="G942" s="52">
        <v>2</v>
      </c>
      <c r="H942" s="145">
        <v>457.2</v>
      </c>
      <c r="I942" s="145">
        <v>426.2</v>
      </c>
      <c r="J942" s="145">
        <v>426.2</v>
      </c>
      <c r="K942" s="3">
        <v>15</v>
      </c>
      <c r="L942" s="145">
        <f t="shared" si="269"/>
        <v>5213439</v>
      </c>
      <c r="M942" s="145"/>
      <c r="N942" s="145"/>
      <c r="O942" s="145"/>
      <c r="P942" s="145">
        <f t="shared" si="270"/>
        <v>5213439</v>
      </c>
      <c r="Q942" s="145"/>
      <c r="R942" s="3"/>
      <c r="S942" s="145"/>
      <c r="T942" s="145">
        <v>693</v>
      </c>
      <c r="U942" s="145">
        <f>T942*7523</f>
        <v>5213439</v>
      </c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35">
        <v>2025</v>
      </c>
      <c r="AG942" s="259"/>
      <c r="AH942" s="29">
        <v>885</v>
      </c>
      <c r="AI942" s="29" t="s">
        <v>155</v>
      </c>
      <c r="AJ942" s="29" t="str">
        <f t="shared" si="266"/>
        <v>885.</v>
      </c>
      <c r="AL942" s="29"/>
    </row>
    <row r="943" spans="1:38" ht="22.5" customHeight="1" x14ac:dyDescent="0.25">
      <c r="A943" s="143" t="str">
        <f t="shared" si="265"/>
        <v>886.</v>
      </c>
      <c r="B943" s="71" t="s">
        <v>148</v>
      </c>
      <c r="C943" s="52">
        <v>1968</v>
      </c>
      <c r="D943" s="220" t="s">
        <v>3015</v>
      </c>
      <c r="E943" s="143" t="s">
        <v>3017</v>
      </c>
      <c r="F943" s="52">
        <v>2</v>
      </c>
      <c r="G943" s="58">
        <v>1</v>
      </c>
      <c r="H943" s="145">
        <v>384.9</v>
      </c>
      <c r="I943" s="145">
        <v>352.3</v>
      </c>
      <c r="J943" s="145">
        <v>352.3</v>
      </c>
      <c r="K943" s="3">
        <v>15</v>
      </c>
      <c r="L943" s="145">
        <f t="shared" si="269"/>
        <v>85128.6</v>
      </c>
      <c r="M943" s="145"/>
      <c r="N943" s="145"/>
      <c r="O943" s="145"/>
      <c r="P943" s="145">
        <f t="shared" si="270"/>
        <v>85128.6</v>
      </c>
      <c r="Q943" s="145"/>
      <c r="R943" s="3"/>
      <c r="S943" s="145"/>
      <c r="T943" s="145"/>
      <c r="U943" s="145"/>
      <c r="V943" s="145"/>
      <c r="W943" s="145"/>
      <c r="X943" s="145"/>
      <c r="Y943" s="145"/>
      <c r="Z943" s="145">
        <v>31.8</v>
      </c>
      <c r="AA943" s="145">
        <f>Z943*2677</f>
        <v>85128.6</v>
      </c>
      <c r="AB943" s="145"/>
      <c r="AC943" s="145"/>
      <c r="AD943" s="145"/>
      <c r="AE943" s="145"/>
      <c r="AF943" s="35">
        <v>2025</v>
      </c>
      <c r="AG943" s="259"/>
      <c r="AH943" s="29">
        <v>886</v>
      </c>
      <c r="AI943" s="29" t="s">
        <v>155</v>
      </c>
      <c r="AJ943" s="29" t="str">
        <f t="shared" si="266"/>
        <v>886.</v>
      </c>
    </row>
    <row r="944" spans="1:38" ht="22.5" customHeight="1" x14ac:dyDescent="0.25">
      <c r="A944" s="143" t="str">
        <f t="shared" si="265"/>
        <v>887.</v>
      </c>
      <c r="B944" s="71" t="s">
        <v>376</v>
      </c>
      <c r="C944" s="52">
        <v>1979</v>
      </c>
      <c r="D944" s="220">
        <v>1999</v>
      </c>
      <c r="E944" s="143" t="s">
        <v>3017</v>
      </c>
      <c r="F944" s="52">
        <v>2</v>
      </c>
      <c r="G944" s="52">
        <v>1</v>
      </c>
      <c r="H944" s="145">
        <v>414</v>
      </c>
      <c r="I944" s="145">
        <v>378.6</v>
      </c>
      <c r="J944" s="145">
        <v>378.6</v>
      </c>
      <c r="K944" s="3">
        <v>16</v>
      </c>
      <c r="L944" s="145">
        <f>Q944+S944+U944+W944+Y944+AA944+AD944+AE944</f>
        <v>114320</v>
      </c>
      <c r="M944" s="145"/>
      <c r="N944" s="145"/>
      <c r="O944" s="145"/>
      <c r="P944" s="145">
        <f>L944</f>
        <v>114320</v>
      </c>
      <c r="Q944" s="145">
        <v>114320</v>
      </c>
      <c r="R944" s="3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35">
        <v>2025</v>
      </c>
      <c r="AG944" s="259"/>
      <c r="AH944" s="29">
        <v>887</v>
      </c>
      <c r="AI944" s="29" t="s">
        <v>155</v>
      </c>
      <c r="AJ944" s="29" t="str">
        <f t="shared" si="266"/>
        <v>887.</v>
      </c>
      <c r="AL944" s="29"/>
    </row>
    <row r="945" spans="1:38" ht="22.5" customHeight="1" x14ac:dyDescent="0.25">
      <c r="A945" s="143" t="str">
        <f t="shared" si="265"/>
        <v>888.</v>
      </c>
      <c r="B945" s="76" t="s">
        <v>383</v>
      </c>
      <c r="C945" s="52">
        <v>1985</v>
      </c>
      <c r="D945" s="220" t="s">
        <v>3015</v>
      </c>
      <c r="E945" s="143" t="s">
        <v>3017</v>
      </c>
      <c r="F945" s="52">
        <v>2</v>
      </c>
      <c r="G945" s="52">
        <v>2</v>
      </c>
      <c r="H945" s="145">
        <v>871</v>
      </c>
      <c r="I945" s="145">
        <v>814.7</v>
      </c>
      <c r="J945" s="145">
        <v>814.7</v>
      </c>
      <c r="K945" s="3">
        <v>28</v>
      </c>
      <c r="L945" s="145">
        <f t="shared" ref="L945:L949" si="271">Q945+S945+U945+W945+Y945+AA945+AD945+AE945</f>
        <v>353307</v>
      </c>
      <c r="M945" s="145"/>
      <c r="N945" s="145"/>
      <c r="O945" s="145"/>
      <c r="P945" s="145">
        <f t="shared" ref="P945:P949" si="272">L945</f>
        <v>353307</v>
      </c>
      <c r="Q945" s="145">
        <v>353307</v>
      </c>
      <c r="R945" s="3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35">
        <v>2025</v>
      </c>
      <c r="AG945" s="259"/>
      <c r="AH945" s="29">
        <v>888</v>
      </c>
      <c r="AI945" s="29" t="s">
        <v>155</v>
      </c>
      <c r="AJ945" s="29" t="str">
        <f t="shared" si="266"/>
        <v>888.</v>
      </c>
      <c r="AL945" s="29"/>
    </row>
    <row r="946" spans="1:38" ht="22.5" customHeight="1" x14ac:dyDescent="0.25">
      <c r="A946" s="143" t="str">
        <f t="shared" si="265"/>
        <v>889.</v>
      </c>
      <c r="B946" s="76" t="s">
        <v>378</v>
      </c>
      <c r="C946" s="52">
        <v>1972</v>
      </c>
      <c r="D946" s="220" t="s">
        <v>3015</v>
      </c>
      <c r="E946" s="143" t="s">
        <v>3016</v>
      </c>
      <c r="F946" s="52">
        <v>2</v>
      </c>
      <c r="G946" s="52">
        <v>2</v>
      </c>
      <c r="H946" s="145">
        <v>880.8</v>
      </c>
      <c r="I946" s="145">
        <v>818.6</v>
      </c>
      <c r="J946" s="145">
        <v>818.6</v>
      </c>
      <c r="K946" s="3">
        <v>31</v>
      </c>
      <c r="L946" s="145">
        <f t="shared" si="271"/>
        <v>83522.399999999994</v>
      </c>
      <c r="M946" s="145"/>
      <c r="N946" s="145"/>
      <c r="O946" s="145"/>
      <c r="P946" s="145">
        <f t="shared" si="272"/>
        <v>83522.399999999994</v>
      </c>
      <c r="Q946" s="145"/>
      <c r="R946" s="3"/>
      <c r="S946" s="145"/>
      <c r="T946" s="145"/>
      <c r="U946" s="145"/>
      <c r="V946" s="145"/>
      <c r="W946" s="145"/>
      <c r="X946" s="145"/>
      <c r="Y946" s="145"/>
      <c r="Z946" s="145">
        <v>31.2</v>
      </c>
      <c r="AA946" s="145">
        <f>Z946*2677</f>
        <v>83522.399999999994</v>
      </c>
      <c r="AB946" s="145"/>
      <c r="AC946" s="145"/>
      <c r="AD946" s="145"/>
      <c r="AE946" s="145"/>
      <c r="AF946" s="35">
        <v>2025</v>
      </c>
      <c r="AG946" s="259"/>
      <c r="AH946" s="29">
        <v>889</v>
      </c>
      <c r="AI946" s="29" t="s">
        <v>155</v>
      </c>
      <c r="AJ946" s="29" t="str">
        <f t="shared" si="266"/>
        <v>889.</v>
      </c>
      <c r="AL946" s="29"/>
    </row>
    <row r="947" spans="1:38" ht="22.5" customHeight="1" x14ac:dyDescent="0.25">
      <c r="A947" s="143" t="str">
        <f t="shared" si="265"/>
        <v>890.</v>
      </c>
      <c r="B947" s="76" t="s">
        <v>379</v>
      </c>
      <c r="C947" s="52">
        <v>1977</v>
      </c>
      <c r="D947" s="220" t="s">
        <v>3015</v>
      </c>
      <c r="E947" s="143" t="s">
        <v>3017</v>
      </c>
      <c r="F947" s="52">
        <v>2</v>
      </c>
      <c r="G947" s="52">
        <v>2</v>
      </c>
      <c r="H947" s="145">
        <v>737.8</v>
      </c>
      <c r="I947" s="145">
        <v>688.8</v>
      </c>
      <c r="J947" s="145">
        <v>688.8</v>
      </c>
      <c r="K947" s="3">
        <v>36</v>
      </c>
      <c r="L947" s="145">
        <f t="shared" si="271"/>
        <v>231881.68</v>
      </c>
      <c r="M947" s="145"/>
      <c r="N947" s="145"/>
      <c r="O947" s="145"/>
      <c r="P947" s="145">
        <f t="shared" si="272"/>
        <v>231881.68</v>
      </c>
      <c r="Q947" s="145"/>
      <c r="R947" s="3"/>
      <c r="S947" s="145"/>
      <c r="T947" s="145"/>
      <c r="U947" s="145"/>
      <c r="V947" s="145"/>
      <c r="W947" s="145"/>
      <c r="X947" s="145">
        <v>73.66</v>
      </c>
      <c r="Y947" s="145">
        <f>X947*3148</f>
        <v>231881.68</v>
      </c>
      <c r="Z947" s="145"/>
      <c r="AA947" s="145"/>
      <c r="AB947" s="145"/>
      <c r="AC947" s="145"/>
      <c r="AD947" s="145"/>
      <c r="AE947" s="145"/>
      <c r="AF947" s="35">
        <v>2025</v>
      </c>
      <c r="AG947" s="259"/>
      <c r="AH947" s="29">
        <v>890</v>
      </c>
      <c r="AI947" s="29" t="s">
        <v>155</v>
      </c>
      <c r="AJ947" s="29" t="str">
        <f t="shared" si="266"/>
        <v>890.</v>
      </c>
      <c r="AL947" s="29"/>
    </row>
    <row r="948" spans="1:38" ht="22.5" customHeight="1" x14ac:dyDescent="0.25">
      <c r="A948" s="143" t="str">
        <f t="shared" si="265"/>
        <v>891.</v>
      </c>
      <c r="B948" s="76" t="s">
        <v>382</v>
      </c>
      <c r="C948" s="52">
        <v>1984</v>
      </c>
      <c r="D948" s="220" t="s">
        <v>3015</v>
      </c>
      <c r="E948" s="143" t="s">
        <v>3017</v>
      </c>
      <c r="F948" s="52">
        <v>2</v>
      </c>
      <c r="G948" s="52">
        <v>2</v>
      </c>
      <c r="H948" s="145">
        <v>689.9</v>
      </c>
      <c r="I948" s="145">
        <v>627.1</v>
      </c>
      <c r="J948" s="145">
        <v>627.1</v>
      </c>
      <c r="K948" s="3">
        <v>14</v>
      </c>
      <c r="L948" s="145">
        <f t="shared" si="271"/>
        <v>243025.6</v>
      </c>
      <c r="M948" s="145"/>
      <c r="N948" s="145"/>
      <c r="O948" s="145"/>
      <c r="P948" s="145">
        <f t="shared" si="272"/>
        <v>243025.6</v>
      </c>
      <c r="Q948" s="145"/>
      <c r="R948" s="3"/>
      <c r="S948" s="145"/>
      <c r="T948" s="145"/>
      <c r="U948" s="145"/>
      <c r="V948" s="145"/>
      <c r="W948" s="145"/>
      <c r="X948" s="145">
        <v>77.2</v>
      </c>
      <c r="Y948" s="145">
        <f>X948*3148</f>
        <v>243025.6</v>
      </c>
      <c r="Z948" s="145"/>
      <c r="AA948" s="145"/>
      <c r="AB948" s="145"/>
      <c r="AC948" s="145"/>
      <c r="AD948" s="145"/>
      <c r="AE948" s="145"/>
      <c r="AF948" s="35">
        <v>2025</v>
      </c>
      <c r="AG948" s="259"/>
      <c r="AH948" s="29">
        <v>891</v>
      </c>
      <c r="AI948" s="29" t="s">
        <v>155</v>
      </c>
      <c r="AJ948" s="29" t="str">
        <f t="shared" si="266"/>
        <v>891.</v>
      </c>
      <c r="AL948" s="29"/>
    </row>
    <row r="949" spans="1:38" ht="22.5" customHeight="1" x14ac:dyDescent="0.25">
      <c r="A949" s="143" t="str">
        <f t="shared" si="265"/>
        <v>892.</v>
      </c>
      <c r="B949" s="71" t="s">
        <v>380</v>
      </c>
      <c r="C949" s="52">
        <v>1984</v>
      </c>
      <c r="D949" s="220" t="s">
        <v>3015</v>
      </c>
      <c r="E949" s="143" t="s">
        <v>3022</v>
      </c>
      <c r="F949" s="52">
        <v>2</v>
      </c>
      <c r="G949" s="52">
        <v>1</v>
      </c>
      <c r="H949" s="145">
        <v>325.2</v>
      </c>
      <c r="I949" s="145">
        <v>289.2</v>
      </c>
      <c r="J949" s="145">
        <v>289.2</v>
      </c>
      <c r="K949" s="3">
        <v>9</v>
      </c>
      <c r="L949" s="145">
        <f t="shared" si="271"/>
        <v>124672.7</v>
      </c>
      <c r="M949" s="145"/>
      <c r="N949" s="145"/>
      <c r="O949" s="145"/>
      <c r="P949" s="145">
        <f t="shared" si="272"/>
        <v>124672.7</v>
      </c>
      <c r="Q949" s="145">
        <v>124672.7</v>
      </c>
      <c r="R949" s="3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35">
        <v>2025</v>
      </c>
      <c r="AG949" s="259"/>
      <c r="AH949" s="29">
        <v>892</v>
      </c>
      <c r="AI949" s="29" t="s">
        <v>155</v>
      </c>
      <c r="AJ949" s="29" t="str">
        <f t="shared" si="266"/>
        <v>892.</v>
      </c>
      <c r="AL949" s="29"/>
    </row>
    <row r="950" spans="1:38" ht="22.5" customHeight="1" x14ac:dyDescent="0.25">
      <c r="A950" s="143" t="str">
        <f t="shared" ref="A950:A951" si="273">AJ950</f>
        <v/>
      </c>
      <c r="B950" s="74" t="s">
        <v>62</v>
      </c>
      <c r="C950" s="143"/>
      <c r="D950" s="220"/>
      <c r="E950" s="143"/>
      <c r="F950" s="143"/>
      <c r="G950" s="143"/>
      <c r="H950" s="1">
        <f>H951+H953+H954</f>
        <v>10318.800000000001</v>
      </c>
      <c r="I950" s="1">
        <f>I951+I953+I954</f>
        <v>8290.8000000000011</v>
      </c>
      <c r="J950" s="1">
        <f>J951+J953+J954</f>
        <v>7095.1</v>
      </c>
      <c r="K950" s="46">
        <f>K951+K953+K954</f>
        <v>365</v>
      </c>
      <c r="L950" s="1">
        <f>L951+L953+L954</f>
        <v>27685421.300000001</v>
      </c>
      <c r="M950" s="1"/>
      <c r="N950" s="1"/>
      <c r="O950" s="1"/>
      <c r="P950" s="1">
        <f t="shared" ref="P950:P955" si="274">L950</f>
        <v>27685421.300000001</v>
      </c>
      <c r="Q950" s="1">
        <v>2563724</v>
      </c>
      <c r="R950" s="46"/>
      <c r="S950" s="1"/>
      <c r="T950" s="1">
        <f t="shared" ref="T950:AA950" si="275">T951+T953+T954</f>
        <v>2919.5</v>
      </c>
      <c r="U950" s="1">
        <f t="shared" si="275"/>
        <v>21963398.5</v>
      </c>
      <c r="V950" s="1">
        <f t="shared" si="275"/>
        <v>949.1</v>
      </c>
      <c r="W950" s="1">
        <f t="shared" si="275"/>
        <v>2101307.4000000004</v>
      </c>
      <c r="X950" s="1">
        <f t="shared" si="275"/>
        <v>540</v>
      </c>
      <c r="Y950" s="1">
        <f t="shared" si="275"/>
        <v>767340</v>
      </c>
      <c r="Z950" s="1">
        <f t="shared" si="275"/>
        <v>108.2</v>
      </c>
      <c r="AA950" s="1">
        <f t="shared" si="275"/>
        <v>289651.40000000002</v>
      </c>
      <c r="AB950" s="1"/>
      <c r="AC950" s="1"/>
      <c r="AD950" s="1"/>
      <c r="AE950" s="1"/>
      <c r="AF950" s="12"/>
      <c r="AG950" s="259"/>
      <c r="AJ950" s="29" t="str">
        <f>CONCATENATE(AH950,AI950)</f>
        <v/>
      </c>
      <c r="AK950" s="29"/>
      <c r="AL950" s="29"/>
    </row>
    <row r="951" spans="1:38" ht="22.5" customHeight="1" x14ac:dyDescent="0.25">
      <c r="A951" s="143" t="str">
        <f t="shared" si="273"/>
        <v/>
      </c>
      <c r="B951" s="74" t="s">
        <v>1213</v>
      </c>
      <c r="C951" s="219"/>
      <c r="D951" s="220"/>
      <c r="E951" s="143"/>
      <c r="F951" s="143"/>
      <c r="G951" s="143"/>
      <c r="H951" s="1">
        <f>SUM(H952)</f>
        <v>1361.7</v>
      </c>
      <c r="I951" s="1">
        <f t="shared" ref="I951:K951" si="276">SUM(I952)</f>
        <v>698.7</v>
      </c>
      <c r="J951" s="1">
        <f t="shared" si="276"/>
        <v>669.2</v>
      </c>
      <c r="K951" s="46">
        <f t="shared" si="276"/>
        <v>52</v>
      </c>
      <c r="L951" s="1">
        <f>SUM(L952)</f>
        <v>1478880</v>
      </c>
      <c r="M951" s="1"/>
      <c r="N951" s="1"/>
      <c r="O951" s="1"/>
      <c r="P951" s="1">
        <f>L951</f>
        <v>1478880</v>
      </c>
      <c r="Q951" s="1">
        <f t="shared" ref="Q951" si="277">SUM(Q952)</f>
        <v>1478880</v>
      </c>
      <c r="R951" s="4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2"/>
      <c r="AG951" s="259"/>
      <c r="AJ951" s="29" t="str">
        <f>CONCATENATE(AH951,AI951)</f>
        <v/>
      </c>
      <c r="AK951" s="29"/>
      <c r="AL951" s="29"/>
    </row>
    <row r="952" spans="1:38" ht="22.5" customHeight="1" x14ac:dyDescent="0.25">
      <c r="A952" s="143" t="str">
        <f>AJ952</f>
        <v>893.</v>
      </c>
      <c r="B952" s="76" t="s">
        <v>3119</v>
      </c>
      <c r="C952" s="143">
        <v>1988</v>
      </c>
      <c r="D952" s="220" t="s">
        <v>3015</v>
      </c>
      <c r="E952" s="143" t="s">
        <v>3017</v>
      </c>
      <c r="F952" s="52">
        <v>2</v>
      </c>
      <c r="G952" s="52">
        <v>2</v>
      </c>
      <c r="H952" s="145">
        <v>1361.7</v>
      </c>
      <c r="I952" s="145">
        <v>698.7</v>
      </c>
      <c r="J952" s="145">
        <v>669.2</v>
      </c>
      <c r="K952" s="3">
        <v>52</v>
      </c>
      <c r="L952" s="145">
        <f t="shared" ref="L952" si="278">Q952+S952+U952+W952+Y952+AA952+AD952+AE952</f>
        <v>1478880</v>
      </c>
      <c r="M952" s="145"/>
      <c r="N952" s="145"/>
      <c r="O952" s="145"/>
      <c r="P952" s="145">
        <f t="shared" si="274"/>
        <v>1478880</v>
      </c>
      <c r="Q952" s="145">
        <v>1478880</v>
      </c>
      <c r="R952" s="3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35">
        <v>2025</v>
      </c>
      <c r="AG952" s="259"/>
      <c r="AH952" s="29">
        <v>893</v>
      </c>
      <c r="AI952" s="29" t="s">
        <v>155</v>
      </c>
      <c r="AJ952" s="29" t="str">
        <f>CONCATENATE(AH952,AI952)</f>
        <v>893.</v>
      </c>
      <c r="AL952" s="29"/>
    </row>
    <row r="953" spans="1:38" ht="22.5" customHeight="1" x14ac:dyDescent="0.25">
      <c r="A953" s="143"/>
      <c r="B953" s="74" t="s">
        <v>1214</v>
      </c>
      <c r="C953" s="220"/>
      <c r="D953" s="220"/>
      <c r="E953" s="143"/>
      <c r="F953" s="143"/>
      <c r="G953" s="143"/>
      <c r="H953" s="1"/>
      <c r="I953" s="1"/>
      <c r="J953" s="1"/>
      <c r="K953" s="46"/>
      <c r="L953" s="1"/>
      <c r="M953" s="1"/>
      <c r="N953" s="1"/>
      <c r="O953" s="1"/>
      <c r="P953" s="1"/>
      <c r="Q953" s="1"/>
      <c r="R953" s="4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45"/>
      <c r="AF953" s="35"/>
      <c r="AG953" s="259"/>
    </row>
    <row r="954" spans="1:38" s="65" customFormat="1" ht="22.5" customHeight="1" x14ac:dyDescent="0.25">
      <c r="A954" s="146"/>
      <c r="B954" s="74" t="s">
        <v>1215</v>
      </c>
      <c r="C954" s="143"/>
      <c r="D954" s="220"/>
      <c r="E954" s="143"/>
      <c r="F954" s="143"/>
      <c r="G954" s="143"/>
      <c r="H954" s="1">
        <f>SUM(H955:H967)</f>
        <v>8957.1</v>
      </c>
      <c r="I954" s="1">
        <f>SUM(I955:I967)</f>
        <v>7592.1</v>
      </c>
      <c r="J954" s="1">
        <f>SUM(J955:J967)</f>
        <v>6425.9000000000005</v>
      </c>
      <c r="K954" s="46">
        <f>SUM(K955:K967)</f>
        <v>313</v>
      </c>
      <c r="L954" s="1">
        <f>SUM(L955:L967)</f>
        <v>26206541.300000001</v>
      </c>
      <c r="M954" s="1"/>
      <c r="N954" s="1"/>
      <c r="O954" s="1"/>
      <c r="P954" s="1">
        <f>L954</f>
        <v>26206541.300000001</v>
      </c>
      <c r="Q954" s="1">
        <f t="shared" ref="Q954" si="279">SUM(Q955:Q967)</f>
        <v>1084844</v>
      </c>
      <c r="R954" s="46"/>
      <c r="S954" s="1"/>
      <c r="T954" s="1">
        <f t="shared" ref="T954:AA954" si="280">SUM(T955:T967)</f>
        <v>2919.5</v>
      </c>
      <c r="U954" s="1">
        <f t="shared" si="280"/>
        <v>21963398.5</v>
      </c>
      <c r="V954" s="1">
        <f t="shared" si="280"/>
        <v>949.1</v>
      </c>
      <c r="W954" s="1">
        <f t="shared" si="280"/>
        <v>2101307.4000000004</v>
      </c>
      <c r="X954" s="1">
        <f t="shared" si="280"/>
        <v>540</v>
      </c>
      <c r="Y954" s="1">
        <f t="shared" si="280"/>
        <v>767340</v>
      </c>
      <c r="Z954" s="1">
        <f t="shared" si="280"/>
        <v>108.2</v>
      </c>
      <c r="AA954" s="1">
        <f t="shared" si="280"/>
        <v>289651.40000000002</v>
      </c>
      <c r="AB954" s="1"/>
      <c r="AC954" s="1"/>
      <c r="AD954" s="1"/>
      <c r="AE954" s="1"/>
      <c r="AF954" s="198"/>
      <c r="AG954" s="260"/>
      <c r="AK954" s="148"/>
      <c r="AL954" s="201"/>
    </row>
    <row r="955" spans="1:38" ht="22.5" customHeight="1" x14ac:dyDescent="0.25">
      <c r="A955" s="143" t="str">
        <f t="shared" ref="A955:A967" si="281">AJ955</f>
        <v>894.</v>
      </c>
      <c r="B955" s="71" t="s">
        <v>1249</v>
      </c>
      <c r="C955" s="143">
        <v>1959</v>
      </c>
      <c r="D955" s="220" t="s">
        <v>3015</v>
      </c>
      <c r="E955" s="143" t="s">
        <v>3018</v>
      </c>
      <c r="F955" s="52">
        <v>1</v>
      </c>
      <c r="G955" s="52">
        <v>3</v>
      </c>
      <c r="H955" s="145">
        <v>183.3</v>
      </c>
      <c r="I955" s="145">
        <v>166.8</v>
      </c>
      <c r="J955" s="145">
        <v>37.200000000000003</v>
      </c>
      <c r="K955" s="3">
        <v>6</v>
      </c>
      <c r="L955" s="145">
        <f>Q955+S955+U955+W955+Y955+AA955+AD955+AE955</f>
        <v>289651.40000000002</v>
      </c>
      <c r="M955" s="145"/>
      <c r="N955" s="145"/>
      <c r="O955" s="145"/>
      <c r="P955" s="145">
        <f t="shared" si="274"/>
        <v>289651.40000000002</v>
      </c>
      <c r="Q955" s="145"/>
      <c r="R955" s="3"/>
      <c r="S955" s="145"/>
      <c r="T955" s="145"/>
      <c r="U955" s="145"/>
      <c r="V955" s="145"/>
      <c r="W955" s="145"/>
      <c r="X955" s="145"/>
      <c r="Y955" s="145"/>
      <c r="Z955" s="145">
        <v>108.2</v>
      </c>
      <c r="AA955" s="145">
        <f>Z955*2677</f>
        <v>289651.40000000002</v>
      </c>
      <c r="AB955" s="145"/>
      <c r="AC955" s="145"/>
      <c r="AD955" s="145"/>
      <c r="AE955" s="145"/>
      <c r="AF955" s="35">
        <v>2025</v>
      </c>
      <c r="AG955" s="259"/>
      <c r="AH955" s="29">
        <v>894</v>
      </c>
      <c r="AI955" s="29" t="s">
        <v>155</v>
      </c>
      <c r="AJ955" s="29" t="str">
        <f>CONCATENATE(AH955,AI955)</f>
        <v>894.</v>
      </c>
      <c r="AL955" s="30"/>
    </row>
    <row r="956" spans="1:38" ht="22.5" customHeight="1" x14ac:dyDescent="0.25">
      <c r="A956" s="143" t="str">
        <f t="shared" si="281"/>
        <v>895.</v>
      </c>
      <c r="B956" s="71" t="s">
        <v>3127</v>
      </c>
      <c r="C956" s="219">
        <v>1985</v>
      </c>
      <c r="D956" s="220" t="s">
        <v>3015</v>
      </c>
      <c r="E956" s="143" t="s">
        <v>3017</v>
      </c>
      <c r="F956" s="52">
        <v>2</v>
      </c>
      <c r="G956" s="52">
        <v>2</v>
      </c>
      <c r="H956" s="145">
        <v>731.6</v>
      </c>
      <c r="I956" s="145">
        <v>362.2</v>
      </c>
      <c r="J956" s="145">
        <v>362.2</v>
      </c>
      <c r="K956" s="3">
        <v>16</v>
      </c>
      <c r="L956" s="145">
        <f>Q956+S956+U956+W956+Y956+AA956+AD956+AE956</f>
        <v>5503826.7999999998</v>
      </c>
      <c r="M956" s="145"/>
      <c r="N956" s="145"/>
      <c r="O956" s="145"/>
      <c r="P956" s="145">
        <f>L956</f>
        <v>5503826.7999999998</v>
      </c>
      <c r="Q956" s="145"/>
      <c r="R956" s="3"/>
      <c r="S956" s="145"/>
      <c r="T956" s="145">
        <v>731.6</v>
      </c>
      <c r="U956" s="145">
        <f>T956*7523</f>
        <v>5503826.7999999998</v>
      </c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35">
        <v>2025</v>
      </c>
      <c r="AG956" s="259"/>
      <c r="AH956" s="29">
        <v>895</v>
      </c>
      <c r="AI956" s="29" t="s">
        <v>155</v>
      </c>
      <c r="AJ956" s="29" t="str">
        <f t="shared" ref="AJ956:AJ967" si="282">CONCATENATE(AH956,AI956)</f>
        <v>895.</v>
      </c>
    </row>
    <row r="957" spans="1:38" ht="22.5" customHeight="1" x14ac:dyDescent="0.25">
      <c r="A957" s="143" t="str">
        <f t="shared" si="281"/>
        <v>896.</v>
      </c>
      <c r="B957" s="71" t="s">
        <v>386</v>
      </c>
      <c r="C957" s="143">
        <v>1968</v>
      </c>
      <c r="D957" s="220" t="s">
        <v>3015</v>
      </c>
      <c r="E957" s="143" t="s">
        <v>3017</v>
      </c>
      <c r="F957" s="52">
        <v>2</v>
      </c>
      <c r="G957" s="52">
        <v>1</v>
      </c>
      <c r="H957" s="145">
        <v>339.6</v>
      </c>
      <c r="I957" s="145">
        <v>303</v>
      </c>
      <c r="J957" s="145">
        <v>226.6</v>
      </c>
      <c r="K957" s="3">
        <v>12</v>
      </c>
      <c r="L957" s="145">
        <f t="shared" ref="L957" si="283">Q957+S957+U957+W957+Y957+AA957+AD957+AE957</f>
        <v>150144</v>
      </c>
      <c r="M957" s="145"/>
      <c r="N957" s="145"/>
      <c r="O957" s="145"/>
      <c r="P957" s="145">
        <f t="shared" ref="P957" si="284">L957</f>
        <v>150144</v>
      </c>
      <c r="Q957" s="145">
        <v>150144</v>
      </c>
      <c r="R957" s="3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35">
        <v>2025</v>
      </c>
      <c r="AG957" s="259"/>
      <c r="AH957" s="29">
        <v>896</v>
      </c>
      <c r="AI957" s="29" t="s">
        <v>155</v>
      </c>
      <c r="AJ957" s="29" t="str">
        <f t="shared" si="282"/>
        <v>896.</v>
      </c>
      <c r="AL957" s="29"/>
    </row>
    <row r="958" spans="1:38" ht="22.5" customHeight="1" x14ac:dyDescent="0.25">
      <c r="A958" s="143" t="str">
        <f t="shared" si="281"/>
        <v>897.</v>
      </c>
      <c r="B958" s="71" t="s">
        <v>2936</v>
      </c>
      <c r="C958" s="220">
        <v>1970</v>
      </c>
      <c r="D958" s="220" t="s">
        <v>3015</v>
      </c>
      <c r="E958" s="143" t="s">
        <v>3017</v>
      </c>
      <c r="F958" s="52">
        <v>2</v>
      </c>
      <c r="G958" s="52">
        <v>2</v>
      </c>
      <c r="H958" s="145">
        <v>553.20000000000005</v>
      </c>
      <c r="I958" s="145">
        <v>378.9</v>
      </c>
      <c r="J958" s="145">
        <v>233.2</v>
      </c>
      <c r="K958" s="3">
        <v>19</v>
      </c>
      <c r="L958" s="145">
        <f t="shared" ref="L958" si="285">Q958+S958+U958+W958+Y958+AA958+AD958+AE958</f>
        <v>4363340</v>
      </c>
      <c r="M958" s="145"/>
      <c r="N958" s="145"/>
      <c r="O958" s="145"/>
      <c r="P958" s="145">
        <f t="shared" ref="P958" si="286">L958</f>
        <v>4363340</v>
      </c>
      <c r="Q958" s="145"/>
      <c r="R958" s="3"/>
      <c r="S958" s="145"/>
      <c r="T958" s="145">
        <v>580</v>
      </c>
      <c r="U958" s="145">
        <f>T958*7523</f>
        <v>4363340</v>
      </c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35">
        <v>2025</v>
      </c>
      <c r="AG958" s="259"/>
      <c r="AH958" s="29">
        <v>897</v>
      </c>
      <c r="AI958" s="29" t="s">
        <v>155</v>
      </c>
      <c r="AJ958" s="29" t="str">
        <f t="shared" si="282"/>
        <v>897.</v>
      </c>
    </row>
    <row r="959" spans="1:38" ht="22.5" customHeight="1" x14ac:dyDescent="0.25">
      <c r="A959" s="143" t="str">
        <f t="shared" si="281"/>
        <v>898.</v>
      </c>
      <c r="B959" s="71" t="s">
        <v>1253</v>
      </c>
      <c r="C959" s="143">
        <v>1959</v>
      </c>
      <c r="D959" s="220" t="s">
        <v>3015</v>
      </c>
      <c r="E959" s="143" t="s">
        <v>3017</v>
      </c>
      <c r="F959" s="143">
        <v>2</v>
      </c>
      <c r="G959" s="143">
        <v>2</v>
      </c>
      <c r="H959" s="145">
        <v>529.4</v>
      </c>
      <c r="I959" s="145">
        <v>490.9</v>
      </c>
      <c r="J959" s="145">
        <v>490.9</v>
      </c>
      <c r="K959" s="3">
        <v>25</v>
      </c>
      <c r="L959" s="145">
        <f>Q959+S959+U959+W959+Y959+AA959+AD959+AE959</f>
        <v>71450</v>
      </c>
      <c r="M959" s="145"/>
      <c r="N959" s="145"/>
      <c r="O959" s="145"/>
      <c r="P959" s="145">
        <f>L959</f>
        <v>71450</v>
      </c>
      <c r="Q959" s="145">
        <v>71450</v>
      </c>
      <c r="R959" s="3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35">
        <v>2025</v>
      </c>
      <c r="AG959" s="259"/>
      <c r="AH959" s="29">
        <v>898</v>
      </c>
      <c r="AI959" s="29" t="s">
        <v>155</v>
      </c>
      <c r="AJ959" s="29" t="str">
        <f t="shared" si="282"/>
        <v>898.</v>
      </c>
      <c r="AL959" s="30"/>
    </row>
    <row r="960" spans="1:38" ht="22.5" customHeight="1" x14ac:dyDescent="0.25">
      <c r="A960" s="143" t="str">
        <f t="shared" si="281"/>
        <v>899.</v>
      </c>
      <c r="B960" s="71" t="s">
        <v>1252</v>
      </c>
      <c r="C960" s="219">
        <v>1985</v>
      </c>
      <c r="D960" s="220" t="s">
        <v>3015</v>
      </c>
      <c r="E960" s="143" t="s">
        <v>3016</v>
      </c>
      <c r="F960" s="143">
        <v>2</v>
      </c>
      <c r="G960" s="143">
        <v>2</v>
      </c>
      <c r="H960" s="145">
        <v>874.2</v>
      </c>
      <c r="I960" s="145">
        <v>792.2</v>
      </c>
      <c r="J960" s="145">
        <v>792.2</v>
      </c>
      <c r="K960" s="3">
        <v>23</v>
      </c>
      <c r="L960" s="145">
        <f>Q960+S960+U960+W960+Y960+AA960+AD960+AE960</f>
        <v>767340</v>
      </c>
      <c r="M960" s="145"/>
      <c r="N960" s="145"/>
      <c r="O960" s="145"/>
      <c r="P960" s="145">
        <f t="shared" ref="P960" si="287">L960</f>
        <v>767340</v>
      </c>
      <c r="Q960" s="145"/>
      <c r="R960" s="3"/>
      <c r="S960" s="145"/>
      <c r="T960" s="145"/>
      <c r="U960" s="145"/>
      <c r="V960" s="145"/>
      <c r="W960" s="145"/>
      <c r="X960" s="145">
        <v>540</v>
      </c>
      <c r="Y960" s="145">
        <f>X960*1421</f>
        <v>767340</v>
      </c>
      <c r="Z960" s="145"/>
      <c r="AA960" s="145"/>
      <c r="AB960" s="145"/>
      <c r="AC960" s="145"/>
      <c r="AD960" s="145"/>
      <c r="AE960" s="145"/>
      <c r="AF960" s="35">
        <v>2025</v>
      </c>
      <c r="AG960" s="259"/>
      <c r="AH960" s="29">
        <v>899</v>
      </c>
      <c r="AI960" s="29" t="s">
        <v>155</v>
      </c>
      <c r="AJ960" s="29" t="str">
        <f t="shared" si="282"/>
        <v>899.</v>
      </c>
    </row>
    <row r="961" spans="1:38" ht="22.5" customHeight="1" x14ac:dyDescent="0.25">
      <c r="A961" s="143" t="str">
        <f t="shared" si="281"/>
        <v>900.</v>
      </c>
      <c r="B961" s="71" t="s">
        <v>1250</v>
      </c>
      <c r="C961" s="143">
        <v>1988</v>
      </c>
      <c r="D961" s="220" t="s">
        <v>3015</v>
      </c>
      <c r="E961" s="143" t="s">
        <v>3017</v>
      </c>
      <c r="F961" s="143">
        <v>2</v>
      </c>
      <c r="G961" s="143">
        <v>2</v>
      </c>
      <c r="H961" s="145">
        <v>363.4</v>
      </c>
      <c r="I961" s="145">
        <v>331.1</v>
      </c>
      <c r="J961" s="145">
        <v>331.1</v>
      </c>
      <c r="K961" s="3">
        <v>12</v>
      </c>
      <c r="L961" s="145">
        <f t="shared" ref="L961" si="288">Q961+S961+U961+W961+Y961+AA961+AD961+AE961</f>
        <v>2490865.3000000003</v>
      </c>
      <c r="M961" s="145"/>
      <c r="N961" s="145"/>
      <c r="O961" s="145"/>
      <c r="P961" s="145">
        <f t="shared" ref="P961" si="289">L961</f>
        <v>2490865.3000000003</v>
      </c>
      <c r="Q961" s="145"/>
      <c r="R961" s="3"/>
      <c r="S961" s="145"/>
      <c r="T961" s="145">
        <v>331.1</v>
      </c>
      <c r="U961" s="145">
        <f>T961*7523</f>
        <v>2490865.3000000003</v>
      </c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35">
        <v>2025</v>
      </c>
      <c r="AG961" s="259"/>
      <c r="AH961" s="29">
        <v>900</v>
      </c>
      <c r="AI961" s="29" t="s">
        <v>155</v>
      </c>
      <c r="AJ961" s="29" t="str">
        <f t="shared" si="282"/>
        <v>900.</v>
      </c>
    </row>
    <row r="962" spans="1:38" ht="22.5" customHeight="1" x14ac:dyDescent="0.25">
      <c r="A962" s="143" t="str">
        <f t="shared" si="281"/>
        <v>901.</v>
      </c>
      <c r="B962" s="71" t="s">
        <v>1251</v>
      </c>
      <c r="C962" s="143">
        <v>1968</v>
      </c>
      <c r="D962" s="220" t="s">
        <v>3015</v>
      </c>
      <c r="E962" s="143" t="s">
        <v>3017</v>
      </c>
      <c r="F962" s="143">
        <v>2</v>
      </c>
      <c r="G962" s="143">
        <v>2</v>
      </c>
      <c r="H962" s="145">
        <v>561.20000000000005</v>
      </c>
      <c r="I962" s="145">
        <v>510.2</v>
      </c>
      <c r="J962" s="145">
        <v>510.2</v>
      </c>
      <c r="K962" s="3">
        <v>28</v>
      </c>
      <c r="L962" s="145">
        <f>Q962+S962+U962+W962+Y962+AA962+AD962+AE962</f>
        <v>609150</v>
      </c>
      <c r="M962" s="145"/>
      <c r="N962" s="145"/>
      <c r="O962" s="145"/>
      <c r="P962" s="145">
        <f>L962</f>
        <v>609150</v>
      </c>
      <c r="Q962" s="145">
        <v>609150</v>
      </c>
      <c r="R962" s="3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35">
        <v>2025</v>
      </c>
      <c r="AG962" s="256"/>
      <c r="AH962" s="29">
        <v>901</v>
      </c>
      <c r="AI962" s="29" t="s">
        <v>155</v>
      </c>
      <c r="AJ962" s="29" t="str">
        <f t="shared" si="282"/>
        <v>901.</v>
      </c>
    </row>
    <row r="963" spans="1:38" ht="22.5" customHeight="1" x14ac:dyDescent="0.25">
      <c r="A963" s="143" t="str">
        <f t="shared" si="281"/>
        <v>902.</v>
      </c>
      <c r="B963" s="71" t="s">
        <v>387</v>
      </c>
      <c r="C963" s="220">
        <v>1970</v>
      </c>
      <c r="D963" s="220" t="s">
        <v>3015</v>
      </c>
      <c r="E963" s="143" t="s">
        <v>3017</v>
      </c>
      <c r="F963" s="143">
        <v>2</v>
      </c>
      <c r="G963" s="143">
        <v>3</v>
      </c>
      <c r="H963" s="145">
        <v>1545</v>
      </c>
      <c r="I963" s="145">
        <v>1145.4000000000001</v>
      </c>
      <c r="J963" s="145">
        <v>1115.3</v>
      </c>
      <c r="K963" s="3">
        <v>35</v>
      </c>
      <c r="L963" s="145">
        <f>Q963+S963+U963+W963+Y963+AA963+AD963+AE963</f>
        <v>254100</v>
      </c>
      <c r="M963" s="145"/>
      <c r="N963" s="145"/>
      <c r="O963" s="145"/>
      <c r="P963" s="145">
        <f>L963</f>
        <v>254100</v>
      </c>
      <c r="Q963" s="145">
        <v>254100</v>
      </c>
      <c r="R963" s="3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35">
        <v>2025</v>
      </c>
      <c r="AG963" s="256"/>
      <c r="AH963" s="29">
        <v>902</v>
      </c>
      <c r="AI963" s="29" t="s">
        <v>155</v>
      </c>
      <c r="AJ963" s="29" t="str">
        <f t="shared" si="282"/>
        <v>902.</v>
      </c>
    </row>
    <row r="964" spans="1:38" ht="22.5" customHeight="1" x14ac:dyDescent="0.25">
      <c r="A964" s="143" t="str">
        <f t="shared" si="281"/>
        <v>903.</v>
      </c>
      <c r="B964" s="71" t="s">
        <v>1248</v>
      </c>
      <c r="C964" s="143">
        <v>1985</v>
      </c>
      <c r="D964" s="220" t="s">
        <v>3015</v>
      </c>
      <c r="E964" s="143" t="s">
        <v>3017</v>
      </c>
      <c r="F964" s="143">
        <v>2</v>
      </c>
      <c r="G964" s="143">
        <v>2</v>
      </c>
      <c r="H964" s="145">
        <v>788.1</v>
      </c>
      <c r="I964" s="145">
        <v>734.1</v>
      </c>
      <c r="J964" s="145">
        <v>594.6</v>
      </c>
      <c r="K964" s="3">
        <v>38</v>
      </c>
      <c r="L964" s="145">
        <f t="shared" ref="L964:L967" si="290">Q964+S964+U964+W964+Y964+AA964+AD964+AE964</f>
        <v>1193567.4000000001</v>
      </c>
      <c r="M964" s="145"/>
      <c r="N964" s="145"/>
      <c r="O964" s="145"/>
      <c r="P964" s="145">
        <f t="shared" ref="P964:P967" si="291">L964</f>
        <v>1193567.4000000001</v>
      </c>
      <c r="Q964" s="145"/>
      <c r="R964" s="3"/>
      <c r="S964" s="145"/>
      <c r="T964" s="145"/>
      <c r="U964" s="145"/>
      <c r="V964" s="145">
        <v>539.1</v>
      </c>
      <c r="W964" s="145">
        <f>V964*2214</f>
        <v>1193567.4000000001</v>
      </c>
      <c r="X964" s="145"/>
      <c r="Y964" s="145"/>
      <c r="Z964" s="145"/>
      <c r="AA964" s="145"/>
      <c r="AB964" s="145"/>
      <c r="AC964" s="145"/>
      <c r="AD964" s="145"/>
      <c r="AE964" s="145"/>
      <c r="AF964" s="35">
        <v>2025</v>
      </c>
      <c r="AG964" s="259"/>
      <c r="AH964" s="29">
        <v>903</v>
      </c>
      <c r="AI964" s="29" t="s">
        <v>155</v>
      </c>
      <c r="AJ964" s="29" t="str">
        <f t="shared" si="282"/>
        <v>903.</v>
      </c>
      <c r="AL964" s="30"/>
    </row>
    <row r="965" spans="1:38" ht="22.5" customHeight="1" x14ac:dyDescent="0.25">
      <c r="A965" s="143" t="str">
        <f t="shared" si="281"/>
        <v>904.</v>
      </c>
      <c r="B965" s="76" t="s">
        <v>385</v>
      </c>
      <c r="C965" s="232">
        <v>1974</v>
      </c>
      <c r="D965" s="220" t="s">
        <v>3015</v>
      </c>
      <c r="E965" s="143" t="s">
        <v>3017</v>
      </c>
      <c r="F965" s="143">
        <v>2</v>
      </c>
      <c r="G965" s="143">
        <v>2</v>
      </c>
      <c r="H965" s="145">
        <v>768.2</v>
      </c>
      <c r="I965" s="145">
        <v>762.8</v>
      </c>
      <c r="J965" s="145">
        <v>660.5</v>
      </c>
      <c r="K965" s="3">
        <v>27</v>
      </c>
      <c r="L965" s="145">
        <f t="shared" si="290"/>
        <v>4884683.8999999994</v>
      </c>
      <c r="M965" s="145"/>
      <c r="N965" s="145"/>
      <c r="O965" s="145"/>
      <c r="P965" s="145">
        <f t="shared" si="291"/>
        <v>4884683.8999999994</v>
      </c>
      <c r="Q965" s="145"/>
      <c r="R965" s="3"/>
      <c r="S965" s="145"/>
      <c r="T965" s="145">
        <v>649.29999999999995</v>
      </c>
      <c r="U965" s="145">
        <f>T965*7523</f>
        <v>4884683.8999999994</v>
      </c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35">
        <v>2025</v>
      </c>
      <c r="AG965" s="259"/>
      <c r="AH965" s="29">
        <v>904</v>
      </c>
      <c r="AI965" s="29" t="s">
        <v>155</v>
      </c>
      <c r="AJ965" s="29" t="str">
        <f t="shared" si="282"/>
        <v>904.</v>
      </c>
    </row>
    <row r="966" spans="1:38" ht="22.5" customHeight="1" x14ac:dyDescent="0.25">
      <c r="A966" s="143" t="str">
        <f t="shared" si="281"/>
        <v>905.</v>
      </c>
      <c r="B966" s="76" t="s">
        <v>384</v>
      </c>
      <c r="C966" s="143">
        <v>1985</v>
      </c>
      <c r="D966" s="220" t="s">
        <v>3015</v>
      </c>
      <c r="E966" s="143" t="s">
        <v>3017</v>
      </c>
      <c r="F966" s="143">
        <v>2</v>
      </c>
      <c r="G966" s="143">
        <v>2</v>
      </c>
      <c r="H966" s="145">
        <v>790.8</v>
      </c>
      <c r="I966" s="145">
        <v>745.4</v>
      </c>
      <c r="J966" s="145">
        <v>602.29999999999995</v>
      </c>
      <c r="K966" s="3">
        <v>39</v>
      </c>
      <c r="L966" s="145">
        <f t="shared" si="290"/>
        <v>4720682.5</v>
      </c>
      <c r="M966" s="145"/>
      <c r="N966" s="145"/>
      <c r="O966" s="145"/>
      <c r="P966" s="145">
        <f t="shared" si="291"/>
        <v>4720682.5</v>
      </c>
      <c r="Q966" s="145"/>
      <c r="R966" s="3"/>
      <c r="S966" s="145"/>
      <c r="T966" s="145">
        <v>627.5</v>
      </c>
      <c r="U966" s="145">
        <f>T966*7523</f>
        <v>4720682.5</v>
      </c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35">
        <v>2025</v>
      </c>
      <c r="AG966" s="259"/>
      <c r="AH966" s="29">
        <v>905</v>
      </c>
      <c r="AI966" s="29" t="s">
        <v>155</v>
      </c>
      <c r="AJ966" s="29" t="str">
        <f t="shared" si="282"/>
        <v>905.</v>
      </c>
    </row>
    <row r="967" spans="1:38" ht="22.5" customHeight="1" x14ac:dyDescent="0.25">
      <c r="A967" s="143" t="str">
        <f t="shared" si="281"/>
        <v>906.</v>
      </c>
      <c r="B967" s="71" t="s">
        <v>1247</v>
      </c>
      <c r="C967" s="143">
        <v>1986</v>
      </c>
      <c r="D967" s="220" t="s">
        <v>3015</v>
      </c>
      <c r="E967" s="143" t="s">
        <v>3017</v>
      </c>
      <c r="F967" s="143">
        <v>2</v>
      </c>
      <c r="G967" s="143">
        <v>2</v>
      </c>
      <c r="H967" s="145">
        <v>929.1</v>
      </c>
      <c r="I967" s="145">
        <v>869.1</v>
      </c>
      <c r="J967" s="145">
        <v>469.6</v>
      </c>
      <c r="K967" s="3">
        <v>33</v>
      </c>
      <c r="L967" s="145">
        <f t="shared" si="290"/>
        <v>907740</v>
      </c>
      <c r="M967" s="145"/>
      <c r="N967" s="145"/>
      <c r="O967" s="145"/>
      <c r="P967" s="145">
        <f t="shared" si="291"/>
        <v>907740</v>
      </c>
      <c r="Q967" s="145"/>
      <c r="R967" s="3"/>
      <c r="S967" s="145"/>
      <c r="T967" s="145"/>
      <c r="U967" s="145"/>
      <c r="V967" s="145">
        <v>410</v>
      </c>
      <c r="W967" s="145">
        <f>V967*2214</f>
        <v>907740</v>
      </c>
      <c r="X967" s="145"/>
      <c r="Y967" s="145"/>
      <c r="Z967" s="145"/>
      <c r="AA967" s="145"/>
      <c r="AB967" s="145"/>
      <c r="AC967" s="145"/>
      <c r="AD967" s="145"/>
      <c r="AE967" s="145"/>
      <c r="AF967" s="35">
        <v>2025</v>
      </c>
      <c r="AG967" s="259"/>
      <c r="AH967" s="29">
        <v>906</v>
      </c>
      <c r="AI967" s="29" t="s">
        <v>155</v>
      </c>
      <c r="AJ967" s="29" t="str">
        <f t="shared" si="282"/>
        <v>906.</v>
      </c>
    </row>
    <row r="968" spans="1:38" ht="22.5" customHeight="1" x14ac:dyDescent="0.25">
      <c r="A968" s="143"/>
      <c r="B968" s="74" t="s">
        <v>63</v>
      </c>
      <c r="C968" s="52"/>
      <c r="D968" s="143"/>
      <c r="E968" s="143"/>
      <c r="F968" s="52"/>
      <c r="G968" s="52"/>
      <c r="H968" s="1">
        <f>H969+H986+H1006</f>
        <v>495396.90000000008</v>
      </c>
      <c r="I968" s="1">
        <f>I969+I986+I1006</f>
        <v>417365.4</v>
      </c>
      <c r="J968" s="1">
        <f>J969+J986+J1006</f>
        <v>398827.56999999995</v>
      </c>
      <c r="K968" s="46">
        <f>K969+K986+K1006</f>
        <v>22577</v>
      </c>
      <c r="L968" s="1">
        <f>L969+L986+L1006</f>
        <v>736669464.05000007</v>
      </c>
      <c r="M968" s="1"/>
      <c r="N968" s="1"/>
      <c r="O968" s="1"/>
      <c r="P968" s="1">
        <f t="shared" ref="P968" si="292">L968</f>
        <v>736669464.05000007</v>
      </c>
      <c r="Q968" s="1">
        <v>370074230.15999997</v>
      </c>
      <c r="R968" s="46"/>
      <c r="S968" s="1"/>
      <c r="T968" s="1">
        <f>T969+T986+T1006</f>
        <v>70977.37</v>
      </c>
      <c r="U968" s="1">
        <f>U969+U986+U1006</f>
        <v>330384119.39000005</v>
      </c>
      <c r="V968" s="1"/>
      <c r="W968" s="1"/>
      <c r="X968" s="1">
        <f>X969+X986+X1006</f>
        <v>17991.8</v>
      </c>
      <c r="Y968" s="1">
        <f>Y969+Y986+Y1006</f>
        <v>35351529.799999997</v>
      </c>
      <c r="Z968" s="1">
        <f>Z969+Z986+Z1006</f>
        <v>321.10000000000002</v>
      </c>
      <c r="AA968" s="1">
        <f>AA969+AA986+AA1006</f>
        <v>859584.7</v>
      </c>
      <c r="AB968" s="1"/>
      <c r="AC968" s="1"/>
      <c r="AD968" s="1"/>
      <c r="AE968" s="1"/>
      <c r="AF968" s="12"/>
      <c r="AG968" s="259"/>
      <c r="AK968" s="29"/>
      <c r="AL968" s="29"/>
    </row>
    <row r="969" spans="1:38" ht="22.5" customHeight="1" x14ac:dyDescent="0.25">
      <c r="A969" s="143"/>
      <c r="B969" s="74" t="s">
        <v>1213</v>
      </c>
      <c r="C969" s="52"/>
      <c r="D969" s="143"/>
      <c r="E969" s="143"/>
      <c r="F969" s="52"/>
      <c r="G969" s="52"/>
      <c r="H969" s="1">
        <f>SUM(H970:H985)</f>
        <v>51676.600000000006</v>
      </c>
      <c r="I969" s="1">
        <f t="shared" ref="I969:Q969" si="293">SUM(I970:I985)</f>
        <v>39666</v>
      </c>
      <c r="J969" s="1">
        <f t="shared" si="293"/>
        <v>38693.799999999996</v>
      </c>
      <c r="K969" s="46">
        <f t="shared" si="293"/>
        <v>2419</v>
      </c>
      <c r="L969" s="1">
        <f t="shared" si="293"/>
        <v>31276087.5</v>
      </c>
      <c r="M969" s="1"/>
      <c r="N969" s="1"/>
      <c r="O969" s="1"/>
      <c r="P969" s="1">
        <f>L969</f>
        <v>31276087.5</v>
      </c>
      <c r="Q969" s="1">
        <f t="shared" si="293"/>
        <v>23997643.5</v>
      </c>
      <c r="R969" s="46"/>
      <c r="S969" s="1"/>
      <c r="T969" s="1">
        <f t="shared" ref="T969:U969" si="294">SUM(T970:T985)</f>
        <v>2052</v>
      </c>
      <c r="U969" s="1">
        <f t="shared" si="294"/>
        <v>7278444</v>
      </c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2"/>
      <c r="AG969" s="259"/>
      <c r="AK969" s="29"/>
      <c r="AL969" s="29"/>
    </row>
    <row r="970" spans="1:38" ht="22.5" customHeight="1" x14ac:dyDescent="0.25">
      <c r="A970" s="143" t="str">
        <f t="shared" ref="A970:A985" si="295">AJ970</f>
        <v>907.</v>
      </c>
      <c r="B970" s="71" t="s">
        <v>1610</v>
      </c>
      <c r="C970" s="52">
        <v>1988</v>
      </c>
      <c r="D970" s="143" t="s">
        <v>3015</v>
      </c>
      <c r="E970" s="143" t="s">
        <v>3016</v>
      </c>
      <c r="F970" s="52">
        <v>3</v>
      </c>
      <c r="G970" s="52">
        <v>2</v>
      </c>
      <c r="H970" s="8">
        <v>2028</v>
      </c>
      <c r="I970" s="8">
        <v>1280.4000000000001</v>
      </c>
      <c r="J970" s="8">
        <v>1280.4000000000001</v>
      </c>
      <c r="K970" s="142">
        <v>70</v>
      </c>
      <c r="L970" s="145">
        <f t="shared" ref="L970:L982" si="296">Q970+S970+U970+W970+Y970+AA970+AD970+AE970</f>
        <v>2082089</v>
      </c>
      <c r="M970" s="145"/>
      <c r="N970" s="145"/>
      <c r="O970" s="145"/>
      <c r="P970" s="145">
        <f t="shared" ref="P970:P985" si="297">L970</f>
        <v>2082089</v>
      </c>
      <c r="Q970" s="145"/>
      <c r="R970" s="3"/>
      <c r="S970" s="145"/>
      <c r="T970" s="8">
        <v>587</v>
      </c>
      <c r="U970" s="8">
        <f>T970*3547</f>
        <v>2082089</v>
      </c>
      <c r="V970" s="145"/>
      <c r="W970" s="145"/>
      <c r="X970" s="145"/>
      <c r="Y970" s="145"/>
      <c r="Z970" s="145"/>
      <c r="AA970" s="145"/>
      <c r="AB970" s="43"/>
      <c r="AC970" s="43"/>
      <c r="AD970" s="145"/>
      <c r="AE970" s="145"/>
      <c r="AF970" s="35">
        <v>2025</v>
      </c>
      <c r="AG970" s="259"/>
      <c r="AH970" s="29">
        <v>907</v>
      </c>
      <c r="AI970" s="29" t="s">
        <v>155</v>
      </c>
      <c r="AJ970" s="29" t="str">
        <f t="shared" ref="AJ970" si="298">CONCATENATE(AH970,AI970)</f>
        <v>907.</v>
      </c>
      <c r="AL970" s="30"/>
    </row>
    <row r="971" spans="1:38" ht="22.5" customHeight="1" x14ac:dyDescent="0.25">
      <c r="A971" s="143" t="str">
        <f t="shared" si="295"/>
        <v>908.</v>
      </c>
      <c r="B971" s="71" t="s">
        <v>1673</v>
      </c>
      <c r="C971" s="52">
        <v>1973</v>
      </c>
      <c r="D971" s="220" t="s">
        <v>3015</v>
      </c>
      <c r="E971" s="220" t="s">
        <v>3016</v>
      </c>
      <c r="F971" s="58">
        <v>5</v>
      </c>
      <c r="G971" s="58">
        <v>6</v>
      </c>
      <c r="H971" s="145">
        <v>4741.8</v>
      </c>
      <c r="I971" s="145">
        <v>3226.7</v>
      </c>
      <c r="J971" s="145">
        <v>3226.7</v>
      </c>
      <c r="K971" s="3">
        <v>192</v>
      </c>
      <c r="L971" s="8">
        <f t="shared" si="296"/>
        <v>8875315.5</v>
      </c>
      <c r="M971" s="8"/>
      <c r="N971" s="8"/>
      <c r="O971" s="8"/>
      <c r="P971" s="145">
        <f t="shared" si="297"/>
        <v>8875315.5</v>
      </c>
      <c r="Q971" s="8">
        <v>8875315.5</v>
      </c>
      <c r="R971" s="142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35">
        <v>2025</v>
      </c>
      <c r="AG971" s="259"/>
      <c r="AH971" s="29">
        <v>908</v>
      </c>
      <c r="AI971" s="29" t="s">
        <v>155</v>
      </c>
      <c r="AJ971" s="29" t="str">
        <f t="shared" ref="AJ971:AJ985" si="299">CONCATENATE(AH971,AI971)</f>
        <v>908.</v>
      </c>
      <c r="AL971" s="30"/>
    </row>
    <row r="972" spans="1:38" ht="22.5" customHeight="1" x14ac:dyDescent="0.25">
      <c r="A972" s="143" t="str">
        <f t="shared" si="295"/>
        <v>909.</v>
      </c>
      <c r="B972" s="71" t="s">
        <v>1602</v>
      </c>
      <c r="C972" s="52">
        <v>1985</v>
      </c>
      <c r="D972" s="143" t="s">
        <v>3015</v>
      </c>
      <c r="E972" s="143" t="s">
        <v>3016</v>
      </c>
      <c r="F972" s="52">
        <v>3</v>
      </c>
      <c r="G972" s="52">
        <v>2</v>
      </c>
      <c r="H972" s="8">
        <v>1273.2</v>
      </c>
      <c r="I972" s="8">
        <v>753.5</v>
      </c>
      <c r="J972" s="8">
        <v>753.5</v>
      </c>
      <c r="K972" s="142">
        <v>68</v>
      </c>
      <c r="L972" s="145">
        <f t="shared" si="296"/>
        <v>277200</v>
      </c>
      <c r="M972" s="8"/>
      <c r="N972" s="8"/>
      <c r="O972" s="8"/>
      <c r="P972" s="145">
        <f t="shared" si="297"/>
        <v>277200</v>
      </c>
      <c r="Q972" s="8">
        <v>277200</v>
      </c>
      <c r="R972" s="142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35">
        <v>2025</v>
      </c>
      <c r="AG972" s="259"/>
      <c r="AH972" s="29">
        <v>909</v>
      </c>
      <c r="AI972" s="29" t="s">
        <v>155</v>
      </c>
      <c r="AJ972" s="29" t="str">
        <f t="shared" si="299"/>
        <v>909.</v>
      </c>
      <c r="AL972" s="30"/>
    </row>
    <row r="973" spans="1:38" ht="22.5" customHeight="1" x14ac:dyDescent="0.25">
      <c r="A973" s="143" t="str">
        <f t="shared" si="295"/>
        <v>910.</v>
      </c>
      <c r="B973" s="71" t="s">
        <v>1604</v>
      </c>
      <c r="C973" s="52">
        <v>1982</v>
      </c>
      <c r="D973" s="143" t="s">
        <v>3015</v>
      </c>
      <c r="E973" s="143" t="s">
        <v>3016</v>
      </c>
      <c r="F973" s="52">
        <v>5</v>
      </c>
      <c r="G973" s="52">
        <v>6</v>
      </c>
      <c r="H973" s="8">
        <v>4747.3999999999996</v>
      </c>
      <c r="I973" s="8">
        <v>3220.7</v>
      </c>
      <c r="J973" s="8">
        <v>3220.7</v>
      </c>
      <c r="K973" s="142">
        <v>306</v>
      </c>
      <c r="L973" s="145">
        <f t="shared" si="296"/>
        <v>1640100</v>
      </c>
      <c r="M973" s="8"/>
      <c r="N973" s="8"/>
      <c r="O973" s="8"/>
      <c r="P973" s="145">
        <f t="shared" si="297"/>
        <v>1640100</v>
      </c>
      <c r="Q973" s="8">
        <v>1640100</v>
      </c>
      <c r="R973" s="142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35">
        <v>2025</v>
      </c>
      <c r="AG973" s="259"/>
      <c r="AH973" s="29">
        <v>910</v>
      </c>
      <c r="AI973" s="29" t="s">
        <v>155</v>
      </c>
      <c r="AJ973" s="29" t="str">
        <f t="shared" si="299"/>
        <v>910.</v>
      </c>
      <c r="AL973" s="30"/>
    </row>
    <row r="974" spans="1:38" ht="22.5" customHeight="1" x14ac:dyDescent="0.25">
      <c r="A974" s="143" t="str">
        <f t="shared" si="295"/>
        <v>911.</v>
      </c>
      <c r="B974" s="71" t="s">
        <v>3037</v>
      </c>
      <c r="C974" s="52">
        <v>1980</v>
      </c>
      <c r="D974" s="220" t="s">
        <v>3015</v>
      </c>
      <c r="E974" s="143" t="s">
        <v>3017</v>
      </c>
      <c r="F974" s="58">
        <v>5</v>
      </c>
      <c r="G974" s="58">
        <v>6</v>
      </c>
      <c r="H974" s="145">
        <v>6077.5</v>
      </c>
      <c r="I974" s="145">
        <v>4470.5</v>
      </c>
      <c r="J974" s="145">
        <v>3882.3</v>
      </c>
      <c r="K974" s="3">
        <v>247</v>
      </c>
      <c r="L974" s="145">
        <f t="shared" si="296"/>
        <v>1500447</v>
      </c>
      <c r="M974" s="8"/>
      <c r="N974" s="8"/>
      <c r="O974" s="8"/>
      <c r="P974" s="145">
        <f t="shared" si="297"/>
        <v>1500447</v>
      </c>
      <c r="Q974" s="8">
        <v>1500447</v>
      </c>
      <c r="R974" s="142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35">
        <v>2025</v>
      </c>
      <c r="AG974" s="259"/>
      <c r="AH974" s="29">
        <v>911</v>
      </c>
      <c r="AI974" s="29" t="s">
        <v>155</v>
      </c>
      <c r="AJ974" s="29" t="str">
        <f t="shared" si="299"/>
        <v>911.</v>
      </c>
      <c r="AL974" s="30"/>
    </row>
    <row r="975" spans="1:38" ht="22.5" customHeight="1" x14ac:dyDescent="0.25">
      <c r="A975" s="143" t="str">
        <f t="shared" si="295"/>
        <v>912.</v>
      </c>
      <c r="B975" s="54" t="s">
        <v>1179</v>
      </c>
      <c r="C975" s="52">
        <v>1981</v>
      </c>
      <c r="D975" s="143" t="s">
        <v>3015</v>
      </c>
      <c r="E975" s="143" t="s">
        <v>3017</v>
      </c>
      <c r="F975" s="52">
        <v>5</v>
      </c>
      <c r="G975" s="52">
        <v>4</v>
      </c>
      <c r="H975" s="8">
        <v>5859.2</v>
      </c>
      <c r="I975" s="145">
        <v>5859.2</v>
      </c>
      <c r="J975" s="8">
        <v>5859.2</v>
      </c>
      <c r="K975" s="142">
        <v>356</v>
      </c>
      <c r="L975" s="8">
        <f t="shared" si="296"/>
        <v>5196355</v>
      </c>
      <c r="M975" s="8"/>
      <c r="N975" s="8"/>
      <c r="O975" s="8"/>
      <c r="P975" s="145">
        <f t="shared" si="297"/>
        <v>5196355</v>
      </c>
      <c r="Q975" s="8"/>
      <c r="R975" s="142"/>
      <c r="S975" s="8"/>
      <c r="T975" s="8">
        <v>1465</v>
      </c>
      <c r="U975" s="8">
        <f t="shared" ref="U975" si="300">T975*3547</f>
        <v>5196355</v>
      </c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35">
        <v>2025</v>
      </c>
      <c r="AG975" s="259"/>
      <c r="AH975" s="29">
        <v>912</v>
      </c>
      <c r="AI975" s="29" t="s">
        <v>155</v>
      </c>
      <c r="AJ975" s="29" t="str">
        <f t="shared" si="299"/>
        <v>912.</v>
      </c>
      <c r="AL975" s="30"/>
    </row>
    <row r="976" spans="1:38" ht="22.5" customHeight="1" x14ac:dyDescent="0.25">
      <c r="A976" s="143" t="str">
        <f t="shared" si="295"/>
        <v>913.</v>
      </c>
      <c r="B976" s="77" t="s">
        <v>440</v>
      </c>
      <c r="C976" s="52">
        <v>1978</v>
      </c>
      <c r="D976" s="220" t="s">
        <v>3015</v>
      </c>
      <c r="E976" s="143" t="s">
        <v>3017</v>
      </c>
      <c r="F976" s="58">
        <v>5</v>
      </c>
      <c r="G976" s="58">
        <v>2</v>
      </c>
      <c r="H976" s="145">
        <v>1906.6</v>
      </c>
      <c r="I976" s="145">
        <v>1754.6</v>
      </c>
      <c r="J976" s="145">
        <v>1754.3</v>
      </c>
      <c r="K976" s="3">
        <v>96</v>
      </c>
      <c r="L976" s="145">
        <f t="shared" si="296"/>
        <v>2187315</v>
      </c>
      <c r="M976" s="145"/>
      <c r="N976" s="145"/>
      <c r="O976" s="145"/>
      <c r="P976" s="145">
        <f t="shared" si="297"/>
        <v>2187315</v>
      </c>
      <c r="Q976" s="145">
        <f>422097+1765218</f>
        <v>2187315</v>
      </c>
      <c r="R976" s="3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35">
        <v>2025</v>
      </c>
      <c r="AG976" s="259"/>
      <c r="AH976" s="29">
        <v>913</v>
      </c>
      <c r="AI976" s="29" t="s">
        <v>155</v>
      </c>
      <c r="AJ976" s="29" t="str">
        <f t="shared" si="299"/>
        <v>913.</v>
      </c>
      <c r="AL976" s="30"/>
    </row>
    <row r="977" spans="1:38" ht="22.5" customHeight="1" x14ac:dyDescent="0.25">
      <c r="A977" s="143" t="str">
        <f t="shared" si="295"/>
        <v>914.</v>
      </c>
      <c r="B977" s="77" t="s">
        <v>402</v>
      </c>
      <c r="C977" s="52">
        <v>1984</v>
      </c>
      <c r="D977" s="220" t="s">
        <v>3015</v>
      </c>
      <c r="E977" s="220" t="s">
        <v>3016</v>
      </c>
      <c r="F977" s="58">
        <v>5</v>
      </c>
      <c r="G977" s="58">
        <v>5</v>
      </c>
      <c r="H977" s="145">
        <v>3953.4</v>
      </c>
      <c r="I977" s="145">
        <v>3457.2</v>
      </c>
      <c r="J977" s="145">
        <v>3457.2</v>
      </c>
      <c r="K977" s="3">
        <v>174</v>
      </c>
      <c r="L977" s="145">
        <f t="shared" si="296"/>
        <v>1096836</v>
      </c>
      <c r="M977" s="145"/>
      <c r="N977" s="145"/>
      <c r="O977" s="145"/>
      <c r="P977" s="145">
        <f t="shared" si="297"/>
        <v>1096836</v>
      </c>
      <c r="Q977" s="145">
        <v>1096836</v>
      </c>
      <c r="R977" s="3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35">
        <v>2025</v>
      </c>
      <c r="AG977" s="259"/>
      <c r="AH977" s="29">
        <v>914</v>
      </c>
      <c r="AI977" s="29" t="s">
        <v>155</v>
      </c>
      <c r="AJ977" s="29" t="str">
        <f t="shared" si="299"/>
        <v>914.</v>
      </c>
      <c r="AL977" s="30"/>
    </row>
    <row r="978" spans="1:38" ht="22.5" customHeight="1" x14ac:dyDescent="0.25">
      <c r="A978" s="143" t="str">
        <f t="shared" si="295"/>
        <v>915.</v>
      </c>
      <c r="B978" s="72" t="s">
        <v>512</v>
      </c>
      <c r="C978" s="52">
        <v>1965</v>
      </c>
      <c r="D978" s="143" t="s">
        <v>3015</v>
      </c>
      <c r="E978" s="143" t="s">
        <v>3016</v>
      </c>
      <c r="F978" s="52">
        <v>5</v>
      </c>
      <c r="G978" s="52">
        <v>3</v>
      </c>
      <c r="H978" s="8">
        <v>2031.5</v>
      </c>
      <c r="I978" s="145">
        <v>1298.2</v>
      </c>
      <c r="J978" s="8">
        <v>1298.2</v>
      </c>
      <c r="K978" s="142">
        <v>100</v>
      </c>
      <c r="L978" s="8">
        <f t="shared" si="296"/>
        <v>739200</v>
      </c>
      <c r="M978" s="8"/>
      <c r="N978" s="8"/>
      <c r="O978" s="8"/>
      <c r="P978" s="145">
        <f t="shared" si="297"/>
        <v>739200</v>
      </c>
      <c r="Q978" s="8">
        <v>739200</v>
      </c>
      <c r="R978" s="142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145"/>
      <c r="AF978" s="35">
        <v>2025</v>
      </c>
      <c r="AG978" s="259"/>
      <c r="AH978" s="29">
        <v>915</v>
      </c>
      <c r="AI978" s="29" t="s">
        <v>155</v>
      </c>
      <c r="AJ978" s="29" t="str">
        <f t="shared" si="299"/>
        <v>915.</v>
      </c>
      <c r="AL978" s="30"/>
    </row>
    <row r="979" spans="1:38" ht="22.5" customHeight="1" x14ac:dyDescent="0.25">
      <c r="A979" s="143" t="str">
        <f t="shared" si="295"/>
        <v>916.</v>
      </c>
      <c r="B979" s="71" t="s">
        <v>1624</v>
      </c>
      <c r="C979" s="52">
        <v>1986</v>
      </c>
      <c r="D979" s="220" t="s">
        <v>3015</v>
      </c>
      <c r="E979" s="220" t="s">
        <v>3016</v>
      </c>
      <c r="F979" s="58">
        <v>5</v>
      </c>
      <c r="G979" s="58">
        <v>4</v>
      </c>
      <c r="H979" s="145">
        <v>4687.6000000000004</v>
      </c>
      <c r="I979" s="145">
        <v>3937.3</v>
      </c>
      <c r="J979" s="145">
        <v>3937.3</v>
      </c>
      <c r="K979" s="3">
        <v>195</v>
      </c>
      <c r="L979" s="145">
        <f t="shared" si="296"/>
        <v>1435746</v>
      </c>
      <c r="M979" s="8"/>
      <c r="N979" s="8"/>
      <c r="O979" s="8"/>
      <c r="P979" s="145">
        <f t="shared" si="297"/>
        <v>1435746</v>
      </c>
      <c r="Q979" s="8">
        <v>1435746</v>
      </c>
      <c r="R979" s="142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35">
        <v>2025</v>
      </c>
      <c r="AG979" s="259"/>
      <c r="AH979" s="29">
        <v>916</v>
      </c>
      <c r="AI979" s="29" t="s">
        <v>155</v>
      </c>
      <c r="AJ979" s="29" t="str">
        <f t="shared" si="299"/>
        <v>916.</v>
      </c>
      <c r="AL979" s="30"/>
    </row>
    <row r="980" spans="1:38" ht="22.5" customHeight="1" x14ac:dyDescent="0.25">
      <c r="A980" s="143" t="str">
        <f t="shared" si="295"/>
        <v>917.</v>
      </c>
      <c r="B980" s="71" t="s">
        <v>1606</v>
      </c>
      <c r="C980" s="52">
        <v>1975</v>
      </c>
      <c r="D980" s="143" t="s">
        <v>3015</v>
      </c>
      <c r="E980" s="143" t="s">
        <v>3016</v>
      </c>
      <c r="F980" s="52">
        <v>5</v>
      </c>
      <c r="G980" s="52">
        <v>6</v>
      </c>
      <c r="H980" s="8">
        <v>4717</v>
      </c>
      <c r="I980" s="8">
        <v>3197.7</v>
      </c>
      <c r="J980" s="8">
        <v>3197.7</v>
      </c>
      <c r="K980" s="142">
        <v>235</v>
      </c>
      <c r="L980" s="145">
        <f t="shared" si="296"/>
        <v>1640100</v>
      </c>
      <c r="M980" s="145"/>
      <c r="N980" s="145"/>
      <c r="O980" s="145"/>
      <c r="P980" s="145">
        <f t="shared" si="297"/>
        <v>1640100</v>
      </c>
      <c r="Q980" s="145">
        <v>1640100</v>
      </c>
      <c r="R980" s="3"/>
      <c r="S980" s="145"/>
      <c r="T980" s="8"/>
      <c r="U980" s="8"/>
      <c r="V980" s="145"/>
      <c r="W980" s="145"/>
      <c r="X980" s="145"/>
      <c r="Y980" s="145"/>
      <c r="Z980" s="145"/>
      <c r="AA980" s="145"/>
      <c r="AB980" s="43"/>
      <c r="AC980" s="43"/>
      <c r="AD980" s="145"/>
      <c r="AE980" s="145"/>
      <c r="AF980" s="35">
        <v>2025</v>
      </c>
      <c r="AG980" s="259"/>
      <c r="AH980" s="29">
        <v>917</v>
      </c>
      <c r="AI980" s="29" t="s">
        <v>155</v>
      </c>
      <c r="AJ980" s="29" t="str">
        <f t="shared" si="299"/>
        <v>917.</v>
      </c>
      <c r="AL980" s="30"/>
    </row>
    <row r="981" spans="1:38" ht="22.5" customHeight="1" x14ac:dyDescent="0.25">
      <c r="A981" s="143" t="str">
        <f t="shared" si="295"/>
        <v>918.</v>
      </c>
      <c r="B981" s="77" t="s">
        <v>389</v>
      </c>
      <c r="C981" s="52">
        <v>1983</v>
      </c>
      <c r="D981" s="220" t="s">
        <v>3015</v>
      </c>
      <c r="E981" s="220" t="s">
        <v>3016</v>
      </c>
      <c r="F981" s="58">
        <v>5</v>
      </c>
      <c r="G981" s="58">
        <v>3</v>
      </c>
      <c r="H981" s="145">
        <v>4556.3999999999996</v>
      </c>
      <c r="I981" s="145">
        <v>3623.8</v>
      </c>
      <c r="J981" s="145">
        <v>3240.1</v>
      </c>
      <c r="K981" s="3">
        <v>155</v>
      </c>
      <c r="L981" s="145">
        <f t="shared" si="296"/>
        <v>1534338</v>
      </c>
      <c r="M981" s="145"/>
      <c r="N981" s="145"/>
      <c r="O981" s="145"/>
      <c r="P981" s="145">
        <f t="shared" si="297"/>
        <v>1534338</v>
      </c>
      <c r="Q981" s="145">
        <v>1534338</v>
      </c>
      <c r="R981" s="3"/>
      <c r="S981" s="145"/>
      <c r="T981" s="145"/>
      <c r="U981" s="8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35">
        <v>2025</v>
      </c>
      <c r="AG981" s="259"/>
      <c r="AH981" s="29">
        <v>918</v>
      </c>
      <c r="AI981" s="29" t="s">
        <v>155</v>
      </c>
      <c r="AJ981" s="29" t="str">
        <f t="shared" si="299"/>
        <v>918.</v>
      </c>
      <c r="AL981" s="30"/>
    </row>
    <row r="982" spans="1:38" ht="22.5" customHeight="1" x14ac:dyDescent="0.25">
      <c r="A982" s="143" t="str">
        <f t="shared" si="295"/>
        <v>919.</v>
      </c>
      <c r="B982" s="71" t="s">
        <v>455</v>
      </c>
      <c r="C982" s="52">
        <v>1985</v>
      </c>
      <c r="D982" s="143" t="s">
        <v>3015</v>
      </c>
      <c r="E982" s="143" t="s">
        <v>3016</v>
      </c>
      <c r="F982" s="52">
        <v>5</v>
      </c>
      <c r="G982" s="52">
        <v>2</v>
      </c>
      <c r="H982" s="8">
        <v>3042.7</v>
      </c>
      <c r="I982" s="145">
        <v>2168.1999999999998</v>
      </c>
      <c r="J982" s="8">
        <v>2168.1999999999998</v>
      </c>
      <c r="K982" s="142">
        <v>115</v>
      </c>
      <c r="L982" s="8">
        <f t="shared" si="296"/>
        <v>881166</v>
      </c>
      <c r="M982" s="8"/>
      <c r="N982" s="8"/>
      <c r="O982" s="8"/>
      <c r="P982" s="145">
        <f t="shared" si="297"/>
        <v>881166</v>
      </c>
      <c r="Q982" s="8">
        <v>881166</v>
      </c>
      <c r="R982" s="142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35">
        <v>2025</v>
      </c>
      <c r="AG982" s="259"/>
      <c r="AH982" s="29">
        <v>919</v>
      </c>
      <c r="AI982" s="29" t="s">
        <v>155</v>
      </c>
      <c r="AJ982" s="29" t="str">
        <f t="shared" si="299"/>
        <v>919.</v>
      </c>
    </row>
    <row r="983" spans="1:38" ht="22.5" customHeight="1" x14ac:dyDescent="0.25">
      <c r="A983" s="143" t="str">
        <f t="shared" si="295"/>
        <v>920.</v>
      </c>
      <c r="B983" s="71" t="s">
        <v>1653</v>
      </c>
      <c r="C983" s="52">
        <v>1965</v>
      </c>
      <c r="D983" s="143" t="s">
        <v>3015</v>
      </c>
      <c r="E983" s="143" t="s">
        <v>3017</v>
      </c>
      <c r="F983" s="52">
        <v>2</v>
      </c>
      <c r="G983" s="52">
        <v>3</v>
      </c>
      <c r="H983" s="8">
        <v>743.8</v>
      </c>
      <c r="I983" s="8">
        <v>456.9</v>
      </c>
      <c r="J983" s="8">
        <v>456.9</v>
      </c>
      <c r="K983" s="142">
        <v>49</v>
      </c>
      <c r="L983" s="8">
        <f t="shared" ref="L983:L985" si="301">Q983+S983+U983+W983+Y983+AA983+AD983+AE983</f>
        <v>960960</v>
      </c>
      <c r="M983" s="8"/>
      <c r="N983" s="8"/>
      <c r="O983" s="8"/>
      <c r="P983" s="145">
        <f t="shared" si="297"/>
        <v>960960</v>
      </c>
      <c r="Q983" s="8">
        <v>960960</v>
      </c>
      <c r="R983" s="142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35">
        <v>2025</v>
      </c>
      <c r="AG983" s="259"/>
      <c r="AH983" s="29">
        <v>920</v>
      </c>
      <c r="AI983" s="29" t="s">
        <v>155</v>
      </c>
      <c r="AJ983" s="29" t="str">
        <f t="shared" si="299"/>
        <v>920.</v>
      </c>
      <c r="AL983" s="30"/>
    </row>
    <row r="984" spans="1:38" ht="22.5" customHeight="1" x14ac:dyDescent="0.25">
      <c r="A984" s="143" t="str">
        <f t="shared" si="295"/>
        <v>921.</v>
      </c>
      <c r="B984" s="71" t="s">
        <v>503</v>
      </c>
      <c r="C984" s="52">
        <v>1972</v>
      </c>
      <c r="D984" s="143" t="s">
        <v>3015</v>
      </c>
      <c r="E984" s="143" t="s">
        <v>3017</v>
      </c>
      <c r="F984" s="52">
        <v>2</v>
      </c>
      <c r="G984" s="52">
        <v>2</v>
      </c>
      <c r="H984" s="8">
        <v>572.20000000000005</v>
      </c>
      <c r="I984" s="145">
        <v>511.5</v>
      </c>
      <c r="J984" s="8">
        <v>511.5</v>
      </c>
      <c r="K984" s="142">
        <v>24</v>
      </c>
      <c r="L984" s="8">
        <f t="shared" si="301"/>
        <v>281820</v>
      </c>
      <c r="M984" s="8"/>
      <c r="N984" s="8"/>
      <c r="O984" s="8"/>
      <c r="P984" s="145">
        <f t="shared" si="297"/>
        <v>281820</v>
      </c>
      <c r="Q984" s="8">
        <v>281820</v>
      </c>
      <c r="R984" s="142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145"/>
      <c r="AE984" s="8"/>
      <c r="AF984" s="35">
        <v>2025</v>
      </c>
      <c r="AG984" s="259"/>
      <c r="AH984" s="29">
        <v>921</v>
      </c>
      <c r="AI984" s="29" t="s">
        <v>155</v>
      </c>
      <c r="AJ984" s="29" t="str">
        <f t="shared" si="299"/>
        <v>921.</v>
      </c>
      <c r="AL984" s="29"/>
    </row>
    <row r="985" spans="1:38" ht="22.5" customHeight="1" x14ac:dyDescent="0.25">
      <c r="A985" s="143" t="str">
        <f t="shared" si="295"/>
        <v>922.</v>
      </c>
      <c r="B985" s="71" t="s">
        <v>1654</v>
      </c>
      <c r="C985" s="52">
        <v>1970</v>
      </c>
      <c r="D985" s="143" t="s">
        <v>3015</v>
      </c>
      <c r="E985" s="143" t="s">
        <v>3017</v>
      </c>
      <c r="F985" s="52">
        <v>2</v>
      </c>
      <c r="G985" s="52">
        <v>3</v>
      </c>
      <c r="H985" s="8">
        <v>738.3</v>
      </c>
      <c r="I985" s="8">
        <v>449.6</v>
      </c>
      <c r="J985" s="8">
        <v>449.6</v>
      </c>
      <c r="K985" s="142">
        <v>37</v>
      </c>
      <c r="L985" s="8">
        <f t="shared" si="301"/>
        <v>947100</v>
      </c>
      <c r="M985" s="8"/>
      <c r="N985" s="8"/>
      <c r="O985" s="8"/>
      <c r="P985" s="145">
        <f t="shared" si="297"/>
        <v>947100</v>
      </c>
      <c r="Q985" s="8">
        <v>947100</v>
      </c>
      <c r="R985" s="142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35">
        <v>2025</v>
      </c>
      <c r="AG985" s="259"/>
      <c r="AH985" s="29">
        <v>922</v>
      </c>
      <c r="AI985" s="29" t="s">
        <v>155</v>
      </c>
      <c r="AJ985" s="29" t="str">
        <f t="shared" si="299"/>
        <v>922.</v>
      </c>
      <c r="AL985" s="30"/>
    </row>
    <row r="986" spans="1:38" s="65" customFormat="1" ht="22.5" customHeight="1" x14ac:dyDescent="0.25">
      <c r="A986" s="146"/>
      <c r="B986" s="74" t="s">
        <v>1214</v>
      </c>
      <c r="C986" s="52"/>
      <c r="D986" s="220"/>
      <c r="E986" s="220"/>
      <c r="F986" s="58"/>
      <c r="G986" s="58"/>
      <c r="H986" s="1">
        <f>SUM(H987:H1005)</f>
        <v>76201.8</v>
      </c>
      <c r="I986" s="1">
        <f t="shared" ref="I986:Q986" si="302">SUM(I987:I1005)</f>
        <v>63536.399999999987</v>
      </c>
      <c r="J986" s="1">
        <f t="shared" si="302"/>
        <v>64421.199999999983</v>
      </c>
      <c r="K986" s="46">
        <f t="shared" si="302"/>
        <v>3411</v>
      </c>
      <c r="L986" s="1">
        <f t="shared" si="302"/>
        <v>89130259.099999994</v>
      </c>
      <c r="M986" s="1"/>
      <c r="N986" s="1"/>
      <c r="O986" s="1"/>
      <c r="P986" s="1">
        <f>L986</f>
        <v>89130259.099999994</v>
      </c>
      <c r="Q986" s="1">
        <f t="shared" si="302"/>
        <v>42155490.100000001</v>
      </c>
      <c r="R986" s="46"/>
      <c r="S986" s="1"/>
      <c r="T986" s="1">
        <f t="shared" ref="T986:Y986" si="303">SUM(T987:T1005)</f>
        <v>8293</v>
      </c>
      <c r="U986" s="1">
        <f t="shared" si="303"/>
        <v>29415271</v>
      </c>
      <c r="V986" s="1"/>
      <c r="W986" s="1"/>
      <c r="X986" s="1">
        <f t="shared" si="303"/>
        <v>8987</v>
      </c>
      <c r="Y986" s="1">
        <f t="shared" si="303"/>
        <v>17559498</v>
      </c>
      <c r="Z986" s="1"/>
      <c r="AA986" s="1"/>
      <c r="AB986" s="1"/>
      <c r="AC986" s="1"/>
      <c r="AD986" s="1"/>
      <c r="AE986" s="1"/>
      <c r="AF986" s="147"/>
      <c r="AG986" s="260"/>
    </row>
    <row r="987" spans="1:38" ht="22.5" customHeight="1" x14ac:dyDescent="0.25">
      <c r="A987" s="143" t="str">
        <f t="shared" ref="A987:A1005" si="304">AJ987</f>
        <v>923.</v>
      </c>
      <c r="B987" s="71" t="s">
        <v>3036</v>
      </c>
      <c r="C987" s="52">
        <v>1989</v>
      </c>
      <c r="D987" s="143" t="s">
        <v>3015</v>
      </c>
      <c r="E987" s="143" t="s">
        <v>3016</v>
      </c>
      <c r="F987" s="52">
        <v>2</v>
      </c>
      <c r="G987" s="52">
        <v>2</v>
      </c>
      <c r="H987" s="8">
        <v>997.5</v>
      </c>
      <c r="I987" s="8">
        <v>556.4</v>
      </c>
      <c r="J987" s="8">
        <v>556.4</v>
      </c>
      <c r="K987" s="142">
        <v>19</v>
      </c>
      <c r="L987" s="145">
        <f t="shared" ref="L987:L1004" si="305">Q987+S987+U987+W987+Y987+AA987+AD987+AE987</f>
        <v>323505</v>
      </c>
      <c r="M987" s="145"/>
      <c r="N987" s="145"/>
      <c r="O987" s="145"/>
      <c r="P987" s="145">
        <f t="shared" ref="P987:P1004" si="306">L987</f>
        <v>323505</v>
      </c>
      <c r="Q987" s="145">
        <v>323505</v>
      </c>
      <c r="R987" s="3"/>
      <c r="S987" s="145"/>
      <c r="T987" s="8"/>
      <c r="U987" s="8"/>
      <c r="V987" s="145"/>
      <c r="W987" s="145"/>
      <c r="X987" s="145"/>
      <c r="Y987" s="145"/>
      <c r="Z987" s="145"/>
      <c r="AA987" s="145"/>
      <c r="AB987" s="43"/>
      <c r="AC987" s="43"/>
      <c r="AD987" s="145"/>
      <c r="AE987" s="145"/>
      <c r="AF987" s="35">
        <v>2025</v>
      </c>
      <c r="AG987" s="259"/>
      <c r="AH987" s="29">
        <v>923</v>
      </c>
      <c r="AI987" s="29" t="s">
        <v>155</v>
      </c>
      <c r="AJ987" s="29" t="str">
        <f t="shared" ref="AJ987" si="307">CONCATENATE(AH987,AI987)</f>
        <v>923.</v>
      </c>
      <c r="AL987" s="30"/>
    </row>
    <row r="988" spans="1:38" ht="22.5" customHeight="1" x14ac:dyDescent="0.25">
      <c r="A988" s="143" t="str">
        <f t="shared" si="304"/>
        <v>924.</v>
      </c>
      <c r="B988" s="71" t="s">
        <v>1589</v>
      </c>
      <c r="C988" s="52">
        <v>1986</v>
      </c>
      <c r="D988" s="143" t="s">
        <v>3015</v>
      </c>
      <c r="E988" s="143" t="s">
        <v>3016</v>
      </c>
      <c r="F988" s="52">
        <v>5</v>
      </c>
      <c r="G988" s="52">
        <v>2</v>
      </c>
      <c r="H988" s="8">
        <v>3004.7</v>
      </c>
      <c r="I988" s="8">
        <v>2143.8000000000002</v>
      </c>
      <c r="J988" s="8">
        <v>2143.8000000000002</v>
      </c>
      <c r="K988" s="142">
        <v>95</v>
      </c>
      <c r="L988" s="145">
        <f t="shared" si="305"/>
        <v>1536101</v>
      </c>
      <c r="M988" s="145"/>
      <c r="N988" s="145"/>
      <c r="O988" s="145"/>
      <c r="P988" s="145">
        <f t="shared" si="306"/>
        <v>1536101</v>
      </c>
      <c r="Q988" s="145"/>
      <c r="R988" s="3"/>
      <c r="S988" s="145"/>
      <c r="T988" s="8"/>
      <c r="U988" s="8"/>
      <c r="V988" s="145"/>
      <c r="W988" s="145"/>
      <c r="X988" s="145">
        <v>1081</v>
      </c>
      <c r="Y988" s="145">
        <f>X988*1421</f>
        <v>1536101</v>
      </c>
      <c r="Z988" s="145"/>
      <c r="AA988" s="145"/>
      <c r="AB988" s="43"/>
      <c r="AC988" s="43"/>
      <c r="AD988" s="145"/>
      <c r="AE988" s="145"/>
      <c r="AF988" s="35">
        <v>2025</v>
      </c>
      <c r="AG988" s="259"/>
      <c r="AH988" s="29">
        <v>924</v>
      </c>
      <c r="AI988" s="29" t="s">
        <v>155</v>
      </c>
      <c r="AJ988" s="29" t="str">
        <f t="shared" ref="AJ988:AJ1005" si="308">CONCATENATE(AH988,AI988)</f>
        <v>924.</v>
      </c>
      <c r="AL988" s="30"/>
    </row>
    <row r="989" spans="1:38" ht="22.5" customHeight="1" x14ac:dyDescent="0.25">
      <c r="A989" s="143" t="str">
        <f t="shared" si="304"/>
        <v>925.</v>
      </c>
      <c r="B989" s="71" t="s">
        <v>1590</v>
      </c>
      <c r="C989" s="52">
        <v>1982</v>
      </c>
      <c r="D989" s="220" t="s">
        <v>3015</v>
      </c>
      <c r="E989" s="220" t="s">
        <v>3016</v>
      </c>
      <c r="F989" s="58">
        <v>5</v>
      </c>
      <c r="G989" s="58">
        <v>3</v>
      </c>
      <c r="H989" s="145">
        <v>4559.8</v>
      </c>
      <c r="I989" s="145">
        <v>3235.4</v>
      </c>
      <c r="J989" s="145">
        <v>3235.4</v>
      </c>
      <c r="K989" s="3">
        <v>163</v>
      </c>
      <c r="L989" s="145">
        <f t="shared" si="305"/>
        <v>3156830</v>
      </c>
      <c r="M989" s="8"/>
      <c r="N989" s="8"/>
      <c r="O989" s="8"/>
      <c r="P989" s="145">
        <f t="shared" si="306"/>
        <v>3156830</v>
      </c>
      <c r="Q989" s="8"/>
      <c r="R989" s="142"/>
      <c r="S989" s="8"/>
      <c r="T989" s="8">
        <v>890</v>
      </c>
      <c r="U989" s="8">
        <f>T989*3547</f>
        <v>3156830</v>
      </c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35">
        <v>2025</v>
      </c>
      <c r="AG989" s="259"/>
      <c r="AH989" s="29">
        <v>925</v>
      </c>
      <c r="AI989" s="29" t="s">
        <v>155</v>
      </c>
      <c r="AJ989" s="29" t="str">
        <f t="shared" si="308"/>
        <v>925.</v>
      </c>
      <c r="AL989" s="30"/>
    </row>
    <row r="990" spans="1:38" ht="22.5" customHeight="1" x14ac:dyDescent="0.25">
      <c r="A990" s="143" t="str">
        <f t="shared" si="304"/>
        <v>926.</v>
      </c>
      <c r="B990" s="71" t="s">
        <v>1591</v>
      </c>
      <c r="C990" s="52">
        <v>1981</v>
      </c>
      <c r="D990" s="143" t="s">
        <v>3015</v>
      </c>
      <c r="E990" s="143" t="s">
        <v>3016</v>
      </c>
      <c r="F990" s="52">
        <v>5</v>
      </c>
      <c r="G990" s="52">
        <v>4</v>
      </c>
      <c r="H990" s="8">
        <v>4402.1000000000004</v>
      </c>
      <c r="I990" s="8">
        <v>3333.9</v>
      </c>
      <c r="J990" s="8">
        <v>3333.9</v>
      </c>
      <c r="K990" s="142">
        <v>189</v>
      </c>
      <c r="L990" s="145">
        <f t="shared" si="305"/>
        <v>2972386</v>
      </c>
      <c r="M990" s="8"/>
      <c r="N990" s="8"/>
      <c r="O990" s="8"/>
      <c r="P990" s="145">
        <f t="shared" si="306"/>
        <v>2972386</v>
      </c>
      <c r="Q990" s="8"/>
      <c r="R990" s="142"/>
      <c r="S990" s="8"/>
      <c r="T990" s="8">
        <v>838</v>
      </c>
      <c r="U990" s="8">
        <f>T990*3547</f>
        <v>2972386</v>
      </c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35">
        <v>2025</v>
      </c>
      <c r="AG990" s="259"/>
      <c r="AH990" s="29">
        <v>926</v>
      </c>
      <c r="AI990" s="29" t="s">
        <v>155</v>
      </c>
      <c r="AJ990" s="29" t="str">
        <f t="shared" si="308"/>
        <v>926.</v>
      </c>
      <c r="AL990" s="30"/>
    </row>
    <row r="991" spans="1:38" ht="22.5" customHeight="1" x14ac:dyDescent="0.25">
      <c r="A991" s="143" t="str">
        <f t="shared" si="304"/>
        <v>927.</v>
      </c>
      <c r="B991" s="54" t="s">
        <v>1211</v>
      </c>
      <c r="C991" s="52">
        <v>1981</v>
      </c>
      <c r="D991" s="143" t="s">
        <v>3015</v>
      </c>
      <c r="E991" s="143" t="s">
        <v>3016</v>
      </c>
      <c r="F991" s="52">
        <v>5</v>
      </c>
      <c r="G991" s="52">
        <v>4</v>
      </c>
      <c r="H991" s="8">
        <v>4447.8999999999996</v>
      </c>
      <c r="I991" s="145">
        <v>3370.3</v>
      </c>
      <c r="J991" s="8">
        <v>3370.3</v>
      </c>
      <c r="K991" s="142">
        <v>187</v>
      </c>
      <c r="L991" s="8">
        <f t="shared" si="305"/>
        <v>2968839</v>
      </c>
      <c r="M991" s="8"/>
      <c r="N991" s="8"/>
      <c r="O991" s="8"/>
      <c r="P991" s="145">
        <f t="shared" si="306"/>
        <v>2968839</v>
      </c>
      <c r="Q991" s="8"/>
      <c r="R991" s="142"/>
      <c r="S991" s="8"/>
      <c r="T991" s="8">
        <v>837</v>
      </c>
      <c r="U991" s="8">
        <f t="shared" ref="U991" si="309">T991*3547</f>
        <v>2968839</v>
      </c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35">
        <v>2025</v>
      </c>
      <c r="AG991" s="259"/>
      <c r="AH991" s="29">
        <v>927</v>
      </c>
      <c r="AI991" s="29" t="s">
        <v>155</v>
      </c>
      <c r="AJ991" s="29" t="str">
        <f t="shared" si="308"/>
        <v>927.</v>
      </c>
      <c r="AL991" s="30"/>
    </row>
    <row r="992" spans="1:38" ht="22.5" customHeight="1" x14ac:dyDescent="0.25">
      <c r="A992" s="143" t="str">
        <f t="shared" si="304"/>
        <v>928.</v>
      </c>
      <c r="B992" s="71" t="s">
        <v>1168</v>
      </c>
      <c r="C992" s="52">
        <v>1986</v>
      </c>
      <c r="D992" s="143" t="s">
        <v>3015</v>
      </c>
      <c r="E992" s="143" t="s">
        <v>3017</v>
      </c>
      <c r="F992" s="52">
        <v>5</v>
      </c>
      <c r="G992" s="52">
        <v>6</v>
      </c>
      <c r="H992" s="8">
        <v>4661.5</v>
      </c>
      <c r="I992" s="145">
        <v>4227.7</v>
      </c>
      <c r="J992" s="8">
        <v>4165.8999999999996</v>
      </c>
      <c r="K992" s="142">
        <v>210</v>
      </c>
      <c r="L992" s="145">
        <f t="shared" si="305"/>
        <v>3481530</v>
      </c>
      <c r="M992" s="8"/>
      <c r="N992" s="8"/>
      <c r="O992" s="8"/>
      <c r="P992" s="145">
        <f t="shared" si="306"/>
        <v>3481530</v>
      </c>
      <c r="Q992" s="8">
        <v>3481530</v>
      </c>
      <c r="R992" s="142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35">
        <v>2025</v>
      </c>
      <c r="AG992" s="259"/>
      <c r="AH992" s="29">
        <v>928</v>
      </c>
      <c r="AI992" s="29" t="s">
        <v>155</v>
      </c>
      <c r="AJ992" s="29" t="str">
        <f t="shared" si="308"/>
        <v>928.</v>
      </c>
      <c r="AL992" s="30"/>
    </row>
    <row r="993" spans="1:38" ht="22.5" customHeight="1" x14ac:dyDescent="0.25">
      <c r="A993" s="143" t="str">
        <f t="shared" si="304"/>
        <v>929.</v>
      </c>
      <c r="B993" s="71" t="s">
        <v>1634</v>
      </c>
      <c r="C993" s="52">
        <v>1978</v>
      </c>
      <c r="D993" s="220" t="s">
        <v>3015</v>
      </c>
      <c r="E993" s="220" t="s">
        <v>3016</v>
      </c>
      <c r="F993" s="58">
        <v>5</v>
      </c>
      <c r="G993" s="58">
        <v>6</v>
      </c>
      <c r="H993" s="145">
        <v>3944.5</v>
      </c>
      <c r="I993" s="145">
        <v>2666.4</v>
      </c>
      <c r="J993" s="145">
        <v>3944.5</v>
      </c>
      <c r="K993" s="3">
        <v>211</v>
      </c>
      <c r="L993" s="8">
        <f t="shared" si="305"/>
        <v>6384600</v>
      </c>
      <c r="M993" s="8"/>
      <c r="N993" s="8"/>
      <c r="O993" s="8"/>
      <c r="P993" s="145">
        <f t="shared" si="306"/>
        <v>6384600</v>
      </c>
      <c r="Q993" s="8"/>
      <c r="R993" s="142"/>
      <c r="S993" s="8"/>
      <c r="T993" s="8">
        <v>1800</v>
      </c>
      <c r="U993" s="8">
        <f>T993*3547</f>
        <v>6384600</v>
      </c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35">
        <v>2025</v>
      </c>
      <c r="AG993" s="259"/>
      <c r="AH993" s="29">
        <v>929</v>
      </c>
      <c r="AI993" s="29" t="s">
        <v>155</v>
      </c>
      <c r="AJ993" s="29" t="str">
        <f t="shared" si="308"/>
        <v>929.</v>
      </c>
      <c r="AL993" s="30"/>
    </row>
    <row r="994" spans="1:38" ht="22.5" customHeight="1" x14ac:dyDescent="0.25">
      <c r="A994" s="143" t="str">
        <f t="shared" si="304"/>
        <v>930.</v>
      </c>
      <c r="B994" s="71" t="s">
        <v>473</v>
      </c>
      <c r="C994" s="52">
        <v>1981</v>
      </c>
      <c r="D994" s="143" t="s">
        <v>3015</v>
      </c>
      <c r="E994" s="143" t="s">
        <v>3016</v>
      </c>
      <c r="F994" s="52">
        <v>5</v>
      </c>
      <c r="G994" s="52">
        <v>6</v>
      </c>
      <c r="H994" s="8">
        <v>4724.8</v>
      </c>
      <c r="I994" s="145">
        <v>3211.8</v>
      </c>
      <c r="J994" s="8">
        <v>3211.8</v>
      </c>
      <c r="K994" s="142">
        <v>259</v>
      </c>
      <c r="L994" s="8">
        <f t="shared" si="305"/>
        <v>5718336</v>
      </c>
      <c r="M994" s="8"/>
      <c r="N994" s="8"/>
      <c r="O994" s="8"/>
      <c r="P994" s="145">
        <f t="shared" si="306"/>
        <v>5718336</v>
      </c>
      <c r="Q994" s="8">
        <v>5718336</v>
      </c>
      <c r="R994" s="142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35">
        <v>2025</v>
      </c>
      <c r="AG994" s="259"/>
      <c r="AH994" s="29">
        <v>930</v>
      </c>
      <c r="AI994" s="29" t="s">
        <v>155</v>
      </c>
      <c r="AJ994" s="29" t="str">
        <f t="shared" si="308"/>
        <v>930.</v>
      </c>
      <c r="AL994" s="29"/>
    </row>
    <row r="995" spans="1:38" ht="22.5" customHeight="1" x14ac:dyDescent="0.25">
      <c r="A995" s="143" t="str">
        <f t="shared" si="304"/>
        <v>931.</v>
      </c>
      <c r="B995" s="71" t="s">
        <v>1637</v>
      </c>
      <c r="C995" s="52">
        <v>1989</v>
      </c>
      <c r="D995" s="220" t="s">
        <v>3015</v>
      </c>
      <c r="E995" s="143" t="s">
        <v>3017</v>
      </c>
      <c r="F995" s="58">
        <v>5</v>
      </c>
      <c r="G995" s="58">
        <v>4</v>
      </c>
      <c r="H995" s="145">
        <v>2732.7</v>
      </c>
      <c r="I995" s="145">
        <v>1646.8</v>
      </c>
      <c r="J995" s="145">
        <v>1646.8</v>
      </c>
      <c r="K995" s="3">
        <v>146</v>
      </c>
      <c r="L995" s="8">
        <f t="shared" si="305"/>
        <v>4256400</v>
      </c>
      <c r="M995" s="8"/>
      <c r="N995" s="8"/>
      <c r="O995" s="8"/>
      <c r="P995" s="145">
        <f t="shared" si="306"/>
        <v>4256400</v>
      </c>
      <c r="Q995" s="8"/>
      <c r="R995" s="142"/>
      <c r="S995" s="8"/>
      <c r="T995" s="8">
        <v>1200</v>
      </c>
      <c r="U995" s="8">
        <f>T995*3547</f>
        <v>4256400</v>
      </c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35">
        <v>2025</v>
      </c>
      <c r="AG995" s="259"/>
      <c r="AH995" s="29">
        <v>931</v>
      </c>
      <c r="AI995" s="29" t="s">
        <v>155</v>
      </c>
      <c r="AJ995" s="29" t="str">
        <f t="shared" si="308"/>
        <v>931.</v>
      </c>
      <c r="AL995" s="30"/>
    </row>
    <row r="996" spans="1:38" ht="22.5" customHeight="1" x14ac:dyDescent="0.25">
      <c r="A996" s="143" t="str">
        <f t="shared" si="304"/>
        <v>932.</v>
      </c>
      <c r="B996" s="71" t="s">
        <v>1645</v>
      </c>
      <c r="C996" s="52">
        <v>1980</v>
      </c>
      <c r="D996" s="143" t="s">
        <v>3015</v>
      </c>
      <c r="E996" s="143" t="s">
        <v>3016</v>
      </c>
      <c r="F996" s="52">
        <v>5</v>
      </c>
      <c r="G996" s="52">
        <v>7</v>
      </c>
      <c r="H996" s="8">
        <v>5866.8</v>
      </c>
      <c r="I996" s="8">
        <v>5866.8</v>
      </c>
      <c r="J996" s="8">
        <v>5866.8</v>
      </c>
      <c r="K996" s="142">
        <v>315</v>
      </c>
      <c r="L996" s="8">
        <f t="shared" si="305"/>
        <v>4049850</v>
      </c>
      <c r="M996" s="8"/>
      <c r="N996" s="8"/>
      <c r="O996" s="8"/>
      <c r="P996" s="145">
        <f t="shared" si="306"/>
        <v>4049850</v>
      </c>
      <c r="Q996" s="8"/>
      <c r="R996" s="142"/>
      <c r="S996" s="8"/>
      <c r="T996" s="8"/>
      <c r="U996" s="8"/>
      <c r="V996" s="8"/>
      <c r="W996" s="8"/>
      <c r="X996" s="8">
        <v>2850</v>
      </c>
      <c r="Y996" s="8">
        <f>X996*1421</f>
        <v>4049850</v>
      </c>
      <c r="Z996" s="8"/>
      <c r="AA996" s="8"/>
      <c r="AB996" s="8"/>
      <c r="AC996" s="8"/>
      <c r="AD996" s="8"/>
      <c r="AE996" s="8"/>
      <c r="AF996" s="35">
        <v>2025</v>
      </c>
      <c r="AG996" s="259"/>
      <c r="AH996" s="29">
        <v>932</v>
      </c>
      <c r="AI996" s="29" t="s">
        <v>155</v>
      </c>
      <c r="AJ996" s="29" t="str">
        <f t="shared" si="308"/>
        <v>932.</v>
      </c>
      <c r="AL996" s="30"/>
    </row>
    <row r="997" spans="1:38" ht="22.5" customHeight="1" x14ac:dyDescent="0.25">
      <c r="A997" s="143" t="str">
        <f t="shared" si="304"/>
        <v>933.</v>
      </c>
      <c r="B997" s="71" t="s">
        <v>1659</v>
      </c>
      <c r="C997" s="52">
        <v>1994</v>
      </c>
      <c r="D997" s="143" t="s">
        <v>3015</v>
      </c>
      <c r="E997" s="143" t="s">
        <v>3016</v>
      </c>
      <c r="F997" s="52">
        <v>5</v>
      </c>
      <c r="G997" s="52">
        <v>6</v>
      </c>
      <c r="H997" s="8">
        <v>4764.8</v>
      </c>
      <c r="I997" s="8">
        <v>4218.8</v>
      </c>
      <c r="J997" s="8">
        <v>4218.8</v>
      </c>
      <c r="K997" s="142">
        <v>203</v>
      </c>
      <c r="L997" s="8">
        <f t="shared" si="305"/>
        <v>11776900</v>
      </c>
      <c r="M997" s="8"/>
      <c r="N997" s="8"/>
      <c r="O997" s="8"/>
      <c r="P997" s="145">
        <f t="shared" si="306"/>
        <v>11776900</v>
      </c>
      <c r="Q997" s="8">
        <v>11776900</v>
      </c>
      <c r="R997" s="142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35">
        <v>2025</v>
      </c>
      <c r="AG997" s="259"/>
      <c r="AH997" s="29">
        <v>933</v>
      </c>
      <c r="AI997" s="29" t="s">
        <v>155</v>
      </c>
      <c r="AJ997" s="29" t="str">
        <f t="shared" si="308"/>
        <v>933.</v>
      </c>
      <c r="AL997" s="30"/>
    </row>
    <row r="998" spans="1:38" ht="22.5" customHeight="1" x14ac:dyDescent="0.25">
      <c r="A998" s="143" t="str">
        <f t="shared" si="304"/>
        <v>934.</v>
      </c>
      <c r="B998" s="71" t="s">
        <v>1661</v>
      </c>
      <c r="C998" s="52">
        <v>1987</v>
      </c>
      <c r="D998" s="143" t="s">
        <v>3015</v>
      </c>
      <c r="E998" s="143" t="s">
        <v>3017</v>
      </c>
      <c r="F998" s="52">
        <v>5</v>
      </c>
      <c r="G998" s="52">
        <v>7</v>
      </c>
      <c r="H998" s="8">
        <v>5337.7</v>
      </c>
      <c r="I998" s="8">
        <v>4808.5</v>
      </c>
      <c r="J998" s="8">
        <v>4808.5</v>
      </c>
      <c r="K998" s="142">
        <v>238</v>
      </c>
      <c r="L998" s="145">
        <f t="shared" si="305"/>
        <v>8729404</v>
      </c>
      <c r="M998" s="145"/>
      <c r="N998" s="145"/>
      <c r="O998" s="145"/>
      <c r="P998" s="145">
        <f t="shared" si="306"/>
        <v>8729404</v>
      </c>
      <c r="Q998" s="145"/>
      <c r="R998" s="3"/>
      <c r="S998" s="145"/>
      <c r="T998" s="8"/>
      <c r="U998" s="8"/>
      <c r="V998" s="145"/>
      <c r="W998" s="145"/>
      <c r="X998" s="145">
        <v>2773</v>
      </c>
      <c r="Y998" s="145">
        <f>X998*3148</f>
        <v>8729404</v>
      </c>
      <c r="Z998" s="145"/>
      <c r="AA998" s="145"/>
      <c r="AB998" s="43"/>
      <c r="AC998" s="43"/>
      <c r="AD998" s="145"/>
      <c r="AE998" s="145"/>
      <c r="AF998" s="35">
        <v>2025</v>
      </c>
      <c r="AG998" s="259"/>
      <c r="AH998" s="29">
        <v>934</v>
      </c>
      <c r="AI998" s="29" t="s">
        <v>155</v>
      </c>
      <c r="AJ998" s="29" t="str">
        <f t="shared" si="308"/>
        <v>934.</v>
      </c>
      <c r="AL998" s="30"/>
    </row>
    <row r="999" spans="1:38" ht="22.5" customHeight="1" x14ac:dyDescent="0.25">
      <c r="A999" s="143" t="str">
        <f t="shared" si="304"/>
        <v>935.</v>
      </c>
      <c r="B999" s="71" t="s">
        <v>1662</v>
      </c>
      <c r="C999" s="52">
        <v>1991</v>
      </c>
      <c r="D999" s="143" t="s">
        <v>3015</v>
      </c>
      <c r="E999" s="143" t="s">
        <v>3016</v>
      </c>
      <c r="F999" s="52">
        <v>5</v>
      </c>
      <c r="G999" s="52">
        <v>6</v>
      </c>
      <c r="H999" s="8">
        <v>4837.3</v>
      </c>
      <c r="I999" s="8">
        <v>4214.7</v>
      </c>
      <c r="J999" s="8">
        <v>4214.7</v>
      </c>
      <c r="K999" s="142">
        <v>205</v>
      </c>
      <c r="L999" s="145">
        <f t="shared" si="305"/>
        <v>4259947</v>
      </c>
      <c r="M999" s="145"/>
      <c r="N999" s="145"/>
      <c r="O999" s="145"/>
      <c r="P999" s="145">
        <f t="shared" si="306"/>
        <v>4259947</v>
      </c>
      <c r="Q999" s="145"/>
      <c r="R999" s="3"/>
      <c r="S999" s="145"/>
      <c r="T999" s="8">
        <v>1201</v>
      </c>
      <c r="U999" s="8">
        <f>T999*3547</f>
        <v>4259947</v>
      </c>
      <c r="V999" s="145"/>
      <c r="W999" s="145"/>
      <c r="X999" s="145"/>
      <c r="Y999" s="145"/>
      <c r="Z999" s="145"/>
      <c r="AA999" s="145"/>
      <c r="AB999" s="43"/>
      <c r="AC999" s="43"/>
      <c r="AD999" s="145"/>
      <c r="AE999" s="145"/>
      <c r="AF999" s="35">
        <v>2025</v>
      </c>
      <c r="AG999" s="259"/>
      <c r="AH999" s="29">
        <v>935</v>
      </c>
      <c r="AI999" s="29" t="s">
        <v>155</v>
      </c>
      <c r="AJ999" s="29" t="str">
        <f t="shared" si="308"/>
        <v>935.</v>
      </c>
      <c r="AL999" s="30"/>
    </row>
    <row r="1000" spans="1:38" ht="22.5" customHeight="1" x14ac:dyDescent="0.25">
      <c r="A1000" s="143" t="str">
        <f t="shared" si="304"/>
        <v>936.</v>
      </c>
      <c r="B1000" s="77" t="s">
        <v>438</v>
      </c>
      <c r="C1000" s="52">
        <v>1977</v>
      </c>
      <c r="D1000" s="220" t="s">
        <v>3015</v>
      </c>
      <c r="E1000" s="143" t="s">
        <v>3017</v>
      </c>
      <c r="F1000" s="58">
        <v>5</v>
      </c>
      <c r="G1000" s="58">
        <v>6</v>
      </c>
      <c r="H1000" s="145">
        <v>4655</v>
      </c>
      <c r="I1000" s="145">
        <v>4590.2</v>
      </c>
      <c r="J1000" s="145">
        <v>4258.7</v>
      </c>
      <c r="K1000" s="3">
        <v>212</v>
      </c>
      <c r="L1000" s="145">
        <f t="shared" si="305"/>
        <v>10535372.6</v>
      </c>
      <c r="M1000" s="145"/>
      <c r="N1000" s="145"/>
      <c r="O1000" s="145"/>
      <c r="P1000" s="145">
        <f t="shared" si="306"/>
        <v>10535372.6</v>
      </c>
      <c r="Q1000" s="145">
        <f>9229028.6+1306344</f>
        <v>10535372.6</v>
      </c>
      <c r="R1000" s="3"/>
      <c r="S1000" s="145"/>
      <c r="T1000" s="145"/>
      <c r="U1000" s="145"/>
      <c r="V1000" s="145"/>
      <c r="W1000" s="145"/>
      <c r="X1000" s="145"/>
      <c r="Y1000" s="145"/>
      <c r="Z1000" s="145"/>
      <c r="AA1000" s="145"/>
      <c r="AB1000" s="145"/>
      <c r="AC1000" s="145"/>
      <c r="AD1000" s="145"/>
      <c r="AE1000" s="145"/>
      <c r="AF1000" s="35">
        <v>2025</v>
      </c>
      <c r="AG1000" s="259"/>
      <c r="AH1000" s="29">
        <v>936</v>
      </c>
      <c r="AI1000" s="29" t="s">
        <v>155</v>
      </c>
      <c r="AJ1000" s="29" t="str">
        <f t="shared" si="308"/>
        <v>936.</v>
      </c>
      <c r="AL1000" s="30"/>
    </row>
    <row r="1001" spans="1:38" ht="22.5" customHeight="1" x14ac:dyDescent="0.25">
      <c r="A1001" s="143" t="str">
        <f t="shared" si="304"/>
        <v>937.</v>
      </c>
      <c r="B1001" s="71" t="s">
        <v>1664</v>
      </c>
      <c r="C1001" s="52">
        <v>1981</v>
      </c>
      <c r="D1001" s="143" t="s">
        <v>3015</v>
      </c>
      <c r="E1001" s="143" t="s">
        <v>3017</v>
      </c>
      <c r="F1001" s="52">
        <v>5</v>
      </c>
      <c r="G1001" s="52">
        <v>6</v>
      </c>
      <c r="H1001" s="8">
        <v>4496.7</v>
      </c>
      <c r="I1001" s="8">
        <v>4045.9</v>
      </c>
      <c r="J1001" s="8">
        <v>4045.9</v>
      </c>
      <c r="K1001" s="142">
        <v>195</v>
      </c>
      <c r="L1001" s="8">
        <f t="shared" si="305"/>
        <v>9358574.5</v>
      </c>
      <c r="M1001" s="8"/>
      <c r="N1001" s="8"/>
      <c r="O1001" s="8"/>
      <c r="P1001" s="145">
        <f t="shared" si="306"/>
        <v>9358574.5</v>
      </c>
      <c r="Q1001" s="8">
        <v>9358574.5</v>
      </c>
      <c r="R1001" s="142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35">
        <v>2025</v>
      </c>
      <c r="AG1001" s="259"/>
      <c r="AH1001" s="29">
        <v>937</v>
      </c>
      <c r="AI1001" s="29" t="s">
        <v>155</v>
      </c>
      <c r="AJ1001" s="29" t="str">
        <f t="shared" si="308"/>
        <v>937.</v>
      </c>
      <c r="AL1001" s="30"/>
    </row>
    <row r="1002" spans="1:38" ht="22.5" customHeight="1" x14ac:dyDescent="0.25">
      <c r="A1002" s="143" t="str">
        <f t="shared" si="304"/>
        <v>938.</v>
      </c>
      <c r="B1002" s="71" t="s">
        <v>1665</v>
      </c>
      <c r="C1002" s="52">
        <v>1978</v>
      </c>
      <c r="D1002" s="220" t="s">
        <v>3015</v>
      </c>
      <c r="E1002" s="143" t="s">
        <v>3017</v>
      </c>
      <c r="F1002" s="58">
        <v>5</v>
      </c>
      <c r="G1002" s="58">
        <v>2</v>
      </c>
      <c r="H1002" s="145">
        <v>1897.7</v>
      </c>
      <c r="I1002" s="145">
        <v>1732.7</v>
      </c>
      <c r="J1002" s="145">
        <v>1732.7</v>
      </c>
      <c r="K1002" s="3">
        <v>115</v>
      </c>
      <c r="L1002" s="145">
        <f t="shared" si="305"/>
        <v>2153033</v>
      </c>
      <c r="M1002" s="8"/>
      <c r="N1002" s="8"/>
      <c r="O1002" s="8"/>
      <c r="P1002" s="145">
        <f t="shared" si="306"/>
        <v>2153033</v>
      </c>
      <c r="Q1002" s="8">
        <v>422097</v>
      </c>
      <c r="R1002" s="142"/>
      <c r="S1002" s="8"/>
      <c r="T1002" s="8">
        <v>488</v>
      </c>
      <c r="U1002" s="8">
        <f>T1002*3547</f>
        <v>1730936</v>
      </c>
      <c r="V1002" s="8"/>
      <c r="W1002" s="8"/>
      <c r="X1002" s="8"/>
      <c r="Y1002" s="8"/>
      <c r="Z1002" s="8"/>
      <c r="AA1002" s="8"/>
      <c r="AB1002" s="43"/>
      <c r="AC1002" s="43"/>
      <c r="AD1002" s="8"/>
      <c r="AE1002" s="8"/>
      <c r="AF1002" s="35">
        <v>2025</v>
      </c>
      <c r="AG1002" s="259"/>
      <c r="AH1002" s="29">
        <v>938</v>
      </c>
      <c r="AI1002" s="29" t="s">
        <v>155</v>
      </c>
      <c r="AJ1002" s="29" t="str">
        <f t="shared" si="308"/>
        <v>938.</v>
      </c>
      <c r="AL1002" s="30"/>
    </row>
    <row r="1003" spans="1:38" ht="22.5" customHeight="1" x14ac:dyDescent="0.25">
      <c r="A1003" s="143" t="str">
        <f t="shared" si="304"/>
        <v>939.</v>
      </c>
      <c r="B1003" s="71" t="s">
        <v>3051</v>
      </c>
      <c r="C1003" s="52">
        <v>1982</v>
      </c>
      <c r="D1003" s="143" t="s">
        <v>3015</v>
      </c>
      <c r="E1003" s="143" t="s">
        <v>3017</v>
      </c>
      <c r="F1003" s="52">
        <v>5</v>
      </c>
      <c r="G1003" s="52">
        <v>3</v>
      </c>
      <c r="H1003" s="8">
        <v>2263</v>
      </c>
      <c r="I1003" s="145">
        <v>2040.7</v>
      </c>
      <c r="J1003" s="8">
        <v>2040.7</v>
      </c>
      <c r="K1003" s="142">
        <v>100</v>
      </c>
      <c r="L1003" s="8">
        <f t="shared" si="305"/>
        <v>539175</v>
      </c>
      <c r="M1003" s="8"/>
      <c r="N1003" s="8"/>
      <c r="O1003" s="8"/>
      <c r="P1003" s="145">
        <f t="shared" si="306"/>
        <v>539175</v>
      </c>
      <c r="Q1003" s="8">
        <v>539175</v>
      </c>
      <c r="R1003" s="142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35">
        <v>2025</v>
      </c>
      <c r="AG1003" s="259"/>
      <c r="AH1003" s="29">
        <v>939</v>
      </c>
      <c r="AI1003" s="29" t="s">
        <v>155</v>
      </c>
      <c r="AJ1003" s="29" t="str">
        <f t="shared" si="308"/>
        <v>939.</v>
      </c>
      <c r="AL1003" s="29"/>
    </row>
    <row r="1004" spans="1:38" ht="22.5" customHeight="1" x14ac:dyDescent="0.25">
      <c r="A1004" s="143" t="str">
        <f t="shared" si="304"/>
        <v>940.</v>
      </c>
      <c r="B1004" s="71" t="s">
        <v>1667</v>
      </c>
      <c r="C1004" s="52">
        <v>1978</v>
      </c>
      <c r="D1004" s="143" t="s">
        <v>3015</v>
      </c>
      <c r="E1004" s="143" t="s">
        <v>3017</v>
      </c>
      <c r="F1004" s="52">
        <v>5</v>
      </c>
      <c r="G1004" s="52">
        <v>2</v>
      </c>
      <c r="H1004" s="8">
        <v>3779.5</v>
      </c>
      <c r="I1004" s="8">
        <v>3419.4</v>
      </c>
      <c r="J1004" s="8">
        <v>3419.4</v>
      </c>
      <c r="K1004" s="142">
        <v>143</v>
      </c>
      <c r="L1004" s="145">
        <f t="shared" si="305"/>
        <v>3685333</v>
      </c>
      <c r="M1004" s="145"/>
      <c r="N1004" s="145"/>
      <c r="O1004" s="145"/>
      <c r="P1004" s="145">
        <f t="shared" si="306"/>
        <v>3685333</v>
      </c>
      <c r="Q1004" s="145"/>
      <c r="R1004" s="3"/>
      <c r="S1004" s="145"/>
      <c r="T1004" s="8">
        <v>1039</v>
      </c>
      <c r="U1004" s="8">
        <f>T1004*3547</f>
        <v>3685333</v>
      </c>
      <c r="V1004" s="145"/>
      <c r="W1004" s="145"/>
      <c r="X1004" s="145"/>
      <c r="Y1004" s="145"/>
      <c r="Z1004" s="145"/>
      <c r="AA1004" s="145"/>
      <c r="AB1004" s="43"/>
      <c r="AC1004" s="43"/>
      <c r="AD1004" s="145"/>
      <c r="AE1004" s="145"/>
      <c r="AF1004" s="35">
        <v>2025</v>
      </c>
      <c r="AG1004" s="259"/>
      <c r="AH1004" s="29">
        <v>940</v>
      </c>
      <c r="AI1004" s="29" t="s">
        <v>155</v>
      </c>
      <c r="AJ1004" s="29" t="str">
        <f t="shared" si="308"/>
        <v>940.</v>
      </c>
      <c r="AL1004" s="30"/>
    </row>
    <row r="1005" spans="1:38" ht="22.5" customHeight="1" x14ac:dyDescent="0.25">
      <c r="A1005" s="143" t="str">
        <f t="shared" si="304"/>
        <v>941.</v>
      </c>
      <c r="B1005" s="71" t="s">
        <v>1175</v>
      </c>
      <c r="C1005" s="52">
        <v>1983</v>
      </c>
      <c r="D1005" s="143" t="s">
        <v>3015</v>
      </c>
      <c r="E1005" s="143" t="s">
        <v>3016</v>
      </c>
      <c r="F1005" s="52">
        <v>5</v>
      </c>
      <c r="G1005" s="52">
        <v>8</v>
      </c>
      <c r="H1005" s="8">
        <v>4827.8</v>
      </c>
      <c r="I1005" s="145">
        <v>4206.2</v>
      </c>
      <c r="J1005" s="8">
        <v>4206.2</v>
      </c>
      <c r="K1005" s="142">
        <v>206</v>
      </c>
      <c r="L1005" s="145">
        <f t="shared" ref="L1005" si="310">Q1005+S1005+U1005+W1005+Y1005+AA1005+AD1005+AE1005</f>
        <v>3244143</v>
      </c>
      <c r="M1005" s="8"/>
      <c r="N1005" s="8"/>
      <c r="O1005" s="8"/>
      <c r="P1005" s="145">
        <f t="shared" ref="P1005" si="311">L1005</f>
        <v>3244143</v>
      </c>
      <c r="Q1005" s="8"/>
      <c r="R1005" s="142"/>
      <c r="S1005" s="8"/>
      <c r="T1005" s="8"/>
      <c r="U1005" s="8"/>
      <c r="V1005" s="8"/>
      <c r="W1005" s="8"/>
      <c r="X1005" s="8">
        <v>2283</v>
      </c>
      <c r="Y1005" s="8">
        <f>X1005*1421</f>
        <v>3244143</v>
      </c>
      <c r="Z1005" s="8"/>
      <c r="AA1005" s="8"/>
      <c r="AB1005" s="8"/>
      <c r="AC1005" s="8"/>
      <c r="AD1005" s="8"/>
      <c r="AE1005" s="8"/>
      <c r="AF1005" s="35">
        <v>2025</v>
      </c>
      <c r="AG1005" s="259"/>
      <c r="AH1005" s="29">
        <v>941</v>
      </c>
      <c r="AI1005" s="29" t="s">
        <v>155</v>
      </c>
      <c r="AJ1005" s="29" t="str">
        <f t="shared" si="308"/>
        <v>941.</v>
      </c>
      <c r="AL1005" s="30"/>
    </row>
    <row r="1006" spans="1:38" s="65" customFormat="1" ht="22.5" customHeight="1" x14ac:dyDescent="0.25">
      <c r="A1006" s="146"/>
      <c r="B1006" s="74" t="s">
        <v>1215</v>
      </c>
      <c r="C1006" s="52"/>
      <c r="D1006" s="220"/>
      <c r="E1006" s="220"/>
      <c r="F1006" s="58"/>
      <c r="G1006" s="58"/>
      <c r="H1006" s="1">
        <f>SUM(H1007:H1251)</f>
        <v>367518.50000000006</v>
      </c>
      <c r="I1006" s="1">
        <f>SUM(I1007:I1251)</f>
        <v>314163</v>
      </c>
      <c r="J1006" s="1">
        <f>SUM(J1007:J1251)</f>
        <v>295712.57</v>
      </c>
      <c r="K1006" s="46">
        <f>SUM(K1007:K1251)</f>
        <v>16747</v>
      </c>
      <c r="L1006" s="1">
        <f>SUM(L1007:L1251)</f>
        <v>616263117.45000005</v>
      </c>
      <c r="M1006" s="1"/>
      <c r="N1006" s="1"/>
      <c r="O1006" s="1"/>
      <c r="P1006" s="1">
        <f>L1006</f>
        <v>616263117.45000005</v>
      </c>
      <c r="Q1006" s="1">
        <f t="shared" ref="Q1006" si="312">SUM(Q1007:Q1251)</f>
        <v>303921096.55999994</v>
      </c>
      <c r="R1006" s="46"/>
      <c r="S1006" s="1"/>
      <c r="T1006" s="1">
        <f>SUM(T1007:T1251)</f>
        <v>60632.37</v>
      </c>
      <c r="U1006" s="1">
        <f>SUM(U1007:U1251)</f>
        <v>293690404.39000005</v>
      </c>
      <c r="V1006" s="1"/>
      <c r="W1006" s="1"/>
      <c r="X1006" s="1">
        <f>SUM(X1007:X1251)</f>
        <v>9004.7999999999993</v>
      </c>
      <c r="Y1006" s="1">
        <f>SUM(Y1007:Y1251)</f>
        <v>17792031.800000001</v>
      </c>
      <c r="Z1006" s="1">
        <f>SUM(Z1007:Z1251)</f>
        <v>321.10000000000002</v>
      </c>
      <c r="AA1006" s="1">
        <f>SUM(AA1007:AA1251)</f>
        <v>859584.7</v>
      </c>
      <c r="AB1006" s="1"/>
      <c r="AC1006" s="1"/>
      <c r="AD1006" s="1"/>
      <c r="AE1006" s="1"/>
      <c r="AF1006" s="147"/>
      <c r="AG1006" s="260"/>
    </row>
    <row r="1007" spans="1:38" ht="22.5" customHeight="1" x14ac:dyDescent="0.25">
      <c r="A1007" s="143" t="str">
        <f t="shared" ref="A1007:A1070" si="313">AJ1007</f>
        <v>942.</v>
      </c>
      <c r="B1007" s="71" t="s">
        <v>1619</v>
      </c>
      <c r="C1007" s="52">
        <v>1986</v>
      </c>
      <c r="D1007" s="143" t="s">
        <v>3015</v>
      </c>
      <c r="E1007" s="143" t="s">
        <v>3017</v>
      </c>
      <c r="F1007" s="52">
        <v>3</v>
      </c>
      <c r="G1007" s="52">
        <v>5</v>
      </c>
      <c r="H1007" s="8">
        <v>3110.2</v>
      </c>
      <c r="I1007" s="8">
        <v>2919.4</v>
      </c>
      <c r="J1007" s="8">
        <v>2919.4</v>
      </c>
      <c r="K1007" s="142">
        <v>172</v>
      </c>
      <c r="L1007" s="145">
        <f t="shared" ref="L1007:L1053" si="314">Q1007+S1007+U1007+W1007+Y1007+AA1007+AD1007+AE1007</f>
        <v>5214090</v>
      </c>
      <c r="M1007" s="145"/>
      <c r="N1007" s="145"/>
      <c r="O1007" s="145"/>
      <c r="P1007" s="145">
        <f t="shared" ref="P1007:P1053" si="315">L1007</f>
        <v>5214090</v>
      </c>
      <c r="Q1007" s="145"/>
      <c r="R1007" s="3"/>
      <c r="S1007" s="145"/>
      <c r="T1007" s="8">
        <v>1470</v>
      </c>
      <c r="U1007" s="8">
        <f>T1007*3547</f>
        <v>5214090</v>
      </c>
      <c r="V1007" s="145"/>
      <c r="W1007" s="145"/>
      <c r="X1007" s="145"/>
      <c r="Y1007" s="145"/>
      <c r="Z1007" s="145"/>
      <c r="AA1007" s="145"/>
      <c r="AB1007" s="8"/>
      <c r="AC1007" s="8"/>
      <c r="AD1007" s="145"/>
      <c r="AE1007" s="145"/>
      <c r="AF1007" s="35">
        <v>2025</v>
      </c>
      <c r="AG1007" s="259"/>
      <c r="AH1007" s="29">
        <v>942</v>
      </c>
      <c r="AI1007" s="29" t="s">
        <v>155</v>
      </c>
      <c r="AJ1007" s="29" t="str">
        <f t="shared" ref="AJ1007" si="316">CONCATENATE(AH1007,AI1007)</f>
        <v>942.</v>
      </c>
      <c r="AL1007" s="30"/>
    </row>
    <row r="1008" spans="1:38" ht="22.5" customHeight="1" x14ac:dyDescent="0.25">
      <c r="A1008" s="143" t="str">
        <f t="shared" si="313"/>
        <v>943.</v>
      </c>
      <c r="B1008" s="71" t="s">
        <v>1668</v>
      </c>
      <c r="C1008" s="52">
        <v>1973</v>
      </c>
      <c r="D1008" s="220" t="s">
        <v>3015</v>
      </c>
      <c r="E1008" s="143" t="s">
        <v>3017</v>
      </c>
      <c r="F1008" s="58">
        <v>3</v>
      </c>
      <c r="G1008" s="58">
        <v>4</v>
      </c>
      <c r="H1008" s="145">
        <v>3746.6</v>
      </c>
      <c r="I1008" s="145">
        <v>3438.9</v>
      </c>
      <c r="J1008" s="145">
        <v>3438.9</v>
      </c>
      <c r="K1008" s="3">
        <v>192</v>
      </c>
      <c r="L1008" s="8">
        <f t="shared" si="314"/>
        <v>3029572</v>
      </c>
      <c r="M1008" s="8"/>
      <c r="N1008" s="8"/>
      <c r="O1008" s="8"/>
      <c r="P1008" s="145">
        <f t="shared" si="315"/>
        <v>3029572</v>
      </c>
      <c r="Q1008" s="8"/>
      <c r="R1008" s="142"/>
      <c r="S1008" s="8"/>
      <c r="T1008" s="8"/>
      <c r="U1008" s="8"/>
      <c r="V1008" s="8"/>
      <c r="W1008" s="8"/>
      <c r="X1008" s="8">
        <v>2132</v>
      </c>
      <c r="Y1008" s="8">
        <f>X1008*1421</f>
        <v>3029572</v>
      </c>
      <c r="Z1008" s="8"/>
      <c r="AA1008" s="8"/>
      <c r="AB1008" s="8"/>
      <c r="AC1008" s="8"/>
      <c r="AD1008" s="8"/>
      <c r="AE1008" s="8"/>
      <c r="AF1008" s="35">
        <v>2025</v>
      </c>
      <c r="AG1008" s="259"/>
      <c r="AH1008" s="29">
        <v>943</v>
      </c>
      <c r="AI1008" s="29" t="s">
        <v>155</v>
      </c>
      <c r="AJ1008" s="29" t="str">
        <f t="shared" ref="AJ1008:AJ1071" si="317">CONCATENATE(AH1008,AI1008)</f>
        <v>943.</v>
      </c>
      <c r="AL1008" s="30"/>
    </row>
    <row r="1009" spans="1:38" ht="22.5" customHeight="1" x14ac:dyDescent="0.25">
      <c r="A1009" s="143" t="str">
        <f t="shared" si="313"/>
        <v>944.</v>
      </c>
      <c r="B1009" s="71" t="s">
        <v>1669</v>
      </c>
      <c r="C1009" s="52">
        <v>1979</v>
      </c>
      <c r="D1009" s="220" t="s">
        <v>3015</v>
      </c>
      <c r="E1009" s="143" t="s">
        <v>3017</v>
      </c>
      <c r="F1009" s="58">
        <v>5</v>
      </c>
      <c r="G1009" s="58">
        <v>6</v>
      </c>
      <c r="H1009" s="145">
        <v>4871.3</v>
      </c>
      <c r="I1009" s="145">
        <v>4340.5</v>
      </c>
      <c r="J1009" s="145">
        <v>4340.5</v>
      </c>
      <c r="K1009" s="3">
        <v>236</v>
      </c>
      <c r="L1009" s="145">
        <f t="shared" si="314"/>
        <v>4372386.9000000004</v>
      </c>
      <c r="M1009" s="145"/>
      <c r="N1009" s="145"/>
      <c r="O1009" s="145"/>
      <c r="P1009" s="145">
        <f t="shared" si="315"/>
        <v>4372386.9000000004</v>
      </c>
      <c r="Q1009" s="145"/>
      <c r="R1009" s="3"/>
      <c r="S1009" s="145"/>
      <c r="T1009" s="8">
        <v>1232.7</v>
      </c>
      <c r="U1009" s="8">
        <f>T1009*3547</f>
        <v>4372386.9000000004</v>
      </c>
      <c r="V1009" s="145"/>
      <c r="W1009" s="145"/>
      <c r="X1009" s="145"/>
      <c r="Y1009" s="145"/>
      <c r="Z1009" s="145"/>
      <c r="AA1009" s="145"/>
      <c r="AB1009" s="43"/>
      <c r="AC1009" s="43"/>
      <c r="AD1009" s="145"/>
      <c r="AE1009" s="145"/>
      <c r="AF1009" s="35">
        <v>2025</v>
      </c>
      <c r="AG1009" s="259"/>
      <c r="AH1009" s="29">
        <v>944</v>
      </c>
      <c r="AI1009" s="29" t="s">
        <v>155</v>
      </c>
      <c r="AJ1009" s="29" t="str">
        <f t="shared" si="317"/>
        <v>944.</v>
      </c>
      <c r="AL1009" s="30"/>
    </row>
    <row r="1010" spans="1:38" ht="21" customHeight="1" x14ac:dyDescent="0.25">
      <c r="A1010" s="143" t="str">
        <f t="shared" si="313"/>
        <v>945.</v>
      </c>
      <c r="B1010" s="77" t="s">
        <v>427</v>
      </c>
      <c r="C1010" s="52">
        <v>1971</v>
      </c>
      <c r="D1010" s="220" t="s">
        <v>3015</v>
      </c>
      <c r="E1010" s="143" t="s">
        <v>3017</v>
      </c>
      <c r="F1010" s="58">
        <v>2</v>
      </c>
      <c r="G1010" s="58">
        <v>3</v>
      </c>
      <c r="H1010" s="145">
        <v>985.4</v>
      </c>
      <c r="I1010" s="145">
        <v>910.2</v>
      </c>
      <c r="J1010" s="145">
        <v>910.2</v>
      </c>
      <c r="K1010" s="3">
        <v>24</v>
      </c>
      <c r="L1010" s="145">
        <f t="shared" si="314"/>
        <v>5762618</v>
      </c>
      <c r="M1010" s="145"/>
      <c r="N1010" s="145"/>
      <c r="O1010" s="145"/>
      <c r="P1010" s="145">
        <f t="shared" si="315"/>
        <v>5762618</v>
      </c>
      <c r="Q1010" s="145"/>
      <c r="R1010" s="3"/>
      <c r="S1010" s="145"/>
      <c r="T1010" s="145">
        <v>766</v>
      </c>
      <c r="U1010" s="145">
        <f>T1010*7523</f>
        <v>5762618</v>
      </c>
      <c r="V1010" s="145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35">
        <v>2025</v>
      </c>
      <c r="AG1010" s="259"/>
      <c r="AH1010" s="29">
        <v>945</v>
      </c>
      <c r="AI1010" s="29" t="s">
        <v>155</v>
      </c>
      <c r="AJ1010" s="29" t="str">
        <f t="shared" si="317"/>
        <v>945.</v>
      </c>
      <c r="AL1010" s="30"/>
    </row>
    <row r="1011" spans="1:38" ht="22.5" customHeight="1" x14ac:dyDescent="0.25">
      <c r="A1011" s="143" t="str">
        <f t="shared" si="313"/>
        <v>946.</v>
      </c>
      <c r="B1011" s="72" t="s">
        <v>435</v>
      </c>
      <c r="C1011" s="52">
        <v>1951</v>
      </c>
      <c r="D1011" s="143" t="s">
        <v>3015</v>
      </c>
      <c r="E1011" s="143" t="s">
        <v>3017</v>
      </c>
      <c r="F1011" s="52">
        <v>2</v>
      </c>
      <c r="G1011" s="52">
        <v>2</v>
      </c>
      <c r="H1011" s="8">
        <v>878.6</v>
      </c>
      <c r="I1011" s="145">
        <v>849.9</v>
      </c>
      <c r="J1011" s="8">
        <v>849.9</v>
      </c>
      <c r="K1011" s="142">
        <v>28</v>
      </c>
      <c r="L1011" s="8">
        <f t="shared" si="314"/>
        <v>598320</v>
      </c>
      <c r="M1011" s="8"/>
      <c r="N1011" s="8"/>
      <c r="O1011" s="8"/>
      <c r="P1011" s="145">
        <f t="shared" si="315"/>
        <v>598320</v>
      </c>
      <c r="Q1011" s="145">
        <f>450432+147888</f>
        <v>598320</v>
      </c>
      <c r="R1011" s="142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145"/>
      <c r="AE1011" s="145"/>
      <c r="AF1011" s="35">
        <v>2025</v>
      </c>
      <c r="AG1011" s="259"/>
      <c r="AH1011" s="29">
        <v>946</v>
      </c>
      <c r="AI1011" s="29" t="s">
        <v>155</v>
      </c>
      <c r="AJ1011" s="29" t="str">
        <f t="shared" si="317"/>
        <v>946.</v>
      </c>
      <c r="AL1011" s="30"/>
    </row>
    <row r="1012" spans="1:38" ht="22.5" customHeight="1" x14ac:dyDescent="0.25">
      <c r="A1012" s="143" t="str">
        <f t="shared" si="313"/>
        <v>947.</v>
      </c>
      <c r="B1012" s="71" t="s">
        <v>1689</v>
      </c>
      <c r="C1012" s="52">
        <v>1979</v>
      </c>
      <c r="D1012" s="143" t="s">
        <v>3015</v>
      </c>
      <c r="E1012" s="143" t="s">
        <v>3016</v>
      </c>
      <c r="F1012" s="52">
        <v>3</v>
      </c>
      <c r="G1012" s="52">
        <v>3</v>
      </c>
      <c r="H1012" s="8">
        <v>1411</v>
      </c>
      <c r="I1012" s="8">
        <v>1262.4000000000001</v>
      </c>
      <c r="J1012" s="8">
        <v>1262.4000000000001</v>
      </c>
      <c r="K1012" s="142">
        <v>65</v>
      </c>
      <c r="L1012" s="145">
        <f t="shared" si="314"/>
        <v>3647612</v>
      </c>
      <c r="M1012" s="8"/>
      <c r="N1012" s="8"/>
      <c r="O1012" s="8"/>
      <c r="P1012" s="145">
        <f t="shared" si="315"/>
        <v>3647612</v>
      </c>
      <c r="Q1012" s="8">
        <v>1654198</v>
      </c>
      <c r="R1012" s="142"/>
      <c r="S1012" s="8"/>
      <c r="T1012" s="8">
        <v>562</v>
      </c>
      <c r="U1012" s="8">
        <f>T1012*3547</f>
        <v>1993414</v>
      </c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35">
        <v>2025</v>
      </c>
      <c r="AG1012" s="259"/>
      <c r="AH1012" s="29">
        <v>947</v>
      </c>
      <c r="AI1012" s="29" t="s">
        <v>155</v>
      </c>
      <c r="AJ1012" s="29" t="str">
        <f t="shared" si="317"/>
        <v>947.</v>
      </c>
      <c r="AL1012" s="30"/>
    </row>
    <row r="1013" spans="1:38" ht="22.5" customHeight="1" x14ac:dyDescent="0.25">
      <c r="A1013" s="143" t="str">
        <f t="shared" si="313"/>
        <v>948.</v>
      </c>
      <c r="B1013" s="77" t="s">
        <v>453</v>
      </c>
      <c r="C1013" s="52">
        <v>1984</v>
      </c>
      <c r="D1013" s="220" t="s">
        <v>3015</v>
      </c>
      <c r="E1013" s="143" t="s">
        <v>3017</v>
      </c>
      <c r="F1013" s="58">
        <v>3</v>
      </c>
      <c r="G1013" s="58">
        <v>3</v>
      </c>
      <c r="H1013" s="145">
        <v>1404.9</v>
      </c>
      <c r="I1013" s="145">
        <v>1260.5</v>
      </c>
      <c r="J1013" s="145">
        <v>1260.5</v>
      </c>
      <c r="K1013" s="3">
        <v>73</v>
      </c>
      <c r="L1013" s="145">
        <f t="shared" si="314"/>
        <v>2665199</v>
      </c>
      <c r="M1013" s="145"/>
      <c r="N1013" s="145"/>
      <c r="O1013" s="145"/>
      <c r="P1013" s="145">
        <f t="shared" si="315"/>
        <v>2665199</v>
      </c>
      <c r="Q1013" s="145">
        <v>412854</v>
      </c>
      <c r="R1013" s="3"/>
      <c r="S1013" s="145"/>
      <c r="T1013" s="145">
        <v>635</v>
      </c>
      <c r="U1013" s="145">
        <f>T1013*3547</f>
        <v>2252345</v>
      </c>
      <c r="V1013" s="145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35">
        <v>2025</v>
      </c>
      <c r="AG1013" s="259"/>
      <c r="AH1013" s="29">
        <v>948</v>
      </c>
      <c r="AI1013" s="29" t="s">
        <v>155</v>
      </c>
      <c r="AJ1013" s="29" t="str">
        <f t="shared" si="317"/>
        <v>948.</v>
      </c>
      <c r="AL1013" s="30"/>
    </row>
    <row r="1014" spans="1:38" ht="22.5" customHeight="1" x14ac:dyDescent="0.25">
      <c r="A1014" s="143" t="str">
        <f t="shared" si="313"/>
        <v>949.</v>
      </c>
      <c r="B1014" s="77" t="s">
        <v>454</v>
      </c>
      <c r="C1014" s="52">
        <v>1983</v>
      </c>
      <c r="D1014" s="220" t="s">
        <v>3015</v>
      </c>
      <c r="E1014" s="143" t="s">
        <v>3017</v>
      </c>
      <c r="F1014" s="58">
        <v>3</v>
      </c>
      <c r="G1014" s="58">
        <v>2</v>
      </c>
      <c r="H1014" s="145">
        <v>1380.2</v>
      </c>
      <c r="I1014" s="145">
        <v>1287.0999999999999</v>
      </c>
      <c r="J1014" s="145">
        <v>1287.0999999999999</v>
      </c>
      <c r="K1014" s="3">
        <v>54</v>
      </c>
      <c r="L1014" s="145">
        <f t="shared" si="314"/>
        <v>4075959.0999999996</v>
      </c>
      <c r="M1014" s="145"/>
      <c r="N1014" s="145"/>
      <c r="O1014" s="145"/>
      <c r="P1014" s="145">
        <f t="shared" si="315"/>
        <v>4075959.0999999996</v>
      </c>
      <c r="Q1014" s="145">
        <v>1411098</v>
      </c>
      <c r="R1014" s="3"/>
      <c r="S1014" s="145"/>
      <c r="T1014" s="145">
        <v>751.3</v>
      </c>
      <c r="U1014" s="145">
        <f>T1014*3547</f>
        <v>2664861.0999999996</v>
      </c>
      <c r="V1014" s="145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35">
        <v>2025</v>
      </c>
      <c r="AG1014" s="259"/>
      <c r="AH1014" s="29">
        <v>949</v>
      </c>
      <c r="AI1014" s="29" t="s">
        <v>155</v>
      </c>
      <c r="AJ1014" s="29" t="str">
        <f t="shared" si="317"/>
        <v>949.</v>
      </c>
      <c r="AL1014" s="30"/>
    </row>
    <row r="1015" spans="1:38" ht="22.5" customHeight="1" x14ac:dyDescent="0.25">
      <c r="A1015" s="143" t="str">
        <f t="shared" si="313"/>
        <v>950.</v>
      </c>
      <c r="B1015" s="71" t="s">
        <v>1592</v>
      </c>
      <c r="C1015" s="52">
        <v>1978</v>
      </c>
      <c r="D1015" s="143" t="s">
        <v>3015</v>
      </c>
      <c r="E1015" s="143" t="s">
        <v>3017</v>
      </c>
      <c r="F1015" s="52">
        <v>2</v>
      </c>
      <c r="G1015" s="52">
        <v>2</v>
      </c>
      <c r="H1015" s="8">
        <v>745.7</v>
      </c>
      <c r="I1015" s="8">
        <v>456.9</v>
      </c>
      <c r="J1015" s="8">
        <v>456.9</v>
      </c>
      <c r="K1015" s="142">
        <v>47</v>
      </c>
      <c r="L1015" s="8">
        <f t="shared" si="314"/>
        <v>2571864</v>
      </c>
      <c r="M1015" s="8"/>
      <c r="N1015" s="8"/>
      <c r="O1015" s="8"/>
      <c r="P1015" s="145">
        <f t="shared" si="315"/>
        <v>2571864</v>
      </c>
      <c r="Q1015" s="8">
        <v>443664</v>
      </c>
      <c r="R1015" s="142"/>
      <c r="S1015" s="8"/>
      <c r="T1015" s="8">
        <v>600</v>
      </c>
      <c r="U1015" s="8">
        <f>T1015*3547</f>
        <v>2128200</v>
      </c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35">
        <v>2025</v>
      </c>
      <c r="AG1015" s="259"/>
      <c r="AH1015" s="29">
        <v>950</v>
      </c>
      <c r="AI1015" s="29" t="s">
        <v>155</v>
      </c>
      <c r="AJ1015" s="29" t="str">
        <f t="shared" si="317"/>
        <v>950.</v>
      </c>
      <c r="AL1015" s="30"/>
    </row>
    <row r="1016" spans="1:38" ht="22.5" customHeight="1" x14ac:dyDescent="0.25">
      <c r="A1016" s="143" t="str">
        <f t="shared" si="313"/>
        <v>951.</v>
      </c>
      <c r="B1016" s="71" t="s">
        <v>1595</v>
      </c>
      <c r="C1016" s="52">
        <v>1970</v>
      </c>
      <c r="D1016" s="220" t="s">
        <v>3015</v>
      </c>
      <c r="E1016" s="143" t="s">
        <v>3017</v>
      </c>
      <c r="F1016" s="58">
        <v>2</v>
      </c>
      <c r="G1016" s="58">
        <v>2</v>
      </c>
      <c r="H1016" s="145">
        <v>733.3</v>
      </c>
      <c r="I1016" s="145">
        <v>475.7</v>
      </c>
      <c r="J1016" s="145">
        <v>475.57</v>
      </c>
      <c r="K1016" s="3">
        <v>54</v>
      </c>
      <c r="L1016" s="8">
        <f t="shared" si="314"/>
        <v>7411548</v>
      </c>
      <c r="M1016" s="8"/>
      <c r="N1016" s="8"/>
      <c r="O1016" s="8"/>
      <c r="P1016" s="145">
        <f t="shared" si="315"/>
        <v>7411548</v>
      </c>
      <c r="Q1016" s="8">
        <v>640848</v>
      </c>
      <c r="R1016" s="142"/>
      <c r="S1016" s="8"/>
      <c r="T1016" s="8">
        <v>900</v>
      </c>
      <c r="U1016" s="8">
        <f>T1016*7523</f>
        <v>6770700</v>
      </c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35">
        <v>2025</v>
      </c>
      <c r="AG1016" s="259"/>
      <c r="AH1016" s="29">
        <v>951</v>
      </c>
      <c r="AI1016" s="29" t="s">
        <v>155</v>
      </c>
      <c r="AJ1016" s="29" t="str">
        <f t="shared" si="317"/>
        <v>951.</v>
      </c>
      <c r="AL1016" s="30"/>
    </row>
    <row r="1017" spans="1:38" ht="22.5" customHeight="1" x14ac:dyDescent="0.25">
      <c r="A1017" s="143" t="str">
        <f t="shared" si="313"/>
        <v>952.</v>
      </c>
      <c r="B1017" s="71" t="s">
        <v>1598</v>
      </c>
      <c r="C1017" s="52">
        <v>1986</v>
      </c>
      <c r="D1017" s="143" t="s">
        <v>3015</v>
      </c>
      <c r="E1017" s="143" t="s">
        <v>3017</v>
      </c>
      <c r="F1017" s="52">
        <v>3</v>
      </c>
      <c r="G1017" s="52">
        <v>2</v>
      </c>
      <c r="H1017" s="8">
        <v>1483.5</v>
      </c>
      <c r="I1017" s="8">
        <v>1021.9</v>
      </c>
      <c r="J1017" s="8">
        <v>1021.9</v>
      </c>
      <c r="K1017" s="142">
        <v>55</v>
      </c>
      <c r="L1017" s="145">
        <f t="shared" si="314"/>
        <v>1722777.9</v>
      </c>
      <c r="M1017" s="8"/>
      <c r="N1017" s="8"/>
      <c r="O1017" s="8"/>
      <c r="P1017" s="145">
        <f t="shared" si="315"/>
        <v>1722777.9</v>
      </c>
      <c r="Q1017" s="8"/>
      <c r="R1017" s="142"/>
      <c r="S1017" s="8"/>
      <c r="T1017" s="8">
        <v>485.7</v>
      </c>
      <c r="U1017" s="8">
        <f>T1017*3547</f>
        <v>1722777.9</v>
      </c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35">
        <v>2025</v>
      </c>
      <c r="AG1017" s="259"/>
      <c r="AH1017" s="29">
        <v>952</v>
      </c>
      <c r="AI1017" s="29" t="s">
        <v>155</v>
      </c>
      <c r="AJ1017" s="29" t="str">
        <f t="shared" si="317"/>
        <v>952.</v>
      </c>
      <c r="AL1017" s="30"/>
    </row>
    <row r="1018" spans="1:38" ht="22.5" customHeight="1" x14ac:dyDescent="0.25">
      <c r="A1018" s="143" t="str">
        <f t="shared" si="313"/>
        <v>953.</v>
      </c>
      <c r="B1018" s="71" t="s">
        <v>1599</v>
      </c>
      <c r="C1018" s="52">
        <v>1984</v>
      </c>
      <c r="D1018" s="220" t="s">
        <v>3015</v>
      </c>
      <c r="E1018" s="220" t="s">
        <v>3016</v>
      </c>
      <c r="F1018" s="58">
        <v>3</v>
      </c>
      <c r="G1018" s="58">
        <v>2</v>
      </c>
      <c r="H1018" s="145">
        <v>1219.2</v>
      </c>
      <c r="I1018" s="145">
        <v>834.9</v>
      </c>
      <c r="J1018" s="145">
        <v>834.9</v>
      </c>
      <c r="K1018" s="3">
        <v>32</v>
      </c>
      <c r="L1018" s="145">
        <f t="shared" si="314"/>
        <v>450457</v>
      </c>
      <c r="M1018" s="8"/>
      <c r="N1018" s="8"/>
      <c r="O1018" s="8"/>
      <c r="P1018" s="145">
        <f t="shared" si="315"/>
        <v>450457</v>
      </c>
      <c r="Q1018" s="8"/>
      <c r="R1018" s="142"/>
      <c r="S1018" s="8"/>
      <c r="T1018" s="8"/>
      <c r="U1018" s="8"/>
      <c r="V1018" s="8"/>
      <c r="W1018" s="8"/>
      <c r="X1018" s="8">
        <v>317</v>
      </c>
      <c r="Y1018" s="8">
        <f>X1018*1421</f>
        <v>450457</v>
      </c>
      <c r="Z1018" s="8"/>
      <c r="AA1018" s="8"/>
      <c r="AB1018" s="8"/>
      <c r="AC1018" s="8"/>
      <c r="AD1018" s="8"/>
      <c r="AE1018" s="8"/>
      <c r="AF1018" s="35">
        <v>2025</v>
      </c>
      <c r="AG1018" s="259"/>
      <c r="AH1018" s="29">
        <v>953</v>
      </c>
      <c r="AI1018" s="29" t="s">
        <v>155</v>
      </c>
      <c r="AJ1018" s="29" t="str">
        <f t="shared" si="317"/>
        <v>953.</v>
      </c>
      <c r="AL1018" s="30"/>
    </row>
    <row r="1019" spans="1:38" ht="22.5" customHeight="1" x14ac:dyDescent="0.25">
      <c r="A1019" s="143" t="str">
        <f t="shared" si="313"/>
        <v>954.</v>
      </c>
      <c r="B1019" s="71" t="s">
        <v>1609</v>
      </c>
      <c r="C1019" s="52">
        <v>1988</v>
      </c>
      <c r="D1019" s="143" t="s">
        <v>3015</v>
      </c>
      <c r="E1019" s="143" t="s">
        <v>3016</v>
      </c>
      <c r="F1019" s="52">
        <v>3</v>
      </c>
      <c r="G1019" s="52">
        <v>2</v>
      </c>
      <c r="H1019" s="8">
        <v>2033.7</v>
      </c>
      <c r="I1019" s="8">
        <v>1286.0999999999999</v>
      </c>
      <c r="J1019" s="8">
        <v>1286.0999999999999</v>
      </c>
      <c r="K1019" s="142">
        <v>84</v>
      </c>
      <c r="L1019" s="145">
        <f t="shared" si="314"/>
        <v>2082089</v>
      </c>
      <c r="M1019" s="145"/>
      <c r="N1019" s="145"/>
      <c r="O1019" s="145"/>
      <c r="P1019" s="145">
        <f t="shared" si="315"/>
        <v>2082089</v>
      </c>
      <c r="Q1019" s="145"/>
      <c r="R1019" s="3"/>
      <c r="S1019" s="145"/>
      <c r="T1019" s="8">
        <v>587</v>
      </c>
      <c r="U1019" s="8">
        <f>T1019*3547</f>
        <v>2082089</v>
      </c>
      <c r="V1019" s="145"/>
      <c r="W1019" s="145"/>
      <c r="X1019" s="145"/>
      <c r="Y1019" s="145"/>
      <c r="Z1019" s="145"/>
      <c r="AA1019" s="145"/>
      <c r="AB1019" s="43"/>
      <c r="AC1019" s="43"/>
      <c r="AD1019" s="145"/>
      <c r="AE1019" s="145"/>
      <c r="AF1019" s="35">
        <v>2025</v>
      </c>
      <c r="AG1019" s="259"/>
      <c r="AH1019" s="29">
        <v>954</v>
      </c>
      <c r="AI1019" s="29" t="s">
        <v>155</v>
      </c>
      <c r="AJ1019" s="29" t="str">
        <f t="shared" si="317"/>
        <v>954.</v>
      </c>
      <c r="AL1019" s="30"/>
    </row>
    <row r="1020" spans="1:38" ht="22.5" customHeight="1" x14ac:dyDescent="0.25">
      <c r="A1020" s="143" t="str">
        <f t="shared" si="313"/>
        <v>955.</v>
      </c>
      <c r="B1020" s="77" t="s">
        <v>395</v>
      </c>
      <c r="C1020" s="52">
        <v>1981</v>
      </c>
      <c r="D1020" s="220" t="s">
        <v>3015</v>
      </c>
      <c r="E1020" s="220" t="s">
        <v>3016</v>
      </c>
      <c r="F1020" s="58">
        <v>2</v>
      </c>
      <c r="G1020" s="58">
        <v>2</v>
      </c>
      <c r="H1020" s="145">
        <v>986.7</v>
      </c>
      <c r="I1020" s="145">
        <v>554</v>
      </c>
      <c r="J1020" s="145">
        <v>554</v>
      </c>
      <c r="K1020" s="3">
        <v>6</v>
      </c>
      <c r="L1020" s="145">
        <f t="shared" si="314"/>
        <v>3385350</v>
      </c>
      <c r="M1020" s="145"/>
      <c r="N1020" s="145"/>
      <c r="O1020" s="145"/>
      <c r="P1020" s="145">
        <f t="shared" si="315"/>
        <v>3385350</v>
      </c>
      <c r="Q1020" s="145"/>
      <c r="R1020" s="3"/>
      <c r="S1020" s="145"/>
      <c r="T1020" s="145">
        <v>450</v>
      </c>
      <c r="U1020" s="145">
        <f>T1020*7523</f>
        <v>3385350</v>
      </c>
      <c r="V1020" s="145"/>
      <c r="W1020" s="145"/>
      <c r="X1020" s="145"/>
      <c r="Y1020" s="145"/>
      <c r="Z1020" s="145"/>
      <c r="AA1020" s="145"/>
      <c r="AB1020" s="145"/>
      <c r="AC1020" s="145"/>
      <c r="AD1020" s="145"/>
      <c r="AE1020" s="145"/>
      <c r="AF1020" s="35">
        <v>2025</v>
      </c>
      <c r="AG1020" s="259"/>
      <c r="AH1020" s="29">
        <v>955</v>
      </c>
      <c r="AI1020" s="29" t="s">
        <v>155</v>
      </c>
      <c r="AJ1020" s="29" t="str">
        <f t="shared" si="317"/>
        <v>955.</v>
      </c>
      <c r="AL1020" s="30"/>
    </row>
    <row r="1021" spans="1:38" ht="22.5" customHeight="1" x14ac:dyDescent="0.25">
      <c r="A1021" s="143" t="str">
        <f t="shared" si="313"/>
        <v>956.</v>
      </c>
      <c r="B1021" s="71" t="s">
        <v>459</v>
      </c>
      <c r="C1021" s="52">
        <v>1981</v>
      </c>
      <c r="D1021" s="143" t="s">
        <v>3015</v>
      </c>
      <c r="E1021" s="143" t="s">
        <v>3016</v>
      </c>
      <c r="F1021" s="52">
        <v>3</v>
      </c>
      <c r="G1021" s="52">
        <v>2</v>
      </c>
      <c r="H1021" s="8">
        <v>1341.9</v>
      </c>
      <c r="I1021" s="145">
        <v>860.8</v>
      </c>
      <c r="J1021" s="8">
        <v>860.8</v>
      </c>
      <c r="K1021" s="142">
        <v>60</v>
      </c>
      <c r="L1021" s="8">
        <f t="shared" si="314"/>
        <v>3385350</v>
      </c>
      <c r="M1021" s="8"/>
      <c r="N1021" s="8"/>
      <c r="O1021" s="8"/>
      <c r="P1021" s="145">
        <f t="shared" si="315"/>
        <v>3385350</v>
      </c>
      <c r="Q1021" s="8"/>
      <c r="R1021" s="142"/>
      <c r="S1021" s="8"/>
      <c r="T1021" s="8">
        <v>450</v>
      </c>
      <c r="U1021" s="8">
        <f>T1021*7523</f>
        <v>3385350</v>
      </c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35">
        <v>2025</v>
      </c>
      <c r="AG1021" s="259"/>
      <c r="AH1021" s="29">
        <v>956</v>
      </c>
      <c r="AI1021" s="29" t="s">
        <v>155</v>
      </c>
      <c r="AJ1021" s="29" t="str">
        <f t="shared" si="317"/>
        <v>956.</v>
      </c>
      <c r="AL1021" s="29"/>
    </row>
    <row r="1022" spans="1:38" ht="22.5" customHeight="1" x14ac:dyDescent="0.25">
      <c r="A1022" s="143" t="str">
        <f t="shared" si="313"/>
        <v>957.</v>
      </c>
      <c r="B1022" s="71" t="s">
        <v>462</v>
      </c>
      <c r="C1022" s="52">
        <v>1986</v>
      </c>
      <c r="D1022" s="143" t="s">
        <v>3015</v>
      </c>
      <c r="E1022" s="143" t="s">
        <v>3017</v>
      </c>
      <c r="F1022" s="52">
        <v>4</v>
      </c>
      <c r="G1022" s="52">
        <v>1</v>
      </c>
      <c r="H1022" s="8">
        <v>909.2</v>
      </c>
      <c r="I1022" s="145">
        <v>790</v>
      </c>
      <c r="J1022" s="8">
        <v>790</v>
      </c>
      <c r="K1022" s="142">
        <v>49</v>
      </c>
      <c r="L1022" s="8">
        <f t="shared" ref="L1022:L1033" si="318">Q1022+S1022+U1022+W1022+Y1022+AA1022+AD1022+AE1022</f>
        <v>415935</v>
      </c>
      <c r="M1022" s="8"/>
      <c r="N1022" s="8"/>
      <c r="O1022" s="8"/>
      <c r="P1022" s="145">
        <f t="shared" ref="P1022:P1033" si="319">L1022</f>
        <v>415935</v>
      </c>
      <c r="Q1022" s="8">
        <v>415935</v>
      </c>
      <c r="R1022" s="142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35">
        <v>2025</v>
      </c>
      <c r="AG1022" s="259"/>
      <c r="AH1022" s="29">
        <v>957</v>
      </c>
      <c r="AI1022" s="29" t="s">
        <v>155</v>
      </c>
      <c r="AJ1022" s="29" t="str">
        <f t="shared" si="317"/>
        <v>957.</v>
      </c>
      <c r="AL1022" s="29"/>
    </row>
    <row r="1023" spans="1:38" ht="22.5" customHeight="1" x14ac:dyDescent="0.25">
      <c r="A1023" s="143" t="str">
        <f t="shared" si="313"/>
        <v>958.</v>
      </c>
      <c r="B1023" s="71" t="s">
        <v>1621</v>
      </c>
      <c r="C1023" s="52">
        <v>1982</v>
      </c>
      <c r="D1023" s="220" t="s">
        <v>3015</v>
      </c>
      <c r="E1023" s="143" t="s">
        <v>3017</v>
      </c>
      <c r="F1023" s="58">
        <v>2</v>
      </c>
      <c r="G1023" s="58">
        <v>2</v>
      </c>
      <c r="H1023" s="145">
        <v>623.70000000000005</v>
      </c>
      <c r="I1023" s="145">
        <v>569.70000000000005</v>
      </c>
      <c r="J1023" s="145">
        <v>569.70000000000005</v>
      </c>
      <c r="K1023" s="3">
        <v>28</v>
      </c>
      <c r="L1023" s="8">
        <f t="shared" si="318"/>
        <v>1514569</v>
      </c>
      <c r="M1023" s="8"/>
      <c r="N1023" s="8"/>
      <c r="O1023" s="8"/>
      <c r="P1023" s="145">
        <f t="shared" si="319"/>
        <v>1514569</v>
      </c>
      <c r="Q1023" s="8"/>
      <c r="R1023" s="142"/>
      <c r="S1023" s="8"/>
      <c r="T1023" s="8">
        <v>427</v>
      </c>
      <c r="U1023" s="8">
        <f>T1023*3547</f>
        <v>1514569</v>
      </c>
      <c r="V1023" s="8"/>
      <c r="W1023" s="8"/>
      <c r="X1023" s="8"/>
      <c r="Y1023" s="8"/>
      <c r="Z1023" s="8"/>
      <c r="AA1023" s="8"/>
      <c r="AB1023" s="43"/>
      <c r="AC1023" s="43"/>
      <c r="AD1023" s="8"/>
      <c r="AE1023" s="8"/>
      <c r="AF1023" s="35">
        <v>2025</v>
      </c>
      <c r="AG1023" s="259"/>
      <c r="AH1023" s="29">
        <v>958</v>
      </c>
      <c r="AI1023" s="29" t="s">
        <v>155</v>
      </c>
      <c r="AJ1023" s="29" t="str">
        <f t="shared" si="317"/>
        <v>958.</v>
      </c>
      <c r="AL1023" s="30"/>
    </row>
    <row r="1024" spans="1:38" ht="22.5" customHeight="1" x14ac:dyDescent="0.25">
      <c r="A1024" s="143" t="str">
        <f t="shared" si="313"/>
        <v>959.</v>
      </c>
      <c r="B1024" s="71" t="s">
        <v>1616</v>
      </c>
      <c r="C1024" s="52">
        <v>1985</v>
      </c>
      <c r="D1024" s="220" t="s">
        <v>3015</v>
      </c>
      <c r="E1024" s="143" t="s">
        <v>3017</v>
      </c>
      <c r="F1024" s="58">
        <v>4</v>
      </c>
      <c r="G1024" s="58">
        <v>1</v>
      </c>
      <c r="H1024" s="145">
        <v>897.1</v>
      </c>
      <c r="I1024" s="145">
        <v>777.9</v>
      </c>
      <c r="J1024" s="145">
        <v>777.9</v>
      </c>
      <c r="K1024" s="3">
        <v>52</v>
      </c>
      <c r="L1024" s="8">
        <f t="shared" si="318"/>
        <v>3234890</v>
      </c>
      <c r="M1024" s="8"/>
      <c r="N1024" s="8"/>
      <c r="O1024" s="8"/>
      <c r="P1024" s="145">
        <f t="shared" si="319"/>
        <v>3234890</v>
      </c>
      <c r="Q1024" s="8"/>
      <c r="R1024" s="142"/>
      <c r="S1024" s="8"/>
      <c r="T1024" s="8">
        <v>430</v>
      </c>
      <c r="U1024" s="8">
        <f>T1024*7523</f>
        <v>3234890</v>
      </c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35">
        <v>2025</v>
      </c>
      <c r="AG1024" s="259"/>
      <c r="AH1024" s="29">
        <v>959</v>
      </c>
      <c r="AI1024" s="29" t="s">
        <v>155</v>
      </c>
      <c r="AJ1024" s="29" t="str">
        <f t="shared" si="317"/>
        <v>959.</v>
      </c>
      <c r="AL1024" s="30"/>
    </row>
    <row r="1025" spans="1:38" ht="22.5" customHeight="1" x14ac:dyDescent="0.25">
      <c r="A1025" s="143" t="str">
        <f t="shared" si="313"/>
        <v>960.</v>
      </c>
      <c r="B1025" s="71" t="s">
        <v>474</v>
      </c>
      <c r="C1025" s="52">
        <v>1983</v>
      </c>
      <c r="D1025" s="143" t="s">
        <v>3015</v>
      </c>
      <c r="E1025" s="143" t="s">
        <v>3016</v>
      </c>
      <c r="F1025" s="52">
        <v>5</v>
      </c>
      <c r="G1025" s="52">
        <v>3</v>
      </c>
      <c r="H1025" s="8">
        <v>3188.9</v>
      </c>
      <c r="I1025" s="145">
        <v>1895</v>
      </c>
      <c r="J1025" s="8">
        <v>1985</v>
      </c>
      <c r="K1025" s="142">
        <v>169</v>
      </c>
      <c r="L1025" s="8">
        <f t="shared" si="318"/>
        <v>2976246</v>
      </c>
      <c r="M1025" s="8"/>
      <c r="N1025" s="8"/>
      <c r="O1025" s="8"/>
      <c r="P1025" s="145">
        <f t="shared" si="319"/>
        <v>2976246</v>
      </c>
      <c r="Q1025" s="8">
        <v>2976246</v>
      </c>
      <c r="R1025" s="142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35">
        <v>2025</v>
      </c>
      <c r="AG1025" s="259"/>
      <c r="AH1025" s="29">
        <v>960</v>
      </c>
      <c r="AI1025" s="29" t="s">
        <v>155</v>
      </c>
      <c r="AJ1025" s="29" t="str">
        <f t="shared" si="317"/>
        <v>960.</v>
      </c>
      <c r="AL1025" s="29"/>
    </row>
    <row r="1026" spans="1:38" ht="22.5" customHeight="1" x14ac:dyDescent="0.25">
      <c r="A1026" s="143" t="str">
        <f t="shared" si="313"/>
        <v>961.</v>
      </c>
      <c r="B1026" s="71" t="s">
        <v>1636</v>
      </c>
      <c r="C1026" s="52">
        <v>1990</v>
      </c>
      <c r="D1026" s="143" t="s">
        <v>3015</v>
      </c>
      <c r="E1026" s="143" t="s">
        <v>3017</v>
      </c>
      <c r="F1026" s="52">
        <v>2</v>
      </c>
      <c r="G1026" s="52">
        <v>3</v>
      </c>
      <c r="H1026" s="8">
        <v>895.3</v>
      </c>
      <c r="I1026" s="8">
        <v>540.20000000000005</v>
      </c>
      <c r="J1026" s="8">
        <v>540.20000000000005</v>
      </c>
      <c r="K1026" s="142">
        <v>55</v>
      </c>
      <c r="L1026" s="8">
        <f t="shared" si="318"/>
        <v>1773500</v>
      </c>
      <c r="M1026" s="8"/>
      <c r="N1026" s="8"/>
      <c r="O1026" s="8"/>
      <c r="P1026" s="145">
        <f t="shared" si="319"/>
        <v>1773500</v>
      </c>
      <c r="Q1026" s="8"/>
      <c r="R1026" s="142"/>
      <c r="S1026" s="8"/>
      <c r="T1026" s="8">
        <v>500</v>
      </c>
      <c r="U1026" s="8">
        <f>T1026*3547</f>
        <v>1773500</v>
      </c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35">
        <v>2025</v>
      </c>
      <c r="AG1026" s="259"/>
      <c r="AH1026" s="29">
        <v>961</v>
      </c>
      <c r="AI1026" s="29" t="s">
        <v>155</v>
      </c>
      <c r="AJ1026" s="29" t="str">
        <f t="shared" si="317"/>
        <v>961.</v>
      </c>
      <c r="AL1026" s="30"/>
    </row>
    <row r="1027" spans="1:38" ht="22.5" customHeight="1" x14ac:dyDescent="0.25">
      <c r="A1027" s="143" t="str">
        <f t="shared" si="313"/>
        <v>962.</v>
      </c>
      <c r="B1027" s="71" t="s">
        <v>1650</v>
      </c>
      <c r="C1027" s="52">
        <v>1988</v>
      </c>
      <c r="D1027" s="143" t="s">
        <v>3015</v>
      </c>
      <c r="E1027" s="143" t="s">
        <v>3017</v>
      </c>
      <c r="F1027" s="52">
        <v>3</v>
      </c>
      <c r="G1027" s="52">
        <v>2</v>
      </c>
      <c r="H1027" s="8">
        <v>1480.3</v>
      </c>
      <c r="I1027" s="8">
        <v>1390.1</v>
      </c>
      <c r="J1027" s="8">
        <v>1390.1</v>
      </c>
      <c r="K1027" s="142">
        <v>124</v>
      </c>
      <c r="L1027" s="8">
        <f t="shared" si="318"/>
        <v>2865976</v>
      </c>
      <c r="M1027" s="8"/>
      <c r="N1027" s="8"/>
      <c r="O1027" s="8"/>
      <c r="P1027" s="145">
        <f t="shared" si="319"/>
        <v>2865976</v>
      </c>
      <c r="Q1027" s="8"/>
      <c r="R1027" s="142"/>
      <c r="S1027" s="8"/>
      <c r="T1027" s="8">
        <v>808</v>
      </c>
      <c r="U1027" s="8">
        <f>T1027*3547</f>
        <v>2865976</v>
      </c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35">
        <v>2025</v>
      </c>
      <c r="AG1027" s="259"/>
      <c r="AH1027" s="29">
        <v>962</v>
      </c>
      <c r="AI1027" s="29" t="s">
        <v>155</v>
      </c>
      <c r="AJ1027" s="29" t="str">
        <f t="shared" si="317"/>
        <v>962.</v>
      </c>
      <c r="AL1027" s="30"/>
    </row>
    <row r="1028" spans="1:38" ht="22.5" customHeight="1" x14ac:dyDescent="0.25">
      <c r="A1028" s="143" t="str">
        <f t="shared" si="313"/>
        <v>963.</v>
      </c>
      <c r="B1028" s="72" t="s">
        <v>520</v>
      </c>
      <c r="C1028" s="52">
        <v>1990</v>
      </c>
      <c r="D1028" s="143" t="s">
        <v>3015</v>
      </c>
      <c r="E1028" s="143" t="s">
        <v>3016</v>
      </c>
      <c r="F1028" s="52">
        <v>3</v>
      </c>
      <c r="G1028" s="52">
        <v>2</v>
      </c>
      <c r="H1028" s="8">
        <v>1320</v>
      </c>
      <c r="I1028" s="145">
        <v>858.2</v>
      </c>
      <c r="J1028" s="8">
        <v>858.2</v>
      </c>
      <c r="K1028" s="142">
        <v>44</v>
      </c>
      <c r="L1028" s="8">
        <f t="shared" si="318"/>
        <v>1600844</v>
      </c>
      <c r="M1028" s="8"/>
      <c r="N1028" s="8"/>
      <c r="O1028" s="8"/>
      <c r="P1028" s="145">
        <f t="shared" si="319"/>
        <v>1600844</v>
      </c>
      <c r="Q1028" s="8">
        <f>990884+609960</f>
        <v>1600844</v>
      </c>
      <c r="R1028" s="142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145"/>
      <c r="AE1028" s="145"/>
      <c r="AF1028" s="35">
        <v>2025</v>
      </c>
      <c r="AG1028" s="259"/>
      <c r="AH1028" s="29">
        <v>963</v>
      </c>
      <c r="AI1028" s="29" t="s">
        <v>155</v>
      </c>
      <c r="AJ1028" s="29" t="str">
        <f t="shared" si="317"/>
        <v>963.</v>
      </c>
      <c r="AL1028" s="30"/>
    </row>
    <row r="1029" spans="1:38" ht="22.5" customHeight="1" x14ac:dyDescent="0.25">
      <c r="A1029" s="143" t="str">
        <f t="shared" si="313"/>
        <v>964.</v>
      </c>
      <c r="B1029" s="71" t="s">
        <v>476</v>
      </c>
      <c r="C1029" s="52">
        <v>1990</v>
      </c>
      <c r="D1029" s="143" t="s">
        <v>3015</v>
      </c>
      <c r="E1029" s="143" t="s">
        <v>3016</v>
      </c>
      <c r="F1029" s="52">
        <v>3</v>
      </c>
      <c r="G1029" s="52">
        <v>2</v>
      </c>
      <c r="H1029" s="8">
        <v>1325</v>
      </c>
      <c r="I1029" s="145">
        <v>849</v>
      </c>
      <c r="J1029" s="8">
        <v>849</v>
      </c>
      <c r="K1029" s="142">
        <v>47</v>
      </c>
      <c r="L1029" s="8">
        <f t="shared" si="318"/>
        <v>400530</v>
      </c>
      <c r="M1029" s="8"/>
      <c r="N1029" s="8"/>
      <c r="O1029" s="8"/>
      <c r="P1029" s="145">
        <f t="shared" si="319"/>
        <v>400530</v>
      </c>
      <c r="Q1029" s="8">
        <v>400530</v>
      </c>
      <c r="R1029" s="142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35">
        <v>2025</v>
      </c>
      <c r="AG1029" s="259"/>
      <c r="AH1029" s="29">
        <v>964</v>
      </c>
      <c r="AI1029" s="29" t="s">
        <v>155</v>
      </c>
      <c r="AJ1029" s="29" t="str">
        <f t="shared" si="317"/>
        <v>964.</v>
      </c>
      <c r="AL1029" s="29"/>
    </row>
    <row r="1030" spans="1:38" ht="22.5" customHeight="1" x14ac:dyDescent="0.25">
      <c r="A1030" s="143" t="str">
        <f t="shared" si="313"/>
        <v>965.</v>
      </c>
      <c r="B1030" s="77" t="s">
        <v>419</v>
      </c>
      <c r="C1030" s="52">
        <v>1977</v>
      </c>
      <c r="D1030" s="220" t="s">
        <v>3015</v>
      </c>
      <c r="E1030" s="143" t="s">
        <v>3017</v>
      </c>
      <c r="F1030" s="58">
        <v>2</v>
      </c>
      <c r="G1030" s="58">
        <v>2</v>
      </c>
      <c r="H1030" s="145">
        <v>1199.7</v>
      </c>
      <c r="I1030" s="145">
        <v>757.9</v>
      </c>
      <c r="J1030" s="145">
        <v>757.9</v>
      </c>
      <c r="K1030" s="3">
        <v>53</v>
      </c>
      <c r="L1030" s="145">
        <f t="shared" si="318"/>
        <v>957430</v>
      </c>
      <c r="M1030" s="145"/>
      <c r="N1030" s="145"/>
      <c r="O1030" s="145"/>
      <c r="P1030" s="145">
        <f t="shared" si="319"/>
        <v>957430</v>
      </c>
      <c r="Q1030" s="145">
        <v>957430</v>
      </c>
      <c r="R1030" s="3"/>
      <c r="S1030" s="145"/>
      <c r="T1030" s="145"/>
      <c r="U1030" s="145"/>
      <c r="V1030" s="145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35">
        <v>2025</v>
      </c>
      <c r="AG1030" s="259"/>
      <c r="AH1030" s="29">
        <v>965</v>
      </c>
      <c r="AI1030" s="29" t="s">
        <v>155</v>
      </c>
      <c r="AJ1030" s="29" t="str">
        <f t="shared" si="317"/>
        <v>965.</v>
      </c>
      <c r="AL1030" s="30"/>
    </row>
    <row r="1031" spans="1:38" ht="22.5" customHeight="1" x14ac:dyDescent="0.25">
      <c r="A1031" s="143" t="str">
        <f t="shared" si="313"/>
        <v>966.</v>
      </c>
      <c r="B1031" s="72" t="s">
        <v>525</v>
      </c>
      <c r="C1031" s="52">
        <v>1978</v>
      </c>
      <c r="D1031" s="143" t="s">
        <v>3015</v>
      </c>
      <c r="E1031" s="143" t="s">
        <v>3016</v>
      </c>
      <c r="F1031" s="52">
        <v>5</v>
      </c>
      <c r="G1031" s="52">
        <v>5</v>
      </c>
      <c r="H1031" s="8">
        <v>3996.4</v>
      </c>
      <c r="I1031" s="145">
        <v>3502.9</v>
      </c>
      <c r="J1031" s="8">
        <v>3502.9</v>
      </c>
      <c r="K1031" s="142">
        <v>162</v>
      </c>
      <c r="L1031" s="8">
        <f t="shared" si="318"/>
        <v>9358100</v>
      </c>
      <c r="M1031" s="8"/>
      <c r="N1031" s="8"/>
      <c r="O1031" s="8"/>
      <c r="P1031" s="145">
        <f t="shared" si="319"/>
        <v>9358100</v>
      </c>
      <c r="Q1031" s="8">
        <f>7715900+1642200</f>
        <v>9358100</v>
      </c>
      <c r="R1031" s="142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145"/>
      <c r="AF1031" s="35">
        <v>2025</v>
      </c>
      <c r="AG1031" s="259"/>
      <c r="AH1031" s="29">
        <v>966</v>
      </c>
      <c r="AI1031" s="29" t="s">
        <v>155</v>
      </c>
      <c r="AJ1031" s="29" t="str">
        <f t="shared" si="317"/>
        <v>966.</v>
      </c>
      <c r="AL1031" s="30"/>
    </row>
    <row r="1032" spans="1:38" ht="22.5" customHeight="1" x14ac:dyDescent="0.25">
      <c r="A1032" s="143" t="str">
        <f t="shared" si="313"/>
        <v>967.</v>
      </c>
      <c r="B1032" s="54" t="s">
        <v>526</v>
      </c>
      <c r="C1032" s="52">
        <v>1980</v>
      </c>
      <c r="D1032" s="143" t="s">
        <v>3015</v>
      </c>
      <c r="E1032" s="143" t="s">
        <v>3016</v>
      </c>
      <c r="F1032" s="52">
        <v>5</v>
      </c>
      <c r="G1032" s="52">
        <v>5</v>
      </c>
      <c r="H1032" s="8">
        <v>4068.2</v>
      </c>
      <c r="I1032" s="145">
        <v>3516.2</v>
      </c>
      <c r="J1032" s="8">
        <v>3516.2</v>
      </c>
      <c r="K1032" s="142">
        <v>164</v>
      </c>
      <c r="L1032" s="8">
        <f t="shared" si="318"/>
        <v>1642200</v>
      </c>
      <c r="M1032" s="8"/>
      <c r="N1032" s="8"/>
      <c r="O1032" s="8"/>
      <c r="P1032" s="145">
        <f t="shared" si="319"/>
        <v>1642200</v>
      </c>
      <c r="Q1032" s="8">
        <v>1642200</v>
      </c>
      <c r="R1032" s="142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145"/>
      <c r="AF1032" s="35">
        <v>2025</v>
      </c>
      <c r="AG1032" s="259"/>
      <c r="AH1032" s="29">
        <v>967</v>
      </c>
      <c r="AI1032" s="29" t="s">
        <v>155</v>
      </c>
      <c r="AJ1032" s="29" t="str">
        <f t="shared" si="317"/>
        <v>967.</v>
      </c>
      <c r="AL1032" s="30"/>
    </row>
    <row r="1033" spans="1:38" ht="22.5" customHeight="1" x14ac:dyDescent="0.25">
      <c r="A1033" s="143" t="str">
        <f t="shared" si="313"/>
        <v>968.</v>
      </c>
      <c r="B1033" s="54" t="s">
        <v>528</v>
      </c>
      <c r="C1033" s="52">
        <v>1983</v>
      </c>
      <c r="D1033" s="143" t="s">
        <v>3015</v>
      </c>
      <c r="E1033" s="143" t="s">
        <v>3017</v>
      </c>
      <c r="F1033" s="52">
        <v>5</v>
      </c>
      <c r="G1033" s="52">
        <v>2</v>
      </c>
      <c r="H1033" s="8">
        <v>1514.6</v>
      </c>
      <c r="I1033" s="145">
        <v>1364.8</v>
      </c>
      <c r="J1033" s="8">
        <v>1364.8</v>
      </c>
      <c r="K1033" s="142">
        <v>71</v>
      </c>
      <c r="L1033" s="8">
        <f t="shared" si="318"/>
        <v>455988</v>
      </c>
      <c r="M1033" s="8"/>
      <c r="N1033" s="8"/>
      <c r="O1033" s="8"/>
      <c r="P1033" s="145">
        <f t="shared" si="319"/>
        <v>455988</v>
      </c>
      <c r="Q1033" s="8">
        <v>455988</v>
      </c>
      <c r="R1033" s="142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145"/>
      <c r="AF1033" s="35">
        <v>2025</v>
      </c>
      <c r="AG1033" s="259"/>
      <c r="AH1033" s="29">
        <v>968</v>
      </c>
      <c r="AI1033" s="29" t="s">
        <v>155</v>
      </c>
      <c r="AJ1033" s="29" t="str">
        <f t="shared" si="317"/>
        <v>968.</v>
      </c>
      <c r="AL1033" s="30"/>
    </row>
    <row r="1034" spans="1:38" ht="22.5" customHeight="1" x14ac:dyDescent="0.25">
      <c r="A1034" s="143" t="str">
        <f t="shared" si="313"/>
        <v>969.</v>
      </c>
      <c r="B1034" s="71" t="s">
        <v>1675</v>
      </c>
      <c r="C1034" s="52">
        <v>1994</v>
      </c>
      <c r="D1034" s="143" t="s">
        <v>3015</v>
      </c>
      <c r="E1034" s="143" t="s">
        <v>3017</v>
      </c>
      <c r="F1034" s="52">
        <v>3</v>
      </c>
      <c r="G1034" s="52">
        <v>3</v>
      </c>
      <c r="H1034" s="8">
        <v>1514.3</v>
      </c>
      <c r="I1034" s="8">
        <v>919.5</v>
      </c>
      <c r="J1034" s="8">
        <v>919.5</v>
      </c>
      <c r="K1034" s="142">
        <v>67</v>
      </c>
      <c r="L1034" s="145">
        <f t="shared" ref="L1034:L1035" si="320">Q1034+S1034+U1034+W1034+Y1034+AA1034+AD1034+AE1034</f>
        <v>610038</v>
      </c>
      <c r="M1034" s="8"/>
      <c r="N1034" s="8"/>
      <c r="O1034" s="8"/>
      <c r="P1034" s="145">
        <f t="shared" ref="P1034:P1035" si="321">L1034</f>
        <v>610038</v>
      </c>
      <c r="Q1034" s="8">
        <v>610038</v>
      </c>
      <c r="R1034" s="142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35">
        <v>2025</v>
      </c>
      <c r="AG1034" s="259"/>
      <c r="AH1034" s="29">
        <v>969</v>
      </c>
      <c r="AI1034" s="29" t="s">
        <v>155</v>
      </c>
      <c r="AJ1034" s="29" t="str">
        <f t="shared" si="317"/>
        <v>969.</v>
      </c>
      <c r="AL1034" s="30"/>
    </row>
    <row r="1035" spans="1:38" ht="22.5" customHeight="1" x14ac:dyDescent="0.25">
      <c r="A1035" s="143" t="str">
        <f t="shared" si="313"/>
        <v>970.</v>
      </c>
      <c r="B1035" s="71" t="s">
        <v>1676</v>
      </c>
      <c r="C1035" s="52">
        <v>1982</v>
      </c>
      <c r="D1035" s="143" t="s">
        <v>3015</v>
      </c>
      <c r="E1035" s="143" t="s">
        <v>3017</v>
      </c>
      <c r="F1035" s="52">
        <v>3</v>
      </c>
      <c r="G1035" s="52">
        <v>3</v>
      </c>
      <c r="H1035" s="8">
        <v>1247</v>
      </c>
      <c r="I1035" s="8">
        <v>731.4</v>
      </c>
      <c r="J1035" s="8">
        <v>731.4</v>
      </c>
      <c r="K1035" s="142">
        <v>47</v>
      </c>
      <c r="L1035" s="145">
        <f t="shared" si="320"/>
        <v>2826913</v>
      </c>
      <c r="M1035" s="8"/>
      <c r="N1035" s="8"/>
      <c r="O1035" s="8"/>
      <c r="P1035" s="145">
        <f t="shared" si="321"/>
        <v>2826913</v>
      </c>
      <c r="Q1035" s="8">
        <v>610038</v>
      </c>
      <c r="R1035" s="142"/>
      <c r="S1035" s="8"/>
      <c r="T1035" s="8">
        <v>625</v>
      </c>
      <c r="U1035" s="8">
        <f>T1035*3547</f>
        <v>2216875</v>
      </c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35">
        <v>2025</v>
      </c>
      <c r="AG1035" s="259"/>
      <c r="AH1035" s="29">
        <v>970</v>
      </c>
      <c r="AI1035" s="29" t="s">
        <v>155</v>
      </c>
      <c r="AJ1035" s="29" t="str">
        <f t="shared" si="317"/>
        <v>970.</v>
      </c>
      <c r="AL1035" s="30"/>
    </row>
    <row r="1036" spans="1:38" ht="22.5" customHeight="1" x14ac:dyDescent="0.25">
      <c r="A1036" s="143" t="str">
        <f t="shared" si="313"/>
        <v>971.</v>
      </c>
      <c r="B1036" s="71" t="s">
        <v>480</v>
      </c>
      <c r="C1036" s="52">
        <v>1988</v>
      </c>
      <c r="D1036" s="143" t="s">
        <v>3015</v>
      </c>
      <c r="E1036" s="143" t="s">
        <v>3016</v>
      </c>
      <c r="F1036" s="52">
        <v>3</v>
      </c>
      <c r="G1036" s="52">
        <v>2</v>
      </c>
      <c r="H1036" s="8">
        <v>895.4</v>
      </c>
      <c r="I1036" s="145">
        <v>833.3</v>
      </c>
      <c r="J1036" s="8">
        <v>883.3</v>
      </c>
      <c r="K1036" s="142">
        <v>38</v>
      </c>
      <c r="L1036" s="8">
        <f t="shared" ref="L1036:L1048" si="322">Q1036+S1036+U1036+W1036+Y1036+AA1036+AD1036+AE1036</f>
        <v>591552</v>
      </c>
      <c r="M1036" s="8"/>
      <c r="N1036" s="8"/>
      <c r="O1036" s="8"/>
      <c r="P1036" s="145">
        <f t="shared" ref="P1036:P1048" si="323">L1036</f>
        <v>591552</v>
      </c>
      <c r="Q1036" s="8">
        <v>591552</v>
      </c>
      <c r="R1036" s="142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35">
        <v>2025</v>
      </c>
      <c r="AG1036" s="259"/>
      <c r="AH1036" s="29">
        <v>971</v>
      </c>
      <c r="AI1036" s="29" t="s">
        <v>155</v>
      </c>
      <c r="AJ1036" s="29" t="str">
        <f t="shared" si="317"/>
        <v>971.</v>
      </c>
      <c r="AL1036" s="29"/>
    </row>
    <row r="1037" spans="1:38" ht="22.5" customHeight="1" x14ac:dyDescent="0.25">
      <c r="A1037" s="143" t="str">
        <f t="shared" si="313"/>
        <v>972.</v>
      </c>
      <c r="B1037" s="71" t="s">
        <v>1684</v>
      </c>
      <c r="C1037" s="52">
        <v>1990</v>
      </c>
      <c r="D1037" s="143" t="s">
        <v>3015</v>
      </c>
      <c r="E1037" s="143" t="s">
        <v>3016</v>
      </c>
      <c r="F1037" s="52">
        <v>3</v>
      </c>
      <c r="G1037" s="52">
        <v>3</v>
      </c>
      <c r="H1037" s="8">
        <v>1414.9</v>
      </c>
      <c r="I1037" s="8">
        <v>1285.3</v>
      </c>
      <c r="J1037" s="8">
        <v>1285.3</v>
      </c>
      <c r="K1037" s="142">
        <v>61</v>
      </c>
      <c r="L1037" s="145">
        <f t="shared" si="322"/>
        <v>5160778</v>
      </c>
      <c r="M1037" s="145"/>
      <c r="N1037" s="145"/>
      <c r="O1037" s="145"/>
      <c r="P1037" s="145">
        <f t="shared" si="323"/>
        <v>5160778</v>
      </c>
      <c r="Q1037" s="145"/>
      <c r="R1037" s="3"/>
      <c r="S1037" s="145"/>
      <c r="T1037" s="8">
        <v>686</v>
      </c>
      <c r="U1037" s="8">
        <f>T1037*7523</f>
        <v>5160778</v>
      </c>
      <c r="V1037" s="145"/>
      <c r="W1037" s="145"/>
      <c r="X1037" s="145"/>
      <c r="Y1037" s="145"/>
      <c r="Z1037" s="145"/>
      <c r="AA1037" s="145"/>
      <c r="AB1037" s="8"/>
      <c r="AC1037" s="8"/>
      <c r="AD1037" s="145"/>
      <c r="AE1037" s="145"/>
      <c r="AF1037" s="35">
        <v>2025</v>
      </c>
      <c r="AG1037" s="259"/>
      <c r="AH1037" s="29">
        <v>972</v>
      </c>
      <c r="AI1037" s="29" t="s">
        <v>155</v>
      </c>
      <c r="AJ1037" s="29" t="str">
        <f t="shared" si="317"/>
        <v>972.</v>
      </c>
      <c r="AL1037" s="30"/>
    </row>
    <row r="1038" spans="1:38" ht="22.5" customHeight="1" x14ac:dyDescent="0.25">
      <c r="A1038" s="143" t="str">
        <f t="shared" si="313"/>
        <v>973.</v>
      </c>
      <c r="B1038" s="71" t="s">
        <v>1685</v>
      </c>
      <c r="C1038" s="52">
        <v>1984</v>
      </c>
      <c r="D1038" s="143" t="s">
        <v>3015</v>
      </c>
      <c r="E1038" s="143" t="s">
        <v>3016</v>
      </c>
      <c r="F1038" s="52">
        <v>2</v>
      </c>
      <c r="G1038" s="52">
        <v>2</v>
      </c>
      <c r="H1038" s="8">
        <v>634.5</v>
      </c>
      <c r="I1038" s="8">
        <v>574.70000000000005</v>
      </c>
      <c r="J1038" s="8">
        <v>575.1</v>
      </c>
      <c r="K1038" s="142">
        <v>31</v>
      </c>
      <c r="L1038" s="145">
        <f t="shared" si="322"/>
        <v>3317643</v>
      </c>
      <c r="M1038" s="145"/>
      <c r="N1038" s="145"/>
      <c r="O1038" s="145"/>
      <c r="P1038" s="145">
        <f t="shared" si="323"/>
        <v>3317643</v>
      </c>
      <c r="Q1038" s="145"/>
      <c r="R1038" s="3"/>
      <c r="S1038" s="145"/>
      <c r="T1038" s="8">
        <v>441</v>
      </c>
      <c r="U1038" s="8">
        <f>T1038*7523</f>
        <v>3317643</v>
      </c>
      <c r="V1038" s="145"/>
      <c r="W1038" s="145"/>
      <c r="X1038" s="145"/>
      <c r="Y1038" s="145"/>
      <c r="Z1038" s="145"/>
      <c r="AA1038" s="145"/>
      <c r="AB1038" s="8"/>
      <c r="AC1038" s="8"/>
      <c r="AD1038" s="145"/>
      <c r="AE1038" s="145"/>
      <c r="AF1038" s="35">
        <v>2025</v>
      </c>
      <c r="AG1038" s="259"/>
      <c r="AH1038" s="29">
        <v>973</v>
      </c>
      <c r="AI1038" s="29" t="s">
        <v>155</v>
      </c>
      <c r="AJ1038" s="29" t="str">
        <f t="shared" si="317"/>
        <v>973.</v>
      </c>
      <c r="AL1038" s="30"/>
    </row>
    <row r="1039" spans="1:38" ht="22.5" customHeight="1" x14ac:dyDescent="0.25">
      <c r="A1039" s="143" t="str">
        <f t="shared" si="313"/>
        <v>974.</v>
      </c>
      <c r="B1039" s="72" t="s">
        <v>521</v>
      </c>
      <c r="C1039" s="52">
        <v>1982</v>
      </c>
      <c r="D1039" s="143" t="s">
        <v>3015</v>
      </c>
      <c r="E1039" s="143" t="s">
        <v>3016</v>
      </c>
      <c r="F1039" s="52">
        <v>3</v>
      </c>
      <c r="G1039" s="52">
        <v>2</v>
      </c>
      <c r="H1039" s="8">
        <v>944</v>
      </c>
      <c r="I1039" s="145">
        <v>854</v>
      </c>
      <c r="J1039" s="8">
        <v>854</v>
      </c>
      <c r="K1039" s="142">
        <v>42</v>
      </c>
      <c r="L1039" s="8">
        <f t="shared" si="322"/>
        <v>597714</v>
      </c>
      <c r="M1039" s="8"/>
      <c r="N1039" s="8"/>
      <c r="O1039" s="8"/>
      <c r="P1039" s="145">
        <f t="shared" si="323"/>
        <v>597714</v>
      </c>
      <c r="Q1039" s="8">
        <v>597714</v>
      </c>
      <c r="R1039" s="142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145"/>
      <c r="AF1039" s="35">
        <v>2025</v>
      </c>
      <c r="AG1039" s="259"/>
      <c r="AH1039" s="29">
        <v>974</v>
      </c>
      <c r="AI1039" s="29" t="s">
        <v>155</v>
      </c>
      <c r="AJ1039" s="29" t="str">
        <f t="shared" si="317"/>
        <v>974.</v>
      </c>
      <c r="AL1039" s="30"/>
    </row>
    <row r="1040" spans="1:38" ht="22.5" customHeight="1" x14ac:dyDescent="0.25">
      <c r="A1040" s="143" t="str">
        <f t="shared" si="313"/>
        <v>975.</v>
      </c>
      <c r="B1040" s="72" t="s">
        <v>1136</v>
      </c>
      <c r="C1040" s="52">
        <v>1973</v>
      </c>
      <c r="D1040" s="143" t="s">
        <v>3015</v>
      </c>
      <c r="E1040" s="143" t="s">
        <v>3017</v>
      </c>
      <c r="F1040" s="52">
        <v>2</v>
      </c>
      <c r="G1040" s="52">
        <v>2</v>
      </c>
      <c r="H1040" s="8">
        <v>964.1</v>
      </c>
      <c r="I1040" s="145">
        <v>888.9</v>
      </c>
      <c r="J1040" s="8">
        <v>888.9</v>
      </c>
      <c r="K1040" s="142">
        <v>30</v>
      </c>
      <c r="L1040" s="8">
        <f t="shared" si="322"/>
        <v>971720</v>
      </c>
      <c r="M1040" s="8"/>
      <c r="N1040" s="8"/>
      <c r="O1040" s="8"/>
      <c r="P1040" s="145">
        <f t="shared" si="323"/>
        <v>971720</v>
      </c>
      <c r="Q1040" s="8">
        <v>971720</v>
      </c>
      <c r="R1040" s="142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145"/>
      <c r="AF1040" s="35">
        <v>2025</v>
      </c>
      <c r="AG1040" s="259"/>
      <c r="AH1040" s="29">
        <v>975</v>
      </c>
      <c r="AI1040" s="29" t="s">
        <v>155</v>
      </c>
      <c r="AJ1040" s="29" t="str">
        <f t="shared" si="317"/>
        <v>975.</v>
      </c>
      <c r="AL1040" s="30"/>
    </row>
    <row r="1041" spans="1:38" ht="22.5" customHeight="1" x14ac:dyDescent="0.25">
      <c r="A1041" s="143" t="str">
        <f t="shared" si="313"/>
        <v>976.</v>
      </c>
      <c r="B1041" s="77" t="s">
        <v>452</v>
      </c>
      <c r="C1041" s="52">
        <v>1958</v>
      </c>
      <c r="D1041" s="220" t="s">
        <v>3015</v>
      </c>
      <c r="E1041" s="143" t="s">
        <v>3017</v>
      </c>
      <c r="F1041" s="58">
        <v>2</v>
      </c>
      <c r="G1041" s="58">
        <v>1</v>
      </c>
      <c r="H1041" s="145">
        <v>521.4</v>
      </c>
      <c r="I1041" s="145">
        <v>477.9</v>
      </c>
      <c r="J1041" s="145">
        <v>477.9</v>
      </c>
      <c r="K1041" s="3">
        <v>17</v>
      </c>
      <c r="L1041" s="145">
        <f t="shared" si="322"/>
        <v>1602064.5</v>
      </c>
      <c r="M1041" s="145"/>
      <c r="N1041" s="145"/>
      <c r="O1041" s="145"/>
      <c r="P1041" s="145">
        <f t="shared" si="323"/>
        <v>1602064.5</v>
      </c>
      <c r="Q1041" s="145">
        <v>1602064.5</v>
      </c>
      <c r="R1041" s="3"/>
      <c r="S1041" s="145"/>
      <c r="T1041" s="145"/>
      <c r="U1041" s="145"/>
      <c r="V1041" s="145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35">
        <v>2025</v>
      </c>
      <c r="AG1041" s="259"/>
      <c r="AH1041" s="29">
        <v>976</v>
      </c>
      <c r="AI1041" s="29" t="s">
        <v>155</v>
      </c>
      <c r="AJ1041" s="29" t="str">
        <f t="shared" si="317"/>
        <v>976.</v>
      </c>
      <c r="AL1041" s="30"/>
    </row>
    <row r="1042" spans="1:38" ht="22.5" customHeight="1" x14ac:dyDescent="0.25">
      <c r="A1042" s="143" t="str">
        <f t="shared" si="313"/>
        <v>977.</v>
      </c>
      <c r="B1042" s="71" t="s">
        <v>504</v>
      </c>
      <c r="C1042" s="52">
        <v>1972</v>
      </c>
      <c r="D1042" s="143" t="s">
        <v>3015</v>
      </c>
      <c r="E1042" s="143" t="s">
        <v>3017</v>
      </c>
      <c r="F1042" s="52">
        <v>2</v>
      </c>
      <c r="G1042" s="52">
        <v>1</v>
      </c>
      <c r="H1042" s="8">
        <v>384</v>
      </c>
      <c r="I1042" s="145">
        <v>352.2</v>
      </c>
      <c r="J1042" s="8">
        <v>352.2</v>
      </c>
      <c r="K1042" s="142">
        <v>12</v>
      </c>
      <c r="L1042" s="8">
        <f t="shared" si="322"/>
        <v>1299520</v>
      </c>
      <c r="M1042" s="8"/>
      <c r="N1042" s="8"/>
      <c r="O1042" s="8"/>
      <c r="P1042" s="145">
        <f t="shared" si="323"/>
        <v>1299520</v>
      </c>
      <c r="Q1042" s="8">
        <v>1299520</v>
      </c>
      <c r="R1042" s="142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35">
        <v>2025</v>
      </c>
      <c r="AG1042" s="259"/>
      <c r="AH1042" s="29">
        <v>977</v>
      </c>
      <c r="AI1042" s="29" t="s">
        <v>155</v>
      </c>
      <c r="AJ1042" s="29" t="str">
        <f t="shared" si="317"/>
        <v>977.</v>
      </c>
      <c r="AL1042" s="29"/>
    </row>
    <row r="1043" spans="1:38" ht="22.5" customHeight="1" x14ac:dyDescent="0.25">
      <c r="A1043" s="143" t="str">
        <f t="shared" si="313"/>
        <v>978.</v>
      </c>
      <c r="B1043" s="71" t="s">
        <v>505</v>
      </c>
      <c r="C1043" s="52">
        <v>1981</v>
      </c>
      <c r="D1043" s="143" t="s">
        <v>3015</v>
      </c>
      <c r="E1043" s="143" t="s">
        <v>3017</v>
      </c>
      <c r="F1043" s="52">
        <v>2</v>
      </c>
      <c r="G1043" s="52">
        <v>2</v>
      </c>
      <c r="H1043" s="8">
        <v>847.9</v>
      </c>
      <c r="I1043" s="145">
        <v>780.8</v>
      </c>
      <c r="J1043" s="8">
        <v>780.8</v>
      </c>
      <c r="K1043" s="142">
        <v>25</v>
      </c>
      <c r="L1043" s="8">
        <f t="shared" si="322"/>
        <v>394368</v>
      </c>
      <c r="M1043" s="8"/>
      <c r="N1043" s="8"/>
      <c r="O1043" s="8"/>
      <c r="P1043" s="145">
        <f t="shared" si="323"/>
        <v>394368</v>
      </c>
      <c r="Q1043" s="8">
        <v>394368</v>
      </c>
      <c r="R1043" s="142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35">
        <v>2025</v>
      </c>
      <c r="AG1043" s="259"/>
      <c r="AH1043" s="29">
        <v>978</v>
      </c>
      <c r="AI1043" s="29" t="s">
        <v>155</v>
      </c>
      <c r="AJ1043" s="29" t="str">
        <f t="shared" si="317"/>
        <v>978.</v>
      </c>
      <c r="AL1043" s="29"/>
    </row>
    <row r="1044" spans="1:38" ht="22.5" customHeight="1" x14ac:dyDescent="0.25">
      <c r="A1044" s="143" t="str">
        <f t="shared" si="313"/>
        <v>979.</v>
      </c>
      <c r="B1044" s="71" t="s">
        <v>1690</v>
      </c>
      <c r="C1044" s="52">
        <v>1979</v>
      </c>
      <c r="D1044" s="143" t="s">
        <v>3015</v>
      </c>
      <c r="E1044" s="143" t="s">
        <v>3016</v>
      </c>
      <c r="F1044" s="52">
        <v>3</v>
      </c>
      <c r="G1044" s="52">
        <v>3</v>
      </c>
      <c r="H1044" s="8">
        <v>1410.2</v>
      </c>
      <c r="I1044" s="8">
        <v>1261.5999999999999</v>
      </c>
      <c r="J1044" s="8">
        <v>1261.5999999999999</v>
      </c>
      <c r="K1044" s="142">
        <v>68</v>
      </c>
      <c r="L1044" s="145">
        <f t="shared" si="322"/>
        <v>3035624</v>
      </c>
      <c r="M1044" s="145"/>
      <c r="N1044" s="145"/>
      <c r="O1044" s="145"/>
      <c r="P1044" s="145">
        <f t="shared" si="323"/>
        <v>3035624</v>
      </c>
      <c r="Q1044" s="145">
        <f>1313760+1721864</f>
        <v>3035624</v>
      </c>
      <c r="R1044" s="3"/>
      <c r="S1044" s="145"/>
      <c r="T1044" s="8"/>
      <c r="U1044" s="8"/>
      <c r="V1044" s="145"/>
      <c r="W1044" s="145"/>
      <c r="X1044" s="145"/>
      <c r="Y1044" s="145"/>
      <c r="Z1044" s="145"/>
      <c r="AA1044" s="145"/>
      <c r="AB1044" s="8"/>
      <c r="AC1044" s="8"/>
      <c r="AD1044" s="145"/>
      <c r="AE1044" s="145"/>
      <c r="AF1044" s="35">
        <v>2025</v>
      </c>
      <c r="AG1044" s="259"/>
      <c r="AH1044" s="29">
        <v>979</v>
      </c>
      <c r="AI1044" s="29" t="s">
        <v>155</v>
      </c>
      <c r="AJ1044" s="29" t="str">
        <f t="shared" si="317"/>
        <v>979.</v>
      </c>
      <c r="AL1044" s="30"/>
    </row>
    <row r="1045" spans="1:38" ht="22.5" customHeight="1" x14ac:dyDescent="0.25">
      <c r="A1045" s="143" t="str">
        <f t="shared" si="313"/>
        <v>980.</v>
      </c>
      <c r="B1045" s="71" t="s">
        <v>508</v>
      </c>
      <c r="C1045" s="52">
        <v>1979</v>
      </c>
      <c r="D1045" s="143" t="s">
        <v>3015</v>
      </c>
      <c r="E1045" s="143" t="s">
        <v>3017</v>
      </c>
      <c r="F1045" s="52">
        <v>3</v>
      </c>
      <c r="G1045" s="52">
        <v>2</v>
      </c>
      <c r="H1045" s="8">
        <v>1298.4000000000001</v>
      </c>
      <c r="I1045" s="145">
        <v>1175.7</v>
      </c>
      <c r="J1045" s="8">
        <v>1175.7</v>
      </c>
      <c r="K1045" s="142">
        <v>52</v>
      </c>
      <c r="L1045" s="8">
        <f t="shared" si="322"/>
        <v>788256</v>
      </c>
      <c r="M1045" s="8"/>
      <c r="N1045" s="8"/>
      <c r="O1045" s="8"/>
      <c r="P1045" s="145">
        <f t="shared" si="323"/>
        <v>788256</v>
      </c>
      <c r="Q1045" s="8">
        <v>788256</v>
      </c>
      <c r="R1045" s="142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35">
        <v>2025</v>
      </c>
      <c r="AG1045" s="259"/>
      <c r="AH1045" s="29">
        <v>980</v>
      </c>
      <c r="AI1045" s="29" t="s">
        <v>155</v>
      </c>
      <c r="AJ1045" s="29" t="str">
        <f t="shared" si="317"/>
        <v>980.</v>
      </c>
      <c r="AL1045" s="29"/>
    </row>
    <row r="1046" spans="1:38" ht="22.5" customHeight="1" x14ac:dyDescent="0.25">
      <c r="A1046" s="143" t="str">
        <f t="shared" si="313"/>
        <v>981.</v>
      </c>
      <c r="B1046" s="71" t="s">
        <v>1693</v>
      </c>
      <c r="C1046" s="52">
        <v>1988</v>
      </c>
      <c r="D1046" s="143" t="s">
        <v>3015</v>
      </c>
      <c r="E1046" s="143" t="s">
        <v>3017</v>
      </c>
      <c r="F1046" s="52">
        <v>3</v>
      </c>
      <c r="G1046" s="52">
        <v>2</v>
      </c>
      <c r="H1046" s="8">
        <v>1378.1</v>
      </c>
      <c r="I1046" s="8">
        <v>1274.5999999999999</v>
      </c>
      <c r="J1046" s="8">
        <v>1274.5999999999999</v>
      </c>
      <c r="K1046" s="142">
        <v>62</v>
      </c>
      <c r="L1046" s="145">
        <f t="shared" si="322"/>
        <v>3118848</v>
      </c>
      <c r="M1046" s="8"/>
      <c r="N1046" s="8"/>
      <c r="O1046" s="8"/>
      <c r="P1046" s="145">
        <f t="shared" si="323"/>
        <v>3118848</v>
      </c>
      <c r="Q1046" s="8">
        <v>3118848</v>
      </c>
      <c r="R1046" s="142"/>
      <c r="S1046" s="8"/>
      <c r="T1046" s="8"/>
      <c r="U1046" s="8"/>
      <c r="V1046" s="8"/>
      <c r="W1046" s="8"/>
      <c r="X1046" s="8"/>
      <c r="Y1046" s="8"/>
      <c r="Z1046" s="8"/>
      <c r="AA1046" s="8"/>
      <c r="AB1046" s="43"/>
      <c r="AC1046" s="43"/>
      <c r="AD1046" s="8"/>
      <c r="AE1046" s="8"/>
      <c r="AF1046" s="35">
        <v>2025</v>
      </c>
      <c r="AG1046" s="259"/>
      <c r="AH1046" s="29">
        <v>981</v>
      </c>
      <c r="AI1046" s="29" t="s">
        <v>155</v>
      </c>
      <c r="AJ1046" s="29" t="str">
        <f t="shared" si="317"/>
        <v>981.</v>
      </c>
      <c r="AL1046" s="30"/>
    </row>
    <row r="1047" spans="1:38" ht="22.5" customHeight="1" x14ac:dyDescent="0.25">
      <c r="A1047" s="143" t="str">
        <f t="shared" si="313"/>
        <v>982.</v>
      </c>
      <c r="B1047" s="71" t="s">
        <v>1695</v>
      </c>
      <c r="C1047" s="52">
        <v>1984</v>
      </c>
      <c r="D1047" s="143" t="s">
        <v>3015</v>
      </c>
      <c r="E1047" s="143" t="s">
        <v>3017</v>
      </c>
      <c r="F1047" s="52">
        <v>3</v>
      </c>
      <c r="G1047" s="52">
        <v>3</v>
      </c>
      <c r="H1047" s="8">
        <v>1266.2</v>
      </c>
      <c r="I1047" s="8">
        <v>1143.5</v>
      </c>
      <c r="J1047" s="8">
        <v>1143.5</v>
      </c>
      <c r="K1047" s="142">
        <v>62</v>
      </c>
      <c r="L1047" s="145">
        <f t="shared" si="322"/>
        <v>3202252</v>
      </c>
      <c r="M1047" s="8"/>
      <c r="N1047" s="8"/>
      <c r="O1047" s="8"/>
      <c r="P1047" s="145">
        <f t="shared" si="323"/>
        <v>3202252</v>
      </c>
      <c r="Q1047" s="8">
        <v>1059864</v>
      </c>
      <c r="R1047" s="142"/>
      <c r="S1047" s="8"/>
      <c r="T1047" s="8">
        <v>604</v>
      </c>
      <c r="U1047" s="8">
        <f>T1047*3547</f>
        <v>2142388</v>
      </c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35">
        <v>2025</v>
      </c>
      <c r="AG1047" s="259"/>
      <c r="AH1047" s="29">
        <v>982</v>
      </c>
      <c r="AI1047" s="29" t="s">
        <v>155</v>
      </c>
      <c r="AJ1047" s="29" t="str">
        <f t="shared" si="317"/>
        <v>982.</v>
      </c>
      <c r="AL1047" s="30"/>
    </row>
    <row r="1048" spans="1:38" ht="22.5" customHeight="1" x14ac:dyDescent="0.25">
      <c r="A1048" s="143" t="str">
        <f t="shared" si="313"/>
        <v>983.</v>
      </c>
      <c r="B1048" s="71" t="s">
        <v>509</v>
      </c>
      <c r="C1048" s="52">
        <v>1983</v>
      </c>
      <c r="D1048" s="143" t="s">
        <v>3015</v>
      </c>
      <c r="E1048" s="143" t="s">
        <v>3017</v>
      </c>
      <c r="F1048" s="52">
        <v>3</v>
      </c>
      <c r="G1048" s="52">
        <v>2</v>
      </c>
      <c r="H1048" s="8">
        <v>1302.8</v>
      </c>
      <c r="I1048" s="145">
        <v>1180.0999999999999</v>
      </c>
      <c r="J1048" s="8">
        <v>1180.0999999999999</v>
      </c>
      <c r="K1048" s="142">
        <v>53</v>
      </c>
      <c r="L1048" s="8">
        <f t="shared" si="322"/>
        <v>1059864</v>
      </c>
      <c r="M1048" s="8"/>
      <c r="N1048" s="8"/>
      <c r="O1048" s="8"/>
      <c r="P1048" s="145">
        <f t="shared" si="323"/>
        <v>1059864</v>
      </c>
      <c r="Q1048" s="8">
        <v>1059864</v>
      </c>
      <c r="R1048" s="142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35">
        <v>2025</v>
      </c>
      <c r="AG1048" s="259"/>
      <c r="AH1048" s="29">
        <v>983</v>
      </c>
      <c r="AI1048" s="29" t="s">
        <v>155</v>
      </c>
      <c r="AJ1048" s="29" t="str">
        <f t="shared" si="317"/>
        <v>983.</v>
      </c>
      <c r="AL1048" s="29"/>
    </row>
    <row r="1049" spans="1:38" ht="22.5" customHeight="1" x14ac:dyDescent="0.25">
      <c r="A1049" s="143" t="str">
        <f t="shared" si="313"/>
        <v>984.</v>
      </c>
      <c r="B1049" s="71" t="s">
        <v>461</v>
      </c>
      <c r="C1049" s="52">
        <v>1976</v>
      </c>
      <c r="D1049" s="143" t="s">
        <v>3015</v>
      </c>
      <c r="E1049" s="143" t="s">
        <v>3017</v>
      </c>
      <c r="F1049" s="52">
        <v>2</v>
      </c>
      <c r="G1049" s="52">
        <v>1</v>
      </c>
      <c r="H1049" s="8">
        <v>369.4</v>
      </c>
      <c r="I1049" s="145">
        <v>252.1</v>
      </c>
      <c r="J1049" s="8">
        <v>252.1</v>
      </c>
      <c r="K1049" s="142">
        <v>26</v>
      </c>
      <c r="L1049" s="8">
        <f t="shared" si="314"/>
        <v>74308</v>
      </c>
      <c r="M1049" s="8"/>
      <c r="N1049" s="8"/>
      <c r="O1049" s="8"/>
      <c r="P1049" s="145">
        <f t="shared" si="315"/>
        <v>74308</v>
      </c>
      <c r="Q1049" s="8">
        <v>74308</v>
      </c>
      <c r="R1049" s="142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35">
        <v>2025</v>
      </c>
      <c r="AG1049" s="259"/>
      <c r="AH1049" s="29">
        <v>984</v>
      </c>
      <c r="AI1049" s="29" t="s">
        <v>155</v>
      </c>
      <c r="AJ1049" s="29" t="str">
        <f t="shared" si="317"/>
        <v>984.</v>
      </c>
      <c r="AL1049" s="29"/>
    </row>
    <row r="1050" spans="1:38" ht="22.5" customHeight="1" x14ac:dyDescent="0.25">
      <c r="A1050" s="143" t="str">
        <f t="shared" si="313"/>
        <v>985.</v>
      </c>
      <c r="B1050" s="77" t="s">
        <v>444</v>
      </c>
      <c r="C1050" s="52">
        <v>1971</v>
      </c>
      <c r="D1050" s="220" t="s">
        <v>3015</v>
      </c>
      <c r="E1050" s="143" t="s">
        <v>3017</v>
      </c>
      <c r="F1050" s="58">
        <v>2</v>
      </c>
      <c r="G1050" s="58">
        <v>2</v>
      </c>
      <c r="H1050" s="145">
        <v>556.5</v>
      </c>
      <c r="I1050" s="145">
        <v>509.8</v>
      </c>
      <c r="J1050" s="145">
        <v>509.8</v>
      </c>
      <c r="K1050" s="3">
        <v>25</v>
      </c>
      <c r="L1050" s="145">
        <f t="shared" si="314"/>
        <v>3082560</v>
      </c>
      <c r="M1050" s="145"/>
      <c r="N1050" s="145"/>
      <c r="O1050" s="145"/>
      <c r="P1050" s="145">
        <f t="shared" si="315"/>
        <v>3082560</v>
      </c>
      <c r="Q1050" s="145">
        <f>1498770+1583790</f>
        <v>3082560</v>
      </c>
      <c r="R1050" s="3"/>
      <c r="S1050" s="145"/>
      <c r="T1050" s="145"/>
      <c r="U1050" s="145"/>
      <c r="V1050" s="145"/>
      <c r="W1050" s="145"/>
      <c r="X1050" s="145"/>
      <c r="Y1050" s="145"/>
      <c r="Z1050" s="145"/>
      <c r="AA1050" s="145"/>
      <c r="AB1050" s="145"/>
      <c r="AC1050" s="145"/>
      <c r="AD1050" s="145"/>
      <c r="AE1050" s="145"/>
      <c r="AF1050" s="35">
        <v>2025</v>
      </c>
      <c r="AG1050" s="259"/>
      <c r="AH1050" s="29">
        <v>985</v>
      </c>
      <c r="AI1050" s="29" t="s">
        <v>155</v>
      </c>
      <c r="AJ1050" s="29" t="str">
        <f t="shared" si="317"/>
        <v>985.</v>
      </c>
      <c r="AL1050" s="30"/>
    </row>
    <row r="1051" spans="1:38" ht="22.5" customHeight="1" x14ac:dyDescent="0.25">
      <c r="A1051" s="143" t="str">
        <f t="shared" si="313"/>
        <v>986.</v>
      </c>
      <c r="B1051" s="77" t="s">
        <v>445</v>
      </c>
      <c r="C1051" s="52">
        <v>1977</v>
      </c>
      <c r="D1051" s="220" t="s">
        <v>3015</v>
      </c>
      <c r="E1051" s="220" t="s">
        <v>3016</v>
      </c>
      <c r="F1051" s="58">
        <v>2</v>
      </c>
      <c r="G1051" s="58">
        <v>2</v>
      </c>
      <c r="H1051" s="145">
        <v>693.8</v>
      </c>
      <c r="I1051" s="145">
        <v>634.5</v>
      </c>
      <c r="J1051" s="145">
        <v>634.5</v>
      </c>
      <c r="K1051" s="3">
        <v>31</v>
      </c>
      <c r="L1051" s="145">
        <f t="shared" si="314"/>
        <v>1175941</v>
      </c>
      <c r="M1051" s="145"/>
      <c r="N1051" s="145"/>
      <c r="O1051" s="145"/>
      <c r="P1051" s="145">
        <f t="shared" si="315"/>
        <v>1175941</v>
      </c>
      <c r="Q1051" s="145">
        <f>271128+904813</f>
        <v>1175941</v>
      </c>
      <c r="R1051" s="3"/>
      <c r="S1051" s="145"/>
      <c r="T1051" s="145"/>
      <c r="U1051" s="145"/>
      <c r="V1051" s="145"/>
      <c r="W1051" s="145"/>
      <c r="X1051" s="145"/>
      <c r="Y1051" s="145"/>
      <c r="Z1051" s="145"/>
      <c r="AA1051" s="145"/>
      <c r="AB1051" s="145"/>
      <c r="AC1051" s="145"/>
      <c r="AD1051" s="145"/>
      <c r="AE1051" s="145"/>
      <c r="AF1051" s="35">
        <v>2025</v>
      </c>
      <c r="AG1051" s="259"/>
      <c r="AH1051" s="29">
        <v>986</v>
      </c>
      <c r="AI1051" s="29" t="s">
        <v>155</v>
      </c>
      <c r="AJ1051" s="29" t="str">
        <f t="shared" si="317"/>
        <v>986.</v>
      </c>
      <c r="AL1051" s="30"/>
    </row>
    <row r="1052" spans="1:38" ht="22.5" customHeight="1" x14ac:dyDescent="0.25">
      <c r="A1052" s="143" t="str">
        <f t="shared" si="313"/>
        <v>987.</v>
      </c>
      <c r="B1052" s="77" t="s">
        <v>423</v>
      </c>
      <c r="C1052" s="52">
        <v>1955</v>
      </c>
      <c r="D1052" s="220" t="s">
        <v>3015</v>
      </c>
      <c r="E1052" s="143" t="s">
        <v>3017</v>
      </c>
      <c r="F1052" s="58">
        <v>2</v>
      </c>
      <c r="G1052" s="58">
        <v>2</v>
      </c>
      <c r="H1052" s="145">
        <v>902.2</v>
      </c>
      <c r="I1052" s="145">
        <v>832.5</v>
      </c>
      <c r="J1052" s="145">
        <v>832.5</v>
      </c>
      <c r="K1052" s="3">
        <v>25</v>
      </c>
      <c r="L1052" s="145">
        <f t="shared" si="314"/>
        <v>2440254.9</v>
      </c>
      <c r="M1052" s="145"/>
      <c r="N1052" s="145"/>
      <c r="O1052" s="145"/>
      <c r="P1052" s="145">
        <f t="shared" si="315"/>
        <v>2440254.9</v>
      </c>
      <c r="Q1052" s="145">
        <v>2440254.9</v>
      </c>
      <c r="R1052" s="3"/>
      <c r="S1052" s="145"/>
      <c r="T1052" s="145"/>
      <c r="U1052" s="8"/>
      <c r="V1052" s="145"/>
      <c r="W1052" s="145"/>
      <c r="X1052" s="145"/>
      <c r="Y1052" s="145"/>
      <c r="Z1052" s="145"/>
      <c r="AA1052" s="145"/>
      <c r="AB1052" s="145"/>
      <c r="AC1052" s="145"/>
      <c r="AD1052" s="145"/>
      <c r="AE1052" s="145"/>
      <c r="AF1052" s="35">
        <v>2025</v>
      </c>
      <c r="AG1052" s="259"/>
      <c r="AH1052" s="29">
        <v>987</v>
      </c>
      <c r="AI1052" s="29" t="s">
        <v>155</v>
      </c>
      <c r="AJ1052" s="29" t="str">
        <f t="shared" si="317"/>
        <v>987.</v>
      </c>
      <c r="AL1052" s="30"/>
    </row>
    <row r="1053" spans="1:38" ht="22.5" customHeight="1" x14ac:dyDescent="0.25">
      <c r="A1053" s="143" t="str">
        <f t="shared" si="313"/>
        <v>988.</v>
      </c>
      <c r="B1053" s="71" t="s">
        <v>484</v>
      </c>
      <c r="C1053" s="52">
        <v>1951</v>
      </c>
      <c r="D1053" s="143" t="s">
        <v>3015</v>
      </c>
      <c r="E1053" s="143" t="s">
        <v>3017</v>
      </c>
      <c r="F1053" s="52">
        <v>2</v>
      </c>
      <c r="G1053" s="52">
        <v>2</v>
      </c>
      <c r="H1053" s="8">
        <v>591.70000000000005</v>
      </c>
      <c r="I1053" s="145">
        <v>529.5</v>
      </c>
      <c r="J1053" s="8">
        <v>529.5</v>
      </c>
      <c r="K1053" s="142">
        <v>26</v>
      </c>
      <c r="L1053" s="8">
        <f t="shared" si="314"/>
        <v>500150</v>
      </c>
      <c r="M1053" s="8"/>
      <c r="N1053" s="8"/>
      <c r="O1053" s="8"/>
      <c r="P1053" s="145">
        <f t="shared" si="315"/>
        <v>500150</v>
      </c>
      <c r="Q1053" s="8">
        <v>500150</v>
      </c>
      <c r="R1053" s="142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35">
        <v>2025</v>
      </c>
      <c r="AG1053" s="259"/>
      <c r="AH1053" s="29">
        <v>988</v>
      </c>
      <c r="AI1053" s="29" t="s">
        <v>155</v>
      </c>
      <c r="AJ1053" s="29" t="str">
        <f t="shared" si="317"/>
        <v>988.</v>
      </c>
      <c r="AL1053" s="29"/>
    </row>
    <row r="1054" spans="1:38" ht="22.5" customHeight="1" x14ac:dyDescent="0.25">
      <c r="A1054" s="143" t="str">
        <f t="shared" si="313"/>
        <v>989.</v>
      </c>
      <c r="B1054" s="71" t="s">
        <v>1897</v>
      </c>
      <c r="C1054" s="52">
        <v>1968</v>
      </c>
      <c r="D1054" s="220" t="s">
        <v>3015</v>
      </c>
      <c r="E1054" s="143" t="s">
        <v>3017</v>
      </c>
      <c r="F1054" s="58">
        <v>2</v>
      </c>
      <c r="G1054" s="58">
        <v>2</v>
      </c>
      <c r="H1054" s="145">
        <v>692.4</v>
      </c>
      <c r="I1054" s="145">
        <v>633.20000000000005</v>
      </c>
      <c r="J1054" s="145">
        <v>633.20000000000005</v>
      </c>
      <c r="K1054" s="3">
        <v>36</v>
      </c>
      <c r="L1054" s="8">
        <f>Q1054+S1054+U1054+W1054+Y1054+AA1054+AD1054+AE1054</f>
        <v>1610338</v>
      </c>
      <c r="M1054" s="8"/>
      <c r="N1054" s="8"/>
      <c r="O1054" s="8"/>
      <c r="P1054" s="145">
        <f>L1054</f>
        <v>1610338</v>
      </c>
      <c r="Q1054" s="8"/>
      <c r="R1054" s="142"/>
      <c r="S1054" s="8"/>
      <c r="T1054" s="8">
        <v>454</v>
      </c>
      <c r="U1054" s="8">
        <f>T1054*3547</f>
        <v>1610338</v>
      </c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35">
        <v>2025</v>
      </c>
      <c r="AG1054" s="259"/>
      <c r="AH1054" s="29">
        <v>989</v>
      </c>
      <c r="AI1054" s="29" t="s">
        <v>155</v>
      </c>
      <c r="AJ1054" s="29" t="str">
        <f t="shared" si="317"/>
        <v>989.</v>
      </c>
      <c r="AL1054" s="30"/>
    </row>
    <row r="1055" spans="1:38" ht="22.5" customHeight="1" x14ac:dyDescent="0.25">
      <c r="A1055" s="143" t="str">
        <f t="shared" si="313"/>
        <v>990.</v>
      </c>
      <c r="B1055" s="71" t="s">
        <v>1683</v>
      </c>
      <c r="C1055" s="52">
        <v>1989</v>
      </c>
      <c r="D1055" s="143" t="s">
        <v>3015</v>
      </c>
      <c r="E1055" s="143" t="s">
        <v>3017</v>
      </c>
      <c r="F1055" s="52">
        <v>3</v>
      </c>
      <c r="G1055" s="52">
        <v>2</v>
      </c>
      <c r="H1055" s="8">
        <v>1429.6</v>
      </c>
      <c r="I1055" s="8">
        <v>1317.6</v>
      </c>
      <c r="J1055" s="8">
        <v>1318.9</v>
      </c>
      <c r="K1055" s="142">
        <v>51</v>
      </c>
      <c r="L1055" s="145">
        <f>Q1055+S1055+U1055+W1055+Y1055+AA1055+AD1055+AE1055</f>
        <v>7411408</v>
      </c>
      <c r="M1055" s="145"/>
      <c r="N1055" s="145"/>
      <c r="O1055" s="145"/>
      <c r="P1055" s="145">
        <f>L1055</f>
        <v>7411408</v>
      </c>
      <c r="Q1055" s="145">
        <v>971720</v>
      </c>
      <c r="R1055" s="3"/>
      <c r="S1055" s="145"/>
      <c r="T1055" s="8">
        <v>856</v>
      </c>
      <c r="U1055" s="8">
        <f>T1055*7523</f>
        <v>6439688</v>
      </c>
      <c r="V1055" s="145"/>
      <c r="W1055" s="145"/>
      <c r="X1055" s="145"/>
      <c r="Y1055" s="145"/>
      <c r="Z1055" s="145"/>
      <c r="AA1055" s="145"/>
      <c r="AB1055" s="43"/>
      <c r="AC1055" s="43"/>
      <c r="AD1055" s="145"/>
      <c r="AE1055" s="145"/>
      <c r="AF1055" s="35">
        <v>2025</v>
      </c>
      <c r="AG1055" s="259"/>
      <c r="AH1055" s="29">
        <v>990</v>
      </c>
      <c r="AI1055" s="29" t="s">
        <v>155</v>
      </c>
      <c r="AJ1055" s="29" t="str">
        <f t="shared" si="317"/>
        <v>990.</v>
      </c>
      <c r="AL1055" s="30"/>
    </row>
    <row r="1056" spans="1:38" ht="22.5" customHeight="1" x14ac:dyDescent="0.25">
      <c r="A1056" s="143" t="str">
        <f t="shared" si="313"/>
        <v>991.</v>
      </c>
      <c r="B1056" s="71" t="s">
        <v>1625</v>
      </c>
      <c r="C1056" s="52">
        <v>1999</v>
      </c>
      <c r="D1056" s="143" t="s">
        <v>3015</v>
      </c>
      <c r="E1056" s="143" t="s">
        <v>3016</v>
      </c>
      <c r="F1056" s="52">
        <v>2</v>
      </c>
      <c r="G1056" s="52">
        <v>1</v>
      </c>
      <c r="H1056" s="8">
        <v>722.5</v>
      </c>
      <c r="I1056" s="8">
        <v>686.3</v>
      </c>
      <c r="J1056" s="8">
        <v>686.3</v>
      </c>
      <c r="K1056" s="142">
        <v>29</v>
      </c>
      <c r="L1056" s="145">
        <f t="shared" ref="L1056:L1067" si="324">Q1056+S1056+U1056+W1056+Y1056+AA1056+AD1056+AE1056</f>
        <v>1121302</v>
      </c>
      <c r="M1056" s="8"/>
      <c r="N1056" s="8"/>
      <c r="O1056" s="8"/>
      <c r="P1056" s="145">
        <f t="shared" ref="P1056:P1067" si="325">L1056</f>
        <v>1121302</v>
      </c>
      <c r="Q1056" s="8">
        <v>1121302</v>
      </c>
      <c r="R1056" s="142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35">
        <v>2025</v>
      </c>
      <c r="AG1056" s="259"/>
      <c r="AH1056" s="29">
        <v>991</v>
      </c>
      <c r="AI1056" s="29" t="s">
        <v>155</v>
      </c>
      <c r="AJ1056" s="29" t="str">
        <f t="shared" si="317"/>
        <v>991.</v>
      </c>
      <c r="AL1056" s="30"/>
    </row>
    <row r="1057" spans="1:41" ht="22.5" customHeight="1" x14ac:dyDescent="0.25">
      <c r="A1057" s="143" t="str">
        <f t="shared" si="313"/>
        <v>992.</v>
      </c>
      <c r="B1057" s="71" t="s">
        <v>1626</v>
      </c>
      <c r="C1057" s="52">
        <v>1999</v>
      </c>
      <c r="D1057" s="143" t="s">
        <v>3015</v>
      </c>
      <c r="E1057" s="143" t="s">
        <v>3016</v>
      </c>
      <c r="F1057" s="52">
        <v>2</v>
      </c>
      <c r="G1057" s="52">
        <v>1</v>
      </c>
      <c r="H1057" s="8">
        <v>764.2</v>
      </c>
      <c r="I1057" s="8">
        <v>682.4</v>
      </c>
      <c r="J1057" s="8">
        <v>682.4</v>
      </c>
      <c r="K1057" s="142">
        <v>28</v>
      </c>
      <c r="L1057" s="145">
        <f t="shared" si="324"/>
        <v>1132404</v>
      </c>
      <c r="M1057" s="8"/>
      <c r="N1057" s="8"/>
      <c r="O1057" s="8"/>
      <c r="P1057" s="145">
        <f t="shared" si="325"/>
        <v>1132404</v>
      </c>
      <c r="Q1057" s="8">
        <v>1132404</v>
      </c>
      <c r="R1057" s="142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35">
        <v>2025</v>
      </c>
      <c r="AG1057" s="259"/>
      <c r="AH1057" s="29">
        <v>992</v>
      </c>
      <c r="AI1057" s="29" t="s">
        <v>155</v>
      </c>
      <c r="AJ1057" s="29" t="str">
        <f t="shared" si="317"/>
        <v>992.</v>
      </c>
      <c r="AL1057" s="30"/>
    </row>
    <row r="1058" spans="1:41" ht="22.5" customHeight="1" x14ac:dyDescent="0.25">
      <c r="A1058" s="143" t="str">
        <f t="shared" si="313"/>
        <v>993.</v>
      </c>
      <c r="B1058" s="71" t="s">
        <v>1603</v>
      </c>
      <c r="C1058" s="52">
        <v>1977</v>
      </c>
      <c r="D1058" s="220" t="s">
        <v>3015</v>
      </c>
      <c r="E1058" s="220" t="s">
        <v>3016</v>
      </c>
      <c r="F1058" s="58">
        <v>5</v>
      </c>
      <c r="G1058" s="58">
        <v>6</v>
      </c>
      <c r="H1058" s="145">
        <v>4746.3</v>
      </c>
      <c r="I1058" s="145">
        <v>3228</v>
      </c>
      <c r="J1058" s="145">
        <v>3228</v>
      </c>
      <c r="K1058" s="3">
        <v>274</v>
      </c>
      <c r="L1058" s="145">
        <f t="shared" si="324"/>
        <v>277200</v>
      </c>
      <c r="M1058" s="8"/>
      <c r="N1058" s="8"/>
      <c r="O1058" s="8"/>
      <c r="P1058" s="145">
        <f t="shared" si="325"/>
        <v>277200</v>
      </c>
      <c r="Q1058" s="8">
        <v>277200</v>
      </c>
      <c r="R1058" s="142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35">
        <v>2025</v>
      </c>
      <c r="AG1058" s="259"/>
      <c r="AH1058" s="29">
        <v>993</v>
      </c>
      <c r="AI1058" s="29" t="s">
        <v>155</v>
      </c>
      <c r="AJ1058" s="29" t="str">
        <f t="shared" si="317"/>
        <v>993.</v>
      </c>
      <c r="AL1058" s="30"/>
    </row>
    <row r="1059" spans="1:41" ht="22.5" customHeight="1" x14ac:dyDescent="0.25">
      <c r="A1059" s="143" t="str">
        <f t="shared" si="313"/>
        <v>994.</v>
      </c>
      <c r="B1059" s="77" t="s">
        <v>405</v>
      </c>
      <c r="C1059" s="52">
        <v>1977</v>
      </c>
      <c r="D1059" s="220" t="s">
        <v>3015</v>
      </c>
      <c r="E1059" s="220" t="s">
        <v>3016</v>
      </c>
      <c r="F1059" s="58">
        <v>5</v>
      </c>
      <c r="G1059" s="58">
        <v>4</v>
      </c>
      <c r="H1059" s="145">
        <v>3341.9</v>
      </c>
      <c r="I1059" s="145">
        <v>3341.9</v>
      </c>
      <c r="J1059" s="145">
        <v>3233</v>
      </c>
      <c r="K1059" s="3">
        <v>159</v>
      </c>
      <c r="L1059" s="145">
        <f t="shared" si="324"/>
        <v>881166</v>
      </c>
      <c r="M1059" s="145"/>
      <c r="N1059" s="145"/>
      <c r="O1059" s="145"/>
      <c r="P1059" s="145">
        <f t="shared" si="325"/>
        <v>881166</v>
      </c>
      <c r="Q1059" s="145">
        <v>881166</v>
      </c>
      <c r="R1059" s="3"/>
      <c r="S1059" s="145"/>
      <c r="T1059" s="145"/>
      <c r="U1059" s="145"/>
      <c r="V1059" s="145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35">
        <v>2025</v>
      </c>
      <c r="AG1059" s="259"/>
      <c r="AH1059" s="29">
        <v>994</v>
      </c>
      <c r="AI1059" s="29" t="s">
        <v>155</v>
      </c>
      <c r="AJ1059" s="29" t="str">
        <f t="shared" si="317"/>
        <v>994.</v>
      </c>
      <c r="AL1059" s="30"/>
    </row>
    <row r="1060" spans="1:41" ht="22.5" customHeight="1" x14ac:dyDescent="0.25">
      <c r="A1060" s="143" t="str">
        <f t="shared" si="313"/>
        <v>995.</v>
      </c>
      <c r="B1060" s="71" t="s">
        <v>1629</v>
      </c>
      <c r="C1060" s="52">
        <v>1981</v>
      </c>
      <c r="D1060" s="143" t="s">
        <v>3015</v>
      </c>
      <c r="E1060" s="143" t="s">
        <v>3016</v>
      </c>
      <c r="F1060" s="52">
        <v>5</v>
      </c>
      <c r="G1060" s="52">
        <v>4</v>
      </c>
      <c r="H1060" s="8">
        <v>2337.6</v>
      </c>
      <c r="I1060" s="8">
        <v>2096.8000000000002</v>
      </c>
      <c r="J1060" s="8">
        <v>2096.8000000000002</v>
      </c>
      <c r="K1060" s="142">
        <v>89</v>
      </c>
      <c r="L1060" s="145">
        <f t="shared" si="324"/>
        <v>665496</v>
      </c>
      <c r="M1060" s="145"/>
      <c r="N1060" s="145"/>
      <c r="O1060" s="145"/>
      <c r="P1060" s="145">
        <f t="shared" si="325"/>
        <v>665496</v>
      </c>
      <c r="Q1060" s="145">
        <v>665496</v>
      </c>
      <c r="R1060" s="3"/>
      <c r="S1060" s="145"/>
      <c r="T1060" s="8"/>
      <c r="U1060" s="8"/>
      <c r="V1060" s="145"/>
      <c r="W1060" s="145"/>
      <c r="X1060" s="145"/>
      <c r="Y1060" s="145"/>
      <c r="Z1060" s="145"/>
      <c r="AA1060" s="145"/>
      <c r="AB1060" s="43"/>
      <c r="AC1060" s="43"/>
      <c r="AD1060" s="145"/>
      <c r="AE1060" s="145"/>
      <c r="AF1060" s="35">
        <v>2025</v>
      </c>
      <c r="AG1060" s="259"/>
      <c r="AH1060" s="29">
        <v>995</v>
      </c>
      <c r="AI1060" s="29" t="s">
        <v>155</v>
      </c>
      <c r="AJ1060" s="29" t="str">
        <f t="shared" si="317"/>
        <v>995.</v>
      </c>
      <c r="AL1060" s="30"/>
    </row>
    <row r="1061" spans="1:41" ht="22.5" customHeight="1" x14ac:dyDescent="0.25">
      <c r="A1061" s="143" t="str">
        <f t="shared" si="313"/>
        <v>996.</v>
      </c>
      <c r="B1061" s="77" t="s">
        <v>436</v>
      </c>
      <c r="C1061" s="52">
        <v>1981</v>
      </c>
      <c r="D1061" s="220" t="s">
        <v>3015</v>
      </c>
      <c r="E1061" s="143" t="s">
        <v>3017</v>
      </c>
      <c r="F1061" s="58">
        <v>3</v>
      </c>
      <c r="G1061" s="58">
        <v>2</v>
      </c>
      <c r="H1061" s="145">
        <v>1169.3</v>
      </c>
      <c r="I1061" s="145">
        <v>1078.2</v>
      </c>
      <c r="J1061" s="145">
        <v>1078.2</v>
      </c>
      <c r="K1061" s="3">
        <v>59</v>
      </c>
      <c r="L1061" s="145">
        <f t="shared" si="324"/>
        <v>346612.5</v>
      </c>
      <c r="M1061" s="145"/>
      <c r="N1061" s="145"/>
      <c r="O1061" s="145"/>
      <c r="P1061" s="145">
        <f t="shared" si="325"/>
        <v>346612.5</v>
      </c>
      <c r="Q1061" s="145">
        <v>346612.5</v>
      </c>
      <c r="R1061" s="3"/>
      <c r="S1061" s="145"/>
      <c r="T1061" s="145"/>
      <c r="U1061" s="145"/>
      <c r="V1061" s="145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35">
        <v>2025</v>
      </c>
      <c r="AG1061" s="259"/>
      <c r="AH1061" s="29">
        <v>996</v>
      </c>
      <c r="AI1061" s="29" t="s">
        <v>155</v>
      </c>
      <c r="AJ1061" s="29" t="str">
        <f t="shared" si="317"/>
        <v>996.</v>
      </c>
      <c r="AL1061" s="30"/>
    </row>
    <row r="1062" spans="1:41" ht="22.5" customHeight="1" x14ac:dyDescent="0.25">
      <c r="A1062" s="143" t="str">
        <f t="shared" si="313"/>
        <v>997.</v>
      </c>
      <c r="B1062" s="77" t="s">
        <v>400</v>
      </c>
      <c r="C1062" s="52">
        <v>1978</v>
      </c>
      <c r="D1062" s="220" t="s">
        <v>3015</v>
      </c>
      <c r="E1062" s="143" t="s">
        <v>3017</v>
      </c>
      <c r="F1062" s="58">
        <v>1</v>
      </c>
      <c r="G1062" s="58">
        <v>1</v>
      </c>
      <c r="H1062" s="145">
        <v>995.8</v>
      </c>
      <c r="I1062" s="145">
        <v>915.1</v>
      </c>
      <c r="J1062" s="145">
        <v>915.1</v>
      </c>
      <c r="K1062" s="3">
        <v>51</v>
      </c>
      <c r="L1062" s="145">
        <f t="shared" si="324"/>
        <v>308100</v>
      </c>
      <c r="M1062" s="145"/>
      <c r="N1062" s="145"/>
      <c r="O1062" s="145"/>
      <c r="P1062" s="145">
        <f t="shared" si="325"/>
        <v>308100</v>
      </c>
      <c r="Q1062" s="145">
        <v>308100</v>
      </c>
      <c r="R1062" s="3"/>
      <c r="S1062" s="145"/>
      <c r="T1062" s="145"/>
      <c r="U1062" s="145"/>
      <c r="V1062" s="145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35">
        <v>2025</v>
      </c>
      <c r="AG1062" s="259"/>
      <c r="AH1062" s="29">
        <v>997</v>
      </c>
      <c r="AI1062" s="29" t="s">
        <v>155</v>
      </c>
      <c r="AJ1062" s="29" t="str">
        <f t="shared" si="317"/>
        <v>997.</v>
      </c>
      <c r="AL1062" s="30"/>
    </row>
    <row r="1063" spans="1:41" ht="22.5" customHeight="1" x14ac:dyDescent="0.25">
      <c r="A1063" s="143" t="str">
        <f t="shared" si="313"/>
        <v>998.</v>
      </c>
      <c r="B1063" s="72" t="s">
        <v>1156</v>
      </c>
      <c r="C1063" s="52">
        <v>1982</v>
      </c>
      <c r="D1063" s="143" t="s">
        <v>3015</v>
      </c>
      <c r="E1063" s="143" t="s">
        <v>3017</v>
      </c>
      <c r="F1063" s="52">
        <v>3</v>
      </c>
      <c r="G1063" s="52">
        <v>2</v>
      </c>
      <c r="H1063" s="8">
        <v>1051.4000000000001</v>
      </c>
      <c r="I1063" s="145">
        <v>925.9</v>
      </c>
      <c r="J1063" s="8">
        <v>925.9</v>
      </c>
      <c r="K1063" s="142">
        <v>40</v>
      </c>
      <c r="L1063" s="8">
        <f t="shared" si="324"/>
        <v>357396</v>
      </c>
      <c r="M1063" s="8"/>
      <c r="N1063" s="8"/>
      <c r="O1063" s="8"/>
      <c r="P1063" s="145">
        <f t="shared" si="325"/>
        <v>357396</v>
      </c>
      <c r="Q1063" s="8">
        <v>357396</v>
      </c>
      <c r="R1063" s="142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145"/>
      <c r="AF1063" s="35">
        <v>2025</v>
      </c>
      <c r="AG1063" s="259"/>
      <c r="AH1063" s="29">
        <v>998</v>
      </c>
      <c r="AI1063" s="29" t="s">
        <v>155</v>
      </c>
      <c r="AJ1063" s="29" t="str">
        <f t="shared" si="317"/>
        <v>998.</v>
      </c>
      <c r="AL1063" s="30"/>
    </row>
    <row r="1064" spans="1:41" ht="22.5" customHeight="1" x14ac:dyDescent="0.25">
      <c r="A1064" s="143" t="str">
        <f t="shared" si="313"/>
        <v>999.</v>
      </c>
      <c r="B1064" s="71" t="s">
        <v>1605</v>
      </c>
      <c r="C1064" s="52">
        <v>1984</v>
      </c>
      <c r="D1064" s="143" t="s">
        <v>3015</v>
      </c>
      <c r="E1064" s="143" t="s">
        <v>3016</v>
      </c>
      <c r="F1064" s="52">
        <v>3</v>
      </c>
      <c r="G1064" s="52">
        <v>2</v>
      </c>
      <c r="H1064" s="8">
        <v>1291.5999999999999</v>
      </c>
      <c r="I1064" s="8">
        <v>763.9</v>
      </c>
      <c r="J1064" s="8">
        <v>763.9</v>
      </c>
      <c r="K1064" s="142">
        <v>24</v>
      </c>
      <c r="L1064" s="145">
        <f t="shared" si="324"/>
        <v>277200</v>
      </c>
      <c r="M1064" s="145"/>
      <c r="N1064" s="145"/>
      <c r="O1064" s="145"/>
      <c r="P1064" s="145">
        <f t="shared" si="325"/>
        <v>277200</v>
      </c>
      <c r="Q1064" s="145">
        <v>277200</v>
      </c>
      <c r="R1064" s="3"/>
      <c r="S1064" s="145"/>
      <c r="T1064" s="8"/>
      <c r="U1064" s="8"/>
      <c r="V1064" s="145"/>
      <c r="W1064" s="145"/>
      <c r="X1064" s="145"/>
      <c r="Y1064" s="145"/>
      <c r="Z1064" s="145"/>
      <c r="AA1064" s="145"/>
      <c r="AB1064" s="43"/>
      <c r="AC1064" s="43"/>
      <c r="AD1064" s="145"/>
      <c r="AE1064" s="145"/>
      <c r="AF1064" s="35">
        <v>2025</v>
      </c>
      <c r="AG1064" s="259"/>
      <c r="AH1064" s="29">
        <v>999</v>
      </c>
      <c r="AI1064" s="29" t="s">
        <v>155</v>
      </c>
      <c r="AJ1064" s="29" t="str">
        <f t="shared" si="317"/>
        <v>999.</v>
      </c>
      <c r="AL1064" s="30"/>
    </row>
    <row r="1065" spans="1:41" ht="22.5" customHeight="1" x14ac:dyDescent="0.25">
      <c r="A1065" s="143" t="str">
        <f t="shared" si="313"/>
        <v>1000.</v>
      </c>
      <c r="B1065" s="77" t="s">
        <v>410</v>
      </c>
      <c r="C1065" s="52">
        <v>1979</v>
      </c>
      <c r="D1065" s="220" t="s">
        <v>3015</v>
      </c>
      <c r="E1065" s="220" t="s">
        <v>3016</v>
      </c>
      <c r="F1065" s="58">
        <v>5</v>
      </c>
      <c r="G1065" s="58">
        <v>4</v>
      </c>
      <c r="H1065" s="145">
        <v>3450</v>
      </c>
      <c r="I1065" s="145">
        <v>3355.2</v>
      </c>
      <c r="J1065" s="145">
        <v>3120.1</v>
      </c>
      <c r="K1065" s="3">
        <v>175</v>
      </c>
      <c r="L1065" s="145">
        <f t="shared" si="324"/>
        <v>1879410</v>
      </c>
      <c r="M1065" s="145"/>
      <c r="N1065" s="145"/>
      <c r="O1065" s="145"/>
      <c r="P1065" s="145">
        <f t="shared" si="325"/>
        <v>1879410</v>
      </c>
      <c r="Q1065" s="145">
        <v>1879410</v>
      </c>
      <c r="R1065" s="3"/>
      <c r="S1065" s="145"/>
      <c r="T1065" s="145"/>
      <c r="U1065" s="145"/>
      <c r="V1065" s="145"/>
      <c r="W1065" s="145"/>
      <c r="X1065" s="145"/>
      <c r="Y1065" s="145"/>
      <c r="Z1065" s="145"/>
      <c r="AA1065" s="145"/>
      <c r="AB1065" s="145"/>
      <c r="AC1065" s="145"/>
      <c r="AD1065" s="145"/>
      <c r="AE1065" s="145"/>
      <c r="AF1065" s="35">
        <v>2025</v>
      </c>
      <c r="AG1065" s="259"/>
      <c r="AH1065" s="29">
        <v>1000</v>
      </c>
      <c r="AI1065" s="29" t="s">
        <v>155</v>
      </c>
      <c r="AJ1065" s="29" t="str">
        <f t="shared" si="317"/>
        <v>1000.</v>
      </c>
      <c r="AL1065" s="30"/>
    </row>
    <row r="1066" spans="1:41" ht="22.5" customHeight="1" x14ac:dyDescent="0.25">
      <c r="A1066" s="143" t="str">
        <f t="shared" si="313"/>
        <v>1001.</v>
      </c>
      <c r="B1066" s="72" t="s">
        <v>514</v>
      </c>
      <c r="C1066" s="52">
        <v>1961</v>
      </c>
      <c r="D1066" s="143" t="s">
        <v>3015</v>
      </c>
      <c r="E1066" s="143" t="s">
        <v>3017</v>
      </c>
      <c r="F1066" s="52">
        <v>2</v>
      </c>
      <c r="G1066" s="52">
        <v>1</v>
      </c>
      <c r="H1066" s="8">
        <v>306.60000000000002</v>
      </c>
      <c r="I1066" s="145">
        <v>281.8</v>
      </c>
      <c r="J1066" s="8">
        <v>281.8</v>
      </c>
      <c r="K1066" s="142">
        <v>14</v>
      </c>
      <c r="L1066" s="8">
        <f t="shared" si="324"/>
        <v>92430</v>
      </c>
      <c r="M1066" s="8"/>
      <c r="N1066" s="8"/>
      <c r="O1066" s="8"/>
      <c r="P1066" s="145">
        <f t="shared" si="325"/>
        <v>92430</v>
      </c>
      <c r="Q1066" s="8">
        <v>92430</v>
      </c>
      <c r="R1066" s="142"/>
      <c r="S1066" s="8"/>
      <c r="T1066" s="8"/>
      <c r="U1066" s="8"/>
      <c r="V1066" s="8"/>
      <c r="W1066" s="8"/>
      <c r="X1066" s="8"/>
      <c r="Y1066" s="8"/>
      <c r="Z1066" s="8"/>
      <c r="AA1066" s="145"/>
      <c r="AB1066" s="8"/>
      <c r="AC1066" s="8"/>
      <c r="AD1066" s="8"/>
      <c r="AE1066" s="145"/>
      <c r="AF1066" s="35">
        <v>2025</v>
      </c>
      <c r="AG1066" s="259"/>
      <c r="AH1066" s="29">
        <v>1001</v>
      </c>
      <c r="AI1066" s="29" t="s">
        <v>155</v>
      </c>
      <c r="AJ1066" s="29" t="str">
        <f t="shared" si="317"/>
        <v>1001.</v>
      </c>
      <c r="AL1066" s="30"/>
    </row>
    <row r="1067" spans="1:41" ht="22.5" customHeight="1" x14ac:dyDescent="0.25">
      <c r="A1067" s="143" t="str">
        <f t="shared" si="313"/>
        <v>1002.</v>
      </c>
      <c r="B1067" s="71" t="s">
        <v>1600</v>
      </c>
      <c r="C1067" s="52">
        <v>1986</v>
      </c>
      <c r="D1067" s="143" t="s">
        <v>3015</v>
      </c>
      <c r="E1067" s="143" t="s">
        <v>3017</v>
      </c>
      <c r="F1067" s="52">
        <v>2</v>
      </c>
      <c r="G1067" s="52">
        <v>3</v>
      </c>
      <c r="H1067" s="8">
        <v>924</v>
      </c>
      <c r="I1067" s="8">
        <v>924</v>
      </c>
      <c r="J1067" s="8">
        <v>805.7</v>
      </c>
      <c r="K1067" s="142">
        <v>32</v>
      </c>
      <c r="L1067" s="145">
        <f t="shared" si="324"/>
        <v>264966</v>
      </c>
      <c r="M1067" s="8"/>
      <c r="N1067" s="8"/>
      <c r="O1067" s="8"/>
      <c r="P1067" s="145">
        <f t="shared" si="325"/>
        <v>264966</v>
      </c>
      <c r="Q1067" s="8">
        <v>264966</v>
      </c>
      <c r="R1067" s="142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35">
        <v>2025</v>
      </c>
      <c r="AG1067" s="259"/>
      <c r="AH1067" s="29">
        <v>1002</v>
      </c>
      <c r="AI1067" s="29" t="s">
        <v>155</v>
      </c>
      <c r="AJ1067" s="29" t="str">
        <f t="shared" si="317"/>
        <v>1002.</v>
      </c>
      <c r="AL1067" s="30"/>
    </row>
    <row r="1068" spans="1:41" s="53" customFormat="1" ht="22.5" customHeight="1" x14ac:dyDescent="0.25">
      <c r="A1068" s="143" t="str">
        <f t="shared" si="313"/>
        <v>1003.</v>
      </c>
      <c r="B1068" s="247" t="s">
        <v>1133</v>
      </c>
      <c r="C1068" s="52">
        <v>1830</v>
      </c>
      <c r="D1068" s="143" t="s">
        <v>3015</v>
      </c>
      <c r="E1068" s="143" t="s">
        <v>3017</v>
      </c>
      <c r="F1068" s="52">
        <v>2</v>
      </c>
      <c r="G1068" s="52">
        <v>3</v>
      </c>
      <c r="H1068" s="8">
        <v>1175.8</v>
      </c>
      <c r="I1068" s="145">
        <v>656.4</v>
      </c>
      <c r="J1068" s="8">
        <v>519.4</v>
      </c>
      <c r="K1068" s="142">
        <v>51</v>
      </c>
      <c r="L1068" s="145">
        <f t="shared" ref="L1068:L1069" si="326">Q1068+S1068+U1068+W1068+Y1068+AA1068+AD1068+AE1068</f>
        <v>157190</v>
      </c>
      <c r="M1068" s="8"/>
      <c r="N1068" s="8"/>
      <c r="O1068" s="8"/>
      <c r="P1068" s="145">
        <f t="shared" ref="P1068:P1069" si="327">L1068</f>
        <v>157190</v>
      </c>
      <c r="Q1068" s="8">
        <v>157190</v>
      </c>
      <c r="R1068" s="142"/>
      <c r="S1068" s="8"/>
      <c r="T1068" s="8"/>
      <c r="U1068" s="145"/>
      <c r="V1068" s="8"/>
      <c r="W1068" s="8"/>
      <c r="X1068" s="8"/>
      <c r="Y1068" s="8"/>
      <c r="Z1068" s="8"/>
      <c r="AA1068" s="8"/>
      <c r="AB1068" s="8"/>
      <c r="AC1068" s="8"/>
      <c r="AD1068" s="8"/>
      <c r="AE1068" s="145"/>
      <c r="AF1068" s="35">
        <v>2025</v>
      </c>
      <c r="AG1068" s="259"/>
      <c r="AH1068" s="29">
        <v>1003</v>
      </c>
      <c r="AI1068" s="29" t="s">
        <v>155</v>
      </c>
      <c r="AJ1068" s="29" t="str">
        <f t="shared" si="317"/>
        <v>1003.</v>
      </c>
      <c r="AK1068" s="67"/>
      <c r="AL1068" s="68"/>
      <c r="AO1068" s="29"/>
    </row>
    <row r="1069" spans="1:41" ht="22.5" customHeight="1" x14ac:dyDescent="0.25">
      <c r="A1069" s="143" t="str">
        <f t="shared" si="313"/>
        <v>1004.</v>
      </c>
      <c r="B1069" s="71" t="s">
        <v>1677</v>
      </c>
      <c r="C1069" s="52">
        <v>1980</v>
      </c>
      <c r="D1069" s="143" t="s">
        <v>3015</v>
      </c>
      <c r="E1069" s="143" t="s">
        <v>3018</v>
      </c>
      <c r="F1069" s="52">
        <v>2</v>
      </c>
      <c r="G1069" s="52">
        <v>2</v>
      </c>
      <c r="H1069" s="8">
        <v>514</v>
      </c>
      <c r="I1069" s="8">
        <v>337.5</v>
      </c>
      <c r="J1069" s="8">
        <v>337.5</v>
      </c>
      <c r="K1069" s="142">
        <v>22</v>
      </c>
      <c r="L1069" s="145">
        <f t="shared" si="326"/>
        <v>135564</v>
      </c>
      <c r="M1069" s="145"/>
      <c r="N1069" s="145"/>
      <c r="O1069" s="145"/>
      <c r="P1069" s="145">
        <f t="shared" si="327"/>
        <v>135564</v>
      </c>
      <c r="Q1069" s="145">
        <v>135564</v>
      </c>
      <c r="R1069" s="3"/>
      <c r="S1069" s="145"/>
      <c r="T1069" s="8"/>
      <c r="U1069" s="8"/>
      <c r="V1069" s="145"/>
      <c r="W1069" s="145"/>
      <c r="X1069" s="145"/>
      <c r="Y1069" s="145"/>
      <c r="Z1069" s="145"/>
      <c r="AA1069" s="145"/>
      <c r="AB1069" s="43"/>
      <c r="AC1069" s="43"/>
      <c r="AD1069" s="145"/>
      <c r="AE1069" s="145"/>
      <c r="AF1069" s="35">
        <v>2025</v>
      </c>
      <c r="AG1069" s="259"/>
      <c r="AH1069" s="29">
        <v>1004</v>
      </c>
      <c r="AI1069" s="29" t="s">
        <v>155</v>
      </c>
      <c r="AJ1069" s="29" t="str">
        <f t="shared" si="317"/>
        <v>1004.</v>
      </c>
      <c r="AL1069" s="30"/>
    </row>
    <row r="1070" spans="1:41" ht="22.5" customHeight="1" x14ac:dyDescent="0.25">
      <c r="A1070" s="143" t="str">
        <f t="shared" si="313"/>
        <v>1005.</v>
      </c>
      <c r="B1070" s="72" t="s">
        <v>1137</v>
      </c>
      <c r="C1070" s="52">
        <v>1984</v>
      </c>
      <c r="D1070" s="143" t="s">
        <v>3015</v>
      </c>
      <c r="E1070" s="143" t="s">
        <v>3017</v>
      </c>
      <c r="F1070" s="52">
        <v>2</v>
      </c>
      <c r="G1070" s="52">
        <v>2</v>
      </c>
      <c r="H1070" s="8">
        <v>1431.3</v>
      </c>
      <c r="I1070" s="145">
        <v>1278.9000000000001</v>
      </c>
      <c r="J1070" s="8">
        <v>1278.9000000000001</v>
      </c>
      <c r="K1070" s="142">
        <v>66</v>
      </c>
      <c r="L1070" s="8">
        <f>Q1070+S1070+U1070+W1070+Y1070+AA1070+AD1070+AE1070</f>
        <v>770250</v>
      </c>
      <c r="M1070" s="8"/>
      <c r="N1070" s="8"/>
      <c r="O1070" s="8"/>
      <c r="P1070" s="145">
        <f>L1070</f>
        <v>770250</v>
      </c>
      <c r="Q1070" s="8">
        <v>770250</v>
      </c>
      <c r="R1070" s="142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35">
        <v>2025</v>
      </c>
      <c r="AG1070" s="259"/>
      <c r="AH1070" s="29">
        <v>1005</v>
      </c>
      <c r="AI1070" s="29" t="s">
        <v>155</v>
      </c>
      <c r="AJ1070" s="29" t="str">
        <f t="shared" si="317"/>
        <v>1005.</v>
      </c>
      <c r="AL1070" s="30"/>
    </row>
    <row r="1071" spans="1:41" ht="22.5" customHeight="1" x14ac:dyDescent="0.25">
      <c r="A1071" s="143" t="str">
        <f t="shared" ref="A1071:A1134" si="328">AJ1071</f>
        <v>1006.</v>
      </c>
      <c r="B1071" s="77" t="s">
        <v>390</v>
      </c>
      <c r="C1071" s="52">
        <v>1982</v>
      </c>
      <c r="D1071" s="220" t="s">
        <v>3015</v>
      </c>
      <c r="E1071" s="143" t="s">
        <v>3017</v>
      </c>
      <c r="F1071" s="58">
        <v>2</v>
      </c>
      <c r="G1071" s="58">
        <v>3</v>
      </c>
      <c r="H1071" s="145">
        <v>845</v>
      </c>
      <c r="I1071" s="145">
        <v>488.3</v>
      </c>
      <c r="J1071" s="145">
        <v>488.3</v>
      </c>
      <c r="K1071" s="3">
        <v>55</v>
      </c>
      <c r="L1071" s="145">
        <f>Q1071+S1071+U1071+W1071+Y1071+AA1071+AD1071+AE1071</f>
        <v>517608</v>
      </c>
      <c r="M1071" s="145"/>
      <c r="N1071" s="145"/>
      <c r="O1071" s="145"/>
      <c r="P1071" s="145">
        <f>L1071</f>
        <v>517608</v>
      </c>
      <c r="Q1071" s="145">
        <v>517608</v>
      </c>
      <c r="R1071" s="3"/>
      <c r="S1071" s="145"/>
      <c r="T1071" s="145"/>
      <c r="U1071" s="145"/>
      <c r="V1071" s="145"/>
      <c r="W1071" s="145"/>
      <c r="X1071" s="145"/>
      <c r="Y1071" s="145"/>
      <c r="Z1071" s="145"/>
      <c r="AA1071" s="145"/>
      <c r="AB1071" s="145"/>
      <c r="AC1071" s="145"/>
      <c r="AD1071" s="145"/>
      <c r="AE1071" s="145"/>
      <c r="AF1071" s="35">
        <v>2025</v>
      </c>
      <c r="AG1071" s="259"/>
      <c r="AH1071" s="29">
        <v>1006</v>
      </c>
      <c r="AI1071" s="29" t="s">
        <v>155</v>
      </c>
      <c r="AJ1071" s="29" t="str">
        <f t="shared" si="317"/>
        <v>1006.</v>
      </c>
      <c r="AL1071" s="30"/>
    </row>
    <row r="1072" spans="1:41" ht="22.5" customHeight="1" x14ac:dyDescent="0.25">
      <c r="A1072" s="143" t="str">
        <f t="shared" si="328"/>
        <v>1007.</v>
      </c>
      <c r="B1072" s="71" t="s">
        <v>1611</v>
      </c>
      <c r="C1072" s="52">
        <v>1988</v>
      </c>
      <c r="D1072" s="143" t="s">
        <v>3015</v>
      </c>
      <c r="E1072" s="143" t="s">
        <v>3016</v>
      </c>
      <c r="F1072" s="52">
        <v>2</v>
      </c>
      <c r="G1072" s="52">
        <v>2</v>
      </c>
      <c r="H1072" s="8">
        <v>1017.8</v>
      </c>
      <c r="I1072" s="8">
        <v>567.1</v>
      </c>
      <c r="J1072" s="8">
        <v>567.1</v>
      </c>
      <c r="K1072" s="142">
        <v>10</v>
      </c>
      <c r="L1072" s="145">
        <f>Q1072+S1072+U1072+W1072+Y1072+AA1072+AD1072+AE1072</f>
        <v>403611</v>
      </c>
      <c r="M1072" s="8"/>
      <c r="N1072" s="8"/>
      <c r="O1072" s="8"/>
      <c r="P1072" s="145">
        <f>L1072</f>
        <v>403611</v>
      </c>
      <c r="Q1072" s="8">
        <v>403611</v>
      </c>
      <c r="R1072" s="142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35">
        <v>2025</v>
      </c>
      <c r="AG1072" s="259"/>
      <c r="AH1072" s="29">
        <v>1007</v>
      </c>
      <c r="AI1072" s="29" t="s">
        <v>155</v>
      </c>
      <c r="AJ1072" s="29" t="str">
        <f t="shared" ref="AJ1072:AJ1135" si="329">CONCATENATE(AH1072,AI1072)</f>
        <v>1007.</v>
      </c>
      <c r="AL1072" s="30"/>
    </row>
    <row r="1073" spans="1:38" ht="22.5" customHeight="1" x14ac:dyDescent="0.25">
      <c r="A1073" s="143" t="str">
        <f t="shared" si="328"/>
        <v>1008.</v>
      </c>
      <c r="B1073" s="71" t="s">
        <v>469</v>
      </c>
      <c r="C1073" s="52">
        <v>1979</v>
      </c>
      <c r="D1073" s="143" t="s">
        <v>3015</v>
      </c>
      <c r="E1073" s="143" t="s">
        <v>3017</v>
      </c>
      <c r="F1073" s="52">
        <v>2</v>
      </c>
      <c r="G1073" s="52">
        <v>2</v>
      </c>
      <c r="H1073" s="8">
        <v>803.5</v>
      </c>
      <c r="I1073" s="145">
        <v>763.5</v>
      </c>
      <c r="J1073" s="8">
        <v>763.5</v>
      </c>
      <c r="K1073" s="142">
        <v>39</v>
      </c>
      <c r="L1073" s="8">
        <f>Q1073+S1073+U1073+W1073+Y1073+AA1073+AD1073+AE1073</f>
        <v>400530</v>
      </c>
      <c r="M1073" s="8"/>
      <c r="N1073" s="8"/>
      <c r="O1073" s="8"/>
      <c r="P1073" s="145">
        <f>L1073</f>
        <v>400530</v>
      </c>
      <c r="Q1073" s="8">
        <v>400530</v>
      </c>
      <c r="R1073" s="142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35">
        <v>2025</v>
      </c>
      <c r="AG1073" s="259"/>
      <c r="AH1073" s="29">
        <v>1008</v>
      </c>
      <c r="AI1073" s="29" t="s">
        <v>155</v>
      </c>
      <c r="AJ1073" s="29" t="str">
        <f t="shared" si="329"/>
        <v>1008.</v>
      </c>
      <c r="AL1073" s="29"/>
    </row>
    <row r="1074" spans="1:38" ht="22.5" customHeight="1" x14ac:dyDescent="0.25">
      <c r="A1074" s="143" t="str">
        <f t="shared" si="328"/>
        <v>1009.</v>
      </c>
      <c r="B1074" s="77" t="s">
        <v>411</v>
      </c>
      <c r="C1074" s="52">
        <v>1979</v>
      </c>
      <c r="D1074" s="220" t="s">
        <v>3015</v>
      </c>
      <c r="E1074" s="143" t="s">
        <v>3017</v>
      </c>
      <c r="F1074" s="58">
        <v>2</v>
      </c>
      <c r="G1074" s="58">
        <v>2</v>
      </c>
      <c r="H1074" s="145">
        <v>1244.5999999999999</v>
      </c>
      <c r="I1074" s="145">
        <v>570.79999999999995</v>
      </c>
      <c r="J1074" s="145">
        <v>570.79999999999995</v>
      </c>
      <c r="K1074" s="3">
        <v>32</v>
      </c>
      <c r="L1074" s="145">
        <f>Q1074+S1074+U1074+W1074+Y1074+AA1074+AD1074+AE1074</f>
        <v>431340</v>
      </c>
      <c r="M1074" s="145"/>
      <c r="N1074" s="145"/>
      <c r="O1074" s="145"/>
      <c r="P1074" s="145">
        <f>L1074</f>
        <v>431340</v>
      </c>
      <c r="Q1074" s="145">
        <v>431340</v>
      </c>
      <c r="R1074" s="3"/>
      <c r="S1074" s="145"/>
      <c r="T1074" s="145"/>
      <c r="U1074" s="145"/>
      <c r="V1074" s="145"/>
      <c r="W1074" s="145"/>
      <c r="X1074" s="145"/>
      <c r="Y1074" s="145"/>
      <c r="Z1074" s="145"/>
      <c r="AA1074" s="145"/>
      <c r="AB1074" s="145"/>
      <c r="AC1074" s="145"/>
      <c r="AD1074" s="145"/>
      <c r="AE1074" s="145"/>
      <c r="AF1074" s="35">
        <v>2025</v>
      </c>
      <c r="AG1074" s="259"/>
      <c r="AH1074" s="29">
        <v>1009</v>
      </c>
      <c r="AI1074" s="29" t="s">
        <v>155</v>
      </c>
      <c r="AJ1074" s="29" t="str">
        <f t="shared" si="329"/>
        <v>1009.</v>
      </c>
      <c r="AL1074" s="30"/>
    </row>
    <row r="1075" spans="1:38" ht="22.5" customHeight="1" x14ac:dyDescent="0.25">
      <c r="A1075" s="143" t="str">
        <f t="shared" si="328"/>
        <v>1010.</v>
      </c>
      <c r="B1075" s="72" t="s">
        <v>1096</v>
      </c>
      <c r="C1075" s="52">
        <v>1972</v>
      </c>
      <c r="D1075" s="143" t="s">
        <v>3015</v>
      </c>
      <c r="E1075" s="143" t="s">
        <v>3016</v>
      </c>
      <c r="F1075" s="52">
        <v>2</v>
      </c>
      <c r="G1075" s="52">
        <v>1</v>
      </c>
      <c r="H1075" s="8">
        <v>379.3</v>
      </c>
      <c r="I1075" s="145">
        <v>308.3</v>
      </c>
      <c r="J1075" s="8">
        <v>161.80000000000001</v>
      </c>
      <c r="K1075" s="142">
        <v>16</v>
      </c>
      <c r="L1075" s="8">
        <f t="shared" ref="L1075:L1108" si="330">Q1075+S1075+U1075+W1075+Y1075+AA1075+AD1075+AE1075</f>
        <v>221832</v>
      </c>
      <c r="M1075" s="8"/>
      <c r="N1075" s="8"/>
      <c r="O1075" s="8"/>
      <c r="P1075" s="145">
        <f t="shared" ref="P1075:P1108" si="331">L1075</f>
        <v>221832</v>
      </c>
      <c r="Q1075" s="8">
        <v>221832</v>
      </c>
      <c r="R1075" s="142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145"/>
      <c r="AF1075" s="35">
        <v>2025</v>
      </c>
      <c r="AG1075" s="259"/>
      <c r="AH1075" s="29">
        <v>1010</v>
      </c>
      <c r="AI1075" s="29" t="s">
        <v>155</v>
      </c>
      <c r="AJ1075" s="29" t="str">
        <f t="shared" si="329"/>
        <v>1010.</v>
      </c>
      <c r="AL1075" s="30"/>
    </row>
    <row r="1076" spans="1:38" ht="21" customHeight="1" x14ac:dyDescent="0.25">
      <c r="A1076" s="143" t="str">
        <f t="shared" si="328"/>
        <v>1011.</v>
      </c>
      <c r="B1076" s="76" t="s">
        <v>388</v>
      </c>
      <c r="C1076" s="52">
        <v>1982</v>
      </c>
      <c r="D1076" s="220" t="s">
        <v>3015</v>
      </c>
      <c r="E1076" s="220" t="s">
        <v>3016</v>
      </c>
      <c r="F1076" s="58">
        <v>5</v>
      </c>
      <c r="G1076" s="58">
        <v>3</v>
      </c>
      <c r="H1076" s="145">
        <v>4534.3999999999996</v>
      </c>
      <c r="I1076" s="145">
        <v>3223.8</v>
      </c>
      <c r="J1076" s="145">
        <v>1913.2</v>
      </c>
      <c r="K1076" s="3">
        <v>138</v>
      </c>
      <c r="L1076" s="145">
        <f t="shared" si="330"/>
        <v>3162150.5</v>
      </c>
      <c r="M1076" s="145"/>
      <c r="N1076" s="145"/>
      <c r="O1076" s="145"/>
      <c r="P1076" s="145">
        <f t="shared" si="331"/>
        <v>3162150.5</v>
      </c>
      <c r="Q1076" s="145"/>
      <c r="R1076" s="3"/>
      <c r="S1076" s="145"/>
      <c r="T1076" s="145">
        <v>891.5</v>
      </c>
      <c r="U1076" s="145">
        <f>T1076*3547</f>
        <v>3162150.5</v>
      </c>
      <c r="V1076" s="145"/>
      <c r="W1076" s="145"/>
      <c r="X1076" s="145"/>
      <c r="Y1076" s="145"/>
      <c r="Z1076" s="145"/>
      <c r="AA1076" s="145"/>
      <c r="AB1076" s="145"/>
      <c r="AC1076" s="145"/>
      <c r="AD1076" s="145"/>
      <c r="AE1076" s="145"/>
      <c r="AF1076" s="35">
        <v>2025</v>
      </c>
      <c r="AG1076" s="259"/>
      <c r="AH1076" s="29">
        <v>1011</v>
      </c>
      <c r="AI1076" s="29" t="s">
        <v>155</v>
      </c>
      <c r="AJ1076" s="29" t="str">
        <f t="shared" si="329"/>
        <v>1011.</v>
      </c>
      <c r="AL1076" s="30"/>
    </row>
    <row r="1077" spans="1:38" ht="22.5" customHeight="1" x14ac:dyDescent="0.25">
      <c r="A1077" s="143" t="str">
        <f t="shared" si="328"/>
        <v>1012.</v>
      </c>
      <c r="B1077" s="71" t="s">
        <v>1593</v>
      </c>
      <c r="C1077" s="52">
        <v>1978</v>
      </c>
      <c r="D1077" s="220" t="s">
        <v>3015</v>
      </c>
      <c r="E1077" s="143" t="s">
        <v>3017</v>
      </c>
      <c r="F1077" s="58">
        <v>2</v>
      </c>
      <c r="G1077" s="58">
        <v>2</v>
      </c>
      <c r="H1077" s="145">
        <v>753.3</v>
      </c>
      <c r="I1077" s="145">
        <v>455.7</v>
      </c>
      <c r="J1077" s="145">
        <v>455.7</v>
      </c>
      <c r="K1077" s="3">
        <v>42</v>
      </c>
      <c r="L1077" s="145">
        <f t="shared" si="330"/>
        <v>2128200</v>
      </c>
      <c r="M1077" s="145"/>
      <c r="N1077" s="145"/>
      <c r="O1077" s="145"/>
      <c r="P1077" s="145">
        <f t="shared" si="331"/>
        <v>2128200</v>
      </c>
      <c r="Q1077" s="145"/>
      <c r="R1077" s="3"/>
      <c r="S1077" s="145"/>
      <c r="T1077" s="8">
        <v>600</v>
      </c>
      <c r="U1077" s="8">
        <f>T1077*3547</f>
        <v>2128200</v>
      </c>
      <c r="V1077" s="145"/>
      <c r="W1077" s="145"/>
      <c r="X1077" s="145"/>
      <c r="Y1077" s="145"/>
      <c r="Z1077" s="145"/>
      <c r="AA1077" s="145"/>
      <c r="AB1077" s="43"/>
      <c r="AC1077" s="43"/>
      <c r="AD1077" s="145"/>
      <c r="AE1077" s="145"/>
      <c r="AF1077" s="35">
        <v>2025</v>
      </c>
      <c r="AG1077" s="259"/>
      <c r="AH1077" s="29">
        <v>1012</v>
      </c>
      <c r="AI1077" s="29" t="s">
        <v>155</v>
      </c>
      <c r="AJ1077" s="29" t="str">
        <f t="shared" si="329"/>
        <v>1012.</v>
      </c>
      <c r="AL1077" s="30"/>
    </row>
    <row r="1078" spans="1:38" ht="22.5" customHeight="1" x14ac:dyDescent="0.25">
      <c r="A1078" s="143" t="str">
        <f t="shared" si="328"/>
        <v>1013.</v>
      </c>
      <c r="B1078" s="71" t="s">
        <v>1594</v>
      </c>
      <c r="C1078" s="52">
        <v>1984</v>
      </c>
      <c r="D1078" s="143" t="s">
        <v>3015</v>
      </c>
      <c r="E1078" s="143" t="s">
        <v>3017</v>
      </c>
      <c r="F1078" s="52">
        <v>2</v>
      </c>
      <c r="G1078" s="52">
        <v>3</v>
      </c>
      <c r="H1078" s="8">
        <v>836.5</v>
      </c>
      <c r="I1078" s="8">
        <v>481.5</v>
      </c>
      <c r="J1078" s="8">
        <v>481.5</v>
      </c>
      <c r="K1078" s="142">
        <v>51</v>
      </c>
      <c r="L1078" s="8">
        <f t="shared" si="330"/>
        <v>2305550</v>
      </c>
      <c r="M1078" s="8"/>
      <c r="N1078" s="8"/>
      <c r="O1078" s="8"/>
      <c r="P1078" s="145">
        <f t="shared" si="331"/>
        <v>2305550</v>
      </c>
      <c r="Q1078" s="8"/>
      <c r="R1078" s="142"/>
      <c r="S1078" s="8"/>
      <c r="T1078" s="8">
        <v>650</v>
      </c>
      <c r="U1078" s="8">
        <f>T1078*3547</f>
        <v>2305550</v>
      </c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35">
        <v>2025</v>
      </c>
      <c r="AG1078" s="259"/>
      <c r="AH1078" s="29">
        <v>1013</v>
      </c>
      <c r="AI1078" s="29" t="s">
        <v>155</v>
      </c>
      <c r="AJ1078" s="29" t="str">
        <f t="shared" si="329"/>
        <v>1013.</v>
      </c>
      <c r="AL1078" s="30"/>
    </row>
    <row r="1079" spans="1:38" ht="22.5" customHeight="1" x14ac:dyDescent="0.25">
      <c r="A1079" s="143" t="str">
        <f t="shared" si="328"/>
        <v>1014.</v>
      </c>
      <c r="B1079" s="71" t="s">
        <v>1596</v>
      </c>
      <c r="C1079" s="52">
        <v>1971</v>
      </c>
      <c r="D1079" s="220" t="s">
        <v>3015</v>
      </c>
      <c r="E1079" s="143" t="s">
        <v>3017</v>
      </c>
      <c r="F1079" s="58">
        <v>2</v>
      </c>
      <c r="G1079" s="58">
        <v>2</v>
      </c>
      <c r="H1079" s="145">
        <v>711.3</v>
      </c>
      <c r="I1079" s="145">
        <v>460.9</v>
      </c>
      <c r="J1079" s="145">
        <v>460.9</v>
      </c>
      <c r="K1079" s="3">
        <v>45</v>
      </c>
      <c r="L1079" s="8">
        <f t="shared" si="330"/>
        <v>7746636</v>
      </c>
      <c r="M1079" s="8"/>
      <c r="N1079" s="8"/>
      <c r="O1079" s="8"/>
      <c r="P1079" s="145">
        <f t="shared" si="331"/>
        <v>7746636</v>
      </c>
      <c r="Q1079" s="8">
        <v>975936</v>
      </c>
      <c r="R1079" s="142"/>
      <c r="S1079" s="8"/>
      <c r="T1079" s="8">
        <v>900</v>
      </c>
      <c r="U1079" s="8">
        <f>T1079*7523</f>
        <v>6770700</v>
      </c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35">
        <v>2025</v>
      </c>
      <c r="AG1079" s="259"/>
      <c r="AH1079" s="29">
        <v>1014</v>
      </c>
      <c r="AI1079" s="29" t="s">
        <v>155</v>
      </c>
      <c r="AJ1079" s="29" t="str">
        <f t="shared" si="329"/>
        <v>1014.</v>
      </c>
      <c r="AL1079" s="30"/>
    </row>
    <row r="1080" spans="1:38" ht="22.5" customHeight="1" x14ac:dyDescent="0.25">
      <c r="A1080" s="143" t="str">
        <f t="shared" si="328"/>
        <v>1015.</v>
      </c>
      <c r="B1080" s="54" t="s">
        <v>510</v>
      </c>
      <c r="C1080" s="52">
        <v>1989</v>
      </c>
      <c r="D1080" s="143" t="s">
        <v>3015</v>
      </c>
      <c r="E1080" s="143" t="s">
        <v>3016</v>
      </c>
      <c r="F1080" s="52">
        <v>5</v>
      </c>
      <c r="G1080" s="52">
        <v>4</v>
      </c>
      <c r="H1080" s="8">
        <v>5780</v>
      </c>
      <c r="I1080" s="145">
        <v>4363.8</v>
      </c>
      <c r="J1080" s="8">
        <v>4363.8</v>
      </c>
      <c r="K1080" s="142">
        <v>211</v>
      </c>
      <c r="L1080" s="8">
        <f t="shared" si="330"/>
        <v>4210289</v>
      </c>
      <c r="M1080" s="8"/>
      <c r="N1080" s="8"/>
      <c r="O1080" s="8"/>
      <c r="P1080" s="145">
        <f t="shared" si="331"/>
        <v>4210289</v>
      </c>
      <c r="Q1080" s="8"/>
      <c r="R1080" s="142"/>
      <c r="S1080" s="8"/>
      <c r="T1080" s="8">
        <v>1187</v>
      </c>
      <c r="U1080" s="8">
        <f t="shared" ref="U1080" si="332">T1080*3547</f>
        <v>4210289</v>
      </c>
      <c r="V1080" s="8"/>
      <c r="W1080" s="8"/>
      <c r="X1080" s="8"/>
      <c r="Y1080" s="8"/>
      <c r="Z1080" s="8"/>
      <c r="AA1080" s="8"/>
      <c r="AB1080" s="8"/>
      <c r="AC1080" s="8"/>
      <c r="AD1080" s="145"/>
      <c r="AE1080" s="145"/>
      <c r="AF1080" s="35">
        <v>2025</v>
      </c>
      <c r="AG1080" s="259"/>
      <c r="AH1080" s="29">
        <v>1015</v>
      </c>
      <c r="AI1080" s="29" t="s">
        <v>155</v>
      </c>
      <c r="AJ1080" s="29" t="str">
        <f t="shared" si="329"/>
        <v>1015.</v>
      </c>
      <c r="AL1080" s="30"/>
    </row>
    <row r="1081" spans="1:38" ht="22.5" customHeight="1" x14ac:dyDescent="0.25">
      <c r="A1081" s="143" t="str">
        <f t="shared" si="328"/>
        <v>1016.</v>
      </c>
      <c r="B1081" s="71" t="s">
        <v>1597</v>
      </c>
      <c r="C1081" s="52">
        <v>1967</v>
      </c>
      <c r="D1081" s="143" t="s">
        <v>3015</v>
      </c>
      <c r="E1081" s="143" t="s">
        <v>3016</v>
      </c>
      <c r="F1081" s="52">
        <v>5</v>
      </c>
      <c r="G1081" s="52">
        <v>3</v>
      </c>
      <c r="H1081" s="8">
        <v>2815.6</v>
      </c>
      <c r="I1081" s="8">
        <v>2075.3000000000002</v>
      </c>
      <c r="J1081" s="8">
        <v>2075.3000000000002</v>
      </c>
      <c r="K1081" s="142">
        <v>139</v>
      </c>
      <c r="L1081" s="145">
        <f t="shared" si="330"/>
        <v>1833799</v>
      </c>
      <c r="M1081" s="145"/>
      <c r="N1081" s="145"/>
      <c r="O1081" s="145"/>
      <c r="P1081" s="145">
        <f t="shared" si="331"/>
        <v>1833799</v>
      </c>
      <c r="Q1081" s="145"/>
      <c r="R1081" s="3"/>
      <c r="S1081" s="145"/>
      <c r="T1081" s="8">
        <v>517</v>
      </c>
      <c r="U1081" s="8">
        <f>T1081*3547</f>
        <v>1833799</v>
      </c>
      <c r="V1081" s="145"/>
      <c r="W1081" s="145"/>
      <c r="X1081" s="145"/>
      <c r="Y1081" s="145"/>
      <c r="Z1081" s="145"/>
      <c r="AA1081" s="145"/>
      <c r="AB1081" s="43"/>
      <c r="AC1081" s="43"/>
      <c r="AD1081" s="145"/>
      <c r="AE1081" s="145"/>
      <c r="AF1081" s="35">
        <v>2025</v>
      </c>
      <c r="AG1081" s="259"/>
      <c r="AH1081" s="29">
        <v>1016</v>
      </c>
      <c r="AI1081" s="29" t="s">
        <v>155</v>
      </c>
      <c r="AJ1081" s="29" t="str">
        <f t="shared" si="329"/>
        <v>1016.</v>
      </c>
      <c r="AL1081" s="30"/>
    </row>
    <row r="1082" spans="1:38" ht="22.5" customHeight="1" x14ac:dyDescent="0.25">
      <c r="A1082" s="143" t="str">
        <f t="shared" si="328"/>
        <v>1017.</v>
      </c>
      <c r="B1082" s="77" t="s">
        <v>392</v>
      </c>
      <c r="C1082" s="52">
        <v>1969</v>
      </c>
      <c r="D1082" s="220" t="s">
        <v>3015</v>
      </c>
      <c r="E1082" s="220" t="s">
        <v>3016</v>
      </c>
      <c r="F1082" s="58">
        <v>5</v>
      </c>
      <c r="G1082" s="58">
        <v>3</v>
      </c>
      <c r="H1082" s="145">
        <v>2764</v>
      </c>
      <c r="I1082" s="145">
        <v>2080.8000000000002</v>
      </c>
      <c r="J1082" s="145">
        <v>1987.9</v>
      </c>
      <c r="K1082" s="3">
        <v>101</v>
      </c>
      <c r="L1082" s="145">
        <f t="shared" si="330"/>
        <v>1865722</v>
      </c>
      <c r="M1082" s="145"/>
      <c r="N1082" s="145"/>
      <c r="O1082" s="145"/>
      <c r="P1082" s="145">
        <f t="shared" si="331"/>
        <v>1865722</v>
      </c>
      <c r="Q1082" s="145"/>
      <c r="R1082" s="3"/>
      <c r="S1082" s="145"/>
      <c r="T1082" s="145">
        <v>526</v>
      </c>
      <c r="U1082" s="145">
        <f>T1082*3547</f>
        <v>1865722</v>
      </c>
      <c r="V1082" s="145"/>
      <c r="W1082" s="145"/>
      <c r="X1082" s="145"/>
      <c r="Y1082" s="145"/>
      <c r="Z1082" s="145"/>
      <c r="AA1082" s="145"/>
      <c r="AB1082" s="145"/>
      <c r="AC1082" s="145"/>
      <c r="AD1082" s="145"/>
      <c r="AE1082" s="145"/>
      <c r="AF1082" s="35">
        <v>2025</v>
      </c>
      <c r="AG1082" s="259"/>
      <c r="AH1082" s="29">
        <v>1017</v>
      </c>
      <c r="AI1082" s="29" t="s">
        <v>155</v>
      </c>
      <c r="AJ1082" s="29" t="str">
        <f t="shared" si="329"/>
        <v>1017.</v>
      </c>
      <c r="AL1082" s="30"/>
    </row>
    <row r="1083" spans="1:38" ht="22.5" customHeight="1" x14ac:dyDescent="0.25">
      <c r="A1083" s="143" t="str">
        <f t="shared" si="328"/>
        <v>1018.</v>
      </c>
      <c r="B1083" s="71" t="s">
        <v>456</v>
      </c>
      <c r="C1083" s="52">
        <v>1975</v>
      </c>
      <c r="D1083" s="143" t="s">
        <v>3015</v>
      </c>
      <c r="E1083" s="143" t="s">
        <v>3016</v>
      </c>
      <c r="F1083" s="52">
        <v>5</v>
      </c>
      <c r="G1083" s="52">
        <v>4</v>
      </c>
      <c r="H1083" s="8">
        <v>4534.6000000000004</v>
      </c>
      <c r="I1083" s="145">
        <v>3398.4</v>
      </c>
      <c r="J1083" s="8">
        <v>3398.4</v>
      </c>
      <c r="K1083" s="142">
        <v>186</v>
      </c>
      <c r="L1083" s="8">
        <f t="shared" si="330"/>
        <v>8577936</v>
      </c>
      <c r="M1083" s="8"/>
      <c r="N1083" s="8"/>
      <c r="O1083" s="8"/>
      <c r="P1083" s="145">
        <f t="shared" si="331"/>
        <v>8577936</v>
      </c>
      <c r="Q1083" s="8">
        <f>6335160+2242776</f>
        <v>8577936</v>
      </c>
      <c r="R1083" s="142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35">
        <v>2025</v>
      </c>
      <c r="AG1083" s="259"/>
      <c r="AH1083" s="29">
        <v>1018</v>
      </c>
      <c r="AI1083" s="29" t="s">
        <v>155</v>
      </c>
      <c r="AJ1083" s="29" t="str">
        <f t="shared" si="329"/>
        <v>1018.</v>
      </c>
      <c r="AL1083" s="29"/>
    </row>
    <row r="1084" spans="1:38" ht="22.5" customHeight="1" x14ac:dyDescent="0.25">
      <c r="A1084" s="143" t="str">
        <f t="shared" si="328"/>
        <v>1019.</v>
      </c>
      <c r="B1084" s="77" t="s">
        <v>394</v>
      </c>
      <c r="C1084" s="52">
        <v>1984</v>
      </c>
      <c r="D1084" s="220" t="s">
        <v>3015</v>
      </c>
      <c r="E1084" s="220" t="s">
        <v>3016</v>
      </c>
      <c r="F1084" s="58">
        <v>3</v>
      </c>
      <c r="G1084" s="58">
        <v>2</v>
      </c>
      <c r="H1084" s="145">
        <v>1203.5999999999999</v>
      </c>
      <c r="I1084" s="145">
        <v>834.4</v>
      </c>
      <c r="J1084" s="145">
        <v>834.4</v>
      </c>
      <c r="K1084" s="3">
        <v>37</v>
      </c>
      <c r="L1084" s="145">
        <f t="shared" si="330"/>
        <v>1301749</v>
      </c>
      <c r="M1084" s="145"/>
      <c r="N1084" s="145"/>
      <c r="O1084" s="145"/>
      <c r="P1084" s="145">
        <f t="shared" si="331"/>
        <v>1301749</v>
      </c>
      <c r="Q1084" s="145"/>
      <c r="R1084" s="3"/>
      <c r="S1084" s="145"/>
      <c r="T1084" s="145">
        <v>367</v>
      </c>
      <c r="U1084" s="145">
        <f>T1084*3547</f>
        <v>1301749</v>
      </c>
      <c r="V1084" s="145"/>
      <c r="W1084" s="145"/>
      <c r="X1084" s="145"/>
      <c r="Y1084" s="145"/>
      <c r="Z1084" s="145"/>
      <c r="AA1084" s="145"/>
      <c r="AB1084" s="145"/>
      <c r="AC1084" s="145"/>
      <c r="AD1084" s="145"/>
      <c r="AE1084" s="145"/>
      <c r="AF1084" s="35">
        <v>2025</v>
      </c>
      <c r="AG1084" s="259"/>
      <c r="AH1084" s="29">
        <v>1019</v>
      </c>
      <c r="AI1084" s="29" t="s">
        <v>155</v>
      </c>
      <c r="AJ1084" s="29" t="str">
        <f t="shared" si="329"/>
        <v>1019.</v>
      </c>
      <c r="AL1084" s="30"/>
    </row>
    <row r="1085" spans="1:38" ht="22.5" customHeight="1" x14ac:dyDescent="0.25">
      <c r="A1085" s="143" t="str">
        <f t="shared" si="328"/>
        <v>1020.</v>
      </c>
      <c r="B1085" s="71" t="s">
        <v>457</v>
      </c>
      <c r="C1085" s="52">
        <v>1966</v>
      </c>
      <c r="D1085" s="143" t="s">
        <v>3015</v>
      </c>
      <c r="E1085" s="143" t="s">
        <v>3017</v>
      </c>
      <c r="F1085" s="52">
        <v>3</v>
      </c>
      <c r="G1085" s="52">
        <v>2</v>
      </c>
      <c r="H1085" s="8">
        <v>1480.9</v>
      </c>
      <c r="I1085" s="145">
        <v>958.7</v>
      </c>
      <c r="J1085" s="8">
        <v>958.7</v>
      </c>
      <c r="K1085" s="142">
        <v>41</v>
      </c>
      <c r="L1085" s="8">
        <f t="shared" si="330"/>
        <v>2339136</v>
      </c>
      <c r="M1085" s="8"/>
      <c r="N1085" s="8"/>
      <c r="O1085" s="8"/>
      <c r="P1085" s="145">
        <f t="shared" si="331"/>
        <v>2339136</v>
      </c>
      <c r="Q1085" s="8">
        <v>2339136</v>
      </c>
      <c r="R1085" s="142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35">
        <v>2025</v>
      </c>
      <c r="AG1085" s="259"/>
      <c r="AH1085" s="29">
        <v>1020</v>
      </c>
      <c r="AI1085" s="29" t="s">
        <v>155</v>
      </c>
      <c r="AJ1085" s="29" t="str">
        <f t="shared" si="329"/>
        <v>1020.</v>
      </c>
      <c r="AL1085" s="29"/>
    </row>
    <row r="1086" spans="1:38" ht="22.5" customHeight="1" x14ac:dyDescent="0.25">
      <c r="A1086" s="143" t="str">
        <f t="shared" si="328"/>
        <v>1021.</v>
      </c>
      <c r="B1086" s="54" t="s">
        <v>511</v>
      </c>
      <c r="C1086" s="52">
        <v>1984</v>
      </c>
      <c r="D1086" s="143" t="s">
        <v>3015</v>
      </c>
      <c r="E1086" s="143" t="s">
        <v>3017</v>
      </c>
      <c r="F1086" s="52">
        <v>3</v>
      </c>
      <c r="G1086" s="52">
        <v>2</v>
      </c>
      <c r="H1086" s="8">
        <v>1493.1</v>
      </c>
      <c r="I1086" s="145">
        <v>1023.1</v>
      </c>
      <c r="J1086" s="8">
        <v>1023.1</v>
      </c>
      <c r="K1086" s="142">
        <v>53</v>
      </c>
      <c r="L1086" s="8">
        <f t="shared" si="330"/>
        <v>1702560</v>
      </c>
      <c r="M1086" s="8"/>
      <c r="N1086" s="8"/>
      <c r="O1086" s="8"/>
      <c r="P1086" s="145">
        <f t="shared" si="331"/>
        <v>1702560</v>
      </c>
      <c r="Q1086" s="8"/>
      <c r="R1086" s="142"/>
      <c r="S1086" s="8"/>
      <c r="T1086" s="8">
        <v>480</v>
      </c>
      <c r="U1086" s="8">
        <f t="shared" ref="U1086" si="333">T1086*3547</f>
        <v>1702560</v>
      </c>
      <c r="V1086" s="8"/>
      <c r="W1086" s="8"/>
      <c r="X1086" s="8"/>
      <c r="Y1086" s="8"/>
      <c r="Z1086" s="8"/>
      <c r="AA1086" s="8"/>
      <c r="AB1086" s="8"/>
      <c r="AC1086" s="8"/>
      <c r="AD1086" s="8"/>
      <c r="AE1086" s="145"/>
      <c r="AF1086" s="35">
        <v>2025</v>
      </c>
      <c r="AG1086" s="259"/>
      <c r="AH1086" s="29">
        <v>1021</v>
      </c>
      <c r="AI1086" s="29" t="s">
        <v>155</v>
      </c>
      <c r="AJ1086" s="29" t="str">
        <f t="shared" si="329"/>
        <v>1021.</v>
      </c>
      <c r="AL1086" s="30"/>
    </row>
    <row r="1087" spans="1:38" ht="22.5" customHeight="1" x14ac:dyDescent="0.25">
      <c r="A1087" s="143" t="str">
        <f t="shared" si="328"/>
        <v>1022.</v>
      </c>
      <c r="B1087" s="71" t="s">
        <v>458</v>
      </c>
      <c r="C1087" s="52">
        <v>1963</v>
      </c>
      <c r="D1087" s="143" t="s">
        <v>3015</v>
      </c>
      <c r="E1087" s="143" t="s">
        <v>3017</v>
      </c>
      <c r="F1087" s="52">
        <v>4</v>
      </c>
      <c r="G1087" s="52">
        <v>2</v>
      </c>
      <c r="H1087" s="8">
        <v>1259.5999999999999</v>
      </c>
      <c r="I1087" s="145">
        <v>826.8</v>
      </c>
      <c r="J1087" s="8">
        <v>826.8</v>
      </c>
      <c r="K1087" s="142">
        <v>51</v>
      </c>
      <c r="L1087" s="8">
        <f t="shared" si="330"/>
        <v>2993748</v>
      </c>
      <c r="M1087" s="8"/>
      <c r="N1087" s="8"/>
      <c r="O1087" s="8"/>
      <c r="P1087" s="145">
        <f t="shared" si="331"/>
        <v>2993748</v>
      </c>
      <c r="Q1087" s="8"/>
      <c r="R1087" s="142"/>
      <c r="S1087" s="8"/>
      <c r="T1087" s="8"/>
      <c r="U1087" s="8"/>
      <c r="V1087" s="8"/>
      <c r="W1087" s="8"/>
      <c r="X1087" s="8">
        <v>951</v>
      </c>
      <c r="Y1087" s="8">
        <f>X1087*3148</f>
        <v>2993748</v>
      </c>
      <c r="Z1087" s="8"/>
      <c r="AA1087" s="8"/>
      <c r="AB1087" s="8"/>
      <c r="AC1087" s="8"/>
      <c r="AD1087" s="8"/>
      <c r="AE1087" s="8"/>
      <c r="AF1087" s="35">
        <v>2025</v>
      </c>
      <c r="AG1087" s="259"/>
      <c r="AH1087" s="29">
        <v>1022</v>
      </c>
      <c r="AI1087" s="29" t="s">
        <v>155</v>
      </c>
      <c r="AJ1087" s="29" t="str">
        <f t="shared" si="329"/>
        <v>1022.</v>
      </c>
      <c r="AL1087" s="29"/>
    </row>
    <row r="1088" spans="1:38" ht="22.5" customHeight="1" x14ac:dyDescent="0.25">
      <c r="A1088" s="143" t="str">
        <f t="shared" si="328"/>
        <v>1023.</v>
      </c>
      <c r="B1088" s="71" t="s">
        <v>1607</v>
      </c>
      <c r="C1088" s="52">
        <v>1980</v>
      </c>
      <c r="D1088" s="143" t="s">
        <v>3015</v>
      </c>
      <c r="E1088" s="143" t="s">
        <v>3017</v>
      </c>
      <c r="F1088" s="52">
        <v>2</v>
      </c>
      <c r="G1088" s="52">
        <v>2</v>
      </c>
      <c r="H1088" s="8">
        <v>776.6</v>
      </c>
      <c r="I1088" s="8">
        <v>452.7</v>
      </c>
      <c r="J1088" s="8">
        <v>452.7</v>
      </c>
      <c r="K1088" s="142">
        <v>45</v>
      </c>
      <c r="L1088" s="8">
        <f t="shared" si="330"/>
        <v>1377556</v>
      </c>
      <c r="M1088" s="8"/>
      <c r="N1088" s="8"/>
      <c r="O1088" s="8"/>
      <c r="P1088" s="145">
        <f t="shared" si="331"/>
        <v>1377556</v>
      </c>
      <c r="Q1088" s="8">
        <v>1377556</v>
      </c>
      <c r="R1088" s="142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35">
        <v>2025</v>
      </c>
      <c r="AG1088" s="259"/>
      <c r="AH1088" s="29">
        <v>1023</v>
      </c>
      <c r="AI1088" s="29" t="s">
        <v>155</v>
      </c>
      <c r="AJ1088" s="29" t="str">
        <f t="shared" si="329"/>
        <v>1023.</v>
      </c>
      <c r="AL1088" s="30"/>
    </row>
    <row r="1089" spans="1:38" ht="22.5" customHeight="1" x14ac:dyDescent="0.25">
      <c r="A1089" s="143" t="str">
        <f t="shared" si="328"/>
        <v>1024.</v>
      </c>
      <c r="B1089" s="71" t="s">
        <v>1608</v>
      </c>
      <c r="C1089" s="52">
        <v>1980</v>
      </c>
      <c r="D1089" s="143" t="s">
        <v>3015</v>
      </c>
      <c r="E1089" s="143" t="s">
        <v>3017</v>
      </c>
      <c r="F1089" s="52">
        <v>2</v>
      </c>
      <c r="G1089" s="52">
        <v>2</v>
      </c>
      <c r="H1089" s="8">
        <v>771.1</v>
      </c>
      <c r="I1089" s="8">
        <v>337.7</v>
      </c>
      <c r="J1089" s="8">
        <v>337.7</v>
      </c>
      <c r="K1089" s="142">
        <v>45</v>
      </c>
      <c r="L1089" s="8">
        <f t="shared" si="330"/>
        <v>1106046</v>
      </c>
      <c r="M1089" s="8"/>
      <c r="N1089" s="8"/>
      <c r="O1089" s="8"/>
      <c r="P1089" s="145">
        <f t="shared" si="331"/>
        <v>1106046</v>
      </c>
      <c r="Q1089" s="8">
        <v>1106046</v>
      </c>
      <c r="R1089" s="142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35">
        <v>2025</v>
      </c>
      <c r="AG1089" s="259"/>
      <c r="AH1089" s="29">
        <v>1024</v>
      </c>
      <c r="AI1089" s="29" t="s">
        <v>155</v>
      </c>
      <c r="AJ1089" s="29" t="str">
        <f t="shared" si="329"/>
        <v>1024.</v>
      </c>
      <c r="AL1089" s="30"/>
    </row>
    <row r="1090" spans="1:38" ht="22.5" customHeight="1" x14ac:dyDescent="0.25">
      <c r="A1090" s="143" t="str">
        <f t="shared" si="328"/>
        <v>1025.</v>
      </c>
      <c r="B1090" s="77" t="s">
        <v>396</v>
      </c>
      <c r="C1090" s="52">
        <v>1979</v>
      </c>
      <c r="D1090" s="220" t="s">
        <v>3015</v>
      </c>
      <c r="E1090" s="143" t="s">
        <v>3017</v>
      </c>
      <c r="F1090" s="58">
        <v>3</v>
      </c>
      <c r="G1090" s="58">
        <v>2</v>
      </c>
      <c r="H1090" s="145">
        <v>1786.1</v>
      </c>
      <c r="I1090" s="145">
        <v>1202.5</v>
      </c>
      <c r="J1090" s="145">
        <v>1202.5</v>
      </c>
      <c r="K1090" s="3">
        <v>73</v>
      </c>
      <c r="L1090" s="145">
        <f t="shared" si="330"/>
        <v>2582796</v>
      </c>
      <c r="M1090" s="145"/>
      <c r="N1090" s="145"/>
      <c r="O1090" s="145"/>
      <c r="P1090" s="145">
        <f t="shared" si="331"/>
        <v>2582796</v>
      </c>
      <c r="Q1090" s="145">
        <v>2582796</v>
      </c>
      <c r="R1090" s="3"/>
      <c r="S1090" s="145"/>
      <c r="T1090" s="145"/>
      <c r="U1090" s="145"/>
      <c r="V1090" s="145"/>
      <c r="W1090" s="145"/>
      <c r="X1090" s="145"/>
      <c r="Y1090" s="145"/>
      <c r="Z1090" s="145"/>
      <c r="AA1090" s="145"/>
      <c r="AB1090" s="145"/>
      <c r="AC1090" s="145"/>
      <c r="AD1090" s="145"/>
      <c r="AE1090" s="145"/>
      <c r="AF1090" s="35">
        <v>2025</v>
      </c>
      <c r="AG1090" s="259"/>
      <c r="AH1090" s="29">
        <v>1025</v>
      </c>
      <c r="AI1090" s="29" t="s">
        <v>155</v>
      </c>
      <c r="AJ1090" s="29" t="str">
        <f t="shared" si="329"/>
        <v>1025.</v>
      </c>
      <c r="AL1090" s="30"/>
    </row>
    <row r="1091" spans="1:38" ht="22.5" customHeight="1" x14ac:dyDescent="0.25">
      <c r="A1091" s="143" t="str">
        <f t="shared" si="328"/>
        <v>1026.</v>
      </c>
      <c r="B1091" s="71" t="s">
        <v>1612</v>
      </c>
      <c r="C1091" s="52">
        <v>1989</v>
      </c>
      <c r="D1091" s="143" t="s">
        <v>3015</v>
      </c>
      <c r="E1091" s="143" t="s">
        <v>3016</v>
      </c>
      <c r="F1091" s="52">
        <v>3</v>
      </c>
      <c r="G1091" s="52">
        <v>2</v>
      </c>
      <c r="H1091" s="8">
        <v>1325.1</v>
      </c>
      <c r="I1091" s="8">
        <v>843.8</v>
      </c>
      <c r="J1091" s="8">
        <v>843.8</v>
      </c>
      <c r="K1091" s="142">
        <v>48</v>
      </c>
      <c r="L1091" s="8">
        <f t="shared" si="330"/>
        <v>2018317</v>
      </c>
      <c r="M1091" s="8"/>
      <c r="N1091" s="8"/>
      <c r="O1091" s="8"/>
      <c r="P1091" s="145">
        <f t="shared" si="331"/>
        <v>2018317</v>
      </c>
      <c r="Q1091" s="8">
        <v>2018317</v>
      </c>
      <c r="R1091" s="142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35">
        <v>2025</v>
      </c>
      <c r="AG1091" s="259"/>
      <c r="AH1091" s="29">
        <v>1026</v>
      </c>
      <c r="AI1091" s="29" t="s">
        <v>155</v>
      </c>
      <c r="AJ1091" s="29" t="str">
        <f t="shared" si="329"/>
        <v>1026.</v>
      </c>
      <c r="AL1091" s="30"/>
    </row>
    <row r="1092" spans="1:38" ht="22.5" customHeight="1" x14ac:dyDescent="0.25">
      <c r="A1092" s="143" t="str">
        <f t="shared" si="328"/>
        <v>1027.</v>
      </c>
      <c r="B1092" s="71" t="s">
        <v>1613</v>
      </c>
      <c r="C1092" s="52">
        <v>1963</v>
      </c>
      <c r="D1092" s="220" t="s">
        <v>3015</v>
      </c>
      <c r="E1092" s="143" t="s">
        <v>3017</v>
      </c>
      <c r="F1092" s="58">
        <v>2</v>
      </c>
      <c r="G1092" s="58">
        <v>1</v>
      </c>
      <c r="H1092" s="145">
        <v>419.8</v>
      </c>
      <c r="I1092" s="145">
        <v>378.4</v>
      </c>
      <c r="J1092" s="145">
        <v>378.4</v>
      </c>
      <c r="K1092" s="3">
        <v>33</v>
      </c>
      <c r="L1092" s="8">
        <f t="shared" si="330"/>
        <v>459816</v>
      </c>
      <c r="M1092" s="8"/>
      <c r="N1092" s="8"/>
      <c r="O1092" s="8"/>
      <c r="P1092" s="145">
        <f t="shared" si="331"/>
        <v>459816</v>
      </c>
      <c r="Q1092" s="8">
        <v>459816</v>
      </c>
      <c r="R1092" s="142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35">
        <v>2025</v>
      </c>
      <c r="AG1092" s="259"/>
      <c r="AH1092" s="29">
        <v>1027</v>
      </c>
      <c r="AI1092" s="29" t="s">
        <v>155</v>
      </c>
      <c r="AJ1092" s="29" t="str">
        <f t="shared" si="329"/>
        <v>1027.</v>
      </c>
      <c r="AL1092" s="30"/>
    </row>
    <row r="1093" spans="1:38" ht="22.5" customHeight="1" x14ac:dyDescent="0.25">
      <c r="A1093" s="143" t="str">
        <f t="shared" si="328"/>
        <v>1028.</v>
      </c>
      <c r="B1093" s="71" t="s">
        <v>1614</v>
      </c>
      <c r="C1093" s="52">
        <v>1985</v>
      </c>
      <c r="D1093" s="143" t="s">
        <v>3015</v>
      </c>
      <c r="E1093" s="143" t="s">
        <v>3017</v>
      </c>
      <c r="F1093" s="52">
        <v>2</v>
      </c>
      <c r="G1093" s="52">
        <v>3</v>
      </c>
      <c r="H1093" s="8">
        <v>1019.1</v>
      </c>
      <c r="I1093" s="8">
        <v>3253.6</v>
      </c>
      <c r="J1093" s="8">
        <v>545.29999999999995</v>
      </c>
      <c r="K1093" s="142">
        <v>42</v>
      </c>
      <c r="L1093" s="145">
        <f t="shared" si="330"/>
        <v>7853058</v>
      </c>
      <c r="M1093" s="145"/>
      <c r="N1093" s="145"/>
      <c r="O1093" s="145"/>
      <c r="P1093" s="145">
        <f t="shared" si="331"/>
        <v>7853058</v>
      </c>
      <c r="Q1093" s="145"/>
      <c r="R1093" s="3"/>
      <c r="S1093" s="145"/>
      <c r="T1093" s="8">
        <v>2214</v>
      </c>
      <c r="U1093" s="8">
        <f>T1093*3547</f>
        <v>7853058</v>
      </c>
      <c r="V1093" s="145"/>
      <c r="W1093" s="145"/>
      <c r="X1093" s="145"/>
      <c r="Y1093" s="145"/>
      <c r="Z1093" s="145"/>
      <c r="AA1093" s="145"/>
      <c r="AB1093" s="8"/>
      <c r="AC1093" s="8"/>
      <c r="AD1093" s="145"/>
      <c r="AE1093" s="145"/>
      <c r="AF1093" s="35">
        <v>2025</v>
      </c>
      <c r="AG1093" s="259"/>
      <c r="AH1093" s="29">
        <v>1028</v>
      </c>
      <c r="AI1093" s="29" t="s">
        <v>155</v>
      </c>
      <c r="AJ1093" s="29" t="str">
        <f t="shared" si="329"/>
        <v>1028.</v>
      </c>
      <c r="AL1093" s="30"/>
    </row>
    <row r="1094" spans="1:38" ht="22.5" customHeight="1" x14ac:dyDescent="0.25">
      <c r="A1094" s="143" t="str">
        <f t="shared" si="328"/>
        <v>1029.</v>
      </c>
      <c r="B1094" s="71" t="s">
        <v>1615</v>
      </c>
      <c r="C1094" s="52">
        <v>1987</v>
      </c>
      <c r="D1094" s="143" t="s">
        <v>3015</v>
      </c>
      <c r="E1094" s="143" t="s">
        <v>3017</v>
      </c>
      <c r="F1094" s="52">
        <v>4</v>
      </c>
      <c r="G1094" s="52">
        <v>1</v>
      </c>
      <c r="H1094" s="8">
        <v>899.2</v>
      </c>
      <c r="I1094" s="8">
        <v>780</v>
      </c>
      <c r="J1094" s="8">
        <v>780</v>
      </c>
      <c r="K1094" s="142">
        <v>42</v>
      </c>
      <c r="L1094" s="145">
        <f t="shared" si="330"/>
        <v>3234890</v>
      </c>
      <c r="M1094" s="145"/>
      <c r="N1094" s="145"/>
      <c r="O1094" s="145"/>
      <c r="P1094" s="145">
        <f t="shared" si="331"/>
        <v>3234890</v>
      </c>
      <c r="Q1094" s="145"/>
      <c r="R1094" s="3"/>
      <c r="S1094" s="145"/>
      <c r="T1094" s="8">
        <v>430</v>
      </c>
      <c r="U1094" s="8">
        <f>T1094*7523</f>
        <v>3234890</v>
      </c>
      <c r="V1094" s="145"/>
      <c r="W1094" s="145"/>
      <c r="X1094" s="145"/>
      <c r="Y1094" s="145"/>
      <c r="Z1094" s="145"/>
      <c r="AA1094" s="145"/>
      <c r="AB1094" s="43"/>
      <c r="AC1094" s="43"/>
      <c r="AD1094" s="145"/>
      <c r="AE1094" s="145"/>
      <c r="AF1094" s="35">
        <v>2025</v>
      </c>
      <c r="AG1094" s="259"/>
      <c r="AH1094" s="29">
        <v>1029</v>
      </c>
      <c r="AI1094" s="29" t="s">
        <v>155</v>
      </c>
      <c r="AJ1094" s="29" t="str">
        <f t="shared" si="329"/>
        <v>1029.</v>
      </c>
      <c r="AL1094" s="30"/>
    </row>
    <row r="1095" spans="1:38" ht="22.5" customHeight="1" x14ac:dyDescent="0.25">
      <c r="A1095" s="143" t="str">
        <f t="shared" si="328"/>
        <v>1030.</v>
      </c>
      <c r="B1095" s="71" t="s">
        <v>1618</v>
      </c>
      <c r="C1095" s="52">
        <v>1984</v>
      </c>
      <c r="D1095" s="143" t="s">
        <v>3015</v>
      </c>
      <c r="E1095" s="143" t="s">
        <v>3017</v>
      </c>
      <c r="F1095" s="52">
        <v>3</v>
      </c>
      <c r="G1095" s="52">
        <v>5</v>
      </c>
      <c r="H1095" s="8">
        <v>3246</v>
      </c>
      <c r="I1095" s="8">
        <v>3017.2</v>
      </c>
      <c r="J1095" s="8">
        <v>3017.2</v>
      </c>
      <c r="K1095" s="142">
        <v>194</v>
      </c>
      <c r="L1095" s="8">
        <f t="shared" si="330"/>
        <v>5348876</v>
      </c>
      <c r="M1095" s="8"/>
      <c r="N1095" s="8"/>
      <c r="O1095" s="8"/>
      <c r="P1095" s="145">
        <f t="shared" si="331"/>
        <v>5348876</v>
      </c>
      <c r="Q1095" s="8"/>
      <c r="R1095" s="142"/>
      <c r="S1095" s="8"/>
      <c r="T1095" s="8">
        <v>1508</v>
      </c>
      <c r="U1095" s="8">
        <f>T1095*3547</f>
        <v>5348876</v>
      </c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35">
        <v>2025</v>
      </c>
      <c r="AG1095" s="259"/>
      <c r="AH1095" s="29">
        <v>1030</v>
      </c>
      <c r="AI1095" s="29" t="s">
        <v>155</v>
      </c>
      <c r="AJ1095" s="29" t="str">
        <f t="shared" si="329"/>
        <v>1030.</v>
      </c>
      <c r="AL1095" s="30"/>
    </row>
    <row r="1096" spans="1:38" ht="22.5" customHeight="1" x14ac:dyDescent="0.25">
      <c r="A1096" s="143" t="str">
        <f t="shared" si="328"/>
        <v>1031.</v>
      </c>
      <c r="B1096" s="54" t="s">
        <v>1119</v>
      </c>
      <c r="C1096" s="52">
        <v>1985</v>
      </c>
      <c r="D1096" s="143" t="s">
        <v>3015</v>
      </c>
      <c r="E1096" s="143" t="s">
        <v>3017</v>
      </c>
      <c r="F1096" s="52">
        <v>3</v>
      </c>
      <c r="G1096" s="52">
        <v>3</v>
      </c>
      <c r="H1096" s="8">
        <v>3161.5</v>
      </c>
      <c r="I1096" s="145">
        <v>2970.7</v>
      </c>
      <c r="J1096" s="8">
        <v>2970.7</v>
      </c>
      <c r="K1096" s="142">
        <v>168</v>
      </c>
      <c r="L1096" s="8">
        <f t="shared" si="330"/>
        <v>5316953</v>
      </c>
      <c r="M1096" s="8"/>
      <c r="N1096" s="8"/>
      <c r="O1096" s="8"/>
      <c r="P1096" s="145">
        <f t="shared" si="331"/>
        <v>5316953</v>
      </c>
      <c r="Q1096" s="8"/>
      <c r="R1096" s="142"/>
      <c r="S1096" s="8"/>
      <c r="T1096" s="8">
        <v>1499</v>
      </c>
      <c r="U1096" s="8">
        <f t="shared" ref="U1096" si="334">T1096*3547</f>
        <v>5316953</v>
      </c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35">
        <v>2025</v>
      </c>
      <c r="AG1096" s="259"/>
      <c r="AH1096" s="29">
        <v>1031</v>
      </c>
      <c r="AI1096" s="29" t="s">
        <v>155</v>
      </c>
      <c r="AJ1096" s="29" t="str">
        <f t="shared" si="329"/>
        <v>1031.</v>
      </c>
      <c r="AL1096" s="30"/>
    </row>
    <row r="1097" spans="1:38" ht="22.5" customHeight="1" x14ac:dyDescent="0.25">
      <c r="A1097" s="143" t="str">
        <f t="shared" si="328"/>
        <v>1032.</v>
      </c>
      <c r="B1097" s="71" t="s">
        <v>1620</v>
      </c>
      <c r="C1097" s="52">
        <v>1987</v>
      </c>
      <c r="D1097" s="143" t="s">
        <v>3015</v>
      </c>
      <c r="E1097" s="143" t="s">
        <v>3017</v>
      </c>
      <c r="F1097" s="52">
        <v>4</v>
      </c>
      <c r="G1097" s="52">
        <v>1</v>
      </c>
      <c r="H1097" s="8">
        <v>899.2</v>
      </c>
      <c r="I1097" s="8">
        <v>780</v>
      </c>
      <c r="J1097" s="8">
        <v>780</v>
      </c>
      <c r="K1097" s="142">
        <v>42</v>
      </c>
      <c r="L1097" s="8">
        <f t="shared" si="330"/>
        <v>2052294.2000000002</v>
      </c>
      <c r="M1097" s="8"/>
      <c r="N1097" s="8"/>
      <c r="O1097" s="8"/>
      <c r="P1097" s="145">
        <f t="shared" si="331"/>
        <v>2052294.2000000002</v>
      </c>
      <c r="Q1097" s="8"/>
      <c r="R1097" s="142"/>
      <c r="S1097" s="8"/>
      <c r="T1097" s="8">
        <v>578.6</v>
      </c>
      <c r="U1097" s="8">
        <f>T1097*3547</f>
        <v>2052294.2000000002</v>
      </c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35">
        <v>2025</v>
      </c>
      <c r="AG1097" s="259"/>
      <c r="AH1097" s="29">
        <v>1032</v>
      </c>
      <c r="AI1097" s="29" t="s">
        <v>155</v>
      </c>
      <c r="AJ1097" s="29" t="str">
        <f t="shared" si="329"/>
        <v>1032.</v>
      </c>
      <c r="AL1097" s="30"/>
    </row>
    <row r="1098" spans="1:38" ht="22.5" customHeight="1" x14ac:dyDescent="0.25">
      <c r="A1098" s="143" t="str">
        <f t="shared" si="328"/>
        <v>1033.</v>
      </c>
      <c r="B1098" s="71" t="s">
        <v>463</v>
      </c>
      <c r="C1098" s="52">
        <v>1984</v>
      </c>
      <c r="D1098" s="143" t="s">
        <v>3015</v>
      </c>
      <c r="E1098" s="143" t="s">
        <v>3016</v>
      </c>
      <c r="F1098" s="52">
        <v>3</v>
      </c>
      <c r="G1098" s="52">
        <v>2</v>
      </c>
      <c r="H1098" s="8">
        <v>1441.6</v>
      </c>
      <c r="I1098" s="145">
        <v>1289.2</v>
      </c>
      <c r="J1098" s="8">
        <v>1289.2</v>
      </c>
      <c r="K1098" s="142">
        <v>73</v>
      </c>
      <c r="L1098" s="8">
        <f t="shared" si="330"/>
        <v>770250</v>
      </c>
      <c r="M1098" s="8"/>
      <c r="N1098" s="8"/>
      <c r="O1098" s="8"/>
      <c r="P1098" s="145">
        <f t="shared" si="331"/>
        <v>770250</v>
      </c>
      <c r="Q1098" s="8">
        <v>770250</v>
      </c>
      <c r="R1098" s="142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35">
        <v>2025</v>
      </c>
      <c r="AG1098" s="259"/>
      <c r="AH1098" s="29">
        <v>1033</v>
      </c>
      <c r="AI1098" s="29" t="s">
        <v>155</v>
      </c>
      <c r="AJ1098" s="29" t="str">
        <f t="shared" si="329"/>
        <v>1033.</v>
      </c>
      <c r="AL1098" s="29"/>
    </row>
    <row r="1099" spans="1:38" ht="22.5" customHeight="1" x14ac:dyDescent="0.25">
      <c r="A1099" s="143" t="str">
        <f t="shared" si="328"/>
        <v>1034.</v>
      </c>
      <c r="B1099" s="71" t="s">
        <v>1622</v>
      </c>
      <c r="C1099" s="52">
        <v>1980</v>
      </c>
      <c r="D1099" s="143" t="s">
        <v>3015</v>
      </c>
      <c r="E1099" s="143" t="s">
        <v>3016</v>
      </c>
      <c r="F1099" s="52">
        <v>3</v>
      </c>
      <c r="G1099" s="52">
        <v>3</v>
      </c>
      <c r="H1099" s="8">
        <v>1442.2</v>
      </c>
      <c r="I1099" s="8">
        <v>1282.5</v>
      </c>
      <c r="J1099" s="8">
        <v>1282.5</v>
      </c>
      <c r="K1099" s="142">
        <v>66</v>
      </c>
      <c r="L1099" s="8">
        <f t="shared" si="330"/>
        <v>2031366.9000000001</v>
      </c>
      <c r="M1099" s="8"/>
      <c r="N1099" s="8"/>
      <c r="O1099" s="8"/>
      <c r="P1099" s="145">
        <f t="shared" si="331"/>
        <v>2031366.9000000001</v>
      </c>
      <c r="Q1099" s="8"/>
      <c r="R1099" s="142"/>
      <c r="S1099" s="8"/>
      <c r="T1099" s="8">
        <v>572.70000000000005</v>
      </c>
      <c r="U1099" s="8">
        <f>T1099*3547</f>
        <v>2031366.9000000001</v>
      </c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35">
        <v>2025</v>
      </c>
      <c r="AG1099" s="259"/>
      <c r="AH1099" s="29">
        <v>1034</v>
      </c>
      <c r="AI1099" s="29" t="s">
        <v>155</v>
      </c>
      <c r="AJ1099" s="29" t="str">
        <f t="shared" si="329"/>
        <v>1034.</v>
      </c>
      <c r="AL1099" s="30"/>
    </row>
    <row r="1100" spans="1:38" ht="22.5" customHeight="1" x14ac:dyDescent="0.25">
      <c r="A1100" s="143" t="str">
        <f t="shared" si="328"/>
        <v>1035.</v>
      </c>
      <c r="B1100" s="77" t="s">
        <v>398</v>
      </c>
      <c r="C1100" s="52">
        <v>1968</v>
      </c>
      <c r="D1100" s="220" t="s">
        <v>3015</v>
      </c>
      <c r="E1100" s="143" t="s">
        <v>3017</v>
      </c>
      <c r="F1100" s="58">
        <v>2</v>
      </c>
      <c r="G1100" s="58">
        <v>2</v>
      </c>
      <c r="H1100" s="145">
        <v>668</v>
      </c>
      <c r="I1100" s="145">
        <v>621.79999999999995</v>
      </c>
      <c r="J1100" s="145">
        <v>621.79999999999995</v>
      </c>
      <c r="K1100" s="3">
        <v>33</v>
      </c>
      <c r="L1100" s="145">
        <f t="shared" si="330"/>
        <v>2500461</v>
      </c>
      <c r="M1100" s="145"/>
      <c r="N1100" s="145"/>
      <c r="O1100" s="145"/>
      <c r="P1100" s="145">
        <f t="shared" si="331"/>
        <v>2500461</v>
      </c>
      <c r="Q1100" s="145">
        <f>1693437+807024</f>
        <v>2500461</v>
      </c>
      <c r="R1100" s="3"/>
      <c r="S1100" s="145"/>
      <c r="T1100" s="145"/>
      <c r="U1100" s="145"/>
      <c r="V1100" s="145"/>
      <c r="W1100" s="145"/>
      <c r="X1100" s="145"/>
      <c r="Y1100" s="145"/>
      <c r="Z1100" s="145"/>
      <c r="AA1100" s="145"/>
      <c r="AB1100" s="145"/>
      <c r="AC1100" s="145"/>
      <c r="AD1100" s="145"/>
      <c r="AE1100" s="145"/>
      <c r="AF1100" s="35">
        <v>2025</v>
      </c>
      <c r="AG1100" s="259"/>
      <c r="AH1100" s="29">
        <v>1035</v>
      </c>
      <c r="AI1100" s="29" t="s">
        <v>155</v>
      </c>
      <c r="AJ1100" s="29" t="str">
        <f t="shared" si="329"/>
        <v>1035.</v>
      </c>
      <c r="AL1100" s="30"/>
    </row>
    <row r="1101" spans="1:38" ht="22.5" customHeight="1" x14ac:dyDescent="0.25">
      <c r="A1101" s="143" t="str">
        <f t="shared" si="328"/>
        <v>1036.</v>
      </c>
      <c r="B1101" s="71" t="s">
        <v>1623</v>
      </c>
      <c r="C1101" s="52">
        <v>1992</v>
      </c>
      <c r="D1101" s="143" t="s">
        <v>3015</v>
      </c>
      <c r="E1101" s="143" t="s">
        <v>3017</v>
      </c>
      <c r="F1101" s="52">
        <v>5</v>
      </c>
      <c r="G1101" s="52">
        <v>3</v>
      </c>
      <c r="H1101" s="8">
        <v>2938.2</v>
      </c>
      <c r="I1101" s="8">
        <v>2061.8000000000002</v>
      </c>
      <c r="J1101" s="8">
        <v>2061.8000000000002</v>
      </c>
      <c r="K1101" s="142">
        <v>88</v>
      </c>
      <c r="L1101" s="8">
        <f t="shared" si="330"/>
        <v>2401319</v>
      </c>
      <c r="M1101" s="8"/>
      <c r="N1101" s="8"/>
      <c r="O1101" s="8"/>
      <c r="P1101" s="145">
        <f t="shared" si="331"/>
        <v>2401319</v>
      </c>
      <c r="Q1101" s="8"/>
      <c r="R1101" s="142"/>
      <c r="S1101" s="8"/>
      <c r="T1101" s="8">
        <v>677</v>
      </c>
      <c r="U1101" s="8">
        <f>T1101*3547</f>
        <v>2401319</v>
      </c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35">
        <v>2025</v>
      </c>
      <c r="AG1101" s="259"/>
      <c r="AH1101" s="29">
        <v>1036</v>
      </c>
      <c r="AI1101" s="29" t="s">
        <v>155</v>
      </c>
      <c r="AJ1101" s="29" t="str">
        <f t="shared" si="329"/>
        <v>1036.</v>
      </c>
      <c r="AL1101" s="30"/>
    </row>
    <row r="1102" spans="1:38" ht="22.5" customHeight="1" x14ac:dyDescent="0.25">
      <c r="A1102" s="143" t="str">
        <f t="shared" si="328"/>
        <v>1037.</v>
      </c>
      <c r="B1102" s="77" t="s">
        <v>401</v>
      </c>
      <c r="C1102" s="52">
        <v>1976</v>
      </c>
      <c r="D1102" s="220" t="s">
        <v>3015</v>
      </c>
      <c r="E1102" s="143" t="s">
        <v>3017</v>
      </c>
      <c r="F1102" s="58">
        <v>2</v>
      </c>
      <c r="G1102" s="58">
        <v>1</v>
      </c>
      <c r="H1102" s="145">
        <v>368.8</v>
      </c>
      <c r="I1102" s="145">
        <v>219.6</v>
      </c>
      <c r="J1102" s="145">
        <v>219.6</v>
      </c>
      <c r="K1102" s="3">
        <v>18</v>
      </c>
      <c r="L1102" s="145">
        <f t="shared" si="330"/>
        <v>2384791</v>
      </c>
      <c r="M1102" s="145"/>
      <c r="N1102" s="145"/>
      <c r="O1102" s="145"/>
      <c r="P1102" s="145">
        <f t="shared" si="331"/>
        <v>2384791</v>
      </c>
      <c r="Q1102" s="145"/>
      <c r="R1102" s="3"/>
      <c r="S1102" s="145"/>
      <c r="T1102" s="145">
        <v>317</v>
      </c>
      <c r="U1102" s="145">
        <f>T1102*7523</f>
        <v>2384791</v>
      </c>
      <c r="V1102" s="145"/>
      <c r="W1102" s="145"/>
      <c r="X1102" s="145"/>
      <c r="Y1102" s="145"/>
      <c r="Z1102" s="145"/>
      <c r="AA1102" s="145"/>
      <c r="AB1102" s="145"/>
      <c r="AC1102" s="145"/>
      <c r="AD1102" s="145"/>
      <c r="AE1102" s="145"/>
      <c r="AF1102" s="35">
        <v>2025</v>
      </c>
      <c r="AG1102" s="259"/>
      <c r="AH1102" s="29">
        <v>1037</v>
      </c>
      <c r="AI1102" s="29" t="s">
        <v>155</v>
      </c>
      <c r="AJ1102" s="29" t="str">
        <f t="shared" si="329"/>
        <v>1037.</v>
      </c>
      <c r="AL1102" s="30"/>
    </row>
    <row r="1103" spans="1:38" ht="22.5" customHeight="1" x14ac:dyDescent="0.25">
      <c r="A1103" s="143" t="str">
        <f t="shared" si="328"/>
        <v>1038.</v>
      </c>
      <c r="B1103" s="77" t="s">
        <v>403</v>
      </c>
      <c r="C1103" s="52">
        <v>1975</v>
      </c>
      <c r="D1103" s="220" t="s">
        <v>3015</v>
      </c>
      <c r="E1103" s="220" t="s">
        <v>3016</v>
      </c>
      <c r="F1103" s="58">
        <v>5</v>
      </c>
      <c r="G1103" s="58">
        <v>3</v>
      </c>
      <c r="H1103" s="145">
        <v>2413.8000000000002</v>
      </c>
      <c r="I1103" s="145">
        <v>2071.1999999999998</v>
      </c>
      <c r="J1103" s="145">
        <v>2071.1999999999998</v>
      </c>
      <c r="K1103" s="3">
        <v>110</v>
      </c>
      <c r="L1103" s="145">
        <f t="shared" si="330"/>
        <v>5062580</v>
      </c>
      <c r="M1103" s="145"/>
      <c r="N1103" s="145"/>
      <c r="O1103" s="145"/>
      <c r="P1103" s="145">
        <f t="shared" si="331"/>
        <v>5062580</v>
      </c>
      <c r="Q1103" s="145">
        <f>879750+4182830</f>
        <v>5062580</v>
      </c>
      <c r="R1103" s="3"/>
      <c r="S1103" s="145"/>
      <c r="T1103" s="145"/>
      <c r="U1103" s="145"/>
      <c r="V1103" s="145"/>
      <c r="W1103" s="145"/>
      <c r="X1103" s="145"/>
      <c r="Y1103" s="145"/>
      <c r="Z1103" s="145"/>
      <c r="AA1103" s="145"/>
      <c r="AB1103" s="145"/>
      <c r="AC1103" s="145"/>
      <c r="AD1103" s="145"/>
      <c r="AE1103" s="145"/>
      <c r="AF1103" s="35">
        <v>2025</v>
      </c>
      <c r="AG1103" s="259"/>
      <c r="AH1103" s="29">
        <v>1038</v>
      </c>
      <c r="AI1103" s="29" t="s">
        <v>155</v>
      </c>
      <c r="AJ1103" s="29" t="str">
        <f t="shared" si="329"/>
        <v>1038.</v>
      </c>
      <c r="AL1103" s="30"/>
    </row>
    <row r="1104" spans="1:38" ht="22.5" customHeight="1" x14ac:dyDescent="0.25">
      <c r="A1104" s="143" t="str">
        <f t="shared" si="328"/>
        <v>1039.</v>
      </c>
      <c r="B1104" s="72" t="s">
        <v>464</v>
      </c>
      <c r="C1104" s="52">
        <v>1965</v>
      </c>
      <c r="D1104" s="143" t="s">
        <v>3015</v>
      </c>
      <c r="E1104" s="143" t="s">
        <v>3017</v>
      </c>
      <c r="F1104" s="52">
        <v>2</v>
      </c>
      <c r="G1104" s="52">
        <v>2</v>
      </c>
      <c r="H1104" s="8">
        <v>674.3</v>
      </c>
      <c r="I1104" s="145">
        <v>627.5</v>
      </c>
      <c r="J1104" s="8">
        <v>627.5</v>
      </c>
      <c r="K1104" s="142">
        <v>35</v>
      </c>
      <c r="L1104" s="8">
        <f t="shared" si="330"/>
        <v>638112</v>
      </c>
      <c r="M1104" s="8"/>
      <c r="N1104" s="8"/>
      <c r="O1104" s="8"/>
      <c r="P1104" s="145">
        <f t="shared" si="331"/>
        <v>638112</v>
      </c>
      <c r="Q1104" s="8">
        <v>638112</v>
      </c>
      <c r="R1104" s="142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145"/>
      <c r="AF1104" s="35">
        <v>2025</v>
      </c>
      <c r="AG1104" s="259"/>
      <c r="AH1104" s="29">
        <v>1039</v>
      </c>
      <c r="AI1104" s="29" t="s">
        <v>155</v>
      </c>
      <c r="AJ1104" s="29" t="str">
        <f t="shared" si="329"/>
        <v>1039.</v>
      </c>
      <c r="AL1104" s="30"/>
    </row>
    <row r="1105" spans="1:38" ht="22.5" customHeight="1" x14ac:dyDescent="0.25">
      <c r="A1105" s="143" t="str">
        <f t="shared" si="328"/>
        <v>1040.</v>
      </c>
      <c r="B1105" s="72" t="s">
        <v>465</v>
      </c>
      <c r="C1105" s="52">
        <v>1964</v>
      </c>
      <c r="D1105" s="143" t="s">
        <v>3015</v>
      </c>
      <c r="E1105" s="143" t="s">
        <v>3017</v>
      </c>
      <c r="F1105" s="52">
        <v>4</v>
      </c>
      <c r="G1105" s="52">
        <v>2</v>
      </c>
      <c r="H1105" s="8">
        <v>1374</v>
      </c>
      <c r="I1105" s="145">
        <v>1275.5</v>
      </c>
      <c r="J1105" s="8">
        <v>1275.5</v>
      </c>
      <c r="K1105" s="142">
        <v>62</v>
      </c>
      <c r="L1105" s="8">
        <f t="shared" si="330"/>
        <v>4130438.7</v>
      </c>
      <c r="M1105" s="8"/>
      <c r="N1105" s="8"/>
      <c r="O1105" s="8"/>
      <c r="P1105" s="145">
        <f t="shared" si="331"/>
        <v>4130438.7</v>
      </c>
      <c r="Q1105" s="8">
        <f>2910518.7+1219920</f>
        <v>4130438.7</v>
      </c>
      <c r="R1105" s="142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145"/>
      <c r="AF1105" s="35">
        <v>2025</v>
      </c>
      <c r="AG1105" s="259"/>
      <c r="AH1105" s="29">
        <v>1040</v>
      </c>
      <c r="AI1105" s="29" t="s">
        <v>155</v>
      </c>
      <c r="AJ1105" s="29" t="str">
        <f t="shared" si="329"/>
        <v>1040.</v>
      </c>
      <c r="AL1105" s="30"/>
    </row>
    <row r="1106" spans="1:38" ht="22.5" customHeight="1" x14ac:dyDescent="0.25">
      <c r="A1106" s="143" t="str">
        <f t="shared" si="328"/>
        <v>1041.</v>
      </c>
      <c r="B1106" s="72" t="s">
        <v>406</v>
      </c>
      <c r="C1106" s="52">
        <v>1965</v>
      </c>
      <c r="D1106" s="143" t="s">
        <v>3015</v>
      </c>
      <c r="E1106" s="143" t="s">
        <v>3016</v>
      </c>
      <c r="F1106" s="52">
        <v>5</v>
      </c>
      <c r="G1106" s="52">
        <v>3</v>
      </c>
      <c r="H1106" s="8">
        <v>2111</v>
      </c>
      <c r="I1106" s="145">
        <v>2062.9</v>
      </c>
      <c r="J1106" s="8">
        <v>1925</v>
      </c>
      <c r="K1106" s="142">
        <v>117</v>
      </c>
      <c r="L1106" s="8">
        <f t="shared" si="330"/>
        <v>1520208</v>
      </c>
      <c r="M1106" s="8"/>
      <c r="N1106" s="8"/>
      <c r="O1106" s="8"/>
      <c r="P1106" s="145">
        <f t="shared" si="331"/>
        <v>1520208</v>
      </c>
      <c r="Q1106" s="8">
        <v>1520208</v>
      </c>
      <c r="R1106" s="142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145"/>
      <c r="AF1106" s="35">
        <v>2025</v>
      </c>
      <c r="AG1106" s="259"/>
      <c r="AH1106" s="29">
        <v>1041</v>
      </c>
      <c r="AI1106" s="29" t="s">
        <v>155</v>
      </c>
      <c r="AJ1106" s="29" t="str">
        <f t="shared" si="329"/>
        <v>1041.</v>
      </c>
      <c r="AL1106" s="30"/>
    </row>
    <row r="1107" spans="1:38" ht="22.5" customHeight="1" x14ac:dyDescent="0.25">
      <c r="A1107" s="143" t="str">
        <f t="shared" si="328"/>
        <v>1042.</v>
      </c>
      <c r="B1107" s="71" t="s">
        <v>1630</v>
      </c>
      <c r="C1107" s="52">
        <v>1984</v>
      </c>
      <c r="D1107" s="220" t="s">
        <v>3015</v>
      </c>
      <c r="E1107" s="220" t="s">
        <v>3016</v>
      </c>
      <c r="F1107" s="58">
        <v>5</v>
      </c>
      <c r="G1107" s="58">
        <v>2</v>
      </c>
      <c r="H1107" s="145">
        <v>2410.1999999999998</v>
      </c>
      <c r="I1107" s="145">
        <v>2143.1999999999998</v>
      </c>
      <c r="J1107" s="145">
        <v>2143.1999999999998</v>
      </c>
      <c r="K1107" s="3">
        <v>124</v>
      </c>
      <c r="L1107" s="145">
        <f t="shared" si="330"/>
        <v>2199140</v>
      </c>
      <c r="M1107" s="145"/>
      <c r="N1107" s="145"/>
      <c r="O1107" s="145"/>
      <c r="P1107" s="145">
        <f t="shared" si="331"/>
        <v>2199140</v>
      </c>
      <c r="Q1107" s="145"/>
      <c r="R1107" s="3"/>
      <c r="S1107" s="145"/>
      <c r="T1107" s="8">
        <v>620</v>
      </c>
      <c r="U1107" s="8">
        <f>T1107*3547</f>
        <v>2199140</v>
      </c>
      <c r="V1107" s="145"/>
      <c r="W1107" s="145"/>
      <c r="X1107" s="145"/>
      <c r="Y1107" s="145"/>
      <c r="Z1107" s="145"/>
      <c r="AA1107" s="145"/>
      <c r="AB1107" s="43"/>
      <c r="AC1107" s="43"/>
      <c r="AD1107" s="145"/>
      <c r="AE1107" s="145"/>
      <c r="AF1107" s="35">
        <v>2025</v>
      </c>
      <c r="AG1107" s="259"/>
      <c r="AH1107" s="29">
        <v>1042</v>
      </c>
      <c r="AI1107" s="29" t="s">
        <v>155</v>
      </c>
      <c r="AJ1107" s="29" t="str">
        <f t="shared" si="329"/>
        <v>1042.</v>
      </c>
      <c r="AL1107" s="30"/>
    </row>
    <row r="1108" spans="1:38" ht="22.5" customHeight="1" x14ac:dyDescent="0.25">
      <c r="A1108" s="143" t="str">
        <f t="shared" si="328"/>
        <v>1043.</v>
      </c>
      <c r="B1108" s="71" t="s">
        <v>466</v>
      </c>
      <c r="C1108" s="52">
        <v>1978</v>
      </c>
      <c r="D1108" s="143" t="s">
        <v>3015</v>
      </c>
      <c r="E1108" s="143" t="s">
        <v>3017</v>
      </c>
      <c r="F1108" s="52">
        <v>2</v>
      </c>
      <c r="G1108" s="52">
        <v>3</v>
      </c>
      <c r="H1108" s="8">
        <v>1032.5999999999999</v>
      </c>
      <c r="I1108" s="145">
        <v>935.1</v>
      </c>
      <c r="J1108" s="8">
        <v>935.1</v>
      </c>
      <c r="K1108" s="142">
        <v>42</v>
      </c>
      <c r="L1108" s="8">
        <f t="shared" si="330"/>
        <v>2351661</v>
      </c>
      <c r="M1108" s="8"/>
      <c r="N1108" s="8"/>
      <c r="O1108" s="8"/>
      <c r="P1108" s="145">
        <f t="shared" si="331"/>
        <v>2351661</v>
      </c>
      <c r="Q1108" s="8"/>
      <c r="R1108" s="142"/>
      <c r="S1108" s="8"/>
      <c r="T1108" s="8">
        <v>663</v>
      </c>
      <c r="U1108" s="8">
        <f>T1108*3547</f>
        <v>2351661</v>
      </c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35">
        <v>2025</v>
      </c>
      <c r="AG1108" s="259"/>
      <c r="AH1108" s="29">
        <v>1043</v>
      </c>
      <c r="AI1108" s="29" t="s">
        <v>155</v>
      </c>
      <c r="AJ1108" s="29" t="str">
        <f t="shared" si="329"/>
        <v>1043.</v>
      </c>
      <c r="AL1108" s="29"/>
    </row>
    <row r="1109" spans="1:38" ht="22.5" customHeight="1" x14ac:dyDescent="0.25">
      <c r="A1109" s="143" t="str">
        <f t="shared" si="328"/>
        <v>1044.</v>
      </c>
      <c r="B1109" s="77" t="s">
        <v>408</v>
      </c>
      <c r="C1109" s="52">
        <v>1961</v>
      </c>
      <c r="D1109" s="220" t="s">
        <v>3015</v>
      </c>
      <c r="E1109" s="220" t="s">
        <v>3016</v>
      </c>
      <c r="F1109" s="58">
        <v>5</v>
      </c>
      <c r="G1109" s="58">
        <v>3</v>
      </c>
      <c r="H1109" s="145">
        <v>2285.1999999999998</v>
      </c>
      <c r="I1109" s="145">
        <v>2056.9</v>
      </c>
      <c r="J1109" s="145">
        <v>2056.9</v>
      </c>
      <c r="K1109" s="3">
        <v>115</v>
      </c>
      <c r="L1109" s="145">
        <f t="shared" ref="L1109:L1140" si="335">Q1109+S1109+U1109+W1109+Y1109+AA1109+AD1109+AE1109</f>
        <v>6579919</v>
      </c>
      <c r="M1109" s="145"/>
      <c r="N1109" s="145"/>
      <c r="O1109" s="145"/>
      <c r="P1109" s="145">
        <f t="shared" ref="P1109:P1140" si="336">L1109</f>
        <v>6579919</v>
      </c>
      <c r="Q1109" s="145">
        <f>5064067+1515852</f>
        <v>6579919</v>
      </c>
      <c r="R1109" s="3"/>
      <c r="S1109" s="145"/>
      <c r="T1109" s="145"/>
      <c r="U1109" s="145"/>
      <c r="V1109" s="145"/>
      <c r="W1109" s="145"/>
      <c r="X1109" s="145"/>
      <c r="Y1109" s="145"/>
      <c r="Z1109" s="145"/>
      <c r="AA1109" s="145"/>
      <c r="AB1109" s="145"/>
      <c r="AC1109" s="145"/>
      <c r="AD1109" s="145"/>
      <c r="AE1109" s="145"/>
      <c r="AF1109" s="35">
        <v>2025</v>
      </c>
      <c r="AG1109" s="259"/>
      <c r="AH1109" s="29">
        <v>1044</v>
      </c>
      <c r="AI1109" s="29" t="s">
        <v>155</v>
      </c>
      <c r="AJ1109" s="29" t="str">
        <f t="shared" si="329"/>
        <v>1044.</v>
      </c>
      <c r="AL1109" s="30"/>
    </row>
    <row r="1110" spans="1:38" ht="22.5" customHeight="1" x14ac:dyDescent="0.25">
      <c r="A1110" s="143" t="str">
        <f t="shared" si="328"/>
        <v>1045.</v>
      </c>
      <c r="B1110" s="77" t="s">
        <v>409</v>
      </c>
      <c r="C1110" s="52">
        <v>1974</v>
      </c>
      <c r="D1110" s="220" t="s">
        <v>3015</v>
      </c>
      <c r="E1110" s="220" t="s">
        <v>3016</v>
      </c>
      <c r="F1110" s="58">
        <v>5</v>
      </c>
      <c r="G1110" s="58">
        <v>4</v>
      </c>
      <c r="H1110" s="145">
        <v>3634.4</v>
      </c>
      <c r="I1110" s="145">
        <v>3359.1</v>
      </c>
      <c r="J1110" s="145">
        <v>3359.1</v>
      </c>
      <c r="K1110" s="3">
        <v>186</v>
      </c>
      <c r="L1110" s="145">
        <f t="shared" si="335"/>
        <v>10072836</v>
      </c>
      <c r="M1110" s="145"/>
      <c r="N1110" s="145"/>
      <c r="O1110" s="145"/>
      <c r="P1110" s="145">
        <f t="shared" si="336"/>
        <v>10072836</v>
      </c>
      <c r="Q1110" s="145">
        <f>1642200+8430636</f>
        <v>10072836</v>
      </c>
      <c r="R1110" s="3"/>
      <c r="S1110" s="145"/>
      <c r="T1110" s="145"/>
      <c r="U1110" s="145"/>
      <c r="V1110" s="145"/>
      <c r="W1110" s="145"/>
      <c r="X1110" s="145"/>
      <c r="Y1110" s="145"/>
      <c r="Z1110" s="145"/>
      <c r="AA1110" s="145"/>
      <c r="AB1110" s="145"/>
      <c r="AC1110" s="145"/>
      <c r="AD1110" s="145"/>
      <c r="AE1110" s="145"/>
      <c r="AF1110" s="35">
        <v>2025</v>
      </c>
      <c r="AG1110" s="259"/>
      <c r="AH1110" s="29">
        <v>1045</v>
      </c>
      <c r="AI1110" s="29" t="s">
        <v>155</v>
      </c>
      <c r="AJ1110" s="29" t="str">
        <f t="shared" si="329"/>
        <v>1045.</v>
      </c>
      <c r="AL1110" s="30"/>
    </row>
    <row r="1111" spans="1:38" ht="22.5" customHeight="1" x14ac:dyDescent="0.25">
      <c r="A1111" s="143" t="str">
        <f t="shared" si="328"/>
        <v>1046.</v>
      </c>
      <c r="B1111" s="71" t="s">
        <v>467</v>
      </c>
      <c r="C1111" s="52">
        <v>1978</v>
      </c>
      <c r="D1111" s="143" t="s">
        <v>3015</v>
      </c>
      <c r="E1111" s="143" t="s">
        <v>3016</v>
      </c>
      <c r="F1111" s="52">
        <v>2</v>
      </c>
      <c r="G1111" s="52">
        <v>2</v>
      </c>
      <c r="H1111" s="8">
        <v>847.7</v>
      </c>
      <c r="I1111" s="145">
        <v>807.7</v>
      </c>
      <c r="J1111" s="8">
        <v>807.7</v>
      </c>
      <c r="K1111" s="142">
        <v>44</v>
      </c>
      <c r="L1111" s="8">
        <f t="shared" si="335"/>
        <v>1865722</v>
      </c>
      <c r="M1111" s="8"/>
      <c r="N1111" s="8"/>
      <c r="O1111" s="8"/>
      <c r="P1111" s="145">
        <f t="shared" si="336"/>
        <v>1865722</v>
      </c>
      <c r="Q1111" s="8"/>
      <c r="R1111" s="142"/>
      <c r="S1111" s="8"/>
      <c r="T1111" s="8">
        <v>526</v>
      </c>
      <c r="U1111" s="8">
        <f>T1111*3547</f>
        <v>1865722</v>
      </c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35">
        <v>2025</v>
      </c>
      <c r="AG1111" s="259"/>
      <c r="AH1111" s="29">
        <v>1046</v>
      </c>
      <c r="AI1111" s="29" t="s">
        <v>155</v>
      </c>
      <c r="AJ1111" s="29" t="str">
        <f t="shared" si="329"/>
        <v>1046.</v>
      </c>
      <c r="AL1111" s="29"/>
    </row>
    <row r="1112" spans="1:38" ht="22.5" customHeight="1" x14ac:dyDescent="0.25">
      <c r="A1112" s="143" t="str">
        <f t="shared" si="328"/>
        <v>1047.</v>
      </c>
      <c r="B1112" s="71" t="s">
        <v>1631</v>
      </c>
      <c r="C1112" s="52">
        <v>1979</v>
      </c>
      <c r="D1112" s="220" t="s">
        <v>3015</v>
      </c>
      <c r="E1112" s="143" t="s">
        <v>3017</v>
      </c>
      <c r="F1112" s="58">
        <v>2</v>
      </c>
      <c r="G1112" s="58">
        <v>2</v>
      </c>
      <c r="H1112" s="145">
        <v>808.2</v>
      </c>
      <c r="I1112" s="145">
        <v>768.2</v>
      </c>
      <c r="J1112" s="145">
        <v>768.2</v>
      </c>
      <c r="K1112" s="3">
        <v>41</v>
      </c>
      <c r="L1112" s="8">
        <f t="shared" si="335"/>
        <v>2806963.2</v>
      </c>
      <c r="M1112" s="8"/>
      <c r="N1112" s="8"/>
      <c r="O1112" s="8"/>
      <c r="P1112" s="145">
        <f t="shared" si="336"/>
        <v>2806963.2</v>
      </c>
      <c r="Q1112" s="8">
        <v>2806963.2</v>
      </c>
      <c r="R1112" s="142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35">
        <v>2025</v>
      </c>
      <c r="AG1112" s="259"/>
      <c r="AH1112" s="29">
        <v>1047</v>
      </c>
      <c r="AI1112" s="29" t="s">
        <v>155</v>
      </c>
      <c r="AJ1112" s="29" t="str">
        <f t="shared" si="329"/>
        <v>1047.</v>
      </c>
      <c r="AL1112" s="30"/>
    </row>
    <row r="1113" spans="1:38" ht="22.5" customHeight="1" x14ac:dyDescent="0.25">
      <c r="A1113" s="143" t="str">
        <f t="shared" si="328"/>
        <v>1048.</v>
      </c>
      <c r="B1113" s="71" t="s">
        <v>1632</v>
      </c>
      <c r="C1113" s="52">
        <v>1970</v>
      </c>
      <c r="D1113" s="143" t="s">
        <v>3015</v>
      </c>
      <c r="E1113" s="143" t="s">
        <v>3017</v>
      </c>
      <c r="F1113" s="52">
        <v>2</v>
      </c>
      <c r="G1113" s="52">
        <v>1</v>
      </c>
      <c r="H1113" s="8">
        <v>338.5</v>
      </c>
      <c r="I1113" s="8">
        <v>229.3</v>
      </c>
      <c r="J1113" s="8">
        <v>229.3</v>
      </c>
      <c r="K1113" s="142">
        <v>20</v>
      </c>
      <c r="L1113" s="8">
        <f t="shared" si="335"/>
        <v>141881</v>
      </c>
      <c r="M1113" s="8"/>
      <c r="N1113" s="8"/>
      <c r="O1113" s="8"/>
      <c r="P1113" s="145">
        <f t="shared" si="336"/>
        <v>141881</v>
      </c>
      <c r="Q1113" s="8"/>
      <c r="R1113" s="142"/>
      <c r="S1113" s="8"/>
      <c r="T1113" s="8"/>
      <c r="U1113" s="8"/>
      <c r="V1113" s="8"/>
      <c r="W1113" s="8"/>
      <c r="X1113" s="8"/>
      <c r="Y1113" s="8"/>
      <c r="Z1113" s="8">
        <v>53</v>
      </c>
      <c r="AA1113" s="8">
        <f>Z1113*2677</f>
        <v>141881</v>
      </c>
      <c r="AB1113" s="8"/>
      <c r="AC1113" s="8"/>
      <c r="AD1113" s="8"/>
      <c r="AE1113" s="8"/>
      <c r="AF1113" s="35">
        <v>2025</v>
      </c>
      <c r="AG1113" s="259"/>
      <c r="AH1113" s="29">
        <v>1048</v>
      </c>
      <c r="AI1113" s="29" t="s">
        <v>155</v>
      </c>
      <c r="AJ1113" s="29" t="str">
        <f t="shared" si="329"/>
        <v>1048.</v>
      </c>
      <c r="AL1113" s="30"/>
    </row>
    <row r="1114" spans="1:38" ht="22.5" customHeight="1" x14ac:dyDescent="0.25">
      <c r="A1114" s="143" t="str">
        <f t="shared" si="328"/>
        <v>1049.</v>
      </c>
      <c r="B1114" s="71" t="s">
        <v>1633</v>
      </c>
      <c r="C1114" s="52">
        <v>1978</v>
      </c>
      <c r="D1114" s="143" t="s">
        <v>3015</v>
      </c>
      <c r="E1114" s="143" t="s">
        <v>3017</v>
      </c>
      <c r="F1114" s="52">
        <v>2</v>
      </c>
      <c r="G1114" s="52">
        <v>2</v>
      </c>
      <c r="H1114" s="8">
        <v>770.2</v>
      </c>
      <c r="I1114" s="8">
        <v>446.3</v>
      </c>
      <c r="J1114" s="8">
        <v>446.3</v>
      </c>
      <c r="K1114" s="142">
        <v>31</v>
      </c>
      <c r="L1114" s="145">
        <f t="shared" si="335"/>
        <v>2395117.5</v>
      </c>
      <c r="M1114" s="145"/>
      <c r="N1114" s="145"/>
      <c r="O1114" s="145"/>
      <c r="P1114" s="145">
        <f t="shared" si="336"/>
        <v>2395117.5</v>
      </c>
      <c r="Q1114" s="145">
        <v>497472.5</v>
      </c>
      <c r="R1114" s="3"/>
      <c r="S1114" s="145"/>
      <c r="T1114" s="8">
        <v>535</v>
      </c>
      <c r="U1114" s="8">
        <f>T1114*3547</f>
        <v>1897645</v>
      </c>
      <c r="V1114" s="145"/>
      <c r="W1114" s="145"/>
      <c r="X1114" s="145"/>
      <c r="Y1114" s="145"/>
      <c r="Z1114" s="145"/>
      <c r="AA1114" s="145"/>
      <c r="AB1114" s="8"/>
      <c r="AC1114" s="8"/>
      <c r="AD1114" s="145"/>
      <c r="AE1114" s="145"/>
      <c r="AF1114" s="35">
        <v>2025</v>
      </c>
      <c r="AG1114" s="259"/>
      <c r="AH1114" s="29">
        <v>1049</v>
      </c>
      <c r="AI1114" s="29" t="s">
        <v>155</v>
      </c>
      <c r="AJ1114" s="29" t="str">
        <f t="shared" si="329"/>
        <v>1049.</v>
      </c>
      <c r="AL1114" s="30"/>
    </row>
    <row r="1115" spans="1:38" ht="22.5" customHeight="1" x14ac:dyDescent="0.25">
      <c r="A1115" s="143" t="str">
        <f t="shared" si="328"/>
        <v>1050.</v>
      </c>
      <c r="B1115" s="77" t="s">
        <v>412</v>
      </c>
      <c r="C1115" s="52">
        <v>1978</v>
      </c>
      <c r="D1115" s="220" t="s">
        <v>3015</v>
      </c>
      <c r="E1115" s="143" t="s">
        <v>3017</v>
      </c>
      <c r="F1115" s="58">
        <v>2</v>
      </c>
      <c r="G1115" s="58">
        <v>2</v>
      </c>
      <c r="H1115" s="145">
        <v>763.1</v>
      </c>
      <c r="I1115" s="145">
        <v>445.8</v>
      </c>
      <c r="J1115" s="145">
        <v>445.8</v>
      </c>
      <c r="K1115" s="3">
        <v>29</v>
      </c>
      <c r="L1115" s="145">
        <f t="shared" si="335"/>
        <v>604647.5</v>
      </c>
      <c r="M1115" s="145"/>
      <c r="N1115" s="145"/>
      <c r="O1115" s="145"/>
      <c r="P1115" s="145">
        <f t="shared" si="336"/>
        <v>604647.5</v>
      </c>
      <c r="Q1115" s="145">
        <f>497472.5+107175</f>
        <v>604647.5</v>
      </c>
      <c r="R1115" s="3"/>
      <c r="S1115" s="145"/>
      <c r="T1115" s="145"/>
      <c r="U1115" s="145"/>
      <c r="V1115" s="145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35">
        <v>2025</v>
      </c>
      <c r="AG1115" s="259"/>
      <c r="AH1115" s="29">
        <v>1050</v>
      </c>
      <c r="AI1115" s="29" t="s">
        <v>155</v>
      </c>
      <c r="AJ1115" s="29" t="str">
        <f t="shared" si="329"/>
        <v>1050.</v>
      </c>
      <c r="AL1115" s="30"/>
    </row>
    <row r="1116" spans="1:38" ht="22.5" customHeight="1" x14ac:dyDescent="0.25">
      <c r="A1116" s="143" t="str">
        <f t="shared" si="328"/>
        <v>1051.</v>
      </c>
      <c r="B1116" s="77" t="s">
        <v>413</v>
      </c>
      <c r="C1116" s="52">
        <v>1965</v>
      </c>
      <c r="D1116" s="220" t="s">
        <v>3015</v>
      </c>
      <c r="E1116" s="143" t="s">
        <v>3017</v>
      </c>
      <c r="F1116" s="58">
        <v>2</v>
      </c>
      <c r="G1116" s="58">
        <v>2</v>
      </c>
      <c r="H1116" s="145">
        <v>306.60000000000002</v>
      </c>
      <c r="I1116" s="145">
        <v>283.7</v>
      </c>
      <c r="J1116" s="145">
        <v>283.7</v>
      </c>
      <c r="K1116" s="3">
        <v>32</v>
      </c>
      <c r="L1116" s="145">
        <f t="shared" si="335"/>
        <v>584784</v>
      </c>
      <c r="M1116" s="145"/>
      <c r="N1116" s="145"/>
      <c r="O1116" s="145"/>
      <c r="P1116" s="145">
        <f t="shared" si="336"/>
        <v>584784</v>
      </c>
      <c r="Q1116" s="145">
        <v>584784</v>
      </c>
      <c r="R1116" s="3"/>
      <c r="S1116" s="145"/>
      <c r="T1116" s="145"/>
      <c r="U1116" s="145"/>
      <c r="V1116" s="145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35">
        <v>2025</v>
      </c>
      <c r="AG1116" s="259"/>
      <c r="AH1116" s="29">
        <v>1051</v>
      </c>
      <c r="AI1116" s="29" t="s">
        <v>155</v>
      </c>
      <c r="AJ1116" s="29" t="str">
        <f t="shared" si="329"/>
        <v>1051.</v>
      </c>
      <c r="AL1116" s="30"/>
    </row>
    <row r="1117" spans="1:38" ht="22.5" customHeight="1" x14ac:dyDescent="0.25">
      <c r="A1117" s="143" t="str">
        <f t="shared" si="328"/>
        <v>1052.</v>
      </c>
      <c r="B1117" s="71" t="s">
        <v>470</v>
      </c>
      <c r="C1117" s="52">
        <v>1972</v>
      </c>
      <c r="D1117" s="143" t="s">
        <v>3015</v>
      </c>
      <c r="E1117" s="143" t="s">
        <v>3017</v>
      </c>
      <c r="F1117" s="52">
        <v>2</v>
      </c>
      <c r="G1117" s="52">
        <v>2</v>
      </c>
      <c r="H1117" s="8">
        <v>900.5</v>
      </c>
      <c r="I1117" s="145">
        <v>681.5</v>
      </c>
      <c r="J1117" s="8">
        <v>681.5</v>
      </c>
      <c r="K1117" s="142">
        <v>75</v>
      </c>
      <c r="L1117" s="8">
        <f t="shared" si="335"/>
        <v>747224</v>
      </c>
      <c r="M1117" s="8"/>
      <c r="N1117" s="8"/>
      <c r="O1117" s="8"/>
      <c r="P1117" s="145">
        <f t="shared" si="336"/>
        <v>747224</v>
      </c>
      <c r="Q1117" s="8">
        <v>747224</v>
      </c>
      <c r="R1117" s="142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35">
        <v>2025</v>
      </c>
      <c r="AG1117" s="259"/>
      <c r="AH1117" s="29">
        <v>1052</v>
      </c>
      <c r="AI1117" s="29" t="s">
        <v>155</v>
      </c>
      <c r="AJ1117" s="29" t="str">
        <f t="shared" si="329"/>
        <v>1052.</v>
      </c>
      <c r="AL1117" s="29"/>
    </row>
    <row r="1118" spans="1:38" ht="22.5" customHeight="1" x14ac:dyDescent="0.25">
      <c r="A1118" s="143" t="str">
        <f t="shared" si="328"/>
        <v>1053.</v>
      </c>
      <c r="B1118" s="71" t="s">
        <v>471</v>
      </c>
      <c r="C1118" s="52">
        <v>1969</v>
      </c>
      <c r="D1118" s="143" t="s">
        <v>3015</v>
      </c>
      <c r="E1118" s="143" t="s">
        <v>3017</v>
      </c>
      <c r="F1118" s="52">
        <v>2</v>
      </c>
      <c r="G1118" s="52">
        <v>1</v>
      </c>
      <c r="H1118" s="8">
        <v>322.10000000000002</v>
      </c>
      <c r="I1118" s="145">
        <v>204.9</v>
      </c>
      <c r="J1118" s="8">
        <v>204.9</v>
      </c>
      <c r="K1118" s="142">
        <v>29</v>
      </c>
      <c r="L1118" s="8">
        <f t="shared" si="335"/>
        <v>469200</v>
      </c>
      <c r="M1118" s="8"/>
      <c r="N1118" s="8"/>
      <c r="O1118" s="8"/>
      <c r="P1118" s="145">
        <f t="shared" si="336"/>
        <v>469200</v>
      </c>
      <c r="Q1118" s="8">
        <v>469200</v>
      </c>
      <c r="R1118" s="142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35">
        <v>2025</v>
      </c>
      <c r="AG1118" s="259"/>
      <c r="AH1118" s="29">
        <v>1053</v>
      </c>
      <c r="AI1118" s="29" t="s">
        <v>155</v>
      </c>
      <c r="AJ1118" s="29" t="str">
        <f t="shared" si="329"/>
        <v>1053.</v>
      </c>
      <c r="AL1118" s="29"/>
    </row>
    <row r="1119" spans="1:38" ht="22.5" customHeight="1" x14ac:dyDescent="0.25">
      <c r="A1119" s="143" t="str">
        <f t="shared" si="328"/>
        <v>1054.</v>
      </c>
      <c r="B1119" s="71" t="s">
        <v>472</v>
      </c>
      <c r="C1119" s="52">
        <v>1975</v>
      </c>
      <c r="D1119" s="143" t="s">
        <v>3015</v>
      </c>
      <c r="E1119" s="143" t="s">
        <v>3016</v>
      </c>
      <c r="F1119" s="52">
        <v>5</v>
      </c>
      <c r="G1119" s="52">
        <v>6</v>
      </c>
      <c r="H1119" s="8">
        <v>3958.4</v>
      </c>
      <c r="I1119" s="145">
        <v>2665.7</v>
      </c>
      <c r="J1119" s="8">
        <v>2665.7</v>
      </c>
      <c r="K1119" s="142">
        <v>229</v>
      </c>
      <c r="L1119" s="8">
        <f t="shared" si="335"/>
        <v>8708352</v>
      </c>
      <c r="M1119" s="8"/>
      <c r="N1119" s="8"/>
      <c r="O1119" s="8"/>
      <c r="P1119" s="145">
        <f t="shared" si="336"/>
        <v>8708352</v>
      </c>
      <c r="Q1119" s="8">
        <v>8708352</v>
      </c>
      <c r="R1119" s="142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35">
        <v>2025</v>
      </c>
      <c r="AG1119" s="259"/>
      <c r="AH1119" s="29">
        <v>1054</v>
      </c>
      <c r="AI1119" s="29" t="s">
        <v>155</v>
      </c>
      <c r="AJ1119" s="29" t="str">
        <f t="shared" si="329"/>
        <v>1054.</v>
      </c>
      <c r="AL1119" s="29"/>
    </row>
    <row r="1120" spans="1:38" ht="22.5" customHeight="1" x14ac:dyDescent="0.25">
      <c r="A1120" s="143" t="str">
        <f t="shared" si="328"/>
        <v>1055.</v>
      </c>
      <c r="B1120" s="71" t="s">
        <v>1635</v>
      </c>
      <c r="C1120" s="52">
        <v>1983</v>
      </c>
      <c r="D1120" s="143" t="s">
        <v>3015</v>
      </c>
      <c r="E1120" s="143" t="s">
        <v>3017</v>
      </c>
      <c r="F1120" s="52">
        <v>5</v>
      </c>
      <c r="G1120" s="52">
        <v>1</v>
      </c>
      <c r="H1120" s="8">
        <v>2147</v>
      </c>
      <c r="I1120" s="8">
        <v>1167</v>
      </c>
      <c r="J1120" s="8">
        <v>1167</v>
      </c>
      <c r="K1120" s="142">
        <v>60</v>
      </c>
      <c r="L1120" s="145">
        <f t="shared" si="335"/>
        <v>4770740</v>
      </c>
      <c r="M1120" s="145"/>
      <c r="N1120" s="145"/>
      <c r="O1120" s="145"/>
      <c r="P1120" s="145">
        <f t="shared" si="336"/>
        <v>4770740</v>
      </c>
      <c r="Q1120" s="145">
        <f>1502570+1139970</f>
        <v>2642540</v>
      </c>
      <c r="R1120" s="3"/>
      <c r="S1120" s="145"/>
      <c r="T1120" s="8">
        <v>600</v>
      </c>
      <c r="U1120" s="8">
        <f>T1120*3547</f>
        <v>2128200</v>
      </c>
      <c r="V1120" s="145"/>
      <c r="W1120" s="145"/>
      <c r="X1120" s="145"/>
      <c r="Y1120" s="145"/>
      <c r="Z1120" s="145"/>
      <c r="AA1120" s="145"/>
      <c r="AB1120" s="8"/>
      <c r="AC1120" s="8"/>
      <c r="AD1120" s="145"/>
      <c r="AE1120" s="145"/>
      <c r="AF1120" s="35">
        <v>2025</v>
      </c>
      <c r="AG1120" s="259"/>
      <c r="AH1120" s="29">
        <v>1055</v>
      </c>
      <c r="AI1120" s="29" t="s">
        <v>155</v>
      </c>
      <c r="AJ1120" s="29" t="str">
        <f t="shared" si="329"/>
        <v>1055.</v>
      </c>
      <c r="AL1120" s="30"/>
    </row>
    <row r="1121" spans="1:38" ht="22.5" customHeight="1" x14ac:dyDescent="0.25">
      <c r="A1121" s="143" t="str">
        <f t="shared" si="328"/>
        <v>1056.</v>
      </c>
      <c r="B1121" s="71" t="s">
        <v>1638</v>
      </c>
      <c r="C1121" s="52">
        <v>1985</v>
      </c>
      <c r="D1121" s="143" t="s">
        <v>3015</v>
      </c>
      <c r="E1121" s="143" t="s">
        <v>3016</v>
      </c>
      <c r="F1121" s="52">
        <v>5</v>
      </c>
      <c r="G1121" s="52">
        <v>4</v>
      </c>
      <c r="H1121" s="8">
        <v>4358.8</v>
      </c>
      <c r="I1121" s="8">
        <v>4347.8999999999996</v>
      </c>
      <c r="J1121" s="8">
        <v>4347.8999999999996</v>
      </c>
      <c r="K1121" s="142">
        <v>230</v>
      </c>
      <c r="L1121" s="8">
        <f>Q1121+S1121+U1121+W1121+Y1121+AA1121+AD1121+AE1121</f>
        <v>6384600</v>
      </c>
      <c r="M1121" s="8"/>
      <c r="N1121" s="8"/>
      <c r="O1121" s="8"/>
      <c r="P1121" s="145">
        <f>L1121</f>
        <v>6384600</v>
      </c>
      <c r="Q1121" s="8"/>
      <c r="R1121" s="142"/>
      <c r="S1121" s="8"/>
      <c r="T1121" s="8">
        <v>1800</v>
      </c>
      <c r="U1121" s="8">
        <f>T1121*3547</f>
        <v>6384600</v>
      </c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35">
        <v>2025</v>
      </c>
      <c r="AG1121" s="259"/>
      <c r="AH1121" s="29">
        <v>1056</v>
      </c>
      <c r="AI1121" s="29" t="s">
        <v>155</v>
      </c>
      <c r="AJ1121" s="29" t="str">
        <f t="shared" si="329"/>
        <v>1056.</v>
      </c>
      <c r="AL1121" s="30"/>
    </row>
    <row r="1122" spans="1:38" ht="22.5" customHeight="1" x14ac:dyDescent="0.25">
      <c r="A1122" s="143" t="str">
        <f t="shared" si="328"/>
        <v>1057.</v>
      </c>
      <c r="B1122" s="72" t="s">
        <v>414</v>
      </c>
      <c r="C1122" s="52">
        <v>1972</v>
      </c>
      <c r="D1122" s="143" t="s">
        <v>3015</v>
      </c>
      <c r="E1122" s="143" t="s">
        <v>3017</v>
      </c>
      <c r="F1122" s="52">
        <v>2</v>
      </c>
      <c r="G1122" s="52">
        <v>2</v>
      </c>
      <c r="H1122" s="8">
        <v>511.9</v>
      </c>
      <c r="I1122" s="145">
        <v>297.39999999999998</v>
      </c>
      <c r="J1122" s="8">
        <v>297.39999999999998</v>
      </c>
      <c r="K1122" s="142">
        <v>30</v>
      </c>
      <c r="L1122" s="8">
        <f t="shared" si="335"/>
        <v>953546</v>
      </c>
      <c r="M1122" s="8"/>
      <c r="N1122" s="8"/>
      <c r="O1122" s="8"/>
      <c r="P1122" s="145">
        <f t="shared" si="336"/>
        <v>953546</v>
      </c>
      <c r="Q1122" s="8">
        <f>882096+71450</f>
        <v>953546</v>
      </c>
      <c r="R1122" s="142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145"/>
      <c r="AF1122" s="35">
        <v>2025</v>
      </c>
      <c r="AG1122" s="259"/>
      <c r="AH1122" s="29">
        <v>1057</v>
      </c>
      <c r="AI1122" s="29" t="s">
        <v>155</v>
      </c>
      <c r="AJ1122" s="29" t="str">
        <f t="shared" si="329"/>
        <v>1057.</v>
      </c>
      <c r="AL1122" s="30"/>
    </row>
    <row r="1123" spans="1:38" ht="22.5" customHeight="1" x14ac:dyDescent="0.25">
      <c r="A1123" s="143" t="str">
        <f t="shared" si="328"/>
        <v>1058.</v>
      </c>
      <c r="B1123" s="77" t="s">
        <v>415</v>
      </c>
      <c r="C1123" s="52">
        <v>1980</v>
      </c>
      <c r="D1123" s="220" t="s">
        <v>3015</v>
      </c>
      <c r="E1123" s="220" t="s">
        <v>3016</v>
      </c>
      <c r="F1123" s="58">
        <v>2</v>
      </c>
      <c r="G1123" s="58">
        <v>3</v>
      </c>
      <c r="H1123" s="145">
        <v>792.7</v>
      </c>
      <c r="I1123" s="145">
        <v>573.29999999999995</v>
      </c>
      <c r="J1123" s="145">
        <v>573.29999999999995</v>
      </c>
      <c r="K1123" s="3">
        <v>59</v>
      </c>
      <c r="L1123" s="145">
        <f t="shared" si="335"/>
        <v>579228</v>
      </c>
      <c r="M1123" s="145"/>
      <c r="N1123" s="145"/>
      <c r="O1123" s="145"/>
      <c r="P1123" s="145">
        <f t="shared" si="336"/>
        <v>579228</v>
      </c>
      <c r="Q1123" s="145">
        <v>579228</v>
      </c>
      <c r="R1123" s="3"/>
      <c r="S1123" s="145"/>
      <c r="T1123" s="145"/>
      <c r="U1123" s="145"/>
      <c r="V1123" s="145"/>
      <c r="W1123" s="145"/>
      <c r="X1123" s="145"/>
      <c r="Y1123" s="145"/>
      <c r="Z1123" s="145"/>
      <c r="AA1123" s="145"/>
      <c r="AB1123" s="145"/>
      <c r="AC1123" s="145"/>
      <c r="AD1123" s="145"/>
      <c r="AE1123" s="145"/>
      <c r="AF1123" s="35">
        <v>2025</v>
      </c>
      <c r="AG1123" s="259"/>
      <c r="AH1123" s="29">
        <v>1058</v>
      </c>
      <c r="AI1123" s="29" t="s">
        <v>155</v>
      </c>
      <c r="AJ1123" s="29" t="str">
        <f t="shared" si="329"/>
        <v>1058.</v>
      </c>
      <c r="AL1123" s="30"/>
    </row>
    <row r="1124" spans="1:38" ht="22.5" customHeight="1" x14ac:dyDescent="0.25">
      <c r="A1124" s="143" t="str">
        <f t="shared" si="328"/>
        <v>1059.</v>
      </c>
      <c r="B1124" s="71" t="s">
        <v>1639</v>
      </c>
      <c r="C1124" s="52">
        <v>1991</v>
      </c>
      <c r="D1124" s="143" t="s">
        <v>3015</v>
      </c>
      <c r="E1124" s="143" t="s">
        <v>3017</v>
      </c>
      <c r="F1124" s="52">
        <v>3</v>
      </c>
      <c r="G1124" s="52">
        <v>2</v>
      </c>
      <c r="H1124" s="8">
        <v>888.2</v>
      </c>
      <c r="I1124" s="8">
        <v>767.8</v>
      </c>
      <c r="J1124" s="8">
        <v>767.8</v>
      </c>
      <c r="K1124" s="142">
        <v>36</v>
      </c>
      <c r="L1124" s="145">
        <f t="shared" si="335"/>
        <v>5266100</v>
      </c>
      <c r="M1124" s="145"/>
      <c r="N1124" s="145"/>
      <c r="O1124" s="145"/>
      <c r="P1124" s="145">
        <f t="shared" si="336"/>
        <v>5266100</v>
      </c>
      <c r="Q1124" s="145"/>
      <c r="R1124" s="3"/>
      <c r="S1124" s="145"/>
      <c r="T1124" s="8">
        <v>700</v>
      </c>
      <c r="U1124" s="8">
        <f>T1124*7523</f>
        <v>5266100</v>
      </c>
      <c r="V1124" s="145"/>
      <c r="W1124" s="145"/>
      <c r="X1124" s="145"/>
      <c r="Y1124" s="145"/>
      <c r="Z1124" s="145"/>
      <c r="AA1124" s="145"/>
      <c r="AB1124" s="43"/>
      <c r="AC1124" s="43"/>
      <c r="AD1124" s="145"/>
      <c r="AE1124" s="145"/>
      <c r="AF1124" s="35">
        <v>2025</v>
      </c>
      <c r="AG1124" s="259"/>
      <c r="AH1124" s="29">
        <v>1059</v>
      </c>
      <c r="AI1124" s="29" t="s">
        <v>155</v>
      </c>
      <c r="AJ1124" s="29" t="str">
        <f t="shared" si="329"/>
        <v>1059.</v>
      </c>
      <c r="AL1124" s="30"/>
    </row>
    <row r="1125" spans="1:38" ht="22.5" customHeight="1" x14ac:dyDescent="0.25">
      <c r="A1125" s="143" t="str">
        <f t="shared" si="328"/>
        <v>1060.</v>
      </c>
      <c r="B1125" s="71" t="s">
        <v>3007</v>
      </c>
      <c r="C1125" s="52">
        <v>1975</v>
      </c>
      <c r="D1125" s="143" t="s">
        <v>3015</v>
      </c>
      <c r="E1125" s="143" t="s">
        <v>3016</v>
      </c>
      <c r="F1125" s="52">
        <v>2</v>
      </c>
      <c r="G1125" s="52">
        <v>2</v>
      </c>
      <c r="H1125" s="8">
        <v>547.5</v>
      </c>
      <c r="I1125" s="145">
        <v>378</v>
      </c>
      <c r="J1125" s="8">
        <v>378</v>
      </c>
      <c r="K1125" s="142">
        <v>26</v>
      </c>
      <c r="L1125" s="8">
        <f t="shared" si="335"/>
        <v>747224</v>
      </c>
      <c r="M1125" s="8"/>
      <c r="N1125" s="8"/>
      <c r="O1125" s="8"/>
      <c r="P1125" s="145">
        <f t="shared" si="336"/>
        <v>747224</v>
      </c>
      <c r="Q1125" s="8">
        <v>747224</v>
      </c>
      <c r="R1125" s="142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35">
        <v>2025</v>
      </c>
      <c r="AG1125" s="259"/>
      <c r="AH1125" s="29">
        <v>1060</v>
      </c>
      <c r="AI1125" s="29" t="s">
        <v>155</v>
      </c>
      <c r="AJ1125" s="29" t="str">
        <f t="shared" si="329"/>
        <v>1060.</v>
      </c>
      <c r="AL1125" s="29"/>
    </row>
    <row r="1126" spans="1:38" ht="22.5" customHeight="1" x14ac:dyDescent="0.25">
      <c r="A1126" s="143" t="str">
        <f t="shared" si="328"/>
        <v>1061.</v>
      </c>
      <c r="B1126" s="71" t="s">
        <v>1640</v>
      </c>
      <c r="C1126" s="52">
        <v>1994</v>
      </c>
      <c r="D1126" s="143" t="s">
        <v>3015</v>
      </c>
      <c r="E1126" s="143" t="s">
        <v>3017</v>
      </c>
      <c r="F1126" s="52">
        <v>2</v>
      </c>
      <c r="G1126" s="52">
        <v>3</v>
      </c>
      <c r="H1126" s="8">
        <v>856.4</v>
      </c>
      <c r="I1126" s="8">
        <v>501.2</v>
      </c>
      <c r="J1126" s="8">
        <v>501.2</v>
      </c>
      <c r="K1126" s="142">
        <v>53</v>
      </c>
      <c r="L1126" s="8">
        <f t="shared" si="335"/>
        <v>4062420</v>
      </c>
      <c r="M1126" s="8"/>
      <c r="N1126" s="8"/>
      <c r="O1126" s="8"/>
      <c r="P1126" s="145">
        <f t="shared" si="336"/>
        <v>4062420</v>
      </c>
      <c r="Q1126" s="8"/>
      <c r="R1126" s="142"/>
      <c r="S1126" s="8"/>
      <c r="T1126" s="8">
        <v>540</v>
      </c>
      <c r="U1126" s="8">
        <f>T1126*7523</f>
        <v>4062420</v>
      </c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35">
        <v>2025</v>
      </c>
      <c r="AG1126" s="259"/>
      <c r="AH1126" s="29">
        <v>1061</v>
      </c>
      <c r="AI1126" s="29" t="s">
        <v>155</v>
      </c>
      <c r="AJ1126" s="29" t="str">
        <f t="shared" si="329"/>
        <v>1061.</v>
      </c>
      <c r="AL1126" s="30"/>
    </row>
    <row r="1127" spans="1:38" ht="22.5" customHeight="1" x14ac:dyDescent="0.25">
      <c r="A1127" s="143" t="str">
        <f t="shared" si="328"/>
        <v>1062.</v>
      </c>
      <c r="B1127" s="71" t="s">
        <v>1641</v>
      </c>
      <c r="C1127" s="52">
        <v>1987</v>
      </c>
      <c r="D1127" s="143" t="s">
        <v>3015</v>
      </c>
      <c r="E1127" s="143" t="s">
        <v>3017</v>
      </c>
      <c r="F1127" s="52">
        <v>2</v>
      </c>
      <c r="G1127" s="52">
        <v>3</v>
      </c>
      <c r="H1127" s="8">
        <v>826.8</v>
      </c>
      <c r="I1127" s="8">
        <v>475.8</v>
      </c>
      <c r="J1127" s="8">
        <v>475.8</v>
      </c>
      <c r="K1127" s="142">
        <v>43</v>
      </c>
      <c r="L1127" s="8">
        <f t="shared" si="335"/>
        <v>4062420</v>
      </c>
      <c r="M1127" s="8"/>
      <c r="N1127" s="8"/>
      <c r="O1127" s="8"/>
      <c r="P1127" s="145">
        <f t="shared" si="336"/>
        <v>4062420</v>
      </c>
      <c r="Q1127" s="8"/>
      <c r="R1127" s="142"/>
      <c r="S1127" s="8"/>
      <c r="T1127" s="8">
        <v>540</v>
      </c>
      <c r="U1127" s="8">
        <f>T1127*7523</f>
        <v>4062420</v>
      </c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35">
        <v>2025</v>
      </c>
      <c r="AG1127" s="259"/>
      <c r="AH1127" s="29">
        <v>1062</v>
      </c>
      <c r="AI1127" s="29" t="s">
        <v>155</v>
      </c>
      <c r="AJ1127" s="29" t="str">
        <f t="shared" si="329"/>
        <v>1062.</v>
      </c>
      <c r="AL1127" s="30"/>
    </row>
    <row r="1128" spans="1:38" ht="22.5" customHeight="1" x14ac:dyDescent="0.25">
      <c r="A1128" s="143" t="str">
        <f t="shared" si="328"/>
        <v>1063.</v>
      </c>
      <c r="B1128" s="71" t="s">
        <v>1642</v>
      </c>
      <c r="C1128" s="52">
        <v>1964</v>
      </c>
      <c r="D1128" s="143" t="s">
        <v>3015</v>
      </c>
      <c r="E1128" s="143" t="s">
        <v>3016</v>
      </c>
      <c r="F1128" s="52">
        <v>2</v>
      </c>
      <c r="G1128" s="52">
        <v>2</v>
      </c>
      <c r="H1128" s="8">
        <v>351.3</v>
      </c>
      <c r="I1128" s="8">
        <v>235</v>
      </c>
      <c r="J1128" s="8">
        <v>235</v>
      </c>
      <c r="K1128" s="142">
        <v>27</v>
      </c>
      <c r="L1128" s="8">
        <f t="shared" si="335"/>
        <v>128610</v>
      </c>
      <c r="M1128" s="8"/>
      <c r="N1128" s="8"/>
      <c r="O1128" s="8"/>
      <c r="P1128" s="145">
        <f t="shared" si="336"/>
        <v>128610</v>
      </c>
      <c r="Q1128" s="8">
        <v>128610</v>
      </c>
      <c r="R1128" s="142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35">
        <v>2025</v>
      </c>
      <c r="AG1128" s="259"/>
      <c r="AH1128" s="29">
        <v>1063</v>
      </c>
      <c r="AI1128" s="29" t="s">
        <v>155</v>
      </c>
      <c r="AJ1128" s="29" t="str">
        <f t="shared" si="329"/>
        <v>1063.</v>
      </c>
      <c r="AL1128" s="30"/>
    </row>
    <row r="1129" spans="1:38" ht="22.5" customHeight="1" x14ac:dyDescent="0.25">
      <c r="A1129" s="143" t="str">
        <f t="shared" si="328"/>
        <v>1064.</v>
      </c>
      <c r="B1129" s="71" t="s">
        <v>1646</v>
      </c>
      <c r="C1129" s="52">
        <v>1984</v>
      </c>
      <c r="D1129" s="143" t="s">
        <v>3015</v>
      </c>
      <c r="E1129" s="143" t="s">
        <v>3016</v>
      </c>
      <c r="F1129" s="52">
        <v>5</v>
      </c>
      <c r="G1129" s="52">
        <v>7</v>
      </c>
      <c r="H1129" s="8">
        <v>4279.8</v>
      </c>
      <c r="I1129" s="8">
        <v>4279.8</v>
      </c>
      <c r="J1129" s="8">
        <v>4279.8</v>
      </c>
      <c r="K1129" s="142">
        <v>193</v>
      </c>
      <c r="L1129" s="8">
        <f>Q1129+S1129+U1129+W1129+Y1129+AA1129+AD1129+AE1129</f>
        <v>4162049.8000000003</v>
      </c>
      <c r="M1129" s="8"/>
      <c r="N1129" s="8"/>
      <c r="O1129" s="8"/>
      <c r="P1129" s="145">
        <f>L1129</f>
        <v>4162049.8000000003</v>
      </c>
      <c r="Q1129" s="8"/>
      <c r="R1129" s="142"/>
      <c r="S1129" s="8"/>
      <c r="T1129" s="8">
        <v>1173.4000000000001</v>
      </c>
      <c r="U1129" s="8">
        <f>T1129*3547</f>
        <v>4162049.8000000003</v>
      </c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35">
        <v>2025</v>
      </c>
      <c r="AG1129" s="259"/>
      <c r="AH1129" s="29">
        <v>1064</v>
      </c>
      <c r="AI1129" s="29" t="s">
        <v>155</v>
      </c>
      <c r="AJ1129" s="29" t="str">
        <f t="shared" si="329"/>
        <v>1064.</v>
      </c>
      <c r="AL1129" s="30"/>
    </row>
    <row r="1130" spans="1:38" ht="22.5" customHeight="1" x14ac:dyDescent="0.25">
      <c r="A1130" s="143" t="str">
        <f t="shared" si="328"/>
        <v>1065.</v>
      </c>
      <c r="B1130" s="71" t="s">
        <v>1647</v>
      </c>
      <c r="C1130" s="52">
        <v>1990</v>
      </c>
      <c r="D1130" s="143" t="s">
        <v>3015</v>
      </c>
      <c r="E1130" s="143" t="s">
        <v>3016</v>
      </c>
      <c r="F1130" s="52">
        <v>5</v>
      </c>
      <c r="G1130" s="52">
        <v>4</v>
      </c>
      <c r="H1130" s="8">
        <v>4404.8999999999996</v>
      </c>
      <c r="I1130" s="8">
        <v>4402</v>
      </c>
      <c r="J1130" s="8">
        <v>4402</v>
      </c>
      <c r="K1130" s="142">
        <v>201</v>
      </c>
      <c r="L1130" s="8">
        <f>Q1130+S1130+U1130+W1130+Y1130+AA1130+AD1130+AE1130</f>
        <v>4128708</v>
      </c>
      <c r="M1130" s="8"/>
      <c r="N1130" s="8"/>
      <c r="O1130" s="8"/>
      <c r="P1130" s="145">
        <f>L1130</f>
        <v>4128708</v>
      </c>
      <c r="Q1130" s="8"/>
      <c r="R1130" s="142"/>
      <c r="S1130" s="8"/>
      <c r="T1130" s="8">
        <v>1164</v>
      </c>
      <c r="U1130" s="8">
        <f>T1130*3547</f>
        <v>4128708</v>
      </c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35">
        <v>2025</v>
      </c>
      <c r="AG1130" s="259"/>
      <c r="AH1130" s="29">
        <v>1065</v>
      </c>
      <c r="AI1130" s="29" t="s">
        <v>155</v>
      </c>
      <c r="AJ1130" s="29" t="str">
        <f t="shared" si="329"/>
        <v>1065.</v>
      </c>
      <c r="AL1130" s="30"/>
    </row>
    <row r="1131" spans="1:38" ht="22.5" customHeight="1" x14ac:dyDescent="0.25">
      <c r="A1131" s="143" t="str">
        <f t="shared" si="328"/>
        <v>1066.</v>
      </c>
      <c r="B1131" s="71" t="s">
        <v>1649</v>
      </c>
      <c r="C1131" s="52">
        <v>1956</v>
      </c>
      <c r="D1131" s="220" t="s">
        <v>3015</v>
      </c>
      <c r="E1131" s="143" t="s">
        <v>3017</v>
      </c>
      <c r="F1131" s="58">
        <v>2</v>
      </c>
      <c r="G1131" s="58">
        <v>1</v>
      </c>
      <c r="H1131" s="145">
        <v>660.1</v>
      </c>
      <c r="I1131" s="145">
        <v>481.9</v>
      </c>
      <c r="J1131" s="145">
        <v>303.7</v>
      </c>
      <c r="K1131" s="3">
        <v>41</v>
      </c>
      <c r="L1131" s="145">
        <f t="shared" si="335"/>
        <v>3749266.46</v>
      </c>
      <c r="M1131" s="8"/>
      <c r="N1131" s="8"/>
      <c r="O1131" s="8"/>
      <c r="P1131" s="145">
        <f t="shared" si="336"/>
        <v>3749266.46</v>
      </c>
      <c r="Q1131" s="8">
        <v>657313.46000000008</v>
      </c>
      <c r="R1131" s="142"/>
      <c r="S1131" s="8"/>
      <c r="T1131" s="8">
        <v>411</v>
      </c>
      <c r="U1131" s="8">
        <f>T1131*7523</f>
        <v>3091953</v>
      </c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35">
        <v>2025</v>
      </c>
      <c r="AG1131" s="259"/>
      <c r="AH1131" s="29">
        <v>1066</v>
      </c>
      <c r="AI1131" s="29" t="s">
        <v>155</v>
      </c>
      <c r="AJ1131" s="29" t="str">
        <f t="shared" si="329"/>
        <v>1066.</v>
      </c>
      <c r="AL1131" s="30"/>
    </row>
    <row r="1132" spans="1:38" ht="22.5" customHeight="1" x14ac:dyDescent="0.25">
      <c r="A1132" s="143" t="str">
        <f t="shared" si="328"/>
        <v>1067.</v>
      </c>
      <c r="B1132" s="72" t="s">
        <v>517</v>
      </c>
      <c r="C1132" s="52">
        <v>1974</v>
      </c>
      <c r="D1132" s="143" t="s">
        <v>3015</v>
      </c>
      <c r="E1132" s="143" t="s">
        <v>3016</v>
      </c>
      <c r="F1132" s="52">
        <v>5</v>
      </c>
      <c r="G1132" s="52">
        <v>4</v>
      </c>
      <c r="H1132" s="8">
        <v>3616.1</v>
      </c>
      <c r="I1132" s="145">
        <v>3344.9</v>
      </c>
      <c r="J1132" s="8">
        <v>3344.9</v>
      </c>
      <c r="K1132" s="142">
        <v>368</v>
      </c>
      <c r="L1132" s="8">
        <f t="shared" si="335"/>
        <v>7338227</v>
      </c>
      <c r="M1132" s="8"/>
      <c r="N1132" s="8"/>
      <c r="O1132" s="8"/>
      <c r="P1132" s="145">
        <f t="shared" si="336"/>
        <v>7338227</v>
      </c>
      <c r="Q1132" s="8">
        <v>7338227</v>
      </c>
      <c r="R1132" s="142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145"/>
      <c r="AE1132" s="145"/>
      <c r="AF1132" s="35">
        <v>2025</v>
      </c>
      <c r="AG1132" s="259"/>
      <c r="AH1132" s="29">
        <v>1067</v>
      </c>
      <c r="AI1132" s="29" t="s">
        <v>155</v>
      </c>
      <c r="AJ1132" s="29" t="str">
        <f t="shared" si="329"/>
        <v>1067.</v>
      </c>
      <c r="AL1132" s="30"/>
    </row>
    <row r="1133" spans="1:38" ht="22.5" customHeight="1" x14ac:dyDescent="0.25">
      <c r="A1133" s="143" t="str">
        <f t="shared" si="328"/>
        <v>1068.</v>
      </c>
      <c r="B1133" s="71" t="s">
        <v>518</v>
      </c>
      <c r="C1133" s="52">
        <v>1983</v>
      </c>
      <c r="D1133" s="143" t="s">
        <v>3015</v>
      </c>
      <c r="E1133" s="143" t="s">
        <v>3016</v>
      </c>
      <c r="F1133" s="52">
        <v>5</v>
      </c>
      <c r="G1133" s="52">
        <v>3</v>
      </c>
      <c r="H1133" s="8">
        <v>3523.6</v>
      </c>
      <c r="I1133" s="145">
        <v>3139.5</v>
      </c>
      <c r="J1133" s="8">
        <v>3139.5</v>
      </c>
      <c r="K1133" s="142">
        <v>318</v>
      </c>
      <c r="L1133" s="145">
        <f t="shared" si="335"/>
        <v>4570751</v>
      </c>
      <c r="M1133" s="8"/>
      <c r="N1133" s="8"/>
      <c r="O1133" s="8"/>
      <c r="P1133" s="145">
        <f t="shared" si="336"/>
        <v>4570751</v>
      </c>
      <c r="Q1133" s="8">
        <v>1509690</v>
      </c>
      <c r="R1133" s="142"/>
      <c r="S1133" s="8"/>
      <c r="T1133" s="8">
        <v>863</v>
      </c>
      <c r="U1133" s="8">
        <f>T1133*3547</f>
        <v>3061061</v>
      </c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35">
        <v>2025</v>
      </c>
      <c r="AG1133" s="259"/>
      <c r="AH1133" s="29">
        <v>1068</v>
      </c>
      <c r="AI1133" s="29" t="s">
        <v>155</v>
      </c>
      <c r="AJ1133" s="29" t="str">
        <f t="shared" si="329"/>
        <v>1068.</v>
      </c>
      <c r="AL1133" s="30"/>
    </row>
    <row r="1134" spans="1:38" ht="22.5" customHeight="1" x14ac:dyDescent="0.25">
      <c r="A1134" s="143" t="str">
        <f t="shared" si="328"/>
        <v>1069.</v>
      </c>
      <c r="B1134" s="77" t="s">
        <v>417</v>
      </c>
      <c r="C1134" s="52">
        <v>1975</v>
      </c>
      <c r="D1134" s="220" t="s">
        <v>3015</v>
      </c>
      <c r="E1134" s="220" t="s">
        <v>3016</v>
      </c>
      <c r="F1134" s="58">
        <v>5</v>
      </c>
      <c r="G1134" s="58">
        <v>4</v>
      </c>
      <c r="H1134" s="145">
        <v>3634.7</v>
      </c>
      <c r="I1134" s="145">
        <v>3363.9</v>
      </c>
      <c r="J1134" s="145">
        <v>3363.9</v>
      </c>
      <c r="K1134" s="3">
        <v>386</v>
      </c>
      <c r="L1134" s="8">
        <f t="shared" si="335"/>
        <v>7338227</v>
      </c>
      <c r="M1134" s="145"/>
      <c r="N1134" s="145"/>
      <c r="O1134" s="145"/>
      <c r="P1134" s="145">
        <f t="shared" si="336"/>
        <v>7338227</v>
      </c>
      <c r="Q1134" s="8">
        <v>7338227</v>
      </c>
      <c r="R1134" s="3"/>
      <c r="S1134" s="145"/>
      <c r="T1134" s="145"/>
      <c r="U1134" s="145"/>
      <c r="V1134" s="145"/>
      <c r="W1134" s="145"/>
      <c r="X1134" s="145"/>
      <c r="Y1134" s="145"/>
      <c r="Z1134" s="145"/>
      <c r="AA1134" s="145"/>
      <c r="AB1134" s="145"/>
      <c r="AC1134" s="145"/>
      <c r="AD1134" s="145"/>
      <c r="AE1134" s="145"/>
      <c r="AF1134" s="35">
        <v>2025</v>
      </c>
      <c r="AG1134" s="259"/>
      <c r="AH1134" s="29">
        <v>1069</v>
      </c>
      <c r="AI1134" s="29" t="s">
        <v>155</v>
      </c>
      <c r="AJ1134" s="29" t="str">
        <f t="shared" si="329"/>
        <v>1069.</v>
      </c>
      <c r="AL1134" s="30"/>
    </row>
    <row r="1135" spans="1:38" ht="22.5" customHeight="1" x14ac:dyDescent="0.25">
      <c r="A1135" s="143" t="str">
        <f t="shared" ref="A1135:A1198" si="337">AJ1135</f>
        <v>1070.</v>
      </c>
      <c r="B1135" s="72" t="s">
        <v>418</v>
      </c>
      <c r="C1135" s="52">
        <v>1975</v>
      </c>
      <c r="D1135" s="143" t="s">
        <v>3015</v>
      </c>
      <c r="E1135" s="143" t="s">
        <v>3016</v>
      </c>
      <c r="F1135" s="52">
        <v>5</v>
      </c>
      <c r="G1135" s="52">
        <v>4</v>
      </c>
      <c r="H1135" s="8">
        <v>3593.9</v>
      </c>
      <c r="I1135" s="145">
        <v>3324.9</v>
      </c>
      <c r="J1135" s="8">
        <v>3324.9</v>
      </c>
      <c r="K1135" s="142">
        <v>374</v>
      </c>
      <c r="L1135" s="8">
        <f t="shared" si="335"/>
        <v>14415752</v>
      </c>
      <c r="M1135" s="8"/>
      <c r="N1135" s="8"/>
      <c r="O1135" s="8"/>
      <c r="P1135" s="145">
        <f t="shared" si="336"/>
        <v>14415752</v>
      </c>
      <c r="Q1135" s="8">
        <f>7338227+7077525</f>
        <v>14415752</v>
      </c>
      <c r="R1135" s="142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145"/>
      <c r="AF1135" s="35">
        <v>2025</v>
      </c>
      <c r="AG1135" s="259"/>
      <c r="AH1135" s="29">
        <v>1070</v>
      </c>
      <c r="AI1135" s="29" t="s">
        <v>155</v>
      </c>
      <c r="AJ1135" s="29" t="str">
        <f t="shared" si="329"/>
        <v>1070.</v>
      </c>
      <c r="AL1135" s="30"/>
    </row>
    <row r="1136" spans="1:38" ht="22.5" customHeight="1" x14ac:dyDescent="0.25">
      <c r="A1136" s="143" t="str">
        <f t="shared" si="337"/>
        <v>1071.</v>
      </c>
      <c r="B1136" s="71" t="s">
        <v>475</v>
      </c>
      <c r="C1136" s="52">
        <v>1976</v>
      </c>
      <c r="D1136" s="143" t="s">
        <v>3015</v>
      </c>
      <c r="E1136" s="143" t="s">
        <v>3016</v>
      </c>
      <c r="F1136" s="52">
        <v>5</v>
      </c>
      <c r="G1136" s="52">
        <v>4</v>
      </c>
      <c r="H1136" s="8">
        <v>3876</v>
      </c>
      <c r="I1136" s="145">
        <v>3376.7</v>
      </c>
      <c r="J1136" s="8">
        <v>3376.7</v>
      </c>
      <c r="K1136" s="142">
        <v>192</v>
      </c>
      <c r="L1136" s="8">
        <f t="shared" si="335"/>
        <v>14066816.4</v>
      </c>
      <c r="M1136" s="8"/>
      <c r="N1136" s="8"/>
      <c r="O1136" s="8"/>
      <c r="P1136" s="145">
        <f t="shared" si="336"/>
        <v>14066816.4</v>
      </c>
      <c r="Q1136" s="8">
        <f>7338227+6728589.4</f>
        <v>14066816.4</v>
      </c>
      <c r="R1136" s="142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35">
        <v>2025</v>
      </c>
      <c r="AG1136" s="259"/>
      <c r="AH1136" s="29">
        <v>1071</v>
      </c>
      <c r="AI1136" s="29" t="s">
        <v>155</v>
      </c>
      <c r="AJ1136" s="29" t="str">
        <f t="shared" ref="AJ1136:AJ1199" si="338">CONCATENATE(AH1136,AI1136)</f>
        <v>1071.</v>
      </c>
      <c r="AL1136" s="29"/>
    </row>
    <row r="1137" spans="1:38" ht="22.5" customHeight="1" x14ac:dyDescent="0.25">
      <c r="A1137" s="143" t="str">
        <f t="shared" si="337"/>
        <v>1072.</v>
      </c>
      <c r="B1137" s="72" t="s">
        <v>519</v>
      </c>
      <c r="C1137" s="52">
        <v>1977</v>
      </c>
      <c r="D1137" s="143" t="s">
        <v>3015</v>
      </c>
      <c r="E1137" s="143" t="s">
        <v>3016</v>
      </c>
      <c r="F1137" s="52">
        <v>5</v>
      </c>
      <c r="G1137" s="52">
        <v>4</v>
      </c>
      <c r="H1137" s="8">
        <v>5343.3</v>
      </c>
      <c r="I1137" s="145">
        <v>3121.3</v>
      </c>
      <c r="J1137" s="8">
        <v>3121.3</v>
      </c>
      <c r="K1137" s="142">
        <v>230</v>
      </c>
      <c r="L1137" s="8">
        <f t="shared" si="335"/>
        <v>3643950</v>
      </c>
      <c r="M1137" s="8"/>
      <c r="N1137" s="8"/>
      <c r="O1137" s="8"/>
      <c r="P1137" s="145">
        <f t="shared" si="336"/>
        <v>3643950</v>
      </c>
      <c r="Q1137" s="8">
        <v>3643950</v>
      </c>
      <c r="R1137" s="142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145"/>
      <c r="AF1137" s="35">
        <v>2025</v>
      </c>
      <c r="AG1137" s="259"/>
      <c r="AH1137" s="29">
        <v>1072</v>
      </c>
      <c r="AI1137" s="29" t="s">
        <v>155</v>
      </c>
      <c r="AJ1137" s="29" t="str">
        <f t="shared" si="338"/>
        <v>1072.</v>
      </c>
      <c r="AL1137" s="30"/>
    </row>
    <row r="1138" spans="1:38" ht="22.5" customHeight="1" x14ac:dyDescent="0.25">
      <c r="A1138" s="143" t="str">
        <f t="shared" si="337"/>
        <v>1073.</v>
      </c>
      <c r="B1138" s="71" t="s">
        <v>1652</v>
      </c>
      <c r="C1138" s="52">
        <v>1990</v>
      </c>
      <c r="D1138" s="143" t="s">
        <v>3015</v>
      </c>
      <c r="E1138" s="143" t="s">
        <v>3016</v>
      </c>
      <c r="F1138" s="52">
        <v>3</v>
      </c>
      <c r="G1138" s="52">
        <v>2</v>
      </c>
      <c r="H1138" s="8">
        <v>1321.3</v>
      </c>
      <c r="I1138" s="8">
        <v>850.7</v>
      </c>
      <c r="J1138" s="8">
        <v>850.7</v>
      </c>
      <c r="K1138" s="142">
        <v>37</v>
      </c>
      <c r="L1138" s="145">
        <f t="shared" si="335"/>
        <v>815654</v>
      </c>
      <c r="M1138" s="145"/>
      <c r="N1138" s="145"/>
      <c r="O1138" s="145"/>
      <c r="P1138" s="145">
        <f t="shared" si="336"/>
        <v>815654</v>
      </c>
      <c r="Q1138" s="145"/>
      <c r="R1138" s="3"/>
      <c r="S1138" s="145"/>
      <c r="T1138" s="8"/>
      <c r="U1138" s="8"/>
      <c r="V1138" s="145"/>
      <c r="W1138" s="145"/>
      <c r="X1138" s="145">
        <v>574</v>
      </c>
      <c r="Y1138" s="145">
        <f>X1138*1421</f>
        <v>815654</v>
      </c>
      <c r="Z1138" s="145"/>
      <c r="AA1138" s="145"/>
      <c r="AB1138" s="43"/>
      <c r="AC1138" s="43"/>
      <c r="AD1138" s="145"/>
      <c r="AE1138" s="145"/>
      <c r="AF1138" s="35">
        <v>2025</v>
      </c>
      <c r="AG1138" s="259"/>
      <c r="AH1138" s="29">
        <v>1073</v>
      </c>
      <c r="AI1138" s="29" t="s">
        <v>155</v>
      </c>
      <c r="AJ1138" s="29" t="str">
        <f t="shared" si="338"/>
        <v>1073.</v>
      </c>
      <c r="AL1138" s="30"/>
    </row>
    <row r="1139" spans="1:38" ht="22.5" customHeight="1" x14ac:dyDescent="0.25">
      <c r="A1139" s="143" t="str">
        <f t="shared" si="337"/>
        <v>1074.</v>
      </c>
      <c r="B1139" s="71" t="s">
        <v>477</v>
      </c>
      <c r="C1139" s="52">
        <v>1985</v>
      </c>
      <c r="D1139" s="143" t="s">
        <v>3015</v>
      </c>
      <c r="E1139" s="143" t="s">
        <v>3017</v>
      </c>
      <c r="F1139" s="52">
        <v>5</v>
      </c>
      <c r="G1139" s="52">
        <v>2</v>
      </c>
      <c r="H1139" s="8">
        <v>2301.6999999999998</v>
      </c>
      <c r="I1139" s="145">
        <v>1847</v>
      </c>
      <c r="J1139" s="8">
        <v>1812.7</v>
      </c>
      <c r="K1139" s="142">
        <v>112</v>
      </c>
      <c r="L1139" s="8">
        <f t="shared" si="335"/>
        <v>2238157</v>
      </c>
      <c r="M1139" s="8"/>
      <c r="N1139" s="8"/>
      <c r="O1139" s="8"/>
      <c r="P1139" s="145">
        <f t="shared" si="336"/>
        <v>2238157</v>
      </c>
      <c r="Q1139" s="8"/>
      <c r="R1139" s="142"/>
      <c r="S1139" s="8"/>
      <c r="T1139" s="8">
        <v>631</v>
      </c>
      <c r="U1139" s="8">
        <f>T1139*3547</f>
        <v>2238157</v>
      </c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35">
        <v>2025</v>
      </c>
      <c r="AG1139" s="259"/>
      <c r="AH1139" s="29">
        <v>1074</v>
      </c>
      <c r="AI1139" s="29" t="s">
        <v>155</v>
      </c>
      <c r="AJ1139" s="29" t="str">
        <f t="shared" si="338"/>
        <v>1074.</v>
      </c>
      <c r="AL1139" s="29"/>
    </row>
    <row r="1140" spans="1:38" ht="22.5" customHeight="1" x14ac:dyDescent="0.25">
      <c r="A1140" s="143" t="str">
        <f t="shared" si="337"/>
        <v>1075.</v>
      </c>
      <c r="B1140" s="71" t="s">
        <v>1655</v>
      </c>
      <c r="C1140" s="52">
        <v>1984</v>
      </c>
      <c r="D1140" s="220" t="s">
        <v>3015</v>
      </c>
      <c r="E1140" s="143" t="s">
        <v>3017</v>
      </c>
      <c r="F1140" s="58">
        <v>5</v>
      </c>
      <c r="G1140" s="58">
        <v>2</v>
      </c>
      <c r="H1140" s="145">
        <v>1866.3</v>
      </c>
      <c r="I1140" s="145">
        <v>1479.2</v>
      </c>
      <c r="J1140" s="145">
        <v>1479.2</v>
      </c>
      <c r="K1140" s="3">
        <v>87</v>
      </c>
      <c r="L1140" s="145">
        <f t="shared" si="335"/>
        <v>2234610</v>
      </c>
      <c r="M1140" s="145"/>
      <c r="N1140" s="145"/>
      <c r="O1140" s="145"/>
      <c r="P1140" s="145">
        <f t="shared" si="336"/>
        <v>2234610</v>
      </c>
      <c r="Q1140" s="145"/>
      <c r="R1140" s="3"/>
      <c r="S1140" s="145"/>
      <c r="T1140" s="8">
        <v>630</v>
      </c>
      <c r="U1140" s="8">
        <f>T1140*3547</f>
        <v>2234610</v>
      </c>
      <c r="V1140" s="145"/>
      <c r="W1140" s="145"/>
      <c r="X1140" s="145"/>
      <c r="Y1140" s="145"/>
      <c r="Z1140" s="145"/>
      <c r="AA1140" s="145"/>
      <c r="AB1140" s="43"/>
      <c r="AC1140" s="43"/>
      <c r="AD1140" s="145"/>
      <c r="AE1140" s="145"/>
      <c r="AF1140" s="35">
        <v>2025</v>
      </c>
      <c r="AG1140" s="259"/>
      <c r="AH1140" s="29">
        <v>1075</v>
      </c>
      <c r="AI1140" s="29" t="s">
        <v>155</v>
      </c>
      <c r="AJ1140" s="29" t="str">
        <f t="shared" si="338"/>
        <v>1075.</v>
      </c>
      <c r="AL1140" s="30"/>
    </row>
    <row r="1141" spans="1:38" ht="22.5" customHeight="1" x14ac:dyDescent="0.25">
      <c r="A1141" s="143" t="str">
        <f t="shared" si="337"/>
        <v>1076.</v>
      </c>
      <c r="B1141" s="71" t="s">
        <v>1657</v>
      </c>
      <c r="C1141" s="52">
        <v>1987</v>
      </c>
      <c r="D1141" s="143" t="s">
        <v>3015</v>
      </c>
      <c r="E1141" s="143" t="s">
        <v>3017</v>
      </c>
      <c r="F1141" s="52">
        <v>3</v>
      </c>
      <c r="G1141" s="52">
        <v>3</v>
      </c>
      <c r="H1141" s="8">
        <v>1921.2</v>
      </c>
      <c r="I1141" s="8">
        <v>1821.4</v>
      </c>
      <c r="J1141" s="8">
        <v>1821.4</v>
      </c>
      <c r="K1141" s="142">
        <v>98</v>
      </c>
      <c r="L1141" s="145">
        <f t="shared" ref="L1141:L1179" si="339">Q1141+S1141+U1141+W1141+Y1141+AA1141+AD1141+AE1141</f>
        <v>760104</v>
      </c>
      <c r="M1141" s="8"/>
      <c r="N1141" s="8"/>
      <c r="O1141" s="8"/>
      <c r="P1141" s="145">
        <f t="shared" ref="P1141:P1179" si="340">L1141</f>
        <v>760104</v>
      </c>
      <c r="Q1141" s="8">
        <v>760104</v>
      </c>
      <c r="R1141" s="142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35">
        <v>2025</v>
      </c>
      <c r="AG1141" s="259"/>
      <c r="AH1141" s="29">
        <v>1076</v>
      </c>
      <c r="AI1141" s="29" t="s">
        <v>155</v>
      </c>
      <c r="AJ1141" s="29" t="str">
        <f t="shared" si="338"/>
        <v>1076.</v>
      </c>
      <c r="AL1141" s="30"/>
    </row>
    <row r="1142" spans="1:38" ht="23.25" customHeight="1" x14ac:dyDescent="0.25">
      <c r="A1142" s="143" t="str">
        <f t="shared" si="337"/>
        <v>1077.</v>
      </c>
      <c r="B1142" s="71" t="s">
        <v>494</v>
      </c>
      <c r="C1142" s="52">
        <v>1987</v>
      </c>
      <c r="D1142" s="143" t="s">
        <v>3015</v>
      </c>
      <c r="E1142" s="143" t="s">
        <v>3016</v>
      </c>
      <c r="F1142" s="52">
        <v>5</v>
      </c>
      <c r="G1142" s="52">
        <v>4</v>
      </c>
      <c r="H1142" s="8">
        <v>4828</v>
      </c>
      <c r="I1142" s="145">
        <v>4036.6</v>
      </c>
      <c r="J1142" s="8">
        <v>4036.3</v>
      </c>
      <c r="K1142" s="142">
        <v>200</v>
      </c>
      <c r="L1142" s="8">
        <f t="shared" si="339"/>
        <v>2505362</v>
      </c>
      <c r="M1142" s="8"/>
      <c r="N1142" s="8"/>
      <c r="O1142" s="8"/>
      <c r="P1142" s="145">
        <f t="shared" si="340"/>
        <v>2505362</v>
      </c>
      <c r="Q1142" s="8">
        <f>928850+1576512</f>
        <v>2505362</v>
      </c>
      <c r="R1142" s="142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35">
        <v>2025</v>
      </c>
      <c r="AG1142" s="259"/>
      <c r="AH1142" s="29">
        <v>1077</v>
      </c>
      <c r="AI1142" s="29" t="s">
        <v>155</v>
      </c>
      <c r="AJ1142" s="29" t="str">
        <f t="shared" si="338"/>
        <v>1077.</v>
      </c>
      <c r="AL1142" s="29"/>
    </row>
    <row r="1143" spans="1:38" ht="22.5" customHeight="1" x14ac:dyDescent="0.25">
      <c r="A1143" s="143" t="str">
        <f t="shared" si="337"/>
        <v>1078.</v>
      </c>
      <c r="B1143" s="71" t="s">
        <v>495</v>
      </c>
      <c r="C1143" s="52">
        <v>1940</v>
      </c>
      <c r="D1143" s="143" t="s">
        <v>3015</v>
      </c>
      <c r="E1143" s="143" t="s">
        <v>3017</v>
      </c>
      <c r="F1143" s="52">
        <v>2</v>
      </c>
      <c r="G1143" s="52">
        <v>2</v>
      </c>
      <c r="H1143" s="8">
        <v>729.8</v>
      </c>
      <c r="I1143" s="145">
        <v>656.9</v>
      </c>
      <c r="J1143" s="8">
        <v>656.9</v>
      </c>
      <c r="K1143" s="142">
        <v>34</v>
      </c>
      <c r="L1143" s="8">
        <f t="shared" si="339"/>
        <v>539580</v>
      </c>
      <c r="M1143" s="8"/>
      <c r="N1143" s="8"/>
      <c r="O1143" s="8"/>
      <c r="P1143" s="145">
        <f t="shared" si="340"/>
        <v>539580</v>
      </c>
      <c r="Q1143" s="8">
        <v>539580</v>
      </c>
      <c r="R1143" s="142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35">
        <v>2025</v>
      </c>
      <c r="AG1143" s="259"/>
      <c r="AH1143" s="29">
        <v>1078</v>
      </c>
      <c r="AI1143" s="29" t="s">
        <v>155</v>
      </c>
      <c r="AJ1143" s="29" t="str">
        <f t="shared" si="338"/>
        <v>1078.</v>
      </c>
      <c r="AL1143" s="29"/>
    </row>
    <row r="1144" spans="1:38" ht="22.5" customHeight="1" x14ac:dyDescent="0.25">
      <c r="A1144" s="143" t="str">
        <f t="shared" si="337"/>
        <v>1079.</v>
      </c>
      <c r="B1144" s="54" t="s">
        <v>437</v>
      </c>
      <c r="C1144" s="52">
        <v>1970</v>
      </c>
      <c r="D1144" s="143" t="s">
        <v>3015</v>
      </c>
      <c r="E1144" s="143" t="s">
        <v>3016</v>
      </c>
      <c r="F1144" s="52">
        <v>5</v>
      </c>
      <c r="G1144" s="52">
        <v>2</v>
      </c>
      <c r="H1144" s="8">
        <v>1828.7</v>
      </c>
      <c r="I1144" s="145">
        <v>1658.8</v>
      </c>
      <c r="J1144" s="8">
        <v>1658.8</v>
      </c>
      <c r="K1144" s="142">
        <v>14</v>
      </c>
      <c r="L1144" s="8">
        <f t="shared" si="339"/>
        <v>3634595</v>
      </c>
      <c r="M1144" s="8"/>
      <c r="N1144" s="8"/>
      <c r="O1144" s="8"/>
      <c r="P1144" s="145">
        <f t="shared" si="340"/>
        <v>3634595</v>
      </c>
      <c r="Q1144" s="8">
        <v>3634595</v>
      </c>
      <c r="R1144" s="142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145"/>
      <c r="AF1144" s="35">
        <v>2025</v>
      </c>
      <c r="AG1144" s="259"/>
      <c r="AH1144" s="29">
        <v>1079</v>
      </c>
      <c r="AI1144" s="29" t="s">
        <v>155</v>
      </c>
      <c r="AJ1144" s="29" t="str">
        <f t="shared" si="338"/>
        <v>1079.</v>
      </c>
      <c r="AL1144" s="30"/>
    </row>
    <row r="1145" spans="1:38" ht="22.5" customHeight="1" x14ac:dyDescent="0.25">
      <c r="A1145" s="143" t="str">
        <f t="shared" si="337"/>
        <v>1080.</v>
      </c>
      <c r="B1145" s="71" t="s">
        <v>1658</v>
      </c>
      <c r="C1145" s="52">
        <v>1983</v>
      </c>
      <c r="D1145" s="143" t="s">
        <v>3015</v>
      </c>
      <c r="E1145" s="143" t="s">
        <v>3016</v>
      </c>
      <c r="F1145" s="52">
        <v>5</v>
      </c>
      <c r="G1145" s="52">
        <v>5</v>
      </c>
      <c r="H1145" s="8">
        <v>4039.3</v>
      </c>
      <c r="I1145" s="8">
        <v>3530.4</v>
      </c>
      <c r="J1145" s="8">
        <v>3530.4</v>
      </c>
      <c r="K1145" s="142">
        <v>189</v>
      </c>
      <c r="L1145" s="145">
        <f t="shared" si="339"/>
        <v>4169610</v>
      </c>
      <c r="M1145" s="145"/>
      <c r="N1145" s="145"/>
      <c r="O1145" s="145"/>
      <c r="P1145" s="145">
        <f t="shared" si="340"/>
        <v>4169610</v>
      </c>
      <c r="Q1145" s="145">
        <v>1086040</v>
      </c>
      <c r="R1145" s="3"/>
      <c r="S1145" s="145"/>
      <c r="T1145" s="8"/>
      <c r="U1145" s="8"/>
      <c r="V1145" s="145"/>
      <c r="W1145" s="145"/>
      <c r="X1145" s="145">
        <v>2170</v>
      </c>
      <c r="Y1145" s="145">
        <f>X1145*1421</f>
        <v>3083570</v>
      </c>
      <c r="Z1145" s="145"/>
      <c r="AA1145" s="145"/>
      <c r="AB1145" s="8"/>
      <c r="AC1145" s="8"/>
      <c r="AD1145" s="145"/>
      <c r="AE1145" s="145"/>
      <c r="AF1145" s="35">
        <v>2025</v>
      </c>
      <c r="AG1145" s="259"/>
      <c r="AH1145" s="29">
        <v>1080</v>
      </c>
      <c r="AI1145" s="29" t="s">
        <v>155</v>
      </c>
      <c r="AJ1145" s="29" t="str">
        <f t="shared" si="338"/>
        <v>1080.</v>
      </c>
      <c r="AL1145" s="30"/>
    </row>
    <row r="1146" spans="1:38" ht="22.5" customHeight="1" x14ac:dyDescent="0.25">
      <c r="A1146" s="143" t="str">
        <f t="shared" si="337"/>
        <v>1081.</v>
      </c>
      <c r="B1146" s="71" t="s">
        <v>1660</v>
      </c>
      <c r="C1146" s="52">
        <v>1988</v>
      </c>
      <c r="D1146" s="143" t="s">
        <v>3015</v>
      </c>
      <c r="E1146" s="143" t="s">
        <v>3017</v>
      </c>
      <c r="F1146" s="52">
        <v>2</v>
      </c>
      <c r="G1146" s="52">
        <v>1</v>
      </c>
      <c r="H1146" s="8">
        <v>671</v>
      </c>
      <c r="I1146" s="8">
        <v>613</v>
      </c>
      <c r="J1146" s="8">
        <v>613</v>
      </c>
      <c r="K1146" s="142">
        <v>33</v>
      </c>
      <c r="L1146" s="8">
        <f t="shared" si="339"/>
        <v>5047933</v>
      </c>
      <c r="M1146" s="8"/>
      <c r="N1146" s="8"/>
      <c r="O1146" s="8"/>
      <c r="P1146" s="145">
        <f t="shared" si="340"/>
        <v>5047933</v>
      </c>
      <c r="Q1146" s="8"/>
      <c r="R1146" s="142"/>
      <c r="S1146" s="8"/>
      <c r="T1146" s="8">
        <v>671</v>
      </c>
      <c r="U1146" s="8">
        <f>T1146*7523</f>
        <v>5047933</v>
      </c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35">
        <v>2025</v>
      </c>
      <c r="AG1146" s="259"/>
      <c r="AH1146" s="29">
        <v>1081</v>
      </c>
      <c r="AI1146" s="29" t="s">
        <v>155</v>
      </c>
      <c r="AJ1146" s="29" t="str">
        <f t="shared" si="338"/>
        <v>1081.</v>
      </c>
      <c r="AL1146" s="30"/>
    </row>
    <row r="1147" spans="1:38" ht="22.5" customHeight="1" x14ac:dyDescent="0.25">
      <c r="A1147" s="143" t="str">
        <f t="shared" si="337"/>
        <v>1082.</v>
      </c>
      <c r="B1147" s="71" t="s">
        <v>496</v>
      </c>
      <c r="C1147" s="52">
        <v>1982</v>
      </c>
      <c r="D1147" s="143" t="s">
        <v>3015</v>
      </c>
      <c r="E1147" s="143" t="s">
        <v>3016</v>
      </c>
      <c r="F1147" s="52">
        <v>5</v>
      </c>
      <c r="G1147" s="52">
        <v>5</v>
      </c>
      <c r="H1147" s="8">
        <v>3956.4</v>
      </c>
      <c r="I1147" s="145">
        <v>3462.9</v>
      </c>
      <c r="J1147" s="8">
        <v>3462.9</v>
      </c>
      <c r="K1147" s="142">
        <v>189</v>
      </c>
      <c r="L1147" s="8">
        <f t="shared" si="339"/>
        <v>9358100</v>
      </c>
      <c r="M1147" s="8"/>
      <c r="N1147" s="8"/>
      <c r="O1147" s="8"/>
      <c r="P1147" s="145">
        <f t="shared" si="340"/>
        <v>9358100</v>
      </c>
      <c r="Q1147" s="8">
        <f>7715900+1642200</f>
        <v>9358100</v>
      </c>
      <c r="R1147" s="142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145"/>
      <c r="AE1147" s="8"/>
      <c r="AF1147" s="35">
        <v>2025</v>
      </c>
      <c r="AG1147" s="259"/>
      <c r="AH1147" s="29">
        <v>1082</v>
      </c>
      <c r="AI1147" s="29" t="s">
        <v>155</v>
      </c>
      <c r="AJ1147" s="29" t="str">
        <f t="shared" si="338"/>
        <v>1082.</v>
      </c>
      <c r="AL1147" s="29"/>
    </row>
    <row r="1148" spans="1:38" ht="22.5" customHeight="1" x14ac:dyDescent="0.25">
      <c r="A1148" s="143" t="str">
        <f t="shared" si="337"/>
        <v>1083.</v>
      </c>
      <c r="B1148" s="71" t="s">
        <v>1663</v>
      </c>
      <c r="C1148" s="52">
        <v>1981</v>
      </c>
      <c r="D1148" s="143" t="s">
        <v>3015</v>
      </c>
      <c r="E1148" s="143" t="s">
        <v>3017</v>
      </c>
      <c r="F1148" s="52">
        <v>5</v>
      </c>
      <c r="G1148" s="52">
        <v>1</v>
      </c>
      <c r="H1148" s="8">
        <v>2087</v>
      </c>
      <c r="I1148" s="8">
        <v>2021.6</v>
      </c>
      <c r="J1148" s="8">
        <v>1732.5</v>
      </c>
      <c r="K1148" s="142">
        <v>83</v>
      </c>
      <c r="L1148" s="145">
        <f t="shared" si="339"/>
        <v>100030</v>
      </c>
      <c r="M1148" s="8"/>
      <c r="N1148" s="8"/>
      <c r="O1148" s="8"/>
      <c r="P1148" s="145">
        <f t="shared" si="340"/>
        <v>100030</v>
      </c>
      <c r="Q1148" s="8">
        <v>100030</v>
      </c>
      <c r="R1148" s="142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35">
        <v>2025</v>
      </c>
      <c r="AG1148" s="259"/>
      <c r="AH1148" s="29">
        <v>1083</v>
      </c>
      <c r="AI1148" s="29" t="s">
        <v>155</v>
      </c>
      <c r="AJ1148" s="29" t="str">
        <f t="shared" si="338"/>
        <v>1083.</v>
      </c>
      <c r="AL1148" s="30"/>
    </row>
    <row r="1149" spans="1:38" ht="22.5" customHeight="1" x14ac:dyDescent="0.25">
      <c r="A1149" s="143" t="str">
        <f t="shared" si="337"/>
        <v>1084.</v>
      </c>
      <c r="B1149" s="54" t="s">
        <v>527</v>
      </c>
      <c r="C1149" s="52">
        <v>1978</v>
      </c>
      <c r="D1149" s="143" t="s">
        <v>3015</v>
      </c>
      <c r="E1149" s="143" t="s">
        <v>3016</v>
      </c>
      <c r="F1149" s="52">
        <v>5</v>
      </c>
      <c r="G1149" s="52">
        <v>4</v>
      </c>
      <c r="H1149" s="8">
        <v>3653.4</v>
      </c>
      <c r="I1149" s="145">
        <v>1769.2</v>
      </c>
      <c r="J1149" s="8">
        <v>1769.2</v>
      </c>
      <c r="K1149" s="142">
        <v>95</v>
      </c>
      <c r="L1149" s="8">
        <f t="shared" si="339"/>
        <v>3014950</v>
      </c>
      <c r="M1149" s="8"/>
      <c r="N1149" s="8"/>
      <c r="O1149" s="8"/>
      <c r="P1149" s="145">
        <f t="shared" si="340"/>
        <v>3014950</v>
      </c>
      <c r="Q1149" s="8"/>
      <c r="R1149" s="142"/>
      <c r="S1149" s="8"/>
      <c r="T1149" s="8">
        <v>850</v>
      </c>
      <c r="U1149" s="8">
        <f t="shared" ref="U1149" si="341">T1149*3547</f>
        <v>3014950</v>
      </c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35">
        <v>2025</v>
      </c>
      <c r="AG1149" s="259"/>
      <c r="AH1149" s="29">
        <v>1084</v>
      </c>
      <c r="AI1149" s="29" t="s">
        <v>155</v>
      </c>
      <c r="AJ1149" s="29" t="str">
        <f t="shared" si="338"/>
        <v>1084.</v>
      </c>
      <c r="AL1149" s="30"/>
    </row>
    <row r="1150" spans="1:38" ht="22.5" customHeight="1" x14ac:dyDescent="0.25">
      <c r="A1150" s="143" t="str">
        <f t="shared" si="337"/>
        <v>1085.</v>
      </c>
      <c r="B1150" s="77" t="s">
        <v>439</v>
      </c>
      <c r="C1150" s="52">
        <v>1981</v>
      </c>
      <c r="D1150" s="220" t="s">
        <v>3015</v>
      </c>
      <c r="E1150" s="143" t="s">
        <v>3017</v>
      </c>
      <c r="F1150" s="58">
        <v>3</v>
      </c>
      <c r="G1150" s="58">
        <v>4</v>
      </c>
      <c r="H1150" s="145">
        <v>1931.4</v>
      </c>
      <c r="I1150" s="145">
        <v>1769.2</v>
      </c>
      <c r="J1150" s="145">
        <v>1769.2</v>
      </c>
      <c r="K1150" s="3">
        <v>88</v>
      </c>
      <c r="L1150" s="145">
        <f t="shared" si="339"/>
        <v>2848241</v>
      </c>
      <c r="M1150" s="145"/>
      <c r="N1150" s="145"/>
      <c r="O1150" s="145"/>
      <c r="P1150" s="145">
        <f t="shared" si="340"/>
        <v>2848241</v>
      </c>
      <c r="Q1150" s="145"/>
      <c r="R1150" s="3"/>
      <c r="S1150" s="145"/>
      <c r="T1150" s="145">
        <v>803</v>
      </c>
      <c r="U1150" s="145">
        <f>T1150*3547</f>
        <v>2848241</v>
      </c>
      <c r="V1150" s="145"/>
      <c r="W1150" s="145"/>
      <c r="X1150" s="145"/>
      <c r="Y1150" s="145"/>
      <c r="Z1150" s="145"/>
      <c r="AA1150" s="145"/>
      <c r="AB1150" s="145"/>
      <c r="AC1150" s="145"/>
      <c r="AD1150" s="145"/>
      <c r="AE1150" s="145"/>
      <c r="AF1150" s="35">
        <v>2025</v>
      </c>
      <c r="AG1150" s="259"/>
      <c r="AH1150" s="29">
        <v>1085</v>
      </c>
      <c r="AI1150" s="29" t="s">
        <v>155</v>
      </c>
      <c r="AJ1150" s="29" t="str">
        <f t="shared" si="338"/>
        <v>1085.</v>
      </c>
      <c r="AL1150" s="30"/>
    </row>
    <row r="1151" spans="1:38" ht="22.5" customHeight="1" x14ac:dyDescent="0.25">
      <c r="A1151" s="143" t="str">
        <f t="shared" si="337"/>
        <v>1086.</v>
      </c>
      <c r="B1151" s="77" t="s">
        <v>441</v>
      </c>
      <c r="C1151" s="52">
        <v>1978</v>
      </c>
      <c r="D1151" s="220" t="s">
        <v>3015</v>
      </c>
      <c r="E1151" s="143" t="s">
        <v>3017</v>
      </c>
      <c r="F1151" s="58">
        <v>5</v>
      </c>
      <c r="G1151" s="58">
        <v>2</v>
      </c>
      <c r="H1151" s="145">
        <v>1925.6</v>
      </c>
      <c r="I1151" s="145">
        <v>1773.7</v>
      </c>
      <c r="J1151" s="145">
        <v>1773.7</v>
      </c>
      <c r="K1151" s="3">
        <v>98</v>
      </c>
      <c r="L1151" s="145">
        <f t="shared" si="339"/>
        <v>2187315</v>
      </c>
      <c r="M1151" s="145"/>
      <c r="N1151" s="145"/>
      <c r="O1151" s="145"/>
      <c r="P1151" s="145">
        <f t="shared" si="340"/>
        <v>2187315</v>
      </c>
      <c r="Q1151" s="145">
        <f>422097+1765218</f>
        <v>2187315</v>
      </c>
      <c r="R1151" s="3"/>
      <c r="S1151" s="145"/>
      <c r="T1151" s="145"/>
      <c r="U1151" s="145"/>
      <c r="V1151" s="145"/>
      <c r="W1151" s="145"/>
      <c r="X1151" s="145"/>
      <c r="Y1151" s="145"/>
      <c r="Z1151" s="145"/>
      <c r="AA1151" s="145"/>
      <c r="AB1151" s="145"/>
      <c r="AC1151" s="145"/>
      <c r="AD1151" s="145"/>
      <c r="AE1151" s="145"/>
      <c r="AF1151" s="35">
        <v>2025</v>
      </c>
      <c r="AG1151" s="259"/>
      <c r="AH1151" s="29">
        <v>1086</v>
      </c>
      <c r="AI1151" s="29" t="s">
        <v>155</v>
      </c>
      <c r="AJ1151" s="29" t="str">
        <f t="shared" si="338"/>
        <v>1086.</v>
      </c>
      <c r="AL1151" s="30"/>
    </row>
    <row r="1152" spans="1:38" ht="22.5" customHeight="1" x14ac:dyDescent="0.25">
      <c r="A1152" s="143" t="str">
        <f t="shared" si="337"/>
        <v>1087.</v>
      </c>
      <c r="B1152" s="71" t="s">
        <v>1666</v>
      </c>
      <c r="C1152" s="52">
        <v>1994</v>
      </c>
      <c r="D1152" s="143" t="s">
        <v>3015</v>
      </c>
      <c r="E1152" s="143" t="s">
        <v>3017</v>
      </c>
      <c r="F1152" s="52">
        <v>5</v>
      </c>
      <c r="G1152" s="52">
        <v>2</v>
      </c>
      <c r="H1152" s="8">
        <v>2310.1</v>
      </c>
      <c r="I1152" s="8">
        <v>2115.1999999999998</v>
      </c>
      <c r="J1152" s="8">
        <v>2115.1999999999998</v>
      </c>
      <c r="K1152" s="142">
        <v>114</v>
      </c>
      <c r="L1152" s="145">
        <f t="shared" si="339"/>
        <v>3533070</v>
      </c>
      <c r="M1152" s="145"/>
      <c r="N1152" s="145"/>
      <c r="O1152" s="145"/>
      <c r="P1152" s="145">
        <f t="shared" si="340"/>
        <v>3533070</v>
      </c>
      <c r="Q1152" s="145">
        <v>3533070</v>
      </c>
      <c r="R1152" s="3"/>
      <c r="S1152" s="145"/>
      <c r="T1152" s="8"/>
      <c r="U1152" s="8"/>
      <c r="V1152" s="145"/>
      <c r="W1152" s="145"/>
      <c r="X1152" s="145"/>
      <c r="Y1152" s="145"/>
      <c r="Z1152" s="145"/>
      <c r="AA1152" s="145"/>
      <c r="AB1152" s="43"/>
      <c r="AC1152" s="43"/>
      <c r="AD1152" s="145"/>
      <c r="AE1152" s="145"/>
      <c r="AF1152" s="35">
        <v>2025</v>
      </c>
      <c r="AG1152" s="259"/>
      <c r="AH1152" s="29">
        <v>1087</v>
      </c>
      <c r="AI1152" s="29" t="s">
        <v>155</v>
      </c>
      <c r="AJ1152" s="29" t="str">
        <f t="shared" si="338"/>
        <v>1087.</v>
      </c>
      <c r="AL1152" s="30"/>
    </row>
    <row r="1153" spans="1:38" ht="22.5" customHeight="1" x14ac:dyDescent="0.25">
      <c r="A1153" s="143" t="str">
        <f t="shared" si="337"/>
        <v>1088.</v>
      </c>
      <c r="B1153" s="77" t="s">
        <v>442</v>
      </c>
      <c r="C1153" s="52">
        <v>1977</v>
      </c>
      <c r="D1153" s="220" t="s">
        <v>3015</v>
      </c>
      <c r="E1153" s="143" t="s">
        <v>3017</v>
      </c>
      <c r="F1153" s="58">
        <v>3</v>
      </c>
      <c r="G1153" s="58">
        <v>5</v>
      </c>
      <c r="H1153" s="145">
        <v>2003.8</v>
      </c>
      <c r="I1153" s="145">
        <v>1790.3</v>
      </c>
      <c r="J1153" s="145">
        <v>1790.3</v>
      </c>
      <c r="K1153" s="3">
        <v>95</v>
      </c>
      <c r="L1153" s="145">
        <f t="shared" si="339"/>
        <v>3509428</v>
      </c>
      <c r="M1153" s="145"/>
      <c r="N1153" s="145"/>
      <c r="O1153" s="145"/>
      <c r="P1153" s="145">
        <f t="shared" si="340"/>
        <v>3509428</v>
      </c>
      <c r="Q1153" s="145">
        <f>1355640+2153788</f>
        <v>3509428</v>
      </c>
      <c r="R1153" s="3"/>
      <c r="S1153" s="145"/>
      <c r="T1153" s="145"/>
      <c r="U1153" s="145"/>
      <c r="V1153" s="145"/>
      <c r="W1153" s="145"/>
      <c r="X1153" s="145"/>
      <c r="Y1153" s="145"/>
      <c r="Z1153" s="145"/>
      <c r="AA1153" s="145"/>
      <c r="AB1153" s="145"/>
      <c r="AC1153" s="145"/>
      <c r="AD1153" s="145"/>
      <c r="AE1153" s="145"/>
      <c r="AF1153" s="35">
        <v>2025</v>
      </c>
      <c r="AG1153" s="259"/>
      <c r="AH1153" s="29">
        <v>1088</v>
      </c>
      <c r="AI1153" s="29" t="s">
        <v>155</v>
      </c>
      <c r="AJ1153" s="29" t="str">
        <f t="shared" si="338"/>
        <v>1088.</v>
      </c>
      <c r="AL1153" s="30"/>
    </row>
    <row r="1154" spans="1:38" ht="22.5" customHeight="1" x14ac:dyDescent="0.25">
      <c r="A1154" s="143" t="str">
        <f t="shared" si="337"/>
        <v>1089.</v>
      </c>
      <c r="B1154" s="71" t="s">
        <v>498</v>
      </c>
      <c r="C1154" s="52">
        <v>1983</v>
      </c>
      <c r="D1154" s="143" t="s">
        <v>3015</v>
      </c>
      <c r="E1154" s="143" t="s">
        <v>3017</v>
      </c>
      <c r="F1154" s="52">
        <v>3</v>
      </c>
      <c r="G1154" s="52">
        <v>5</v>
      </c>
      <c r="H1154" s="8">
        <v>2155.1999999999998</v>
      </c>
      <c r="I1154" s="145">
        <v>1958.8</v>
      </c>
      <c r="J1154" s="8">
        <v>1958.8</v>
      </c>
      <c r="K1154" s="142">
        <v>121</v>
      </c>
      <c r="L1154" s="8">
        <f t="shared" si="339"/>
        <v>3259693</v>
      </c>
      <c r="M1154" s="8"/>
      <c r="N1154" s="8"/>
      <c r="O1154" s="8"/>
      <c r="P1154" s="145">
        <f t="shared" si="340"/>
        <v>3259693</v>
      </c>
      <c r="Q1154" s="8"/>
      <c r="R1154" s="142"/>
      <c r="S1154" s="8"/>
      <c r="T1154" s="8">
        <v>919</v>
      </c>
      <c r="U1154" s="8">
        <f>T1154*3547</f>
        <v>3259693</v>
      </c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35">
        <v>2025</v>
      </c>
      <c r="AG1154" s="259"/>
      <c r="AH1154" s="29">
        <v>1089</v>
      </c>
      <c r="AI1154" s="29" t="s">
        <v>155</v>
      </c>
      <c r="AJ1154" s="29" t="str">
        <f t="shared" si="338"/>
        <v>1089.</v>
      </c>
      <c r="AL1154" s="29"/>
    </row>
    <row r="1155" spans="1:38" ht="22.5" customHeight="1" x14ac:dyDescent="0.25">
      <c r="A1155" s="143" t="str">
        <f t="shared" si="337"/>
        <v>1090.</v>
      </c>
      <c r="B1155" s="77" t="s">
        <v>443</v>
      </c>
      <c r="C1155" s="52">
        <v>1977</v>
      </c>
      <c r="D1155" s="220" t="s">
        <v>3015</v>
      </c>
      <c r="E1155" s="220" t="s">
        <v>3016</v>
      </c>
      <c r="F1155" s="58">
        <v>2</v>
      </c>
      <c r="G1155" s="58">
        <v>3</v>
      </c>
      <c r="H1155" s="145">
        <v>844.6</v>
      </c>
      <c r="I1155" s="145">
        <v>760</v>
      </c>
      <c r="J1155" s="145">
        <v>760</v>
      </c>
      <c r="K1155" s="3">
        <v>47</v>
      </c>
      <c r="L1155" s="145">
        <f t="shared" si="339"/>
        <v>3620657</v>
      </c>
      <c r="M1155" s="145"/>
      <c r="N1155" s="145"/>
      <c r="O1155" s="145"/>
      <c r="P1155" s="145">
        <f t="shared" si="340"/>
        <v>3620657</v>
      </c>
      <c r="Q1155" s="145">
        <v>1432158</v>
      </c>
      <c r="R1155" s="3"/>
      <c r="S1155" s="145"/>
      <c r="T1155" s="145">
        <v>617</v>
      </c>
      <c r="U1155" s="145">
        <f>T1155*3547</f>
        <v>2188499</v>
      </c>
      <c r="V1155" s="145"/>
      <c r="W1155" s="145"/>
      <c r="X1155" s="145"/>
      <c r="Y1155" s="145"/>
      <c r="Z1155" s="145"/>
      <c r="AA1155" s="145"/>
      <c r="AB1155" s="145"/>
      <c r="AC1155" s="145"/>
      <c r="AD1155" s="145"/>
      <c r="AE1155" s="145"/>
      <c r="AF1155" s="35">
        <v>2025</v>
      </c>
      <c r="AG1155" s="259"/>
      <c r="AH1155" s="29">
        <v>1090</v>
      </c>
      <c r="AI1155" s="29" t="s">
        <v>155</v>
      </c>
      <c r="AJ1155" s="29" t="str">
        <f t="shared" si="338"/>
        <v>1090.</v>
      </c>
      <c r="AL1155" s="30"/>
    </row>
    <row r="1156" spans="1:38" ht="22.5" customHeight="1" x14ac:dyDescent="0.25">
      <c r="A1156" s="143" t="str">
        <f t="shared" si="337"/>
        <v>1091.</v>
      </c>
      <c r="B1156" s="54" t="s">
        <v>529</v>
      </c>
      <c r="C1156" s="52">
        <v>1978</v>
      </c>
      <c r="D1156" s="143" t="s">
        <v>3015</v>
      </c>
      <c r="E1156" s="143" t="s">
        <v>3017</v>
      </c>
      <c r="F1156" s="52">
        <v>2</v>
      </c>
      <c r="G1156" s="52">
        <v>2</v>
      </c>
      <c r="H1156" s="8">
        <v>818.4</v>
      </c>
      <c r="I1156" s="145">
        <v>751.1</v>
      </c>
      <c r="J1156" s="8">
        <v>751.1</v>
      </c>
      <c r="K1156" s="142">
        <v>34</v>
      </c>
      <c r="L1156" s="8">
        <f t="shared" si="339"/>
        <v>1922474</v>
      </c>
      <c r="M1156" s="8"/>
      <c r="N1156" s="8"/>
      <c r="O1156" s="8"/>
      <c r="P1156" s="145">
        <f t="shared" si="340"/>
        <v>1922474</v>
      </c>
      <c r="Q1156" s="8"/>
      <c r="R1156" s="142"/>
      <c r="S1156" s="8"/>
      <c r="T1156" s="8">
        <v>542</v>
      </c>
      <c r="U1156" s="8">
        <f>T1156*3547</f>
        <v>1922474</v>
      </c>
      <c r="V1156" s="8"/>
      <c r="W1156" s="8"/>
      <c r="X1156" s="8"/>
      <c r="Y1156" s="8"/>
      <c r="Z1156" s="8"/>
      <c r="AA1156" s="8"/>
      <c r="AB1156" s="8"/>
      <c r="AC1156" s="8"/>
      <c r="AD1156" s="8"/>
      <c r="AE1156" s="145"/>
      <c r="AF1156" s="35">
        <v>2025</v>
      </c>
      <c r="AG1156" s="259"/>
      <c r="AH1156" s="29">
        <v>1091</v>
      </c>
      <c r="AI1156" s="29" t="s">
        <v>155</v>
      </c>
      <c r="AJ1156" s="29" t="str">
        <f t="shared" si="338"/>
        <v>1091.</v>
      </c>
      <c r="AL1156" s="30"/>
    </row>
    <row r="1157" spans="1:38" ht="22.5" customHeight="1" x14ac:dyDescent="0.25">
      <c r="A1157" s="143" t="str">
        <f t="shared" si="337"/>
        <v>1092.</v>
      </c>
      <c r="B1157" s="71" t="s">
        <v>1671</v>
      </c>
      <c r="C1157" s="52">
        <v>1986</v>
      </c>
      <c r="D1157" s="220" t="s">
        <v>3015</v>
      </c>
      <c r="E1157" s="143" t="s">
        <v>3017</v>
      </c>
      <c r="F1157" s="58">
        <v>5</v>
      </c>
      <c r="G1157" s="58">
        <v>1</v>
      </c>
      <c r="H1157" s="145">
        <v>1818</v>
      </c>
      <c r="I1157" s="145">
        <v>1442.4</v>
      </c>
      <c r="J1157" s="145">
        <v>1442.4</v>
      </c>
      <c r="K1157" s="3">
        <v>117</v>
      </c>
      <c r="L1157" s="145">
        <f t="shared" si="339"/>
        <v>7696137.2000000002</v>
      </c>
      <c r="M1157" s="145"/>
      <c r="N1157" s="145"/>
      <c r="O1157" s="145"/>
      <c r="P1157" s="145">
        <f t="shared" si="340"/>
        <v>7696137.2000000002</v>
      </c>
      <c r="Q1157" s="145">
        <v>5003964.2</v>
      </c>
      <c r="R1157" s="3"/>
      <c r="S1157" s="145"/>
      <c r="T1157" s="8">
        <v>759</v>
      </c>
      <c r="U1157" s="8">
        <f>T1157*3547</f>
        <v>2692173</v>
      </c>
      <c r="V1157" s="145"/>
      <c r="W1157" s="145"/>
      <c r="X1157" s="145"/>
      <c r="Y1157" s="145"/>
      <c r="Z1157" s="145"/>
      <c r="AA1157" s="145"/>
      <c r="AB1157" s="8"/>
      <c r="AC1157" s="8"/>
      <c r="AD1157" s="145"/>
      <c r="AE1157" s="145"/>
      <c r="AF1157" s="35">
        <v>2025</v>
      </c>
      <c r="AG1157" s="259"/>
      <c r="AH1157" s="29">
        <v>1092</v>
      </c>
      <c r="AI1157" s="29" t="s">
        <v>155</v>
      </c>
      <c r="AJ1157" s="29" t="str">
        <f t="shared" si="338"/>
        <v>1092.</v>
      </c>
      <c r="AL1157" s="30"/>
    </row>
    <row r="1158" spans="1:38" ht="22.5" customHeight="1" x14ac:dyDescent="0.25">
      <c r="A1158" s="143" t="str">
        <f t="shared" si="337"/>
        <v>1093.</v>
      </c>
      <c r="B1158" s="71" t="s">
        <v>1672</v>
      </c>
      <c r="C1158" s="52">
        <v>1986</v>
      </c>
      <c r="D1158" s="220" t="s">
        <v>3015</v>
      </c>
      <c r="E1158" s="220" t="s">
        <v>3016</v>
      </c>
      <c r="F1158" s="58">
        <v>5</v>
      </c>
      <c r="G1158" s="58">
        <v>6</v>
      </c>
      <c r="H1158" s="145">
        <v>6337.6</v>
      </c>
      <c r="I1158" s="145">
        <v>3754.9</v>
      </c>
      <c r="J1158" s="145">
        <v>3754.9</v>
      </c>
      <c r="K1158" s="3">
        <v>281</v>
      </c>
      <c r="L1158" s="145">
        <f t="shared" si="339"/>
        <v>4140864</v>
      </c>
      <c r="M1158" s="8"/>
      <c r="N1158" s="8"/>
      <c r="O1158" s="8"/>
      <c r="P1158" s="145">
        <f t="shared" si="340"/>
        <v>4140864</v>
      </c>
      <c r="Q1158" s="8">
        <v>4140864</v>
      </c>
      <c r="R1158" s="142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35">
        <v>2025</v>
      </c>
      <c r="AG1158" s="259"/>
      <c r="AH1158" s="29">
        <v>1093</v>
      </c>
      <c r="AI1158" s="29" t="s">
        <v>155</v>
      </c>
      <c r="AJ1158" s="29" t="str">
        <f t="shared" si="338"/>
        <v>1093.</v>
      </c>
      <c r="AL1158" s="30"/>
    </row>
    <row r="1159" spans="1:38" ht="22.5" customHeight="1" x14ac:dyDescent="0.25">
      <c r="A1159" s="143" t="str">
        <f t="shared" si="337"/>
        <v>1094.</v>
      </c>
      <c r="B1159" s="71" t="s">
        <v>1674</v>
      </c>
      <c r="C1159" s="52">
        <v>1979</v>
      </c>
      <c r="D1159" s="220" t="s">
        <v>3015</v>
      </c>
      <c r="E1159" s="220" t="s">
        <v>3016</v>
      </c>
      <c r="F1159" s="58">
        <v>5</v>
      </c>
      <c r="G1159" s="58">
        <v>4</v>
      </c>
      <c r="H1159" s="145">
        <v>3351.7</v>
      </c>
      <c r="I1159" s="145">
        <v>2290.3000000000002</v>
      </c>
      <c r="J1159" s="145">
        <v>2290.3000000000002</v>
      </c>
      <c r="K1159" s="3">
        <v>122</v>
      </c>
      <c r="L1159" s="145">
        <f t="shared" si="339"/>
        <v>1398216</v>
      </c>
      <c r="M1159" s="8"/>
      <c r="N1159" s="8"/>
      <c r="O1159" s="8"/>
      <c r="P1159" s="145">
        <f t="shared" si="340"/>
        <v>1398216</v>
      </c>
      <c r="Q1159" s="8">
        <v>1398216</v>
      </c>
      <c r="R1159" s="142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35">
        <v>2025</v>
      </c>
      <c r="AG1159" s="259"/>
      <c r="AH1159" s="29">
        <v>1094</v>
      </c>
      <c r="AI1159" s="29" t="s">
        <v>155</v>
      </c>
      <c r="AJ1159" s="29" t="str">
        <f t="shared" si="338"/>
        <v>1094.</v>
      </c>
      <c r="AL1159" s="30"/>
    </row>
    <row r="1160" spans="1:38" ht="22.5" customHeight="1" x14ac:dyDescent="0.25">
      <c r="A1160" s="143" t="str">
        <f t="shared" si="337"/>
        <v>1095.</v>
      </c>
      <c r="B1160" s="77" t="s">
        <v>446</v>
      </c>
      <c r="C1160" s="52">
        <v>1970</v>
      </c>
      <c r="D1160" s="220" t="s">
        <v>3015</v>
      </c>
      <c r="E1160" s="143" t="s">
        <v>3017</v>
      </c>
      <c r="F1160" s="58">
        <v>5</v>
      </c>
      <c r="G1160" s="58">
        <v>6</v>
      </c>
      <c r="H1160" s="145">
        <v>4527.8999999999996</v>
      </c>
      <c r="I1160" s="145">
        <v>3024.4</v>
      </c>
      <c r="J1160" s="145">
        <v>3024.4</v>
      </c>
      <c r="K1160" s="3">
        <v>184</v>
      </c>
      <c r="L1160" s="145">
        <f t="shared" si="339"/>
        <v>2374810</v>
      </c>
      <c r="M1160" s="145"/>
      <c r="N1160" s="145"/>
      <c r="O1160" s="145"/>
      <c r="P1160" s="145">
        <f t="shared" si="340"/>
        <v>2374810</v>
      </c>
      <c r="Q1160" s="145">
        <f>2017560+357250</f>
        <v>2374810</v>
      </c>
      <c r="R1160" s="3"/>
      <c r="S1160" s="145"/>
      <c r="T1160" s="145"/>
      <c r="U1160" s="145"/>
      <c r="V1160" s="145"/>
      <c r="W1160" s="145"/>
      <c r="X1160" s="145"/>
      <c r="Y1160" s="145"/>
      <c r="Z1160" s="145"/>
      <c r="AA1160" s="145"/>
      <c r="AB1160" s="145"/>
      <c r="AC1160" s="145"/>
      <c r="AD1160" s="145"/>
      <c r="AE1160" s="145"/>
      <c r="AF1160" s="35">
        <v>2025</v>
      </c>
      <c r="AG1160" s="259"/>
      <c r="AH1160" s="29">
        <v>1095</v>
      </c>
      <c r="AI1160" s="29" t="s">
        <v>155</v>
      </c>
      <c r="AJ1160" s="29" t="str">
        <f t="shared" si="338"/>
        <v>1095.</v>
      </c>
      <c r="AL1160" s="30"/>
    </row>
    <row r="1161" spans="1:38" ht="22.5" customHeight="1" x14ac:dyDescent="0.25">
      <c r="A1161" s="143" t="str">
        <f t="shared" si="337"/>
        <v>1096.</v>
      </c>
      <c r="B1161" s="77" t="s">
        <v>447</v>
      </c>
      <c r="C1161" s="52">
        <v>1975</v>
      </c>
      <c r="D1161" s="220" t="s">
        <v>3015</v>
      </c>
      <c r="E1161" s="143" t="s">
        <v>3017</v>
      </c>
      <c r="F1161" s="58">
        <v>5</v>
      </c>
      <c r="G1161" s="58">
        <v>6</v>
      </c>
      <c r="H1161" s="145">
        <v>4436.7</v>
      </c>
      <c r="I1161" s="145">
        <v>2947</v>
      </c>
      <c r="J1161" s="145">
        <v>2947</v>
      </c>
      <c r="K1161" s="3">
        <v>158</v>
      </c>
      <c r="L1161" s="145">
        <f t="shared" si="339"/>
        <v>10533167.300000001</v>
      </c>
      <c r="M1161" s="145"/>
      <c r="N1161" s="145"/>
      <c r="O1161" s="145"/>
      <c r="P1161" s="145">
        <f t="shared" si="340"/>
        <v>10533167.300000001</v>
      </c>
      <c r="Q1161" s="145">
        <f>1220076+9313091.3</f>
        <v>10533167.300000001</v>
      </c>
      <c r="R1161" s="3"/>
      <c r="S1161" s="145"/>
      <c r="T1161" s="145"/>
      <c r="U1161" s="145"/>
      <c r="V1161" s="145"/>
      <c r="W1161" s="145"/>
      <c r="X1161" s="145"/>
      <c r="Y1161" s="145"/>
      <c r="Z1161" s="145"/>
      <c r="AA1161" s="145"/>
      <c r="AB1161" s="145"/>
      <c r="AC1161" s="145"/>
      <c r="AD1161" s="145"/>
      <c r="AE1161" s="145"/>
      <c r="AF1161" s="35">
        <v>2025</v>
      </c>
      <c r="AG1161" s="259"/>
      <c r="AH1161" s="29">
        <v>1096</v>
      </c>
      <c r="AI1161" s="29" t="s">
        <v>155</v>
      </c>
      <c r="AJ1161" s="29" t="str">
        <f t="shared" si="338"/>
        <v>1096.</v>
      </c>
      <c r="AL1161" s="30"/>
    </row>
    <row r="1162" spans="1:38" ht="22.5" customHeight="1" x14ac:dyDescent="0.25">
      <c r="A1162" s="143" t="str">
        <f t="shared" si="337"/>
        <v>1097.</v>
      </c>
      <c r="B1162" s="77" t="s">
        <v>448</v>
      </c>
      <c r="C1162" s="52">
        <v>1969</v>
      </c>
      <c r="D1162" s="220" t="s">
        <v>3015</v>
      </c>
      <c r="E1162" s="220" t="s">
        <v>3016</v>
      </c>
      <c r="F1162" s="58">
        <v>5</v>
      </c>
      <c r="G1162" s="58">
        <v>3</v>
      </c>
      <c r="H1162" s="145">
        <v>3038.7</v>
      </c>
      <c r="I1162" s="145">
        <v>1345.7</v>
      </c>
      <c r="J1162" s="145">
        <v>1345.7</v>
      </c>
      <c r="K1162" s="3">
        <v>89</v>
      </c>
      <c r="L1162" s="145">
        <f t="shared" si="339"/>
        <v>178625</v>
      </c>
      <c r="M1162" s="145"/>
      <c r="N1162" s="145"/>
      <c r="O1162" s="145"/>
      <c r="P1162" s="145">
        <f t="shared" si="340"/>
        <v>178625</v>
      </c>
      <c r="Q1162" s="145">
        <v>178625</v>
      </c>
      <c r="R1162" s="3"/>
      <c r="S1162" s="145"/>
      <c r="T1162" s="145"/>
      <c r="U1162" s="145"/>
      <c r="V1162" s="145"/>
      <c r="W1162" s="145"/>
      <c r="X1162" s="145"/>
      <c r="Y1162" s="145"/>
      <c r="Z1162" s="145"/>
      <c r="AA1162" s="145"/>
      <c r="AB1162" s="145"/>
      <c r="AC1162" s="145"/>
      <c r="AD1162" s="145"/>
      <c r="AE1162" s="145"/>
      <c r="AF1162" s="35">
        <v>2025</v>
      </c>
      <c r="AG1162" s="259"/>
      <c r="AH1162" s="29">
        <v>1097</v>
      </c>
      <c r="AI1162" s="29" t="s">
        <v>155</v>
      </c>
      <c r="AJ1162" s="29" t="str">
        <f t="shared" si="338"/>
        <v>1097.</v>
      </c>
      <c r="AL1162" s="30"/>
    </row>
    <row r="1163" spans="1:38" ht="22.5" customHeight="1" x14ac:dyDescent="0.25">
      <c r="A1163" s="143" t="str">
        <f t="shared" si="337"/>
        <v>1098.</v>
      </c>
      <c r="B1163" s="77" t="s">
        <v>1132</v>
      </c>
      <c r="C1163" s="52">
        <v>1976</v>
      </c>
      <c r="D1163" s="220" t="s">
        <v>3015</v>
      </c>
      <c r="E1163" s="143" t="s">
        <v>3017</v>
      </c>
      <c r="F1163" s="58">
        <v>2</v>
      </c>
      <c r="G1163" s="58">
        <v>1</v>
      </c>
      <c r="H1163" s="145">
        <v>359.6</v>
      </c>
      <c r="I1163" s="145">
        <v>217.5</v>
      </c>
      <c r="J1163" s="145">
        <v>217.5</v>
      </c>
      <c r="K1163" s="3">
        <v>21</v>
      </c>
      <c r="L1163" s="145">
        <f t="shared" si="339"/>
        <v>1181176</v>
      </c>
      <c r="M1163" s="145"/>
      <c r="N1163" s="145"/>
      <c r="O1163" s="145"/>
      <c r="P1163" s="145">
        <f t="shared" si="340"/>
        <v>1181176</v>
      </c>
      <c r="Q1163" s="145">
        <v>145452</v>
      </c>
      <c r="R1163" s="3"/>
      <c r="S1163" s="145"/>
      <c r="T1163" s="145">
        <v>292</v>
      </c>
      <c r="U1163" s="145">
        <f>T1163*3547</f>
        <v>1035724</v>
      </c>
      <c r="V1163" s="145"/>
      <c r="W1163" s="145"/>
      <c r="X1163" s="145"/>
      <c r="Y1163" s="145"/>
      <c r="Z1163" s="145"/>
      <c r="AA1163" s="145"/>
      <c r="AB1163" s="145"/>
      <c r="AC1163" s="145"/>
      <c r="AD1163" s="145"/>
      <c r="AE1163" s="145"/>
      <c r="AF1163" s="35">
        <v>2025</v>
      </c>
      <c r="AG1163" s="259"/>
      <c r="AH1163" s="29">
        <v>1098</v>
      </c>
      <c r="AI1163" s="29" t="s">
        <v>155</v>
      </c>
      <c r="AJ1163" s="29" t="str">
        <f t="shared" si="338"/>
        <v>1098.</v>
      </c>
      <c r="AL1163" s="30"/>
    </row>
    <row r="1164" spans="1:38" ht="22.5" customHeight="1" x14ac:dyDescent="0.25">
      <c r="A1164" s="143" t="str">
        <f t="shared" si="337"/>
        <v>1099.</v>
      </c>
      <c r="B1164" s="77" t="s">
        <v>1131</v>
      </c>
      <c r="C1164" s="52">
        <v>1981</v>
      </c>
      <c r="D1164" s="220" t="s">
        <v>3015</v>
      </c>
      <c r="E1164" s="143" t="s">
        <v>3017</v>
      </c>
      <c r="F1164" s="58">
        <v>2</v>
      </c>
      <c r="G1164" s="58">
        <v>1</v>
      </c>
      <c r="H1164" s="145">
        <v>353.3</v>
      </c>
      <c r="I1164" s="145">
        <v>216.9</v>
      </c>
      <c r="J1164" s="145">
        <v>216.9</v>
      </c>
      <c r="K1164" s="3">
        <v>20</v>
      </c>
      <c r="L1164" s="145">
        <f t="shared" si="339"/>
        <v>98592</v>
      </c>
      <c r="M1164" s="145"/>
      <c r="N1164" s="145"/>
      <c r="O1164" s="145"/>
      <c r="P1164" s="145">
        <f t="shared" si="340"/>
        <v>98592</v>
      </c>
      <c r="Q1164" s="145">
        <v>98592</v>
      </c>
      <c r="R1164" s="3"/>
      <c r="S1164" s="145"/>
      <c r="T1164" s="145"/>
      <c r="U1164" s="145"/>
      <c r="V1164" s="145"/>
      <c r="W1164" s="145"/>
      <c r="X1164" s="145"/>
      <c r="Y1164" s="145"/>
      <c r="Z1164" s="145"/>
      <c r="AA1164" s="145"/>
      <c r="AB1164" s="145"/>
      <c r="AC1164" s="145"/>
      <c r="AD1164" s="145"/>
      <c r="AE1164" s="145"/>
      <c r="AF1164" s="35">
        <v>2025</v>
      </c>
      <c r="AG1164" s="259"/>
      <c r="AH1164" s="29">
        <v>1099</v>
      </c>
      <c r="AI1164" s="29" t="s">
        <v>155</v>
      </c>
      <c r="AJ1164" s="29" t="str">
        <f t="shared" si="338"/>
        <v>1099.</v>
      </c>
      <c r="AL1164" s="30"/>
    </row>
    <row r="1165" spans="1:38" ht="22.5" customHeight="1" x14ac:dyDescent="0.25">
      <c r="A1165" s="143" t="str">
        <f t="shared" si="337"/>
        <v>1100.</v>
      </c>
      <c r="B1165" s="71" t="s">
        <v>500</v>
      </c>
      <c r="C1165" s="52">
        <v>1984</v>
      </c>
      <c r="D1165" s="143" t="s">
        <v>3015</v>
      </c>
      <c r="E1165" s="143" t="s">
        <v>3017</v>
      </c>
      <c r="F1165" s="52">
        <v>5</v>
      </c>
      <c r="G1165" s="52">
        <v>3</v>
      </c>
      <c r="H1165" s="8">
        <v>2753.8</v>
      </c>
      <c r="I1165" s="145">
        <v>1686.8</v>
      </c>
      <c r="J1165" s="8">
        <v>1686.8</v>
      </c>
      <c r="K1165" s="142">
        <v>130</v>
      </c>
      <c r="L1165" s="8">
        <f t="shared" si="339"/>
        <v>5946522.2999999998</v>
      </c>
      <c r="M1165" s="8"/>
      <c r="N1165" s="8"/>
      <c r="O1165" s="8"/>
      <c r="P1165" s="145">
        <f t="shared" si="340"/>
        <v>5946522.2999999998</v>
      </c>
      <c r="Q1165" s="8">
        <v>5946522.2999999998</v>
      </c>
      <c r="R1165" s="142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35">
        <v>2025</v>
      </c>
      <c r="AG1165" s="259"/>
      <c r="AH1165" s="29">
        <v>1100</v>
      </c>
      <c r="AI1165" s="29" t="s">
        <v>155</v>
      </c>
      <c r="AJ1165" s="29" t="str">
        <f t="shared" si="338"/>
        <v>1100.</v>
      </c>
      <c r="AL1165" s="29"/>
    </row>
    <row r="1166" spans="1:38" ht="22.5" customHeight="1" x14ac:dyDescent="0.25">
      <c r="A1166" s="143" t="str">
        <f t="shared" si="337"/>
        <v>1101.</v>
      </c>
      <c r="B1166" s="77" t="s">
        <v>450</v>
      </c>
      <c r="C1166" s="52">
        <v>1958</v>
      </c>
      <c r="D1166" s="220" t="s">
        <v>3015</v>
      </c>
      <c r="E1166" s="143" t="s">
        <v>3017</v>
      </c>
      <c r="F1166" s="58">
        <v>2</v>
      </c>
      <c r="G1166" s="58">
        <v>1</v>
      </c>
      <c r="H1166" s="145">
        <v>420.7</v>
      </c>
      <c r="I1166" s="145">
        <v>270.7</v>
      </c>
      <c r="J1166" s="145">
        <v>270.7</v>
      </c>
      <c r="K1166" s="3">
        <v>26</v>
      </c>
      <c r="L1166" s="145">
        <f t="shared" si="339"/>
        <v>3238375</v>
      </c>
      <c r="M1166" s="145"/>
      <c r="N1166" s="145"/>
      <c r="O1166" s="145"/>
      <c r="P1166" s="145">
        <f t="shared" si="340"/>
        <v>3238375</v>
      </c>
      <c r="Q1166" s="145">
        <v>131376</v>
      </c>
      <c r="R1166" s="3"/>
      <c r="S1166" s="145"/>
      <c r="T1166" s="145">
        <v>413</v>
      </c>
      <c r="U1166" s="145">
        <f>T1166*7523</f>
        <v>3106999</v>
      </c>
      <c r="V1166" s="145"/>
      <c r="W1166" s="145"/>
      <c r="X1166" s="145"/>
      <c r="Y1166" s="145"/>
      <c r="Z1166" s="145"/>
      <c r="AA1166" s="145"/>
      <c r="AB1166" s="145"/>
      <c r="AC1166" s="145"/>
      <c r="AD1166" s="145"/>
      <c r="AE1166" s="145"/>
      <c r="AF1166" s="35">
        <v>2025</v>
      </c>
      <c r="AG1166" s="259"/>
      <c r="AH1166" s="29">
        <v>1101</v>
      </c>
      <c r="AI1166" s="29" t="s">
        <v>155</v>
      </c>
      <c r="AJ1166" s="29" t="str">
        <f t="shared" si="338"/>
        <v>1101.</v>
      </c>
      <c r="AL1166" s="30"/>
    </row>
    <row r="1167" spans="1:38" ht="22.5" customHeight="1" x14ac:dyDescent="0.25">
      <c r="A1167" s="143" t="str">
        <f t="shared" si="337"/>
        <v>1102.</v>
      </c>
      <c r="B1167" s="71" t="s">
        <v>1678</v>
      </c>
      <c r="C1167" s="52">
        <v>1982</v>
      </c>
      <c r="D1167" s="143" t="s">
        <v>3015</v>
      </c>
      <c r="E1167" s="143" t="s">
        <v>3017</v>
      </c>
      <c r="F1167" s="52">
        <v>2</v>
      </c>
      <c r="G1167" s="52">
        <v>1</v>
      </c>
      <c r="H1167" s="8">
        <v>367.9</v>
      </c>
      <c r="I1167" s="8">
        <v>253.4</v>
      </c>
      <c r="J1167" s="8">
        <v>253.4</v>
      </c>
      <c r="K1167" s="142">
        <v>18</v>
      </c>
      <c r="L1167" s="145">
        <f t="shared" si="339"/>
        <v>2736116</v>
      </c>
      <c r="M1167" s="145"/>
      <c r="N1167" s="145"/>
      <c r="O1167" s="145"/>
      <c r="P1167" s="145">
        <f t="shared" si="340"/>
        <v>2736116</v>
      </c>
      <c r="Q1167" s="8">
        <v>178296</v>
      </c>
      <c r="R1167" s="142"/>
      <c r="S1167" s="8"/>
      <c r="T1167" s="8">
        <v>340</v>
      </c>
      <c r="U1167" s="8">
        <f>T1167*7523</f>
        <v>2557820</v>
      </c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35">
        <v>2025</v>
      </c>
      <c r="AG1167" s="259"/>
      <c r="AH1167" s="29">
        <v>1102</v>
      </c>
      <c r="AI1167" s="29" t="s">
        <v>155</v>
      </c>
      <c r="AJ1167" s="29" t="str">
        <f t="shared" si="338"/>
        <v>1102.</v>
      </c>
      <c r="AL1167" s="30"/>
    </row>
    <row r="1168" spans="1:38" ht="22.5" customHeight="1" x14ac:dyDescent="0.25">
      <c r="A1168" s="143" t="str">
        <f t="shared" si="337"/>
        <v>1103.</v>
      </c>
      <c r="B1168" s="71" t="s">
        <v>1679</v>
      </c>
      <c r="C1168" s="52">
        <v>1954</v>
      </c>
      <c r="D1168" s="143" t="s">
        <v>3015</v>
      </c>
      <c r="E1168" s="143" t="s">
        <v>3017</v>
      </c>
      <c r="F1168" s="52">
        <v>2</v>
      </c>
      <c r="G1168" s="52">
        <v>2</v>
      </c>
      <c r="H1168" s="8">
        <v>376.4</v>
      </c>
      <c r="I1168" s="8">
        <v>262.39999999999998</v>
      </c>
      <c r="J1168" s="8">
        <v>262.39999999999998</v>
      </c>
      <c r="K1168" s="142">
        <v>17</v>
      </c>
      <c r="L1168" s="145">
        <f t="shared" si="339"/>
        <v>1876852</v>
      </c>
      <c r="M1168" s="145"/>
      <c r="N1168" s="145"/>
      <c r="O1168" s="145"/>
      <c r="P1168" s="145">
        <f t="shared" si="340"/>
        <v>1876852</v>
      </c>
      <c r="Q1168" s="8">
        <v>145452</v>
      </c>
      <c r="R1168" s="142"/>
      <c r="S1168" s="8"/>
      <c r="T1168" s="8"/>
      <c r="U1168" s="8"/>
      <c r="V1168" s="8"/>
      <c r="W1168" s="8"/>
      <c r="X1168" s="8">
        <v>550</v>
      </c>
      <c r="Y1168" s="8">
        <f>X1168*3148</f>
        <v>1731400</v>
      </c>
      <c r="Z1168" s="8"/>
      <c r="AA1168" s="8"/>
      <c r="AB1168" s="8"/>
      <c r="AC1168" s="8"/>
      <c r="AD1168" s="8"/>
      <c r="AE1168" s="8"/>
      <c r="AF1168" s="35">
        <v>2025</v>
      </c>
      <c r="AG1168" s="259"/>
      <c r="AH1168" s="29">
        <v>1103</v>
      </c>
      <c r="AI1168" s="29" t="s">
        <v>155</v>
      </c>
      <c r="AJ1168" s="29" t="str">
        <f t="shared" si="338"/>
        <v>1103.</v>
      </c>
      <c r="AL1168" s="30"/>
    </row>
    <row r="1169" spans="1:38" ht="22.5" customHeight="1" x14ac:dyDescent="0.25">
      <c r="A1169" s="143" t="str">
        <f t="shared" si="337"/>
        <v>1104.</v>
      </c>
      <c r="B1169" s="71" t="s">
        <v>1680</v>
      </c>
      <c r="C1169" s="52">
        <v>1954</v>
      </c>
      <c r="D1169" s="143" t="s">
        <v>3015</v>
      </c>
      <c r="E1169" s="143" t="s">
        <v>3017</v>
      </c>
      <c r="F1169" s="52">
        <v>2</v>
      </c>
      <c r="G1169" s="52">
        <v>2</v>
      </c>
      <c r="H1169" s="8">
        <v>373.1</v>
      </c>
      <c r="I1169" s="8">
        <v>261.2</v>
      </c>
      <c r="J1169" s="8">
        <v>261.2</v>
      </c>
      <c r="K1169" s="142">
        <v>7</v>
      </c>
      <c r="L1169" s="145">
        <f t="shared" si="339"/>
        <v>202612</v>
      </c>
      <c r="M1169" s="145"/>
      <c r="N1169" s="145"/>
      <c r="O1169" s="145"/>
      <c r="P1169" s="145">
        <f t="shared" si="340"/>
        <v>202612</v>
      </c>
      <c r="Q1169" s="145">
        <f>57160+145452</f>
        <v>202612</v>
      </c>
      <c r="R1169" s="3"/>
      <c r="S1169" s="145"/>
      <c r="T1169" s="8"/>
      <c r="U1169" s="8"/>
      <c r="V1169" s="145"/>
      <c r="W1169" s="145"/>
      <c r="X1169" s="145"/>
      <c r="Y1169" s="145"/>
      <c r="Z1169" s="145"/>
      <c r="AA1169" s="145"/>
      <c r="AB1169" s="43"/>
      <c r="AC1169" s="43"/>
      <c r="AD1169" s="145"/>
      <c r="AE1169" s="145"/>
      <c r="AF1169" s="35">
        <v>2025</v>
      </c>
      <c r="AG1169" s="259"/>
      <c r="AH1169" s="29">
        <v>1104</v>
      </c>
      <c r="AI1169" s="29" t="s">
        <v>155</v>
      </c>
      <c r="AJ1169" s="29" t="str">
        <f t="shared" si="338"/>
        <v>1104.</v>
      </c>
      <c r="AL1169" s="30"/>
    </row>
    <row r="1170" spans="1:38" ht="22.5" customHeight="1" x14ac:dyDescent="0.25">
      <c r="A1170" s="143" t="str">
        <f t="shared" si="337"/>
        <v>1105.</v>
      </c>
      <c r="B1170" s="71" t="s">
        <v>1681</v>
      </c>
      <c r="C1170" s="52">
        <v>1954</v>
      </c>
      <c r="D1170" s="143" t="s">
        <v>3015</v>
      </c>
      <c r="E1170" s="143" t="s">
        <v>3017</v>
      </c>
      <c r="F1170" s="52">
        <v>2</v>
      </c>
      <c r="G1170" s="52">
        <v>2</v>
      </c>
      <c r="H1170" s="8">
        <v>561.9</v>
      </c>
      <c r="I1170" s="8">
        <v>521.70000000000005</v>
      </c>
      <c r="J1170" s="8">
        <v>521.70000000000005</v>
      </c>
      <c r="K1170" s="142">
        <v>19</v>
      </c>
      <c r="L1170" s="8">
        <f t="shared" si="339"/>
        <v>4678463.8</v>
      </c>
      <c r="M1170" s="8"/>
      <c r="N1170" s="8"/>
      <c r="O1170" s="8"/>
      <c r="P1170" s="145">
        <f t="shared" si="340"/>
        <v>4678463.8</v>
      </c>
      <c r="Q1170" s="43">
        <v>1375866.8</v>
      </c>
      <c r="R1170" s="35"/>
      <c r="S1170" s="43"/>
      <c r="T1170" s="43">
        <v>439</v>
      </c>
      <c r="U1170" s="43">
        <f t="shared" ref="U1170:U1177" si="342">T1170*7523</f>
        <v>3302597</v>
      </c>
      <c r="V1170" s="43"/>
      <c r="W1170" s="43"/>
      <c r="X1170" s="43"/>
      <c r="Y1170" s="43"/>
      <c r="Z1170" s="43"/>
      <c r="AA1170" s="43"/>
      <c r="AB1170" s="8"/>
      <c r="AC1170" s="8"/>
      <c r="AD1170" s="43"/>
      <c r="AE1170" s="43"/>
      <c r="AF1170" s="35">
        <v>2025</v>
      </c>
      <c r="AG1170" s="263"/>
      <c r="AH1170" s="29">
        <v>1105</v>
      </c>
      <c r="AI1170" s="29" t="s">
        <v>155</v>
      </c>
      <c r="AJ1170" s="29" t="str">
        <f t="shared" si="338"/>
        <v>1105.</v>
      </c>
    </row>
    <row r="1171" spans="1:38" ht="22.5" customHeight="1" x14ac:dyDescent="0.25">
      <c r="A1171" s="143" t="str">
        <f t="shared" si="337"/>
        <v>1106.</v>
      </c>
      <c r="B1171" s="77" t="s">
        <v>420</v>
      </c>
      <c r="C1171" s="52">
        <v>1958</v>
      </c>
      <c r="D1171" s="220" t="s">
        <v>3015</v>
      </c>
      <c r="E1171" s="143" t="s">
        <v>3017</v>
      </c>
      <c r="F1171" s="58">
        <v>2</v>
      </c>
      <c r="G1171" s="58">
        <v>2</v>
      </c>
      <c r="H1171" s="145">
        <v>741.5</v>
      </c>
      <c r="I1171" s="145">
        <v>654.4</v>
      </c>
      <c r="J1171" s="145">
        <v>654</v>
      </c>
      <c r="K1171" s="3">
        <v>21</v>
      </c>
      <c r="L1171" s="145">
        <f t="shared" si="339"/>
        <v>5802406.2999999998</v>
      </c>
      <c r="M1171" s="145"/>
      <c r="N1171" s="145"/>
      <c r="O1171" s="145"/>
      <c r="P1171" s="145">
        <f t="shared" si="340"/>
        <v>5802406.2999999998</v>
      </c>
      <c r="Q1171" s="145">
        <v>2003291.3</v>
      </c>
      <c r="R1171" s="3"/>
      <c r="S1171" s="145"/>
      <c r="T1171" s="145">
        <v>505</v>
      </c>
      <c r="U1171" s="145">
        <f t="shared" si="342"/>
        <v>3799115</v>
      </c>
      <c r="V1171" s="145"/>
      <c r="W1171" s="145"/>
      <c r="X1171" s="145"/>
      <c r="Y1171" s="145"/>
      <c r="Z1171" s="145"/>
      <c r="AA1171" s="145"/>
      <c r="AB1171" s="145"/>
      <c r="AC1171" s="145"/>
      <c r="AD1171" s="145"/>
      <c r="AE1171" s="145"/>
      <c r="AF1171" s="35">
        <v>2025</v>
      </c>
      <c r="AG1171" s="263"/>
      <c r="AH1171" s="29">
        <v>1106</v>
      </c>
      <c r="AI1171" s="29" t="s">
        <v>155</v>
      </c>
      <c r="AJ1171" s="29" t="str">
        <f t="shared" si="338"/>
        <v>1106.</v>
      </c>
      <c r="AL1171" s="30"/>
    </row>
    <row r="1172" spans="1:38" ht="22.5" customHeight="1" x14ac:dyDescent="0.25">
      <c r="A1172" s="143" t="str">
        <f t="shared" si="337"/>
        <v>1107.</v>
      </c>
      <c r="B1172" s="71" t="s">
        <v>1682</v>
      </c>
      <c r="C1172" s="52">
        <v>1979</v>
      </c>
      <c r="D1172" s="143" t="s">
        <v>3015</v>
      </c>
      <c r="E1172" s="143" t="s">
        <v>3017</v>
      </c>
      <c r="F1172" s="52">
        <v>3</v>
      </c>
      <c r="G1172" s="52">
        <v>3</v>
      </c>
      <c r="H1172" s="8">
        <v>1393.9</v>
      </c>
      <c r="I1172" s="8">
        <v>1281.9000000000001</v>
      </c>
      <c r="J1172" s="8">
        <v>1281.9000000000001</v>
      </c>
      <c r="K1172" s="142">
        <v>40</v>
      </c>
      <c r="L1172" s="145">
        <f t="shared" si="339"/>
        <v>5356376</v>
      </c>
      <c r="M1172" s="145"/>
      <c r="N1172" s="145"/>
      <c r="O1172" s="145"/>
      <c r="P1172" s="145">
        <f t="shared" si="340"/>
        <v>5356376</v>
      </c>
      <c r="Q1172" s="8"/>
      <c r="R1172" s="142"/>
      <c r="S1172" s="8"/>
      <c r="T1172" s="8">
        <v>712</v>
      </c>
      <c r="U1172" s="8">
        <f t="shared" si="342"/>
        <v>5356376</v>
      </c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35">
        <v>2025</v>
      </c>
      <c r="AG1172" s="259"/>
      <c r="AH1172" s="29">
        <v>1107</v>
      </c>
      <c r="AI1172" s="29" t="s">
        <v>155</v>
      </c>
      <c r="AJ1172" s="29" t="str">
        <f t="shared" si="338"/>
        <v>1107.</v>
      </c>
      <c r="AL1172" s="30"/>
    </row>
    <row r="1173" spans="1:38" ht="22.5" customHeight="1" x14ac:dyDescent="0.25">
      <c r="A1173" s="143" t="str">
        <f t="shared" si="337"/>
        <v>1108.</v>
      </c>
      <c r="B1173" s="77" t="s">
        <v>421</v>
      </c>
      <c r="C1173" s="52">
        <v>1968</v>
      </c>
      <c r="D1173" s="220" t="s">
        <v>3015</v>
      </c>
      <c r="E1173" s="143" t="s">
        <v>3017</v>
      </c>
      <c r="F1173" s="58">
        <v>2</v>
      </c>
      <c r="G1173" s="58">
        <v>1</v>
      </c>
      <c r="H1173" s="145">
        <v>476.6</v>
      </c>
      <c r="I1173" s="145">
        <v>434.6</v>
      </c>
      <c r="J1173" s="145">
        <v>434.6</v>
      </c>
      <c r="K1173" s="3">
        <v>12</v>
      </c>
      <c r="L1173" s="145">
        <f t="shared" si="339"/>
        <v>3846659.6</v>
      </c>
      <c r="M1173" s="145"/>
      <c r="N1173" s="145"/>
      <c r="O1173" s="145"/>
      <c r="P1173" s="145">
        <f t="shared" si="340"/>
        <v>3846659.6</v>
      </c>
      <c r="Q1173" s="145">
        <v>1379115.6</v>
      </c>
      <c r="R1173" s="3"/>
      <c r="S1173" s="145"/>
      <c r="T1173" s="145">
        <v>328</v>
      </c>
      <c r="U1173" s="145">
        <f t="shared" si="342"/>
        <v>2467544</v>
      </c>
      <c r="V1173" s="145"/>
      <c r="W1173" s="145"/>
      <c r="X1173" s="145"/>
      <c r="Y1173" s="145"/>
      <c r="Z1173" s="145"/>
      <c r="AA1173" s="145"/>
      <c r="AB1173" s="145"/>
      <c r="AC1173" s="145"/>
      <c r="AD1173" s="145"/>
      <c r="AE1173" s="145"/>
      <c r="AF1173" s="35">
        <v>2025</v>
      </c>
      <c r="AG1173" s="259"/>
      <c r="AH1173" s="29">
        <v>1108</v>
      </c>
      <c r="AI1173" s="29" t="s">
        <v>155</v>
      </c>
      <c r="AJ1173" s="29" t="str">
        <f t="shared" si="338"/>
        <v>1108.</v>
      </c>
      <c r="AL1173" s="30"/>
    </row>
    <row r="1174" spans="1:38" ht="22.5" customHeight="1" x14ac:dyDescent="0.25">
      <c r="A1174" s="143" t="str">
        <f t="shared" si="337"/>
        <v>1109.</v>
      </c>
      <c r="B1174" s="77" t="s">
        <v>422</v>
      </c>
      <c r="C1174" s="52">
        <v>1964</v>
      </c>
      <c r="D1174" s="220" t="s">
        <v>3015</v>
      </c>
      <c r="E1174" s="220" t="s">
        <v>3018</v>
      </c>
      <c r="F1174" s="58">
        <v>2</v>
      </c>
      <c r="G1174" s="58">
        <v>2</v>
      </c>
      <c r="H1174" s="145">
        <v>739.4</v>
      </c>
      <c r="I1174" s="145">
        <v>653.20000000000005</v>
      </c>
      <c r="J1174" s="145">
        <v>653.20000000000005</v>
      </c>
      <c r="K1174" s="3">
        <v>24</v>
      </c>
      <c r="L1174" s="145">
        <f t="shared" si="339"/>
        <v>3836730</v>
      </c>
      <c r="M1174" s="145"/>
      <c r="N1174" s="145"/>
      <c r="O1174" s="145"/>
      <c r="P1174" s="145">
        <f t="shared" si="340"/>
        <v>3836730</v>
      </c>
      <c r="Q1174" s="145"/>
      <c r="R1174" s="3"/>
      <c r="S1174" s="145"/>
      <c r="T1174" s="145">
        <v>510</v>
      </c>
      <c r="U1174" s="145">
        <f t="shared" si="342"/>
        <v>3836730</v>
      </c>
      <c r="V1174" s="145"/>
      <c r="W1174" s="145"/>
      <c r="X1174" s="145"/>
      <c r="Y1174" s="145"/>
      <c r="Z1174" s="145"/>
      <c r="AA1174" s="145"/>
      <c r="AB1174" s="145"/>
      <c r="AC1174" s="145"/>
      <c r="AD1174" s="145"/>
      <c r="AE1174" s="145"/>
      <c r="AF1174" s="35">
        <v>2025</v>
      </c>
      <c r="AG1174" s="259"/>
      <c r="AH1174" s="29">
        <v>1109</v>
      </c>
      <c r="AI1174" s="29" t="s">
        <v>155</v>
      </c>
      <c r="AJ1174" s="29" t="str">
        <f t="shared" si="338"/>
        <v>1109.</v>
      </c>
      <c r="AL1174" s="30"/>
    </row>
    <row r="1175" spans="1:38" ht="22.5" customHeight="1" x14ac:dyDescent="0.25">
      <c r="A1175" s="143" t="str">
        <f t="shared" si="337"/>
        <v>1110.</v>
      </c>
      <c r="B1175" s="71" t="s">
        <v>478</v>
      </c>
      <c r="C1175" s="52">
        <v>1957</v>
      </c>
      <c r="D1175" s="143" t="s">
        <v>3015</v>
      </c>
      <c r="E1175" s="143" t="s">
        <v>3017</v>
      </c>
      <c r="F1175" s="52">
        <v>2</v>
      </c>
      <c r="G1175" s="52">
        <v>1</v>
      </c>
      <c r="H1175" s="8">
        <v>445.3</v>
      </c>
      <c r="I1175" s="145">
        <v>401.7</v>
      </c>
      <c r="J1175" s="8">
        <v>401.7</v>
      </c>
      <c r="K1175" s="142">
        <v>7</v>
      </c>
      <c r="L1175" s="8">
        <f t="shared" si="339"/>
        <v>3423736.9</v>
      </c>
      <c r="M1175" s="8"/>
      <c r="N1175" s="8"/>
      <c r="O1175" s="8"/>
      <c r="P1175" s="145">
        <f t="shared" si="340"/>
        <v>3423736.9</v>
      </c>
      <c r="Q1175" s="8">
        <v>933623.9</v>
      </c>
      <c r="R1175" s="142"/>
      <c r="S1175" s="8"/>
      <c r="T1175" s="8">
        <v>331</v>
      </c>
      <c r="U1175" s="8">
        <f t="shared" si="342"/>
        <v>2490113</v>
      </c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35">
        <v>2025</v>
      </c>
      <c r="AG1175" s="259"/>
      <c r="AH1175" s="29">
        <v>1110</v>
      </c>
      <c r="AI1175" s="29" t="s">
        <v>155</v>
      </c>
      <c r="AJ1175" s="29" t="str">
        <f t="shared" si="338"/>
        <v>1110.</v>
      </c>
      <c r="AL1175" s="29"/>
    </row>
    <row r="1176" spans="1:38" ht="22.5" customHeight="1" x14ac:dyDescent="0.25">
      <c r="A1176" s="143" t="str">
        <f t="shared" si="337"/>
        <v>1111.</v>
      </c>
      <c r="B1176" s="71" t="s">
        <v>479</v>
      </c>
      <c r="C1176" s="52">
        <v>1957</v>
      </c>
      <c r="D1176" s="143" t="s">
        <v>3015</v>
      </c>
      <c r="E1176" s="143" t="s">
        <v>3017</v>
      </c>
      <c r="F1176" s="52">
        <v>2</v>
      </c>
      <c r="G1176" s="52">
        <v>1</v>
      </c>
      <c r="H1176" s="8">
        <v>433.4</v>
      </c>
      <c r="I1176" s="145">
        <v>391.6</v>
      </c>
      <c r="J1176" s="8">
        <v>391.6</v>
      </c>
      <c r="K1176" s="142">
        <v>16</v>
      </c>
      <c r="L1176" s="8">
        <f t="shared" si="339"/>
        <v>3708006.9</v>
      </c>
      <c r="M1176" s="8"/>
      <c r="N1176" s="8"/>
      <c r="O1176" s="8"/>
      <c r="P1176" s="145">
        <f t="shared" si="340"/>
        <v>3708006.9</v>
      </c>
      <c r="Q1176" s="8">
        <v>1217893.8999999999</v>
      </c>
      <c r="R1176" s="142"/>
      <c r="S1176" s="8"/>
      <c r="T1176" s="8">
        <v>331</v>
      </c>
      <c r="U1176" s="8">
        <f t="shared" si="342"/>
        <v>2490113</v>
      </c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35">
        <v>2025</v>
      </c>
      <c r="AG1176" s="259"/>
      <c r="AH1176" s="29">
        <v>1111</v>
      </c>
      <c r="AI1176" s="29" t="s">
        <v>155</v>
      </c>
      <c r="AJ1176" s="29" t="str">
        <f t="shared" si="338"/>
        <v>1111.</v>
      </c>
      <c r="AL1176" s="29"/>
    </row>
    <row r="1177" spans="1:38" ht="22.5" customHeight="1" x14ac:dyDescent="0.25">
      <c r="A1177" s="143" t="str">
        <f t="shared" si="337"/>
        <v>1112.</v>
      </c>
      <c r="B1177" s="77" t="s">
        <v>424</v>
      </c>
      <c r="C1177" s="52">
        <v>1971</v>
      </c>
      <c r="D1177" s="220" t="s">
        <v>3015</v>
      </c>
      <c r="E1177" s="143" t="s">
        <v>3017</v>
      </c>
      <c r="F1177" s="58">
        <v>2</v>
      </c>
      <c r="G1177" s="58">
        <v>2</v>
      </c>
      <c r="H1177" s="145">
        <v>968.6</v>
      </c>
      <c r="I1177" s="145">
        <v>894.5</v>
      </c>
      <c r="J1177" s="145">
        <v>894.5</v>
      </c>
      <c r="K1177" s="3">
        <v>30</v>
      </c>
      <c r="L1177" s="145">
        <f t="shared" si="339"/>
        <v>8039752.7000000002</v>
      </c>
      <c r="M1177" s="145"/>
      <c r="N1177" s="145"/>
      <c r="O1177" s="145"/>
      <c r="P1177" s="145">
        <f t="shared" si="340"/>
        <v>8039752.7000000002</v>
      </c>
      <c r="Q1177" s="145">
        <v>2329795.7000000002</v>
      </c>
      <c r="R1177" s="3"/>
      <c r="S1177" s="145"/>
      <c r="T1177" s="145">
        <v>759</v>
      </c>
      <c r="U1177" s="145">
        <f t="shared" si="342"/>
        <v>5709957</v>
      </c>
      <c r="V1177" s="145"/>
      <c r="W1177" s="145"/>
      <c r="X1177" s="145"/>
      <c r="Y1177" s="145"/>
      <c r="Z1177" s="145"/>
      <c r="AA1177" s="145"/>
      <c r="AB1177" s="145"/>
      <c r="AC1177" s="145"/>
      <c r="AD1177" s="145"/>
      <c r="AE1177" s="145"/>
      <c r="AF1177" s="35">
        <v>2025</v>
      </c>
      <c r="AG1177" s="259"/>
      <c r="AH1177" s="29">
        <v>1112</v>
      </c>
      <c r="AI1177" s="29" t="s">
        <v>155</v>
      </c>
      <c r="AJ1177" s="29" t="str">
        <f t="shared" si="338"/>
        <v>1112.</v>
      </c>
      <c r="AL1177" s="30"/>
    </row>
    <row r="1178" spans="1:38" ht="22.5" customHeight="1" x14ac:dyDescent="0.25">
      <c r="A1178" s="143" t="str">
        <f t="shared" si="337"/>
        <v>1113.</v>
      </c>
      <c r="B1178" s="77" t="s">
        <v>3008</v>
      </c>
      <c r="C1178" s="52">
        <v>1977</v>
      </c>
      <c r="D1178" s="220" t="s">
        <v>3015</v>
      </c>
      <c r="E1178" s="143" t="s">
        <v>3017</v>
      </c>
      <c r="F1178" s="58">
        <v>2</v>
      </c>
      <c r="G1178" s="58">
        <v>3</v>
      </c>
      <c r="H1178" s="145">
        <v>930.3</v>
      </c>
      <c r="I1178" s="145">
        <v>852.7</v>
      </c>
      <c r="J1178" s="145">
        <v>852.7</v>
      </c>
      <c r="K1178" s="3">
        <v>42</v>
      </c>
      <c r="L1178" s="145">
        <f t="shared" si="339"/>
        <v>5296192</v>
      </c>
      <c r="M1178" s="145"/>
      <c r="N1178" s="145"/>
      <c r="O1178" s="145"/>
      <c r="P1178" s="145">
        <f t="shared" si="340"/>
        <v>5296192</v>
      </c>
      <c r="Q1178" s="145"/>
      <c r="R1178" s="3"/>
      <c r="S1178" s="145"/>
      <c r="T1178" s="145">
        <v>704</v>
      </c>
      <c r="U1178" s="145">
        <f>T1178*7523</f>
        <v>5296192</v>
      </c>
      <c r="V1178" s="145"/>
      <c r="W1178" s="145"/>
      <c r="X1178" s="145"/>
      <c r="Y1178" s="145"/>
      <c r="Z1178" s="145"/>
      <c r="AA1178" s="145"/>
      <c r="AB1178" s="145"/>
      <c r="AC1178" s="145"/>
      <c r="AD1178" s="145"/>
      <c r="AE1178" s="145"/>
      <c r="AF1178" s="35">
        <v>2025</v>
      </c>
      <c r="AG1178" s="259"/>
      <c r="AH1178" s="29">
        <v>1113</v>
      </c>
      <c r="AI1178" s="29" t="s">
        <v>155</v>
      </c>
      <c r="AJ1178" s="29" t="str">
        <f t="shared" si="338"/>
        <v>1113.</v>
      </c>
      <c r="AL1178" s="30"/>
    </row>
    <row r="1179" spans="1:38" ht="22.5" customHeight="1" x14ac:dyDescent="0.25">
      <c r="A1179" s="143" t="str">
        <f t="shared" si="337"/>
        <v>1114.</v>
      </c>
      <c r="B1179" s="71" t="s">
        <v>1686</v>
      </c>
      <c r="C1179" s="52">
        <v>1969</v>
      </c>
      <c r="D1179" s="220" t="s">
        <v>3015</v>
      </c>
      <c r="E1179" s="143" t="s">
        <v>3017</v>
      </c>
      <c r="F1179" s="58">
        <v>2</v>
      </c>
      <c r="G1179" s="58">
        <v>2</v>
      </c>
      <c r="H1179" s="145">
        <v>962</v>
      </c>
      <c r="I1179" s="145">
        <v>884.6</v>
      </c>
      <c r="J1179" s="145">
        <v>884.6</v>
      </c>
      <c r="K1179" s="3">
        <v>42</v>
      </c>
      <c r="L1179" s="145">
        <f t="shared" si="339"/>
        <v>5251054</v>
      </c>
      <c r="M1179" s="145"/>
      <c r="N1179" s="145"/>
      <c r="O1179" s="145"/>
      <c r="P1179" s="145">
        <f t="shared" si="340"/>
        <v>5251054</v>
      </c>
      <c r="Q1179" s="145"/>
      <c r="R1179" s="3"/>
      <c r="S1179" s="145"/>
      <c r="T1179" s="8">
        <v>698</v>
      </c>
      <c r="U1179" s="8">
        <f>T1179*7523</f>
        <v>5251054</v>
      </c>
      <c r="V1179" s="145"/>
      <c r="W1179" s="145"/>
      <c r="X1179" s="145"/>
      <c r="Y1179" s="145"/>
      <c r="Z1179" s="145"/>
      <c r="AA1179" s="145"/>
      <c r="AB1179" s="8"/>
      <c r="AC1179" s="8"/>
      <c r="AD1179" s="145"/>
      <c r="AE1179" s="145"/>
      <c r="AF1179" s="35">
        <v>2025</v>
      </c>
      <c r="AG1179" s="259"/>
      <c r="AH1179" s="29">
        <v>1114</v>
      </c>
      <c r="AI1179" s="29" t="s">
        <v>155</v>
      </c>
      <c r="AJ1179" s="29" t="str">
        <f t="shared" si="338"/>
        <v>1114.</v>
      </c>
      <c r="AL1179" s="30"/>
    </row>
    <row r="1180" spans="1:38" ht="22.5" customHeight="1" x14ac:dyDescent="0.25">
      <c r="A1180" s="143" t="str">
        <f t="shared" si="337"/>
        <v>1115.</v>
      </c>
      <c r="B1180" s="77" t="s">
        <v>3034</v>
      </c>
      <c r="C1180" s="52">
        <v>1950</v>
      </c>
      <c r="D1180" s="220" t="s">
        <v>3015</v>
      </c>
      <c r="E1180" s="143" t="s">
        <v>3017</v>
      </c>
      <c r="F1180" s="58">
        <v>2</v>
      </c>
      <c r="G1180" s="58">
        <v>2</v>
      </c>
      <c r="H1180" s="145">
        <v>584.4</v>
      </c>
      <c r="I1180" s="145">
        <v>528.20000000000005</v>
      </c>
      <c r="J1180" s="145">
        <v>528.20000000000005</v>
      </c>
      <c r="K1180" s="3">
        <v>15</v>
      </c>
      <c r="L1180" s="145">
        <f t="shared" ref="L1180:L1209" si="343">Q1180+S1180+U1180+W1180+Y1180+AA1180+AD1180+AE1180</f>
        <v>6675697</v>
      </c>
      <c r="M1180" s="145"/>
      <c r="N1180" s="145"/>
      <c r="O1180" s="145"/>
      <c r="P1180" s="145">
        <f t="shared" ref="P1180:P1209" si="344">L1180</f>
        <v>6675697</v>
      </c>
      <c r="Q1180" s="145">
        <v>905556</v>
      </c>
      <c r="R1180" s="3"/>
      <c r="S1180" s="145"/>
      <c r="T1180" s="145">
        <v>767</v>
      </c>
      <c r="U1180" s="145">
        <f>T1180*7523</f>
        <v>5770141</v>
      </c>
      <c r="V1180" s="145"/>
      <c r="W1180" s="145"/>
      <c r="X1180" s="145"/>
      <c r="Y1180" s="145"/>
      <c r="Z1180" s="8"/>
      <c r="AA1180" s="8"/>
      <c r="AB1180" s="145"/>
      <c r="AC1180" s="145"/>
      <c r="AD1180" s="145"/>
      <c r="AE1180" s="145"/>
      <c r="AF1180" s="35">
        <v>2025</v>
      </c>
      <c r="AG1180" s="259"/>
      <c r="AH1180" s="29">
        <v>1115</v>
      </c>
      <c r="AI1180" s="29" t="s">
        <v>155</v>
      </c>
      <c r="AJ1180" s="29" t="str">
        <f t="shared" si="338"/>
        <v>1115.</v>
      </c>
      <c r="AL1180" s="30"/>
    </row>
    <row r="1181" spans="1:38" ht="22.5" customHeight="1" x14ac:dyDescent="0.25">
      <c r="A1181" s="143" t="str">
        <f t="shared" si="337"/>
        <v>1116.</v>
      </c>
      <c r="B1181" s="77" t="s">
        <v>428</v>
      </c>
      <c r="C1181" s="52">
        <v>1973</v>
      </c>
      <c r="D1181" s="220" t="s">
        <v>3015</v>
      </c>
      <c r="E1181" s="143" t="s">
        <v>3017</v>
      </c>
      <c r="F1181" s="58">
        <v>2</v>
      </c>
      <c r="G1181" s="58">
        <v>3</v>
      </c>
      <c r="H1181" s="145">
        <v>985.3</v>
      </c>
      <c r="I1181" s="145">
        <v>910.1</v>
      </c>
      <c r="J1181" s="145">
        <v>910.1</v>
      </c>
      <c r="K1181" s="3">
        <v>43</v>
      </c>
      <c r="L1181" s="145">
        <f t="shared" si="343"/>
        <v>8290996.5999999996</v>
      </c>
      <c r="M1181" s="145"/>
      <c r="N1181" s="145"/>
      <c r="O1181" s="145"/>
      <c r="P1181" s="145">
        <f t="shared" si="344"/>
        <v>8290996.5999999996</v>
      </c>
      <c r="Q1181" s="145">
        <v>2528378.6</v>
      </c>
      <c r="R1181" s="3"/>
      <c r="S1181" s="145"/>
      <c r="T1181" s="145">
        <v>766</v>
      </c>
      <c r="U1181" s="145">
        <f>T1181*7523</f>
        <v>5762618</v>
      </c>
      <c r="V1181" s="145"/>
      <c r="W1181" s="145"/>
      <c r="X1181" s="145"/>
      <c r="Y1181" s="145"/>
      <c r="Z1181" s="145"/>
      <c r="AA1181" s="145"/>
      <c r="AB1181" s="145"/>
      <c r="AC1181" s="145"/>
      <c r="AD1181" s="145"/>
      <c r="AE1181" s="145"/>
      <c r="AF1181" s="35">
        <v>2025</v>
      </c>
      <c r="AG1181" s="259"/>
      <c r="AH1181" s="29">
        <v>1116</v>
      </c>
      <c r="AI1181" s="29" t="s">
        <v>155</v>
      </c>
      <c r="AJ1181" s="29" t="str">
        <f t="shared" si="338"/>
        <v>1116.</v>
      </c>
      <c r="AL1181" s="30"/>
    </row>
    <row r="1182" spans="1:38" ht="22.5" customHeight="1" x14ac:dyDescent="0.25">
      <c r="A1182" s="143" t="str">
        <f t="shared" si="337"/>
        <v>1117.</v>
      </c>
      <c r="B1182" s="71" t="s">
        <v>3129</v>
      </c>
      <c r="C1182" s="52">
        <v>1986</v>
      </c>
      <c r="D1182" s="143" t="s">
        <v>3015</v>
      </c>
      <c r="E1182" s="143" t="s">
        <v>3016</v>
      </c>
      <c r="F1182" s="52">
        <v>3</v>
      </c>
      <c r="G1182" s="52">
        <v>2</v>
      </c>
      <c r="H1182" s="8">
        <v>895.9</v>
      </c>
      <c r="I1182" s="8">
        <v>841</v>
      </c>
      <c r="J1182" s="8">
        <v>841</v>
      </c>
      <c r="K1182" s="142">
        <v>36</v>
      </c>
      <c r="L1182" s="145">
        <f t="shared" si="343"/>
        <v>3377827</v>
      </c>
      <c r="M1182" s="145"/>
      <c r="N1182" s="145"/>
      <c r="O1182" s="145"/>
      <c r="P1182" s="145">
        <f t="shared" si="344"/>
        <v>3377827</v>
      </c>
      <c r="Q1182" s="145"/>
      <c r="R1182" s="3"/>
      <c r="S1182" s="145"/>
      <c r="T1182" s="8">
        <v>449</v>
      </c>
      <c r="U1182" s="8">
        <f>T1182*7523</f>
        <v>3377827</v>
      </c>
      <c r="V1182" s="145"/>
      <c r="W1182" s="145"/>
      <c r="X1182" s="145"/>
      <c r="Y1182" s="145"/>
      <c r="Z1182" s="145"/>
      <c r="AA1182" s="145"/>
      <c r="AB1182" s="43"/>
      <c r="AC1182" s="43"/>
      <c r="AD1182" s="145"/>
      <c r="AE1182" s="145"/>
      <c r="AF1182" s="35">
        <v>2025</v>
      </c>
      <c r="AG1182" s="259"/>
      <c r="AH1182" s="29">
        <v>1117</v>
      </c>
      <c r="AI1182" s="29" t="s">
        <v>155</v>
      </c>
      <c r="AJ1182" s="29" t="str">
        <f t="shared" si="338"/>
        <v>1117.</v>
      </c>
      <c r="AL1182" s="30"/>
    </row>
    <row r="1183" spans="1:38" ht="22.5" customHeight="1" x14ac:dyDescent="0.25">
      <c r="A1183" s="143" t="str">
        <f t="shared" si="337"/>
        <v>1118.</v>
      </c>
      <c r="B1183" s="71" t="s">
        <v>3130</v>
      </c>
      <c r="C1183" s="52">
        <v>1987</v>
      </c>
      <c r="D1183" s="143" t="s">
        <v>3015</v>
      </c>
      <c r="E1183" s="143" t="s">
        <v>3016</v>
      </c>
      <c r="F1183" s="52">
        <v>3</v>
      </c>
      <c r="G1183" s="52">
        <v>2</v>
      </c>
      <c r="H1183" s="8">
        <v>902.7</v>
      </c>
      <c r="I1183" s="145">
        <v>850.1</v>
      </c>
      <c r="J1183" s="8">
        <v>850.1</v>
      </c>
      <c r="K1183" s="142">
        <v>33</v>
      </c>
      <c r="L1183" s="8">
        <f t="shared" si="343"/>
        <v>597714</v>
      </c>
      <c r="M1183" s="8"/>
      <c r="N1183" s="8"/>
      <c r="O1183" s="8"/>
      <c r="P1183" s="145">
        <f t="shared" si="344"/>
        <v>597714</v>
      </c>
      <c r="Q1183" s="8">
        <v>597714</v>
      </c>
      <c r="R1183" s="142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35">
        <v>2025</v>
      </c>
      <c r="AG1183" s="259"/>
      <c r="AH1183" s="29">
        <v>1118</v>
      </c>
      <c r="AI1183" s="29" t="s">
        <v>155</v>
      </c>
      <c r="AJ1183" s="29" t="str">
        <f t="shared" si="338"/>
        <v>1118.</v>
      </c>
      <c r="AL1183" s="29"/>
    </row>
    <row r="1184" spans="1:38" ht="22.5" customHeight="1" x14ac:dyDescent="0.25">
      <c r="A1184" s="143" t="str">
        <f t="shared" si="337"/>
        <v>1119.</v>
      </c>
      <c r="B1184" s="77" t="s">
        <v>429</v>
      </c>
      <c r="C1184" s="52">
        <v>1954</v>
      </c>
      <c r="D1184" s="220" t="s">
        <v>3015</v>
      </c>
      <c r="E1184" s="143" t="s">
        <v>3017</v>
      </c>
      <c r="F1184" s="58">
        <v>2</v>
      </c>
      <c r="G1184" s="58">
        <v>1</v>
      </c>
      <c r="H1184" s="145">
        <v>551.4</v>
      </c>
      <c r="I1184" s="145">
        <v>495.6</v>
      </c>
      <c r="J1184" s="145">
        <v>495.6</v>
      </c>
      <c r="K1184" s="3">
        <v>14</v>
      </c>
      <c r="L1184" s="145">
        <f t="shared" si="343"/>
        <v>1501757.8</v>
      </c>
      <c r="M1184" s="145"/>
      <c r="N1184" s="145"/>
      <c r="O1184" s="145"/>
      <c r="P1184" s="145">
        <f t="shared" si="344"/>
        <v>1501757.8</v>
      </c>
      <c r="Q1184" s="145">
        <v>1501757.8</v>
      </c>
      <c r="R1184" s="3"/>
      <c r="S1184" s="145"/>
      <c r="T1184" s="145"/>
      <c r="U1184" s="8"/>
      <c r="V1184" s="145"/>
      <c r="W1184" s="145"/>
      <c r="X1184" s="145"/>
      <c r="Y1184" s="145"/>
      <c r="Z1184" s="145"/>
      <c r="AA1184" s="145"/>
      <c r="AB1184" s="145"/>
      <c r="AC1184" s="145"/>
      <c r="AD1184" s="145"/>
      <c r="AE1184" s="145"/>
      <c r="AF1184" s="35">
        <v>2025</v>
      </c>
      <c r="AG1184" s="259"/>
      <c r="AH1184" s="29">
        <v>1119</v>
      </c>
      <c r="AI1184" s="29" t="s">
        <v>155</v>
      </c>
      <c r="AJ1184" s="29" t="str">
        <f t="shared" si="338"/>
        <v>1119.</v>
      </c>
      <c r="AL1184" s="30"/>
    </row>
    <row r="1185" spans="1:38" ht="22.5" customHeight="1" x14ac:dyDescent="0.25">
      <c r="A1185" s="143" t="str">
        <f t="shared" si="337"/>
        <v>1120.</v>
      </c>
      <c r="B1185" s="71" t="s">
        <v>490</v>
      </c>
      <c r="C1185" s="52">
        <v>1950</v>
      </c>
      <c r="D1185" s="143" t="s">
        <v>3015</v>
      </c>
      <c r="E1185" s="143" t="s">
        <v>3017</v>
      </c>
      <c r="F1185" s="52">
        <v>2</v>
      </c>
      <c r="G1185" s="52">
        <v>2</v>
      </c>
      <c r="H1185" s="8">
        <v>538.5</v>
      </c>
      <c r="I1185" s="145">
        <v>508.5</v>
      </c>
      <c r="J1185" s="8">
        <v>508.5</v>
      </c>
      <c r="K1185" s="142">
        <v>33</v>
      </c>
      <c r="L1185" s="8">
        <f t="shared" si="343"/>
        <v>1375460.7</v>
      </c>
      <c r="M1185" s="8"/>
      <c r="N1185" s="8"/>
      <c r="O1185" s="8"/>
      <c r="P1185" s="145">
        <f t="shared" si="344"/>
        <v>1375460.7</v>
      </c>
      <c r="Q1185" s="8">
        <v>1375460.7</v>
      </c>
      <c r="R1185" s="142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35">
        <v>2025</v>
      </c>
      <c r="AG1185" s="259"/>
      <c r="AH1185" s="29">
        <v>1120</v>
      </c>
      <c r="AI1185" s="29" t="s">
        <v>155</v>
      </c>
      <c r="AJ1185" s="29" t="str">
        <f t="shared" si="338"/>
        <v>1120.</v>
      </c>
      <c r="AL1185" s="29"/>
    </row>
    <row r="1186" spans="1:38" ht="22.5" customHeight="1" x14ac:dyDescent="0.25">
      <c r="A1186" s="143" t="str">
        <f t="shared" si="337"/>
        <v>1121.</v>
      </c>
      <c r="B1186" s="71" t="s">
        <v>491</v>
      </c>
      <c r="C1186" s="52">
        <v>1957</v>
      </c>
      <c r="D1186" s="143" t="s">
        <v>3015</v>
      </c>
      <c r="E1186" s="143" t="s">
        <v>3017</v>
      </c>
      <c r="F1186" s="52">
        <v>2</v>
      </c>
      <c r="G1186" s="52">
        <v>2</v>
      </c>
      <c r="H1186" s="8">
        <v>727.5</v>
      </c>
      <c r="I1186" s="145">
        <v>640.29999999999995</v>
      </c>
      <c r="J1186" s="8">
        <v>640.29999999999995</v>
      </c>
      <c r="K1186" s="142">
        <v>26</v>
      </c>
      <c r="L1186" s="8">
        <f t="shared" si="343"/>
        <v>1080226</v>
      </c>
      <c r="M1186" s="8"/>
      <c r="N1186" s="8"/>
      <c r="O1186" s="8"/>
      <c r="P1186" s="145">
        <f t="shared" si="344"/>
        <v>1080226</v>
      </c>
      <c r="Q1186" s="8">
        <v>1080226</v>
      </c>
      <c r="R1186" s="142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35">
        <v>2025</v>
      </c>
      <c r="AG1186" s="259"/>
      <c r="AH1186" s="29">
        <v>1121</v>
      </c>
      <c r="AI1186" s="29" t="s">
        <v>155</v>
      </c>
      <c r="AJ1186" s="29" t="str">
        <f t="shared" si="338"/>
        <v>1121.</v>
      </c>
      <c r="AL1186" s="29"/>
    </row>
    <row r="1187" spans="1:38" ht="22.5" customHeight="1" x14ac:dyDescent="0.25">
      <c r="A1187" s="143" t="str">
        <f t="shared" si="337"/>
        <v>1122.</v>
      </c>
      <c r="B1187" s="72" t="s">
        <v>522</v>
      </c>
      <c r="C1187" s="52">
        <v>1983</v>
      </c>
      <c r="D1187" s="143" t="s">
        <v>3015</v>
      </c>
      <c r="E1187" s="143" t="s">
        <v>3017</v>
      </c>
      <c r="F1187" s="52">
        <v>2</v>
      </c>
      <c r="G1187" s="52">
        <v>3</v>
      </c>
      <c r="H1187" s="8">
        <v>1010.2</v>
      </c>
      <c r="I1187" s="145">
        <v>911.2</v>
      </c>
      <c r="J1187" s="8">
        <v>911.2</v>
      </c>
      <c r="K1187" s="142">
        <v>38</v>
      </c>
      <c r="L1187" s="8">
        <f t="shared" si="343"/>
        <v>5913078</v>
      </c>
      <c r="M1187" s="8"/>
      <c r="N1187" s="8"/>
      <c r="O1187" s="8"/>
      <c r="P1187" s="145">
        <f t="shared" si="344"/>
        <v>5913078</v>
      </c>
      <c r="Q1187" s="8"/>
      <c r="R1187" s="142"/>
      <c r="S1187" s="8"/>
      <c r="T1187" s="8">
        <v>786</v>
      </c>
      <c r="U1187" s="8">
        <f>T1187*7523</f>
        <v>5913078</v>
      </c>
      <c r="V1187" s="8"/>
      <c r="W1187" s="8"/>
      <c r="X1187" s="8"/>
      <c r="Y1187" s="8"/>
      <c r="Z1187" s="8"/>
      <c r="AA1187" s="8"/>
      <c r="AB1187" s="8"/>
      <c r="AC1187" s="8"/>
      <c r="AD1187" s="145"/>
      <c r="AE1187" s="145"/>
      <c r="AF1187" s="35">
        <v>2025</v>
      </c>
      <c r="AG1187" s="259"/>
      <c r="AH1187" s="29">
        <v>1122</v>
      </c>
      <c r="AI1187" s="29" t="s">
        <v>155</v>
      </c>
      <c r="AJ1187" s="29" t="str">
        <f t="shared" si="338"/>
        <v>1122.</v>
      </c>
      <c r="AL1187" s="30"/>
    </row>
    <row r="1188" spans="1:38" ht="22.5" customHeight="1" x14ac:dyDescent="0.25">
      <c r="A1188" s="143" t="str">
        <f t="shared" si="337"/>
        <v>1123.</v>
      </c>
      <c r="B1188" s="72" t="s">
        <v>430</v>
      </c>
      <c r="C1188" s="52">
        <v>1957</v>
      </c>
      <c r="D1188" s="143" t="s">
        <v>3015</v>
      </c>
      <c r="E1188" s="143" t="s">
        <v>3017</v>
      </c>
      <c r="F1188" s="52">
        <v>2</v>
      </c>
      <c r="G1188" s="52">
        <v>1</v>
      </c>
      <c r="H1188" s="8">
        <v>431.3</v>
      </c>
      <c r="I1188" s="145">
        <v>320.10000000000002</v>
      </c>
      <c r="J1188" s="8">
        <v>320.10000000000002</v>
      </c>
      <c r="K1188" s="142">
        <v>9</v>
      </c>
      <c r="L1188" s="8">
        <f t="shared" si="343"/>
        <v>1080226</v>
      </c>
      <c r="M1188" s="8"/>
      <c r="N1188" s="8"/>
      <c r="O1188" s="8"/>
      <c r="P1188" s="145">
        <f t="shared" si="344"/>
        <v>1080226</v>
      </c>
      <c r="Q1188" s="145">
        <v>1080226</v>
      </c>
      <c r="R1188" s="142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145"/>
      <c r="AE1188" s="145"/>
      <c r="AF1188" s="35">
        <v>2025</v>
      </c>
      <c r="AG1188" s="259"/>
      <c r="AH1188" s="29">
        <v>1123</v>
      </c>
      <c r="AI1188" s="29" t="s">
        <v>155</v>
      </c>
      <c r="AJ1188" s="29" t="str">
        <f t="shared" si="338"/>
        <v>1123.</v>
      </c>
      <c r="AL1188" s="30"/>
    </row>
    <row r="1189" spans="1:38" ht="22.5" customHeight="1" x14ac:dyDescent="0.25">
      <c r="A1189" s="143" t="str">
        <f t="shared" si="337"/>
        <v>1124.</v>
      </c>
      <c r="B1189" s="77" t="s">
        <v>431</v>
      </c>
      <c r="C1189" s="52">
        <v>1953</v>
      </c>
      <c r="D1189" s="220" t="s">
        <v>3015</v>
      </c>
      <c r="E1189" s="143" t="s">
        <v>3017</v>
      </c>
      <c r="F1189" s="58">
        <v>2</v>
      </c>
      <c r="G1189" s="58">
        <v>2</v>
      </c>
      <c r="H1189" s="145">
        <v>852.4</v>
      </c>
      <c r="I1189" s="145">
        <v>823.7</v>
      </c>
      <c r="J1189" s="145">
        <v>823.7</v>
      </c>
      <c r="K1189" s="3">
        <v>15</v>
      </c>
      <c r="L1189" s="145">
        <f t="shared" si="343"/>
        <v>950274</v>
      </c>
      <c r="M1189" s="145"/>
      <c r="N1189" s="145"/>
      <c r="O1189" s="145"/>
      <c r="P1189" s="145">
        <f t="shared" si="344"/>
        <v>950274</v>
      </c>
      <c r="Q1189" s="145">
        <v>950274</v>
      </c>
      <c r="R1189" s="3"/>
      <c r="S1189" s="145"/>
      <c r="T1189" s="145"/>
      <c r="U1189" s="145"/>
      <c r="V1189" s="145"/>
      <c r="W1189" s="145"/>
      <c r="X1189" s="145"/>
      <c r="Y1189" s="145"/>
      <c r="Z1189" s="145"/>
      <c r="AA1189" s="145"/>
      <c r="AB1189" s="145"/>
      <c r="AC1189" s="145"/>
      <c r="AD1189" s="145"/>
      <c r="AE1189" s="145"/>
      <c r="AF1189" s="35">
        <v>2025</v>
      </c>
      <c r="AG1189" s="259"/>
      <c r="AH1189" s="29">
        <v>1124</v>
      </c>
      <c r="AI1189" s="29" t="s">
        <v>155</v>
      </c>
      <c r="AJ1189" s="29" t="str">
        <f t="shared" si="338"/>
        <v>1124.</v>
      </c>
      <c r="AL1189" s="30"/>
    </row>
    <row r="1190" spans="1:38" ht="22.5" customHeight="1" x14ac:dyDescent="0.25">
      <c r="A1190" s="143" t="str">
        <f t="shared" si="337"/>
        <v>1125.</v>
      </c>
      <c r="B1190" s="72" t="s">
        <v>432</v>
      </c>
      <c r="C1190" s="52">
        <v>1956</v>
      </c>
      <c r="D1190" s="143" t="s">
        <v>3015</v>
      </c>
      <c r="E1190" s="143" t="s">
        <v>3017</v>
      </c>
      <c r="F1190" s="52">
        <v>2</v>
      </c>
      <c r="G1190" s="52">
        <v>3</v>
      </c>
      <c r="H1190" s="8">
        <v>1473.8</v>
      </c>
      <c r="I1190" s="145">
        <v>1380</v>
      </c>
      <c r="J1190" s="8">
        <v>1380</v>
      </c>
      <c r="K1190" s="142">
        <v>32</v>
      </c>
      <c r="L1190" s="8">
        <f t="shared" si="343"/>
        <v>131182.19999999998</v>
      </c>
      <c r="M1190" s="8"/>
      <c r="N1190" s="8"/>
      <c r="O1190" s="8"/>
      <c r="P1190" s="145">
        <f t="shared" si="344"/>
        <v>131182.19999999998</v>
      </c>
      <c r="Q1190" s="8">
        <v>131182.19999999998</v>
      </c>
      <c r="R1190" s="142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145"/>
      <c r="AF1190" s="35">
        <v>2025</v>
      </c>
      <c r="AG1190" s="259"/>
      <c r="AH1190" s="29">
        <v>1125</v>
      </c>
      <c r="AI1190" s="29" t="s">
        <v>155</v>
      </c>
      <c r="AJ1190" s="29" t="str">
        <f t="shared" si="338"/>
        <v>1125.</v>
      </c>
      <c r="AL1190" s="30"/>
    </row>
    <row r="1191" spans="1:38" ht="22.5" customHeight="1" x14ac:dyDescent="0.25">
      <c r="A1191" s="143" t="str">
        <f t="shared" si="337"/>
        <v>1126.</v>
      </c>
      <c r="B1191" s="72" t="s">
        <v>434</v>
      </c>
      <c r="C1191" s="52">
        <v>1952</v>
      </c>
      <c r="D1191" s="143" t="s">
        <v>3015</v>
      </c>
      <c r="E1191" s="143" t="s">
        <v>3017</v>
      </c>
      <c r="F1191" s="52">
        <v>2</v>
      </c>
      <c r="G1191" s="52">
        <v>2</v>
      </c>
      <c r="H1191" s="8">
        <v>528.6</v>
      </c>
      <c r="I1191" s="145">
        <v>499.8</v>
      </c>
      <c r="J1191" s="8">
        <v>499.8</v>
      </c>
      <c r="K1191" s="142">
        <v>29</v>
      </c>
      <c r="L1191" s="8">
        <f t="shared" si="343"/>
        <v>30151.9</v>
      </c>
      <c r="M1191" s="8"/>
      <c r="N1191" s="8"/>
      <c r="O1191" s="8"/>
      <c r="P1191" s="145">
        <f t="shared" si="344"/>
        <v>30151.9</v>
      </c>
      <c r="Q1191" s="145">
        <v>30151.9</v>
      </c>
      <c r="R1191" s="142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145"/>
      <c r="AE1191" s="145"/>
      <c r="AF1191" s="35">
        <v>2025</v>
      </c>
      <c r="AG1191" s="259"/>
      <c r="AH1191" s="29">
        <v>1126</v>
      </c>
      <c r="AI1191" s="29" t="s">
        <v>155</v>
      </c>
      <c r="AJ1191" s="29" t="str">
        <f t="shared" si="338"/>
        <v>1126.</v>
      </c>
      <c r="AL1191" s="30"/>
    </row>
    <row r="1192" spans="1:38" ht="22.5" customHeight="1" x14ac:dyDescent="0.25">
      <c r="A1192" s="143" t="str">
        <f t="shared" si="337"/>
        <v>1127.</v>
      </c>
      <c r="B1192" s="77" t="s">
        <v>451</v>
      </c>
      <c r="C1192" s="52">
        <v>1980</v>
      </c>
      <c r="D1192" s="220" t="s">
        <v>3015</v>
      </c>
      <c r="E1192" s="143" t="s">
        <v>3017</v>
      </c>
      <c r="F1192" s="58">
        <v>2</v>
      </c>
      <c r="G1192" s="58">
        <v>3</v>
      </c>
      <c r="H1192" s="145">
        <v>985.3</v>
      </c>
      <c r="I1192" s="145">
        <v>870.1</v>
      </c>
      <c r="J1192" s="145">
        <v>870.1</v>
      </c>
      <c r="K1192" s="3">
        <v>50</v>
      </c>
      <c r="L1192" s="145">
        <f t="shared" si="343"/>
        <v>1201243.8</v>
      </c>
      <c r="M1192" s="145"/>
      <c r="N1192" s="145"/>
      <c r="O1192" s="145"/>
      <c r="P1192" s="145">
        <f t="shared" si="344"/>
        <v>1201243.8</v>
      </c>
      <c r="Q1192" s="145">
        <v>1201243.8</v>
      </c>
      <c r="R1192" s="3"/>
      <c r="S1192" s="145"/>
      <c r="T1192" s="145"/>
      <c r="U1192" s="145"/>
      <c r="V1192" s="145"/>
      <c r="W1192" s="145"/>
      <c r="X1192" s="145"/>
      <c r="Y1192" s="145"/>
      <c r="Z1192" s="145"/>
      <c r="AA1192" s="145"/>
      <c r="AB1192" s="145"/>
      <c r="AC1192" s="145"/>
      <c r="AD1192" s="145"/>
      <c r="AE1192" s="145"/>
      <c r="AF1192" s="35">
        <v>2025</v>
      </c>
      <c r="AG1192" s="259"/>
      <c r="AH1192" s="29">
        <v>1127</v>
      </c>
      <c r="AI1192" s="29" t="s">
        <v>155</v>
      </c>
      <c r="AJ1192" s="29" t="str">
        <f t="shared" si="338"/>
        <v>1127.</v>
      </c>
      <c r="AL1192" s="30"/>
    </row>
    <row r="1193" spans="1:38" ht="22.5" customHeight="1" x14ac:dyDescent="0.25">
      <c r="A1193" s="143" t="str">
        <f t="shared" si="337"/>
        <v>1128.</v>
      </c>
      <c r="B1193" s="71" t="s">
        <v>1691</v>
      </c>
      <c r="C1193" s="52">
        <v>1979</v>
      </c>
      <c r="D1193" s="220" t="s">
        <v>3015</v>
      </c>
      <c r="E1193" s="220" t="s">
        <v>3016</v>
      </c>
      <c r="F1193" s="58">
        <v>3</v>
      </c>
      <c r="G1193" s="58">
        <v>3</v>
      </c>
      <c r="H1193" s="145">
        <v>1411.2</v>
      </c>
      <c r="I1193" s="145">
        <v>1262.9000000000001</v>
      </c>
      <c r="J1193" s="145">
        <v>1262.9000000000001</v>
      </c>
      <c r="K1193" s="3">
        <v>61</v>
      </c>
      <c r="L1193" s="145">
        <f t="shared" si="343"/>
        <v>2007602</v>
      </c>
      <c r="M1193" s="145"/>
      <c r="N1193" s="145"/>
      <c r="O1193" s="145"/>
      <c r="P1193" s="145">
        <f t="shared" si="344"/>
        <v>2007602</v>
      </c>
      <c r="Q1193" s="145"/>
      <c r="R1193" s="3"/>
      <c r="S1193" s="145"/>
      <c r="T1193" s="8">
        <v>566</v>
      </c>
      <c r="U1193" s="8">
        <f>T1193*3547</f>
        <v>2007602</v>
      </c>
      <c r="V1193" s="145"/>
      <c r="W1193" s="145"/>
      <c r="X1193" s="145"/>
      <c r="Y1193" s="145"/>
      <c r="Z1193" s="145"/>
      <c r="AA1193" s="145"/>
      <c r="AB1193" s="43"/>
      <c r="AC1193" s="43"/>
      <c r="AD1193" s="145"/>
      <c r="AE1193" s="145"/>
      <c r="AF1193" s="35">
        <v>2025</v>
      </c>
      <c r="AG1193" s="259"/>
      <c r="AH1193" s="29">
        <v>1128</v>
      </c>
      <c r="AI1193" s="29" t="s">
        <v>155</v>
      </c>
      <c r="AJ1193" s="29" t="str">
        <f t="shared" si="338"/>
        <v>1128.</v>
      </c>
      <c r="AL1193" s="30"/>
    </row>
    <row r="1194" spans="1:38" ht="22.5" customHeight="1" x14ac:dyDescent="0.25">
      <c r="A1194" s="143" t="str">
        <f t="shared" si="337"/>
        <v>1129.</v>
      </c>
      <c r="B1194" s="71" t="s">
        <v>1692</v>
      </c>
      <c r="C1194" s="52">
        <v>1980</v>
      </c>
      <c r="D1194" s="143" t="s">
        <v>3015</v>
      </c>
      <c r="E1194" s="143" t="s">
        <v>3016</v>
      </c>
      <c r="F1194" s="52">
        <v>3</v>
      </c>
      <c r="G1194" s="52">
        <v>3</v>
      </c>
      <c r="H1194" s="8">
        <v>1416.6</v>
      </c>
      <c r="I1194" s="8">
        <v>12770.8</v>
      </c>
      <c r="J1194" s="8">
        <v>1270.8</v>
      </c>
      <c r="K1194" s="142">
        <v>60</v>
      </c>
      <c r="L1194" s="145">
        <f t="shared" si="343"/>
        <v>2014696</v>
      </c>
      <c r="M1194" s="145"/>
      <c r="N1194" s="145"/>
      <c r="O1194" s="145"/>
      <c r="P1194" s="145">
        <f t="shared" si="344"/>
        <v>2014696</v>
      </c>
      <c r="Q1194" s="145"/>
      <c r="R1194" s="3"/>
      <c r="S1194" s="145"/>
      <c r="T1194" s="8">
        <v>568</v>
      </c>
      <c r="U1194" s="8">
        <f>T1194*3547</f>
        <v>2014696</v>
      </c>
      <c r="V1194" s="145"/>
      <c r="W1194" s="145"/>
      <c r="X1194" s="145"/>
      <c r="Y1194" s="145"/>
      <c r="Z1194" s="145"/>
      <c r="AA1194" s="145"/>
      <c r="AB1194" s="43"/>
      <c r="AC1194" s="43"/>
      <c r="AD1194" s="145"/>
      <c r="AE1194" s="145"/>
      <c r="AF1194" s="35">
        <v>2025</v>
      </c>
      <c r="AG1194" s="259"/>
      <c r="AH1194" s="29">
        <v>1129</v>
      </c>
      <c r="AI1194" s="29" t="s">
        <v>155</v>
      </c>
      <c r="AJ1194" s="29" t="str">
        <f t="shared" si="338"/>
        <v>1129.</v>
      </c>
      <c r="AL1194" s="30"/>
    </row>
    <row r="1195" spans="1:38" ht="22.5" customHeight="1" x14ac:dyDescent="0.25">
      <c r="A1195" s="143" t="str">
        <f t="shared" si="337"/>
        <v>1130.</v>
      </c>
      <c r="B1195" s="71" t="s">
        <v>506</v>
      </c>
      <c r="C1195" s="52">
        <v>1979</v>
      </c>
      <c r="D1195" s="143" t="s">
        <v>3015</v>
      </c>
      <c r="E1195" s="143" t="s">
        <v>3016</v>
      </c>
      <c r="F1195" s="52">
        <v>3</v>
      </c>
      <c r="G1195" s="52">
        <v>3</v>
      </c>
      <c r="H1195" s="8">
        <v>1406.4</v>
      </c>
      <c r="I1195" s="145">
        <v>1257.7</v>
      </c>
      <c r="J1195" s="8">
        <v>1257.7</v>
      </c>
      <c r="K1195" s="142">
        <v>67</v>
      </c>
      <c r="L1195" s="8">
        <f t="shared" si="343"/>
        <v>1659749</v>
      </c>
      <c r="M1195" s="8"/>
      <c r="N1195" s="8"/>
      <c r="O1195" s="8"/>
      <c r="P1195" s="145">
        <f t="shared" si="344"/>
        <v>1659749</v>
      </c>
      <c r="Q1195" s="8">
        <v>1659749</v>
      </c>
      <c r="R1195" s="142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35">
        <v>2025</v>
      </c>
      <c r="AG1195" s="259"/>
      <c r="AH1195" s="29">
        <v>1130</v>
      </c>
      <c r="AI1195" s="29" t="s">
        <v>155</v>
      </c>
      <c r="AJ1195" s="29" t="str">
        <f t="shared" si="338"/>
        <v>1130.</v>
      </c>
      <c r="AL1195" s="29"/>
    </row>
    <row r="1196" spans="1:38" ht="22.5" customHeight="1" x14ac:dyDescent="0.25">
      <c r="A1196" s="143" t="str">
        <f t="shared" si="337"/>
        <v>1131.</v>
      </c>
      <c r="B1196" s="71" t="s">
        <v>507</v>
      </c>
      <c r="C1196" s="52">
        <v>1988</v>
      </c>
      <c r="D1196" s="143" t="s">
        <v>3015</v>
      </c>
      <c r="E1196" s="143" t="s">
        <v>3017</v>
      </c>
      <c r="F1196" s="52">
        <v>3</v>
      </c>
      <c r="G1196" s="52">
        <v>2</v>
      </c>
      <c r="H1196" s="8">
        <v>1404.4</v>
      </c>
      <c r="I1196" s="145">
        <v>1296.2</v>
      </c>
      <c r="J1196" s="8">
        <v>1296.2</v>
      </c>
      <c r="K1196" s="142">
        <v>70</v>
      </c>
      <c r="L1196" s="8">
        <f t="shared" si="343"/>
        <v>1395693</v>
      </c>
      <c r="M1196" s="8"/>
      <c r="N1196" s="8"/>
      <c r="O1196" s="8"/>
      <c r="P1196" s="145">
        <f t="shared" si="344"/>
        <v>1395693</v>
      </c>
      <c r="Q1196" s="8">
        <v>1395693</v>
      </c>
      <c r="R1196" s="142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35">
        <v>2025</v>
      </c>
      <c r="AG1196" s="259"/>
      <c r="AH1196" s="29">
        <v>1131</v>
      </c>
      <c r="AI1196" s="29" t="s">
        <v>155</v>
      </c>
      <c r="AJ1196" s="29" t="str">
        <f t="shared" si="338"/>
        <v>1131.</v>
      </c>
      <c r="AL1196" s="29"/>
    </row>
    <row r="1197" spans="1:38" ht="22.5" customHeight="1" x14ac:dyDescent="0.25">
      <c r="A1197" s="143" t="str">
        <f t="shared" si="337"/>
        <v>1132.</v>
      </c>
      <c r="B1197" s="71" t="s">
        <v>1694</v>
      </c>
      <c r="C1197" s="52">
        <v>1986</v>
      </c>
      <c r="D1197" s="143" t="s">
        <v>3015</v>
      </c>
      <c r="E1197" s="143" t="s">
        <v>3017</v>
      </c>
      <c r="F1197" s="52">
        <v>3</v>
      </c>
      <c r="G1197" s="52">
        <v>2</v>
      </c>
      <c r="H1197" s="8">
        <v>1363.8</v>
      </c>
      <c r="I1197" s="8">
        <v>1260.3</v>
      </c>
      <c r="J1197" s="8">
        <v>1260.3</v>
      </c>
      <c r="K1197" s="142">
        <v>62</v>
      </c>
      <c r="L1197" s="145">
        <f t="shared" si="343"/>
        <v>1411098</v>
      </c>
      <c r="M1197" s="8"/>
      <c r="N1197" s="8"/>
      <c r="O1197" s="8"/>
      <c r="P1197" s="145">
        <f t="shared" si="344"/>
        <v>1411098</v>
      </c>
      <c r="Q1197" s="8">
        <v>1411098</v>
      </c>
      <c r="R1197" s="142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35">
        <v>2025</v>
      </c>
      <c r="AG1197" s="259"/>
      <c r="AH1197" s="29">
        <v>1132</v>
      </c>
      <c r="AI1197" s="29" t="s">
        <v>155</v>
      </c>
      <c r="AJ1197" s="29" t="str">
        <f t="shared" si="338"/>
        <v>1132.</v>
      </c>
      <c r="AL1197" s="30"/>
    </row>
    <row r="1198" spans="1:38" ht="22.5" customHeight="1" x14ac:dyDescent="0.25">
      <c r="A1198" s="143" t="str">
        <f t="shared" si="337"/>
        <v>1133.</v>
      </c>
      <c r="B1198" s="77" t="s">
        <v>1135</v>
      </c>
      <c r="C1198" s="52">
        <v>1969</v>
      </c>
      <c r="D1198" s="220" t="s">
        <v>3015</v>
      </c>
      <c r="E1198" s="143" t="s">
        <v>3017</v>
      </c>
      <c r="F1198" s="58">
        <v>2</v>
      </c>
      <c r="G1198" s="58">
        <v>2</v>
      </c>
      <c r="H1198" s="145">
        <v>514.29999999999995</v>
      </c>
      <c r="I1198" s="145">
        <v>290.60000000000002</v>
      </c>
      <c r="J1198" s="145">
        <v>290.60000000000002</v>
      </c>
      <c r="K1198" s="3">
        <v>27</v>
      </c>
      <c r="L1198" s="145">
        <f t="shared" si="343"/>
        <v>1358501</v>
      </c>
      <c r="M1198" s="145"/>
      <c r="N1198" s="145"/>
      <c r="O1198" s="145"/>
      <c r="P1198" s="145">
        <f t="shared" si="344"/>
        <v>1358501</v>
      </c>
      <c r="Q1198" s="145"/>
      <c r="R1198" s="3"/>
      <c r="S1198" s="145"/>
      <c r="T1198" s="145">
        <v>383</v>
      </c>
      <c r="U1198" s="145">
        <f>T1198*3547</f>
        <v>1358501</v>
      </c>
      <c r="V1198" s="145"/>
      <c r="W1198" s="145"/>
      <c r="X1198" s="145"/>
      <c r="Y1198" s="145"/>
      <c r="Z1198" s="145"/>
      <c r="AA1198" s="145"/>
      <c r="AB1198" s="145"/>
      <c r="AC1198" s="145"/>
      <c r="AD1198" s="145"/>
      <c r="AE1198" s="145"/>
      <c r="AF1198" s="35">
        <v>2025</v>
      </c>
      <c r="AG1198" s="259"/>
      <c r="AH1198" s="29">
        <v>1133</v>
      </c>
      <c r="AI1198" s="29" t="s">
        <v>155</v>
      </c>
      <c r="AJ1198" s="29" t="str">
        <f t="shared" si="338"/>
        <v>1133.</v>
      </c>
      <c r="AL1198" s="30"/>
    </row>
    <row r="1199" spans="1:38" ht="22.5" customHeight="1" x14ac:dyDescent="0.25">
      <c r="A1199" s="143" t="str">
        <f t="shared" ref="A1199:A1251" si="345">AJ1199</f>
        <v>1134.</v>
      </c>
      <c r="B1199" s="71" t="s">
        <v>493</v>
      </c>
      <c r="C1199" s="52">
        <v>1984</v>
      </c>
      <c r="D1199" s="143" t="s">
        <v>3015</v>
      </c>
      <c r="E1199" s="143" t="s">
        <v>3016</v>
      </c>
      <c r="F1199" s="52">
        <v>3</v>
      </c>
      <c r="G1199" s="52">
        <v>2</v>
      </c>
      <c r="H1199" s="8">
        <v>1280.7</v>
      </c>
      <c r="I1199" s="145">
        <v>755.7</v>
      </c>
      <c r="J1199" s="8">
        <v>755.7</v>
      </c>
      <c r="K1199" s="142">
        <v>81</v>
      </c>
      <c r="L1199" s="8">
        <f t="shared" si="343"/>
        <v>2167217</v>
      </c>
      <c r="M1199" s="8"/>
      <c r="N1199" s="8"/>
      <c r="O1199" s="8"/>
      <c r="P1199" s="145">
        <f t="shared" si="344"/>
        <v>2167217</v>
      </c>
      <c r="Q1199" s="8"/>
      <c r="R1199" s="142"/>
      <c r="S1199" s="8"/>
      <c r="T1199" s="8">
        <v>611</v>
      </c>
      <c r="U1199" s="8">
        <f>T1199*3547</f>
        <v>2167217</v>
      </c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35">
        <v>2025</v>
      </c>
      <c r="AG1199" s="259"/>
      <c r="AH1199" s="29">
        <v>1134</v>
      </c>
      <c r="AI1199" s="29" t="s">
        <v>155</v>
      </c>
      <c r="AJ1199" s="29" t="str">
        <f t="shared" si="338"/>
        <v>1134.</v>
      </c>
      <c r="AL1199" s="29"/>
    </row>
    <row r="1200" spans="1:38" ht="22.5" customHeight="1" x14ac:dyDescent="0.25">
      <c r="A1200" s="143" t="str">
        <f t="shared" si="345"/>
        <v>1135.</v>
      </c>
      <c r="B1200" s="71" t="s">
        <v>1698</v>
      </c>
      <c r="C1200" s="52">
        <v>1955</v>
      </c>
      <c r="D1200" s="220" t="s">
        <v>3015</v>
      </c>
      <c r="E1200" s="143" t="s">
        <v>3017</v>
      </c>
      <c r="F1200" s="58">
        <v>2</v>
      </c>
      <c r="G1200" s="58">
        <v>1</v>
      </c>
      <c r="H1200" s="145">
        <v>447.6</v>
      </c>
      <c r="I1200" s="145">
        <v>447.6</v>
      </c>
      <c r="J1200" s="145">
        <v>390.2</v>
      </c>
      <c r="K1200" s="3">
        <v>23</v>
      </c>
      <c r="L1200" s="145">
        <f t="shared" si="343"/>
        <v>2731568</v>
      </c>
      <c r="M1200" s="145"/>
      <c r="N1200" s="145"/>
      <c r="O1200" s="145"/>
      <c r="P1200" s="145">
        <f t="shared" si="344"/>
        <v>2731568</v>
      </c>
      <c r="Q1200" s="145">
        <v>128610</v>
      </c>
      <c r="R1200" s="3"/>
      <c r="S1200" s="145"/>
      <c r="T1200" s="8">
        <v>346</v>
      </c>
      <c r="U1200" s="8">
        <f>T1200*7523</f>
        <v>2602958</v>
      </c>
      <c r="V1200" s="145"/>
      <c r="W1200" s="145"/>
      <c r="X1200" s="145"/>
      <c r="Y1200" s="145"/>
      <c r="Z1200" s="145"/>
      <c r="AA1200" s="145"/>
      <c r="AB1200" s="8"/>
      <c r="AC1200" s="8"/>
      <c r="AD1200" s="145"/>
      <c r="AE1200" s="145"/>
      <c r="AF1200" s="35">
        <v>2025</v>
      </c>
      <c r="AG1200" s="259"/>
      <c r="AH1200" s="29">
        <v>1135</v>
      </c>
      <c r="AI1200" s="29" t="s">
        <v>155</v>
      </c>
      <c r="AJ1200" s="29" t="str">
        <f t="shared" ref="AJ1200:AJ1251" si="346">CONCATENATE(AH1200,AI1200)</f>
        <v>1135.</v>
      </c>
      <c r="AL1200" s="30"/>
    </row>
    <row r="1201" spans="1:38" ht="22.5" customHeight="1" x14ac:dyDescent="0.25">
      <c r="A1201" s="143" t="str">
        <f t="shared" si="345"/>
        <v>1136.</v>
      </c>
      <c r="B1201" s="71" t="s">
        <v>1699</v>
      </c>
      <c r="C1201" s="52">
        <v>1841</v>
      </c>
      <c r="D1201" s="220" t="s">
        <v>3015</v>
      </c>
      <c r="E1201" s="143" t="s">
        <v>3017</v>
      </c>
      <c r="F1201" s="58">
        <v>2</v>
      </c>
      <c r="G1201" s="58">
        <v>1</v>
      </c>
      <c r="H1201" s="145">
        <v>516.4</v>
      </c>
      <c r="I1201" s="145">
        <v>516.4</v>
      </c>
      <c r="J1201" s="145">
        <v>298.5</v>
      </c>
      <c r="K1201" s="3">
        <v>20</v>
      </c>
      <c r="L1201" s="145">
        <f t="shared" si="343"/>
        <v>895578</v>
      </c>
      <c r="M1201" s="145"/>
      <c r="N1201" s="145"/>
      <c r="O1201" s="145"/>
      <c r="P1201" s="145">
        <f t="shared" si="344"/>
        <v>895578</v>
      </c>
      <c r="Q1201" s="8">
        <v>135755</v>
      </c>
      <c r="R1201" s="142"/>
      <c r="S1201" s="8"/>
      <c r="T1201" s="8">
        <v>101</v>
      </c>
      <c r="U1201" s="8">
        <f>T1201*7523</f>
        <v>759823</v>
      </c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35">
        <v>2025</v>
      </c>
      <c r="AG1201" s="259"/>
      <c r="AH1201" s="29">
        <v>1136</v>
      </c>
      <c r="AI1201" s="29" t="s">
        <v>155</v>
      </c>
      <c r="AJ1201" s="29" t="str">
        <f t="shared" si="346"/>
        <v>1136.</v>
      </c>
      <c r="AL1201" s="30"/>
    </row>
    <row r="1202" spans="1:38" ht="22.5" customHeight="1" x14ac:dyDescent="0.25">
      <c r="A1202" s="143" t="str">
        <f t="shared" si="345"/>
        <v>1137.</v>
      </c>
      <c r="B1202" s="71" t="s">
        <v>1700</v>
      </c>
      <c r="C1202" s="52">
        <v>1956</v>
      </c>
      <c r="D1202" s="220" t="s">
        <v>3015</v>
      </c>
      <c r="E1202" s="143" t="s">
        <v>3017</v>
      </c>
      <c r="F1202" s="58">
        <v>2</v>
      </c>
      <c r="G1202" s="58">
        <v>2</v>
      </c>
      <c r="H1202" s="145">
        <v>364.6</v>
      </c>
      <c r="I1202" s="145">
        <v>364.6</v>
      </c>
      <c r="J1202" s="145">
        <v>239.5</v>
      </c>
      <c r="K1202" s="3">
        <v>20</v>
      </c>
      <c r="L1202" s="145">
        <f t="shared" si="343"/>
        <v>1051713.9900000002</v>
      </c>
      <c r="M1202" s="145"/>
      <c r="N1202" s="145"/>
      <c r="O1202" s="145"/>
      <c r="P1202" s="145">
        <f t="shared" si="344"/>
        <v>1051713.9900000002</v>
      </c>
      <c r="Q1202" s="8">
        <v>68592</v>
      </c>
      <c r="R1202" s="142"/>
      <c r="S1202" s="8"/>
      <c r="T1202" s="8">
        <v>277.17</v>
      </c>
      <c r="U1202" s="8">
        <f>T1202*3547</f>
        <v>983121.99000000011</v>
      </c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35">
        <v>2025</v>
      </c>
      <c r="AG1202" s="259"/>
      <c r="AH1202" s="29">
        <v>1137</v>
      </c>
      <c r="AI1202" s="29" t="s">
        <v>155</v>
      </c>
      <c r="AJ1202" s="29" t="str">
        <f t="shared" si="346"/>
        <v>1137.</v>
      </c>
      <c r="AL1202" s="30"/>
    </row>
    <row r="1203" spans="1:38" ht="22.5" customHeight="1" x14ac:dyDescent="0.25">
      <c r="A1203" s="143" t="str">
        <f t="shared" si="345"/>
        <v>1138.</v>
      </c>
      <c r="B1203" s="71" t="s">
        <v>1617</v>
      </c>
      <c r="C1203" s="52">
        <v>1983</v>
      </c>
      <c r="D1203" s="143" t="s">
        <v>3015</v>
      </c>
      <c r="E1203" s="143" t="s">
        <v>3017</v>
      </c>
      <c r="F1203" s="52">
        <v>3</v>
      </c>
      <c r="G1203" s="52">
        <v>3</v>
      </c>
      <c r="H1203" s="8">
        <v>1946.7</v>
      </c>
      <c r="I1203" s="8">
        <v>1806.7</v>
      </c>
      <c r="J1203" s="8">
        <v>978.1</v>
      </c>
      <c r="K1203" s="142">
        <v>101</v>
      </c>
      <c r="L1203" s="145">
        <f>Q1203+S1203+U1203+W1203+Y1203+AA1203+AD1203+AE1203</f>
        <v>2773754</v>
      </c>
      <c r="M1203" s="145"/>
      <c r="N1203" s="145"/>
      <c r="O1203" s="145"/>
      <c r="P1203" s="145">
        <f>L1203</f>
        <v>2773754</v>
      </c>
      <c r="Q1203" s="145"/>
      <c r="R1203" s="3"/>
      <c r="S1203" s="145"/>
      <c r="T1203" s="8">
        <v>782</v>
      </c>
      <c r="U1203" s="8">
        <f>T1203*3547</f>
        <v>2773754</v>
      </c>
      <c r="V1203" s="145"/>
      <c r="W1203" s="145"/>
      <c r="X1203" s="145"/>
      <c r="Y1203" s="145"/>
      <c r="Z1203" s="145"/>
      <c r="AA1203" s="145"/>
      <c r="AB1203" s="43"/>
      <c r="AC1203" s="43"/>
      <c r="AD1203" s="145"/>
      <c r="AE1203" s="145"/>
      <c r="AF1203" s="35">
        <v>2025</v>
      </c>
      <c r="AG1203" s="259"/>
      <c r="AH1203" s="29">
        <v>1138</v>
      </c>
      <c r="AI1203" s="29" t="s">
        <v>155</v>
      </c>
      <c r="AJ1203" s="29" t="str">
        <f t="shared" si="346"/>
        <v>1138.</v>
      </c>
      <c r="AL1203" s="30"/>
    </row>
    <row r="1204" spans="1:38" ht="22.5" customHeight="1" x14ac:dyDescent="0.25">
      <c r="A1204" s="143" t="str">
        <f t="shared" si="345"/>
        <v>1139.</v>
      </c>
      <c r="B1204" s="71" t="s">
        <v>1627</v>
      </c>
      <c r="C1204" s="52">
        <v>2001</v>
      </c>
      <c r="D1204" s="143" t="s">
        <v>3015</v>
      </c>
      <c r="E1204" s="143" t="s">
        <v>3017</v>
      </c>
      <c r="F1204" s="52">
        <v>5</v>
      </c>
      <c r="G1204" s="52">
        <v>1</v>
      </c>
      <c r="H1204" s="8">
        <v>1223.8</v>
      </c>
      <c r="I1204" s="8">
        <v>1126.7</v>
      </c>
      <c r="J1204" s="8">
        <v>1084.8</v>
      </c>
      <c r="K1204" s="142">
        <v>29</v>
      </c>
      <c r="L1204" s="145">
        <f t="shared" si="343"/>
        <v>2431338</v>
      </c>
      <c r="M1204" s="145"/>
      <c r="N1204" s="145"/>
      <c r="O1204" s="145"/>
      <c r="P1204" s="145">
        <f t="shared" si="344"/>
        <v>2431338</v>
      </c>
      <c r="Q1204" s="145">
        <v>2431338</v>
      </c>
      <c r="R1204" s="3"/>
      <c r="S1204" s="145"/>
      <c r="T1204" s="8"/>
      <c r="U1204" s="8"/>
      <c r="V1204" s="145"/>
      <c r="W1204" s="145"/>
      <c r="X1204" s="145"/>
      <c r="Y1204" s="145"/>
      <c r="Z1204" s="145"/>
      <c r="AA1204" s="145"/>
      <c r="AB1204" s="43"/>
      <c r="AC1204" s="43"/>
      <c r="AD1204" s="145"/>
      <c r="AE1204" s="145"/>
      <c r="AF1204" s="35">
        <v>2025</v>
      </c>
      <c r="AG1204" s="259"/>
      <c r="AH1204" s="29">
        <v>1139</v>
      </c>
      <c r="AI1204" s="29" t="s">
        <v>155</v>
      </c>
      <c r="AJ1204" s="29" t="str">
        <f t="shared" si="346"/>
        <v>1139.</v>
      </c>
      <c r="AL1204" s="30"/>
    </row>
    <row r="1205" spans="1:38" ht="22.5" customHeight="1" x14ac:dyDescent="0.25">
      <c r="A1205" s="143" t="str">
        <f t="shared" si="345"/>
        <v>1140.</v>
      </c>
      <c r="B1205" s="71" t="s">
        <v>1628</v>
      </c>
      <c r="C1205" s="52">
        <v>2001</v>
      </c>
      <c r="D1205" s="143" t="s">
        <v>3015</v>
      </c>
      <c r="E1205" s="143" t="s">
        <v>3017</v>
      </c>
      <c r="F1205" s="52">
        <v>5</v>
      </c>
      <c r="G1205" s="52">
        <v>1</v>
      </c>
      <c r="H1205" s="8">
        <v>1146.2</v>
      </c>
      <c r="I1205" s="8">
        <v>1059.4000000000001</v>
      </c>
      <c r="J1205" s="8">
        <v>1059.4000000000001</v>
      </c>
      <c r="K1205" s="142">
        <v>35</v>
      </c>
      <c r="L1205" s="145">
        <f t="shared" si="343"/>
        <v>2431338</v>
      </c>
      <c r="M1205" s="145"/>
      <c r="N1205" s="145"/>
      <c r="O1205" s="145"/>
      <c r="P1205" s="145">
        <f t="shared" si="344"/>
        <v>2431338</v>
      </c>
      <c r="Q1205" s="145">
        <v>2431338</v>
      </c>
      <c r="R1205" s="3"/>
      <c r="S1205" s="145"/>
      <c r="T1205" s="8"/>
      <c r="U1205" s="8"/>
      <c r="V1205" s="145"/>
      <c r="W1205" s="145"/>
      <c r="X1205" s="145"/>
      <c r="Y1205" s="145"/>
      <c r="Z1205" s="145"/>
      <c r="AA1205" s="145"/>
      <c r="AB1205" s="43"/>
      <c r="AC1205" s="43"/>
      <c r="AD1205" s="145"/>
      <c r="AE1205" s="145"/>
      <c r="AF1205" s="35">
        <v>2025</v>
      </c>
      <c r="AG1205" s="259"/>
      <c r="AH1205" s="29">
        <v>1140</v>
      </c>
      <c r="AI1205" s="29" t="s">
        <v>155</v>
      </c>
      <c r="AJ1205" s="29" t="str">
        <f t="shared" si="346"/>
        <v>1140.</v>
      </c>
      <c r="AL1205" s="30"/>
    </row>
    <row r="1206" spans="1:38" ht="22.5" customHeight="1" x14ac:dyDescent="0.25">
      <c r="A1206" s="143" t="str">
        <f t="shared" si="345"/>
        <v>1141.</v>
      </c>
      <c r="B1206" s="77" t="s">
        <v>416</v>
      </c>
      <c r="C1206" s="52">
        <v>1999</v>
      </c>
      <c r="D1206" s="220" t="s">
        <v>3015</v>
      </c>
      <c r="E1206" s="143" t="s">
        <v>3017</v>
      </c>
      <c r="F1206" s="58">
        <v>2</v>
      </c>
      <c r="G1206" s="58">
        <v>1</v>
      </c>
      <c r="H1206" s="145">
        <v>391.3</v>
      </c>
      <c r="I1206" s="145">
        <v>292.5</v>
      </c>
      <c r="J1206" s="145">
        <v>292.5</v>
      </c>
      <c r="K1206" s="3">
        <v>8</v>
      </c>
      <c r="L1206" s="145">
        <f t="shared" si="343"/>
        <v>369720</v>
      </c>
      <c r="M1206" s="145"/>
      <c r="N1206" s="145"/>
      <c r="O1206" s="145"/>
      <c r="P1206" s="145">
        <f t="shared" si="344"/>
        <v>369720</v>
      </c>
      <c r="Q1206" s="145">
        <v>369720</v>
      </c>
      <c r="R1206" s="3"/>
      <c r="S1206" s="145"/>
      <c r="T1206" s="145"/>
      <c r="U1206" s="145"/>
      <c r="V1206" s="145"/>
      <c r="W1206" s="145"/>
      <c r="X1206" s="145"/>
      <c r="Y1206" s="145"/>
      <c r="Z1206" s="145"/>
      <c r="AA1206" s="145"/>
      <c r="AB1206" s="145"/>
      <c r="AC1206" s="145"/>
      <c r="AD1206" s="145"/>
      <c r="AE1206" s="145"/>
      <c r="AF1206" s="35">
        <v>2025</v>
      </c>
      <c r="AG1206" s="259"/>
      <c r="AH1206" s="29">
        <v>1141</v>
      </c>
      <c r="AI1206" s="29" t="s">
        <v>155</v>
      </c>
      <c r="AJ1206" s="29" t="str">
        <f t="shared" si="346"/>
        <v>1141.</v>
      </c>
      <c r="AL1206" s="30"/>
    </row>
    <row r="1207" spans="1:38" ht="21" customHeight="1" x14ac:dyDescent="0.25">
      <c r="A1207" s="143" t="str">
        <f t="shared" si="345"/>
        <v>1142.</v>
      </c>
      <c r="B1207" s="71" t="s">
        <v>1670</v>
      </c>
      <c r="C1207" s="52">
        <v>2000</v>
      </c>
      <c r="D1207" s="143" t="s">
        <v>3015</v>
      </c>
      <c r="E1207" s="143" t="s">
        <v>3017</v>
      </c>
      <c r="F1207" s="52">
        <v>3</v>
      </c>
      <c r="G1207" s="52">
        <v>3</v>
      </c>
      <c r="H1207" s="8">
        <v>1876.8</v>
      </c>
      <c r="I1207" s="8">
        <v>1767.5</v>
      </c>
      <c r="J1207" s="8">
        <v>1767.5</v>
      </c>
      <c r="K1207" s="142">
        <v>65</v>
      </c>
      <c r="L1207" s="8">
        <f t="shared" si="343"/>
        <v>7541807.5</v>
      </c>
      <c r="M1207" s="8"/>
      <c r="N1207" s="8"/>
      <c r="O1207" s="8"/>
      <c r="P1207" s="145">
        <f t="shared" si="344"/>
        <v>7541807.5</v>
      </c>
      <c r="Q1207" s="8"/>
      <c r="R1207" s="142"/>
      <c r="S1207" s="8"/>
      <c r="T1207" s="8">
        <v>1002.5</v>
      </c>
      <c r="U1207" s="8">
        <f>T1207*7523</f>
        <v>7541807.5</v>
      </c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35">
        <v>2025</v>
      </c>
      <c r="AG1207" s="259"/>
      <c r="AH1207" s="29">
        <v>1142</v>
      </c>
      <c r="AI1207" s="29" t="s">
        <v>155</v>
      </c>
      <c r="AJ1207" s="29" t="str">
        <f t="shared" si="346"/>
        <v>1142.</v>
      </c>
      <c r="AL1207" s="30"/>
    </row>
    <row r="1208" spans="1:38" ht="22.5" customHeight="1" x14ac:dyDescent="0.25">
      <c r="A1208" s="143" t="str">
        <f t="shared" si="345"/>
        <v>1143.</v>
      </c>
      <c r="B1208" s="71" t="s">
        <v>1696</v>
      </c>
      <c r="C1208" s="52">
        <v>2013</v>
      </c>
      <c r="D1208" s="143" t="s">
        <v>3015</v>
      </c>
      <c r="E1208" s="143" t="s">
        <v>3017</v>
      </c>
      <c r="F1208" s="52">
        <v>3</v>
      </c>
      <c r="G1208" s="52">
        <v>2</v>
      </c>
      <c r="H1208" s="8">
        <v>1633.6</v>
      </c>
      <c r="I1208" s="8">
        <v>1633.6</v>
      </c>
      <c r="J1208" s="8">
        <v>1633.6</v>
      </c>
      <c r="K1208" s="142">
        <v>47</v>
      </c>
      <c r="L1208" s="145">
        <f t="shared" si="343"/>
        <v>3251889.5999999996</v>
      </c>
      <c r="M1208" s="145"/>
      <c r="N1208" s="145"/>
      <c r="O1208" s="145"/>
      <c r="P1208" s="145">
        <f t="shared" si="344"/>
        <v>3251889.5999999996</v>
      </c>
      <c r="Q1208" s="145"/>
      <c r="R1208" s="3"/>
      <c r="S1208" s="145"/>
      <c r="T1208" s="8">
        <v>916.8</v>
      </c>
      <c r="U1208" s="8">
        <f>T1208*3547</f>
        <v>3251889.5999999996</v>
      </c>
      <c r="V1208" s="145"/>
      <c r="W1208" s="145"/>
      <c r="X1208" s="145"/>
      <c r="Y1208" s="145"/>
      <c r="Z1208" s="145"/>
      <c r="AA1208" s="145"/>
      <c r="AB1208" s="8"/>
      <c r="AC1208" s="8"/>
      <c r="AD1208" s="145"/>
      <c r="AE1208" s="145"/>
      <c r="AF1208" s="35">
        <v>2025</v>
      </c>
      <c r="AG1208" s="259"/>
      <c r="AH1208" s="29">
        <v>1143</v>
      </c>
      <c r="AI1208" s="29" t="s">
        <v>155</v>
      </c>
      <c r="AJ1208" s="29" t="str">
        <f t="shared" si="346"/>
        <v>1143.</v>
      </c>
      <c r="AL1208" s="30"/>
    </row>
    <row r="1209" spans="1:38" ht="22.5" customHeight="1" x14ac:dyDescent="0.25">
      <c r="A1209" s="143" t="str">
        <f t="shared" si="345"/>
        <v>1144.</v>
      </c>
      <c r="B1209" s="54" t="s">
        <v>1697</v>
      </c>
      <c r="C1209" s="52">
        <v>2014</v>
      </c>
      <c r="D1209" s="220" t="s">
        <v>3015</v>
      </c>
      <c r="E1209" s="143" t="s">
        <v>3017</v>
      </c>
      <c r="F1209" s="58">
        <v>3</v>
      </c>
      <c r="G1209" s="58">
        <v>2</v>
      </c>
      <c r="H1209" s="145">
        <v>1846.5</v>
      </c>
      <c r="I1209" s="145">
        <v>1846.5</v>
      </c>
      <c r="J1209" s="145">
        <v>1846.5</v>
      </c>
      <c r="K1209" s="3">
        <v>63</v>
      </c>
      <c r="L1209" s="145">
        <f t="shared" si="343"/>
        <v>2681532</v>
      </c>
      <c r="M1209" s="145"/>
      <c r="N1209" s="145"/>
      <c r="O1209" s="145"/>
      <c r="P1209" s="145">
        <f t="shared" si="344"/>
        <v>2681532</v>
      </c>
      <c r="Q1209" s="145"/>
      <c r="R1209" s="3"/>
      <c r="S1209" s="145"/>
      <c r="T1209" s="8">
        <v>756</v>
      </c>
      <c r="U1209" s="8">
        <f>T1209*3547</f>
        <v>2681532</v>
      </c>
      <c r="V1209" s="145"/>
      <c r="W1209" s="145"/>
      <c r="X1209" s="145"/>
      <c r="Y1209" s="145"/>
      <c r="Z1209" s="145"/>
      <c r="AA1209" s="145"/>
      <c r="AB1209" s="8"/>
      <c r="AC1209" s="8"/>
      <c r="AD1209" s="145"/>
      <c r="AE1209" s="145"/>
      <c r="AF1209" s="35">
        <v>2025</v>
      </c>
      <c r="AG1209" s="259"/>
      <c r="AH1209" s="29">
        <v>1144</v>
      </c>
      <c r="AI1209" s="29" t="s">
        <v>155</v>
      </c>
      <c r="AJ1209" s="29" t="str">
        <f t="shared" si="346"/>
        <v>1144.</v>
      </c>
      <c r="AL1209" s="30"/>
    </row>
    <row r="1210" spans="1:38" ht="22.5" customHeight="1" x14ac:dyDescent="0.25">
      <c r="A1210" s="143" t="str">
        <f t="shared" si="345"/>
        <v>1145.</v>
      </c>
      <c r="B1210" s="77" t="s">
        <v>391</v>
      </c>
      <c r="C1210" s="52">
        <v>1971</v>
      </c>
      <c r="D1210" s="220" t="s">
        <v>3015</v>
      </c>
      <c r="E1210" s="143" t="s">
        <v>3017</v>
      </c>
      <c r="F1210" s="58">
        <v>2</v>
      </c>
      <c r="G1210" s="58">
        <v>2</v>
      </c>
      <c r="H1210" s="145">
        <v>715</v>
      </c>
      <c r="I1210" s="145">
        <v>462.2</v>
      </c>
      <c r="J1210" s="145">
        <v>462.2</v>
      </c>
      <c r="K1210" s="3">
        <v>50</v>
      </c>
      <c r="L1210" s="145">
        <f t="shared" ref="L1210:L1250" si="347">Q1210+S1210+U1210+W1210+Y1210+AA1210+AD1210+AE1210</f>
        <v>844688</v>
      </c>
      <c r="M1210" s="145"/>
      <c r="N1210" s="145"/>
      <c r="O1210" s="145"/>
      <c r="P1210" s="145">
        <f t="shared" ref="P1210:P1250" si="348">L1210</f>
        <v>844688</v>
      </c>
      <c r="Q1210" s="145">
        <v>844688</v>
      </c>
      <c r="R1210" s="3"/>
      <c r="S1210" s="145"/>
      <c r="T1210" s="145"/>
      <c r="U1210" s="145"/>
      <c r="V1210" s="145"/>
      <c r="W1210" s="145"/>
      <c r="X1210" s="145"/>
      <c r="Y1210" s="145"/>
      <c r="Z1210" s="145"/>
      <c r="AA1210" s="145"/>
      <c r="AB1210" s="145"/>
      <c r="AC1210" s="145"/>
      <c r="AD1210" s="145"/>
      <c r="AE1210" s="145"/>
      <c r="AF1210" s="35">
        <v>2025</v>
      </c>
      <c r="AG1210" s="259"/>
      <c r="AH1210" s="29">
        <v>1145</v>
      </c>
      <c r="AI1210" s="29" t="s">
        <v>155</v>
      </c>
      <c r="AJ1210" s="29" t="str">
        <f t="shared" si="346"/>
        <v>1145.</v>
      </c>
      <c r="AL1210" s="30"/>
    </row>
    <row r="1211" spans="1:38" ht="22.5" customHeight="1" x14ac:dyDescent="0.25">
      <c r="A1211" s="143" t="str">
        <f t="shared" si="345"/>
        <v>1146.</v>
      </c>
      <c r="B1211" s="77" t="s">
        <v>393</v>
      </c>
      <c r="C1211" s="52">
        <v>1962</v>
      </c>
      <c r="D1211" s="220" t="s">
        <v>3015</v>
      </c>
      <c r="E1211" s="143" t="s">
        <v>3017</v>
      </c>
      <c r="F1211" s="58">
        <v>3</v>
      </c>
      <c r="G1211" s="58">
        <v>2</v>
      </c>
      <c r="H1211" s="145">
        <v>1488.7</v>
      </c>
      <c r="I1211" s="145">
        <v>966.4</v>
      </c>
      <c r="J1211" s="145">
        <v>966.4</v>
      </c>
      <c r="K1211" s="3">
        <v>43</v>
      </c>
      <c r="L1211" s="145">
        <f t="shared" si="347"/>
        <v>563040</v>
      </c>
      <c r="M1211" s="145"/>
      <c r="N1211" s="145"/>
      <c r="O1211" s="145"/>
      <c r="P1211" s="145">
        <f t="shared" si="348"/>
        <v>563040</v>
      </c>
      <c r="Q1211" s="145">
        <v>563040</v>
      </c>
      <c r="R1211" s="3"/>
      <c r="S1211" s="145"/>
      <c r="T1211" s="145"/>
      <c r="U1211" s="145"/>
      <c r="V1211" s="145"/>
      <c r="W1211" s="145"/>
      <c r="X1211" s="145"/>
      <c r="Y1211" s="145"/>
      <c r="Z1211" s="145"/>
      <c r="AA1211" s="145"/>
      <c r="AB1211" s="145"/>
      <c r="AC1211" s="145"/>
      <c r="AD1211" s="145"/>
      <c r="AE1211" s="145"/>
      <c r="AF1211" s="35">
        <v>2025</v>
      </c>
      <c r="AG1211" s="259"/>
      <c r="AH1211" s="29">
        <v>1146</v>
      </c>
      <c r="AI1211" s="29" t="s">
        <v>155</v>
      </c>
      <c r="AJ1211" s="29" t="str">
        <f t="shared" si="346"/>
        <v>1146.</v>
      </c>
      <c r="AL1211" s="30"/>
    </row>
    <row r="1212" spans="1:38" ht="22.5" customHeight="1" x14ac:dyDescent="0.25">
      <c r="A1212" s="143" t="str">
        <f t="shared" si="345"/>
        <v>1147.</v>
      </c>
      <c r="B1212" s="71" t="s">
        <v>1601</v>
      </c>
      <c r="C1212" s="52">
        <v>1962</v>
      </c>
      <c r="D1212" s="220" t="s">
        <v>3015</v>
      </c>
      <c r="E1212" s="143" t="s">
        <v>3017</v>
      </c>
      <c r="F1212" s="58">
        <v>3</v>
      </c>
      <c r="G1212" s="58">
        <v>2</v>
      </c>
      <c r="H1212" s="145">
        <v>1489.7</v>
      </c>
      <c r="I1212" s="145">
        <v>968.6</v>
      </c>
      <c r="J1212" s="145">
        <v>968.6</v>
      </c>
      <c r="K1212" s="3">
        <v>53</v>
      </c>
      <c r="L1212" s="8">
        <f t="shared" si="347"/>
        <v>1046757</v>
      </c>
      <c r="M1212" s="8"/>
      <c r="N1212" s="8"/>
      <c r="O1212" s="8"/>
      <c r="P1212" s="145">
        <f t="shared" si="348"/>
        <v>1046757</v>
      </c>
      <c r="Q1212" s="8">
        <f>483717+563040</f>
        <v>1046757</v>
      </c>
      <c r="R1212" s="142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35">
        <v>2025</v>
      </c>
      <c r="AG1212" s="259"/>
      <c r="AH1212" s="29">
        <v>1147</v>
      </c>
      <c r="AI1212" s="29" t="s">
        <v>155</v>
      </c>
      <c r="AJ1212" s="29" t="str">
        <f t="shared" si="346"/>
        <v>1147.</v>
      </c>
      <c r="AL1212" s="30"/>
    </row>
    <row r="1213" spans="1:38" ht="22.5" customHeight="1" x14ac:dyDescent="0.25">
      <c r="A1213" s="143" t="str">
        <f t="shared" si="345"/>
        <v>1148.</v>
      </c>
      <c r="B1213" s="72" t="s">
        <v>513</v>
      </c>
      <c r="C1213" s="52">
        <v>1970</v>
      </c>
      <c r="D1213" s="143" t="s">
        <v>3015</v>
      </c>
      <c r="E1213" s="143" t="s">
        <v>3017</v>
      </c>
      <c r="F1213" s="52">
        <v>2</v>
      </c>
      <c r="G1213" s="52">
        <v>2</v>
      </c>
      <c r="H1213" s="8">
        <v>749.9</v>
      </c>
      <c r="I1213" s="145">
        <v>702.6</v>
      </c>
      <c r="J1213" s="8">
        <v>702.6</v>
      </c>
      <c r="K1213" s="142">
        <v>37</v>
      </c>
      <c r="L1213" s="8">
        <f t="shared" si="347"/>
        <v>2089765</v>
      </c>
      <c r="M1213" s="8"/>
      <c r="N1213" s="8"/>
      <c r="O1213" s="8"/>
      <c r="P1213" s="145">
        <f t="shared" si="348"/>
        <v>2089765</v>
      </c>
      <c r="Q1213" s="8">
        <f>388206+1701559</f>
        <v>2089765</v>
      </c>
      <c r="R1213" s="142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145"/>
      <c r="AF1213" s="35">
        <v>2025</v>
      </c>
      <c r="AG1213" s="259"/>
      <c r="AH1213" s="29">
        <v>1148</v>
      </c>
      <c r="AI1213" s="29" t="s">
        <v>155</v>
      </c>
      <c r="AJ1213" s="29" t="str">
        <f t="shared" si="346"/>
        <v>1148.</v>
      </c>
      <c r="AL1213" s="30"/>
    </row>
    <row r="1214" spans="1:38" ht="22.5" customHeight="1" x14ac:dyDescent="0.25">
      <c r="A1214" s="143" t="str">
        <f t="shared" si="345"/>
        <v>1149.</v>
      </c>
      <c r="B1214" s="71" t="s">
        <v>460</v>
      </c>
      <c r="C1214" s="52">
        <v>1972</v>
      </c>
      <c r="D1214" s="143" t="s">
        <v>3015</v>
      </c>
      <c r="E1214" s="143" t="s">
        <v>3017</v>
      </c>
      <c r="F1214" s="52">
        <v>2</v>
      </c>
      <c r="G1214" s="52">
        <v>2</v>
      </c>
      <c r="H1214" s="8">
        <v>743.7</v>
      </c>
      <c r="I1214" s="145">
        <v>696.8</v>
      </c>
      <c r="J1214" s="8">
        <v>696.8</v>
      </c>
      <c r="K1214" s="142">
        <v>38</v>
      </c>
      <c r="L1214" s="8">
        <f t="shared" si="347"/>
        <v>516120</v>
      </c>
      <c r="M1214" s="8"/>
      <c r="N1214" s="8"/>
      <c r="O1214" s="8"/>
      <c r="P1214" s="145">
        <f t="shared" si="348"/>
        <v>516120</v>
      </c>
      <c r="Q1214" s="8">
        <v>516120</v>
      </c>
      <c r="R1214" s="142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35">
        <v>2025</v>
      </c>
      <c r="AG1214" s="259"/>
      <c r="AH1214" s="29">
        <v>1149</v>
      </c>
      <c r="AI1214" s="29" t="s">
        <v>155</v>
      </c>
      <c r="AJ1214" s="29" t="str">
        <f t="shared" si="346"/>
        <v>1149.</v>
      </c>
      <c r="AL1214" s="29"/>
    </row>
    <row r="1215" spans="1:38" ht="22.5" customHeight="1" x14ac:dyDescent="0.25">
      <c r="A1215" s="143" t="str">
        <f t="shared" si="345"/>
        <v>1150.</v>
      </c>
      <c r="B1215" s="72" t="s">
        <v>397</v>
      </c>
      <c r="C1215" s="52">
        <v>1967</v>
      </c>
      <c r="D1215" s="143" t="s">
        <v>3015</v>
      </c>
      <c r="E1215" s="143" t="s">
        <v>3017</v>
      </c>
      <c r="F1215" s="52">
        <v>2</v>
      </c>
      <c r="G1215" s="52">
        <v>2</v>
      </c>
      <c r="H1215" s="8">
        <v>663.6</v>
      </c>
      <c r="I1215" s="145">
        <v>616.79999999999995</v>
      </c>
      <c r="J1215" s="8">
        <v>616.79999999999995</v>
      </c>
      <c r="K1215" s="142">
        <v>27</v>
      </c>
      <c r="L1215" s="8">
        <f t="shared" si="347"/>
        <v>807024</v>
      </c>
      <c r="M1215" s="8"/>
      <c r="N1215" s="8"/>
      <c r="O1215" s="8"/>
      <c r="P1215" s="145">
        <f t="shared" si="348"/>
        <v>807024</v>
      </c>
      <c r="Q1215" s="8">
        <v>807024</v>
      </c>
      <c r="R1215" s="142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145"/>
      <c r="AF1215" s="35">
        <v>2025</v>
      </c>
      <c r="AG1215" s="259"/>
      <c r="AH1215" s="29">
        <v>1150</v>
      </c>
      <c r="AI1215" s="29" t="s">
        <v>155</v>
      </c>
      <c r="AJ1215" s="29" t="str">
        <f t="shared" si="346"/>
        <v>1150.</v>
      </c>
      <c r="AL1215" s="30"/>
    </row>
    <row r="1216" spans="1:38" ht="22.5" customHeight="1" x14ac:dyDescent="0.25">
      <c r="A1216" s="143" t="str">
        <f t="shared" si="345"/>
        <v>1151.</v>
      </c>
      <c r="B1216" s="72" t="s">
        <v>399</v>
      </c>
      <c r="C1216" s="52">
        <v>1968</v>
      </c>
      <c r="D1216" s="143" t="s">
        <v>3015</v>
      </c>
      <c r="E1216" s="143" t="s">
        <v>3017</v>
      </c>
      <c r="F1216" s="52">
        <v>2</v>
      </c>
      <c r="G1216" s="52">
        <v>2</v>
      </c>
      <c r="H1216" s="8">
        <v>661.8</v>
      </c>
      <c r="I1216" s="145">
        <v>615.20000000000005</v>
      </c>
      <c r="J1216" s="8">
        <v>615.20000000000005</v>
      </c>
      <c r="K1216" s="142">
        <v>42</v>
      </c>
      <c r="L1216" s="8">
        <f t="shared" si="347"/>
        <v>807024</v>
      </c>
      <c r="M1216" s="8"/>
      <c r="N1216" s="8"/>
      <c r="O1216" s="8"/>
      <c r="P1216" s="145">
        <f t="shared" si="348"/>
        <v>807024</v>
      </c>
      <c r="Q1216" s="8">
        <v>807024</v>
      </c>
      <c r="R1216" s="142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145"/>
      <c r="AF1216" s="35">
        <v>2025</v>
      </c>
      <c r="AG1216" s="259"/>
      <c r="AH1216" s="29">
        <v>1151</v>
      </c>
      <c r="AI1216" s="29" t="s">
        <v>155</v>
      </c>
      <c r="AJ1216" s="29" t="str">
        <f t="shared" si="346"/>
        <v>1151.</v>
      </c>
      <c r="AL1216" s="30"/>
    </row>
    <row r="1217" spans="1:38" ht="22.5" customHeight="1" x14ac:dyDescent="0.25">
      <c r="A1217" s="143" t="str">
        <f t="shared" si="345"/>
        <v>1152.</v>
      </c>
      <c r="B1217" s="77" t="s">
        <v>404</v>
      </c>
      <c r="C1217" s="52">
        <v>1976</v>
      </c>
      <c r="D1217" s="220" t="s">
        <v>3015</v>
      </c>
      <c r="E1217" s="220" t="s">
        <v>3016</v>
      </c>
      <c r="F1217" s="58">
        <v>5</v>
      </c>
      <c r="G1217" s="58">
        <v>4</v>
      </c>
      <c r="H1217" s="145">
        <v>3331.6</v>
      </c>
      <c r="I1217" s="145">
        <v>3331.6</v>
      </c>
      <c r="J1217" s="145">
        <v>3282.1</v>
      </c>
      <c r="K1217" s="3">
        <v>161</v>
      </c>
      <c r="L1217" s="145">
        <f t="shared" si="347"/>
        <v>881166</v>
      </c>
      <c r="M1217" s="145"/>
      <c r="N1217" s="145"/>
      <c r="O1217" s="145"/>
      <c r="P1217" s="145">
        <f t="shared" si="348"/>
        <v>881166</v>
      </c>
      <c r="Q1217" s="145">
        <v>881166</v>
      </c>
      <c r="R1217" s="3"/>
      <c r="S1217" s="145"/>
      <c r="T1217" s="8"/>
      <c r="U1217" s="8"/>
      <c r="V1217" s="145"/>
      <c r="W1217" s="145"/>
      <c r="X1217" s="145"/>
      <c r="Y1217" s="145"/>
      <c r="Z1217" s="145"/>
      <c r="AA1217" s="145"/>
      <c r="AB1217" s="145"/>
      <c r="AC1217" s="145"/>
      <c r="AD1217" s="145"/>
      <c r="AE1217" s="145"/>
      <c r="AF1217" s="35">
        <v>2025</v>
      </c>
      <c r="AG1217" s="259"/>
      <c r="AH1217" s="29">
        <v>1152</v>
      </c>
      <c r="AI1217" s="29" t="s">
        <v>155</v>
      </c>
      <c r="AJ1217" s="29" t="str">
        <f t="shared" si="346"/>
        <v>1152.</v>
      </c>
      <c r="AL1217" s="30"/>
    </row>
    <row r="1218" spans="1:38" ht="22.5" customHeight="1" x14ac:dyDescent="0.25">
      <c r="A1218" s="143" t="str">
        <f t="shared" si="345"/>
        <v>1153.</v>
      </c>
      <c r="B1218" s="77" t="s">
        <v>407</v>
      </c>
      <c r="C1218" s="52">
        <v>1963</v>
      </c>
      <c r="D1218" s="220" t="s">
        <v>3015</v>
      </c>
      <c r="E1218" s="143" t="s">
        <v>3017</v>
      </c>
      <c r="F1218" s="58">
        <v>2</v>
      </c>
      <c r="G1218" s="58">
        <v>1</v>
      </c>
      <c r="H1218" s="145">
        <v>407.1</v>
      </c>
      <c r="I1218" s="145">
        <v>355.7</v>
      </c>
      <c r="J1218" s="145">
        <v>355.7</v>
      </c>
      <c r="K1218" s="3">
        <v>13</v>
      </c>
      <c r="L1218" s="145">
        <f t="shared" si="347"/>
        <v>713749.7</v>
      </c>
      <c r="M1218" s="145"/>
      <c r="N1218" s="145"/>
      <c r="O1218" s="145"/>
      <c r="P1218" s="145">
        <f t="shared" si="348"/>
        <v>713749.7</v>
      </c>
      <c r="Q1218" s="145">
        <v>582309</v>
      </c>
      <c r="R1218" s="3"/>
      <c r="S1218" s="145"/>
      <c r="T1218" s="145"/>
      <c r="U1218" s="145"/>
      <c r="V1218" s="145"/>
      <c r="W1218" s="145"/>
      <c r="X1218" s="145"/>
      <c r="Y1218" s="145"/>
      <c r="Z1218" s="145">
        <v>49.1</v>
      </c>
      <c r="AA1218" s="145">
        <f>Z1218*2677</f>
        <v>131440.70000000001</v>
      </c>
      <c r="AB1218" s="145"/>
      <c r="AC1218" s="145"/>
      <c r="AD1218" s="145"/>
      <c r="AE1218" s="145"/>
      <c r="AF1218" s="35">
        <v>2025</v>
      </c>
      <c r="AG1218" s="259"/>
      <c r="AH1218" s="29">
        <v>1153</v>
      </c>
      <c r="AI1218" s="29" t="s">
        <v>155</v>
      </c>
      <c r="AJ1218" s="29" t="str">
        <f t="shared" si="346"/>
        <v>1153.</v>
      </c>
      <c r="AL1218" s="30"/>
    </row>
    <row r="1219" spans="1:38" ht="22.5" customHeight="1" x14ac:dyDescent="0.25">
      <c r="A1219" s="143" t="str">
        <f t="shared" si="345"/>
        <v>1154.</v>
      </c>
      <c r="B1219" s="72" t="s">
        <v>515</v>
      </c>
      <c r="C1219" s="52">
        <v>1963</v>
      </c>
      <c r="D1219" s="143" t="s">
        <v>3015</v>
      </c>
      <c r="E1219" s="143" t="s">
        <v>3017</v>
      </c>
      <c r="F1219" s="52">
        <v>4</v>
      </c>
      <c r="G1219" s="52">
        <v>2</v>
      </c>
      <c r="H1219" s="8">
        <v>1260</v>
      </c>
      <c r="I1219" s="145">
        <v>859.4</v>
      </c>
      <c r="J1219" s="8">
        <v>859.4</v>
      </c>
      <c r="K1219" s="142">
        <v>70</v>
      </c>
      <c r="L1219" s="8">
        <f t="shared" si="347"/>
        <v>1102620</v>
      </c>
      <c r="M1219" s="8"/>
      <c r="N1219" s="8"/>
      <c r="O1219" s="8"/>
      <c r="P1219" s="145">
        <f t="shared" si="348"/>
        <v>1102620</v>
      </c>
      <c r="Q1219" s="8">
        <v>1102620</v>
      </c>
      <c r="R1219" s="142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145"/>
      <c r="AE1219" s="145"/>
      <c r="AF1219" s="35">
        <v>2025</v>
      </c>
      <c r="AG1219" s="259"/>
      <c r="AH1219" s="29">
        <v>1154</v>
      </c>
      <c r="AI1219" s="29" t="s">
        <v>155</v>
      </c>
      <c r="AJ1219" s="29" t="str">
        <f t="shared" si="346"/>
        <v>1154.</v>
      </c>
      <c r="AL1219" s="30"/>
    </row>
    <row r="1220" spans="1:38" ht="22.5" customHeight="1" x14ac:dyDescent="0.25">
      <c r="A1220" s="143" t="str">
        <f t="shared" si="345"/>
        <v>1155.</v>
      </c>
      <c r="B1220" s="71" t="s">
        <v>468</v>
      </c>
      <c r="C1220" s="52">
        <v>1975</v>
      </c>
      <c r="D1220" s="143" t="s">
        <v>3015</v>
      </c>
      <c r="E1220" s="143" t="s">
        <v>3017</v>
      </c>
      <c r="F1220" s="52">
        <v>2</v>
      </c>
      <c r="G1220" s="52">
        <v>2</v>
      </c>
      <c r="H1220" s="8">
        <v>731.6</v>
      </c>
      <c r="I1220" s="145">
        <v>691.6</v>
      </c>
      <c r="J1220" s="8">
        <v>627.5</v>
      </c>
      <c r="K1220" s="142">
        <v>32</v>
      </c>
      <c r="L1220" s="8">
        <f t="shared" si="347"/>
        <v>2806963.2</v>
      </c>
      <c r="M1220" s="8"/>
      <c r="N1220" s="8"/>
      <c r="O1220" s="8"/>
      <c r="P1220" s="145">
        <f t="shared" si="348"/>
        <v>2806963.2</v>
      </c>
      <c r="Q1220" s="8">
        <v>2806963.2</v>
      </c>
      <c r="R1220" s="142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35">
        <v>2025</v>
      </c>
      <c r="AG1220" s="259"/>
      <c r="AH1220" s="29">
        <v>1155</v>
      </c>
      <c r="AI1220" s="29" t="s">
        <v>155</v>
      </c>
      <c r="AJ1220" s="29" t="str">
        <f t="shared" si="346"/>
        <v>1155.</v>
      </c>
      <c r="AL1220" s="29"/>
    </row>
    <row r="1221" spans="1:38" ht="22.5" customHeight="1" x14ac:dyDescent="0.25">
      <c r="A1221" s="143" t="str">
        <f t="shared" si="345"/>
        <v>1156.</v>
      </c>
      <c r="B1221" s="72" t="s">
        <v>516</v>
      </c>
      <c r="C1221" s="52">
        <v>1971</v>
      </c>
      <c r="D1221" s="143" t="s">
        <v>3015</v>
      </c>
      <c r="E1221" s="143" t="s">
        <v>3017</v>
      </c>
      <c r="F1221" s="52">
        <v>2</v>
      </c>
      <c r="G1221" s="52">
        <v>2</v>
      </c>
      <c r="H1221" s="8">
        <v>557.6</v>
      </c>
      <c r="I1221" s="145">
        <v>505.4</v>
      </c>
      <c r="J1221" s="8">
        <v>505.4</v>
      </c>
      <c r="K1221" s="142">
        <v>28</v>
      </c>
      <c r="L1221" s="8">
        <f t="shared" si="347"/>
        <v>1368557</v>
      </c>
      <c r="M1221" s="8"/>
      <c r="N1221" s="8"/>
      <c r="O1221" s="8"/>
      <c r="P1221" s="145">
        <f t="shared" si="348"/>
        <v>1368557</v>
      </c>
      <c r="Q1221" s="8">
        <v>1368557</v>
      </c>
      <c r="R1221" s="142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145"/>
      <c r="AF1221" s="35">
        <v>2025</v>
      </c>
      <c r="AG1221" s="259"/>
      <c r="AH1221" s="29">
        <v>1156</v>
      </c>
      <c r="AI1221" s="29" t="s">
        <v>155</v>
      </c>
      <c r="AJ1221" s="29" t="str">
        <f t="shared" si="346"/>
        <v>1156.</v>
      </c>
      <c r="AL1221" s="30"/>
    </row>
    <row r="1222" spans="1:38" ht="22.5" customHeight="1" x14ac:dyDescent="0.25">
      <c r="A1222" s="143" t="str">
        <f t="shared" si="345"/>
        <v>1157.</v>
      </c>
      <c r="B1222" s="71" t="s">
        <v>1643</v>
      </c>
      <c r="C1222" s="52">
        <v>1971</v>
      </c>
      <c r="D1222" s="143" t="s">
        <v>3015</v>
      </c>
      <c r="E1222" s="143" t="s">
        <v>3016</v>
      </c>
      <c r="F1222" s="52">
        <v>2</v>
      </c>
      <c r="G1222" s="52">
        <v>2</v>
      </c>
      <c r="H1222" s="8">
        <v>502.5</v>
      </c>
      <c r="I1222" s="8">
        <v>289.7</v>
      </c>
      <c r="J1222" s="8">
        <v>289.7</v>
      </c>
      <c r="K1222" s="142">
        <v>27</v>
      </c>
      <c r="L1222" s="8">
        <f t="shared" si="347"/>
        <v>605061.80000000005</v>
      </c>
      <c r="M1222" s="8"/>
      <c r="N1222" s="8"/>
      <c r="O1222" s="8"/>
      <c r="P1222" s="145">
        <f t="shared" si="348"/>
        <v>605061.80000000005</v>
      </c>
      <c r="Q1222" s="8"/>
      <c r="R1222" s="142"/>
      <c r="S1222" s="8"/>
      <c r="T1222" s="8"/>
      <c r="U1222" s="8"/>
      <c r="V1222" s="8"/>
      <c r="W1222" s="8"/>
      <c r="X1222" s="8">
        <v>425.8</v>
      </c>
      <c r="Y1222" s="8">
        <f>X1222*1421</f>
        <v>605061.80000000005</v>
      </c>
      <c r="Z1222" s="8"/>
      <c r="AA1222" s="8"/>
      <c r="AB1222" s="8"/>
      <c r="AC1222" s="8"/>
      <c r="AD1222" s="8"/>
      <c r="AE1222" s="8"/>
      <c r="AF1222" s="35">
        <v>2025</v>
      </c>
      <c r="AG1222" s="259"/>
      <c r="AH1222" s="29">
        <v>1157</v>
      </c>
      <c r="AI1222" s="29" t="s">
        <v>155</v>
      </c>
      <c r="AJ1222" s="29" t="str">
        <f t="shared" si="346"/>
        <v>1157.</v>
      </c>
      <c r="AL1222" s="30"/>
    </row>
    <row r="1223" spans="1:38" ht="22.5" customHeight="1" x14ac:dyDescent="0.25">
      <c r="A1223" s="143" t="str">
        <f t="shared" si="345"/>
        <v>1158.</v>
      </c>
      <c r="B1223" s="71" t="s">
        <v>1644</v>
      </c>
      <c r="C1223" s="52">
        <v>1971</v>
      </c>
      <c r="D1223" s="143" t="s">
        <v>3015</v>
      </c>
      <c r="E1223" s="143" t="s">
        <v>3017</v>
      </c>
      <c r="F1223" s="52">
        <v>2</v>
      </c>
      <c r="G1223" s="52">
        <v>2</v>
      </c>
      <c r="H1223" s="8">
        <v>500.4</v>
      </c>
      <c r="I1223" s="8">
        <v>286.60000000000002</v>
      </c>
      <c r="J1223" s="8">
        <v>286.60000000000002</v>
      </c>
      <c r="K1223" s="142">
        <v>40</v>
      </c>
      <c r="L1223" s="8">
        <f t="shared" si="347"/>
        <v>700553</v>
      </c>
      <c r="M1223" s="8"/>
      <c r="N1223" s="8"/>
      <c r="O1223" s="8"/>
      <c r="P1223" s="145">
        <f t="shared" si="348"/>
        <v>700553</v>
      </c>
      <c r="Q1223" s="8"/>
      <c r="R1223" s="142"/>
      <c r="S1223" s="8"/>
      <c r="T1223" s="8"/>
      <c r="U1223" s="8"/>
      <c r="V1223" s="8"/>
      <c r="W1223" s="8"/>
      <c r="X1223" s="8">
        <v>493</v>
      </c>
      <c r="Y1223" s="8">
        <f>X1223*1421</f>
        <v>700553</v>
      </c>
      <c r="Z1223" s="8"/>
      <c r="AA1223" s="8"/>
      <c r="AB1223" s="8"/>
      <c r="AC1223" s="8"/>
      <c r="AD1223" s="8"/>
      <c r="AE1223" s="8"/>
      <c r="AF1223" s="35">
        <v>2025</v>
      </c>
      <c r="AG1223" s="259"/>
      <c r="AH1223" s="29">
        <v>1158</v>
      </c>
      <c r="AI1223" s="29" t="s">
        <v>155</v>
      </c>
      <c r="AJ1223" s="29" t="str">
        <f t="shared" si="346"/>
        <v>1158.</v>
      </c>
      <c r="AL1223" s="30"/>
    </row>
    <row r="1224" spans="1:38" ht="22.5" customHeight="1" x14ac:dyDescent="0.25">
      <c r="A1224" s="143" t="str">
        <f t="shared" si="345"/>
        <v>1159.</v>
      </c>
      <c r="B1224" s="71" t="s">
        <v>1648</v>
      </c>
      <c r="C1224" s="52">
        <v>1964</v>
      </c>
      <c r="D1224" s="220" t="s">
        <v>3015</v>
      </c>
      <c r="E1224" s="143" t="s">
        <v>3017</v>
      </c>
      <c r="F1224" s="58">
        <v>2</v>
      </c>
      <c r="G1224" s="58">
        <v>1</v>
      </c>
      <c r="H1224" s="145">
        <v>320.8</v>
      </c>
      <c r="I1224" s="145">
        <v>218.5</v>
      </c>
      <c r="J1224" s="145">
        <v>218.5</v>
      </c>
      <c r="K1224" s="3">
        <v>23</v>
      </c>
      <c r="L1224" s="8">
        <f t="shared" si="347"/>
        <v>4382016</v>
      </c>
      <c r="M1224" s="8"/>
      <c r="N1224" s="8"/>
      <c r="O1224" s="8"/>
      <c r="P1224" s="145">
        <f t="shared" si="348"/>
        <v>4382016</v>
      </c>
      <c r="Q1224" s="8"/>
      <c r="R1224" s="142"/>
      <c r="S1224" s="8"/>
      <c r="T1224" s="8"/>
      <c r="U1224" s="8"/>
      <c r="V1224" s="8"/>
      <c r="W1224" s="8"/>
      <c r="X1224" s="8">
        <v>1392</v>
      </c>
      <c r="Y1224" s="8">
        <f>X1224*3148</f>
        <v>4382016</v>
      </c>
      <c r="Z1224" s="8"/>
      <c r="AA1224" s="8"/>
      <c r="AB1224" s="8"/>
      <c r="AC1224" s="8"/>
      <c r="AD1224" s="8"/>
      <c r="AE1224" s="8"/>
      <c r="AF1224" s="35">
        <v>2025</v>
      </c>
      <c r="AG1224" s="259"/>
      <c r="AH1224" s="29">
        <v>1159</v>
      </c>
      <c r="AI1224" s="29" t="s">
        <v>155</v>
      </c>
      <c r="AJ1224" s="29" t="str">
        <f t="shared" si="346"/>
        <v>1159.</v>
      </c>
      <c r="AL1224" s="30"/>
    </row>
    <row r="1225" spans="1:38" ht="22.5" customHeight="1" x14ac:dyDescent="0.25">
      <c r="A1225" s="143" t="str">
        <f t="shared" si="345"/>
        <v>1160.</v>
      </c>
      <c r="B1225" s="71" t="s">
        <v>1651</v>
      </c>
      <c r="C1225" s="52">
        <v>1975</v>
      </c>
      <c r="D1225" s="220" t="s">
        <v>3015</v>
      </c>
      <c r="E1225" s="143" t="s">
        <v>3017</v>
      </c>
      <c r="F1225" s="58">
        <v>2</v>
      </c>
      <c r="G1225" s="58">
        <v>2</v>
      </c>
      <c r="H1225" s="145">
        <v>754</v>
      </c>
      <c r="I1225" s="145">
        <v>499.2</v>
      </c>
      <c r="J1225" s="145">
        <v>444</v>
      </c>
      <c r="K1225" s="3">
        <v>24</v>
      </c>
      <c r="L1225" s="8">
        <f t="shared" si="347"/>
        <v>165974</v>
      </c>
      <c r="M1225" s="8"/>
      <c r="N1225" s="8"/>
      <c r="O1225" s="8"/>
      <c r="P1225" s="145">
        <f t="shared" si="348"/>
        <v>165974</v>
      </c>
      <c r="Q1225" s="8"/>
      <c r="R1225" s="142"/>
      <c r="S1225" s="8"/>
      <c r="T1225" s="8"/>
      <c r="U1225" s="8"/>
      <c r="V1225" s="8"/>
      <c r="W1225" s="8"/>
      <c r="X1225" s="8"/>
      <c r="Y1225" s="8"/>
      <c r="Z1225" s="8">
        <v>62</v>
      </c>
      <c r="AA1225" s="8">
        <f>Z1225*2677</f>
        <v>165974</v>
      </c>
      <c r="AB1225" s="8"/>
      <c r="AC1225" s="8"/>
      <c r="AD1225" s="8"/>
      <c r="AE1225" s="8"/>
      <c r="AF1225" s="35">
        <v>2025</v>
      </c>
      <c r="AG1225" s="259"/>
      <c r="AH1225" s="29">
        <v>1160</v>
      </c>
      <c r="AI1225" s="29" t="s">
        <v>155</v>
      </c>
      <c r="AJ1225" s="29" t="str">
        <f t="shared" si="346"/>
        <v>1160.</v>
      </c>
      <c r="AL1225" s="30"/>
    </row>
    <row r="1226" spans="1:38" ht="22.5" customHeight="1" x14ac:dyDescent="0.25">
      <c r="A1226" s="143" t="str">
        <f t="shared" si="345"/>
        <v>1161.</v>
      </c>
      <c r="B1226" s="71" t="s">
        <v>1656</v>
      </c>
      <c r="C1226" s="52">
        <v>1970</v>
      </c>
      <c r="D1226" s="220" t="s">
        <v>3015</v>
      </c>
      <c r="E1226" s="143" t="s">
        <v>3017</v>
      </c>
      <c r="F1226" s="58">
        <v>2</v>
      </c>
      <c r="G1226" s="58">
        <v>2</v>
      </c>
      <c r="H1226" s="145">
        <v>568.5</v>
      </c>
      <c r="I1226" s="145">
        <v>522</v>
      </c>
      <c r="J1226" s="145">
        <v>522</v>
      </c>
      <c r="K1226" s="3">
        <v>24</v>
      </c>
      <c r="L1226" s="145">
        <f t="shared" si="347"/>
        <v>1987027</v>
      </c>
      <c r="M1226" s="145"/>
      <c r="N1226" s="145"/>
      <c r="O1226" s="145"/>
      <c r="P1226" s="145">
        <f t="shared" si="348"/>
        <v>1987027</v>
      </c>
      <c r="Q1226" s="145">
        <f>1555363+431664</f>
        <v>1987027</v>
      </c>
      <c r="R1226" s="3"/>
      <c r="S1226" s="145"/>
      <c r="T1226" s="8"/>
      <c r="U1226" s="8"/>
      <c r="V1226" s="145"/>
      <c r="W1226" s="145"/>
      <c r="X1226" s="145"/>
      <c r="Y1226" s="145"/>
      <c r="Z1226" s="145"/>
      <c r="AA1226" s="145"/>
      <c r="AB1226" s="43"/>
      <c r="AC1226" s="43"/>
      <c r="AD1226" s="145"/>
      <c r="AE1226" s="145"/>
      <c r="AF1226" s="35">
        <v>2025</v>
      </c>
      <c r="AG1226" s="259"/>
      <c r="AH1226" s="29">
        <v>1161</v>
      </c>
      <c r="AI1226" s="29" t="s">
        <v>155</v>
      </c>
      <c r="AJ1226" s="29" t="str">
        <f t="shared" si="346"/>
        <v>1161.</v>
      </c>
      <c r="AL1226" s="30"/>
    </row>
    <row r="1227" spans="1:38" ht="22.5" customHeight="1" x14ac:dyDescent="0.25">
      <c r="A1227" s="143" t="str">
        <f t="shared" si="345"/>
        <v>1162.</v>
      </c>
      <c r="B1227" s="72" t="s">
        <v>524</v>
      </c>
      <c r="C1227" s="52">
        <v>1973</v>
      </c>
      <c r="D1227" s="143" t="s">
        <v>3015</v>
      </c>
      <c r="E1227" s="143" t="s">
        <v>3017</v>
      </c>
      <c r="F1227" s="52">
        <v>2</v>
      </c>
      <c r="G1227" s="52">
        <v>2</v>
      </c>
      <c r="H1227" s="8">
        <v>570.29999999999995</v>
      </c>
      <c r="I1227" s="145">
        <v>526.29999999999995</v>
      </c>
      <c r="J1227" s="8">
        <v>526.29999999999995</v>
      </c>
      <c r="K1227" s="142">
        <v>22</v>
      </c>
      <c r="L1227" s="8">
        <f t="shared" si="347"/>
        <v>228640</v>
      </c>
      <c r="M1227" s="8"/>
      <c r="N1227" s="8"/>
      <c r="O1227" s="8"/>
      <c r="P1227" s="145">
        <f t="shared" si="348"/>
        <v>228640</v>
      </c>
      <c r="Q1227" s="8">
        <v>228640</v>
      </c>
      <c r="R1227" s="142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145"/>
      <c r="AF1227" s="35">
        <v>2025</v>
      </c>
      <c r="AG1227" s="259"/>
      <c r="AH1227" s="29">
        <v>1162</v>
      </c>
      <c r="AI1227" s="29" t="s">
        <v>155</v>
      </c>
      <c r="AJ1227" s="29" t="str">
        <f t="shared" si="346"/>
        <v>1162.</v>
      </c>
      <c r="AL1227" s="30"/>
    </row>
    <row r="1228" spans="1:38" ht="22.5" customHeight="1" x14ac:dyDescent="0.25">
      <c r="A1228" s="143" t="str">
        <f t="shared" si="345"/>
        <v>1163.</v>
      </c>
      <c r="B1228" s="71" t="s">
        <v>497</v>
      </c>
      <c r="C1228" s="52">
        <v>1976</v>
      </c>
      <c r="D1228" s="143" t="s">
        <v>3015</v>
      </c>
      <c r="E1228" s="143" t="s">
        <v>3016</v>
      </c>
      <c r="F1228" s="52">
        <v>5</v>
      </c>
      <c r="G1228" s="52">
        <v>4</v>
      </c>
      <c r="H1228" s="8">
        <v>3642.6</v>
      </c>
      <c r="I1228" s="145">
        <v>3366</v>
      </c>
      <c r="J1228" s="8">
        <v>3366</v>
      </c>
      <c r="K1228" s="142">
        <v>188</v>
      </c>
      <c r="L1228" s="8">
        <f t="shared" si="347"/>
        <v>862680</v>
      </c>
      <c r="M1228" s="8"/>
      <c r="N1228" s="8"/>
      <c r="O1228" s="8"/>
      <c r="P1228" s="145">
        <f t="shared" si="348"/>
        <v>862680</v>
      </c>
      <c r="Q1228" s="8">
        <v>862680</v>
      </c>
      <c r="R1228" s="142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35">
        <v>2025</v>
      </c>
      <c r="AG1228" s="259"/>
      <c r="AH1228" s="29">
        <v>1163</v>
      </c>
      <c r="AI1228" s="29" t="s">
        <v>155</v>
      </c>
      <c r="AJ1228" s="29" t="str">
        <f t="shared" si="346"/>
        <v>1163.</v>
      </c>
      <c r="AL1228" s="29"/>
    </row>
    <row r="1229" spans="1:38" ht="22.5" customHeight="1" x14ac:dyDescent="0.25">
      <c r="A1229" s="143" t="str">
        <f t="shared" si="345"/>
        <v>1164.</v>
      </c>
      <c r="B1229" s="72" t="s">
        <v>530</v>
      </c>
      <c r="C1229" s="52">
        <v>1969</v>
      </c>
      <c r="D1229" s="143" t="s">
        <v>3015</v>
      </c>
      <c r="E1229" s="143" t="s">
        <v>3017</v>
      </c>
      <c r="F1229" s="52">
        <v>2</v>
      </c>
      <c r="G1229" s="52">
        <v>2</v>
      </c>
      <c r="H1229" s="8">
        <v>571.1</v>
      </c>
      <c r="I1229" s="145">
        <v>521.79999999999995</v>
      </c>
      <c r="J1229" s="8">
        <v>521.79999999999995</v>
      </c>
      <c r="K1229" s="142">
        <v>33</v>
      </c>
      <c r="L1229" s="8">
        <f t="shared" si="347"/>
        <v>1594754.7</v>
      </c>
      <c r="M1229" s="8"/>
      <c r="N1229" s="8"/>
      <c r="O1229" s="8"/>
      <c r="P1229" s="145">
        <f t="shared" si="348"/>
        <v>1594754.7</v>
      </c>
      <c r="Q1229" s="8">
        <v>1594754.7</v>
      </c>
      <c r="R1229" s="142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145"/>
      <c r="AE1229" s="145"/>
      <c r="AF1229" s="35">
        <v>2025</v>
      </c>
      <c r="AG1229" s="259"/>
      <c r="AH1229" s="29">
        <v>1164</v>
      </c>
      <c r="AI1229" s="29" t="s">
        <v>155</v>
      </c>
      <c r="AJ1229" s="29" t="str">
        <f t="shared" si="346"/>
        <v>1164.</v>
      </c>
      <c r="AL1229" s="30"/>
    </row>
    <row r="1230" spans="1:38" ht="22.5" customHeight="1" x14ac:dyDescent="0.25">
      <c r="A1230" s="143" t="str">
        <f t="shared" si="345"/>
        <v>1165.</v>
      </c>
      <c r="B1230" s="72" t="s">
        <v>531</v>
      </c>
      <c r="C1230" s="52">
        <v>1977</v>
      </c>
      <c r="D1230" s="143" t="s">
        <v>3015</v>
      </c>
      <c r="E1230" s="143" t="s">
        <v>3017</v>
      </c>
      <c r="F1230" s="52">
        <v>2</v>
      </c>
      <c r="G1230" s="52">
        <v>1</v>
      </c>
      <c r="H1230" s="8">
        <v>390.7</v>
      </c>
      <c r="I1230" s="145">
        <v>263.89999999999998</v>
      </c>
      <c r="J1230" s="8">
        <v>263.89999999999998</v>
      </c>
      <c r="K1230" s="142">
        <v>19</v>
      </c>
      <c r="L1230" s="8">
        <f t="shared" si="347"/>
        <v>1299520</v>
      </c>
      <c r="M1230" s="8"/>
      <c r="N1230" s="8"/>
      <c r="O1230" s="8"/>
      <c r="P1230" s="145">
        <f t="shared" si="348"/>
        <v>1299520</v>
      </c>
      <c r="Q1230" s="8">
        <v>1299520</v>
      </c>
      <c r="R1230" s="142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145"/>
      <c r="AF1230" s="35">
        <v>2025</v>
      </c>
      <c r="AG1230" s="259"/>
      <c r="AH1230" s="29">
        <v>1165</v>
      </c>
      <c r="AI1230" s="29" t="s">
        <v>155</v>
      </c>
      <c r="AJ1230" s="29" t="str">
        <f t="shared" si="346"/>
        <v>1165.</v>
      </c>
      <c r="AL1230" s="30"/>
    </row>
    <row r="1231" spans="1:38" ht="22.5" customHeight="1" x14ac:dyDescent="0.25">
      <c r="A1231" s="143" t="str">
        <f t="shared" si="345"/>
        <v>1166.</v>
      </c>
      <c r="B1231" s="71" t="s">
        <v>499</v>
      </c>
      <c r="C1231" s="52">
        <v>1959</v>
      </c>
      <c r="D1231" s="143" t="s">
        <v>3015</v>
      </c>
      <c r="E1231" s="143" t="s">
        <v>3017</v>
      </c>
      <c r="F1231" s="52">
        <v>2</v>
      </c>
      <c r="G1231" s="52">
        <v>2</v>
      </c>
      <c r="H1231" s="8">
        <v>453.7</v>
      </c>
      <c r="I1231" s="145">
        <v>289.89999999999998</v>
      </c>
      <c r="J1231" s="8">
        <v>289.60000000000002</v>
      </c>
      <c r="K1231" s="142">
        <v>13</v>
      </c>
      <c r="L1231" s="8">
        <f t="shared" si="347"/>
        <v>1713028.9</v>
      </c>
      <c r="M1231" s="8"/>
      <c r="N1231" s="8"/>
      <c r="O1231" s="8"/>
      <c r="P1231" s="145">
        <f t="shared" si="348"/>
        <v>1713028.9</v>
      </c>
      <c r="Q1231" s="8">
        <f>1473736.9+239292</f>
        <v>1713028.9</v>
      </c>
      <c r="R1231" s="142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35">
        <v>2025</v>
      </c>
      <c r="AG1231" s="259"/>
      <c r="AH1231" s="29">
        <v>1166</v>
      </c>
      <c r="AI1231" s="29" t="s">
        <v>155</v>
      </c>
      <c r="AJ1231" s="29" t="str">
        <f t="shared" si="346"/>
        <v>1166.</v>
      </c>
      <c r="AL1231" s="29"/>
    </row>
    <row r="1232" spans="1:38" ht="22.5" customHeight="1" x14ac:dyDescent="0.25">
      <c r="A1232" s="143" t="str">
        <f t="shared" si="345"/>
        <v>1167.</v>
      </c>
      <c r="B1232" s="72" t="s">
        <v>449</v>
      </c>
      <c r="C1232" s="52">
        <v>1958</v>
      </c>
      <c r="D1232" s="143" t="s">
        <v>3015</v>
      </c>
      <c r="E1232" s="143" t="s">
        <v>3017</v>
      </c>
      <c r="F1232" s="52">
        <v>2</v>
      </c>
      <c r="G1232" s="52">
        <v>1</v>
      </c>
      <c r="H1232" s="8">
        <v>436.6</v>
      </c>
      <c r="I1232" s="145">
        <v>284.7</v>
      </c>
      <c r="J1232" s="8">
        <v>284.7</v>
      </c>
      <c r="K1232" s="142">
        <v>14</v>
      </c>
      <c r="L1232" s="8">
        <f t="shared" si="347"/>
        <v>185869</v>
      </c>
      <c r="M1232" s="8"/>
      <c r="N1232" s="8"/>
      <c r="O1232" s="8"/>
      <c r="P1232" s="145">
        <f t="shared" si="348"/>
        <v>185869</v>
      </c>
      <c r="Q1232" s="8">
        <f>150144+35725</f>
        <v>185869</v>
      </c>
      <c r="R1232" s="142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45"/>
      <c r="AF1232" s="35">
        <v>2025</v>
      </c>
      <c r="AG1232" s="259"/>
      <c r="AH1232" s="29">
        <v>1167</v>
      </c>
      <c r="AI1232" s="29" t="s">
        <v>155</v>
      </c>
      <c r="AJ1232" s="29" t="str">
        <f t="shared" si="346"/>
        <v>1167.</v>
      </c>
      <c r="AL1232" s="30"/>
    </row>
    <row r="1233" spans="1:38" ht="22.5" customHeight="1" x14ac:dyDescent="0.25">
      <c r="A1233" s="143" t="str">
        <f t="shared" si="345"/>
        <v>1168.</v>
      </c>
      <c r="B1233" s="54" t="s">
        <v>501</v>
      </c>
      <c r="C1233" s="52">
        <v>1958</v>
      </c>
      <c r="D1233" s="143" t="s">
        <v>3015</v>
      </c>
      <c r="E1233" s="143" t="s">
        <v>3017</v>
      </c>
      <c r="F1233" s="52">
        <v>2</v>
      </c>
      <c r="G1233" s="52">
        <v>1</v>
      </c>
      <c r="H1233" s="8">
        <v>422.5</v>
      </c>
      <c r="I1233" s="145">
        <v>274.2</v>
      </c>
      <c r="J1233" s="8">
        <v>274.2</v>
      </c>
      <c r="K1233" s="142">
        <v>19</v>
      </c>
      <c r="L1233" s="8">
        <f t="shared" si="347"/>
        <v>150144</v>
      </c>
      <c r="M1233" s="8"/>
      <c r="N1233" s="8"/>
      <c r="O1233" s="8"/>
      <c r="P1233" s="145">
        <f t="shared" si="348"/>
        <v>150144</v>
      </c>
      <c r="Q1233" s="8">
        <v>150144</v>
      </c>
      <c r="R1233" s="142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45"/>
      <c r="AF1233" s="35">
        <v>2025</v>
      </c>
      <c r="AG1233" s="259"/>
      <c r="AH1233" s="29">
        <v>1168</v>
      </c>
      <c r="AI1233" s="29" t="s">
        <v>155</v>
      </c>
      <c r="AJ1233" s="29" t="str">
        <f t="shared" si="346"/>
        <v>1168.</v>
      </c>
      <c r="AL1233" s="30"/>
    </row>
    <row r="1234" spans="1:38" ht="22.5" customHeight="1" x14ac:dyDescent="0.25">
      <c r="A1234" s="143" t="str">
        <f t="shared" si="345"/>
        <v>1169.</v>
      </c>
      <c r="B1234" s="71" t="s">
        <v>502</v>
      </c>
      <c r="C1234" s="52">
        <v>1957</v>
      </c>
      <c r="D1234" s="143" t="s">
        <v>3015</v>
      </c>
      <c r="E1234" s="143" t="s">
        <v>3017</v>
      </c>
      <c r="F1234" s="52">
        <v>2</v>
      </c>
      <c r="G1234" s="52">
        <v>1</v>
      </c>
      <c r="H1234" s="8">
        <v>371.3</v>
      </c>
      <c r="I1234" s="145">
        <v>254.2</v>
      </c>
      <c r="J1234" s="8">
        <v>254.2</v>
      </c>
      <c r="K1234" s="142">
        <v>18</v>
      </c>
      <c r="L1234" s="8">
        <f t="shared" si="347"/>
        <v>1217069.8999999999</v>
      </c>
      <c r="M1234" s="8"/>
      <c r="N1234" s="8"/>
      <c r="O1234" s="8"/>
      <c r="P1234" s="145">
        <f t="shared" si="348"/>
        <v>1217069.8999999999</v>
      </c>
      <c r="Q1234" s="8">
        <f>1181344.9+35725</f>
        <v>1217069.8999999999</v>
      </c>
      <c r="R1234" s="142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35">
        <v>2025</v>
      </c>
      <c r="AG1234" s="259"/>
      <c r="AH1234" s="29">
        <v>1169</v>
      </c>
      <c r="AI1234" s="29" t="s">
        <v>155</v>
      </c>
      <c r="AJ1234" s="29" t="str">
        <f t="shared" si="346"/>
        <v>1169.</v>
      </c>
      <c r="AL1234" s="29"/>
    </row>
    <row r="1235" spans="1:38" ht="22.5" customHeight="1" x14ac:dyDescent="0.25">
      <c r="A1235" s="143" t="str">
        <f t="shared" si="345"/>
        <v>1170.</v>
      </c>
      <c r="B1235" s="71" t="s">
        <v>481</v>
      </c>
      <c r="C1235" s="52">
        <v>1969</v>
      </c>
      <c r="D1235" s="143" t="s">
        <v>3015</v>
      </c>
      <c r="E1235" s="143" t="s">
        <v>3017</v>
      </c>
      <c r="F1235" s="52">
        <v>2</v>
      </c>
      <c r="G1235" s="52">
        <v>3</v>
      </c>
      <c r="H1235" s="8">
        <v>958.7</v>
      </c>
      <c r="I1235" s="145">
        <v>884.6</v>
      </c>
      <c r="J1235" s="8">
        <v>884.6</v>
      </c>
      <c r="K1235" s="142">
        <v>42</v>
      </c>
      <c r="L1235" s="8">
        <f t="shared" si="347"/>
        <v>905556</v>
      </c>
      <c r="M1235" s="8"/>
      <c r="N1235" s="8"/>
      <c r="O1235" s="8"/>
      <c r="P1235" s="145">
        <f t="shared" si="348"/>
        <v>905556</v>
      </c>
      <c r="Q1235" s="8">
        <v>905556</v>
      </c>
      <c r="R1235" s="142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35">
        <v>2025</v>
      </c>
      <c r="AG1235" s="259"/>
      <c r="AH1235" s="29">
        <v>1170</v>
      </c>
      <c r="AI1235" s="29" t="s">
        <v>155</v>
      </c>
      <c r="AJ1235" s="29" t="str">
        <f t="shared" si="346"/>
        <v>1170.</v>
      </c>
      <c r="AL1235" s="29"/>
    </row>
    <row r="1236" spans="1:38" ht="22.5" customHeight="1" x14ac:dyDescent="0.25">
      <c r="A1236" s="143" t="str">
        <f t="shared" si="345"/>
        <v>1171.</v>
      </c>
      <c r="B1236" s="77" t="s">
        <v>425</v>
      </c>
      <c r="C1236" s="52">
        <v>1949</v>
      </c>
      <c r="D1236" s="220" t="s">
        <v>3015</v>
      </c>
      <c r="E1236" s="143" t="s">
        <v>3017</v>
      </c>
      <c r="F1236" s="58">
        <v>2</v>
      </c>
      <c r="G1236" s="58">
        <v>2</v>
      </c>
      <c r="H1236" s="145">
        <v>890.5</v>
      </c>
      <c r="I1236" s="145">
        <v>833.7</v>
      </c>
      <c r="J1236" s="145">
        <v>787.8</v>
      </c>
      <c r="K1236" s="3">
        <v>24</v>
      </c>
      <c r="L1236" s="145">
        <f t="shared" si="347"/>
        <v>2021159.7</v>
      </c>
      <c r="M1236" s="145"/>
      <c r="N1236" s="145"/>
      <c r="O1236" s="145"/>
      <c r="P1236" s="145">
        <f t="shared" si="348"/>
        <v>2021159.7</v>
      </c>
      <c r="Q1236" s="145">
        <v>2021159.7</v>
      </c>
      <c r="R1236" s="3"/>
      <c r="S1236" s="145"/>
      <c r="T1236" s="145"/>
      <c r="U1236" s="145"/>
      <c r="V1236" s="145"/>
      <c r="W1236" s="145"/>
      <c r="X1236" s="145"/>
      <c r="Y1236" s="145"/>
      <c r="Z1236" s="145"/>
      <c r="AA1236" s="145"/>
      <c r="AB1236" s="145"/>
      <c r="AC1236" s="145"/>
      <c r="AD1236" s="145"/>
      <c r="AE1236" s="145"/>
      <c r="AF1236" s="35">
        <v>2025</v>
      </c>
      <c r="AG1236" s="259"/>
      <c r="AH1236" s="29">
        <v>1171</v>
      </c>
      <c r="AI1236" s="29" t="s">
        <v>155</v>
      </c>
      <c r="AJ1236" s="29" t="str">
        <f t="shared" si="346"/>
        <v>1171.</v>
      </c>
      <c r="AL1236" s="30"/>
    </row>
    <row r="1237" spans="1:38" ht="22.5" customHeight="1" x14ac:dyDescent="0.25">
      <c r="A1237" s="143" t="str">
        <f t="shared" si="345"/>
        <v>1172.</v>
      </c>
      <c r="B1237" s="77" t="s">
        <v>426</v>
      </c>
      <c r="C1237" s="52">
        <v>1952</v>
      </c>
      <c r="D1237" s="220" t="s">
        <v>3015</v>
      </c>
      <c r="E1237" s="143" t="s">
        <v>3017</v>
      </c>
      <c r="F1237" s="58">
        <v>2</v>
      </c>
      <c r="G1237" s="58">
        <v>2</v>
      </c>
      <c r="H1237" s="145">
        <v>783.9</v>
      </c>
      <c r="I1237" s="145">
        <v>716.9</v>
      </c>
      <c r="J1237" s="145">
        <v>716.9</v>
      </c>
      <c r="K1237" s="3">
        <v>19</v>
      </c>
      <c r="L1237" s="145">
        <f t="shared" si="347"/>
        <v>455124</v>
      </c>
      <c r="M1237" s="145"/>
      <c r="N1237" s="145"/>
      <c r="O1237" s="145"/>
      <c r="P1237" s="145">
        <f t="shared" si="348"/>
        <v>455124</v>
      </c>
      <c r="Q1237" s="145">
        <v>455124</v>
      </c>
      <c r="R1237" s="3"/>
      <c r="S1237" s="145"/>
      <c r="T1237" s="145"/>
      <c r="U1237" s="145"/>
      <c r="V1237" s="145"/>
      <c r="W1237" s="145"/>
      <c r="X1237" s="145"/>
      <c r="Y1237" s="145"/>
      <c r="Z1237" s="145"/>
      <c r="AA1237" s="145"/>
      <c r="AB1237" s="145"/>
      <c r="AC1237" s="145"/>
      <c r="AD1237" s="145"/>
      <c r="AE1237" s="145"/>
      <c r="AF1237" s="35">
        <v>2025</v>
      </c>
      <c r="AG1237" s="259"/>
      <c r="AH1237" s="29">
        <v>1172</v>
      </c>
      <c r="AI1237" s="29" t="s">
        <v>155</v>
      </c>
      <c r="AJ1237" s="29" t="str">
        <f t="shared" si="346"/>
        <v>1172.</v>
      </c>
      <c r="AL1237" s="30"/>
    </row>
    <row r="1238" spans="1:38" ht="22.5" customHeight="1" x14ac:dyDescent="0.25">
      <c r="A1238" s="143" t="str">
        <f t="shared" si="345"/>
        <v>1173.</v>
      </c>
      <c r="B1238" s="71" t="s">
        <v>482</v>
      </c>
      <c r="C1238" s="52">
        <v>1970</v>
      </c>
      <c r="D1238" s="143" t="s">
        <v>3015</v>
      </c>
      <c r="E1238" s="143" t="s">
        <v>3017</v>
      </c>
      <c r="F1238" s="52">
        <v>2</v>
      </c>
      <c r="G1238" s="52">
        <v>3</v>
      </c>
      <c r="H1238" s="8">
        <v>998.4</v>
      </c>
      <c r="I1238" s="145">
        <v>923.2</v>
      </c>
      <c r="J1238" s="8">
        <v>923.2</v>
      </c>
      <c r="K1238" s="142">
        <v>27</v>
      </c>
      <c r="L1238" s="8">
        <f t="shared" si="347"/>
        <v>905556</v>
      </c>
      <c r="M1238" s="8"/>
      <c r="N1238" s="8"/>
      <c r="O1238" s="8"/>
      <c r="P1238" s="145">
        <f t="shared" si="348"/>
        <v>905556</v>
      </c>
      <c r="Q1238" s="8">
        <v>905556</v>
      </c>
      <c r="R1238" s="142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35">
        <v>2025</v>
      </c>
      <c r="AG1238" s="259"/>
      <c r="AH1238" s="29">
        <v>1173</v>
      </c>
      <c r="AI1238" s="29" t="s">
        <v>155</v>
      </c>
      <c r="AJ1238" s="29" t="str">
        <f t="shared" si="346"/>
        <v>1173.</v>
      </c>
      <c r="AL1238" s="29"/>
    </row>
    <row r="1239" spans="1:38" ht="22.5" customHeight="1" x14ac:dyDescent="0.25">
      <c r="A1239" s="143" t="str">
        <f t="shared" si="345"/>
        <v>1174.</v>
      </c>
      <c r="B1239" s="71" t="s">
        <v>483</v>
      </c>
      <c r="C1239" s="52">
        <v>1956</v>
      </c>
      <c r="D1239" s="143" t="s">
        <v>3015</v>
      </c>
      <c r="E1239" s="143" t="s">
        <v>3017</v>
      </c>
      <c r="F1239" s="52">
        <v>2</v>
      </c>
      <c r="G1239" s="52">
        <v>3</v>
      </c>
      <c r="H1239" s="8">
        <v>1481.6</v>
      </c>
      <c r="I1239" s="145">
        <v>1363</v>
      </c>
      <c r="J1239" s="8">
        <v>1363</v>
      </c>
      <c r="K1239" s="142">
        <v>39</v>
      </c>
      <c r="L1239" s="8">
        <f t="shared" si="347"/>
        <v>858636</v>
      </c>
      <c r="M1239" s="8"/>
      <c r="N1239" s="8"/>
      <c r="O1239" s="8"/>
      <c r="P1239" s="145">
        <f t="shared" si="348"/>
        <v>858636</v>
      </c>
      <c r="Q1239" s="8">
        <v>858636</v>
      </c>
      <c r="R1239" s="142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35">
        <v>2025</v>
      </c>
      <c r="AG1239" s="259"/>
      <c r="AH1239" s="29">
        <v>1174</v>
      </c>
      <c r="AI1239" s="29" t="s">
        <v>155</v>
      </c>
      <c r="AJ1239" s="29" t="str">
        <f t="shared" si="346"/>
        <v>1174.</v>
      </c>
      <c r="AL1239" s="29"/>
    </row>
    <row r="1240" spans="1:38" ht="22.5" customHeight="1" x14ac:dyDescent="0.25">
      <c r="A1240" s="143" t="str">
        <f t="shared" si="345"/>
        <v>1175.</v>
      </c>
      <c r="B1240" s="71" t="s">
        <v>485</v>
      </c>
      <c r="C1240" s="52">
        <v>1951</v>
      </c>
      <c r="D1240" s="143" t="s">
        <v>3015</v>
      </c>
      <c r="E1240" s="143" t="s">
        <v>3017</v>
      </c>
      <c r="F1240" s="52">
        <v>2</v>
      </c>
      <c r="G1240" s="52">
        <v>2</v>
      </c>
      <c r="H1240" s="8">
        <v>617.1</v>
      </c>
      <c r="I1240" s="145">
        <v>542.6</v>
      </c>
      <c r="J1240" s="8">
        <v>542.6</v>
      </c>
      <c r="K1240" s="142">
        <v>27</v>
      </c>
      <c r="L1240" s="8">
        <f t="shared" si="347"/>
        <v>1548865.4</v>
      </c>
      <c r="M1240" s="8"/>
      <c r="N1240" s="8"/>
      <c r="O1240" s="8"/>
      <c r="P1240" s="145">
        <f t="shared" si="348"/>
        <v>1548865.4</v>
      </c>
      <c r="Q1240" s="8">
        <v>1548865.4</v>
      </c>
      <c r="R1240" s="142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35">
        <v>2025</v>
      </c>
      <c r="AG1240" s="259"/>
      <c r="AH1240" s="29">
        <v>1175</v>
      </c>
      <c r="AI1240" s="29" t="s">
        <v>155</v>
      </c>
      <c r="AJ1240" s="29" t="str">
        <f t="shared" si="346"/>
        <v>1175.</v>
      </c>
      <c r="AL1240" s="29"/>
    </row>
    <row r="1241" spans="1:38" ht="22.5" customHeight="1" x14ac:dyDescent="0.25">
      <c r="A1241" s="143" t="str">
        <f t="shared" si="345"/>
        <v>1176.</v>
      </c>
      <c r="B1241" s="71" t="s">
        <v>486</v>
      </c>
      <c r="C1241" s="52">
        <v>1972</v>
      </c>
      <c r="D1241" s="143" t="s">
        <v>3015</v>
      </c>
      <c r="E1241" s="143" t="s">
        <v>3017</v>
      </c>
      <c r="F1241" s="52">
        <v>2</v>
      </c>
      <c r="G1241" s="52">
        <v>3</v>
      </c>
      <c r="H1241" s="8">
        <v>976.1</v>
      </c>
      <c r="I1241" s="145">
        <v>899.8</v>
      </c>
      <c r="J1241" s="8">
        <v>899.8</v>
      </c>
      <c r="K1241" s="142">
        <v>31</v>
      </c>
      <c r="L1241" s="8">
        <f t="shared" si="347"/>
        <v>905556</v>
      </c>
      <c r="M1241" s="8"/>
      <c r="N1241" s="8"/>
      <c r="O1241" s="8"/>
      <c r="P1241" s="145">
        <f t="shared" si="348"/>
        <v>905556</v>
      </c>
      <c r="Q1241" s="8">
        <v>905556</v>
      </c>
      <c r="R1241" s="142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35">
        <v>2025</v>
      </c>
      <c r="AG1241" s="259"/>
      <c r="AH1241" s="29">
        <v>1176</v>
      </c>
      <c r="AI1241" s="29" t="s">
        <v>155</v>
      </c>
      <c r="AJ1241" s="29" t="str">
        <f t="shared" si="346"/>
        <v>1176.</v>
      </c>
      <c r="AL1241" s="29"/>
    </row>
    <row r="1242" spans="1:38" ht="22.5" customHeight="1" x14ac:dyDescent="0.25">
      <c r="A1242" s="143" t="str">
        <f t="shared" si="345"/>
        <v>1177.</v>
      </c>
      <c r="B1242" s="71" t="s">
        <v>487</v>
      </c>
      <c r="C1242" s="52">
        <v>1973</v>
      </c>
      <c r="D1242" s="143" t="s">
        <v>3015</v>
      </c>
      <c r="E1242" s="143" t="s">
        <v>3017</v>
      </c>
      <c r="F1242" s="52">
        <v>2</v>
      </c>
      <c r="G1242" s="52">
        <v>3</v>
      </c>
      <c r="H1242" s="8">
        <v>987</v>
      </c>
      <c r="I1242" s="145">
        <v>911.8</v>
      </c>
      <c r="J1242" s="8">
        <v>911.8</v>
      </c>
      <c r="K1242" s="142">
        <v>39</v>
      </c>
      <c r="L1242" s="8">
        <f t="shared" si="347"/>
        <v>977436</v>
      </c>
      <c r="M1242" s="8"/>
      <c r="N1242" s="8"/>
      <c r="O1242" s="8"/>
      <c r="P1242" s="145">
        <f t="shared" si="348"/>
        <v>977436</v>
      </c>
      <c r="Q1242" s="8">
        <v>977436</v>
      </c>
      <c r="R1242" s="142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35">
        <v>2025</v>
      </c>
      <c r="AG1242" s="259"/>
      <c r="AH1242" s="29">
        <v>1177</v>
      </c>
      <c r="AI1242" s="29" t="s">
        <v>155</v>
      </c>
      <c r="AJ1242" s="29" t="str">
        <f t="shared" si="346"/>
        <v>1177.</v>
      </c>
      <c r="AL1242" s="29"/>
    </row>
    <row r="1243" spans="1:38" ht="22.5" customHeight="1" x14ac:dyDescent="0.25">
      <c r="A1243" s="143" t="str">
        <f t="shared" si="345"/>
        <v>1178.</v>
      </c>
      <c r="B1243" s="71" t="s">
        <v>1687</v>
      </c>
      <c r="C1243" s="52">
        <v>1964</v>
      </c>
      <c r="D1243" s="143" t="s">
        <v>3015</v>
      </c>
      <c r="E1243" s="143" t="s">
        <v>3018</v>
      </c>
      <c r="F1243" s="52">
        <v>2</v>
      </c>
      <c r="G1243" s="52">
        <v>2</v>
      </c>
      <c r="H1243" s="8">
        <v>739.4</v>
      </c>
      <c r="I1243" s="8">
        <v>653.20000000000005</v>
      </c>
      <c r="J1243" s="8">
        <v>653.20000000000005</v>
      </c>
      <c r="K1243" s="142">
        <v>24</v>
      </c>
      <c r="L1243" s="145">
        <f t="shared" si="347"/>
        <v>261885</v>
      </c>
      <c r="M1243" s="145"/>
      <c r="N1243" s="145"/>
      <c r="O1243" s="145"/>
      <c r="P1243" s="145">
        <f t="shared" si="348"/>
        <v>261885</v>
      </c>
      <c r="Q1243" s="145">
        <v>261885</v>
      </c>
      <c r="R1243" s="3"/>
      <c r="S1243" s="145"/>
      <c r="T1243" s="8"/>
      <c r="U1243" s="8"/>
      <c r="V1243" s="145"/>
      <c r="W1243" s="145"/>
      <c r="X1243" s="145"/>
      <c r="Y1243" s="145"/>
      <c r="Z1243" s="145"/>
      <c r="AA1243" s="145"/>
      <c r="AB1243" s="8"/>
      <c r="AC1243" s="8"/>
      <c r="AD1243" s="145"/>
      <c r="AE1243" s="145"/>
      <c r="AF1243" s="35">
        <v>2025</v>
      </c>
      <c r="AG1243" s="259"/>
      <c r="AH1243" s="29">
        <v>1178</v>
      </c>
      <c r="AI1243" s="29" t="s">
        <v>155</v>
      </c>
      <c r="AJ1243" s="29" t="str">
        <f t="shared" si="346"/>
        <v>1178.</v>
      </c>
      <c r="AL1243" s="30"/>
    </row>
    <row r="1244" spans="1:38" ht="22.5" customHeight="1" x14ac:dyDescent="0.25">
      <c r="A1244" s="143" t="str">
        <f t="shared" si="345"/>
        <v>1179.</v>
      </c>
      <c r="B1244" s="71" t="s">
        <v>488</v>
      </c>
      <c r="C1244" s="52">
        <v>1951</v>
      </c>
      <c r="D1244" s="143" t="s">
        <v>3015</v>
      </c>
      <c r="E1244" s="143" t="s">
        <v>3017</v>
      </c>
      <c r="F1244" s="52">
        <v>2</v>
      </c>
      <c r="G1244" s="52">
        <v>2</v>
      </c>
      <c r="H1244" s="8">
        <v>780.9</v>
      </c>
      <c r="I1244" s="145">
        <v>712.2</v>
      </c>
      <c r="J1244" s="8">
        <v>712.2</v>
      </c>
      <c r="K1244" s="142">
        <v>22</v>
      </c>
      <c r="L1244" s="8">
        <f t="shared" si="347"/>
        <v>455124</v>
      </c>
      <c r="M1244" s="8"/>
      <c r="N1244" s="8"/>
      <c r="O1244" s="8"/>
      <c r="P1244" s="145">
        <f t="shared" si="348"/>
        <v>455124</v>
      </c>
      <c r="Q1244" s="8">
        <v>455124</v>
      </c>
      <c r="R1244" s="142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35">
        <v>2025</v>
      </c>
      <c r="AG1244" s="259"/>
      <c r="AH1244" s="29">
        <v>1179</v>
      </c>
      <c r="AI1244" s="29" t="s">
        <v>155</v>
      </c>
      <c r="AJ1244" s="29" t="str">
        <f t="shared" si="346"/>
        <v>1179.</v>
      </c>
      <c r="AL1244" s="29"/>
    </row>
    <row r="1245" spans="1:38" ht="22.5" customHeight="1" x14ac:dyDescent="0.25">
      <c r="A1245" s="143" t="str">
        <f t="shared" si="345"/>
        <v>1180.</v>
      </c>
      <c r="B1245" s="77" t="s">
        <v>1134</v>
      </c>
      <c r="C1245" s="52">
        <v>1951</v>
      </c>
      <c r="D1245" s="220" t="s">
        <v>3015</v>
      </c>
      <c r="E1245" s="143" t="s">
        <v>3017</v>
      </c>
      <c r="F1245" s="58">
        <v>2</v>
      </c>
      <c r="G1245" s="58">
        <v>2</v>
      </c>
      <c r="H1245" s="145">
        <v>855</v>
      </c>
      <c r="I1245" s="145">
        <v>573.1</v>
      </c>
      <c r="J1245" s="145">
        <v>522.5</v>
      </c>
      <c r="K1245" s="3">
        <v>23</v>
      </c>
      <c r="L1245" s="145">
        <f t="shared" si="347"/>
        <v>300288</v>
      </c>
      <c r="M1245" s="145"/>
      <c r="N1245" s="145"/>
      <c r="O1245" s="145"/>
      <c r="P1245" s="145">
        <f t="shared" si="348"/>
        <v>300288</v>
      </c>
      <c r="Q1245" s="145">
        <v>300288</v>
      </c>
      <c r="R1245" s="3"/>
      <c r="S1245" s="145"/>
      <c r="T1245" s="145"/>
      <c r="U1245" s="145"/>
      <c r="V1245" s="145"/>
      <c r="W1245" s="145"/>
      <c r="X1245" s="145"/>
      <c r="Y1245" s="145"/>
      <c r="Z1245" s="145"/>
      <c r="AA1245" s="145"/>
      <c r="AB1245" s="145"/>
      <c r="AC1245" s="145"/>
      <c r="AD1245" s="145"/>
      <c r="AE1245" s="145"/>
      <c r="AF1245" s="35">
        <v>2025</v>
      </c>
      <c r="AG1245" s="259"/>
      <c r="AH1245" s="29">
        <v>1180</v>
      </c>
      <c r="AI1245" s="29" t="s">
        <v>155</v>
      </c>
      <c r="AJ1245" s="29" t="str">
        <f t="shared" si="346"/>
        <v>1180.</v>
      </c>
      <c r="AL1245" s="30"/>
    </row>
    <row r="1246" spans="1:38" ht="22.5" customHeight="1" x14ac:dyDescent="0.25">
      <c r="A1246" s="143" t="str">
        <f t="shared" si="345"/>
        <v>1181.</v>
      </c>
      <c r="B1246" s="71" t="s">
        <v>489</v>
      </c>
      <c r="C1246" s="52">
        <v>1954</v>
      </c>
      <c r="D1246" s="143" t="s">
        <v>3015</v>
      </c>
      <c r="E1246" s="143" t="s">
        <v>3017</v>
      </c>
      <c r="F1246" s="52">
        <v>2</v>
      </c>
      <c r="G1246" s="52">
        <v>2</v>
      </c>
      <c r="H1246" s="8">
        <v>955.9</v>
      </c>
      <c r="I1246" s="145">
        <v>876.8</v>
      </c>
      <c r="J1246" s="8">
        <v>876.8</v>
      </c>
      <c r="K1246" s="142">
        <v>22</v>
      </c>
      <c r="L1246" s="8">
        <f t="shared" si="347"/>
        <v>2201468.1</v>
      </c>
      <c r="M1246" s="8"/>
      <c r="N1246" s="8"/>
      <c r="O1246" s="8"/>
      <c r="P1246" s="145">
        <f t="shared" si="348"/>
        <v>2201468.1</v>
      </c>
      <c r="Q1246" s="8">
        <v>2201468.1</v>
      </c>
      <c r="R1246" s="142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35">
        <v>2025</v>
      </c>
      <c r="AG1246" s="259"/>
      <c r="AH1246" s="29">
        <v>1181</v>
      </c>
      <c r="AI1246" s="29" t="s">
        <v>155</v>
      </c>
      <c r="AJ1246" s="29" t="str">
        <f t="shared" si="346"/>
        <v>1181.</v>
      </c>
      <c r="AL1246" s="29"/>
    </row>
    <row r="1247" spans="1:38" ht="22.5" customHeight="1" x14ac:dyDescent="0.25">
      <c r="A1247" s="143" t="str">
        <f t="shared" si="345"/>
        <v>1182.</v>
      </c>
      <c r="B1247" s="71" t="s">
        <v>1688</v>
      </c>
      <c r="C1247" s="52">
        <v>1962</v>
      </c>
      <c r="D1247" s="220" t="s">
        <v>3015</v>
      </c>
      <c r="E1247" s="143" t="s">
        <v>3017</v>
      </c>
      <c r="F1247" s="58">
        <v>2</v>
      </c>
      <c r="G1247" s="58">
        <v>2</v>
      </c>
      <c r="H1247" s="145">
        <v>617.6</v>
      </c>
      <c r="I1247" s="145">
        <v>577.9</v>
      </c>
      <c r="J1247" s="145">
        <v>577.9</v>
      </c>
      <c r="K1247" s="3">
        <v>24</v>
      </c>
      <c r="L1247" s="145">
        <f t="shared" si="347"/>
        <v>369720</v>
      </c>
      <c r="M1247" s="145"/>
      <c r="N1247" s="145"/>
      <c r="O1247" s="145"/>
      <c r="P1247" s="145">
        <f t="shared" si="348"/>
        <v>369720</v>
      </c>
      <c r="Q1247" s="145">
        <v>369720</v>
      </c>
      <c r="R1247" s="3"/>
      <c r="S1247" s="145"/>
      <c r="T1247" s="8"/>
      <c r="U1247" s="8"/>
      <c r="V1247" s="145"/>
      <c r="W1247" s="145"/>
      <c r="X1247" s="145"/>
      <c r="Y1247" s="145"/>
      <c r="Z1247" s="145"/>
      <c r="AA1247" s="145"/>
      <c r="AB1247" s="43"/>
      <c r="AC1247" s="43"/>
      <c r="AD1247" s="145"/>
      <c r="AE1247" s="145"/>
      <c r="AF1247" s="35">
        <v>2025</v>
      </c>
      <c r="AG1247" s="259"/>
      <c r="AH1247" s="29">
        <v>1182</v>
      </c>
      <c r="AI1247" s="29" t="s">
        <v>155</v>
      </c>
      <c r="AJ1247" s="29" t="str">
        <f t="shared" si="346"/>
        <v>1182.</v>
      </c>
      <c r="AL1247" s="30"/>
    </row>
    <row r="1248" spans="1:38" ht="22.5" customHeight="1" x14ac:dyDescent="0.25">
      <c r="A1248" s="143" t="str">
        <f t="shared" si="345"/>
        <v>1183.</v>
      </c>
      <c r="B1248" s="72" t="s">
        <v>523</v>
      </c>
      <c r="C1248" s="52">
        <v>1955</v>
      </c>
      <c r="D1248" s="143" t="s">
        <v>3015</v>
      </c>
      <c r="E1248" s="143" t="s">
        <v>3017</v>
      </c>
      <c r="F1248" s="52">
        <v>2</v>
      </c>
      <c r="G1248" s="52">
        <v>2</v>
      </c>
      <c r="H1248" s="8">
        <v>886</v>
      </c>
      <c r="I1248" s="145">
        <v>839.1</v>
      </c>
      <c r="J1248" s="8">
        <v>839.1</v>
      </c>
      <c r="K1248" s="142">
        <v>26</v>
      </c>
      <c r="L1248" s="8">
        <f t="shared" si="347"/>
        <v>950274</v>
      </c>
      <c r="M1248" s="8"/>
      <c r="N1248" s="8"/>
      <c r="O1248" s="8"/>
      <c r="P1248" s="145">
        <f t="shared" si="348"/>
        <v>950274</v>
      </c>
      <c r="Q1248" s="8">
        <v>950274</v>
      </c>
      <c r="R1248" s="142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145"/>
      <c r="AF1248" s="35">
        <v>2025</v>
      </c>
      <c r="AG1248" s="259"/>
      <c r="AH1248" s="29">
        <v>1183</v>
      </c>
      <c r="AI1248" s="29" t="s">
        <v>155</v>
      </c>
      <c r="AJ1248" s="29" t="str">
        <f t="shared" si="346"/>
        <v>1183.</v>
      </c>
      <c r="AL1248" s="30"/>
    </row>
    <row r="1249" spans="1:38" ht="22.5" customHeight="1" x14ac:dyDescent="0.25">
      <c r="A1249" s="143" t="str">
        <f t="shared" si="345"/>
        <v>1184.</v>
      </c>
      <c r="B1249" s="71" t="s">
        <v>492</v>
      </c>
      <c r="C1249" s="52">
        <v>1954</v>
      </c>
      <c r="D1249" s="143" t="s">
        <v>3015</v>
      </c>
      <c r="E1249" s="143" t="s">
        <v>3017</v>
      </c>
      <c r="F1249" s="52">
        <v>2</v>
      </c>
      <c r="G1249" s="52">
        <v>3</v>
      </c>
      <c r="H1249" s="8">
        <v>1426.1</v>
      </c>
      <c r="I1249" s="145">
        <v>1332.3</v>
      </c>
      <c r="J1249" s="8">
        <v>1332.3</v>
      </c>
      <c r="K1249" s="142">
        <v>56</v>
      </c>
      <c r="L1249" s="8">
        <f t="shared" si="347"/>
        <v>675648</v>
      </c>
      <c r="M1249" s="8"/>
      <c r="N1249" s="8"/>
      <c r="O1249" s="8"/>
      <c r="P1249" s="145">
        <f t="shared" si="348"/>
        <v>675648</v>
      </c>
      <c r="Q1249" s="8">
        <v>675648</v>
      </c>
      <c r="R1249" s="142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35">
        <v>2025</v>
      </c>
      <c r="AG1249" s="259"/>
      <c r="AH1249" s="29">
        <v>1184</v>
      </c>
      <c r="AI1249" s="29" t="s">
        <v>155</v>
      </c>
      <c r="AJ1249" s="29" t="str">
        <f t="shared" si="346"/>
        <v>1184.</v>
      </c>
      <c r="AL1249" s="29"/>
    </row>
    <row r="1250" spans="1:38" ht="22.5" customHeight="1" x14ac:dyDescent="0.25">
      <c r="A1250" s="143" t="str">
        <f t="shared" si="345"/>
        <v>1185.</v>
      </c>
      <c r="B1250" s="77" t="s">
        <v>433</v>
      </c>
      <c r="C1250" s="52">
        <v>1955</v>
      </c>
      <c r="D1250" s="220" t="s">
        <v>3015</v>
      </c>
      <c r="E1250" s="220" t="s">
        <v>3018</v>
      </c>
      <c r="F1250" s="58">
        <v>2</v>
      </c>
      <c r="G1250" s="58">
        <v>2</v>
      </c>
      <c r="H1250" s="145">
        <v>873.6</v>
      </c>
      <c r="I1250" s="145">
        <v>844.8</v>
      </c>
      <c r="J1250" s="145">
        <v>844.8</v>
      </c>
      <c r="K1250" s="3">
        <v>30</v>
      </c>
      <c r="L1250" s="145">
        <f t="shared" si="347"/>
        <v>950274</v>
      </c>
      <c r="M1250" s="145"/>
      <c r="N1250" s="145"/>
      <c r="O1250" s="145"/>
      <c r="P1250" s="145">
        <f t="shared" si="348"/>
        <v>950274</v>
      </c>
      <c r="Q1250" s="145">
        <v>950274</v>
      </c>
      <c r="R1250" s="3"/>
      <c r="S1250" s="145"/>
      <c r="T1250" s="145"/>
      <c r="U1250" s="8"/>
      <c r="V1250" s="145"/>
      <c r="W1250" s="145"/>
      <c r="X1250" s="145"/>
      <c r="Y1250" s="145"/>
      <c r="Z1250" s="145"/>
      <c r="AA1250" s="145"/>
      <c r="AB1250" s="145"/>
      <c r="AC1250" s="145"/>
      <c r="AD1250" s="145"/>
      <c r="AE1250" s="145"/>
      <c r="AF1250" s="35">
        <v>2025</v>
      </c>
      <c r="AG1250" s="259"/>
      <c r="AH1250" s="29">
        <v>1185</v>
      </c>
      <c r="AI1250" s="29" t="s">
        <v>155</v>
      </c>
      <c r="AJ1250" s="29" t="str">
        <f t="shared" si="346"/>
        <v>1185.</v>
      </c>
      <c r="AL1250" s="30"/>
    </row>
    <row r="1251" spans="1:38" ht="22.5" customHeight="1" x14ac:dyDescent="0.25">
      <c r="A1251" s="143" t="str">
        <f t="shared" si="345"/>
        <v>1186.</v>
      </c>
      <c r="B1251" s="241" t="s">
        <v>3115</v>
      </c>
      <c r="C1251" s="242">
        <v>1978</v>
      </c>
      <c r="D1251" s="243" t="s">
        <v>3015</v>
      </c>
      <c r="E1251" s="243" t="s">
        <v>3016</v>
      </c>
      <c r="F1251" s="3">
        <v>5</v>
      </c>
      <c r="G1251" s="3">
        <v>5</v>
      </c>
      <c r="H1251" s="145">
        <v>6350.6</v>
      </c>
      <c r="I1251" s="145">
        <v>4782.2</v>
      </c>
      <c r="J1251" s="145">
        <v>4724.5</v>
      </c>
      <c r="K1251" s="3">
        <v>146</v>
      </c>
      <c r="L1251" s="145">
        <f t="shared" ref="L1251" si="349">Q1251+S1251+U1251+W1251+Y1251+AA1251+AD1251+AE1251</f>
        <v>420289</v>
      </c>
      <c r="M1251" s="145"/>
      <c r="N1251" s="145"/>
      <c r="O1251" s="145"/>
      <c r="P1251" s="145">
        <f t="shared" ref="P1251" si="350">L1251</f>
        <v>420289</v>
      </c>
      <c r="Q1251" s="145"/>
      <c r="R1251" s="3"/>
      <c r="S1251" s="145"/>
      <c r="T1251" s="145"/>
      <c r="U1251" s="8"/>
      <c r="V1251" s="145"/>
      <c r="W1251" s="145"/>
      <c r="X1251" s="145"/>
      <c r="Y1251" s="145"/>
      <c r="Z1251" s="145">
        <v>157</v>
      </c>
      <c r="AA1251" s="145">
        <f>Z1251*2677</f>
        <v>420289</v>
      </c>
      <c r="AB1251" s="145"/>
      <c r="AC1251" s="145"/>
      <c r="AD1251" s="145"/>
      <c r="AE1251" s="145"/>
      <c r="AF1251" s="35">
        <v>2025</v>
      </c>
      <c r="AG1251" s="259"/>
      <c r="AH1251" s="29">
        <v>1186</v>
      </c>
      <c r="AI1251" s="29" t="s">
        <v>155</v>
      </c>
      <c r="AJ1251" s="29" t="str">
        <f t="shared" si="346"/>
        <v>1186.</v>
      </c>
      <c r="AL1251" s="30"/>
    </row>
    <row r="1252" spans="1:38" ht="22.5" customHeight="1" x14ac:dyDescent="0.25">
      <c r="A1252" s="143"/>
      <c r="B1252" s="74" t="s">
        <v>64</v>
      </c>
      <c r="C1252" s="52"/>
      <c r="D1252" s="220"/>
      <c r="E1252" s="220"/>
      <c r="F1252" s="52"/>
      <c r="G1252" s="52"/>
      <c r="H1252" s="1">
        <f>H1253+H1255+H1260</f>
        <v>204976.1500000002</v>
      </c>
      <c r="I1252" s="1">
        <f>I1253+I1255+I1260</f>
        <v>137573.77999999997</v>
      </c>
      <c r="J1252" s="1">
        <f>J1253+J1255+J1260</f>
        <v>136575.20999999996</v>
      </c>
      <c r="K1252" s="46">
        <f>K1253+K1255+K1260</f>
        <v>7909</v>
      </c>
      <c r="L1252" s="1">
        <f>L1253+L1255+L1260</f>
        <v>234582439.40000004</v>
      </c>
      <c r="M1252" s="1"/>
      <c r="N1252" s="1"/>
      <c r="O1252" s="1"/>
      <c r="P1252" s="1">
        <f t="shared" ref="P1252:P1259" si="351">L1252</f>
        <v>234582439.40000004</v>
      </c>
      <c r="Q1252" s="1">
        <v>59218113.600000001</v>
      </c>
      <c r="R1252" s="46"/>
      <c r="S1252" s="1"/>
      <c r="T1252" s="1">
        <f>T1253+T1255+T1260</f>
        <v>33819.399999999994</v>
      </c>
      <c r="U1252" s="1">
        <f>U1253+U1255+U1260</f>
        <v>171467684.60000002</v>
      </c>
      <c r="V1252" s="1"/>
      <c r="W1252" s="1"/>
      <c r="X1252" s="1"/>
      <c r="Y1252" s="1"/>
      <c r="Z1252" s="1">
        <f>Z1253+Z1255+Z1260</f>
        <v>1455.6000000000001</v>
      </c>
      <c r="AA1252" s="1">
        <f>AA1253+AA1255+AA1260</f>
        <v>3896641.1999999993</v>
      </c>
      <c r="AB1252" s="1"/>
      <c r="AC1252" s="1"/>
      <c r="AD1252" s="1"/>
      <c r="AE1252" s="1"/>
      <c r="AF1252" s="12"/>
      <c r="AG1252" s="259"/>
      <c r="AK1252" s="29"/>
      <c r="AL1252" s="29"/>
    </row>
    <row r="1253" spans="1:38" ht="22.5" customHeight="1" x14ac:dyDescent="0.25">
      <c r="A1253" s="143"/>
      <c r="B1253" s="74" t="s">
        <v>1213</v>
      </c>
      <c r="C1253" s="52"/>
      <c r="D1253" s="220"/>
      <c r="E1253" s="220"/>
      <c r="F1253" s="58"/>
      <c r="G1253" s="58"/>
      <c r="H1253" s="1">
        <f>SUM(H1254)</f>
        <v>577.1</v>
      </c>
      <c r="I1253" s="1">
        <f t="shared" ref="I1253:K1253" si="352">SUM(I1254)</f>
        <v>334.7</v>
      </c>
      <c r="J1253" s="1">
        <f t="shared" si="352"/>
        <v>334.7</v>
      </c>
      <c r="K1253" s="46">
        <f t="shared" si="352"/>
        <v>23</v>
      </c>
      <c r="L1253" s="1">
        <f>SUM(L1254)</f>
        <v>55440</v>
      </c>
      <c r="M1253" s="1"/>
      <c r="N1253" s="1"/>
      <c r="O1253" s="1"/>
      <c r="P1253" s="1">
        <f>L1253</f>
        <v>55440</v>
      </c>
      <c r="Q1253" s="1">
        <f t="shared" ref="Q1253" si="353">SUM(Q1254)</f>
        <v>55440</v>
      </c>
      <c r="R1253" s="46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2"/>
      <c r="AG1253" s="259"/>
      <c r="AK1253" s="29"/>
      <c r="AL1253" s="29"/>
    </row>
    <row r="1254" spans="1:38" ht="22.5" customHeight="1" x14ac:dyDescent="0.25">
      <c r="A1254" s="143" t="str">
        <f>AJ1254</f>
        <v>1187.</v>
      </c>
      <c r="B1254" s="71" t="s">
        <v>65</v>
      </c>
      <c r="C1254" s="52">
        <v>1976</v>
      </c>
      <c r="D1254" s="220" t="s">
        <v>3015</v>
      </c>
      <c r="E1254" s="143" t="s">
        <v>3017</v>
      </c>
      <c r="F1254" s="52">
        <v>2</v>
      </c>
      <c r="G1254" s="52">
        <v>2</v>
      </c>
      <c r="H1254" s="145">
        <v>577.1</v>
      </c>
      <c r="I1254" s="145">
        <v>334.7</v>
      </c>
      <c r="J1254" s="145">
        <v>334.7</v>
      </c>
      <c r="K1254" s="3">
        <v>23</v>
      </c>
      <c r="L1254" s="145">
        <f>Q1254+S1254+U1254+W1254+Y1254+AA1254+AD1254+AE1254</f>
        <v>55440</v>
      </c>
      <c r="M1254" s="145"/>
      <c r="N1254" s="145"/>
      <c r="O1254" s="145"/>
      <c r="P1254" s="145">
        <f t="shared" si="351"/>
        <v>55440</v>
      </c>
      <c r="Q1254" s="145">
        <v>55440</v>
      </c>
      <c r="R1254" s="3"/>
      <c r="S1254" s="145"/>
      <c r="T1254" s="145"/>
      <c r="U1254" s="145"/>
      <c r="V1254" s="145"/>
      <c r="W1254" s="145"/>
      <c r="X1254" s="145"/>
      <c r="Y1254" s="145"/>
      <c r="Z1254" s="145"/>
      <c r="AA1254" s="145"/>
      <c r="AB1254" s="145"/>
      <c r="AC1254" s="145"/>
      <c r="AD1254" s="145"/>
      <c r="AE1254" s="145"/>
      <c r="AF1254" s="35">
        <v>2025</v>
      </c>
      <c r="AG1254" s="259"/>
      <c r="AH1254" s="29">
        <v>1187</v>
      </c>
      <c r="AI1254" s="29" t="s">
        <v>155</v>
      </c>
      <c r="AJ1254" s="29" t="str">
        <f>CONCATENATE(AH1254,AI1254)</f>
        <v>1187.</v>
      </c>
      <c r="AL1254" s="30"/>
    </row>
    <row r="1255" spans="1:38" s="65" customFormat="1" ht="22.5" customHeight="1" x14ac:dyDescent="0.25">
      <c r="A1255" s="146"/>
      <c r="B1255" s="74" t="s">
        <v>1214</v>
      </c>
      <c r="C1255" s="52"/>
      <c r="D1255" s="220"/>
      <c r="E1255" s="220"/>
      <c r="F1255" s="58"/>
      <c r="G1255" s="58"/>
      <c r="H1255" s="1">
        <f>SUM(H1256:H1259)</f>
        <v>8956.5999999999985</v>
      </c>
      <c r="I1255" s="1">
        <f t="shared" ref="I1255:K1255" si="354">SUM(I1256:I1259)</f>
        <v>7547.2</v>
      </c>
      <c r="J1255" s="1">
        <f t="shared" si="354"/>
        <v>5371.3</v>
      </c>
      <c r="K1255" s="46">
        <f t="shared" si="354"/>
        <v>344</v>
      </c>
      <c r="L1255" s="1">
        <f>SUM(L1256:L1259)</f>
        <v>2316851</v>
      </c>
      <c r="M1255" s="1"/>
      <c r="N1255" s="1"/>
      <c r="O1255" s="1"/>
      <c r="P1255" s="1">
        <f>L1255</f>
        <v>2316851</v>
      </c>
      <c r="Q1255" s="1">
        <f t="shared" ref="Q1255" si="355">SUM(Q1256:Q1259)</f>
        <v>2156231</v>
      </c>
      <c r="R1255" s="46"/>
      <c r="S1255" s="1"/>
      <c r="T1255" s="1"/>
      <c r="U1255" s="1"/>
      <c r="V1255" s="1"/>
      <c r="W1255" s="1"/>
      <c r="X1255" s="1"/>
      <c r="Y1255" s="1"/>
      <c r="Z1255" s="1">
        <f t="shared" ref="Z1255:AA1255" si="356">SUM(Z1256:Z1259)</f>
        <v>60</v>
      </c>
      <c r="AA1255" s="1">
        <f t="shared" si="356"/>
        <v>160620</v>
      </c>
      <c r="AB1255" s="1"/>
      <c r="AC1255" s="1"/>
      <c r="AD1255" s="1"/>
      <c r="AE1255" s="1"/>
      <c r="AF1255" s="147"/>
      <c r="AG1255" s="260"/>
    </row>
    <row r="1256" spans="1:38" ht="22.5" customHeight="1" x14ac:dyDescent="0.25">
      <c r="A1256" s="143" t="str">
        <f>AJ1256</f>
        <v>1188.</v>
      </c>
      <c r="B1256" s="54" t="s">
        <v>3052</v>
      </c>
      <c r="C1256" s="52">
        <v>1966</v>
      </c>
      <c r="D1256" s="220" t="s">
        <v>3015</v>
      </c>
      <c r="E1256" s="143" t="s">
        <v>3017</v>
      </c>
      <c r="F1256" s="58">
        <v>2</v>
      </c>
      <c r="G1256" s="58">
        <v>1</v>
      </c>
      <c r="H1256" s="145">
        <v>326.60000000000002</v>
      </c>
      <c r="I1256" s="145">
        <v>213.5</v>
      </c>
      <c r="J1256" s="145">
        <v>213.5</v>
      </c>
      <c r="K1256" s="3">
        <v>13</v>
      </c>
      <c r="L1256" s="145">
        <f>Q1256+S1256+U1256+W1256+Y1256+AA1256+AD1256+AE1256</f>
        <v>123240</v>
      </c>
      <c r="M1256" s="145"/>
      <c r="N1256" s="145"/>
      <c r="O1256" s="145"/>
      <c r="P1256" s="145">
        <f>L1256</f>
        <v>123240</v>
      </c>
      <c r="Q1256" s="145">
        <v>123240</v>
      </c>
      <c r="R1256" s="3"/>
      <c r="S1256" s="145"/>
      <c r="T1256" s="145"/>
      <c r="U1256" s="145"/>
      <c r="V1256" s="145"/>
      <c r="W1256" s="145"/>
      <c r="X1256" s="145"/>
      <c r="Y1256" s="145"/>
      <c r="Z1256" s="145"/>
      <c r="AA1256" s="145"/>
      <c r="AB1256" s="145"/>
      <c r="AC1256" s="145"/>
      <c r="AD1256" s="145"/>
      <c r="AE1256" s="145"/>
      <c r="AF1256" s="35">
        <v>2025</v>
      </c>
      <c r="AG1256" s="259"/>
      <c r="AH1256" s="29">
        <v>1188</v>
      </c>
      <c r="AI1256" s="29" t="s">
        <v>155</v>
      </c>
      <c r="AJ1256" s="29" t="str">
        <f>CONCATENATE(AH1256,AI1256)</f>
        <v>1188.</v>
      </c>
      <c r="AL1256" s="29"/>
    </row>
    <row r="1257" spans="1:38" ht="22.5" customHeight="1" x14ac:dyDescent="0.25">
      <c r="A1257" s="143" t="str">
        <f t="shared" ref="A1257:A1259" si="357">AJ1257</f>
        <v>1189.</v>
      </c>
      <c r="B1257" s="71" t="s">
        <v>3053</v>
      </c>
      <c r="C1257" s="52">
        <v>1984</v>
      </c>
      <c r="D1257" s="220" t="s">
        <v>3015</v>
      </c>
      <c r="E1257" s="143" t="s">
        <v>3017</v>
      </c>
      <c r="F1257" s="52">
        <v>5</v>
      </c>
      <c r="G1257" s="52">
        <v>3</v>
      </c>
      <c r="H1257" s="145">
        <v>2818.5</v>
      </c>
      <c r="I1257" s="145">
        <v>1718.1</v>
      </c>
      <c r="J1257" s="145">
        <v>1718.1</v>
      </c>
      <c r="K1257" s="3">
        <v>108</v>
      </c>
      <c r="L1257" s="145">
        <f>Q1257+S1257+U1257+W1257+Y1257+AA1257+AD1257+AE1257</f>
        <v>242930</v>
      </c>
      <c r="M1257" s="145"/>
      <c r="N1257" s="145"/>
      <c r="O1257" s="145"/>
      <c r="P1257" s="145">
        <f>L1257</f>
        <v>242930</v>
      </c>
      <c r="Q1257" s="145">
        <v>242930</v>
      </c>
      <c r="R1257" s="3"/>
      <c r="S1257" s="145"/>
      <c r="T1257" s="145"/>
      <c r="U1257" s="145"/>
      <c r="V1257" s="145"/>
      <c r="W1257" s="145"/>
      <c r="X1257" s="145"/>
      <c r="Y1257" s="145"/>
      <c r="Z1257" s="145"/>
      <c r="AA1257" s="145"/>
      <c r="AB1257" s="145"/>
      <c r="AC1257" s="145"/>
      <c r="AD1257" s="145"/>
      <c r="AE1257" s="145"/>
      <c r="AF1257" s="35">
        <v>2025</v>
      </c>
      <c r="AG1257" s="259"/>
      <c r="AH1257" s="29">
        <v>1189</v>
      </c>
      <c r="AI1257" s="29" t="s">
        <v>155</v>
      </c>
      <c r="AJ1257" s="29" t="str">
        <f t="shared" ref="AJ1257:AJ1259" si="358">CONCATENATE(AH1257,AI1257)</f>
        <v>1189.</v>
      </c>
      <c r="AL1257" s="30"/>
    </row>
    <row r="1258" spans="1:38" ht="22.5" customHeight="1" x14ac:dyDescent="0.25">
      <c r="A1258" s="143" t="str">
        <f t="shared" si="357"/>
        <v>1190.</v>
      </c>
      <c r="B1258" s="71" t="s">
        <v>3054</v>
      </c>
      <c r="C1258" s="52">
        <v>1983</v>
      </c>
      <c r="D1258" s="220" t="s">
        <v>3015</v>
      </c>
      <c r="E1258" s="143" t="s">
        <v>3017</v>
      </c>
      <c r="F1258" s="52">
        <v>5</v>
      </c>
      <c r="G1258" s="52">
        <v>8</v>
      </c>
      <c r="H1258" s="145">
        <v>5472.7</v>
      </c>
      <c r="I1258" s="145">
        <v>5398.3</v>
      </c>
      <c r="J1258" s="145">
        <v>3222.4</v>
      </c>
      <c r="K1258" s="3">
        <v>212</v>
      </c>
      <c r="L1258" s="145">
        <f>Q1258+S1258+U1258+W1258+Y1258+AA1258+AD1258+AE1258</f>
        <v>1790061</v>
      </c>
      <c r="M1258" s="145"/>
      <c r="N1258" s="145"/>
      <c r="O1258" s="145"/>
      <c r="P1258" s="145">
        <f>L1258</f>
        <v>1790061</v>
      </c>
      <c r="Q1258" s="145">
        <v>1790061</v>
      </c>
      <c r="R1258" s="3"/>
      <c r="S1258" s="145"/>
      <c r="T1258" s="145"/>
      <c r="U1258" s="145"/>
      <c r="V1258" s="145"/>
      <c r="W1258" s="145"/>
      <c r="X1258" s="145"/>
      <c r="Y1258" s="145"/>
      <c r="Z1258" s="145"/>
      <c r="AA1258" s="145"/>
      <c r="AB1258" s="145"/>
      <c r="AC1258" s="145"/>
      <c r="AD1258" s="145"/>
      <c r="AE1258" s="145"/>
      <c r="AF1258" s="35">
        <v>2025</v>
      </c>
      <c r="AG1258" s="259"/>
      <c r="AH1258" s="29">
        <v>1190</v>
      </c>
      <c r="AI1258" s="29" t="s">
        <v>155</v>
      </c>
      <c r="AJ1258" s="29" t="str">
        <f t="shared" si="358"/>
        <v>1190.</v>
      </c>
      <c r="AL1258" s="30"/>
    </row>
    <row r="1259" spans="1:38" ht="22.5" customHeight="1" x14ac:dyDescent="0.25">
      <c r="A1259" s="143" t="str">
        <f t="shared" si="357"/>
        <v>1191.</v>
      </c>
      <c r="B1259" s="71" t="s">
        <v>3038</v>
      </c>
      <c r="C1259" s="52">
        <v>1974</v>
      </c>
      <c r="D1259" s="220" t="s">
        <v>3015</v>
      </c>
      <c r="E1259" s="143" t="s">
        <v>3017</v>
      </c>
      <c r="F1259" s="58">
        <v>2</v>
      </c>
      <c r="G1259" s="58">
        <v>1</v>
      </c>
      <c r="H1259" s="145">
        <v>338.8</v>
      </c>
      <c r="I1259" s="145">
        <v>217.3</v>
      </c>
      <c r="J1259" s="145">
        <v>217.3</v>
      </c>
      <c r="K1259" s="3">
        <v>11</v>
      </c>
      <c r="L1259" s="145">
        <f>Q1259+S1259+U1259+W1259+Y1259+AA1259+AD1259+AE1259</f>
        <v>160620</v>
      </c>
      <c r="M1259" s="145"/>
      <c r="N1259" s="145"/>
      <c r="O1259" s="145"/>
      <c r="P1259" s="145">
        <f t="shared" si="351"/>
        <v>160620</v>
      </c>
      <c r="Q1259" s="145"/>
      <c r="R1259" s="3"/>
      <c r="S1259" s="145"/>
      <c r="T1259" s="145"/>
      <c r="U1259" s="145"/>
      <c r="V1259" s="145"/>
      <c r="W1259" s="145"/>
      <c r="X1259" s="145"/>
      <c r="Y1259" s="145"/>
      <c r="Z1259" s="145">
        <v>60</v>
      </c>
      <c r="AA1259" s="145">
        <f>Z1259*2677</f>
        <v>160620</v>
      </c>
      <c r="AB1259" s="145"/>
      <c r="AC1259" s="145"/>
      <c r="AD1259" s="145"/>
      <c r="AE1259" s="145"/>
      <c r="AF1259" s="35">
        <v>2025</v>
      </c>
      <c r="AG1259" s="259"/>
      <c r="AH1259" s="29">
        <v>1191</v>
      </c>
      <c r="AI1259" s="29" t="s">
        <v>155</v>
      </c>
      <c r="AJ1259" s="29" t="str">
        <f t="shared" si="358"/>
        <v>1191.</v>
      </c>
      <c r="AL1259" s="29"/>
    </row>
    <row r="1260" spans="1:38" s="65" customFormat="1" ht="22.5" customHeight="1" x14ac:dyDescent="0.25">
      <c r="A1260" s="146"/>
      <c r="B1260" s="74" t="s">
        <v>1215</v>
      </c>
      <c r="C1260" s="52"/>
      <c r="D1260" s="220"/>
      <c r="E1260" s="220"/>
      <c r="F1260" s="58"/>
      <c r="G1260" s="58"/>
      <c r="H1260" s="1">
        <f>SUM(H1261:H1403)</f>
        <v>195442.45000000019</v>
      </c>
      <c r="I1260" s="1">
        <f t="shared" ref="I1260:K1260" si="359">SUM(I1261:I1403)</f>
        <v>129691.87999999998</v>
      </c>
      <c r="J1260" s="1">
        <f t="shared" si="359"/>
        <v>130869.20999999996</v>
      </c>
      <c r="K1260" s="46">
        <f t="shared" si="359"/>
        <v>7542</v>
      </c>
      <c r="L1260" s="1">
        <f>SUM(L1261:L1403)</f>
        <v>232210148.40000004</v>
      </c>
      <c r="M1260" s="1"/>
      <c r="N1260" s="1"/>
      <c r="O1260" s="1"/>
      <c r="P1260" s="1">
        <f>L1260</f>
        <v>232210148.40000004</v>
      </c>
      <c r="Q1260" s="1">
        <f t="shared" ref="Q1260" si="360">SUM(Q1261:Q1403)</f>
        <v>57006442.600000001</v>
      </c>
      <c r="R1260" s="46"/>
      <c r="S1260" s="1"/>
      <c r="T1260" s="1">
        <f>SUM(T1261:T1403)</f>
        <v>33819.399999999994</v>
      </c>
      <c r="U1260" s="1">
        <f>SUM(U1261:U1403)</f>
        <v>171467684.60000002</v>
      </c>
      <c r="V1260" s="1"/>
      <c r="W1260" s="1"/>
      <c r="X1260" s="1"/>
      <c r="Y1260" s="1"/>
      <c r="Z1260" s="1">
        <f>SUM(Z1261:Z1403)</f>
        <v>1395.6000000000001</v>
      </c>
      <c r="AA1260" s="1">
        <f>SUM(AA1261:AA1403)</f>
        <v>3736021.1999999993</v>
      </c>
      <c r="AB1260" s="1"/>
      <c r="AC1260" s="1"/>
      <c r="AD1260" s="1"/>
      <c r="AE1260" s="1"/>
      <c r="AF1260" s="147"/>
      <c r="AG1260" s="260"/>
    </row>
    <row r="1261" spans="1:38" ht="22.5" customHeight="1" x14ac:dyDescent="0.25">
      <c r="A1261" s="143" t="str">
        <f t="shared" ref="A1261:A1324" si="361">AJ1261</f>
        <v>1192.</v>
      </c>
      <c r="B1261" s="247" t="s">
        <v>1159</v>
      </c>
      <c r="C1261" s="52">
        <v>1970</v>
      </c>
      <c r="D1261" s="220" t="s">
        <v>3015</v>
      </c>
      <c r="E1261" s="143" t="s">
        <v>3017</v>
      </c>
      <c r="F1261" s="58">
        <v>5</v>
      </c>
      <c r="G1261" s="58">
        <v>4</v>
      </c>
      <c r="H1261" s="145">
        <v>3415.8</v>
      </c>
      <c r="I1261" s="145">
        <v>3362.1</v>
      </c>
      <c r="J1261" s="145">
        <v>3308.4</v>
      </c>
      <c r="K1261" s="3">
        <v>110</v>
      </c>
      <c r="L1261" s="145">
        <f t="shared" ref="L1261:L1292" si="362">Q1261+S1261+U1261+W1261+Y1261+AA1261+AD1261+AE1261</f>
        <v>2717002</v>
      </c>
      <c r="M1261" s="145"/>
      <c r="N1261" s="145"/>
      <c r="O1261" s="145"/>
      <c r="P1261" s="145">
        <f t="shared" ref="P1261:P1292" si="363">L1261</f>
        <v>2717002</v>
      </c>
      <c r="Q1261" s="145"/>
      <c r="R1261" s="3"/>
      <c r="S1261" s="145"/>
      <c r="T1261" s="145">
        <v>766</v>
      </c>
      <c r="U1261" s="145">
        <f>T1261*3547</f>
        <v>2717002</v>
      </c>
      <c r="V1261" s="145"/>
      <c r="W1261" s="145"/>
      <c r="X1261" s="145"/>
      <c r="Y1261" s="145"/>
      <c r="Z1261" s="145"/>
      <c r="AA1261" s="145"/>
      <c r="AB1261" s="145"/>
      <c r="AC1261" s="145"/>
      <c r="AD1261" s="145"/>
      <c r="AE1261" s="145"/>
      <c r="AF1261" s="35">
        <v>2025</v>
      </c>
      <c r="AG1261" s="259"/>
      <c r="AH1261" s="29">
        <v>1192</v>
      </c>
      <c r="AI1261" s="29" t="s">
        <v>155</v>
      </c>
      <c r="AJ1261" s="29" t="str">
        <f>CONCATENATE(AH1261,AI1261)</f>
        <v>1192.</v>
      </c>
      <c r="AL1261" s="29"/>
    </row>
    <row r="1262" spans="1:38" ht="22.5" customHeight="1" x14ac:dyDescent="0.25">
      <c r="A1262" s="143" t="str">
        <f t="shared" si="361"/>
        <v>1193.</v>
      </c>
      <c r="B1262" s="71" t="s">
        <v>1503</v>
      </c>
      <c r="C1262" s="52">
        <v>1973</v>
      </c>
      <c r="D1262" s="220" t="s">
        <v>3015</v>
      </c>
      <c r="E1262" s="220" t="s">
        <v>3016</v>
      </c>
      <c r="F1262" s="58">
        <v>5</v>
      </c>
      <c r="G1262" s="58">
        <v>3</v>
      </c>
      <c r="H1262" s="145">
        <v>2061.1999999999998</v>
      </c>
      <c r="I1262" s="145">
        <v>1349</v>
      </c>
      <c r="J1262" s="145">
        <v>2061.1999999999998</v>
      </c>
      <c r="K1262" s="3">
        <v>80</v>
      </c>
      <c r="L1262" s="145">
        <f t="shared" si="362"/>
        <v>245213.19999999998</v>
      </c>
      <c r="M1262" s="145"/>
      <c r="N1262" s="145"/>
      <c r="O1262" s="145"/>
      <c r="P1262" s="145">
        <f t="shared" si="363"/>
        <v>245213.19999999998</v>
      </c>
      <c r="Q1262" s="145"/>
      <c r="R1262" s="3"/>
      <c r="S1262" s="145"/>
      <c r="T1262" s="145"/>
      <c r="U1262" s="145"/>
      <c r="V1262" s="145"/>
      <c r="W1262" s="145"/>
      <c r="X1262" s="145"/>
      <c r="Y1262" s="145"/>
      <c r="Z1262" s="145">
        <v>91.6</v>
      </c>
      <c r="AA1262" s="145">
        <f>Z1262*2677</f>
        <v>245213.19999999998</v>
      </c>
      <c r="AB1262" s="145"/>
      <c r="AC1262" s="145"/>
      <c r="AD1262" s="145"/>
      <c r="AE1262" s="145"/>
      <c r="AF1262" s="35">
        <v>2025</v>
      </c>
      <c r="AG1262" s="259"/>
      <c r="AH1262" s="29">
        <v>1193</v>
      </c>
      <c r="AI1262" s="29" t="s">
        <v>155</v>
      </c>
      <c r="AJ1262" s="29" t="str">
        <f t="shared" ref="AJ1262:AJ1325" si="364">CONCATENATE(AH1262,AI1262)</f>
        <v>1193.</v>
      </c>
      <c r="AL1262" s="30"/>
    </row>
    <row r="1263" spans="1:38" ht="22.5" customHeight="1" x14ac:dyDescent="0.25">
      <c r="A1263" s="143" t="str">
        <f t="shared" si="361"/>
        <v>1194.</v>
      </c>
      <c r="B1263" s="54" t="s">
        <v>572</v>
      </c>
      <c r="C1263" s="52">
        <v>1969</v>
      </c>
      <c r="D1263" s="220" t="s">
        <v>3015</v>
      </c>
      <c r="E1263" s="220" t="s">
        <v>3018</v>
      </c>
      <c r="F1263" s="58">
        <v>2</v>
      </c>
      <c r="G1263" s="58">
        <v>1</v>
      </c>
      <c r="H1263" s="145">
        <v>219.3</v>
      </c>
      <c r="I1263" s="145">
        <v>158.9</v>
      </c>
      <c r="J1263" s="145">
        <v>158.9</v>
      </c>
      <c r="K1263" s="3">
        <v>11</v>
      </c>
      <c r="L1263" s="145">
        <f t="shared" si="362"/>
        <v>1564784</v>
      </c>
      <c r="M1263" s="145"/>
      <c r="N1263" s="145"/>
      <c r="O1263" s="145"/>
      <c r="P1263" s="145">
        <f t="shared" si="363"/>
        <v>1564784</v>
      </c>
      <c r="Q1263" s="145"/>
      <c r="R1263" s="3"/>
      <c r="S1263" s="145"/>
      <c r="T1263" s="145">
        <v>208</v>
      </c>
      <c r="U1263" s="145">
        <f>T1263*7523</f>
        <v>1564784</v>
      </c>
      <c r="V1263" s="145"/>
      <c r="W1263" s="145"/>
      <c r="X1263" s="145"/>
      <c r="Y1263" s="145"/>
      <c r="Z1263" s="145"/>
      <c r="AA1263" s="145"/>
      <c r="AB1263" s="145"/>
      <c r="AC1263" s="145"/>
      <c r="AD1263" s="145"/>
      <c r="AE1263" s="145"/>
      <c r="AF1263" s="35">
        <v>2025</v>
      </c>
      <c r="AG1263" s="259"/>
      <c r="AH1263" s="29">
        <v>1194</v>
      </c>
      <c r="AI1263" s="29" t="s">
        <v>155</v>
      </c>
      <c r="AJ1263" s="29" t="str">
        <f t="shared" si="364"/>
        <v>1194.</v>
      </c>
      <c r="AL1263" s="29"/>
    </row>
    <row r="1264" spans="1:38" ht="22.5" customHeight="1" x14ac:dyDescent="0.25">
      <c r="A1264" s="143" t="str">
        <f t="shared" si="361"/>
        <v>1195.</v>
      </c>
      <c r="B1264" s="54" t="s">
        <v>571</v>
      </c>
      <c r="C1264" s="52">
        <v>1969</v>
      </c>
      <c r="D1264" s="220" t="s">
        <v>3015</v>
      </c>
      <c r="E1264" s="220" t="s">
        <v>3018</v>
      </c>
      <c r="F1264" s="58">
        <v>2</v>
      </c>
      <c r="G1264" s="58">
        <v>1</v>
      </c>
      <c r="H1264" s="145">
        <v>210.5</v>
      </c>
      <c r="I1264" s="145">
        <v>208.3</v>
      </c>
      <c r="J1264" s="145">
        <v>208.3</v>
      </c>
      <c r="K1264" s="3">
        <v>16</v>
      </c>
      <c r="L1264" s="145">
        <f t="shared" si="362"/>
        <v>1579830</v>
      </c>
      <c r="M1264" s="145"/>
      <c r="N1264" s="145"/>
      <c r="O1264" s="145"/>
      <c r="P1264" s="145">
        <f t="shared" si="363"/>
        <v>1579830</v>
      </c>
      <c r="Q1264" s="145"/>
      <c r="R1264" s="3"/>
      <c r="S1264" s="145"/>
      <c r="T1264" s="145">
        <v>210</v>
      </c>
      <c r="U1264" s="145">
        <f>T1264*7523</f>
        <v>1579830</v>
      </c>
      <c r="V1264" s="145"/>
      <c r="W1264" s="145"/>
      <c r="X1264" s="145"/>
      <c r="Y1264" s="145"/>
      <c r="Z1264" s="145"/>
      <c r="AA1264" s="145"/>
      <c r="AB1264" s="145"/>
      <c r="AC1264" s="145"/>
      <c r="AD1264" s="145"/>
      <c r="AE1264" s="145"/>
      <c r="AF1264" s="35">
        <v>2025</v>
      </c>
      <c r="AG1264" s="259"/>
      <c r="AH1264" s="29">
        <v>1195</v>
      </c>
      <c r="AI1264" s="29" t="s">
        <v>155</v>
      </c>
      <c r="AJ1264" s="29" t="str">
        <f t="shared" si="364"/>
        <v>1195.</v>
      </c>
      <c r="AL1264" s="29"/>
    </row>
    <row r="1265" spans="1:41" ht="22.5" customHeight="1" x14ac:dyDescent="0.25">
      <c r="A1265" s="143" t="str">
        <f t="shared" si="361"/>
        <v>1196.</v>
      </c>
      <c r="B1265" s="71" t="s">
        <v>1510</v>
      </c>
      <c r="C1265" s="52">
        <v>1975</v>
      </c>
      <c r="D1265" s="220" t="s">
        <v>3015</v>
      </c>
      <c r="E1265" s="143" t="s">
        <v>3017</v>
      </c>
      <c r="F1265" s="58">
        <v>5</v>
      </c>
      <c r="G1265" s="58">
        <v>4</v>
      </c>
      <c r="H1265" s="145">
        <v>3501.7</v>
      </c>
      <c r="I1265" s="145">
        <v>2241.3000000000002</v>
      </c>
      <c r="J1265" s="145">
        <v>3327.4</v>
      </c>
      <c r="K1265" s="3">
        <v>110</v>
      </c>
      <c r="L1265" s="145">
        <f t="shared" si="362"/>
        <v>2819865</v>
      </c>
      <c r="M1265" s="145"/>
      <c r="N1265" s="145"/>
      <c r="O1265" s="145"/>
      <c r="P1265" s="145">
        <f t="shared" si="363"/>
        <v>2819865</v>
      </c>
      <c r="Q1265" s="145"/>
      <c r="R1265" s="3"/>
      <c r="S1265" s="145"/>
      <c r="T1265" s="145">
        <v>795</v>
      </c>
      <c r="U1265" s="145">
        <f>T1265*3547</f>
        <v>2819865</v>
      </c>
      <c r="V1265" s="145"/>
      <c r="W1265" s="145"/>
      <c r="X1265" s="145"/>
      <c r="Y1265" s="145"/>
      <c r="Z1265" s="145"/>
      <c r="AA1265" s="145"/>
      <c r="AB1265" s="145"/>
      <c r="AC1265" s="145"/>
      <c r="AD1265" s="145"/>
      <c r="AE1265" s="145"/>
      <c r="AF1265" s="35">
        <v>2025</v>
      </c>
      <c r="AG1265" s="259"/>
      <c r="AH1265" s="29">
        <v>1196</v>
      </c>
      <c r="AI1265" s="29" t="s">
        <v>155</v>
      </c>
      <c r="AJ1265" s="29" t="str">
        <f t="shared" si="364"/>
        <v>1196.</v>
      </c>
      <c r="AL1265" s="30"/>
    </row>
    <row r="1266" spans="1:41" ht="22.5" customHeight="1" x14ac:dyDescent="0.25">
      <c r="A1266" s="143" t="str">
        <f t="shared" si="361"/>
        <v>1197.</v>
      </c>
      <c r="B1266" s="71" t="s">
        <v>82</v>
      </c>
      <c r="C1266" s="52">
        <v>1962</v>
      </c>
      <c r="D1266" s="220" t="s">
        <v>3015</v>
      </c>
      <c r="E1266" s="143" t="s">
        <v>3017</v>
      </c>
      <c r="F1266" s="52">
        <v>2</v>
      </c>
      <c r="G1266" s="52">
        <v>2</v>
      </c>
      <c r="H1266" s="145">
        <v>460.9</v>
      </c>
      <c r="I1266" s="145">
        <v>293.8</v>
      </c>
      <c r="J1266" s="145">
        <v>293.8</v>
      </c>
      <c r="K1266" s="3">
        <v>21</v>
      </c>
      <c r="L1266" s="145">
        <f t="shared" si="362"/>
        <v>2347176</v>
      </c>
      <c r="M1266" s="145"/>
      <c r="N1266" s="145"/>
      <c r="O1266" s="145"/>
      <c r="P1266" s="145">
        <f t="shared" si="363"/>
        <v>2347176</v>
      </c>
      <c r="Q1266" s="145"/>
      <c r="R1266" s="3"/>
      <c r="S1266" s="145"/>
      <c r="T1266" s="145">
        <v>312</v>
      </c>
      <c r="U1266" s="145">
        <f>T1266*7523</f>
        <v>2347176</v>
      </c>
      <c r="V1266" s="145"/>
      <c r="W1266" s="145"/>
      <c r="X1266" s="145"/>
      <c r="Y1266" s="145"/>
      <c r="Z1266" s="145"/>
      <c r="AA1266" s="145"/>
      <c r="AB1266" s="145"/>
      <c r="AC1266" s="145"/>
      <c r="AD1266" s="145"/>
      <c r="AE1266" s="145"/>
      <c r="AF1266" s="35">
        <v>2025</v>
      </c>
      <c r="AG1266" s="259"/>
      <c r="AH1266" s="29">
        <v>1197</v>
      </c>
      <c r="AI1266" s="29" t="s">
        <v>155</v>
      </c>
      <c r="AJ1266" s="29" t="str">
        <f t="shared" si="364"/>
        <v>1197.</v>
      </c>
      <c r="AL1266" s="30"/>
    </row>
    <row r="1267" spans="1:41" ht="22.5" customHeight="1" x14ac:dyDescent="0.25">
      <c r="A1267" s="143" t="str">
        <f t="shared" si="361"/>
        <v>1198.</v>
      </c>
      <c r="B1267" s="71" t="s">
        <v>83</v>
      </c>
      <c r="C1267" s="52">
        <v>1962</v>
      </c>
      <c r="D1267" s="220" t="s">
        <v>3015</v>
      </c>
      <c r="E1267" s="143" t="s">
        <v>3017</v>
      </c>
      <c r="F1267" s="52">
        <v>2</v>
      </c>
      <c r="G1267" s="52">
        <v>2</v>
      </c>
      <c r="H1267" s="145">
        <v>695.3</v>
      </c>
      <c r="I1267" s="145">
        <v>436.8</v>
      </c>
      <c r="J1267" s="145">
        <v>300.39999999999998</v>
      </c>
      <c r="K1267" s="3">
        <v>22</v>
      </c>
      <c r="L1267" s="145">
        <f t="shared" si="362"/>
        <v>5230741.8999999994</v>
      </c>
      <c r="M1267" s="145"/>
      <c r="N1267" s="145"/>
      <c r="O1267" s="145"/>
      <c r="P1267" s="145">
        <f t="shared" si="363"/>
        <v>5230741.8999999994</v>
      </c>
      <c r="Q1267" s="145"/>
      <c r="R1267" s="3"/>
      <c r="S1267" s="145"/>
      <c r="T1267" s="145">
        <v>695.3</v>
      </c>
      <c r="U1267" s="145">
        <f>T1267*7523</f>
        <v>5230741.8999999994</v>
      </c>
      <c r="V1267" s="145"/>
      <c r="W1267" s="145"/>
      <c r="X1267" s="145"/>
      <c r="Y1267" s="145"/>
      <c r="Z1267" s="145"/>
      <c r="AA1267" s="145"/>
      <c r="AB1267" s="145"/>
      <c r="AC1267" s="145"/>
      <c r="AD1267" s="145"/>
      <c r="AE1267" s="145"/>
      <c r="AF1267" s="35">
        <v>2025</v>
      </c>
      <c r="AG1267" s="259"/>
      <c r="AH1267" s="29">
        <v>1198</v>
      </c>
      <c r="AI1267" s="29" t="s">
        <v>155</v>
      </c>
      <c r="AJ1267" s="29" t="str">
        <f t="shared" si="364"/>
        <v>1198.</v>
      </c>
      <c r="AL1267" s="30"/>
    </row>
    <row r="1268" spans="1:41" ht="22.5" customHeight="1" x14ac:dyDescent="0.25">
      <c r="A1268" s="143" t="str">
        <f t="shared" si="361"/>
        <v>1199.</v>
      </c>
      <c r="B1268" s="76" t="s">
        <v>538</v>
      </c>
      <c r="C1268" s="52">
        <v>1974</v>
      </c>
      <c r="D1268" s="220" t="s">
        <v>3015</v>
      </c>
      <c r="E1268" s="220" t="s">
        <v>3018</v>
      </c>
      <c r="F1268" s="58">
        <v>2</v>
      </c>
      <c r="G1268" s="58">
        <v>1</v>
      </c>
      <c r="H1268" s="145">
        <v>168</v>
      </c>
      <c r="I1268" s="145">
        <v>121.8</v>
      </c>
      <c r="J1268" s="145">
        <v>121.8</v>
      </c>
      <c r="K1268" s="3">
        <v>10</v>
      </c>
      <c r="L1268" s="145">
        <f t="shared" si="362"/>
        <v>1031403.2999999999</v>
      </c>
      <c r="M1268" s="145"/>
      <c r="N1268" s="145"/>
      <c r="O1268" s="145"/>
      <c r="P1268" s="145">
        <f t="shared" si="363"/>
        <v>1031403.2999999999</v>
      </c>
      <c r="Q1268" s="145"/>
      <c r="R1268" s="3"/>
      <c r="S1268" s="145"/>
      <c r="T1268" s="145">
        <v>137.1</v>
      </c>
      <c r="U1268" s="145">
        <f>T1268*7523</f>
        <v>1031403.2999999999</v>
      </c>
      <c r="V1268" s="145"/>
      <c r="W1268" s="145"/>
      <c r="X1268" s="145"/>
      <c r="Y1268" s="145"/>
      <c r="Z1268" s="145"/>
      <c r="AA1268" s="145"/>
      <c r="AB1268" s="145"/>
      <c r="AC1268" s="145"/>
      <c r="AD1268" s="145"/>
      <c r="AE1268" s="145"/>
      <c r="AF1268" s="35">
        <v>2025</v>
      </c>
      <c r="AG1268" s="259"/>
      <c r="AH1268" s="29">
        <v>1199</v>
      </c>
      <c r="AI1268" s="29" t="s">
        <v>155</v>
      </c>
      <c r="AJ1268" s="29" t="str">
        <f t="shared" si="364"/>
        <v>1199.</v>
      </c>
      <c r="AL1268" s="30"/>
    </row>
    <row r="1269" spans="1:41" ht="22.5" customHeight="1" x14ac:dyDescent="0.25">
      <c r="A1269" s="143" t="str">
        <f t="shared" si="361"/>
        <v>1200.</v>
      </c>
      <c r="B1269" s="71" t="s">
        <v>1526</v>
      </c>
      <c r="C1269" s="52">
        <v>1959</v>
      </c>
      <c r="D1269" s="220" t="s">
        <v>3015</v>
      </c>
      <c r="E1269" s="220" t="s">
        <v>3018</v>
      </c>
      <c r="F1269" s="58">
        <v>2</v>
      </c>
      <c r="G1269" s="58">
        <v>2</v>
      </c>
      <c r="H1269" s="145">
        <v>414.3</v>
      </c>
      <c r="I1269" s="145">
        <v>263.60000000000002</v>
      </c>
      <c r="J1269" s="145">
        <v>263.60000000000002</v>
      </c>
      <c r="K1269" s="3">
        <v>14</v>
      </c>
      <c r="L1269" s="145">
        <f t="shared" si="362"/>
        <v>1564784</v>
      </c>
      <c r="M1269" s="145"/>
      <c r="N1269" s="145"/>
      <c r="O1269" s="145"/>
      <c r="P1269" s="145">
        <f t="shared" si="363"/>
        <v>1564784</v>
      </c>
      <c r="Q1269" s="145"/>
      <c r="R1269" s="3"/>
      <c r="S1269" s="145"/>
      <c r="T1269" s="145">
        <v>208</v>
      </c>
      <c r="U1269" s="145">
        <f>T1269*7523</f>
        <v>1564784</v>
      </c>
      <c r="V1269" s="145"/>
      <c r="W1269" s="145"/>
      <c r="X1269" s="145"/>
      <c r="Y1269" s="145"/>
      <c r="Z1269" s="145"/>
      <c r="AA1269" s="145"/>
      <c r="AB1269" s="145"/>
      <c r="AC1269" s="145"/>
      <c r="AD1269" s="145"/>
      <c r="AE1269" s="145"/>
      <c r="AF1269" s="35">
        <v>2025</v>
      </c>
      <c r="AG1269" s="259"/>
      <c r="AH1269" s="29">
        <v>1200</v>
      </c>
      <c r="AI1269" s="29" t="s">
        <v>155</v>
      </c>
      <c r="AJ1269" s="29" t="str">
        <f t="shared" si="364"/>
        <v>1200.</v>
      </c>
      <c r="AL1269" s="30"/>
    </row>
    <row r="1270" spans="1:41" ht="22.5" customHeight="1" x14ac:dyDescent="0.25">
      <c r="A1270" s="143" t="str">
        <f t="shared" si="361"/>
        <v>1201.</v>
      </c>
      <c r="B1270" s="71" t="s">
        <v>1500</v>
      </c>
      <c r="C1270" s="52">
        <v>1984</v>
      </c>
      <c r="D1270" s="220" t="s">
        <v>3015</v>
      </c>
      <c r="E1270" s="143" t="s">
        <v>3017</v>
      </c>
      <c r="F1270" s="58">
        <v>3</v>
      </c>
      <c r="G1270" s="58">
        <v>2</v>
      </c>
      <c r="H1270" s="145">
        <v>1323.7</v>
      </c>
      <c r="I1270" s="145">
        <v>764.6</v>
      </c>
      <c r="J1270" s="145">
        <v>1322.8</v>
      </c>
      <c r="K1270" s="3">
        <v>64</v>
      </c>
      <c r="L1270" s="145">
        <f t="shared" si="362"/>
        <v>273054</v>
      </c>
      <c r="M1270" s="145"/>
      <c r="N1270" s="145"/>
      <c r="O1270" s="145"/>
      <c r="P1270" s="145">
        <f t="shared" si="363"/>
        <v>273054</v>
      </c>
      <c r="Q1270" s="145"/>
      <c r="R1270" s="3"/>
      <c r="S1270" s="145"/>
      <c r="T1270" s="145"/>
      <c r="U1270" s="145"/>
      <c r="V1270" s="145"/>
      <c r="W1270" s="145"/>
      <c r="X1270" s="145"/>
      <c r="Y1270" s="145"/>
      <c r="Z1270" s="145">
        <v>102</v>
      </c>
      <c r="AA1270" s="145">
        <f>Z1270*2677</f>
        <v>273054</v>
      </c>
      <c r="AB1270" s="145"/>
      <c r="AC1270" s="145"/>
      <c r="AD1270" s="145"/>
      <c r="AE1270" s="145"/>
      <c r="AF1270" s="35">
        <v>2025</v>
      </c>
      <c r="AG1270" s="259"/>
      <c r="AH1270" s="29">
        <v>1201</v>
      </c>
      <c r="AI1270" s="29" t="s">
        <v>155</v>
      </c>
      <c r="AJ1270" s="29" t="str">
        <f t="shared" si="364"/>
        <v>1201.</v>
      </c>
      <c r="AL1270" s="30"/>
    </row>
    <row r="1271" spans="1:41" s="53" customFormat="1" ht="22.5" customHeight="1" x14ac:dyDescent="0.25">
      <c r="A1271" s="143" t="str">
        <f t="shared" si="361"/>
        <v>1202.</v>
      </c>
      <c r="B1271" s="71" t="s">
        <v>76</v>
      </c>
      <c r="C1271" s="52">
        <v>1986</v>
      </c>
      <c r="D1271" s="220" t="s">
        <v>3015</v>
      </c>
      <c r="E1271" s="143" t="s">
        <v>3017</v>
      </c>
      <c r="F1271" s="52">
        <v>3</v>
      </c>
      <c r="G1271" s="52">
        <v>2</v>
      </c>
      <c r="H1271" s="145">
        <v>1293.9000000000001</v>
      </c>
      <c r="I1271" s="145">
        <v>750.4</v>
      </c>
      <c r="J1271" s="145">
        <v>750.4</v>
      </c>
      <c r="K1271" s="3">
        <v>60</v>
      </c>
      <c r="L1271" s="145">
        <f t="shared" si="362"/>
        <v>1890162</v>
      </c>
      <c r="M1271" s="145"/>
      <c r="N1271" s="145"/>
      <c r="O1271" s="145"/>
      <c r="P1271" s="145">
        <f t="shared" si="363"/>
        <v>1890162</v>
      </c>
      <c r="Q1271" s="145">
        <f>1242666+647496</f>
        <v>1890162</v>
      </c>
      <c r="R1271" s="3"/>
      <c r="S1271" s="145"/>
      <c r="T1271" s="145"/>
      <c r="U1271" s="145"/>
      <c r="V1271" s="145"/>
      <c r="W1271" s="145"/>
      <c r="X1271" s="145"/>
      <c r="Y1271" s="145"/>
      <c r="Z1271" s="145"/>
      <c r="AA1271" s="145"/>
      <c r="AB1271" s="145"/>
      <c r="AC1271" s="145"/>
      <c r="AD1271" s="145"/>
      <c r="AE1271" s="145"/>
      <c r="AF1271" s="35">
        <v>2025</v>
      </c>
      <c r="AG1271" s="259"/>
      <c r="AH1271" s="29">
        <v>1202</v>
      </c>
      <c r="AI1271" s="29" t="s">
        <v>155</v>
      </c>
      <c r="AJ1271" s="29" t="str">
        <f t="shared" si="364"/>
        <v>1202.</v>
      </c>
      <c r="AK1271" s="67"/>
      <c r="AL1271" s="68"/>
      <c r="AO1271" s="29"/>
    </row>
    <row r="1272" spans="1:41" ht="22.5" customHeight="1" x14ac:dyDescent="0.25">
      <c r="A1272" s="143" t="str">
        <f t="shared" si="361"/>
        <v>1203.</v>
      </c>
      <c r="B1272" s="71" t="s">
        <v>1157</v>
      </c>
      <c r="C1272" s="52">
        <v>1967</v>
      </c>
      <c r="D1272" s="220" t="s">
        <v>3015</v>
      </c>
      <c r="E1272" s="220" t="s">
        <v>3018</v>
      </c>
      <c r="F1272" s="52">
        <v>2</v>
      </c>
      <c r="G1272" s="52">
        <v>2</v>
      </c>
      <c r="H1272" s="145">
        <v>407.45</v>
      </c>
      <c r="I1272" s="145">
        <v>271.39999999999998</v>
      </c>
      <c r="J1272" s="145">
        <v>271.39999999999998</v>
      </c>
      <c r="K1272" s="3">
        <v>23</v>
      </c>
      <c r="L1272" s="145">
        <f t="shared" si="362"/>
        <v>3799115</v>
      </c>
      <c r="M1272" s="145"/>
      <c r="N1272" s="145"/>
      <c r="O1272" s="145"/>
      <c r="P1272" s="145">
        <f t="shared" si="363"/>
        <v>3799115</v>
      </c>
      <c r="Q1272" s="145"/>
      <c r="R1272" s="3"/>
      <c r="S1272" s="145"/>
      <c r="T1272" s="145">
        <v>505</v>
      </c>
      <c r="U1272" s="145">
        <f>T1272*7523</f>
        <v>3799115</v>
      </c>
      <c r="V1272" s="145"/>
      <c r="W1272" s="145"/>
      <c r="X1272" s="145"/>
      <c r="Y1272" s="145"/>
      <c r="Z1272" s="145"/>
      <c r="AA1272" s="145"/>
      <c r="AB1272" s="145"/>
      <c r="AC1272" s="145"/>
      <c r="AD1272" s="145"/>
      <c r="AE1272" s="145"/>
      <c r="AF1272" s="35">
        <v>2025</v>
      </c>
      <c r="AG1272" s="259"/>
      <c r="AH1272" s="29">
        <v>1203</v>
      </c>
      <c r="AI1272" s="29" t="s">
        <v>155</v>
      </c>
      <c r="AJ1272" s="29" t="str">
        <f t="shared" si="364"/>
        <v>1203.</v>
      </c>
      <c r="AL1272" s="30"/>
    </row>
    <row r="1273" spans="1:41" ht="22.5" customHeight="1" x14ac:dyDescent="0.25">
      <c r="A1273" s="143" t="str">
        <f t="shared" si="361"/>
        <v>1204.</v>
      </c>
      <c r="B1273" s="71" t="s">
        <v>549</v>
      </c>
      <c r="C1273" s="52">
        <v>1983</v>
      </c>
      <c r="D1273" s="220" t="s">
        <v>3015</v>
      </c>
      <c r="E1273" s="143" t="s">
        <v>3017</v>
      </c>
      <c r="F1273" s="52">
        <v>2</v>
      </c>
      <c r="G1273" s="52">
        <v>2</v>
      </c>
      <c r="H1273" s="145">
        <v>574.4</v>
      </c>
      <c r="I1273" s="145">
        <v>324.5</v>
      </c>
      <c r="J1273" s="145">
        <v>324.5</v>
      </c>
      <c r="K1273" s="3">
        <v>28</v>
      </c>
      <c r="L1273" s="145">
        <f t="shared" si="362"/>
        <v>1865722</v>
      </c>
      <c r="M1273" s="145"/>
      <c r="N1273" s="145"/>
      <c r="O1273" s="145"/>
      <c r="P1273" s="145">
        <f t="shared" si="363"/>
        <v>1865722</v>
      </c>
      <c r="Q1273" s="145"/>
      <c r="R1273" s="3"/>
      <c r="S1273" s="145"/>
      <c r="T1273" s="145">
        <v>526</v>
      </c>
      <c r="U1273" s="145">
        <f>T1273*3547</f>
        <v>1865722</v>
      </c>
      <c r="V1273" s="145"/>
      <c r="W1273" s="145"/>
      <c r="X1273" s="145"/>
      <c r="Y1273" s="145"/>
      <c r="Z1273" s="145"/>
      <c r="AA1273" s="145"/>
      <c r="AB1273" s="145"/>
      <c r="AC1273" s="145"/>
      <c r="AD1273" s="145"/>
      <c r="AE1273" s="145"/>
      <c r="AF1273" s="35">
        <v>2025</v>
      </c>
      <c r="AG1273" s="259"/>
      <c r="AH1273" s="29">
        <v>1204</v>
      </c>
      <c r="AI1273" s="29" t="s">
        <v>155</v>
      </c>
      <c r="AJ1273" s="29" t="str">
        <f t="shared" si="364"/>
        <v>1204.</v>
      </c>
      <c r="AL1273" s="30"/>
    </row>
    <row r="1274" spans="1:41" ht="22.5" customHeight="1" x14ac:dyDescent="0.25">
      <c r="A1274" s="143" t="str">
        <f t="shared" si="361"/>
        <v>1205.</v>
      </c>
      <c r="B1274" s="247" t="s">
        <v>569</v>
      </c>
      <c r="C1274" s="52">
        <v>1976</v>
      </c>
      <c r="D1274" s="220" t="s">
        <v>3015</v>
      </c>
      <c r="E1274" s="143" t="s">
        <v>3017</v>
      </c>
      <c r="F1274" s="58">
        <v>5</v>
      </c>
      <c r="G1274" s="58">
        <v>4</v>
      </c>
      <c r="H1274" s="145">
        <v>3356.2</v>
      </c>
      <c r="I1274" s="145">
        <v>2241.8000000000002</v>
      </c>
      <c r="J1274" s="145">
        <v>2241.8000000000002</v>
      </c>
      <c r="K1274" s="3">
        <v>132</v>
      </c>
      <c r="L1274" s="145">
        <f t="shared" si="362"/>
        <v>875004</v>
      </c>
      <c r="M1274" s="145"/>
      <c r="N1274" s="145"/>
      <c r="O1274" s="145"/>
      <c r="P1274" s="145">
        <f t="shared" si="363"/>
        <v>875004</v>
      </c>
      <c r="Q1274" s="145">
        <v>875004</v>
      </c>
      <c r="R1274" s="3"/>
      <c r="S1274" s="145"/>
      <c r="T1274" s="145"/>
      <c r="U1274" s="145"/>
      <c r="V1274" s="145"/>
      <c r="W1274" s="145"/>
      <c r="X1274" s="145"/>
      <c r="Y1274" s="145"/>
      <c r="Z1274" s="145"/>
      <c r="AA1274" s="145"/>
      <c r="AB1274" s="145"/>
      <c r="AC1274" s="145"/>
      <c r="AD1274" s="145"/>
      <c r="AE1274" s="145"/>
      <c r="AF1274" s="35">
        <v>2025</v>
      </c>
      <c r="AG1274" s="259"/>
      <c r="AH1274" s="29">
        <v>1205</v>
      </c>
      <c r="AI1274" s="29" t="s">
        <v>155</v>
      </c>
      <c r="AJ1274" s="29" t="str">
        <f t="shared" si="364"/>
        <v>1205.</v>
      </c>
      <c r="AL1274" s="29"/>
    </row>
    <row r="1275" spans="1:41" ht="22.5" customHeight="1" x14ac:dyDescent="0.25">
      <c r="A1275" s="143" t="str">
        <f t="shared" si="361"/>
        <v>1206.</v>
      </c>
      <c r="B1275" s="76" t="s">
        <v>532</v>
      </c>
      <c r="C1275" s="52">
        <v>1993</v>
      </c>
      <c r="D1275" s="220" t="s">
        <v>3015</v>
      </c>
      <c r="E1275" s="143" t="s">
        <v>3017</v>
      </c>
      <c r="F1275" s="58">
        <v>5</v>
      </c>
      <c r="G1275" s="58">
        <v>4</v>
      </c>
      <c r="H1275" s="145">
        <v>3133.7</v>
      </c>
      <c r="I1275" s="145">
        <v>1873.9</v>
      </c>
      <c r="J1275" s="145">
        <v>1873.9</v>
      </c>
      <c r="K1275" s="3">
        <v>114</v>
      </c>
      <c r="L1275" s="145">
        <f t="shared" si="362"/>
        <v>2442440</v>
      </c>
      <c r="M1275" s="145"/>
      <c r="N1275" s="145"/>
      <c r="O1275" s="145"/>
      <c r="P1275" s="145">
        <f t="shared" si="363"/>
        <v>2442440</v>
      </c>
      <c r="Q1275" s="145">
        <v>2442440</v>
      </c>
      <c r="R1275" s="3"/>
      <c r="S1275" s="145"/>
      <c r="T1275" s="145"/>
      <c r="U1275" s="145"/>
      <c r="V1275" s="145"/>
      <c r="W1275" s="145"/>
      <c r="X1275" s="145"/>
      <c r="Y1275" s="145"/>
      <c r="Z1275" s="145"/>
      <c r="AA1275" s="145"/>
      <c r="AB1275" s="145"/>
      <c r="AC1275" s="145"/>
      <c r="AD1275" s="145"/>
      <c r="AE1275" s="145"/>
      <c r="AF1275" s="35">
        <v>2025</v>
      </c>
      <c r="AG1275" s="259"/>
      <c r="AH1275" s="29">
        <v>1206</v>
      </c>
      <c r="AI1275" s="29" t="s">
        <v>155</v>
      </c>
      <c r="AJ1275" s="29" t="str">
        <f t="shared" si="364"/>
        <v>1206.</v>
      </c>
      <c r="AL1275" s="30"/>
    </row>
    <row r="1276" spans="1:41" ht="22.5" customHeight="1" x14ac:dyDescent="0.25">
      <c r="A1276" s="143" t="str">
        <f t="shared" si="361"/>
        <v>1207.</v>
      </c>
      <c r="B1276" s="247" t="s">
        <v>570</v>
      </c>
      <c r="C1276" s="52">
        <v>1970</v>
      </c>
      <c r="D1276" s="220" t="s">
        <v>3015</v>
      </c>
      <c r="E1276" s="220" t="s">
        <v>3018</v>
      </c>
      <c r="F1276" s="58">
        <v>2</v>
      </c>
      <c r="G1276" s="58">
        <v>1</v>
      </c>
      <c r="H1276" s="145">
        <v>323.60000000000002</v>
      </c>
      <c r="I1276" s="145">
        <v>211.7</v>
      </c>
      <c r="J1276" s="145">
        <v>211.7</v>
      </c>
      <c r="K1276" s="3">
        <v>16</v>
      </c>
      <c r="L1276" s="145">
        <f t="shared" si="362"/>
        <v>2437452</v>
      </c>
      <c r="M1276" s="145"/>
      <c r="N1276" s="145"/>
      <c r="O1276" s="145"/>
      <c r="P1276" s="145">
        <f t="shared" si="363"/>
        <v>2437452</v>
      </c>
      <c r="Q1276" s="145"/>
      <c r="R1276" s="3"/>
      <c r="S1276" s="145"/>
      <c r="T1276" s="145">
        <v>324</v>
      </c>
      <c r="U1276" s="145">
        <f>T1276*7523</f>
        <v>2437452</v>
      </c>
      <c r="V1276" s="145"/>
      <c r="W1276" s="145"/>
      <c r="X1276" s="145"/>
      <c r="Y1276" s="145"/>
      <c r="Z1276" s="145"/>
      <c r="AA1276" s="145"/>
      <c r="AB1276" s="145"/>
      <c r="AC1276" s="145"/>
      <c r="AD1276" s="145"/>
      <c r="AE1276" s="145"/>
      <c r="AF1276" s="35">
        <v>2025</v>
      </c>
      <c r="AG1276" s="259"/>
      <c r="AH1276" s="29">
        <v>1207</v>
      </c>
      <c r="AI1276" s="29" t="s">
        <v>155</v>
      </c>
      <c r="AJ1276" s="29" t="str">
        <f t="shared" si="364"/>
        <v>1207.</v>
      </c>
      <c r="AL1276" s="29"/>
    </row>
    <row r="1277" spans="1:41" ht="22.5" customHeight="1" x14ac:dyDescent="0.25">
      <c r="A1277" s="143" t="str">
        <f t="shared" si="361"/>
        <v>1208.</v>
      </c>
      <c r="B1277" s="247" t="s">
        <v>1139</v>
      </c>
      <c r="C1277" s="52">
        <v>1971</v>
      </c>
      <c r="D1277" s="220" t="s">
        <v>3015</v>
      </c>
      <c r="E1277" s="143" t="s">
        <v>3017</v>
      </c>
      <c r="F1277" s="58">
        <v>2</v>
      </c>
      <c r="G1277" s="58">
        <v>2</v>
      </c>
      <c r="H1277" s="145">
        <v>748.6</v>
      </c>
      <c r="I1277" s="145">
        <v>489.2</v>
      </c>
      <c r="J1277" s="145">
        <v>489.2</v>
      </c>
      <c r="K1277" s="3">
        <v>24</v>
      </c>
      <c r="L1277" s="145">
        <f t="shared" si="362"/>
        <v>246480</v>
      </c>
      <c r="M1277" s="145"/>
      <c r="N1277" s="145"/>
      <c r="O1277" s="145"/>
      <c r="P1277" s="145">
        <f t="shared" si="363"/>
        <v>246480</v>
      </c>
      <c r="Q1277" s="145">
        <v>246480</v>
      </c>
      <c r="R1277" s="3"/>
      <c r="S1277" s="145"/>
      <c r="T1277" s="145"/>
      <c r="U1277" s="145"/>
      <c r="V1277" s="145"/>
      <c r="W1277" s="145"/>
      <c r="X1277" s="145"/>
      <c r="Y1277" s="145"/>
      <c r="Z1277" s="145"/>
      <c r="AA1277" s="145"/>
      <c r="AB1277" s="145"/>
      <c r="AC1277" s="145"/>
      <c r="AD1277" s="145"/>
      <c r="AE1277" s="145"/>
      <c r="AF1277" s="35">
        <v>2025</v>
      </c>
      <c r="AG1277" s="259"/>
      <c r="AH1277" s="29">
        <v>1208</v>
      </c>
      <c r="AI1277" s="29" t="s">
        <v>155</v>
      </c>
      <c r="AJ1277" s="29" t="str">
        <f t="shared" si="364"/>
        <v>1208.</v>
      </c>
      <c r="AL1277" s="29"/>
    </row>
    <row r="1278" spans="1:41" ht="22.5" customHeight="1" x14ac:dyDescent="0.25">
      <c r="A1278" s="143" t="str">
        <f t="shared" si="361"/>
        <v>1209.</v>
      </c>
      <c r="B1278" s="71" t="s">
        <v>1505</v>
      </c>
      <c r="C1278" s="52">
        <v>1973</v>
      </c>
      <c r="D1278" s="220" t="s">
        <v>3015</v>
      </c>
      <c r="E1278" s="143" t="s">
        <v>3017</v>
      </c>
      <c r="F1278" s="58">
        <v>2</v>
      </c>
      <c r="G1278" s="58">
        <v>2</v>
      </c>
      <c r="H1278" s="145">
        <v>724.3</v>
      </c>
      <c r="I1278" s="145">
        <v>470</v>
      </c>
      <c r="J1278" s="145">
        <v>470</v>
      </c>
      <c r="K1278" s="3">
        <v>35</v>
      </c>
      <c r="L1278" s="145">
        <f t="shared" si="362"/>
        <v>246480</v>
      </c>
      <c r="M1278" s="145"/>
      <c r="N1278" s="145"/>
      <c r="O1278" s="145"/>
      <c r="P1278" s="145">
        <f t="shared" si="363"/>
        <v>246480</v>
      </c>
      <c r="Q1278" s="145">
        <v>246480</v>
      </c>
      <c r="R1278" s="3"/>
      <c r="S1278" s="145"/>
      <c r="T1278" s="145"/>
      <c r="U1278" s="145"/>
      <c r="V1278" s="145"/>
      <c r="W1278" s="145"/>
      <c r="X1278" s="145"/>
      <c r="Y1278" s="145"/>
      <c r="Z1278" s="145"/>
      <c r="AA1278" s="145"/>
      <c r="AB1278" s="145"/>
      <c r="AC1278" s="145"/>
      <c r="AD1278" s="145"/>
      <c r="AE1278" s="145"/>
      <c r="AF1278" s="35">
        <v>2025</v>
      </c>
      <c r="AG1278" s="259"/>
      <c r="AH1278" s="29">
        <v>1209</v>
      </c>
      <c r="AI1278" s="29" t="s">
        <v>155</v>
      </c>
      <c r="AJ1278" s="29" t="str">
        <f t="shared" si="364"/>
        <v>1209.</v>
      </c>
      <c r="AL1278" s="30"/>
    </row>
    <row r="1279" spans="1:41" ht="22.5" customHeight="1" x14ac:dyDescent="0.25">
      <c r="A1279" s="143" t="str">
        <f t="shared" si="361"/>
        <v>1210.</v>
      </c>
      <c r="B1279" s="71" t="s">
        <v>1506</v>
      </c>
      <c r="C1279" s="52">
        <v>1974</v>
      </c>
      <c r="D1279" s="220" t="s">
        <v>3015</v>
      </c>
      <c r="E1279" s="143" t="s">
        <v>3017</v>
      </c>
      <c r="F1279" s="58">
        <v>2</v>
      </c>
      <c r="G1279" s="58">
        <v>2</v>
      </c>
      <c r="H1279" s="145">
        <v>755.4</v>
      </c>
      <c r="I1279" s="145">
        <v>492.9</v>
      </c>
      <c r="J1279" s="145">
        <v>492.9</v>
      </c>
      <c r="K1279" s="3">
        <v>34</v>
      </c>
      <c r="L1279" s="145">
        <f t="shared" si="362"/>
        <v>246480</v>
      </c>
      <c r="M1279" s="145"/>
      <c r="N1279" s="145"/>
      <c r="O1279" s="145"/>
      <c r="P1279" s="145">
        <f t="shared" si="363"/>
        <v>246480</v>
      </c>
      <c r="Q1279" s="145">
        <v>246480</v>
      </c>
      <c r="R1279" s="3"/>
      <c r="S1279" s="145"/>
      <c r="T1279" s="145"/>
      <c r="U1279" s="145"/>
      <c r="V1279" s="145"/>
      <c r="W1279" s="145"/>
      <c r="X1279" s="145"/>
      <c r="Y1279" s="145"/>
      <c r="Z1279" s="145"/>
      <c r="AA1279" s="145"/>
      <c r="AB1279" s="145"/>
      <c r="AC1279" s="145"/>
      <c r="AD1279" s="145"/>
      <c r="AE1279" s="145"/>
      <c r="AF1279" s="35">
        <v>2025</v>
      </c>
      <c r="AG1279" s="259"/>
      <c r="AH1279" s="29">
        <v>1210</v>
      </c>
      <c r="AI1279" s="29" t="s">
        <v>155</v>
      </c>
      <c r="AJ1279" s="29" t="str">
        <f t="shared" si="364"/>
        <v>1210.</v>
      </c>
      <c r="AL1279" s="30"/>
    </row>
    <row r="1280" spans="1:41" ht="22.5" customHeight="1" x14ac:dyDescent="0.25">
      <c r="A1280" s="143" t="str">
        <f t="shared" si="361"/>
        <v>1211.</v>
      </c>
      <c r="B1280" s="71" t="s">
        <v>1507</v>
      </c>
      <c r="C1280" s="52">
        <v>1975</v>
      </c>
      <c r="D1280" s="220" t="s">
        <v>3015</v>
      </c>
      <c r="E1280" s="143" t="s">
        <v>3017</v>
      </c>
      <c r="F1280" s="58">
        <v>2</v>
      </c>
      <c r="G1280" s="58">
        <v>2</v>
      </c>
      <c r="H1280" s="145">
        <v>753</v>
      </c>
      <c r="I1280" s="145">
        <v>501.7</v>
      </c>
      <c r="J1280" s="145">
        <v>501.7</v>
      </c>
      <c r="K1280" s="3">
        <v>34</v>
      </c>
      <c r="L1280" s="145">
        <f t="shared" si="362"/>
        <v>321240</v>
      </c>
      <c r="M1280" s="145"/>
      <c r="N1280" s="145"/>
      <c r="O1280" s="145"/>
      <c r="P1280" s="145">
        <f t="shared" si="363"/>
        <v>321240</v>
      </c>
      <c r="Q1280" s="145"/>
      <c r="R1280" s="3"/>
      <c r="S1280" s="145"/>
      <c r="T1280" s="145"/>
      <c r="U1280" s="145"/>
      <c r="V1280" s="145"/>
      <c r="W1280" s="145"/>
      <c r="X1280" s="145"/>
      <c r="Y1280" s="145"/>
      <c r="Z1280" s="145">
        <v>120</v>
      </c>
      <c r="AA1280" s="145">
        <f>Z1280*2677</f>
        <v>321240</v>
      </c>
      <c r="AB1280" s="145"/>
      <c r="AC1280" s="145"/>
      <c r="AD1280" s="145"/>
      <c r="AE1280" s="145"/>
      <c r="AF1280" s="35">
        <v>2025</v>
      </c>
      <c r="AG1280" s="259"/>
      <c r="AH1280" s="29">
        <v>1211</v>
      </c>
      <c r="AI1280" s="29" t="s">
        <v>155</v>
      </c>
      <c r="AJ1280" s="29" t="str">
        <f t="shared" si="364"/>
        <v>1211.</v>
      </c>
      <c r="AL1280" s="29"/>
    </row>
    <row r="1281" spans="1:38" ht="22.5" customHeight="1" x14ac:dyDescent="0.25">
      <c r="A1281" s="143" t="str">
        <f t="shared" si="361"/>
        <v>1212.</v>
      </c>
      <c r="B1281" s="76" t="s">
        <v>1140</v>
      </c>
      <c r="C1281" s="52">
        <v>1976</v>
      </c>
      <c r="D1281" s="220" t="s">
        <v>3015</v>
      </c>
      <c r="E1281" s="143" t="s">
        <v>3017</v>
      </c>
      <c r="F1281" s="58">
        <v>2</v>
      </c>
      <c r="G1281" s="58">
        <v>3</v>
      </c>
      <c r="H1281" s="145">
        <v>900</v>
      </c>
      <c r="I1281" s="145">
        <v>539.6</v>
      </c>
      <c r="J1281" s="145">
        <v>539.6</v>
      </c>
      <c r="K1281" s="3">
        <v>35</v>
      </c>
      <c r="L1281" s="145">
        <f t="shared" si="362"/>
        <v>777140</v>
      </c>
      <c r="M1281" s="145"/>
      <c r="N1281" s="145"/>
      <c r="O1281" s="145"/>
      <c r="P1281" s="145">
        <f t="shared" si="363"/>
        <v>777140</v>
      </c>
      <c r="Q1281" s="145">
        <v>777140</v>
      </c>
      <c r="R1281" s="3"/>
      <c r="S1281" s="145"/>
      <c r="T1281" s="145"/>
      <c r="U1281" s="145"/>
      <c r="V1281" s="145"/>
      <c r="W1281" s="145"/>
      <c r="X1281" s="145"/>
      <c r="Y1281" s="145"/>
      <c r="Z1281" s="145"/>
      <c r="AA1281" s="145"/>
      <c r="AB1281" s="145"/>
      <c r="AC1281" s="145"/>
      <c r="AD1281" s="145"/>
      <c r="AE1281" s="145"/>
      <c r="AF1281" s="35">
        <v>2025</v>
      </c>
      <c r="AG1281" s="259"/>
      <c r="AH1281" s="29">
        <v>1212</v>
      </c>
      <c r="AI1281" s="29" t="s">
        <v>155</v>
      </c>
      <c r="AJ1281" s="29" t="str">
        <f t="shared" si="364"/>
        <v>1212.</v>
      </c>
      <c r="AL1281" s="30"/>
    </row>
    <row r="1282" spans="1:38" ht="22.5" customHeight="1" x14ac:dyDescent="0.25">
      <c r="A1282" s="143" t="str">
        <f t="shared" si="361"/>
        <v>1213.</v>
      </c>
      <c r="B1282" s="76" t="s">
        <v>1141</v>
      </c>
      <c r="C1282" s="52">
        <v>1978</v>
      </c>
      <c r="D1282" s="220" t="s">
        <v>3015</v>
      </c>
      <c r="E1282" s="143" t="s">
        <v>3017</v>
      </c>
      <c r="F1282" s="58">
        <v>2</v>
      </c>
      <c r="G1282" s="58">
        <v>3</v>
      </c>
      <c r="H1282" s="145">
        <v>847.9</v>
      </c>
      <c r="I1282" s="145">
        <v>493.5</v>
      </c>
      <c r="J1282" s="145">
        <v>493.5</v>
      </c>
      <c r="K1282" s="3">
        <v>37</v>
      </c>
      <c r="L1282" s="145">
        <f t="shared" si="362"/>
        <v>777140</v>
      </c>
      <c r="M1282" s="145"/>
      <c r="N1282" s="145"/>
      <c r="O1282" s="145"/>
      <c r="P1282" s="145">
        <f t="shared" si="363"/>
        <v>777140</v>
      </c>
      <c r="Q1282" s="145">
        <v>777140</v>
      </c>
      <c r="R1282" s="3"/>
      <c r="S1282" s="145"/>
      <c r="T1282" s="145"/>
      <c r="U1282" s="145"/>
      <c r="V1282" s="145"/>
      <c r="W1282" s="145"/>
      <c r="X1282" s="145"/>
      <c r="Y1282" s="145"/>
      <c r="Z1282" s="145"/>
      <c r="AA1282" s="145"/>
      <c r="AB1282" s="145"/>
      <c r="AC1282" s="145"/>
      <c r="AD1282" s="145"/>
      <c r="AE1282" s="145"/>
      <c r="AF1282" s="35">
        <v>2025</v>
      </c>
      <c r="AG1282" s="259"/>
      <c r="AH1282" s="29">
        <v>1213</v>
      </c>
      <c r="AI1282" s="29" t="s">
        <v>155</v>
      </c>
      <c r="AJ1282" s="29" t="str">
        <f t="shared" si="364"/>
        <v>1213.</v>
      </c>
      <c r="AL1282" s="30"/>
    </row>
    <row r="1283" spans="1:38" ht="22.5" customHeight="1" x14ac:dyDescent="0.25">
      <c r="A1283" s="143" t="str">
        <f t="shared" si="361"/>
        <v>1214.</v>
      </c>
      <c r="B1283" s="76" t="s">
        <v>67</v>
      </c>
      <c r="C1283" s="52">
        <v>1960</v>
      </c>
      <c r="D1283" s="220" t="s">
        <v>3015</v>
      </c>
      <c r="E1283" s="143" t="s">
        <v>3017</v>
      </c>
      <c r="F1283" s="58">
        <v>2</v>
      </c>
      <c r="G1283" s="58">
        <v>2</v>
      </c>
      <c r="H1283" s="145">
        <v>635.9</v>
      </c>
      <c r="I1283" s="145">
        <v>401.9</v>
      </c>
      <c r="J1283" s="145">
        <v>401.9</v>
      </c>
      <c r="K1283" s="3">
        <v>25</v>
      </c>
      <c r="L1283" s="145">
        <f t="shared" si="362"/>
        <v>758594.8</v>
      </c>
      <c r="M1283" s="145"/>
      <c r="N1283" s="145"/>
      <c r="O1283" s="145"/>
      <c r="P1283" s="145">
        <f t="shared" si="363"/>
        <v>758594.8</v>
      </c>
      <c r="Q1283" s="145">
        <v>758594.8</v>
      </c>
      <c r="R1283" s="3"/>
      <c r="S1283" s="145"/>
      <c r="T1283" s="145"/>
      <c r="U1283" s="145"/>
      <c r="V1283" s="145"/>
      <c r="W1283" s="145"/>
      <c r="X1283" s="145"/>
      <c r="Y1283" s="145"/>
      <c r="Z1283" s="145"/>
      <c r="AA1283" s="145"/>
      <c r="AB1283" s="145"/>
      <c r="AC1283" s="145"/>
      <c r="AD1283" s="145"/>
      <c r="AE1283" s="145"/>
      <c r="AF1283" s="35">
        <v>2025</v>
      </c>
      <c r="AG1283" s="259"/>
      <c r="AH1283" s="29">
        <v>1214</v>
      </c>
      <c r="AI1283" s="29" t="s">
        <v>155</v>
      </c>
      <c r="AJ1283" s="29" t="str">
        <f t="shared" si="364"/>
        <v>1214.</v>
      </c>
      <c r="AL1283" s="30"/>
    </row>
    <row r="1284" spans="1:38" ht="22.5" customHeight="1" x14ac:dyDescent="0.25">
      <c r="A1284" s="143" t="str">
        <f t="shared" si="361"/>
        <v>1215.</v>
      </c>
      <c r="B1284" s="71" t="s">
        <v>79</v>
      </c>
      <c r="C1284" s="52">
        <v>1968</v>
      </c>
      <c r="D1284" s="220" t="s">
        <v>3015</v>
      </c>
      <c r="E1284" s="220" t="s">
        <v>3016</v>
      </c>
      <c r="F1284" s="52">
        <v>5</v>
      </c>
      <c r="G1284" s="52">
        <v>3</v>
      </c>
      <c r="H1284" s="145">
        <v>2068.4</v>
      </c>
      <c r="I1284" s="145">
        <v>1327</v>
      </c>
      <c r="J1284" s="145">
        <v>1327</v>
      </c>
      <c r="K1284" s="3">
        <v>91</v>
      </c>
      <c r="L1284" s="145">
        <f t="shared" si="362"/>
        <v>2213698.5</v>
      </c>
      <c r="M1284" s="145"/>
      <c r="N1284" s="145"/>
      <c r="O1284" s="145"/>
      <c r="P1284" s="145">
        <f t="shared" si="363"/>
        <v>2213698.5</v>
      </c>
      <c r="Q1284" s="145">
        <v>2213698.5</v>
      </c>
      <c r="R1284" s="3"/>
      <c r="S1284" s="145"/>
      <c r="T1284" s="145"/>
      <c r="U1284" s="145"/>
      <c r="V1284" s="145"/>
      <c r="W1284" s="145"/>
      <c r="X1284" s="145"/>
      <c r="Y1284" s="145"/>
      <c r="Z1284" s="145"/>
      <c r="AA1284" s="145"/>
      <c r="AB1284" s="145"/>
      <c r="AC1284" s="145"/>
      <c r="AD1284" s="145"/>
      <c r="AE1284" s="145"/>
      <c r="AF1284" s="35">
        <v>2025</v>
      </c>
      <c r="AG1284" s="259"/>
      <c r="AH1284" s="29">
        <v>1215</v>
      </c>
      <c r="AI1284" s="29" t="s">
        <v>155</v>
      </c>
      <c r="AJ1284" s="29" t="str">
        <f t="shared" si="364"/>
        <v>1215.</v>
      </c>
      <c r="AL1284" s="30"/>
    </row>
    <row r="1285" spans="1:38" ht="22.5" customHeight="1" x14ac:dyDescent="0.25">
      <c r="A1285" s="143" t="str">
        <f t="shared" si="361"/>
        <v>1216.</v>
      </c>
      <c r="B1285" s="71" t="s">
        <v>1509</v>
      </c>
      <c r="C1285" s="52">
        <v>1983</v>
      </c>
      <c r="D1285" s="220" t="s">
        <v>3015</v>
      </c>
      <c r="E1285" s="143" t="s">
        <v>3017</v>
      </c>
      <c r="F1285" s="52">
        <v>2</v>
      </c>
      <c r="G1285" s="52">
        <v>3</v>
      </c>
      <c r="H1285" s="145">
        <v>904</v>
      </c>
      <c r="I1285" s="145">
        <v>535.20000000000005</v>
      </c>
      <c r="J1285" s="145">
        <v>535.20000000000005</v>
      </c>
      <c r="K1285" s="3">
        <v>49</v>
      </c>
      <c r="L1285" s="145">
        <f t="shared" si="362"/>
        <v>7119014.8999999994</v>
      </c>
      <c r="M1285" s="145"/>
      <c r="N1285" s="145"/>
      <c r="O1285" s="145"/>
      <c r="P1285" s="145">
        <f t="shared" si="363"/>
        <v>7119014.8999999994</v>
      </c>
      <c r="Q1285" s="145"/>
      <c r="R1285" s="3"/>
      <c r="S1285" s="145"/>
      <c r="T1285" s="145">
        <v>946.3</v>
      </c>
      <c r="U1285" s="145">
        <f>T1285*7523</f>
        <v>7119014.8999999994</v>
      </c>
      <c r="V1285" s="145"/>
      <c r="W1285" s="145"/>
      <c r="X1285" s="145"/>
      <c r="Y1285" s="145"/>
      <c r="Z1285" s="145"/>
      <c r="AA1285" s="145"/>
      <c r="AB1285" s="145"/>
      <c r="AC1285" s="145"/>
      <c r="AD1285" s="145"/>
      <c r="AE1285" s="145"/>
      <c r="AF1285" s="35">
        <v>2025</v>
      </c>
      <c r="AG1285" s="259"/>
      <c r="AH1285" s="29">
        <v>1216</v>
      </c>
      <c r="AI1285" s="29" t="s">
        <v>155</v>
      </c>
      <c r="AJ1285" s="29" t="str">
        <f t="shared" si="364"/>
        <v>1216.</v>
      </c>
      <c r="AL1285" s="30"/>
    </row>
    <row r="1286" spans="1:38" ht="22.5" customHeight="1" x14ac:dyDescent="0.25">
      <c r="A1286" s="143" t="str">
        <f t="shared" si="361"/>
        <v>1217.</v>
      </c>
      <c r="B1286" s="71" t="s">
        <v>1511</v>
      </c>
      <c r="C1286" s="52">
        <v>1990</v>
      </c>
      <c r="D1286" s="220" t="s">
        <v>3015</v>
      </c>
      <c r="E1286" s="220" t="s">
        <v>3016</v>
      </c>
      <c r="F1286" s="52">
        <v>3</v>
      </c>
      <c r="G1286" s="52">
        <v>2</v>
      </c>
      <c r="H1286" s="145">
        <v>1290</v>
      </c>
      <c r="I1286" s="145">
        <v>754.8</v>
      </c>
      <c r="J1286" s="145">
        <v>754.8</v>
      </c>
      <c r="K1286" s="3">
        <v>51</v>
      </c>
      <c r="L1286" s="145">
        <f t="shared" si="362"/>
        <v>2225428</v>
      </c>
      <c r="M1286" s="145"/>
      <c r="N1286" s="145"/>
      <c r="O1286" s="145"/>
      <c r="P1286" s="145">
        <f t="shared" si="363"/>
        <v>2225428</v>
      </c>
      <c r="Q1286" s="145">
        <v>2225428</v>
      </c>
      <c r="R1286" s="3"/>
      <c r="S1286" s="145"/>
      <c r="T1286" s="145"/>
      <c r="U1286" s="145"/>
      <c r="V1286" s="145"/>
      <c r="W1286" s="145"/>
      <c r="X1286" s="145"/>
      <c r="Y1286" s="145"/>
      <c r="Z1286" s="145"/>
      <c r="AA1286" s="145"/>
      <c r="AB1286" s="145"/>
      <c r="AC1286" s="145"/>
      <c r="AD1286" s="145"/>
      <c r="AE1286" s="145"/>
      <c r="AF1286" s="35">
        <v>2025</v>
      </c>
      <c r="AG1286" s="259"/>
      <c r="AH1286" s="29">
        <v>1217</v>
      </c>
      <c r="AI1286" s="29" t="s">
        <v>155</v>
      </c>
      <c r="AJ1286" s="29" t="str">
        <f t="shared" si="364"/>
        <v>1217.</v>
      </c>
      <c r="AL1286" s="30"/>
    </row>
    <row r="1287" spans="1:38" ht="22.5" customHeight="1" x14ac:dyDescent="0.25">
      <c r="A1287" s="143" t="str">
        <f t="shared" si="361"/>
        <v>1218.</v>
      </c>
      <c r="B1287" s="247" t="s">
        <v>1142</v>
      </c>
      <c r="C1287" s="52">
        <v>1965</v>
      </c>
      <c r="D1287" s="220" t="s">
        <v>3015</v>
      </c>
      <c r="E1287" s="143" t="s">
        <v>3017</v>
      </c>
      <c r="F1287" s="58">
        <v>2</v>
      </c>
      <c r="G1287" s="58">
        <v>1</v>
      </c>
      <c r="H1287" s="145">
        <v>362.7</v>
      </c>
      <c r="I1287" s="145">
        <v>238.9</v>
      </c>
      <c r="J1287" s="145">
        <v>238.9</v>
      </c>
      <c r="K1287" s="3">
        <v>11</v>
      </c>
      <c r="L1287" s="145">
        <f t="shared" si="362"/>
        <v>258804</v>
      </c>
      <c r="M1287" s="145"/>
      <c r="N1287" s="145"/>
      <c r="O1287" s="145"/>
      <c r="P1287" s="145">
        <f t="shared" si="363"/>
        <v>258804</v>
      </c>
      <c r="Q1287" s="145">
        <v>258804</v>
      </c>
      <c r="R1287" s="3"/>
      <c r="S1287" s="145"/>
      <c r="T1287" s="145"/>
      <c r="U1287" s="145"/>
      <c r="V1287" s="145"/>
      <c r="W1287" s="145"/>
      <c r="X1287" s="145"/>
      <c r="Y1287" s="145"/>
      <c r="Z1287" s="145"/>
      <c r="AA1287" s="145"/>
      <c r="AB1287" s="145"/>
      <c r="AC1287" s="145"/>
      <c r="AD1287" s="145"/>
      <c r="AE1287" s="145"/>
      <c r="AF1287" s="35">
        <v>2025</v>
      </c>
      <c r="AG1287" s="259"/>
      <c r="AH1287" s="29">
        <v>1218</v>
      </c>
      <c r="AI1287" s="29" t="s">
        <v>155</v>
      </c>
      <c r="AJ1287" s="29" t="str">
        <f t="shared" si="364"/>
        <v>1218.</v>
      </c>
    </row>
    <row r="1288" spans="1:38" ht="25.5" customHeight="1" x14ac:dyDescent="0.25">
      <c r="A1288" s="143" t="str">
        <f t="shared" si="361"/>
        <v>1219.</v>
      </c>
      <c r="B1288" s="71" t="s">
        <v>1880</v>
      </c>
      <c r="C1288" s="52">
        <v>1981</v>
      </c>
      <c r="D1288" s="220" t="s">
        <v>3015</v>
      </c>
      <c r="E1288" s="143" t="s">
        <v>3017</v>
      </c>
      <c r="F1288" s="58">
        <v>5</v>
      </c>
      <c r="G1288" s="58">
        <v>4</v>
      </c>
      <c r="H1288" s="145">
        <v>4472.3</v>
      </c>
      <c r="I1288" s="145">
        <v>1841.9</v>
      </c>
      <c r="J1288" s="145">
        <v>3456.2</v>
      </c>
      <c r="K1288" s="3">
        <v>94</v>
      </c>
      <c r="L1288" s="145">
        <f t="shared" si="362"/>
        <v>3295163</v>
      </c>
      <c r="M1288" s="145"/>
      <c r="N1288" s="145"/>
      <c r="O1288" s="145"/>
      <c r="P1288" s="145">
        <f t="shared" si="363"/>
        <v>3295163</v>
      </c>
      <c r="Q1288" s="145"/>
      <c r="R1288" s="3"/>
      <c r="S1288" s="145"/>
      <c r="T1288" s="145">
        <v>929</v>
      </c>
      <c r="U1288" s="145">
        <f>T1288*3547</f>
        <v>3295163</v>
      </c>
      <c r="V1288" s="145"/>
      <c r="W1288" s="145"/>
      <c r="X1288" s="145"/>
      <c r="Y1288" s="145"/>
      <c r="Z1288" s="145"/>
      <c r="AA1288" s="145"/>
      <c r="AB1288" s="145"/>
      <c r="AC1288" s="145"/>
      <c r="AD1288" s="145"/>
      <c r="AE1288" s="145"/>
      <c r="AF1288" s="35">
        <v>2025</v>
      </c>
      <c r="AG1288" s="259"/>
      <c r="AH1288" s="29">
        <v>1219</v>
      </c>
      <c r="AI1288" s="29" t="s">
        <v>155</v>
      </c>
      <c r="AJ1288" s="29" t="str">
        <f t="shared" si="364"/>
        <v>1219.</v>
      </c>
      <c r="AL1288" s="30"/>
    </row>
    <row r="1289" spans="1:38" ht="22.5" customHeight="1" x14ac:dyDescent="0.25">
      <c r="A1289" s="143" t="str">
        <f t="shared" si="361"/>
        <v>1220.</v>
      </c>
      <c r="B1289" s="71" t="s">
        <v>1513</v>
      </c>
      <c r="C1289" s="52">
        <v>1854</v>
      </c>
      <c r="D1289" s="220">
        <v>2015</v>
      </c>
      <c r="E1289" s="220" t="s">
        <v>3018</v>
      </c>
      <c r="F1289" s="58">
        <v>1</v>
      </c>
      <c r="G1289" s="58">
        <v>2</v>
      </c>
      <c r="H1289" s="145">
        <v>349.4</v>
      </c>
      <c r="I1289" s="145">
        <v>220</v>
      </c>
      <c r="J1289" s="145">
        <v>220</v>
      </c>
      <c r="K1289" s="3">
        <v>24</v>
      </c>
      <c r="L1289" s="145">
        <f t="shared" si="362"/>
        <v>2628536.1999999997</v>
      </c>
      <c r="M1289" s="145"/>
      <c r="N1289" s="145"/>
      <c r="O1289" s="145"/>
      <c r="P1289" s="145">
        <f t="shared" si="363"/>
        <v>2628536.1999999997</v>
      </c>
      <c r="Q1289" s="145"/>
      <c r="R1289" s="3"/>
      <c r="S1289" s="145"/>
      <c r="T1289" s="145">
        <v>349.4</v>
      </c>
      <c r="U1289" s="145">
        <f>T1289*7523</f>
        <v>2628536.1999999997</v>
      </c>
      <c r="V1289" s="145"/>
      <c r="W1289" s="145"/>
      <c r="X1289" s="145"/>
      <c r="Y1289" s="145"/>
      <c r="Z1289" s="145"/>
      <c r="AA1289" s="145"/>
      <c r="AB1289" s="145"/>
      <c r="AC1289" s="145"/>
      <c r="AD1289" s="145"/>
      <c r="AE1289" s="145"/>
      <c r="AF1289" s="35">
        <v>2025</v>
      </c>
      <c r="AG1289" s="259"/>
      <c r="AH1289" s="29">
        <v>1220</v>
      </c>
      <c r="AI1289" s="29" t="s">
        <v>155</v>
      </c>
      <c r="AJ1289" s="29" t="str">
        <f t="shared" si="364"/>
        <v>1220.</v>
      </c>
      <c r="AL1289" s="30"/>
    </row>
    <row r="1290" spans="1:38" ht="22.5" customHeight="1" x14ac:dyDescent="0.25">
      <c r="A1290" s="143" t="str">
        <f t="shared" si="361"/>
        <v>1221.</v>
      </c>
      <c r="B1290" s="71" t="s">
        <v>1516</v>
      </c>
      <c r="C1290" s="52">
        <v>1928</v>
      </c>
      <c r="D1290" s="220" t="s">
        <v>3015</v>
      </c>
      <c r="E1290" s="220" t="s">
        <v>3018</v>
      </c>
      <c r="F1290" s="52">
        <v>2</v>
      </c>
      <c r="G1290" s="52">
        <v>1</v>
      </c>
      <c r="H1290" s="145">
        <v>207.9</v>
      </c>
      <c r="I1290" s="145">
        <v>149</v>
      </c>
      <c r="J1290" s="145">
        <v>149</v>
      </c>
      <c r="K1290" s="3">
        <v>9</v>
      </c>
      <c r="L1290" s="145">
        <f t="shared" si="362"/>
        <v>1976244</v>
      </c>
      <c r="M1290" s="145"/>
      <c r="N1290" s="145"/>
      <c r="O1290" s="145"/>
      <c r="P1290" s="145">
        <f t="shared" si="363"/>
        <v>1976244</v>
      </c>
      <c r="Q1290" s="145">
        <v>185770</v>
      </c>
      <c r="R1290" s="3"/>
      <c r="S1290" s="145"/>
      <c r="T1290" s="145">
        <v>238</v>
      </c>
      <c r="U1290" s="145">
        <f>T1290*7523</f>
        <v>1790474</v>
      </c>
      <c r="V1290" s="145"/>
      <c r="W1290" s="145"/>
      <c r="X1290" s="145"/>
      <c r="Y1290" s="145"/>
      <c r="Z1290" s="145"/>
      <c r="AA1290" s="145"/>
      <c r="AB1290" s="145"/>
      <c r="AC1290" s="145"/>
      <c r="AD1290" s="145"/>
      <c r="AE1290" s="145"/>
      <c r="AF1290" s="35">
        <v>2025</v>
      </c>
      <c r="AG1290" s="259"/>
      <c r="AH1290" s="29">
        <v>1221</v>
      </c>
      <c r="AI1290" s="29" t="s">
        <v>155</v>
      </c>
      <c r="AJ1290" s="29" t="str">
        <f t="shared" si="364"/>
        <v>1221.</v>
      </c>
      <c r="AL1290" s="30"/>
    </row>
    <row r="1291" spans="1:38" ht="22.5" customHeight="1" x14ac:dyDescent="0.25">
      <c r="A1291" s="143" t="str">
        <f t="shared" si="361"/>
        <v>1222.</v>
      </c>
      <c r="B1291" s="76" t="s">
        <v>536</v>
      </c>
      <c r="C1291" s="52">
        <v>1917</v>
      </c>
      <c r="D1291" s="220" t="s">
        <v>3015</v>
      </c>
      <c r="E1291" s="220" t="s">
        <v>3018</v>
      </c>
      <c r="F1291" s="58">
        <v>2</v>
      </c>
      <c r="G1291" s="58">
        <v>2</v>
      </c>
      <c r="H1291" s="145">
        <v>145.30000000000001</v>
      </c>
      <c r="I1291" s="145">
        <v>100</v>
      </c>
      <c r="J1291" s="145">
        <v>100</v>
      </c>
      <c r="K1291" s="3">
        <v>9</v>
      </c>
      <c r="L1291" s="145">
        <f t="shared" si="362"/>
        <v>1677629</v>
      </c>
      <c r="M1291" s="145"/>
      <c r="N1291" s="145"/>
      <c r="O1291" s="145"/>
      <c r="P1291" s="145">
        <f t="shared" si="363"/>
        <v>1677629</v>
      </c>
      <c r="Q1291" s="145"/>
      <c r="R1291" s="3"/>
      <c r="S1291" s="145"/>
      <c r="T1291" s="145">
        <v>223</v>
      </c>
      <c r="U1291" s="145">
        <f>T1291*7523</f>
        <v>1677629</v>
      </c>
      <c r="V1291" s="145"/>
      <c r="W1291" s="145"/>
      <c r="X1291" s="145"/>
      <c r="Y1291" s="145"/>
      <c r="Z1291" s="145"/>
      <c r="AA1291" s="145"/>
      <c r="AB1291" s="145"/>
      <c r="AC1291" s="145"/>
      <c r="AD1291" s="145"/>
      <c r="AE1291" s="145"/>
      <c r="AF1291" s="35">
        <v>2025</v>
      </c>
      <c r="AG1291" s="259"/>
      <c r="AH1291" s="29">
        <v>1222</v>
      </c>
      <c r="AI1291" s="29" t="s">
        <v>155</v>
      </c>
      <c r="AJ1291" s="29" t="str">
        <f t="shared" si="364"/>
        <v>1222.</v>
      </c>
      <c r="AL1291" s="30"/>
    </row>
    <row r="1292" spans="1:38" ht="22.5" customHeight="1" x14ac:dyDescent="0.25">
      <c r="A1292" s="143" t="str">
        <f t="shared" si="361"/>
        <v>1223.</v>
      </c>
      <c r="B1292" s="71" t="s">
        <v>1517</v>
      </c>
      <c r="C1292" s="52">
        <v>1991</v>
      </c>
      <c r="D1292" s="220" t="s">
        <v>3015</v>
      </c>
      <c r="E1292" s="143" t="s">
        <v>3017</v>
      </c>
      <c r="F1292" s="58">
        <v>4</v>
      </c>
      <c r="G1292" s="58">
        <v>2</v>
      </c>
      <c r="H1292" s="145">
        <v>1893.5</v>
      </c>
      <c r="I1292" s="145">
        <v>957.6</v>
      </c>
      <c r="J1292" s="145">
        <v>957.6</v>
      </c>
      <c r="K1292" s="3">
        <v>75</v>
      </c>
      <c r="L1292" s="145">
        <f t="shared" si="362"/>
        <v>2180340.9000000004</v>
      </c>
      <c r="M1292" s="145"/>
      <c r="N1292" s="145"/>
      <c r="O1292" s="145"/>
      <c r="P1292" s="145">
        <f t="shared" si="363"/>
        <v>2180340.9000000004</v>
      </c>
      <c r="Q1292" s="145"/>
      <c r="R1292" s="3"/>
      <c r="S1292" s="145"/>
      <c r="T1292" s="145">
        <v>614.70000000000005</v>
      </c>
      <c r="U1292" s="145">
        <f>T1292*3547</f>
        <v>2180340.9000000004</v>
      </c>
      <c r="V1292" s="145"/>
      <c r="W1292" s="145"/>
      <c r="X1292" s="145"/>
      <c r="Y1292" s="145"/>
      <c r="Z1292" s="145"/>
      <c r="AA1292" s="145"/>
      <c r="AB1292" s="145"/>
      <c r="AC1292" s="145"/>
      <c r="AD1292" s="145"/>
      <c r="AE1292" s="145"/>
      <c r="AF1292" s="35">
        <v>2025</v>
      </c>
      <c r="AG1292" s="259"/>
      <c r="AH1292" s="29">
        <v>1223</v>
      </c>
      <c r="AI1292" s="29" t="s">
        <v>155</v>
      </c>
      <c r="AJ1292" s="29" t="str">
        <f t="shared" si="364"/>
        <v>1223.</v>
      </c>
      <c r="AL1292" s="29"/>
    </row>
    <row r="1293" spans="1:38" ht="22.5" customHeight="1" x14ac:dyDescent="0.25">
      <c r="A1293" s="143" t="str">
        <f t="shared" si="361"/>
        <v>1224.</v>
      </c>
      <c r="B1293" s="71" t="s">
        <v>1518</v>
      </c>
      <c r="C1293" s="52">
        <v>1994</v>
      </c>
      <c r="D1293" s="220" t="s">
        <v>3015</v>
      </c>
      <c r="E1293" s="143" t="s">
        <v>3017</v>
      </c>
      <c r="F1293" s="58">
        <v>3</v>
      </c>
      <c r="G1293" s="58">
        <v>2</v>
      </c>
      <c r="H1293" s="145">
        <v>852.9</v>
      </c>
      <c r="I1293" s="145">
        <v>479.4</v>
      </c>
      <c r="J1293" s="145">
        <v>852.9</v>
      </c>
      <c r="K1293" s="3">
        <v>33</v>
      </c>
      <c r="L1293" s="145">
        <f t="shared" ref="L1293:L1324" si="365">Q1293+S1293+U1293+W1293+Y1293+AA1293+AD1293+AE1293</f>
        <v>1659996</v>
      </c>
      <c r="M1293" s="145"/>
      <c r="N1293" s="145"/>
      <c r="O1293" s="145"/>
      <c r="P1293" s="145">
        <f t="shared" ref="P1293:P1324" si="366">L1293</f>
        <v>1659996</v>
      </c>
      <c r="Q1293" s="145"/>
      <c r="R1293" s="3"/>
      <c r="S1293" s="145"/>
      <c r="T1293" s="145">
        <v>468</v>
      </c>
      <c r="U1293" s="145">
        <f>T1293*3547</f>
        <v>1659996</v>
      </c>
      <c r="V1293" s="145"/>
      <c r="W1293" s="145"/>
      <c r="X1293" s="145"/>
      <c r="Y1293" s="145"/>
      <c r="Z1293" s="145"/>
      <c r="AA1293" s="145"/>
      <c r="AB1293" s="145"/>
      <c r="AC1293" s="145"/>
      <c r="AD1293" s="145"/>
      <c r="AE1293" s="145"/>
      <c r="AF1293" s="35">
        <v>2025</v>
      </c>
      <c r="AG1293" s="259"/>
      <c r="AH1293" s="29">
        <v>1224</v>
      </c>
      <c r="AI1293" s="29" t="s">
        <v>155</v>
      </c>
      <c r="AJ1293" s="29" t="str">
        <f t="shared" si="364"/>
        <v>1224.</v>
      </c>
      <c r="AL1293" s="30"/>
    </row>
    <row r="1294" spans="1:38" ht="22.5" customHeight="1" x14ac:dyDescent="0.25">
      <c r="A1294" s="143" t="str">
        <f t="shared" si="361"/>
        <v>1225.</v>
      </c>
      <c r="B1294" s="54" t="s">
        <v>573</v>
      </c>
      <c r="C1294" s="52">
        <v>1967</v>
      </c>
      <c r="D1294" s="220" t="s">
        <v>3015</v>
      </c>
      <c r="E1294" s="143" t="s">
        <v>3017</v>
      </c>
      <c r="F1294" s="58">
        <v>2</v>
      </c>
      <c r="G1294" s="58">
        <v>2</v>
      </c>
      <c r="H1294" s="145">
        <v>505.6</v>
      </c>
      <c r="I1294" s="145">
        <v>341.1</v>
      </c>
      <c r="J1294" s="145">
        <v>293.2</v>
      </c>
      <c r="K1294" s="3">
        <v>18</v>
      </c>
      <c r="L1294" s="145">
        <f t="shared" si="365"/>
        <v>215670</v>
      </c>
      <c r="M1294" s="145"/>
      <c r="N1294" s="145"/>
      <c r="O1294" s="145"/>
      <c r="P1294" s="145">
        <f t="shared" si="366"/>
        <v>215670</v>
      </c>
      <c r="Q1294" s="145">
        <v>215670</v>
      </c>
      <c r="R1294" s="3"/>
      <c r="S1294" s="145"/>
      <c r="T1294" s="145"/>
      <c r="U1294" s="145"/>
      <c r="V1294" s="145"/>
      <c r="W1294" s="145"/>
      <c r="X1294" s="145"/>
      <c r="Y1294" s="145"/>
      <c r="Z1294" s="145"/>
      <c r="AA1294" s="145"/>
      <c r="AB1294" s="145"/>
      <c r="AC1294" s="145"/>
      <c r="AD1294" s="145"/>
      <c r="AE1294" s="145"/>
      <c r="AF1294" s="35">
        <v>2025</v>
      </c>
      <c r="AG1294" s="259"/>
      <c r="AH1294" s="29">
        <v>1225</v>
      </c>
      <c r="AI1294" s="29" t="s">
        <v>155</v>
      </c>
      <c r="AJ1294" s="29" t="str">
        <f t="shared" si="364"/>
        <v>1225.</v>
      </c>
      <c r="AL1294" s="29"/>
    </row>
    <row r="1295" spans="1:38" ht="22.5" customHeight="1" x14ac:dyDescent="0.25">
      <c r="A1295" s="143" t="str">
        <f t="shared" si="361"/>
        <v>1226.</v>
      </c>
      <c r="B1295" s="54" t="s">
        <v>574</v>
      </c>
      <c r="C1295" s="52">
        <v>1967</v>
      </c>
      <c r="D1295" s="220" t="s">
        <v>3015</v>
      </c>
      <c r="E1295" s="143" t="s">
        <v>3017</v>
      </c>
      <c r="F1295" s="58">
        <v>2</v>
      </c>
      <c r="G1295" s="58">
        <v>1</v>
      </c>
      <c r="H1295" s="145">
        <v>324.39999999999998</v>
      </c>
      <c r="I1295" s="145">
        <v>208.3</v>
      </c>
      <c r="J1295" s="145">
        <v>208.3</v>
      </c>
      <c r="K1295" s="3">
        <v>19</v>
      </c>
      <c r="L1295" s="145">
        <f t="shared" si="365"/>
        <v>123240</v>
      </c>
      <c r="M1295" s="145"/>
      <c r="N1295" s="145"/>
      <c r="O1295" s="145"/>
      <c r="P1295" s="145">
        <f t="shared" si="366"/>
        <v>123240</v>
      </c>
      <c r="Q1295" s="145">
        <v>123240</v>
      </c>
      <c r="R1295" s="3"/>
      <c r="S1295" s="145"/>
      <c r="T1295" s="145"/>
      <c r="U1295" s="145"/>
      <c r="V1295" s="145"/>
      <c r="W1295" s="145"/>
      <c r="X1295" s="145"/>
      <c r="Y1295" s="145"/>
      <c r="Z1295" s="145"/>
      <c r="AA1295" s="145"/>
      <c r="AB1295" s="145"/>
      <c r="AC1295" s="145"/>
      <c r="AD1295" s="145"/>
      <c r="AE1295" s="145"/>
      <c r="AF1295" s="35">
        <v>2025</v>
      </c>
      <c r="AG1295" s="259"/>
      <c r="AH1295" s="29">
        <v>1226</v>
      </c>
      <c r="AI1295" s="29" t="s">
        <v>155</v>
      </c>
      <c r="AJ1295" s="29" t="str">
        <f t="shared" si="364"/>
        <v>1226.</v>
      </c>
      <c r="AL1295" s="29"/>
    </row>
    <row r="1296" spans="1:38" ht="22.5" customHeight="1" x14ac:dyDescent="0.25">
      <c r="A1296" s="143" t="str">
        <f t="shared" si="361"/>
        <v>1227.</v>
      </c>
      <c r="B1296" s="71" t="s">
        <v>1519</v>
      </c>
      <c r="C1296" s="52">
        <v>1979</v>
      </c>
      <c r="D1296" s="220" t="s">
        <v>3015</v>
      </c>
      <c r="E1296" s="143" t="s">
        <v>3017</v>
      </c>
      <c r="F1296" s="58">
        <v>2</v>
      </c>
      <c r="G1296" s="58">
        <v>2</v>
      </c>
      <c r="H1296" s="145">
        <v>1111.08</v>
      </c>
      <c r="I1296" s="145">
        <v>472.2</v>
      </c>
      <c r="J1296" s="145">
        <v>815.5</v>
      </c>
      <c r="K1296" s="3">
        <v>37</v>
      </c>
      <c r="L1296" s="145">
        <f t="shared" si="365"/>
        <v>6494605.8999999994</v>
      </c>
      <c r="M1296" s="145"/>
      <c r="N1296" s="145"/>
      <c r="O1296" s="145"/>
      <c r="P1296" s="145">
        <f t="shared" si="366"/>
        <v>6494605.8999999994</v>
      </c>
      <c r="Q1296" s="145"/>
      <c r="R1296" s="3"/>
      <c r="S1296" s="145"/>
      <c r="T1296" s="145">
        <v>863.3</v>
      </c>
      <c r="U1296" s="145">
        <f>T1296*7523</f>
        <v>6494605.8999999994</v>
      </c>
      <c r="V1296" s="145"/>
      <c r="W1296" s="145"/>
      <c r="X1296" s="145"/>
      <c r="Y1296" s="145"/>
      <c r="Z1296" s="145"/>
      <c r="AA1296" s="145"/>
      <c r="AB1296" s="145"/>
      <c r="AC1296" s="145"/>
      <c r="AD1296" s="145"/>
      <c r="AE1296" s="145"/>
      <c r="AF1296" s="35">
        <v>2025</v>
      </c>
      <c r="AG1296" s="259"/>
      <c r="AH1296" s="29">
        <v>1227</v>
      </c>
      <c r="AI1296" s="29" t="s">
        <v>155</v>
      </c>
      <c r="AJ1296" s="29" t="str">
        <f t="shared" si="364"/>
        <v>1227.</v>
      </c>
      <c r="AL1296" s="30"/>
    </row>
    <row r="1297" spans="1:38" ht="22.5" customHeight="1" x14ac:dyDescent="0.25">
      <c r="A1297" s="143" t="str">
        <f t="shared" si="361"/>
        <v>1228.</v>
      </c>
      <c r="B1297" s="54" t="s">
        <v>582</v>
      </c>
      <c r="C1297" s="52">
        <v>1988</v>
      </c>
      <c r="D1297" s="220" t="s">
        <v>3015</v>
      </c>
      <c r="E1297" s="143" t="s">
        <v>3017</v>
      </c>
      <c r="F1297" s="58">
        <v>2</v>
      </c>
      <c r="G1297" s="58">
        <v>1</v>
      </c>
      <c r="H1297" s="145">
        <v>376.8</v>
      </c>
      <c r="I1297" s="145">
        <v>183.4</v>
      </c>
      <c r="J1297" s="145">
        <v>183.4</v>
      </c>
      <c r="K1297" s="3">
        <v>13</v>
      </c>
      <c r="L1297" s="145">
        <f t="shared" si="365"/>
        <v>214350</v>
      </c>
      <c r="M1297" s="145"/>
      <c r="N1297" s="145"/>
      <c r="O1297" s="145"/>
      <c r="P1297" s="145">
        <f t="shared" si="366"/>
        <v>214350</v>
      </c>
      <c r="Q1297" s="145">
        <v>214350</v>
      </c>
      <c r="R1297" s="3"/>
      <c r="S1297" s="145"/>
      <c r="T1297" s="145"/>
      <c r="U1297" s="145"/>
      <c r="V1297" s="145"/>
      <c r="W1297" s="145"/>
      <c r="X1297" s="145"/>
      <c r="Y1297" s="145"/>
      <c r="Z1297" s="145"/>
      <c r="AA1297" s="145"/>
      <c r="AB1297" s="145"/>
      <c r="AC1297" s="145"/>
      <c r="AD1297" s="145"/>
      <c r="AE1297" s="145"/>
      <c r="AF1297" s="35">
        <v>2025</v>
      </c>
      <c r="AG1297" s="259"/>
      <c r="AH1297" s="29">
        <v>1228</v>
      </c>
      <c r="AI1297" s="29" t="s">
        <v>155</v>
      </c>
      <c r="AJ1297" s="29" t="str">
        <f t="shared" si="364"/>
        <v>1228.</v>
      </c>
      <c r="AL1297" s="29"/>
    </row>
    <row r="1298" spans="1:38" ht="22.5" customHeight="1" x14ac:dyDescent="0.25">
      <c r="A1298" s="143" t="str">
        <f t="shared" si="361"/>
        <v>1229.</v>
      </c>
      <c r="B1298" s="76" t="s">
        <v>537</v>
      </c>
      <c r="C1298" s="52">
        <v>1976</v>
      </c>
      <c r="D1298" s="220" t="s">
        <v>3015</v>
      </c>
      <c r="E1298" s="143" t="s">
        <v>3017</v>
      </c>
      <c r="F1298" s="58">
        <v>5</v>
      </c>
      <c r="G1298" s="58">
        <v>2</v>
      </c>
      <c r="H1298" s="145">
        <v>1769.9</v>
      </c>
      <c r="I1298" s="145">
        <v>1738</v>
      </c>
      <c r="J1298" s="145">
        <v>1680.2</v>
      </c>
      <c r="K1298" s="3">
        <v>68</v>
      </c>
      <c r="L1298" s="145">
        <f t="shared" si="365"/>
        <v>449826</v>
      </c>
      <c r="M1298" s="145"/>
      <c r="N1298" s="145"/>
      <c r="O1298" s="145"/>
      <c r="P1298" s="145">
        <f t="shared" si="366"/>
        <v>449826</v>
      </c>
      <c r="Q1298" s="145">
        <v>449826</v>
      </c>
      <c r="R1298" s="3"/>
      <c r="S1298" s="145"/>
      <c r="T1298" s="145"/>
      <c r="U1298" s="145"/>
      <c r="V1298" s="145"/>
      <c r="W1298" s="145"/>
      <c r="X1298" s="145"/>
      <c r="Y1298" s="145"/>
      <c r="Z1298" s="145"/>
      <c r="AA1298" s="145"/>
      <c r="AB1298" s="145"/>
      <c r="AC1298" s="145"/>
      <c r="AD1298" s="145"/>
      <c r="AE1298" s="145"/>
      <c r="AF1298" s="35">
        <v>2025</v>
      </c>
      <c r="AG1298" s="259"/>
      <c r="AH1298" s="29">
        <v>1229</v>
      </c>
      <c r="AI1298" s="29" t="s">
        <v>155</v>
      </c>
      <c r="AJ1298" s="29" t="str">
        <f t="shared" si="364"/>
        <v>1229.</v>
      </c>
      <c r="AL1298" s="30"/>
    </row>
    <row r="1299" spans="1:38" ht="22.5" customHeight="1" x14ac:dyDescent="0.25">
      <c r="A1299" s="143" t="str">
        <f t="shared" si="361"/>
        <v>1230.</v>
      </c>
      <c r="B1299" s="71" t="s">
        <v>1520</v>
      </c>
      <c r="C1299" s="52">
        <v>1972</v>
      </c>
      <c r="D1299" s="220" t="s">
        <v>3015</v>
      </c>
      <c r="E1299" s="143" t="s">
        <v>3017</v>
      </c>
      <c r="F1299" s="58">
        <v>5</v>
      </c>
      <c r="G1299" s="58">
        <v>2</v>
      </c>
      <c r="H1299" s="145">
        <v>1793</v>
      </c>
      <c r="I1299" s="145">
        <v>1131</v>
      </c>
      <c r="J1299" s="145">
        <v>2037</v>
      </c>
      <c r="K1299" s="3">
        <v>57</v>
      </c>
      <c r="L1299" s="145">
        <f t="shared" si="365"/>
        <v>359788.79999999999</v>
      </c>
      <c r="M1299" s="145"/>
      <c r="N1299" s="145"/>
      <c r="O1299" s="145"/>
      <c r="P1299" s="145">
        <f t="shared" si="366"/>
        <v>359788.79999999999</v>
      </c>
      <c r="Q1299" s="145"/>
      <c r="R1299" s="3"/>
      <c r="S1299" s="145"/>
      <c r="T1299" s="145"/>
      <c r="U1299" s="145"/>
      <c r="V1299" s="145"/>
      <c r="W1299" s="145"/>
      <c r="X1299" s="145"/>
      <c r="Y1299" s="145"/>
      <c r="Z1299" s="145">
        <v>134.4</v>
      </c>
      <c r="AA1299" s="145">
        <f>Z1299*2677</f>
        <v>359788.79999999999</v>
      </c>
      <c r="AB1299" s="145"/>
      <c r="AC1299" s="145"/>
      <c r="AD1299" s="145"/>
      <c r="AE1299" s="145"/>
      <c r="AF1299" s="35">
        <v>2025</v>
      </c>
      <c r="AG1299" s="259"/>
      <c r="AH1299" s="29">
        <v>1230</v>
      </c>
      <c r="AI1299" s="29" t="s">
        <v>155</v>
      </c>
      <c r="AJ1299" s="29" t="str">
        <f t="shared" si="364"/>
        <v>1230.</v>
      </c>
      <c r="AL1299" s="29"/>
    </row>
    <row r="1300" spans="1:38" ht="22.5" customHeight="1" x14ac:dyDescent="0.25">
      <c r="A1300" s="143" t="str">
        <f t="shared" si="361"/>
        <v>1231.</v>
      </c>
      <c r="B1300" s="71" t="s">
        <v>1521</v>
      </c>
      <c r="C1300" s="52">
        <v>2000</v>
      </c>
      <c r="D1300" s="220" t="s">
        <v>3015</v>
      </c>
      <c r="E1300" s="143" t="s">
        <v>3017</v>
      </c>
      <c r="F1300" s="52">
        <v>4</v>
      </c>
      <c r="G1300" s="52">
        <v>2</v>
      </c>
      <c r="H1300" s="145">
        <v>1634.3</v>
      </c>
      <c r="I1300" s="145">
        <v>1634.3</v>
      </c>
      <c r="J1300" s="145">
        <v>1634.3</v>
      </c>
      <c r="K1300" s="3">
        <v>71</v>
      </c>
      <c r="L1300" s="145">
        <f t="shared" si="365"/>
        <v>6770700</v>
      </c>
      <c r="M1300" s="145"/>
      <c r="N1300" s="145"/>
      <c r="O1300" s="145"/>
      <c r="P1300" s="145">
        <f t="shared" si="366"/>
        <v>6770700</v>
      </c>
      <c r="Q1300" s="145"/>
      <c r="R1300" s="3"/>
      <c r="S1300" s="145"/>
      <c r="T1300" s="145">
        <v>900</v>
      </c>
      <c r="U1300" s="145">
        <f>T1300*7523</f>
        <v>6770700</v>
      </c>
      <c r="V1300" s="145"/>
      <c r="W1300" s="145"/>
      <c r="X1300" s="145"/>
      <c r="Y1300" s="145"/>
      <c r="Z1300" s="145"/>
      <c r="AA1300" s="145"/>
      <c r="AB1300" s="145"/>
      <c r="AC1300" s="145"/>
      <c r="AD1300" s="145"/>
      <c r="AE1300" s="145"/>
      <c r="AF1300" s="35">
        <v>2025</v>
      </c>
      <c r="AG1300" s="259"/>
      <c r="AH1300" s="29">
        <v>1231</v>
      </c>
      <c r="AI1300" s="29" t="s">
        <v>155</v>
      </c>
      <c r="AJ1300" s="29" t="str">
        <f t="shared" si="364"/>
        <v>1231.</v>
      </c>
      <c r="AL1300" s="30"/>
    </row>
    <row r="1301" spans="1:38" ht="22.5" customHeight="1" x14ac:dyDescent="0.25">
      <c r="A1301" s="143" t="str">
        <f t="shared" si="361"/>
        <v>1232.</v>
      </c>
      <c r="B1301" s="71" t="s">
        <v>553</v>
      </c>
      <c r="C1301" s="52">
        <v>1984</v>
      </c>
      <c r="D1301" s="220" t="s">
        <v>3015</v>
      </c>
      <c r="E1301" s="220" t="s">
        <v>3018</v>
      </c>
      <c r="F1301" s="52">
        <v>2</v>
      </c>
      <c r="G1301" s="52">
        <v>1</v>
      </c>
      <c r="H1301" s="145">
        <v>380.4</v>
      </c>
      <c r="I1301" s="145">
        <v>170.8</v>
      </c>
      <c r="J1301" s="145">
        <v>170.8</v>
      </c>
      <c r="K1301" s="3">
        <v>18</v>
      </c>
      <c r="L1301" s="145">
        <f t="shared" si="365"/>
        <v>1861942.5</v>
      </c>
      <c r="M1301" s="145"/>
      <c r="N1301" s="145"/>
      <c r="O1301" s="145"/>
      <c r="P1301" s="145">
        <f t="shared" si="366"/>
        <v>1861942.5</v>
      </c>
      <c r="Q1301" s="145"/>
      <c r="R1301" s="3"/>
      <c r="S1301" s="145"/>
      <c r="T1301" s="145">
        <v>247.5</v>
      </c>
      <c r="U1301" s="145">
        <f>T1301*7523</f>
        <v>1861942.5</v>
      </c>
      <c r="V1301" s="145"/>
      <c r="W1301" s="145"/>
      <c r="X1301" s="145"/>
      <c r="Y1301" s="145"/>
      <c r="Z1301" s="145"/>
      <c r="AA1301" s="145"/>
      <c r="AB1301" s="145"/>
      <c r="AC1301" s="145"/>
      <c r="AD1301" s="145"/>
      <c r="AE1301" s="145"/>
      <c r="AF1301" s="35">
        <v>2025</v>
      </c>
      <c r="AG1301" s="259"/>
      <c r="AH1301" s="29">
        <v>1232</v>
      </c>
      <c r="AI1301" s="29" t="s">
        <v>155</v>
      </c>
      <c r="AJ1301" s="29" t="str">
        <f t="shared" si="364"/>
        <v>1232.</v>
      </c>
      <c r="AL1301" s="30"/>
    </row>
    <row r="1302" spans="1:38" ht="22.5" customHeight="1" x14ac:dyDescent="0.25">
      <c r="A1302" s="143" t="str">
        <f t="shared" si="361"/>
        <v>1233.</v>
      </c>
      <c r="B1302" s="71" t="s">
        <v>1522</v>
      </c>
      <c r="C1302" s="52">
        <v>1993</v>
      </c>
      <c r="D1302" s="220" t="s">
        <v>3015</v>
      </c>
      <c r="E1302" s="143" t="s">
        <v>3017</v>
      </c>
      <c r="F1302" s="52">
        <v>2</v>
      </c>
      <c r="G1302" s="52">
        <v>1</v>
      </c>
      <c r="H1302" s="145">
        <v>383</v>
      </c>
      <c r="I1302" s="145">
        <v>226.6</v>
      </c>
      <c r="J1302" s="145">
        <v>226.6</v>
      </c>
      <c r="K1302" s="3">
        <v>14</v>
      </c>
      <c r="L1302" s="145">
        <f t="shared" si="365"/>
        <v>2259156.9</v>
      </c>
      <c r="M1302" s="145"/>
      <c r="N1302" s="145"/>
      <c r="O1302" s="145"/>
      <c r="P1302" s="145">
        <f t="shared" si="366"/>
        <v>2259156.9</v>
      </c>
      <c r="Q1302" s="145"/>
      <c r="R1302" s="3"/>
      <c r="S1302" s="145"/>
      <c r="T1302" s="145">
        <v>300.3</v>
      </c>
      <c r="U1302" s="145">
        <f>T1302*7523</f>
        <v>2259156.9</v>
      </c>
      <c r="V1302" s="145"/>
      <c r="W1302" s="145"/>
      <c r="X1302" s="145"/>
      <c r="Y1302" s="145"/>
      <c r="Z1302" s="145"/>
      <c r="AA1302" s="145"/>
      <c r="AB1302" s="145"/>
      <c r="AC1302" s="145"/>
      <c r="AD1302" s="145"/>
      <c r="AE1302" s="145"/>
      <c r="AF1302" s="35">
        <v>2025</v>
      </c>
      <c r="AG1302" s="259"/>
      <c r="AH1302" s="29">
        <v>1233</v>
      </c>
      <c r="AI1302" s="29" t="s">
        <v>155</v>
      </c>
      <c r="AJ1302" s="29" t="str">
        <f t="shared" si="364"/>
        <v>1233.</v>
      </c>
      <c r="AL1302" s="30"/>
    </row>
    <row r="1303" spans="1:38" ht="22.5" customHeight="1" x14ac:dyDescent="0.25">
      <c r="A1303" s="143" t="str">
        <f t="shared" si="361"/>
        <v>1234.</v>
      </c>
      <c r="B1303" s="71" t="s">
        <v>1523</v>
      </c>
      <c r="C1303" s="52">
        <v>1990</v>
      </c>
      <c r="D1303" s="220" t="s">
        <v>3015</v>
      </c>
      <c r="E1303" s="220" t="s">
        <v>3016</v>
      </c>
      <c r="F1303" s="52">
        <v>3</v>
      </c>
      <c r="G1303" s="52">
        <v>2</v>
      </c>
      <c r="H1303" s="145">
        <v>1288.7</v>
      </c>
      <c r="I1303" s="145">
        <v>739</v>
      </c>
      <c r="J1303" s="145">
        <v>739</v>
      </c>
      <c r="K1303" s="3">
        <v>62</v>
      </c>
      <c r="L1303" s="145">
        <f t="shared" si="365"/>
        <v>2221840.7999999998</v>
      </c>
      <c r="M1303" s="145"/>
      <c r="N1303" s="145"/>
      <c r="O1303" s="145"/>
      <c r="P1303" s="145">
        <f t="shared" si="366"/>
        <v>2221840.7999999998</v>
      </c>
      <c r="Q1303" s="145"/>
      <c r="R1303" s="3"/>
      <c r="S1303" s="145"/>
      <c r="T1303" s="145">
        <v>626.4</v>
      </c>
      <c r="U1303" s="145">
        <f>T1303*3547</f>
        <v>2221840.7999999998</v>
      </c>
      <c r="V1303" s="145"/>
      <c r="W1303" s="145"/>
      <c r="X1303" s="145"/>
      <c r="Y1303" s="145"/>
      <c r="Z1303" s="145"/>
      <c r="AA1303" s="145"/>
      <c r="AB1303" s="145"/>
      <c r="AC1303" s="145"/>
      <c r="AD1303" s="145"/>
      <c r="AE1303" s="145"/>
      <c r="AF1303" s="35">
        <v>2025</v>
      </c>
      <c r="AG1303" s="259"/>
      <c r="AH1303" s="29">
        <v>1234</v>
      </c>
      <c r="AI1303" s="29" t="s">
        <v>155</v>
      </c>
      <c r="AJ1303" s="29" t="str">
        <f t="shared" si="364"/>
        <v>1234.</v>
      </c>
      <c r="AL1303" s="30"/>
    </row>
    <row r="1304" spans="1:38" ht="22.5" customHeight="1" x14ac:dyDescent="0.25">
      <c r="A1304" s="143" t="str">
        <f t="shared" si="361"/>
        <v>1235.</v>
      </c>
      <c r="B1304" s="54" t="s">
        <v>580</v>
      </c>
      <c r="C1304" s="52">
        <v>1968</v>
      </c>
      <c r="D1304" s="220" t="s">
        <v>3015</v>
      </c>
      <c r="E1304" s="143" t="s">
        <v>3017</v>
      </c>
      <c r="F1304" s="58">
        <v>2</v>
      </c>
      <c r="G1304" s="58">
        <v>1</v>
      </c>
      <c r="H1304" s="145">
        <v>392.8</v>
      </c>
      <c r="I1304" s="145">
        <v>275.60000000000002</v>
      </c>
      <c r="J1304" s="145">
        <v>275.60000000000002</v>
      </c>
      <c r="K1304" s="3">
        <v>16</v>
      </c>
      <c r="L1304" s="145">
        <f t="shared" si="365"/>
        <v>2951272.9</v>
      </c>
      <c r="M1304" s="145"/>
      <c r="N1304" s="145"/>
      <c r="O1304" s="145"/>
      <c r="P1304" s="145">
        <f t="shared" si="366"/>
        <v>2951272.9</v>
      </c>
      <c r="Q1304" s="145"/>
      <c r="R1304" s="3"/>
      <c r="S1304" s="145"/>
      <c r="T1304" s="145">
        <v>392.3</v>
      </c>
      <c r="U1304" s="145">
        <f>T1304*7523</f>
        <v>2951272.9</v>
      </c>
      <c r="V1304" s="145"/>
      <c r="W1304" s="145"/>
      <c r="X1304" s="145"/>
      <c r="Y1304" s="145"/>
      <c r="Z1304" s="145"/>
      <c r="AA1304" s="145"/>
      <c r="AB1304" s="145"/>
      <c r="AC1304" s="145"/>
      <c r="AD1304" s="145"/>
      <c r="AE1304" s="145"/>
      <c r="AF1304" s="35">
        <v>2025</v>
      </c>
      <c r="AG1304" s="259"/>
      <c r="AH1304" s="29">
        <v>1235</v>
      </c>
      <c r="AI1304" s="29" t="s">
        <v>155</v>
      </c>
      <c r="AJ1304" s="29" t="str">
        <f t="shared" si="364"/>
        <v>1235.</v>
      </c>
      <c r="AL1304" s="29"/>
    </row>
    <row r="1305" spans="1:38" ht="22.5" customHeight="1" x14ac:dyDescent="0.25">
      <c r="A1305" s="143" t="str">
        <f t="shared" si="361"/>
        <v>1236.</v>
      </c>
      <c r="B1305" s="71" t="s">
        <v>1524</v>
      </c>
      <c r="C1305" s="52">
        <v>1990</v>
      </c>
      <c r="D1305" s="220" t="s">
        <v>3015</v>
      </c>
      <c r="E1305" s="220" t="s">
        <v>3016</v>
      </c>
      <c r="F1305" s="58">
        <v>3</v>
      </c>
      <c r="G1305" s="58">
        <v>2</v>
      </c>
      <c r="H1305" s="145">
        <v>1306.8</v>
      </c>
      <c r="I1305" s="145">
        <v>739</v>
      </c>
      <c r="J1305" s="145">
        <v>739</v>
      </c>
      <c r="K1305" s="3">
        <v>52</v>
      </c>
      <c r="L1305" s="145">
        <f t="shared" si="365"/>
        <v>2221840.7999999998</v>
      </c>
      <c r="M1305" s="145"/>
      <c r="N1305" s="145"/>
      <c r="O1305" s="145"/>
      <c r="P1305" s="145">
        <f t="shared" si="366"/>
        <v>2221840.7999999998</v>
      </c>
      <c r="Q1305" s="145"/>
      <c r="R1305" s="3"/>
      <c r="S1305" s="145"/>
      <c r="T1305" s="145">
        <v>626.4</v>
      </c>
      <c r="U1305" s="145">
        <f>T1305*3547</f>
        <v>2221840.7999999998</v>
      </c>
      <c r="V1305" s="145"/>
      <c r="W1305" s="145"/>
      <c r="X1305" s="145"/>
      <c r="Y1305" s="145"/>
      <c r="Z1305" s="145"/>
      <c r="AA1305" s="145"/>
      <c r="AB1305" s="145"/>
      <c r="AC1305" s="145"/>
      <c r="AD1305" s="145"/>
      <c r="AE1305" s="145"/>
      <c r="AF1305" s="35">
        <v>2025</v>
      </c>
      <c r="AG1305" s="259"/>
      <c r="AH1305" s="29">
        <v>1236</v>
      </c>
      <c r="AI1305" s="29" t="s">
        <v>155</v>
      </c>
      <c r="AJ1305" s="29" t="str">
        <f t="shared" si="364"/>
        <v>1236.</v>
      </c>
      <c r="AL1305" s="30"/>
    </row>
    <row r="1306" spans="1:38" ht="22.5" customHeight="1" x14ac:dyDescent="0.25">
      <c r="A1306" s="143" t="str">
        <f t="shared" si="361"/>
        <v>1237.</v>
      </c>
      <c r="B1306" s="54" t="s">
        <v>575</v>
      </c>
      <c r="C1306" s="52">
        <v>1969</v>
      </c>
      <c r="D1306" s="220" t="s">
        <v>3015</v>
      </c>
      <c r="E1306" s="220" t="s">
        <v>3018</v>
      </c>
      <c r="F1306" s="58">
        <v>2</v>
      </c>
      <c r="G1306" s="58">
        <v>2</v>
      </c>
      <c r="H1306" s="145">
        <v>290.60000000000002</v>
      </c>
      <c r="I1306" s="145">
        <v>202.3</v>
      </c>
      <c r="J1306" s="145">
        <v>202.3</v>
      </c>
      <c r="K1306" s="3">
        <v>22</v>
      </c>
      <c r="L1306" s="145">
        <f t="shared" si="365"/>
        <v>1940934</v>
      </c>
      <c r="M1306" s="145"/>
      <c r="N1306" s="145"/>
      <c r="O1306" s="145"/>
      <c r="P1306" s="145">
        <f t="shared" si="366"/>
        <v>1940934</v>
      </c>
      <c r="Q1306" s="145"/>
      <c r="R1306" s="3"/>
      <c r="S1306" s="145"/>
      <c r="T1306" s="145">
        <v>258</v>
      </c>
      <c r="U1306" s="145">
        <f>T1306*7523</f>
        <v>1940934</v>
      </c>
      <c r="V1306" s="145"/>
      <c r="W1306" s="145"/>
      <c r="X1306" s="145"/>
      <c r="Y1306" s="145"/>
      <c r="Z1306" s="145"/>
      <c r="AA1306" s="145"/>
      <c r="AB1306" s="145"/>
      <c r="AC1306" s="145"/>
      <c r="AD1306" s="145"/>
      <c r="AE1306" s="145"/>
      <c r="AF1306" s="35">
        <v>2025</v>
      </c>
      <c r="AG1306" s="259"/>
      <c r="AH1306" s="29">
        <v>1237</v>
      </c>
      <c r="AI1306" s="29" t="s">
        <v>155</v>
      </c>
      <c r="AJ1306" s="29" t="str">
        <f t="shared" si="364"/>
        <v>1237.</v>
      </c>
      <c r="AL1306" s="29"/>
    </row>
    <row r="1307" spans="1:38" ht="22.5" customHeight="1" x14ac:dyDescent="0.25">
      <c r="A1307" s="143" t="str">
        <f t="shared" si="361"/>
        <v>1238.</v>
      </c>
      <c r="B1307" s="76" t="s">
        <v>71</v>
      </c>
      <c r="C1307" s="52">
        <v>1976</v>
      </c>
      <c r="D1307" s="220" t="s">
        <v>3015</v>
      </c>
      <c r="E1307" s="220" t="s">
        <v>3016</v>
      </c>
      <c r="F1307" s="58">
        <v>5</v>
      </c>
      <c r="G1307" s="58">
        <v>4</v>
      </c>
      <c r="H1307" s="145">
        <v>3332</v>
      </c>
      <c r="I1307" s="145">
        <v>2278</v>
      </c>
      <c r="J1307" s="145">
        <v>2278</v>
      </c>
      <c r="K1307" s="3">
        <v>129</v>
      </c>
      <c r="L1307" s="145">
        <f t="shared" si="365"/>
        <v>5307060</v>
      </c>
      <c r="M1307" s="145"/>
      <c r="N1307" s="145"/>
      <c r="O1307" s="145"/>
      <c r="P1307" s="145">
        <f t="shared" si="366"/>
        <v>5307060</v>
      </c>
      <c r="Q1307" s="145">
        <v>1689120</v>
      </c>
      <c r="R1307" s="3"/>
      <c r="S1307" s="145"/>
      <c r="T1307" s="145">
        <v>1020</v>
      </c>
      <c r="U1307" s="145">
        <f>T1307*3547</f>
        <v>3617940</v>
      </c>
      <c r="V1307" s="145"/>
      <c r="W1307" s="145"/>
      <c r="X1307" s="145"/>
      <c r="Y1307" s="145"/>
      <c r="Z1307" s="145"/>
      <c r="AA1307" s="145"/>
      <c r="AB1307" s="145"/>
      <c r="AC1307" s="145"/>
      <c r="AD1307" s="145"/>
      <c r="AE1307" s="145"/>
      <c r="AF1307" s="35">
        <v>2025</v>
      </c>
      <c r="AG1307" s="259"/>
      <c r="AH1307" s="29">
        <v>1238</v>
      </c>
      <c r="AI1307" s="29" t="s">
        <v>155</v>
      </c>
      <c r="AJ1307" s="29" t="str">
        <f t="shared" si="364"/>
        <v>1238.</v>
      </c>
      <c r="AL1307" s="30"/>
    </row>
    <row r="1308" spans="1:38" ht="22.5" customHeight="1" x14ac:dyDescent="0.25">
      <c r="A1308" s="143" t="str">
        <f t="shared" si="361"/>
        <v>1239.</v>
      </c>
      <c r="B1308" s="71" t="s">
        <v>1542</v>
      </c>
      <c r="C1308" s="52">
        <v>1992</v>
      </c>
      <c r="D1308" s="220" t="s">
        <v>3015</v>
      </c>
      <c r="E1308" s="143" t="s">
        <v>3017</v>
      </c>
      <c r="F1308" s="58">
        <v>5</v>
      </c>
      <c r="G1308" s="58">
        <v>1</v>
      </c>
      <c r="H1308" s="145">
        <v>1823.2</v>
      </c>
      <c r="I1308" s="145">
        <v>1061.7</v>
      </c>
      <c r="J1308" s="145">
        <v>1061.7</v>
      </c>
      <c r="K1308" s="3">
        <v>59</v>
      </c>
      <c r="L1308" s="145">
        <f t="shared" si="365"/>
        <v>1418800</v>
      </c>
      <c r="M1308" s="145"/>
      <c r="N1308" s="145"/>
      <c r="O1308" s="145"/>
      <c r="P1308" s="145">
        <f t="shared" si="366"/>
        <v>1418800</v>
      </c>
      <c r="Q1308" s="145"/>
      <c r="R1308" s="3"/>
      <c r="S1308" s="145"/>
      <c r="T1308" s="145">
        <v>400</v>
      </c>
      <c r="U1308" s="145">
        <f>T1308*3547</f>
        <v>1418800</v>
      </c>
      <c r="V1308" s="145"/>
      <c r="W1308" s="145"/>
      <c r="X1308" s="145"/>
      <c r="Y1308" s="145"/>
      <c r="Z1308" s="145"/>
      <c r="AA1308" s="145"/>
      <c r="AB1308" s="145"/>
      <c r="AC1308" s="145"/>
      <c r="AD1308" s="145"/>
      <c r="AE1308" s="145"/>
      <c r="AF1308" s="35">
        <v>2025</v>
      </c>
      <c r="AG1308" s="259"/>
      <c r="AH1308" s="29">
        <v>1239</v>
      </c>
      <c r="AI1308" s="29" t="s">
        <v>155</v>
      </c>
      <c r="AJ1308" s="29" t="str">
        <f t="shared" si="364"/>
        <v>1239.</v>
      </c>
      <c r="AL1308" s="30"/>
    </row>
    <row r="1309" spans="1:38" ht="22.5" customHeight="1" x14ac:dyDescent="0.25">
      <c r="A1309" s="143" t="str">
        <f t="shared" si="361"/>
        <v>1240.</v>
      </c>
      <c r="B1309" s="71" t="s">
        <v>1525</v>
      </c>
      <c r="C1309" s="52">
        <v>1976</v>
      </c>
      <c r="D1309" s="220" t="s">
        <v>3015</v>
      </c>
      <c r="E1309" s="220" t="s">
        <v>3016</v>
      </c>
      <c r="F1309" s="52">
        <v>5</v>
      </c>
      <c r="G1309" s="52">
        <v>4</v>
      </c>
      <c r="H1309" s="145">
        <v>3332</v>
      </c>
      <c r="I1309" s="145">
        <v>2278</v>
      </c>
      <c r="J1309" s="145">
        <v>2278</v>
      </c>
      <c r="K1309" s="3">
        <v>129</v>
      </c>
      <c r="L1309" s="145">
        <f t="shared" si="365"/>
        <v>3259693</v>
      </c>
      <c r="M1309" s="145"/>
      <c r="N1309" s="145"/>
      <c r="O1309" s="145"/>
      <c r="P1309" s="145">
        <f t="shared" si="366"/>
        <v>3259693</v>
      </c>
      <c r="Q1309" s="145"/>
      <c r="R1309" s="3"/>
      <c r="S1309" s="145"/>
      <c r="T1309" s="145">
        <v>919</v>
      </c>
      <c r="U1309" s="145">
        <f>T1309*3547</f>
        <v>3259693</v>
      </c>
      <c r="V1309" s="145"/>
      <c r="W1309" s="145"/>
      <c r="X1309" s="145"/>
      <c r="Y1309" s="145"/>
      <c r="Z1309" s="145"/>
      <c r="AA1309" s="145"/>
      <c r="AB1309" s="145"/>
      <c r="AC1309" s="145"/>
      <c r="AD1309" s="145"/>
      <c r="AE1309" s="145"/>
      <c r="AF1309" s="35">
        <v>2025</v>
      </c>
      <c r="AG1309" s="259"/>
      <c r="AH1309" s="29">
        <v>1240</v>
      </c>
      <c r="AI1309" s="29" t="s">
        <v>155</v>
      </c>
      <c r="AJ1309" s="29" t="str">
        <f t="shared" si="364"/>
        <v>1240.</v>
      </c>
      <c r="AL1309" s="30"/>
    </row>
    <row r="1310" spans="1:38" ht="22.5" customHeight="1" x14ac:dyDescent="0.25">
      <c r="A1310" s="143" t="str">
        <f t="shared" si="361"/>
        <v>1241.</v>
      </c>
      <c r="B1310" s="71" t="s">
        <v>554</v>
      </c>
      <c r="C1310" s="52">
        <v>1983</v>
      </c>
      <c r="D1310" s="220" t="s">
        <v>3015</v>
      </c>
      <c r="E1310" s="143" t="s">
        <v>3017</v>
      </c>
      <c r="F1310" s="52">
        <v>5</v>
      </c>
      <c r="G1310" s="52">
        <v>4</v>
      </c>
      <c r="H1310" s="145">
        <v>3320.2</v>
      </c>
      <c r="I1310" s="145">
        <v>2258</v>
      </c>
      <c r="J1310" s="145">
        <v>2258</v>
      </c>
      <c r="K1310" s="3">
        <v>146</v>
      </c>
      <c r="L1310" s="145">
        <f t="shared" si="365"/>
        <v>3259693</v>
      </c>
      <c r="M1310" s="145"/>
      <c r="N1310" s="145"/>
      <c r="O1310" s="145"/>
      <c r="P1310" s="145">
        <f t="shared" si="366"/>
        <v>3259693</v>
      </c>
      <c r="Q1310" s="145"/>
      <c r="R1310" s="3"/>
      <c r="S1310" s="145"/>
      <c r="T1310" s="145">
        <v>919</v>
      </c>
      <c r="U1310" s="145">
        <f>T1310*3547</f>
        <v>3259693</v>
      </c>
      <c r="V1310" s="145"/>
      <c r="W1310" s="145"/>
      <c r="X1310" s="145"/>
      <c r="Y1310" s="145"/>
      <c r="Z1310" s="145"/>
      <c r="AA1310" s="145"/>
      <c r="AB1310" s="145"/>
      <c r="AC1310" s="145"/>
      <c r="AD1310" s="145"/>
      <c r="AE1310" s="145"/>
      <c r="AF1310" s="35">
        <v>2025</v>
      </c>
      <c r="AG1310" s="259"/>
      <c r="AH1310" s="29">
        <v>1241</v>
      </c>
      <c r="AI1310" s="29" t="s">
        <v>155</v>
      </c>
      <c r="AJ1310" s="29" t="str">
        <f t="shared" si="364"/>
        <v>1241.</v>
      </c>
      <c r="AL1310" s="30"/>
    </row>
    <row r="1311" spans="1:38" ht="22.5" customHeight="1" x14ac:dyDescent="0.25">
      <c r="A1311" s="143" t="str">
        <f t="shared" si="361"/>
        <v>1242.</v>
      </c>
      <c r="B1311" s="71" t="s">
        <v>1527</v>
      </c>
      <c r="C1311" s="52">
        <v>1917</v>
      </c>
      <c r="D1311" s="220" t="s">
        <v>3015</v>
      </c>
      <c r="E1311" s="220" t="s">
        <v>3018</v>
      </c>
      <c r="F1311" s="52">
        <v>2</v>
      </c>
      <c r="G1311" s="52">
        <v>1</v>
      </c>
      <c r="H1311" s="145">
        <v>290.2</v>
      </c>
      <c r="I1311" s="145">
        <v>253.7</v>
      </c>
      <c r="J1311" s="145">
        <v>253.7</v>
      </c>
      <c r="K1311" s="3">
        <v>10</v>
      </c>
      <c r="L1311" s="145">
        <f t="shared" si="365"/>
        <v>2106440</v>
      </c>
      <c r="M1311" s="145"/>
      <c r="N1311" s="145"/>
      <c r="O1311" s="145"/>
      <c r="P1311" s="145">
        <f t="shared" si="366"/>
        <v>2106440</v>
      </c>
      <c r="Q1311" s="145"/>
      <c r="R1311" s="3"/>
      <c r="S1311" s="145"/>
      <c r="T1311" s="145">
        <v>280</v>
      </c>
      <c r="U1311" s="145">
        <f>T1311*7523</f>
        <v>2106440</v>
      </c>
      <c r="V1311" s="145"/>
      <c r="W1311" s="145"/>
      <c r="X1311" s="145"/>
      <c r="Y1311" s="145"/>
      <c r="Z1311" s="145"/>
      <c r="AA1311" s="145"/>
      <c r="AB1311" s="145"/>
      <c r="AC1311" s="145"/>
      <c r="AD1311" s="145"/>
      <c r="AE1311" s="145"/>
      <c r="AF1311" s="35">
        <v>2025</v>
      </c>
      <c r="AG1311" s="259"/>
      <c r="AH1311" s="29">
        <v>1242</v>
      </c>
      <c r="AI1311" s="29" t="s">
        <v>155</v>
      </c>
      <c r="AJ1311" s="29" t="str">
        <f t="shared" si="364"/>
        <v>1242.</v>
      </c>
      <c r="AL1311" s="30"/>
    </row>
    <row r="1312" spans="1:38" ht="22.5" customHeight="1" x14ac:dyDescent="0.25">
      <c r="A1312" s="143" t="str">
        <f t="shared" si="361"/>
        <v>1243.</v>
      </c>
      <c r="B1312" s="71" t="s">
        <v>1528</v>
      </c>
      <c r="C1312" s="52">
        <v>1980</v>
      </c>
      <c r="D1312" s="220" t="s">
        <v>3015</v>
      </c>
      <c r="E1312" s="143" t="s">
        <v>3017</v>
      </c>
      <c r="F1312" s="58">
        <v>2</v>
      </c>
      <c r="G1312" s="58">
        <v>2</v>
      </c>
      <c r="H1312" s="145">
        <v>764.9</v>
      </c>
      <c r="I1312" s="145">
        <v>327.8</v>
      </c>
      <c r="J1312" s="145">
        <v>327.8</v>
      </c>
      <c r="K1312" s="3">
        <v>30</v>
      </c>
      <c r="L1312" s="145">
        <f t="shared" si="365"/>
        <v>227009.6</v>
      </c>
      <c r="M1312" s="145"/>
      <c r="N1312" s="145"/>
      <c r="O1312" s="145"/>
      <c r="P1312" s="145">
        <f t="shared" si="366"/>
        <v>227009.6</v>
      </c>
      <c r="Q1312" s="145"/>
      <c r="R1312" s="3"/>
      <c r="S1312" s="145"/>
      <c r="T1312" s="145"/>
      <c r="U1312" s="145"/>
      <c r="V1312" s="145"/>
      <c r="W1312" s="145"/>
      <c r="X1312" s="145"/>
      <c r="Y1312" s="145"/>
      <c r="Z1312" s="145">
        <v>84.8</v>
      </c>
      <c r="AA1312" s="145">
        <f>Z1312*2677</f>
        <v>227009.6</v>
      </c>
      <c r="AB1312" s="145"/>
      <c r="AC1312" s="145"/>
      <c r="AD1312" s="145"/>
      <c r="AE1312" s="145"/>
      <c r="AF1312" s="35">
        <v>2025</v>
      </c>
      <c r="AG1312" s="259"/>
      <c r="AH1312" s="29">
        <v>1243</v>
      </c>
      <c r="AI1312" s="29" t="s">
        <v>155</v>
      </c>
      <c r="AJ1312" s="29" t="str">
        <f t="shared" si="364"/>
        <v>1243.</v>
      </c>
      <c r="AL1312" s="29"/>
    </row>
    <row r="1313" spans="1:38" ht="22.5" customHeight="1" x14ac:dyDescent="0.25">
      <c r="A1313" s="143" t="str">
        <f t="shared" si="361"/>
        <v>1244.</v>
      </c>
      <c r="B1313" s="71" t="s">
        <v>555</v>
      </c>
      <c r="C1313" s="52">
        <v>1966</v>
      </c>
      <c r="D1313" s="220" t="s">
        <v>3015</v>
      </c>
      <c r="E1313" s="143" t="s">
        <v>3017</v>
      </c>
      <c r="F1313" s="52">
        <v>2</v>
      </c>
      <c r="G1313" s="52">
        <v>2</v>
      </c>
      <c r="H1313" s="145">
        <v>438.6</v>
      </c>
      <c r="I1313" s="145">
        <v>298.2</v>
      </c>
      <c r="J1313" s="145">
        <v>298.2</v>
      </c>
      <c r="K1313" s="3">
        <v>30</v>
      </c>
      <c r="L1313" s="145">
        <f t="shared" si="365"/>
        <v>114320</v>
      </c>
      <c r="M1313" s="145"/>
      <c r="N1313" s="145"/>
      <c r="O1313" s="145"/>
      <c r="P1313" s="145">
        <f t="shared" si="366"/>
        <v>114320</v>
      </c>
      <c r="Q1313" s="145">
        <v>114320</v>
      </c>
      <c r="R1313" s="3"/>
      <c r="S1313" s="145"/>
      <c r="T1313" s="145"/>
      <c r="U1313" s="145"/>
      <c r="V1313" s="145"/>
      <c r="W1313" s="145"/>
      <c r="X1313" s="145"/>
      <c r="Y1313" s="145"/>
      <c r="Z1313" s="145"/>
      <c r="AA1313" s="145"/>
      <c r="AB1313" s="145"/>
      <c r="AC1313" s="145"/>
      <c r="AD1313" s="145"/>
      <c r="AE1313" s="145"/>
      <c r="AF1313" s="35">
        <v>2025</v>
      </c>
      <c r="AG1313" s="259"/>
      <c r="AH1313" s="29">
        <v>1244</v>
      </c>
      <c r="AI1313" s="29" t="s">
        <v>155</v>
      </c>
      <c r="AJ1313" s="29" t="str">
        <f t="shared" si="364"/>
        <v>1244.</v>
      </c>
      <c r="AL1313" s="30"/>
    </row>
    <row r="1314" spans="1:38" ht="22.5" customHeight="1" x14ac:dyDescent="0.25">
      <c r="A1314" s="143" t="str">
        <f t="shared" si="361"/>
        <v>1245.</v>
      </c>
      <c r="B1314" s="71" t="s">
        <v>1529</v>
      </c>
      <c r="C1314" s="52">
        <v>1984</v>
      </c>
      <c r="D1314" s="220" t="s">
        <v>3015</v>
      </c>
      <c r="E1314" s="143" t="s">
        <v>3017</v>
      </c>
      <c r="F1314" s="58">
        <v>5</v>
      </c>
      <c r="G1314" s="58">
        <v>4</v>
      </c>
      <c r="H1314" s="145">
        <v>3317.9</v>
      </c>
      <c r="I1314" s="145">
        <v>3288.8</v>
      </c>
      <c r="J1314" s="145">
        <v>2207.1</v>
      </c>
      <c r="K1314" s="3">
        <v>141</v>
      </c>
      <c r="L1314" s="145">
        <f t="shared" si="365"/>
        <v>3914804</v>
      </c>
      <c r="M1314" s="145"/>
      <c r="N1314" s="145"/>
      <c r="O1314" s="145"/>
      <c r="P1314" s="145">
        <f t="shared" si="366"/>
        <v>3914804</v>
      </c>
      <c r="Q1314" s="145">
        <v>3914804</v>
      </c>
      <c r="R1314" s="3"/>
      <c r="S1314" s="145"/>
      <c r="T1314" s="145"/>
      <c r="U1314" s="145"/>
      <c r="V1314" s="145"/>
      <c r="W1314" s="145"/>
      <c r="X1314" s="145"/>
      <c r="Y1314" s="145"/>
      <c r="Z1314" s="145"/>
      <c r="AA1314" s="145"/>
      <c r="AB1314" s="145"/>
      <c r="AC1314" s="145"/>
      <c r="AD1314" s="145"/>
      <c r="AE1314" s="145"/>
      <c r="AF1314" s="35">
        <v>2025</v>
      </c>
      <c r="AG1314" s="259"/>
      <c r="AH1314" s="29">
        <v>1245</v>
      </c>
      <c r="AI1314" s="29" t="s">
        <v>155</v>
      </c>
      <c r="AJ1314" s="29" t="str">
        <f t="shared" si="364"/>
        <v>1245.</v>
      </c>
      <c r="AL1314" s="29"/>
    </row>
    <row r="1315" spans="1:38" ht="22.5" customHeight="1" x14ac:dyDescent="0.25">
      <c r="A1315" s="143" t="str">
        <f t="shared" si="361"/>
        <v>1246.</v>
      </c>
      <c r="B1315" s="76" t="s">
        <v>539</v>
      </c>
      <c r="C1315" s="52">
        <v>1977</v>
      </c>
      <c r="D1315" s="220" t="s">
        <v>3015</v>
      </c>
      <c r="E1315" s="143" t="s">
        <v>3017</v>
      </c>
      <c r="F1315" s="58">
        <v>5</v>
      </c>
      <c r="G1315" s="58">
        <v>4</v>
      </c>
      <c r="H1315" s="145">
        <v>3146.4</v>
      </c>
      <c r="I1315" s="145">
        <v>2139.1</v>
      </c>
      <c r="J1315" s="145">
        <v>2139.1</v>
      </c>
      <c r="K1315" s="3">
        <v>133</v>
      </c>
      <c r="L1315" s="145">
        <f t="shared" si="365"/>
        <v>6310794</v>
      </c>
      <c r="M1315" s="145"/>
      <c r="N1315" s="145"/>
      <c r="O1315" s="145"/>
      <c r="P1315" s="145">
        <f t="shared" si="366"/>
        <v>6310794</v>
      </c>
      <c r="Q1315" s="145">
        <v>6310794</v>
      </c>
      <c r="R1315" s="3"/>
      <c r="S1315" s="145"/>
      <c r="T1315" s="145"/>
      <c r="U1315" s="145"/>
      <c r="V1315" s="145"/>
      <c r="W1315" s="145"/>
      <c r="X1315" s="145"/>
      <c r="Y1315" s="145"/>
      <c r="Z1315" s="145"/>
      <c r="AA1315" s="145"/>
      <c r="AB1315" s="145"/>
      <c r="AC1315" s="145"/>
      <c r="AD1315" s="145"/>
      <c r="AE1315" s="145"/>
      <c r="AF1315" s="35">
        <v>2025</v>
      </c>
      <c r="AG1315" s="259"/>
      <c r="AH1315" s="29">
        <v>1246</v>
      </c>
      <c r="AI1315" s="29" t="s">
        <v>155</v>
      </c>
      <c r="AJ1315" s="29" t="str">
        <f t="shared" si="364"/>
        <v>1246.</v>
      </c>
      <c r="AL1315" s="30"/>
    </row>
    <row r="1316" spans="1:38" ht="22.5" customHeight="1" x14ac:dyDescent="0.25">
      <c r="A1316" s="143" t="str">
        <f t="shared" si="361"/>
        <v>1247.</v>
      </c>
      <c r="B1316" s="76" t="s">
        <v>540</v>
      </c>
      <c r="C1316" s="52">
        <v>1978</v>
      </c>
      <c r="D1316" s="220" t="s">
        <v>3015</v>
      </c>
      <c r="E1316" s="220" t="s">
        <v>3016</v>
      </c>
      <c r="F1316" s="58">
        <v>5</v>
      </c>
      <c r="G1316" s="58">
        <v>4</v>
      </c>
      <c r="H1316" s="145">
        <v>3347.5</v>
      </c>
      <c r="I1316" s="145">
        <v>2286</v>
      </c>
      <c r="J1316" s="145">
        <v>2286</v>
      </c>
      <c r="K1316" s="3">
        <v>131</v>
      </c>
      <c r="L1316" s="145">
        <f t="shared" si="365"/>
        <v>2979480</v>
      </c>
      <c r="M1316" s="145"/>
      <c r="N1316" s="145"/>
      <c r="O1316" s="145"/>
      <c r="P1316" s="145">
        <f t="shared" si="366"/>
        <v>2979480</v>
      </c>
      <c r="Q1316" s="145"/>
      <c r="R1316" s="3"/>
      <c r="S1316" s="145"/>
      <c r="T1316" s="145">
        <v>840</v>
      </c>
      <c r="U1316" s="145">
        <f>T1316*3547</f>
        <v>2979480</v>
      </c>
      <c r="V1316" s="145"/>
      <c r="W1316" s="145"/>
      <c r="X1316" s="145"/>
      <c r="Y1316" s="145"/>
      <c r="Z1316" s="145"/>
      <c r="AA1316" s="145"/>
      <c r="AB1316" s="145"/>
      <c r="AC1316" s="145"/>
      <c r="AD1316" s="145"/>
      <c r="AE1316" s="145"/>
      <c r="AF1316" s="35">
        <v>2025</v>
      </c>
      <c r="AG1316" s="259"/>
      <c r="AH1316" s="29">
        <v>1247</v>
      </c>
      <c r="AI1316" s="29" t="s">
        <v>155</v>
      </c>
      <c r="AJ1316" s="29" t="str">
        <f t="shared" si="364"/>
        <v>1247.</v>
      </c>
      <c r="AL1316" s="30"/>
    </row>
    <row r="1317" spans="1:38" ht="22.5" customHeight="1" x14ac:dyDescent="0.25">
      <c r="A1317" s="143" t="str">
        <f t="shared" si="361"/>
        <v>1248.</v>
      </c>
      <c r="B1317" s="71" t="s">
        <v>1530</v>
      </c>
      <c r="C1317" s="52">
        <v>1982</v>
      </c>
      <c r="D1317" s="220" t="s">
        <v>3015</v>
      </c>
      <c r="E1317" s="143" t="s">
        <v>3017</v>
      </c>
      <c r="F1317" s="52">
        <v>5</v>
      </c>
      <c r="G1317" s="52">
        <v>4</v>
      </c>
      <c r="H1317" s="145">
        <v>3458</v>
      </c>
      <c r="I1317" s="145">
        <v>2839.8</v>
      </c>
      <c r="J1317" s="145">
        <v>2839.8</v>
      </c>
      <c r="K1317" s="3">
        <v>139</v>
      </c>
      <c r="L1317" s="145">
        <f t="shared" si="365"/>
        <v>3722576.5</v>
      </c>
      <c r="M1317" s="145"/>
      <c r="N1317" s="145"/>
      <c r="O1317" s="145"/>
      <c r="P1317" s="145">
        <f t="shared" si="366"/>
        <v>3722576.5</v>
      </c>
      <c r="Q1317" s="145"/>
      <c r="R1317" s="3"/>
      <c r="S1317" s="145"/>
      <c r="T1317" s="145">
        <v>1049.5</v>
      </c>
      <c r="U1317" s="145">
        <f>T1317*3547</f>
        <v>3722576.5</v>
      </c>
      <c r="V1317" s="145"/>
      <c r="W1317" s="145"/>
      <c r="X1317" s="145"/>
      <c r="Y1317" s="145"/>
      <c r="Z1317" s="145"/>
      <c r="AA1317" s="145"/>
      <c r="AB1317" s="145"/>
      <c r="AC1317" s="145"/>
      <c r="AD1317" s="145"/>
      <c r="AE1317" s="145"/>
      <c r="AF1317" s="35">
        <v>2025</v>
      </c>
      <c r="AG1317" s="259"/>
      <c r="AH1317" s="29">
        <v>1248</v>
      </c>
      <c r="AI1317" s="29" t="s">
        <v>155</v>
      </c>
      <c r="AJ1317" s="29" t="str">
        <f t="shared" si="364"/>
        <v>1248.</v>
      </c>
      <c r="AL1317" s="29"/>
    </row>
    <row r="1318" spans="1:38" ht="22.5" customHeight="1" x14ac:dyDescent="0.25">
      <c r="A1318" s="143" t="str">
        <f t="shared" si="361"/>
        <v>1249.</v>
      </c>
      <c r="B1318" s="71" t="s">
        <v>1531</v>
      </c>
      <c r="C1318" s="52">
        <v>1992</v>
      </c>
      <c r="D1318" s="220" t="s">
        <v>3015</v>
      </c>
      <c r="E1318" s="220" t="s">
        <v>3016</v>
      </c>
      <c r="F1318" s="58">
        <v>5</v>
      </c>
      <c r="G1318" s="58">
        <v>4</v>
      </c>
      <c r="H1318" s="145">
        <v>4321.5</v>
      </c>
      <c r="I1318" s="145">
        <v>2532.8000000000002</v>
      </c>
      <c r="J1318" s="145">
        <v>2532.8000000000002</v>
      </c>
      <c r="K1318" s="3">
        <v>161</v>
      </c>
      <c r="L1318" s="145">
        <f t="shared" si="365"/>
        <v>4167725</v>
      </c>
      <c r="M1318" s="145"/>
      <c r="N1318" s="145"/>
      <c r="O1318" s="145"/>
      <c r="P1318" s="145">
        <f t="shared" si="366"/>
        <v>4167725</v>
      </c>
      <c r="Q1318" s="145"/>
      <c r="R1318" s="3"/>
      <c r="S1318" s="145"/>
      <c r="T1318" s="145">
        <v>1175</v>
      </c>
      <c r="U1318" s="145">
        <f>T1318*3547</f>
        <v>4167725</v>
      </c>
      <c r="V1318" s="145"/>
      <c r="W1318" s="145"/>
      <c r="X1318" s="145"/>
      <c r="Y1318" s="145"/>
      <c r="Z1318" s="145"/>
      <c r="AA1318" s="145"/>
      <c r="AB1318" s="145"/>
      <c r="AC1318" s="145"/>
      <c r="AD1318" s="145"/>
      <c r="AE1318" s="145"/>
      <c r="AF1318" s="35">
        <v>2025</v>
      </c>
      <c r="AG1318" s="259"/>
      <c r="AH1318" s="29">
        <v>1249</v>
      </c>
      <c r="AI1318" s="29" t="s">
        <v>155</v>
      </c>
      <c r="AJ1318" s="29" t="str">
        <f t="shared" si="364"/>
        <v>1249.</v>
      </c>
      <c r="AL1318" s="29"/>
    </row>
    <row r="1319" spans="1:38" ht="22.5" customHeight="1" x14ac:dyDescent="0.25">
      <c r="A1319" s="143" t="str">
        <f t="shared" si="361"/>
        <v>1250.</v>
      </c>
      <c r="B1319" s="54" t="s">
        <v>576</v>
      </c>
      <c r="C1319" s="52">
        <v>1989</v>
      </c>
      <c r="D1319" s="220" t="s">
        <v>3015</v>
      </c>
      <c r="E1319" s="220" t="s">
        <v>3016</v>
      </c>
      <c r="F1319" s="58">
        <v>5</v>
      </c>
      <c r="G1319" s="58">
        <v>3</v>
      </c>
      <c r="H1319" s="145">
        <v>3247</v>
      </c>
      <c r="I1319" s="145">
        <v>1915.5</v>
      </c>
      <c r="J1319" s="145">
        <v>1915.5</v>
      </c>
      <c r="K1319" s="3">
        <v>121</v>
      </c>
      <c r="L1319" s="145">
        <f t="shared" si="365"/>
        <v>3823666</v>
      </c>
      <c r="M1319" s="145"/>
      <c r="N1319" s="145"/>
      <c r="O1319" s="145"/>
      <c r="P1319" s="145">
        <f t="shared" si="366"/>
        <v>3823666</v>
      </c>
      <c r="Q1319" s="145"/>
      <c r="R1319" s="3"/>
      <c r="S1319" s="145"/>
      <c r="T1319" s="145">
        <v>1078</v>
      </c>
      <c r="U1319" s="145">
        <f>T1319*3547</f>
        <v>3823666</v>
      </c>
      <c r="V1319" s="145"/>
      <c r="W1319" s="145"/>
      <c r="X1319" s="145"/>
      <c r="Y1319" s="145"/>
      <c r="Z1319" s="145"/>
      <c r="AA1319" s="145"/>
      <c r="AB1319" s="145"/>
      <c r="AC1319" s="145"/>
      <c r="AD1319" s="145"/>
      <c r="AE1319" s="145"/>
      <c r="AF1319" s="35">
        <v>2025</v>
      </c>
      <c r="AG1319" s="259"/>
      <c r="AH1319" s="29">
        <v>1250</v>
      </c>
      <c r="AI1319" s="29" t="s">
        <v>155</v>
      </c>
      <c r="AJ1319" s="29" t="str">
        <f t="shared" si="364"/>
        <v>1250.</v>
      </c>
      <c r="AL1319" s="29"/>
    </row>
    <row r="1320" spans="1:38" ht="22.5" customHeight="1" x14ac:dyDescent="0.25">
      <c r="A1320" s="143" t="str">
        <f t="shared" si="361"/>
        <v>1251.</v>
      </c>
      <c r="B1320" s="71" t="s">
        <v>561</v>
      </c>
      <c r="C1320" s="52">
        <v>1983</v>
      </c>
      <c r="D1320" s="220" t="s">
        <v>3015</v>
      </c>
      <c r="E1320" s="143" t="s">
        <v>3017</v>
      </c>
      <c r="F1320" s="52">
        <v>2</v>
      </c>
      <c r="G1320" s="52">
        <v>2</v>
      </c>
      <c r="H1320" s="145">
        <v>582.1</v>
      </c>
      <c r="I1320" s="145">
        <v>331.2</v>
      </c>
      <c r="J1320" s="145">
        <v>331.2</v>
      </c>
      <c r="K1320" s="3">
        <v>24</v>
      </c>
      <c r="L1320" s="145">
        <f t="shared" si="365"/>
        <v>1511022</v>
      </c>
      <c r="M1320" s="145"/>
      <c r="N1320" s="145"/>
      <c r="O1320" s="145"/>
      <c r="P1320" s="145">
        <f t="shared" si="366"/>
        <v>1511022</v>
      </c>
      <c r="Q1320" s="145"/>
      <c r="R1320" s="3"/>
      <c r="S1320" s="145"/>
      <c r="T1320" s="145">
        <v>426</v>
      </c>
      <c r="U1320" s="145">
        <f>T1320*3547</f>
        <v>1511022</v>
      </c>
      <c r="V1320" s="145"/>
      <c r="W1320" s="145"/>
      <c r="X1320" s="145"/>
      <c r="Y1320" s="145"/>
      <c r="Z1320" s="145"/>
      <c r="AA1320" s="145"/>
      <c r="AB1320" s="145"/>
      <c r="AC1320" s="145"/>
      <c r="AD1320" s="145"/>
      <c r="AE1320" s="145"/>
      <c r="AF1320" s="35">
        <v>2025</v>
      </c>
      <c r="AG1320" s="259"/>
      <c r="AH1320" s="29">
        <v>1251</v>
      </c>
      <c r="AI1320" s="29" t="s">
        <v>155</v>
      </c>
      <c r="AJ1320" s="29" t="str">
        <f t="shared" si="364"/>
        <v>1251.</v>
      </c>
      <c r="AL1320" s="30"/>
    </row>
    <row r="1321" spans="1:38" ht="22.5" customHeight="1" x14ac:dyDescent="0.25">
      <c r="A1321" s="143" t="str">
        <f t="shared" si="361"/>
        <v>1252.</v>
      </c>
      <c r="B1321" s="76" t="s">
        <v>86</v>
      </c>
      <c r="C1321" s="52">
        <v>1990</v>
      </c>
      <c r="D1321" s="220" t="s">
        <v>3015</v>
      </c>
      <c r="E1321" s="143" t="s">
        <v>3017</v>
      </c>
      <c r="F1321" s="58">
        <v>3</v>
      </c>
      <c r="G1321" s="58">
        <v>3</v>
      </c>
      <c r="H1321" s="145">
        <v>1766.4</v>
      </c>
      <c r="I1321" s="145">
        <v>1005.4</v>
      </c>
      <c r="J1321" s="145">
        <v>1005.4</v>
      </c>
      <c r="K1321" s="3">
        <v>61</v>
      </c>
      <c r="L1321" s="145">
        <f t="shared" si="365"/>
        <v>401454.30000000005</v>
      </c>
      <c r="M1321" s="145"/>
      <c r="N1321" s="145"/>
      <c r="O1321" s="145"/>
      <c r="P1321" s="145">
        <f t="shared" si="366"/>
        <v>401454.30000000005</v>
      </c>
      <c r="Q1321" s="145">
        <v>401454.30000000005</v>
      </c>
      <c r="R1321" s="3"/>
      <c r="S1321" s="145"/>
      <c r="T1321" s="145"/>
      <c r="U1321" s="145"/>
      <c r="V1321" s="145"/>
      <c r="W1321" s="145"/>
      <c r="X1321" s="145"/>
      <c r="Y1321" s="145"/>
      <c r="Z1321" s="145"/>
      <c r="AA1321" s="145"/>
      <c r="AB1321" s="145"/>
      <c r="AC1321" s="145"/>
      <c r="AD1321" s="145"/>
      <c r="AE1321" s="145"/>
      <c r="AF1321" s="35">
        <v>2025</v>
      </c>
      <c r="AG1321" s="259"/>
      <c r="AH1321" s="29">
        <v>1252</v>
      </c>
      <c r="AI1321" s="29" t="s">
        <v>155</v>
      </c>
      <c r="AJ1321" s="29" t="str">
        <f t="shared" si="364"/>
        <v>1252.</v>
      </c>
      <c r="AL1321" s="30"/>
    </row>
    <row r="1322" spans="1:38" ht="22.5" customHeight="1" x14ac:dyDescent="0.25">
      <c r="A1322" s="143" t="str">
        <f t="shared" si="361"/>
        <v>1253.</v>
      </c>
      <c r="B1322" s="71" t="s">
        <v>557</v>
      </c>
      <c r="C1322" s="52">
        <v>1965</v>
      </c>
      <c r="D1322" s="220" t="s">
        <v>3015</v>
      </c>
      <c r="E1322" s="143" t="s">
        <v>3017</v>
      </c>
      <c r="F1322" s="52">
        <v>2</v>
      </c>
      <c r="G1322" s="52">
        <v>2</v>
      </c>
      <c r="H1322" s="145">
        <v>475.1</v>
      </c>
      <c r="I1322" s="145">
        <v>293.8</v>
      </c>
      <c r="J1322" s="145">
        <v>293.8</v>
      </c>
      <c r="K1322" s="3">
        <v>20</v>
      </c>
      <c r="L1322" s="145">
        <f t="shared" si="365"/>
        <v>215670</v>
      </c>
      <c r="M1322" s="145"/>
      <c r="N1322" s="145"/>
      <c r="O1322" s="145"/>
      <c r="P1322" s="145">
        <f t="shared" si="366"/>
        <v>215670</v>
      </c>
      <c r="Q1322" s="145">
        <v>215670</v>
      </c>
      <c r="R1322" s="3"/>
      <c r="S1322" s="145"/>
      <c r="T1322" s="145"/>
      <c r="U1322" s="145"/>
      <c r="V1322" s="145"/>
      <c r="W1322" s="145"/>
      <c r="X1322" s="145"/>
      <c r="Y1322" s="145"/>
      <c r="Z1322" s="145"/>
      <c r="AA1322" s="145"/>
      <c r="AB1322" s="145"/>
      <c r="AC1322" s="145"/>
      <c r="AD1322" s="145"/>
      <c r="AE1322" s="145"/>
      <c r="AF1322" s="35">
        <v>2025</v>
      </c>
      <c r="AG1322" s="259"/>
      <c r="AH1322" s="29">
        <v>1253</v>
      </c>
      <c r="AI1322" s="29" t="s">
        <v>155</v>
      </c>
      <c r="AJ1322" s="29" t="str">
        <f t="shared" si="364"/>
        <v>1253.</v>
      </c>
      <c r="AL1322" s="30"/>
    </row>
    <row r="1323" spans="1:38" ht="22.5" customHeight="1" x14ac:dyDescent="0.25">
      <c r="A1323" s="143" t="str">
        <f t="shared" si="361"/>
        <v>1254.</v>
      </c>
      <c r="B1323" s="71" t="s">
        <v>558</v>
      </c>
      <c r="C1323" s="52">
        <v>1964</v>
      </c>
      <c r="D1323" s="220" t="s">
        <v>3015</v>
      </c>
      <c r="E1323" s="143" t="s">
        <v>3017</v>
      </c>
      <c r="F1323" s="52">
        <v>2</v>
      </c>
      <c r="G1323" s="52">
        <v>2</v>
      </c>
      <c r="H1323" s="145">
        <v>455.9</v>
      </c>
      <c r="I1323" s="145">
        <v>289.8</v>
      </c>
      <c r="J1323" s="145">
        <v>289.8</v>
      </c>
      <c r="K1323" s="3">
        <v>18</v>
      </c>
      <c r="L1323" s="145">
        <f t="shared" si="365"/>
        <v>240318</v>
      </c>
      <c r="M1323" s="145"/>
      <c r="N1323" s="145"/>
      <c r="O1323" s="145"/>
      <c r="P1323" s="145">
        <f t="shared" si="366"/>
        <v>240318</v>
      </c>
      <c r="Q1323" s="145">
        <v>240318</v>
      </c>
      <c r="R1323" s="3"/>
      <c r="S1323" s="145"/>
      <c r="T1323" s="145"/>
      <c r="U1323" s="145"/>
      <c r="V1323" s="145"/>
      <c r="W1323" s="145"/>
      <c r="X1323" s="145"/>
      <c r="Y1323" s="145"/>
      <c r="Z1323" s="145"/>
      <c r="AA1323" s="145"/>
      <c r="AB1323" s="145"/>
      <c r="AC1323" s="145"/>
      <c r="AD1323" s="145"/>
      <c r="AE1323" s="145"/>
      <c r="AF1323" s="35">
        <v>2025</v>
      </c>
      <c r="AG1323" s="259"/>
      <c r="AH1323" s="29">
        <v>1254</v>
      </c>
      <c r="AI1323" s="29" t="s">
        <v>155</v>
      </c>
      <c r="AJ1323" s="29" t="str">
        <f t="shared" si="364"/>
        <v>1254.</v>
      </c>
      <c r="AL1323" s="30"/>
    </row>
    <row r="1324" spans="1:38" ht="22.5" customHeight="1" x14ac:dyDescent="0.25">
      <c r="A1324" s="143" t="str">
        <f t="shared" si="361"/>
        <v>1255.</v>
      </c>
      <c r="B1324" s="54" t="s">
        <v>577</v>
      </c>
      <c r="C1324" s="52">
        <v>1972</v>
      </c>
      <c r="D1324" s="220" t="s">
        <v>3015</v>
      </c>
      <c r="E1324" s="143" t="s">
        <v>3017</v>
      </c>
      <c r="F1324" s="58">
        <v>2</v>
      </c>
      <c r="G1324" s="58">
        <v>2</v>
      </c>
      <c r="H1324" s="145">
        <v>510.7</v>
      </c>
      <c r="I1324" s="145">
        <v>296.39999999999998</v>
      </c>
      <c r="J1324" s="145">
        <v>296.39999999999998</v>
      </c>
      <c r="K1324" s="3">
        <v>32</v>
      </c>
      <c r="L1324" s="145">
        <f t="shared" si="365"/>
        <v>227009.6</v>
      </c>
      <c r="M1324" s="145"/>
      <c r="N1324" s="145"/>
      <c r="O1324" s="145"/>
      <c r="P1324" s="145">
        <f t="shared" si="366"/>
        <v>227009.6</v>
      </c>
      <c r="Q1324" s="145"/>
      <c r="R1324" s="3"/>
      <c r="S1324" s="145"/>
      <c r="T1324" s="145"/>
      <c r="U1324" s="145"/>
      <c r="V1324" s="145"/>
      <c r="W1324" s="145"/>
      <c r="X1324" s="145"/>
      <c r="Y1324" s="145"/>
      <c r="Z1324" s="145">
        <v>84.8</v>
      </c>
      <c r="AA1324" s="145">
        <f>Z1324*2677</f>
        <v>227009.6</v>
      </c>
      <c r="AB1324" s="145"/>
      <c r="AC1324" s="145"/>
      <c r="AD1324" s="145"/>
      <c r="AE1324" s="145"/>
      <c r="AF1324" s="35">
        <v>2025</v>
      </c>
      <c r="AG1324" s="259"/>
      <c r="AH1324" s="29">
        <v>1255</v>
      </c>
      <c r="AI1324" s="29" t="s">
        <v>155</v>
      </c>
      <c r="AJ1324" s="29" t="str">
        <f t="shared" si="364"/>
        <v>1255.</v>
      </c>
      <c r="AL1324" s="29"/>
    </row>
    <row r="1325" spans="1:38" ht="22.5" customHeight="1" x14ac:dyDescent="0.25">
      <c r="A1325" s="143" t="str">
        <f t="shared" ref="A1325:A1388" si="367">AJ1325</f>
        <v>1256.</v>
      </c>
      <c r="B1325" s="247" t="s">
        <v>74</v>
      </c>
      <c r="C1325" s="52">
        <v>1970</v>
      </c>
      <c r="D1325" s="220" t="s">
        <v>3015</v>
      </c>
      <c r="E1325" s="143" t="s">
        <v>3017</v>
      </c>
      <c r="F1325" s="58">
        <v>2</v>
      </c>
      <c r="G1325" s="58">
        <v>1</v>
      </c>
      <c r="H1325" s="145">
        <v>323.89999999999998</v>
      </c>
      <c r="I1325" s="145">
        <v>209.8</v>
      </c>
      <c r="J1325" s="145">
        <v>209.8</v>
      </c>
      <c r="K1325" s="3">
        <v>15</v>
      </c>
      <c r="L1325" s="145">
        <f t="shared" ref="L1325:L1355" si="368">Q1325+S1325+U1325+W1325+Y1325+AA1325+AD1325+AE1325</f>
        <v>2306551.8000000003</v>
      </c>
      <c r="M1325" s="145"/>
      <c r="N1325" s="145"/>
      <c r="O1325" s="145"/>
      <c r="P1325" s="145">
        <f t="shared" ref="P1325:P1355" si="369">L1325</f>
        <v>2306551.8000000003</v>
      </c>
      <c r="Q1325" s="145"/>
      <c r="R1325" s="3"/>
      <c r="S1325" s="145"/>
      <c r="T1325" s="145">
        <v>306.60000000000002</v>
      </c>
      <c r="U1325" s="145">
        <f>T1325*7523</f>
        <v>2306551.8000000003</v>
      </c>
      <c r="V1325" s="145"/>
      <c r="W1325" s="145"/>
      <c r="X1325" s="145"/>
      <c r="Y1325" s="145"/>
      <c r="Z1325" s="145"/>
      <c r="AA1325" s="145"/>
      <c r="AB1325" s="145"/>
      <c r="AC1325" s="145"/>
      <c r="AD1325" s="145"/>
      <c r="AE1325" s="145"/>
      <c r="AF1325" s="35">
        <v>2025</v>
      </c>
      <c r="AG1325" s="259"/>
      <c r="AH1325" s="29">
        <v>1256</v>
      </c>
      <c r="AI1325" s="29" t="s">
        <v>155</v>
      </c>
      <c r="AJ1325" s="29" t="str">
        <f t="shared" si="364"/>
        <v>1256.</v>
      </c>
      <c r="AL1325" s="29"/>
    </row>
    <row r="1326" spans="1:38" ht="22.5" customHeight="1" x14ac:dyDescent="0.25">
      <c r="A1326" s="143" t="str">
        <f t="shared" si="367"/>
        <v>1257.</v>
      </c>
      <c r="B1326" s="76" t="s">
        <v>542</v>
      </c>
      <c r="C1326" s="52">
        <v>1970</v>
      </c>
      <c r="D1326" s="220" t="s">
        <v>3015</v>
      </c>
      <c r="E1326" s="143" t="s">
        <v>3017</v>
      </c>
      <c r="F1326" s="58">
        <v>2</v>
      </c>
      <c r="G1326" s="58">
        <v>1</v>
      </c>
      <c r="H1326" s="145">
        <v>323.89999999999998</v>
      </c>
      <c r="I1326" s="145">
        <v>209.8</v>
      </c>
      <c r="J1326" s="145">
        <v>209.8</v>
      </c>
      <c r="K1326" s="3">
        <v>15</v>
      </c>
      <c r="L1326" s="145">
        <f t="shared" si="368"/>
        <v>357396</v>
      </c>
      <c r="M1326" s="145"/>
      <c r="N1326" s="145"/>
      <c r="O1326" s="145"/>
      <c r="P1326" s="145">
        <f t="shared" si="369"/>
        <v>357396</v>
      </c>
      <c r="Q1326" s="145">
        <v>357396</v>
      </c>
      <c r="R1326" s="3"/>
      <c r="S1326" s="145"/>
      <c r="T1326" s="145"/>
      <c r="U1326" s="145"/>
      <c r="V1326" s="145"/>
      <c r="W1326" s="145"/>
      <c r="X1326" s="145"/>
      <c r="Y1326" s="145"/>
      <c r="Z1326" s="145"/>
      <c r="AA1326" s="145"/>
      <c r="AB1326" s="145"/>
      <c r="AC1326" s="145"/>
      <c r="AD1326" s="145"/>
      <c r="AE1326" s="145"/>
      <c r="AF1326" s="35">
        <v>2025</v>
      </c>
      <c r="AG1326" s="259"/>
      <c r="AH1326" s="29">
        <v>1257</v>
      </c>
      <c r="AI1326" s="29" t="s">
        <v>155</v>
      </c>
      <c r="AJ1326" s="29" t="str">
        <f t="shared" ref="AJ1326:AJ1389" si="370">CONCATENATE(AH1326,AI1326)</f>
        <v>1257.</v>
      </c>
      <c r="AL1326" s="30"/>
    </row>
    <row r="1327" spans="1:38" ht="22.5" customHeight="1" x14ac:dyDescent="0.25">
      <c r="A1327" s="143" t="str">
        <f t="shared" si="367"/>
        <v>1258.</v>
      </c>
      <c r="B1327" s="71" t="s">
        <v>1534</v>
      </c>
      <c r="C1327" s="52">
        <v>1972</v>
      </c>
      <c r="D1327" s="220" t="s">
        <v>3015</v>
      </c>
      <c r="E1327" s="143" t="s">
        <v>3017</v>
      </c>
      <c r="F1327" s="58">
        <v>2</v>
      </c>
      <c r="G1327" s="58">
        <v>2</v>
      </c>
      <c r="H1327" s="145">
        <v>505.7</v>
      </c>
      <c r="I1327" s="145">
        <v>284.2</v>
      </c>
      <c r="J1327" s="145">
        <v>284.2</v>
      </c>
      <c r="K1327" s="3">
        <v>28</v>
      </c>
      <c r="L1327" s="145">
        <f t="shared" si="368"/>
        <v>3483149</v>
      </c>
      <c r="M1327" s="145"/>
      <c r="N1327" s="145"/>
      <c r="O1327" s="145"/>
      <c r="P1327" s="145">
        <f t="shared" si="369"/>
        <v>3483149</v>
      </c>
      <c r="Q1327" s="145"/>
      <c r="R1327" s="3"/>
      <c r="S1327" s="145"/>
      <c r="T1327" s="145">
        <v>463</v>
      </c>
      <c r="U1327" s="145">
        <f>T1327*7523</f>
        <v>3483149</v>
      </c>
      <c r="V1327" s="145"/>
      <c r="W1327" s="145"/>
      <c r="X1327" s="145"/>
      <c r="Y1327" s="145"/>
      <c r="Z1327" s="145"/>
      <c r="AA1327" s="145"/>
      <c r="AB1327" s="145"/>
      <c r="AC1327" s="145"/>
      <c r="AD1327" s="145"/>
      <c r="AE1327" s="145"/>
      <c r="AF1327" s="35">
        <v>2025</v>
      </c>
      <c r="AG1327" s="259"/>
      <c r="AH1327" s="29">
        <v>1258</v>
      </c>
      <c r="AI1327" s="29" t="s">
        <v>155</v>
      </c>
      <c r="AJ1327" s="29" t="str">
        <f t="shared" si="370"/>
        <v>1258.</v>
      </c>
      <c r="AL1327" s="30"/>
    </row>
    <row r="1328" spans="1:38" ht="22.5" customHeight="1" x14ac:dyDescent="0.25">
      <c r="A1328" s="143" t="str">
        <f t="shared" si="367"/>
        <v>1259.</v>
      </c>
      <c r="B1328" s="71" t="s">
        <v>70</v>
      </c>
      <c r="C1328" s="52">
        <v>1989</v>
      </c>
      <c r="D1328" s="220" t="s">
        <v>3015</v>
      </c>
      <c r="E1328" s="143" t="s">
        <v>3017</v>
      </c>
      <c r="F1328" s="52">
        <v>2</v>
      </c>
      <c r="G1328" s="52">
        <v>2</v>
      </c>
      <c r="H1328" s="145">
        <v>1866.6</v>
      </c>
      <c r="I1328" s="145">
        <v>572.5</v>
      </c>
      <c r="J1328" s="145">
        <v>330.1</v>
      </c>
      <c r="K1328" s="3">
        <v>34</v>
      </c>
      <c r="L1328" s="145">
        <f t="shared" si="368"/>
        <v>324880</v>
      </c>
      <c r="M1328" s="145"/>
      <c r="N1328" s="145"/>
      <c r="O1328" s="145"/>
      <c r="P1328" s="145">
        <f t="shared" si="369"/>
        <v>324880</v>
      </c>
      <c r="Q1328" s="145">
        <v>324880</v>
      </c>
      <c r="R1328" s="3"/>
      <c r="S1328" s="145"/>
      <c r="T1328" s="145"/>
      <c r="U1328" s="145"/>
      <c r="V1328" s="145"/>
      <c r="W1328" s="145"/>
      <c r="X1328" s="145"/>
      <c r="Y1328" s="145"/>
      <c r="Z1328" s="145"/>
      <c r="AA1328" s="145"/>
      <c r="AB1328" s="145"/>
      <c r="AC1328" s="145"/>
      <c r="AD1328" s="145"/>
      <c r="AE1328" s="145"/>
      <c r="AF1328" s="35">
        <v>2025</v>
      </c>
      <c r="AG1328" s="259"/>
      <c r="AH1328" s="29">
        <v>1259</v>
      </c>
      <c r="AI1328" s="29" t="s">
        <v>155</v>
      </c>
      <c r="AJ1328" s="29" t="str">
        <f t="shared" si="370"/>
        <v>1259.</v>
      </c>
      <c r="AL1328" s="30"/>
    </row>
    <row r="1329" spans="1:38" ht="22.5" customHeight="1" x14ac:dyDescent="0.25">
      <c r="A1329" s="143" t="str">
        <f t="shared" si="367"/>
        <v>1260.</v>
      </c>
      <c r="B1329" s="76" t="s">
        <v>1169</v>
      </c>
      <c r="C1329" s="52">
        <v>1952</v>
      </c>
      <c r="D1329" s="220">
        <v>2016</v>
      </c>
      <c r="E1329" s="220" t="s">
        <v>3018</v>
      </c>
      <c r="F1329" s="58">
        <v>2</v>
      </c>
      <c r="G1329" s="58">
        <v>1</v>
      </c>
      <c r="H1329" s="145">
        <v>340.5</v>
      </c>
      <c r="I1329" s="145">
        <v>206.2</v>
      </c>
      <c r="J1329" s="145">
        <v>191.4</v>
      </c>
      <c r="K1329" s="3">
        <v>10</v>
      </c>
      <c r="L1329" s="145">
        <f t="shared" si="368"/>
        <v>125396.70000000001</v>
      </c>
      <c r="M1329" s="145"/>
      <c r="N1329" s="145"/>
      <c r="O1329" s="145"/>
      <c r="P1329" s="145">
        <f t="shared" si="369"/>
        <v>125396.70000000001</v>
      </c>
      <c r="Q1329" s="145">
        <v>125396.70000000001</v>
      </c>
      <c r="R1329" s="3"/>
      <c r="S1329" s="145"/>
      <c r="T1329" s="145"/>
      <c r="U1329" s="145"/>
      <c r="V1329" s="145"/>
      <c r="W1329" s="145"/>
      <c r="X1329" s="145"/>
      <c r="Y1329" s="145"/>
      <c r="Z1329" s="145"/>
      <c r="AA1329" s="145"/>
      <c r="AB1329" s="145"/>
      <c r="AC1329" s="145"/>
      <c r="AD1329" s="145"/>
      <c r="AE1329" s="145"/>
      <c r="AF1329" s="35">
        <v>2025</v>
      </c>
      <c r="AG1329" s="259"/>
      <c r="AH1329" s="29">
        <v>1260</v>
      </c>
      <c r="AI1329" s="29" t="s">
        <v>155</v>
      </c>
      <c r="AJ1329" s="29" t="str">
        <f t="shared" si="370"/>
        <v>1260.</v>
      </c>
      <c r="AL1329" s="30"/>
    </row>
    <row r="1330" spans="1:38" ht="22.5" customHeight="1" x14ac:dyDescent="0.25">
      <c r="A1330" s="143" t="str">
        <f t="shared" si="367"/>
        <v>1261.</v>
      </c>
      <c r="B1330" s="71" t="s">
        <v>1185</v>
      </c>
      <c r="C1330" s="52">
        <v>1984</v>
      </c>
      <c r="D1330" s="220" t="s">
        <v>3015</v>
      </c>
      <c r="E1330" s="143" t="s">
        <v>3017</v>
      </c>
      <c r="F1330" s="52">
        <v>5</v>
      </c>
      <c r="G1330" s="52">
        <v>4</v>
      </c>
      <c r="H1330" s="145">
        <v>3653.1</v>
      </c>
      <c r="I1330" s="145">
        <v>3540.9</v>
      </c>
      <c r="J1330" s="145">
        <v>2101.1999999999998</v>
      </c>
      <c r="K1330" s="3">
        <v>145</v>
      </c>
      <c r="L1330" s="145">
        <f t="shared" si="368"/>
        <v>2936916</v>
      </c>
      <c r="M1330" s="145"/>
      <c r="N1330" s="145"/>
      <c r="O1330" s="145"/>
      <c r="P1330" s="145">
        <f t="shared" si="369"/>
        <v>2936916</v>
      </c>
      <c r="Q1330" s="145"/>
      <c r="R1330" s="3"/>
      <c r="S1330" s="145"/>
      <c r="T1330" s="145">
        <v>828</v>
      </c>
      <c r="U1330" s="145">
        <f>T1330*3547</f>
        <v>2936916</v>
      </c>
      <c r="V1330" s="145"/>
      <c r="W1330" s="145"/>
      <c r="X1330" s="145"/>
      <c r="Y1330" s="145"/>
      <c r="Z1330" s="145"/>
      <c r="AA1330" s="145"/>
      <c r="AB1330" s="145"/>
      <c r="AC1330" s="145"/>
      <c r="AD1330" s="145"/>
      <c r="AE1330" s="145"/>
      <c r="AF1330" s="35">
        <v>2025</v>
      </c>
      <c r="AG1330" s="259"/>
      <c r="AH1330" s="29">
        <v>1261</v>
      </c>
      <c r="AI1330" s="29" t="s">
        <v>155</v>
      </c>
      <c r="AJ1330" s="29" t="str">
        <f t="shared" si="370"/>
        <v>1261.</v>
      </c>
      <c r="AL1330" s="30"/>
    </row>
    <row r="1331" spans="1:38" ht="22.5" customHeight="1" x14ac:dyDescent="0.25">
      <c r="A1331" s="143" t="str">
        <f t="shared" si="367"/>
        <v>1262.</v>
      </c>
      <c r="B1331" s="71" t="s">
        <v>559</v>
      </c>
      <c r="C1331" s="52">
        <v>1982</v>
      </c>
      <c r="D1331" s="220" t="s">
        <v>3015</v>
      </c>
      <c r="E1331" s="143" t="s">
        <v>3017</v>
      </c>
      <c r="F1331" s="52">
        <v>5</v>
      </c>
      <c r="G1331" s="52">
        <v>3</v>
      </c>
      <c r="H1331" s="145">
        <v>2748.1</v>
      </c>
      <c r="I1331" s="145">
        <v>2748.1</v>
      </c>
      <c r="J1331" s="145">
        <v>1676.2</v>
      </c>
      <c r="K1331" s="3">
        <v>108</v>
      </c>
      <c r="L1331" s="145">
        <f t="shared" si="368"/>
        <v>2709908</v>
      </c>
      <c r="M1331" s="145"/>
      <c r="N1331" s="145"/>
      <c r="O1331" s="145"/>
      <c r="P1331" s="145">
        <f t="shared" si="369"/>
        <v>2709908</v>
      </c>
      <c r="Q1331" s="145"/>
      <c r="R1331" s="3"/>
      <c r="S1331" s="145"/>
      <c r="T1331" s="145">
        <v>764</v>
      </c>
      <c r="U1331" s="145">
        <f>T1331*3547</f>
        <v>2709908</v>
      </c>
      <c r="V1331" s="145"/>
      <c r="W1331" s="145"/>
      <c r="X1331" s="145"/>
      <c r="Y1331" s="145"/>
      <c r="Z1331" s="145"/>
      <c r="AA1331" s="145"/>
      <c r="AB1331" s="145"/>
      <c r="AC1331" s="145"/>
      <c r="AD1331" s="145"/>
      <c r="AE1331" s="145"/>
      <c r="AF1331" s="35">
        <v>2025</v>
      </c>
      <c r="AG1331" s="259"/>
      <c r="AH1331" s="29">
        <v>1262</v>
      </c>
      <c r="AI1331" s="29" t="s">
        <v>155</v>
      </c>
      <c r="AJ1331" s="29" t="str">
        <f t="shared" si="370"/>
        <v>1262.</v>
      </c>
      <c r="AL1331" s="30"/>
    </row>
    <row r="1332" spans="1:38" ht="22.5" customHeight="1" x14ac:dyDescent="0.25">
      <c r="A1332" s="143" t="str">
        <f t="shared" si="367"/>
        <v>1263.</v>
      </c>
      <c r="B1332" s="71" t="s">
        <v>1535</v>
      </c>
      <c r="C1332" s="52">
        <v>1992</v>
      </c>
      <c r="D1332" s="220" t="s">
        <v>3015</v>
      </c>
      <c r="E1332" s="220" t="s">
        <v>3016</v>
      </c>
      <c r="F1332" s="52">
        <v>5</v>
      </c>
      <c r="G1332" s="52">
        <v>4</v>
      </c>
      <c r="H1332" s="145">
        <v>3277</v>
      </c>
      <c r="I1332" s="145">
        <v>1969</v>
      </c>
      <c r="J1332" s="145">
        <v>1969</v>
      </c>
      <c r="K1332" s="3">
        <v>126</v>
      </c>
      <c r="L1332" s="145">
        <f t="shared" si="368"/>
        <v>269841.59999999998</v>
      </c>
      <c r="M1332" s="145"/>
      <c r="N1332" s="145"/>
      <c r="O1332" s="145"/>
      <c r="P1332" s="145">
        <f t="shared" si="369"/>
        <v>269841.59999999998</v>
      </c>
      <c r="Q1332" s="145"/>
      <c r="R1332" s="3"/>
      <c r="S1332" s="145"/>
      <c r="T1332" s="145"/>
      <c r="U1332" s="145"/>
      <c r="V1332" s="145"/>
      <c r="W1332" s="145"/>
      <c r="X1332" s="145"/>
      <c r="Y1332" s="145"/>
      <c r="Z1332" s="145">
        <v>100.8</v>
      </c>
      <c r="AA1332" s="145">
        <f>Z1332*2677</f>
        <v>269841.59999999998</v>
      </c>
      <c r="AB1332" s="145"/>
      <c r="AC1332" s="145"/>
      <c r="AD1332" s="145"/>
      <c r="AE1332" s="145"/>
      <c r="AF1332" s="35">
        <v>2025</v>
      </c>
      <c r="AG1332" s="259"/>
      <c r="AH1332" s="29">
        <v>1263</v>
      </c>
      <c r="AI1332" s="29" t="s">
        <v>155</v>
      </c>
      <c r="AJ1332" s="29" t="str">
        <f t="shared" si="370"/>
        <v>1263.</v>
      </c>
      <c r="AL1332" s="29"/>
    </row>
    <row r="1333" spans="1:38" ht="22.5" customHeight="1" x14ac:dyDescent="0.25">
      <c r="A1333" s="143" t="str">
        <f t="shared" si="367"/>
        <v>1264.</v>
      </c>
      <c r="B1333" s="71" t="s">
        <v>1536</v>
      </c>
      <c r="C1333" s="52">
        <v>1968</v>
      </c>
      <c r="D1333" s="220" t="s">
        <v>3015</v>
      </c>
      <c r="E1333" s="143" t="s">
        <v>3017</v>
      </c>
      <c r="F1333" s="52">
        <v>2</v>
      </c>
      <c r="G1333" s="52">
        <v>2</v>
      </c>
      <c r="H1333" s="145">
        <v>375.7</v>
      </c>
      <c r="I1333" s="145">
        <v>375.7</v>
      </c>
      <c r="J1333" s="145">
        <v>361.8</v>
      </c>
      <c r="K1333" s="3">
        <v>20</v>
      </c>
      <c r="L1333" s="145">
        <f t="shared" si="368"/>
        <v>2730849</v>
      </c>
      <c r="M1333" s="145"/>
      <c r="N1333" s="145"/>
      <c r="O1333" s="145"/>
      <c r="P1333" s="145">
        <f t="shared" si="369"/>
        <v>2730849</v>
      </c>
      <c r="Q1333" s="145"/>
      <c r="R1333" s="3"/>
      <c r="S1333" s="145"/>
      <c r="T1333" s="145">
        <v>363</v>
      </c>
      <c r="U1333" s="145">
        <f>T1333*7523</f>
        <v>2730849</v>
      </c>
      <c r="V1333" s="145"/>
      <c r="W1333" s="145"/>
      <c r="X1333" s="145"/>
      <c r="Y1333" s="145"/>
      <c r="Z1333" s="145"/>
      <c r="AA1333" s="145"/>
      <c r="AB1333" s="145"/>
      <c r="AC1333" s="145"/>
      <c r="AD1333" s="145"/>
      <c r="AE1333" s="145"/>
      <c r="AF1333" s="35">
        <v>2025</v>
      </c>
      <c r="AG1333" s="259"/>
      <c r="AH1333" s="29">
        <v>1264</v>
      </c>
      <c r="AI1333" s="29" t="s">
        <v>155</v>
      </c>
      <c r="AJ1333" s="29" t="str">
        <f t="shared" si="370"/>
        <v>1264.</v>
      </c>
      <c r="AL1333" s="29"/>
    </row>
    <row r="1334" spans="1:38" ht="22.5" customHeight="1" x14ac:dyDescent="0.25">
      <c r="A1334" s="143" t="str">
        <f t="shared" si="367"/>
        <v>1265.</v>
      </c>
      <c r="B1334" s="76" t="s">
        <v>73</v>
      </c>
      <c r="C1334" s="52">
        <v>1918</v>
      </c>
      <c r="D1334" s="220" t="s">
        <v>3015</v>
      </c>
      <c r="E1334" s="220" t="s">
        <v>3018</v>
      </c>
      <c r="F1334" s="58">
        <v>2</v>
      </c>
      <c r="G1334" s="58">
        <v>1</v>
      </c>
      <c r="H1334" s="145">
        <v>342</v>
      </c>
      <c r="I1334" s="145">
        <v>237.7</v>
      </c>
      <c r="J1334" s="145">
        <v>237.7</v>
      </c>
      <c r="K1334" s="3">
        <v>18</v>
      </c>
      <c r="L1334" s="145">
        <f t="shared" si="368"/>
        <v>203050</v>
      </c>
      <c r="M1334" s="145"/>
      <c r="N1334" s="145"/>
      <c r="O1334" s="145"/>
      <c r="P1334" s="145">
        <f t="shared" si="369"/>
        <v>203050</v>
      </c>
      <c r="Q1334" s="145">
        <v>203050</v>
      </c>
      <c r="R1334" s="3"/>
      <c r="S1334" s="145"/>
      <c r="T1334" s="145"/>
      <c r="U1334" s="145"/>
      <c r="V1334" s="145"/>
      <c r="W1334" s="145"/>
      <c r="X1334" s="145"/>
      <c r="Y1334" s="145"/>
      <c r="Z1334" s="145"/>
      <c r="AA1334" s="145"/>
      <c r="AB1334" s="145"/>
      <c r="AC1334" s="145"/>
      <c r="AD1334" s="145"/>
      <c r="AE1334" s="145"/>
      <c r="AF1334" s="35">
        <v>2025</v>
      </c>
      <c r="AG1334" s="259"/>
      <c r="AH1334" s="29">
        <v>1265</v>
      </c>
      <c r="AI1334" s="29" t="s">
        <v>155</v>
      </c>
      <c r="AJ1334" s="29" t="str">
        <f t="shared" si="370"/>
        <v>1265.</v>
      </c>
      <c r="AL1334" s="30"/>
    </row>
    <row r="1335" spans="1:38" ht="22.5" customHeight="1" x14ac:dyDescent="0.25">
      <c r="A1335" s="143" t="str">
        <f t="shared" si="367"/>
        <v>1266.</v>
      </c>
      <c r="B1335" s="71" t="s">
        <v>560</v>
      </c>
      <c r="C1335" s="52">
        <v>1988</v>
      </c>
      <c r="D1335" s="220" t="s">
        <v>3015</v>
      </c>
      <c r="E1335" s="143" t="s">
        <v>3017</v>
      </c>
      <c r="F1335" s="52">
        <v>3</v>
      </c>
      <c r="G1335" s="52">
        <v>2</v>
      </c>
      <c r="H1335" s="145">
        <v>1305.7</v>
      </c>
      <c r="I1335" s="145">
        <v>708.4</v>
      </c>
      <c r="J1335" s="145">
        <v>708.4</v>
      </c>
      <c r="K1335" s="3">
        <v>61</v>
      </c>
      <c r="L1335" s="145">
        <f t="shared" si="368"/>
        <v>536710.19999999995</v>
      </c>
      <c r="M1335" s="145"/>
      <c r="N1335" s="145"/>
      <c r="O1335" s="145"/>
      <c r="P1335" s="145">
        <f t="shared" si="369"/>
        <v>536710.19999999995</v>
      </c>
      <c r="Q1335" s="145">
        <v>536710.19999999995</v>
      </c>
      <c r="R1335" s="3"/>
      <c r="S1335" s="145"/>
      <c r="T1335" s="145"/>
      <c r="U1335" s="145"/>
      <c r="V1335" s="145"/>
      <c r="W1335" s="145"/>
      <c r="X1335" s="145"/>
      <c r="Y1335" s="145"/>
      <c r="Z1335" s="145"/>
      <c r="AA1335" s="145"/>
      <c r="AB1335" s="145"/>
      <c r="AC1335" s="145"/>
      <c r="AD1335" s="145"/>
      <c r="AE1335" s="145"/>
      <c r="AF1335" s="35">
        <v>2025</v>
      </c>
      <c r="AG1335" s="259"/>
      <c r="AH1335" s="29">
        <v>1266</v>
      </c>
      <c r="AI1335" s="29" t="s">
        <v>155</v>
      </c>
      <c r="AJ1335" s="29" t="str">
        <f t="shared" si="370"/>
        <v>1266.</v>
      </c>
      <c r="AL1335" s="30"/>
    </row>
    <row r="1336" spans="1:38" ht="22.5" customHeight="1" x14ac:dyDescent="0.25">
      <c r="A1336" s="143" t="str">
        <f t="shared" si="367"/>
        <v>1267.</v>
      </c>
      <c r="B1336" s="71" t="s">
        <v>1537</v>
      </c>
      <c r="C1336" s="52">
        <v>1973</v>
      </c>
      <c r="D1336" s="220" t="s">
        <v>3015</v>
      </c>
      <c r="E1336" s="143" t="s">
        <v>3017</v>
      </c>
      <c r="F1336" s="52">
        <v>5</v>
      </c>
      <c r="G1336" s="52">
        <v>4</v>
      </c>
      <c r="H1336" s="145">
        <v>4206.3999999999996</v>
      </c>
      <c r="I1336" s="145">
        <v>1836</v>
      </c>
      <c r="J1336" s="145">
        <v>3481.3</v>
      </c>
      <c r="K1336" s="3">
        <v>109</v>
      </c>
      <c r="L1336" s="145">
        <f t="shared" si="368"/>
        <v>367819.8</v>
      </c>
      <c r="M1336" s="145"/>
      <c r="N1336" s="145"/>
      <c r="O1336" s="145"/>
      <c r="P1336" s="145">
        <f t="shared" si="369"/>
        <v>367819.8</v>
      </c>
      <c r="Q1336" s="145"/>
      <c r="R1336" s="3"/>
      <c r="S1336" s="145"/>
      <c r="T1336" s="145"/>
      <c r="U1336" s="145"/>
      <c r="V1336" s="145"/>
      <c r="W1336" s="145"/>
      <c r="X1336" s="145"/>
      <c r="Y1336" s="145"/>
      <c r="Z1336" s="145">
        <v>137.4</v>
      </c>
      <c r="AA1336" s="145">
        <f>Z1336*2677</f>
        <v>367819.8</v>
      </c>
      <c r="AB1336" s="145"/>
      <c r="AC1336" s="145"/>
      <c r="AD1336" s="145"/>
      <c r="AE1336" s="145"/>
      <c r="AF1336" s="35">
        <v>2025</v>
      </c>
      <c r="AG1336" s="259"/>
      <c r="AH1336" s="29">
        <v>1267</v>
      </c>
      <c r="AI1336" s="29" t="s">
        <v>155</v>
      </c>
      <c r="AJ1336" s="29" t="str">
        <f t="shared" si="370"/>
        <v>1267.</v>
      </c>
      <c r="AL1336" s="30"/>
    </row>
    <row r="1337" spans="1:38" ht="22.5" customHeight="1" x14ac:dyDescent="0.25">
      <c r="A1337" s="143" t="str">
        <f t="shared" si="367"/>
        <v>1268.</v>
      </c>
      <c r="B1337" s="247" t="s">
        <v>578</v>
      </c>
      <c r="C1337" s="52">
        <v>1989</v>
      </c>
      <c r="D1337" s="220" t="s">
        <v>3015</v>
      </c>
      <c r="E1337" s="143" t="s">
        <v>3017</v>
      </c>
      <c r="F1337" s="58">
        <v>3</v>
      </c>
      <c r="G1337" s="58">
        <v>2</v>
      </c>
      <c r="H1337" s="145">
        <v>1290.5</v>
      </c>
      <c r="I1337" s="145">
        <v>1206.5</v>
      </c>
      <c r="J1337" s="145">
        <v>666.5</v>
      </c>
      <c r="K1337" s="3">
        <v>51</v>
      </c>
      <c r="L1337" s="145">
        <f t="shared" si="368"/>
        <v>338910</v>
      </c>
      <c r="M1337" s="145"/>
      <c r="N1337" s="145"/>
      <c r="O1337" s="145"/>
      <c r="P1337" s="145">
        <f t="shared" si="369"/>
        <v>338910</v>
      </c>
      <c r="Q1337" s="145">
        <v>338910</v>
      </c>
      <c r="R1337" s="3"/>
      <c r="S1337" s="145"/>
      <c r="T1337" s="145"/>
      <c r="U1337" s="145"/>
      <c r="V1337" s="145"/>
      <c r="W1337" s="145"/>
      <c r="X1337" s="145"/>
      <c r="Y1337" s="145"/>
      <c r="Z1337" s="145"/>
      <c r="AA1337" s="145"/>
      <c r="AB1337" s="145"/>
      <c r="AC1337" s="145"/>
      <c r="AD1337" s="145"/>
      <c r="AE1337" s="145"/>
      <c r="AF1337" s="35">
        <v>2025</v>
      </c>
      <c r="AG1337" s="259"/>
      <c r="AH1337" s="29">
        <v>1268</v>
      </c>
      <c r="AI1337" s="29" t="s">
        <v>155</v>
      </c>
      <c r="AJ1337" s="29" t="str">
        <f t="shared" si="370"/>
        <v>1268.</v>
      </c>
      <c r="AL1337" s="29"/>
    </row>
    <row r="1338" spans="1:38" ht="22.5" customHeight="1" x14ac:dyDescent="0.25">
      <c r="A1338" s="143" t="str">
        <f t="shared" si="367"/>
        <v>1269.</v>
      </c>
      <c r="B1338" s="76" t="s">
        <v>1138</v>
      </c>
      <c r="C1338" s="52">
        <v>1980</v>
      </c>
      <c r="D1338" s="220" t="s">
        <v>3015</v>
      </c>
      <c r="E1338" s="143" t="s">
        <v>3017</v>
      </c>
      <c r="F1338" s="58">
        <v>3</v>
      </c>
      <c r="G1338" s="58">
        <v>3</v>
      </c>
      <c r="H1338" s="145">
        <v>720.8</v>
      </c>
      <c r="I1338" s="145">
        <v>479.31</v>
      </c>
      <c r="J1338" s="145">
        <v>479.31</v>
      </c>
      <c r="K1338" s="3">
        <v>50</v>
      </c>
      <c r="L1338" s="145">
        <f t="shared" si="368"/>
        <v>2305550</v>
      </c>
      <c r="M1338" s="145"/>
      <c r="N1338" s="145"/>
      <c r="O1338" s="145"/>
      <c r="P1338" s="145">
        <f t="shared" si="369"/>
        <v>2305550</v>
      </c>
      <c r="Q1338" s="145"/>
      <c r="R1338" s="3"/>
      <c r="S1338" s="145"/>
      <c r="T1338" s="145">
        <v>650</v>
      </c>
      <c r="U1338" s="145">
        <f>T1338*3547</f>
        <v>2305550</v>
      </c>
      <c r="V1338" s="145"/>
      <c r="W1338" s="145"/>
      <c r="X1338" s="145"/>
      <c r="Y1338" s="145"/>
      <c r="Z1338" s="145"/>
      <c r="AA1338" s="145"/>
      <c r="AB1338" s="145"/>
      <c r="AC1338" s="145"/>
      <c r="AD1338" s="145"/>
      <c r="AE1338" s="145"/>
      <c r="AF1338" s="35">
        <v>2025</v>
      </c>
      <c r="AG1338" s="259"/>
      <c r="AH1338" s="29">
        <v>1269</v>
      </c>
      <c r="AI1338" s="29" t="s">
        <v>155</v>
      </c>
      <c r="AJ1338" s="29" t="str">
        <f t="shared" si="370"/>
        <v>1269.</v>
      </c>
      <c r="AL1338" s="30"/>
    </row>
    <row r="1339" spans="1:38" ht="22.5" customHeight="1" x14ac:dyDescent="0.25">
      <c r="A1339" s="143" t="str">
        <f t="shared" si="367"/>
        <v>1270.</v>
      </c>
      <c r="B1339" s="71" t="s">
        <v>1538</v>
      </c>
      <c r="C1339" s="52">
        <v>1990</v>
      </c>
      <c r="D1339" s="220" t="s">
        <v>3015</v>
      </c>
      <c r="E1339" s="143" t="s">
        <v>3017</v>
      </c>
      <c r="F1339" s="58">
        <v>3</v>
      </c>
      <c r="G1339" s="58">
        <v>3</v>
      </c>
      <c r="H1339" s="145">
        <v>1307.7</v>
      </c>
      <c r="I1339" s="145">
        <v>755.3</v>
      </c>
      <c r="J1339" s="145">
        <v>755.3</v>
      </c>
      <c r="K1339" s="3">
        <v>66</v>
      </c>
      <c r="L1339" s="145">
        <f t="shared" si="368"/>
        <v>199168.80000000002</v>
      </c>
      <c r="M1339" s="145"/>
      <c r="N1339" s="145"/>
      <c r="O1339" s="145"/>
      <c r="P1339" s="145">
        <f t="shared" si="369"/>
        <v>199168.80000000002</v>
      </c>
      <c r="Q1339" s="145"/>
      <c r="R1339" s="3"/>
      <c r="S1339" s="145"/>
      <c r="T1339" s="145"/>
      <c r="U1339" s="145"/>
      <c r="V1339" s="145"/>
      <c r="W1339" s="145"/>
      <c r="X1339" s="145"/>
      <c r="Y1339" s="145"/>
      <c r="Z1339" s="145">
        <v>74.400000000000006</v>
      </c>
      <c r="AA1339" s="145">
        <f>Z1339*2677</f>
        <v>199168.80000000002</v>
      </c>
      <c r="AB1339" s="145"/>
      <c r="AC1339" s="145"/>
      <c r="AD1339" s="145"/>
      <c r="AE1339" s="145"/>
      <c r="AF1339" s="35">
        <v>2025</v>
      </c>
      <c r="AG1339" s="259"/>
      <c r="AH1339" s="29">
        <v>1270</v>
      </c>
      <c r="AI1339" s="29" t="s">
        <v>155</v>
      </c>
      <c r="AJ1339" s="29" t="str">
        <f t="shared" si="370"/>
        <v>1270.</v>
      </c>
      <c r="AL1339" s="29"/>
    </row>
    <row r="1340" spans="1:38" ht="22.5" customHeight="1" x14ac:dyDescent="0.25">
      <c r="A1340" s="143" t="str">
        <f t="shared" si="367"/>
        <v>1271.</v>
      </c>
      <c r="B1340" s="71" t="s">
        <v>1539</v>
      </c>
      <c r="C1340" s="52">
        <v>1975</v>
      </c>
      <c r="D1340" s="220" t="s">
        <v>3015</v>
      </c>
      <c r="E1340" s="143" t="s">
        <v>3017</v>
      </c>
      <c r="F1340" s="58">
        <v>5</v>
      </c>
      <c r="G1340" s="58">
        <v>4</v>
      </c>
      <c r="H1340" s="145">
        <v>3464</v>
      </c>
      <c r="I1340" s="145">
        <v>2197.4</v>
      </c>
      <c r="J1340" s="145">
        <v>2197.4</v>
      </c>
      <c r="K1340" s="3">
        <v>127</v>
      </c>
      <c r="L1340" s="145">
        <f t="shared" si="368"/>
        <v>381204.8</v>
      </c>
      <c r="M1340" s="145"/>
      <c r="N1340" s="145"/>
      <c r="O1340" s="145"/>
      <c r="P1340" s="145">
        <f t="shared" si="369"/>
        <v>381204.8</v>
      </c>
      <c r="Q1340" s="145"/>
      <c r="R1340" s="3"/>
      <c r="S1340" s="145"/>
      <c r="T1340" s="145"/>
      <c r="U1340" s="145"/>
      <c r="V1340" s="145"/>
      <c r="W1340" s="145"/>
      <c r="X1340" s="145"/>
      <c r="Y1340" s="145"/>
      <c r="Z1340" s="145">
        <v>142.4</v>
      </c>
      <c r="AA1340" s="145">
        <f>Z1340*2677</f>
        <v>381204.8</v>
      </c>
      <c r="AB1340" s="145"/>
      <c r="AC1340" s="145"/>
      <c r="AD1340" s="145"/>
      <c r="AE1340" s="145"/>
      <c r="AF1340" s="35">
        <v>2025</v>
      </c>
      <c r="AG1340" s="259"/>
      <c r="AH1340" s="29">
        <v>1271</v>
      </c>
      <c r="AI1340" s="29" t="s">
        <v>155</v>
      </c>
      <c r="AJ1340" s="29" t="str">
        <f t="shared" si="370"/>
        <v>1271.</v>
      </c>
      <c r="AL1340" s="29"/>
    </row>
    <row r="1341" spans="1:38" ht="22.5" customHeight="1" x14ac:dyDescent="0.25">
      <c r="A1341" s="143" t="str">
        <f t="shared" si="367"/>
        <v>1272.</v>
      </c>
      <c r="B1341" s="77" t="s">
        <v>88</v>
      </c>
      <c r="C1341" s="52">
        <v>1961</v>
      </c>
      <c r="D1341" s="220" t="s">
        <v>3015</v>
      </c>
      <c r="E1341" s="143" t="s">
        <v>3017</v>
      </c>
      <c r="F1341" s="52">
        <v>2</v>
      </c>
      <c r="G1341" s="52">
        <v>3</v>
      </c>
      <c r="H1341" s="145">
        <v>655.7</v>
      </c>
      <c r="I1341" s="145">
        <v>397</v>
      </c>
      <c r="J1341" s="145">
        <v>397</v>
      </c>
      <c r="K1341" s="3">
        <v>28</v>
      </c>
      <c r="L1341" s="145">
        <f t="shared" si="368"/>
        <v>777140</v>
      </c>
      <c r="M1341" s="145"/>
      <c r="N1341" s="145"/>
      <c r="O1341" s="145"/>
      <c r="P1341" s="145">
        <f t="shared" si="369"/>
        <v>777140</v>
      </c>
      <c r="Q1341" s="145">
        <v>777140</v>
      </c>
      <c r="R1341" s="3"/>
      <c r="S1341" s="145"/>
      <c r="T1341" s="145"/>
      <c r="U1341" s="145"/>
      <c r="V1341" s="145"/>
      <c r="W1341" s="145"/>
      <c r="X1341" s="145"/>
      <c r="Y1341" s="145"/>
      <c r="Z1341" s="145"/>
      <c r="AA1341" s="145"/>
      <c r="AB1341" s="145"/>
      <c r="AC1341" s="145"/>
      <c r="AD1341" s="145"/>
      <c r="AE1341" s="145"/>
      <c r="AF1341" s="35">
        <v>2025</v>
      </c>
      <c r="AG1341" s="259"/>
      <c r="AH1341" s="29">
        <v>1272</v>
      </c>
      <c r="AI1341" s="29" t="s">
        <v>155</v>
      </c>
      <c r="AJ1341" s="29" t="str">
        <f t="shared" si="370"/>
        <v>1272.</v>
      </c>
      <c r="AL1341" s="30"/>
    </row>
    <row r="1342" spans="1:38" ht="22.5" customHeight="1" x14ac:dyDescent="0.25">
      <c r="A1342" s="143" t="str">
        <f t="shared" si="367"/>
        <v>1273.</v>
      </c>
      <c r="B1342" s="247" t="s">
        <v>566</v>
      </c>
      <c r="C1342" s="52">
        <v>1981</v>
      </c>
      <c r="D1342" s="220" t="s">
        <v>3015</v>
      </c>
      <c r="E1342" s="143" t="s">
        <v>3017</v>
      </c>
      <c r="F1342" s="52">
        <v>5</v>
      </c>
      <c r="G1342" s="52">
        <v>3</v>
      </c>
      <c r="H1342" s="145">
        <v>2892.3</v>
      </c>
      <c r="I1342" s="145">
        <v>1745.9</v>
      </c>
      <c r="J1342" s="145">
        <v>1745.9</v>
      </c>
      <c r="K1342" s="3">
        <v>107</v>
      </c>
      <c r="L1342" s="145">
        <f t="shared" si="368"/>
        <v>2411960</v>
      </c>
      <c r="M1342" s="145"/>
      <c r="N1342" s="145"/>
      <c r="O1342" s="145"/>
      <c r="P1342" s="145">
        <f t="shared" si="369"/>
        <v>2411960</v>
      </c>
      <c r="Q1342" s="145"/>
      <c r="R1342" s="3"/>
      <c r="S1342" s="145"/>
      <c r="T1342" s="145">
        <v>680</v>
      </c>
      <c r="U1342" s="145">
        <f>T1342*3547</f>
        <v>2411960</v>
      </c>
      <c r="V1342" s="145"/>
      <c r="W1342" s="145"/>
      <c r="X1342" s="145"/>
      <c r="Y1342" s="145"/>
      <c r="Z1342" s="145"/>
      <c r="AA1342" s="145"/>
      <c r="AB1342" s="145"/>
      <c r="AC1342" s="145"/>
      <c r="AD1342" s="145"/>
      <c r="AE1342" s="145"/>
      <c r="AF1342" s="35">
        <v>2025</v>
      </c>
      <c r="AG1342" s="259"/>
      <c r="AH1342" s="29">
        <v>1273</v>
      </c>
      <c r="AI1342" s="29" t="s">
        <v>155</v>
      </c>
      <c r="AJ1342" s="29" t="str">
        <f t="shared" si="370"/>
        <v>1273.</v>
      </c>
      <c r="AL1342" s="30"/>
    </row>
    <row r="1343" spans="1:38" ht="22.5" customHeight="1" x14ac:dyDescent="0.25">
      <c r="A1343" s="143" t="str">
        <f t="shared" si="367"/>
        <v>1274.</v>
      </c>
      <c r="B1343" s="247" t="s">
        <v>583</v>
      </c>
      <c r="C1343" s="52">
        <v>1970</v>
      </c>
      <c r="D1343" s="220" t="s">
        <v>3015</v>
      </c>
      <c r="E1343" s="143" t="s">
        <v>3017</v>
      </c>
      <c r="F1343" s="58">
        <v>5</v>
      </c>
      <c r="G1343" s="58">
        <v>4</v>
      </c>
      <c r="H1343" s="145">
        <v>3194.6</v>
      </c>
      <c r="I1343" s="145">
        <v>2133.6</v>
      </c>
      <c r="J1343" s="145">
        <v>2133.6</v>
      </c>
      <c r="K1343" s="3">
        <v>115</v>
      </c>
      <c r="L1343" s="145">
        <f t="shared" si="368"/>
        <v>2773754</v>
      </c>
      <c r="M1343" s="145"/>
      <c r="N1343" s="145"/>
      <c r="O1343" s="145"/>
      <c r="P1343" s="145">
        <f t="shared" si="369"/>
        <v>2773754</v>
      </c>
      <c r="Q1343" s="145"/>
      <c r="R1343" s="3"/>
      <c r="S1343" s="145"/>
      <c r="T1343" s="145">
        <v>782</v>
      </c>
      <c r="U1343" s="145">
        <f>T1343*3547</f>
        <v>2773754</v>
      </c>
      <c r="V1343" s="145"/>
      <c r="W1343" s="145"/>
      <c r="X1343" s="145"/>
      <c r="Y1343" s="145"/>
      <c r="Z1343" s="145"/>
      <c r="AA1343" s="145"/>
      <c r="AB1343" s="145"/>
      <c r="AC1343" s="145"/>
      <c r="AD1343" s="145"/>
      <c r="AE1343" s="145"/>
      <c r="AF1343" s="35">
        <v>2025</v>
      </c>
      <c r="AG1343" s="259"/>
      <c r="AH1343" s="29">
        <v>1274</v>
      </c>
      <c r="AI1343" s="29" t="s">
        <v>155</v>
      </c>
      <c r="AJ1343" s="29" t="str">
        <f t="shared" si="370"/>
        <v>1274.</v>
      </c>
      <c r="AL1343" s="29"/>
    </row>
    <row r="1344" spans="1:38" ht="22.5" customHeight="1" x14ac:dyDescent="0.25">
      <c r="A1344" s="143" t="str">
        <f t="shared" si="367"/>
        <v>1275.</v>
      </c>
      <c r="B1344" s="71" t="s">
        <v>1540</v>
      </c>
      <c r="C1344" s="52">
        <v>1987</v>
      </c>
      <c r="D1344" s="220" t="s">
        <v>3015</v>
      </c>
      <c r="E1344" s="143" t="s">
        <v>3017</v>
      </c>
      <c r="F1344" s="52">
        <v>5</v>
      </c>
      <c r="G1344" s="52">
        <v>5</v>
      </c>
      <c r="H1344" s="145">
        <v>2709.8</v>
      </c>
      <c r="I1344" s="145">
        <v>1501.4</v>
      </c>
      <c r="J1344" s="145">
        <v>1501.4</v>
      </c>
      <c r="K1344" s="3">
        <v>107</v>
      </c>
      <c r="L1344" s="145">
        <f t="shared" si="368"/>
        <v>2326832</v>
      </c>
      <c r="M1344" s="145"/>
      <c r="N1344" s="145"/>
      <c r="O1344" s="145"/>
      <c r="P1344" s="145">
        <f t="shared" si="369"/>
        <v>2326832</v>
      </c>
      <c r="Q1344" s="145"/>
      <c r="R1344" s="3"/>
      <c r="S1344" s="145"/>
      <c r="T1344" s="145">
        <v>656</v>
      </c>
      <c r="U1344" s="145">
        <f>T1344*3547</f>
        <v>2326832</v>
      </c>
      <c r="V1344" s="145"/>
      <c r="W1344" s="145"/>
      <c r="X1344" s="145"/>
      <c r="Y1344" s="145"/>
      <c r="Z1344" s="145"/>
      <c r="AA1344" s="145"/>
      <c r="AB1344" s="145"/>
      <c r="AC1344" s="145"/>
      <c r="AD1344" s="145"/>
      <c r="AE1344" s="145"/>
      <c r="AF1344" s="35">
        <v>2025</v>
      </c>
      <c r="AG1344" s="259"/>
      <c r="AH1344" s="29">
        <v>1275</v>
      </c>
      <c r="AI1344" s="29" t="s">
        <v>155</v>
      </c>
      <c r="AJ1344" s="29" t="str">
        <f t="shared" si="370"/>
        <v>1275.</v>
      </c>
      <c r="AL1344" s="30"/>
    </row>
    <row r="1345" spans="1:38" ht="22.5" customHeight="1" x14ac:dyDescent="0.25">
      <c r="A1345" s="143" t="str">
        <f t="shared" si="367"/>
        <v>1276.</v>
      </c>
      <c r="B1345" s="71" t="s">
        <v>1541</v>
      </c>
      <c r="C1345" s="52">
        <v>1972</v>
      </c>
      <c r="D1345" s="220" t="s">
        <v>3015</v>
      </c>
      <c r="E1345" s="143" t="s">
        <v>3017</v>
      </c>
      <c r="F1345" s="58">
        <v>5</v>
      </c>
      <c r="G1345" s="58">
        <v>4</v>
      </c>
      <c r="H1345" s="145">
        <v>3410.2</v>
      </c>
      <c r="I1345" s="145">
        <v>2076.4</v>
      </c>
      <c r="J1345" s="145">
        <v>2076.4</v>
      </c>
      <c r="K1345" s="3">
        <v>128</v>
      </c>
      <c r="L1345" s="145">
        <f t="shared" si="368"/>
        <v>381204.8</v>
      </c>
      <c r="M1345" s="145"/>
      <c r="N1345" s="145"/>
      <c r="O1345" s="145"/>
      <c r="P1345" s="145">
        <f t="shared" si="369"/>
        <v>381204.8</v>
      </c>
      <c r="Q1345" s="145"/>
      <c r="R1345" s="3"/>
      <c r="S1345" s="145"/>
      <c r="T1345" s="145"/>
      <c r="U1345" s="145"/>
      <c r="V1345" s="145"/>
      <c r="W1345" s="145"/>
      <c r="X1345" s="145"/>
      <c r="Y1345" s="145"/>
      <c r="Z1345" s="145">
        <v>142.4</v>
      </c>
      <c r="AA1345" s="145">
        <f>Z1345*2677</f>
        <v>381204.8</v>
      </c>
      <c r="AB1345" s="145"/>
      <c r="AC1345" s="145"/>
      <c r="AD1345" s="145"/>
      <c r="AE1345" s="145"/>
      <c r="AF1345" s="35">
        <v>2025</v>
      </c>
      <c r="AG1345" s="259"/>
      <c r="AH1345" s="29">
        <v>1276</v>
      </c>
      <c r="AI1345" s="29" t="s">
        <v>155</v>
      </c>
      <c r="AJ1345" s="29" t="str">
        <f t="shared" si="370"/>
        <v>1276.</v>
      </c>
      <c r="AL1345" s="30"/>
    </row>
    <row r="1346" spans="1:38" ht="22.5" customHeight="1" x14ac:dyDescent="0.25">
      <c r="A1346" s="143" t="str">
        <f t="shared" si="367"/>
        <v>1277.</v>
      </c>
      <c r="B1346" s="76" t="s">
        <v>547</v>
      </c>
      <c r="C1346" s="52">
        <v>1977</v>
      </c>
      <c r="D1346" s="220" t="s">
        <v>3015</v>
      </c>
      <c r="E1346" s="143" t="s">
        <v>3017</v>
      </c>
      <c r="F1346" s="58">
        <v>5</v>
      </c>
      <c r="G1346" s="58">
        <v>4</v>
      </c>
      <c r="H1346" s="145">
        <v>3421.38</v>
      </c>
      <c r="I1346" s="145">
        <v>3130</v>
      </c>
      <c r="J1346" s="145">
        <v>2113.4</v>
      </c>
      <c r="K1346" s="3">
        <v>119</v>
      </c>
      <c r="L1346" s="145">
        <f t="shared" si="368"/>
        <v>5051410</v>
      </c>
      <c r="M1346" s="145"/>
      <c r="N1346" s="145"/>
      <c r="O1346" s="145"/>
      <c r="P1346" s="145">
        <f t="shared" si="369"/>
        <v>5051410</v>
      </c>
      <c r="Q1346" s="145">
        <v>5051410</v>
      </c>
      <c r="R1346" s="3"/>
      <c r="S1346" s="145"/>
      <c r="T1346" s="145"/>
      <c r="U1346" s="145"/>
      <c r="V1346" s="145"/>
      <c r="W1346" s="145"/>
      <c r="X1346" s="145"/>
      <c r="Y1346" s="145"/>
      <c r="Z1346" s="145"/>
      <c r="AA1346" s="145"/>
      <c r="AB1346" s="145"/>
      <c r="AC1346" s="145"/>
      <c r="AD1346" s="145"/>
      <c r="AE1346" s="145"/>
      <c r="AF1346" s="35">
        <v>2025</v>
      </c>
      <c r="AG1346" s="259"/>
      <c r="AH1346" s="29">
        <v>1277</v>
      </c>
      <c r="AI1346" s="29" t="s">
        <v>155</v>
      </c>
      <c r="AJ1346" s="29" t="str">
        <f t="shared" si="370"/>
        <v>1277.</v>
      </c>
      <c r="AL1346" s="30"/>
    </row>
    <row r="1347" spans="1:38" ht="22.5" customHeight="1" x14ac:dyDescent="0.25">
      <c r="A1347" s="143" t="str">
        <f t="shared" si="367"/>
        <v>1278.</v>
      </c>
      <c r="B1347" s="76" t="s">
        <v>543</v>
      </c>
      <c r="C1347" s="52">
        <v>1978</v>
      </c>
      <c r="D1347" s="220" t="s">
        <v>3015</v>
      </c>
      <c r="E1347" s="143" t="s">
        <v>3017</v>
      </c>
      <c r="F1347" s="58">
        <v>5</v>
      </c>
      <c r="G1347" s="58">
        <v>2</v>
      </c>
      <c r="H1347" s="145">
        <v>3166.38</v>
      </c>
      <c r="I1347" s="145">
        <v>2268</v>
      </c>
      <c r="J1347" s="145">
        <v>2268</v>
      </c>
      <c r="K1347" s="3">
        <v>205</v>
      </c>
      <c r="L1347" s="145">
        <f t="shared" si="368"/>
        <v>1287832</v>
      </c>
      <c r="M1347" s="145"/>
      <c r="N1347" s="145"/>
      <c r="O1347" s="145"/>
      <c r="P1347" s="145">
        <f t="shared" si="369"/>
        <v>1287832</v>
      </c>
      <c r="Q1347" s="145">
        <v>1287832</v>
      </c>
      <c r="R1347" s="3"/>
      <c r="S1347" s="145"/>
      <c r="T1347" s="145"/>
      <c r="U1347" s="145"/>
      <c r="V1347" s="145"/>
      <c r="W1347" s="145"/>
      <c r="X1347" s="145"/>
      <c r="Y1347" s="145"/>
      <c r="Z1347" s="145"/>
      <c r="AA1347" s="145"/>
      <c r="AB1347" s="145"/>
      <c r="AC1347" s="145"/>
      <c r="AD1347" s="145"/>
      <c r="AE1347" s="145"/>
      <c r="AF1347" s="35">
        <v>2025</v>
      </c>
      <c r="AG1347" s="259"/>
      <c r="AH1347" s="29">
        <v>1278</v>
      </c>
      <c r="AI1347" s="29" t="s">
        <v>155</v>
      </c>
      <c r="AJ1347" s="29" t="str">
        <f t="shared" si="370"/>
        <v>1278.</v>
      </c>
      <c r="AL1347" s="30"/>
    </row>
    <row r="1348" spans="1:38" ht="22.5" customHeight="1" x14ac:dyDescent="0.25">
      <c r="A1348" s="143" t="str">
        <f t="shared" si="367"/>
        <v>1279.</v>
      </c>
      <c r="B1348" s="71" t="s">
        <v>1497</v>
      </c>
      <c r="C1348" s="52">
        <v>1976</v>
      </c>
      <c r="D1348" s="220" t="s">
        <v>3015</v>
      </c>
      <c r="E1348" s="143" t="s">
        <v>3017</v>
      </c>
      <c r="F1348" s="52">
        <v>2</v>
      </c>
      <c r="G1348" s="52">
        <v>2</v>
      </c>
      <c r="H1348" s="145">
        <v>904</v>
      </c>
      <c r="I1348" s="145">
        <v>512.20000000000005</v>
      </c>
      <c r="J1348" s="145">
        <v>512.20000000000005</v>
      </c>
      <c r="K1348" s="3">
        <v>23</v>
      </c>
      <c r="L1348" s="145">
        <f t="shared" si="368"/>
        <v>5586165</v>
      </c>
      <c r="M1348" s="145"/>
      <c r="N1348" s="145"/>
      <c r="O1348" s="145"/>
      <c r="P1348" s="145">
        <f t="shared" si="369"/>
        <v>5586165</v>
      </c>
      <c r="Q1348" s="145">
        <v>305019</v>
      </c>
      <c r="R1348" s="3"/>
      <c r="S1348" s="145"/>
      <c r="T1348" s="145">
        <v>702</v>
      </c>
      <c r="U1348" s="145">
        <f>T1348*7523</f>
        <v>5281146</v>
      </c>
      <c r="V1348" s="145"/>
      <c r="W1348" s="145"/>
      <c r="X1348" s="145"/>
      <c r="Y1348" s="145"/>
      <c r="Z1348" s="145"/>
      <c r="AA1348" s="145"/>
      <c r="AB1348" s="145"/>
      <c r="AC1348" s="145"/>
      <c r="AD1348" s="145"/>
      <c r="AE1348" s="145"/>
      <c r="AF1348" s="35">
        <v>2025</v>
      </c>
      <c r="AG1348" s="259"/>
      <c r="AH1348" s="29">
        <v>1279</v>
      </c>
      <c r="AI1348" s="29" t="s">
        <v>155</v>
      </c>
      <c r="AJ1348" s="29" t="str">
        <f t="shared" si="370"/>
        <v>1279.</v>
      </c>
      <c r="AL1348" s="29"/>
    </row>
    <row r="1349" spans="1:38" ht="22.5" customHeight="1" x14ac:dyDescent="0.25">
      <c r="A1349" s="143" t="str">
        <f t="shared" si="367"/>
        <v>1280.</v>
      </c>
      <c r="B1349" s="71" t="s">
        <v>1498</v>
      </c>
      <c r="C1349" s="52">
        <v>1976</v>
      </c>
      <c r="D1349" s="220" t="s">
        <v>3015</v>
      </c>
      <c r="E1349" s="143" t="s">
        <v>3017</v>
      </c>
      <c r="F1349" s="52">
        <v>2</v>
      </c>
      <c r="G1349" s="52">
        <v>2</v>
      </c>
      <c r="H1349" s="145">
        <v>911.6</v>
      </c>
      <c r="I1349" s="145">
        <v>512.20000000000005</v>
      </c>
      <c r="J1349" s="145">
        <v>512.20000000000005</v>
      </c>
      <c r="K1349" s="3">
        <v>46</v>
      </c>
      <c r="L1349" s="145">
        <f t="shared" si="368"/>
        <v>5281146</v>
      </c>
      <c r="M1349" s="145"/>
      <c r="N1349" s="145"/>
      <c r="O1349" s="145"/>
      <c r="P1349" s="145">
        <f t="shared" si="369"/>
        <v>5281146</v>
      </c>
      <c r="Q1349" s="145"/>
      <c r="R1349" s="3"/>
      <c r="S1349" s="145"/>
      <c r="T1349" s="145">
        <v>702</v>
      </c>
      <c r="U1349" s="145">
        <f>T1349*7523</f>
        <v>5281146</v>
      </c>
      <c r="V1349" s="145"/>
      <c r="W1349" s="145"/>
      <c r="X1349" s="145"/>
      <c r="Y1349" s="145"/>
      <c r="Z1349" s="145"/>
      <c r="AA1349" s="145"/>
      <c r="AB1349" s="145"/>
      <c r="AC1349" s="145"/>
      <c r="AD1349" s="145"/>
      <c r="AE1349" s="145"/>
      <c r="AF1349" s="35">
        <v>2025</v>
      </c>
      <c r="AG1349" s="259"/>
      <c r="AH1349" s="29">
        <v>1280</v>
      </c>
      <c r="AI1349" s="29" t="s">
        <v>155</v>
      </c>
      <c r="AJ1349" s="29" t="str">
        <f t="shared" si="370"/>
        <v>1280.</v>
      </c>
      <c r="AL1349" s="29"/>
    </row>
    <row r="1350" spans="1:38" ht="22.5" customHeight="1" x14ac:dyDescent="0.25">
      <c r="A1350" s="143" t="str">
        <f t="shared" si="367"/>
        <v>1281.</v>
      </c>
      <c r="B1350" s="71" t="s">
        <v>562</v>
      </c>
      <c r="C1350" s="52">
        <v>1982</v>
      </c>
      <c r="D1350" s="220" t="s">
        <v>3015</v>
      </c>
      <c r="E1350" s="143" t="s">
        <v>3017</v>
      </c>
      <c r="F1350" s="52">
        <v>3</v>
      </c>
      <c r="G1350" s="52">
        <v>2</v>
      </c>
      <c r="H1350" s="145">
        <v>1213.9000000000001</v>
      </c>
      <c r="I1350" s="145">
        <v>752.1</v>
      </c>
      <c r="J1350" s="145">
        <v>752.1</v>
      </c>
      <c r="K1350" s="3">
        <v>55</v>
      </c>
      <c r="L1350" s="145">
        <f t="shared" si="368"/>
        <v>502203</v>
      </c>
      <c r="M1350" s="145"/>
      <c r="N1350" s="145"/>
      <c r="O1350" s="145"/>
      <c r="P1350" s="145">
        <f t="shared" si="369"/>
        <v>502203</v>
      </c>
      <c r="Q1350" s="145">
        <v>502203</v>
      </c>
      <c r="R1350" s="3"/>
      <c r="S1350" s="145"/>
      <c r="T1350" s="145"/>
      <c r="U1350" s="145"/>
      <c r="V1350" s="145"/>
      <c r="W1350" s="145"/>
      <c r="X1350" s="145"/>
      <c r="Y1350" s="145"/>
      <c r="Z1350" s="145"/>
      <c r="AA1350" s="145"/>
      <c r="AB1350" s="145"/>
      <c r="AC1350" s="145"/>
      <c r="AD1350" s="145"/>
      <c r="AE1350" s="145"/>
      <c r="AF1350" s="35">
        <v>2025</v>
      </c>
      <c r="AG1350" s="259"/>
      <c r="AH1350" s="29">
        <v>1281</v>
      </c>
      <c r="AI1350" s="29" t="s">
        <v>155</v>
      </c>
      <c r="AJ1350" s="29" t="str">
        <f t="shared" si="370"/>
        <v>1281.</v>
      </c>
      <c r="AL1350" s="30"/>
    </row>
    <row r="1351" spans="1:38" ht="22.5" customHeight="1" x14ac:dyDescent="0.25">
      <c r="A1351" s="143" t="str">
        <f t="shared" si="367"/>
        <v>1282.</v>
      </c>
      <c r="B1351" s="247" t="s">
        <v>579</v>
      </c>
      <c r="C1351" s="52">
        <v>1989</v>
      </c>
      <c r="D1351" s="220" t="s">
        <v>3015</v>
      </c>
      <c r="E1351" s="220" t="s">
        <v>3016</v>
      </c>
      <c r="F1351" s="58">
        <v>3</v>
      </c>
      <c r="G1351" s="58">
        <v>2</v>
      </c>
      <c r="H1351" s="145">
        <v>1490.3</v>
      </c>
      <c r="I1351" s="145">
        <v>633.5</v>
      </c>
      <c r="J1351" s="145">
        <v>633.5</v>
      </c>
      <c r="K1351" s="3">
        <v>46</v>
      </c>
      <c r="L1351" s="145">
        <f t="shared" si="368"/>
        <v>502203</v>
      </c>
      <c r="M1351" s="145"/>
      <c r="N1351" s="145"/>
      <c r="O1351" s="145"/>
      <c r="P1351" s="145">
        <f t="shared" si="369"/>
        <v>502203</v>
      </c>
      <c r="Q1351" s="145">
        <v>502203</v>
      </c>
      <c r="R1351" s="3"/>
      <c r="S1351" s="145"/>
      <c r="T1351" s="145"/>
      <c r="U1351" s="145"/>
      <c r="V1351" s="145"/>
      <c r="W1351" s="145"/>
      <c r="X1351" s="145"/>
      <c r="Y1351" s="145"/>
      <c r="Z1351" s="145"/>
      <c r="AA1351" s="145"/>
      <c r="AB1351" s="145"/>
      <c r="AC1351" s="145"/>
      <c r="AD1351" s="145"/>
      <c r="AE1351" s="145"/>
      <c r="AF1351" s="35">
        <v>2025</v>
      </c>
      <c r="AG1351" s="259"/>
      <c r="AH1351" s="29">
        <v>1282</v>
      </c>
      <c r="AI1351" s="29" t="s">
        <v>155</v>
      </c>
      <c r="AJ1351" s="29" t="str">
        <f t="shared" si="370"/>
        <v>1282.</v>
      </c>
      <c r="AL1351" s="29"/>
    </row>
    <row r="1352" spans="1:38" ht="22.5" customHeight="1" x14ac:dyDescent="0.25">
      <c r="A1352" s="143" t="str">
        <f t="shared" si="367"/>
        <v>1283.</v>
      </c>
      <c r="B1352" s="71" t="s">
        <v>1499</v>
      </c>
      <c r="C1352" s="52">
        <v>1976</v>
      </c>
      <c r="D1352" s="220" t="s">
        <v>3015</v>
      </c>
      <c r="E1352" s="143" t="s">
        <v>3017</v>
      </c>
      <c r="F1352" s="58">
        <v>2</v>
      </c>
      <c r="G1352" s="58">
        <v>1</v>
      </c>
      <c r="H1352" s="145">
        <v>338.1</v>
      </c>
      <c r="I1352" s="145">
        <v>221.5</v>
      </c>
      <c r="J1352" s="145">
        <v>221.5</v>
      </c>
      <c r="K1352" s="3">
        <v>16</v>
      </c>
      <c r="L1352" s="145">
        <f t="shared" si="368"/>
        <v>1256341</v>
      </c>
      <c r="M1352" s="145"/>
      <c r="N1352" s="145"/>
      <c r="O1352" s="145"/>
      <c r="P1352" s="145">
        <f t="shared" si="369"/>
        <v>1256341</v>
      </c>
      <c r="Q1352" s="145"/>
      <c r="R1352" s="3"/>
      <c r="S1352" s="145"/>
      <c r="T1352" s="145">
        <v>167</v>
      </c>
      <c r="U1352" s="145">
        <f>T1352*7523</f>
        <v>1256341</v>
      </c>
      <c r="V1352" s="145"/>
      <c r="W1352" s="145"/>
      <c r="X1352" s="145"/>
      <c r="Y1352" s="145"/>
      <c r="Z1352" s="145"/>
      <c r="AA1352" s="145"/>
      <c r="AB1352" s="145"/>
      <c r="AC1352" s="145"/>
      <c r="AD1352" s="145"/>
      <c r="AE1352" s="145"/>
      <c r="AF1352" s="35">
        <v>2025</v>
      </c>
      <c r="AG1352" s="259"/>
      <c r="AH1352" s="29">
        <v>1283</v>
      </c>
      <c r="AI1352" s="29" t="s">
        <v>155</v>
      </c>
      <c r="AJ1352" s="29" t="str">
        <f t="shared" si="370"/>
        <v>1283.</v>
      </c>
      <c r="AL1352" s="29"/>
    </row>
    <row r="1353" spans="1:38" ht="22.5" customHeight="1" x14ac:dyDescent="0.25">
      <c r="A1353" s="143" t="str">
        <f t="shared" si="367"/>
        <v>1284.</v>
      </c>
      <c r="B1353" s="71" t="s">
        <v>3131</v>
      </c>
      <c r="C1353" s="52">
        <v>1915</v>
      </c>
      <c r="D1353" s="220" t="s">
        <v>3015</v>
      </c>
      <c r="E1353" s="220" t="s">
        <v>3018</v>
      </c>
      <c r="F1353" s="52">
        <v>2</v>
      </c>
      <c r="G1353" s="52">
        <v>2</v>
      </c>
      <c r="H1353" s="145">
        <v>490.6</v>
      </c>
      <c r="I1353" s="145">
        <v>490.6</v>
      </c>
      <c r="J1353" s="145">
        <v>490.6</v>
      </c>
      <c r="K1353" s="3">
        <v>16</v>
      </c>
      <c r="L1353" s="145">
        <f t="shared" si="368"/>
        <v>1579830</v>
      </c>
      <c r="M1353" s="145"/>
      <c r="N1353" s="145"/>
      <c r="O1353" s="145"/>
      <c r="P1353" s="145">
        <f t="shared" si="369"/>
        <v>1579830</v>
      </c>
      <c r="Q1353" s="145"/>
      <c r="R1353" s="3"/>
      <c r="S1353" s="145"/>
      <c r="T1353" s="145">
        <v>210</v>
      </c>
      <c r="U1353" s="145">
        <f>T1353*7523</f>
        <v>1579830</v>
      </c>
      <c r="V1353" s="145"/>
      <c r="W1353" s="145"/>
      <c r="X1353" s="145"/>
      <c r="Y1353" s="145"/>
      <c r="Z1353" s="145"/>
      <c r="AA1353" s="145"/>
      <c r="AB1353" s="145"/>
      <c r="AC1353" s="145"/>
      <c r="AD1353" s="145"/>
      <c r="AE1353" s="145"/>
      <c r="AF1353" s="35">
        <v>2025</v>
      </c>
      <c r="AG1353" s="259"/>
      <c r="AH1353" s="29">
        <v>1284</v>
      </c>
      <c r="AI1353" s="29" t="s">
        <v>155</v>
      </c>
      <c r="AJ1353" s="29" t="str">
        <f t="shared" si="370"/>
        <v>1284.</v>
      </c>
      <c r="AL1353" s="30"/>
    </row>
    <row r="1354" spans="1:38" ht="22.5" customHeight="1" x14ac:dyDescent="0.25">
      <c r="A1354" s="143" t="str">
        <f t="shared" si="367"/>
        <v>1285.</v>
      </c>
      <c r="B1354" s="54" t="s">
        <v>584</v>
      </c>
      <c r="C1354" s="52">
        <v>1958</v>
      </c>
      <c r="D1354" s="220" t="s">
        <v>3015</v>
      </c>
      <c r="E1354" s="143" t="s">
        <v>3017</v>
      </c>
      <c r="F1354" s="58">
        <v>2</v>
      </c>
      <c r="G1354" s="58">
        <v>3</v>
      </c>
      <c r="H1354" s="145">
        <v>1136.7</v>
      </c>
      <c r="I1354" s="145">
        <v>750.7</v>
      </c>
      <c r="J1354" s="145">
        <v>750.7</v>
      </c>
      <c r="K1354" s="3">
        <v>15</v>
      </c>
      <c r="L1354" s="145">
        <f t="shared" si="368"/>
        <v>316758</v>
      </c>
      <c r="M1354" s="145"/>
      <c r="N1354" s="145"/>
      <c r="O1354" s="145"/>
      <c r="P1354" s="145">
        <f t="shared" si="369"/>
        <v>316758</v>
      </c>
      <c r="Q1354" s="145">
        <v>316758</v>
      </c>
      <c r="R1354" s="3"/>
      <c r="S1354" s="145"/>
      <c r="T1354" s="145"/>
      <c r="U1354" s="145"/>
      <c r="V1354" s="145"/>
      <c r="W1354" s="145"/>
      <c r="X1354" s="145"/>
      <c r="Y1354" s="145"/>
      <c r="Z1354" s="145"/>
      <c r="AA1354" s="145"/>
      <c r="AB1354" s="145"/>
      <c r="AC1354" s="145"/>
      <c r="AD1354" s="145"/>
      <c r="AE1354" s="145"/>
      <c r="AF1354" s="35">
        <v>2025</v>
      </c>
      <c r="AG1354" s="259"/>
      <c r="AH1354" s="29">
        <v>1285</v>
      </c>
      <c r="AI1354" s="29" t="s">
        <v>155</v>
      </c>
      <c r="AJ1354" s="29" t="str">
        <f t="shared" si="370"/>
        <v>1285.</v>
      </c>
      <c r="AL1354" s="29"/>
    </row>
    <row r="1355" spans="1:38" ht="22.5" customHeight="1" x14ac:dyDescent="0.25">
      <c r="A1355" s="143" t="str">
        <f t="shared" si="367"/>
        <v>1286.</v>
      </c>
      <c r="B1355" s="247" t="s">
        <v>568</v>
      </c>
      <c r="C1355" s="52">
        <v>1963</v>
      </c>
      <c r="D1355" s="220" t="s">
        <v>3015</v>
      </c>
      <c r="E1355" s="143" t="s">
        <v>3017</v>
      </c>
      <c r="F1355" s="58">
        <v>4</v>
      </c>
      <c r="G1355" s="58">
        <v>2</v>
      </c>
      <c r="H1355" s="145">
        <v>1293.7</v>
      </c>
      <c r="I1355" s="145">
        <v>1185.3</v>
      </c>
      <c r="J1355" s="145">
        <v>761</v>
      </c>
      <c r="K1355" s="3">
        <v>45</v>
      </c>
      <c r="L1355" s="145">
        <f t="shared" si="368"/>
        <v>2220400</v>
      </c>
      <c r="M1355" s="145"/>
      <c r="N1355" s="145"/>
      <c r="O1355" s="145"/>
      <c r="P1355" s="145">
        <f t="shared" si="369"/>
        <v>2220400</v>
      </c>
      <c r="Q1355" s="145">
        <v>2220400</v>
      </c>
      <c r="R1355" s="3"/>
      <c r="S1355" s="145"/>
      <c r="T1355" s="145"/>
      <c r="U1355" s="145"/>
      <c r="V1355" s="145"/>
      <c r="W1355" s="145"/>
      <c r="X1355" s="145"/>
      <c r="Y1355" s="145"/>
      <c r="Z1355" s="145"/>
      <c r="AA1355" s="145"/>
      <c r="AB1355" s="145"/>
      <c r="AC1355" s="145"/>
      <c r="AD1355" s="145"/>
      <c r="AE1355" s="145"/>
      <c r="AF1355" s="35">
        <v>2025</v>
      </c>
      <c r="AG1355" s="259"/>
      <c r="AH1355" s="29">
        <v>1286</v>
      </c>
      <c r="AI1355" s="29" t="s">
        <v>155</v>
      </c>
      <c r="AJ1355" s="29" t="str">
        <f t="shared" si="370"/>
        <v>1286.</v>
      </c>
      <c r="AL1355" s="29"/>
    </row>
    <row r="1356" spans="1:38" ht="22.5" customHeight="1" x14ac:dyDescent="0.25">
      <c r="A1356" s="143" t="str">
        <f t="shared" si="367"/>
        <v>1287.</v>
      </c>
      <c r="B1356" s="71" t="s">
        <v>1501</v>
      </c>
      <c r="C1356" s="52">
        <v>1929</v>
      </c>
      <c r="D1356" s="220" t="s">
        <v>3015</v>
      </c>
      <c r="E1356" s="143" t="s">
        <v>3017</v>
      </c>
      <c r="F1356" s="58">
        <v>2</v>
      </c>
      <c r="G1356" s="58">
        <v>2</v>
      </c>
      <c r="H1356" s="145">
        <v>346.8</v>
      </c>
      <c r="I1356" s="145">
        <v>232.1</v>
      </c>
      <c r="J1356" s="145">
        <v>232.1</v>
      </c>
      <c r="K1356" s="3">
        <v>11</v>
      </c>
      <c r="L1356" s="145">
        <f t="shared" ref="L1356" si="371">Q1356+S1356+U1356+W1356+Y1356+AA1356+AD1356+AE1356</f>
        <v>993972</v>
      </c>
      <c r="M1356" s="145"/>
      <c r="N1356" s="145"/>
      <c r="O1356" s="145"/>
      <c r="P1356" s="145">
        <f t="shared" ref="P1356" si="372">L1356</f>
        <v>993972</v>
      </c>
      <c r="Q1356" s="145">
        <f>92430+901542</f>
        <v>993972</v>
      </c>
      <c r="R1356" s="3"/>
      <c r="S1356" s="145"/>
      <c r="T1356" s="145"/>
      <c r="U1356" s="145"/>
      <c r="V1356" s="145"/>
      <c r="W1356" s="145"/>
      <c r="X1356" s="145"/>
      <c r="Y1356" s="145"/>
      <c r="Z1356" s="145"/>
      <c r="AA1356" s="145"/>
      <c r="AB1356" s="145"/>
      <c r="AC1356" s="145"/>
      <c r="AD1356" s="145"/>
      <c r="AE1356" s="145"/>
      <c r="AF1356" s="35">
        <v>2025</v>
      </c>
      <c r="AG1356" s="259"/>
      <c r="AH1356" s="29">
        <v>1287</v>
      </c>
      <c r="AI1356" s="29" t="s">
        <v>155</v>
      </c>
      <c r="AJ1356" s="29" t="str">
        <f t="shared" si="370"/>
        <v>1287.</v>
      </c>
      <c r="AL1356" s="30"/>
    </row>
    <row r="1357" spans="1:38" ht="22.5" customHeight="1" x14ac:dyDescent="0.25">
      <c r="A1357" s="143" t="str">
        <f t="shared" si="367"/>
        <v>1288.</v>
      </c>
      <c r="B1357" s="71" t="s">
        <v>1502</v>
      </c>
      <c r="C1357" s="52">
        <v>1946</v>
      </c>
      <c r="D1357" s="220" t="s">
        <v>3015</v>
      </c>
      <c r="E1357" s="143" t="s">
        <v>3017</v>
      </c>
      <c r="F1357" s="58">
        <v>2</v>
      </c>
      <c r="G1357" s="58">
        <v>2</v>
      </c>
      <c r="H1357" s="145">
        <v>456</v>
      </c>
      <c r="I1357" s="145">
        <v>309.8</v>
      </c>
      <c r="J1357" s="145">
        <v>309.8</v>
      </c>
      <c r="K1357" s="3">
        <v>20</v>
      </c>
      <c r="L1357" s="145">
        <f t="shared" ref="L1357:L1379" si="373">Q1357+S1357+U1357+W1357+Y1357+AA1357+AD1357+AE1357</f>
        <v>107835</v>
      </c>
      <c r="M1357" s="145"/>
      <c r="N1357" s="145"/>
      <c r="O1357" s="145"/>
      <c r="P1357" s="145">
        <f t="shared" ref="P1357:P1379" si="374">L1357</f>
        <v>107835</v>
      </c>
      <c r="Q1357" s="145">
        <v>107835</v>
      </c>
      <c r="R1357" s="3"/>
      <c r="S1357" s="145"/>
      <c r="T1357" s="145"/>
      <c r="U1357" s="145"/>
      <c r="V1357" s="145"/>
      <c r="W1357" s="145"/>
      <c r="X1357" s="145"/>
      <c r="Y1357" s="145"/>
      <c r="Z1357" s="145"/>
      <c r="AA1357" s="145"/>
      <c r="AB1357" s="145"/>
      <c r="AC1357" s="145"/>
      <c r="AD1357" s="145"/>
      <c r="AE1357" s="145"/>
      <c r="AF1357" s="35">
        <v>2025</v>
      </c>
      <c r="AG1357" s="259"/>
      <c r="AH1357" s="29">
        <v>1288</v>
      </c>
      <c r="AI1357" s="29" t="s">
        <v>155</v>
      </c>
      <c r="AJ1357" s="29" t="str">
        <f t="shared" si="370"/>
        <v>1288.</v>
      </c>
      <c r="AL1357" s="30"/>
    </row>
    <row r="1358" spans="1:38" ht="22.5" customHeight="1" x14ac:dyDescent="0.25">
      <c r="A1358" s="143" t="str">
        <f t="shared" si="367"/>
        <v>1289.</v>
      </c>
      <c r="B1358" s="76" t="s">
        <v>533</v>
      </c>
      <c r="C1358" s="52">
        <v>1853</v>
      </c>
      <c r="D1358" s="220" t="s">
        <v>3015</v>
      </c>
      <c r="E1358" s="220" t="s">
        <v>3018</v>
      </c>
      <c r="F1358" s="58">
        <v>2</v>
      </c>
      <c r="G1358" s="58">
        <v>2</v>
      </c>
      <c r="H1358" s="145">
        <v>507.2</v>
      </c>
      <c r="I1358" s="145">
        <v>223.3</v>
      </c>
      <c r="J1358" s="145">
        <v>223.3</v>
      </c>
      <c r="K1358" s="3">
        <v>17</v>
      </c>
      <c r="L1358" s="145">
        <f t="shared" si="373"/>
        <v>178698</v>
      </c>
      <c r="M1358" s="145"/>
      <c r="N1358" s="145"/>
      <c r="O1358" s="145"/>
      <c r="P1358" s="145">
        <f t="shared" si="374"/>
        <v>178698</v>
      </c>
      <c r="Q1358" s="145">
        <v>178698</v>
      </c>
      <c r="R1358" s="3"/>
      <c r="S1358" s="145"/>
      <c r="T1358" s="145"/>
      <c r="U1358" s="145"/>
      <c r="V1358" s="145"/>
      <c r="W1358" s="145"/>
      <c r="X1358" s="145"/>
      <c r="Y1358" s="145"/>
      <c r="Z1358" s="145"/>
      <c r="AA1358" s="145"/>
      <c r="AB1358" s="145"/>
      <c r="AC1358" s="145"/>
      <c r="AD1358" s="145"/>
      <c r="AE1358" s="145"/>
      <c r="AF1358" s="35">
        <v>2025</v>
      </c>
      <c r="AG1358" s="259"/>
      <c r="AH1358" s="29">
        <v>1289</v>
      </c>
      <c r="AI1358" s="29" t="s">
        <v>155</v>
      </c>
      <c r="AJ1358" s="29" t="str">
        <f t="shared" si="370"/>
        <v>1289.</v>
      </c>
      <c r="AL1358" s="30"/>
    </row>
    <row r="1359" spans="1:38" ht="22.5" customHeight="1" x14ac:dyDescent="0.25">
      <c r="A1359" s="143" t="str">
        <f t="shared" si="367"/>
        <v>1290.</v>
      </c>
      <c r="B1359" s="76" t="s">
        <v>534</v>
      </c>
      <c r="C1359" s="52">
        <v>1854</v>
      </c>
      <c r="D1359" s="220" t="s">
        <v>3015</v>
      </c>
      <c r="E1359" s="220" t="s">
        <v>3018</v>
      </c>
      <c r="F1359" s="58">
        <v>2</v>
      </c>
      <c r="G1359" s="58">
        <v>2</v>
      </c>
      <c r="H1359" s="145">
        <v>394</v>
      </c>
      <c r="I1359" s="145">
        <v>231.3</v>
      </c>
      <c r="J1359" s="145">
        <v>231.3</v>
      </c>
      <c r="K1359" s="3">
        <v>15</v>
      </c>
      <c r="L1359" s="145">
        <f t="shared" si="373"/>
        <v>289614</v>
      </c>
      <c r="M1359" s="145"/>
      <c r="N1359" s="145"/>
      <c r="O1359" s="145"/>
      <c r="P1359" s="145">
        <f t="shared" si="374"/>
        <v>289614</v>
      </c>
      <c r="Q1359" s="145">
        <v>289614</v>
      </c>
      <c r="R1359" s="3"/>
      <c r="S1359" s="145"/>
      <c r="T1359" s="145"/>
      <c r="U1359" s="145"/>
      <c r="V1359" s="145"/>
      <c r="W1359" s="145"/>
      <c r="X1359" s="145"/>
      <c r="Y1359" s="145"/>
      <c r="Z1359" s="145"/>
      <c r="AA1359" s="145"/>
      <c r="AB1359" s="145"/>
      <c r="AC1359" s="145"/>
      <c r="AD1359" s="145"/>
      <c r="AE1359" s="145"/>
      <c r="AF1359" s="35">
        <v>2025</v>
      </c>
      <c r="AG1359" s="259"/>
      <c r="AH1359" s="29">
        <v>1290</v>
      </c>
      <c r="AI1359" s="29" t="s">
        <v>155</v>
      </c>
      <c r="AJ1359" s="29" t="str">
        <f t="shared" si="370"/>
        <v>1290.</v>
      </c>
      <c r="AL1359" s="30"/>
    </row>
    <row r="1360" spans="1:38" ht="22.5" customHeight="1" x14ac:dyDescent="0.25">
      <c r="A1360" s="143" t="str">
        <f t="shared" si="367"/>
        <v>1291.</v>
      </c>
      <c r="B1360" s="71" t="s">
        <v>1158</v>
      </c>
      <c r="C1360" s="52">
        <v>1963</v>
      </c>
      <c r="D1360" s="220" t="s">
        <v>3015</v>
      </c>
      <c r="E1360" s="220" t="s">
        <v>3018</v>
      </c>
      <c r="F1360" s="52">
        <v>1</v>
      </c>
      <c r="G1360" s="52">
        <v>2</v>
      </c>
      <c r="H1360" s="145">
        <v>321.42</v>
      </c>
      <c r="I1360" s="145">
        <v>216</v>
      </c>
      <c r="J1360" s="145">
        <v>216</v>
      </c>
      <c r="K1360" s="3">
        <v>12</v>
      </c>
      <c r="L1360" s="145">
        <f t="shared" si="373"/>
        <v>179894.39999999999</v>
      </c>
      <c r="M1360" s="145"/>
      <c r="N1360" s="145"/>
      <c r="O1360" s="145"/>
      <c r="P1360" s="145">
        <f t="shared" si="374"/>
        <v>179894.39999999999</v>
      </c>
      <c r="Q1360" s="145"/>
      <c r="R1360" s="3"/>
      <c r="S1360" s="145"/>
      <c r="T1360" s="145"/>
      <c r="U1360" s="145"/>
      <c r="V1360" s="145"/>
      <c r="W1360" s="145"/>
      <c r="X1360" s="145"/>
      <c r="Y1360" s="145"/>
      <c r="Z1360" s="145">
        <v>67.2</v>
      </c>
      <c r="AA1360" s="145">
        <f>Z1360*2677</f>
        <v>179894.39999999999</v>
      </c>
      <c r="AB1360" s="145"/>
      <c r="AC1360" s="145"/>
      <c r="AD1360" s="145"/>
      <c r="AE1360" s="145"/>
      <c r="AF1360" s="35">
        <v>2025</v>
      </c>
      <c r="AG1360" s="259"/>
      <c r="AH1360" s="29">
        <v>1291</v>
      </c>
      <c r="AI1360" s="29" t="s">
        <v>155</v>
      </c>
      <c r="AJ1360" s="29" t="str">
        <f t="shared" si="370"/>
        <v>1291.</v>
      </c>
      <c r="AL1360" s="30"/>
    </row>
    <row r="1361" spans="1:38" ht="22.5" customHeight="1" x14ac:dyDescent="0.25">
      <c r="A1361" s="143" t="str">
        <f t="shared" si="367"/>
        <v>1292.</v>
      </c>
      <c r="B1361" s="71" t="s">
        <v>1504</v>
      </c>
      <c r="C1361" s="52">
        <v>1956</v>
      </c>
      <c r="D1361" s="220" t="s">
        <v>3015</v>
      </c>
      <c r="E1361" s="143" t="s">
        <v>3017</v>
      </c>
      <c r="F1361" s="58">
        <v>2</v>
      </c>
      <c r="G1361" s="58">
        <v>1</v>
      </c>
      <c r="H1361" s="145">
        <v>456.5</v>
      </c>
      <c r="I1361" s="145">
        <v>423.6</v>
      </c>
      <c r="J1361" s="145">
        <v>456.5</v>
      </c>
      <c r="K1361" s="3">
        <v>27</v>
      </c>
      <c r="L1361" s="145">
        <f t="shared" si="373"/>
        <v>207205</v>
      </c>
      <c r="M1361" s="145"/>
      <c r="N1361" s="145"/>
      <c r="O1361" s="145"/>
      <c r="P1361" s="145">
        <f t="shared" si="374"/>
        <v>207205</v>
      </c>
      <c r="Q1361" s="145">
        <v>207205</v>
      </c>
      <c r="R1361" s="3"/>
      <c r="S1361" s="145"/>
      <c r="T1361" s="145"/>
      <c r="U1361" s="145"/>
      <c r="V1361" s="145"/>
      <c r="W1361" s="145"/>
      <c r="X1361" s="145"/>
      <c r="Y1361" s="145"/>
      <c r="Z1361" s="145"/>
      <c r="AA1361" s="145"/>
      <c r="AB1361" s="145"/>
      <c r="AC1361" s="145"/>
      <c r="AD1361" s="145"/>
      <c r="AE1361" s="145"/>
      <c r="AF1361" s="35">
        <v>2025</v>
      </c>
      <c r="AG1361" s="259"/>
      <c r="AH1361" s="29">
        <v>1292</v>
      </c>
      <c r="AI1361" s="29" t="s">
        <v>155</v>
      </c>
      <c r="AJ1361" s="29" t="str">
        <f t="shared" si="370"/>
        <v>1292.</v>
      </c>
      <c r="AL1361" s="30"/>
    </row>
    <row r="1362" spans="1:38" ht="22.5" customHeight="1" x14ac:dyDescent="0.25">
      <c r="A1362" s="143" t="str">
        <f t="shared" si="367"/>
        <v>1293.</v>
      </c>
      <c r="B1362" s="247" t="s">
        <v>89</v>
      </c>
      <c r="C1362" s="52">
        <v>1999</v>
      </c>
      <c r="D1362" s="220" t="s">
        <v>3015</v>
      </c>
      <c r="E1362" s="143" t="s">
        <v>3017</v>
      </c>
      <c r="F1362" s="58">
        <v>3</v>
      </c>
      <c r="G1362" s="58">
        <v>3</v>
      </c>
      <c r="H1362" s="145">
        <v>1785.6</v>
      </c>
      <c r="I1362" s="145">
        <v>1035.5999999999999</v>
      </c>
      <c r="J1362" s="145">
        <v>999.9</v>
      </c>
      <c r="K1362" s="3">
        <v>65</v>
      </c>
      <c r="L1362" s="145">
        <f t="shared" si="373"/>
        <v>1039616</v>
      </c>
      <c r="M1362" s="145"/>
      <c r="N1362" s="145"/>
      <c r="O1362" s="145"/>
      <c r="P1362" s="145">
        <f t="shared" si="374"/>
        <v>1039616</v>
      </c>
      <c r="Q1362" s="145">
        <v>1039616</v>
      </c>
      <c r="R1362" s="3"/>
      <c r="S1362" s="145"/>
      <c r="T1362" s="145"/>
      <c r="U1362" s="145"/>
      <c r="V1362" s="145"/>
      <c r="W1362" s="145"/>
      <c r="X1362" s="145"/>
      <c r="Y1362" s="145"/>
      <c r="Z1362" s="145"/>
      <c r="AA1362" s="145"/>
      <c r="AB1362" s="145"/>
      <c r="AC1362" s="145"/>
      <c r="AD1362" s="145"/>
      <c r="AE1362" s="145"/>
      <c r="AF1362" s="35">
        <v>2025</v>
      </c>
      <c r="AG1362" s="259"/>
      <c r="AH1362" s="29">
        <v>1293</v>
      </c>
      <c r="AI1362" s="29" t="s">
        <v>155</v>
      </c>
      <c r="AJ1362" s="29" t="str">
        <f t="shared" si="370"/>
        <v>1293.</v>
      </c>
      <c r="AL1362" s="29"/>
    </row>
    <row r="1363" spans="1:38" ht="22.5" customHeight="1" x14ac:dyDescent="0.25">
      <c r="A1363" s="143" t="str">
        <f t="shared" si="367"/>
        <v>1294.</v>
      </c>
      <c r="B1363" s="71" t="s">
        <v>75</v>
      </c>
      <c r="C1363" s="52">
        <v>1979</v>
      </c>
      <c r="D1363" s="220" t="s">
        <v>3015</v>
      </c>
      <c r="E1363" s="143" t="s">
        <v>3017</v>
      </c>
      <c r="F1363" s="52">
        <v>2</v>
      </c>
      <c r="G1363" s="52">
        <v>2</v>
      </c>
      <c r="H1363" s="145">
        <v>583.6</v>
      </c>
      <c r="I1363" s="145">
        <v>332.6</v>
      </c>
      <c r="J1363" s="145">
        <v>332.6</v>
      </c>
      <c r="K1363" s="3">
        <v>24</v>
      </c>
      <c r="L1363" s="145">
        <f t="shared" si="373"/>
        <v>171480</v>
      </c>
      <c r="M1363" s="145"/>
      <c r="N1363" s="145"/>
      <c r="O1363" s="145"/>
      <c r="P1363" s="145">
        <f t="shared" si="374"/>
        <v>171480</v>
      </c>
      <c r="Q1363" s="145">
        <v>171480</v>
      </c>
      <c r="R1363" s="3"/>
      <c r="S1363" s="145"/>
      <c r="T1363" s="145"/>
      <c r="U1363" s="145"/>
      <c r="V1363" s="145"/>
      <c r="W1363" s="145"/>
      <c r="X1363" s="145"/>
      <c r="Y1363" s="145"/>
      <c r="Z1363" s="145"/>
      <c r="AA1363" s="145"/>
      <c r="AB1363" s="145"/>
      <c r="AC1363" s="145"/>
      <c r="AD1363" s="145"/>
      <c r="AE1363" s="145"/>
      <c r="AF1363" s="35">
        <v>2025</v>
      </c>
      <c r="AG1363" s="259"/>
      <c r="AH1363" s="29">
        <v>1294</v>
      </c>
      <c r="AI1363" s="29" t="s">
        <v>155</v>
      </c>
      <c r="AJ1363" s="29" t="str">
        <f t="shared" si="370"/>
        <v>1294.</v>
      </c>
      <c r="AL1363" s="30"/>
    </row>
    <row r="1364" spans="1:38" ht="22.5" customHeight="1" x14ac:dyDescent="0.25">
      <c r="A1364" s="143" t="str">
        <f t="shared" si="367"/>
        <v>1295.</v>
      </c>
      <c r="B1364" s="71" t="s">
        <v>66</v>
      </c>
      <c r="C1364" s="52">
        <v>1976</v>
      </c>
      <c r="D1364" s="220" t="s">
        <v>3015</v>
      </c>
      <c r="E1364" s="143" t="s">
        <v>3017</v>
      </c>
      <c r="F1364" s="52">
        <v>2</v>
      </c>
      <c r="G1364" s="52">
        <v>2</v>
      </c>
      <c r="H1364" s="145">
        <v>851.67</v>
      </c>
      <c r="I1364" s="145">
        <v>851.67</v>
      </c>
      <c r="J1364" s="145">
        <v>520.20000000000005</v>
      </c>
      <c r="K1364" s="3">
        <v>34</v>
      </c>
      <c r="L1364" s="145">
        <f t="shared" si="373"/>
        <v>273284.7</v>
      </c>
      <c r="M1364" s="145"/>
      <c r="N1364" s="145"/>
      <c r="O1364" s="145"/>
      <c r="P1364" s="145">
        <f t="shared" si="374"/>
        <v>273284.7</v>
      </c>
      <c r="Q1364" s="145">
        <v>273284.7</v>
      </c>
      <c r="R1364" s="3"/>
      <c r="S1364" s="145"/>
      <c r="T1364" s="145"/>
      <c r="U1364" s="145"/>
      <c r="V1364" s="145"/>
      <c r="W1364" s="145"/>
      <c r="X1364" s="145"/>
      <c r="Y1364" s="145"/>
      <c r="Z1364" s="145"/>
      <c r="AA1364" s="145"/>
      <c r="AB1364" s="145"/>
      <c r="AC1364" s="145"/>
      <c r="AD1364" s="145"/>
      <c r="AE1364" s="145"/>
      <c r="AF1364" s="35">
        <v>2025</v>
      </c>
      <c r="AG1364" s="259"/>
      <c r="AH1364" s="29">
        <v>1295</v>
      </c>
      <c r="AI1364" s="29" t="s">
        <v>155</v>
      </c>
      <c r="AJ1364" s="29" t="str">
        <f t="shared" si="370"/>
        <v>1295.</v>
      </c>
      <c r="AL1364" s="30"/>
    </row>
    <row r="1365" spans="1:38" ht="22.5" customHeight="1" x14ac:dyDescent="0.25">
      <c r="A1365" s="143" t="str">
        <f t="shared" si="367"/>
        <v>1296.</v>
      </c>
      <c r="B1365" s="54" t="s">
        <v>77</v>
      </c>
      <c r="C1365" s="52">
        <v>1958</v>
      </c>
      <c r="D1365" s="220" t="s">
        <v>3015</v>
      </c>
      <c r="E1365" s="143" t="s">
        <v>3017</v>
      </c>
      <c r="F1365" s="58">
        <v>2</v>
      </c>
      <c r="G1365" s="58">
        <v>2</v>
      </c>
      <c r="H1365" s="145">
        <v>868.9</v>
      </c>
      <c r="I1365" s="145">
        <v>812</v>
      </c>
      <c r="J1365" s="145">
        <v>545.5</v>
      </c>
      <c r="K1365" s="3">
        <v>30</v>
      </c>
      <c r="L1365" s="145">
        <f t="shared" si="373"/>
        <v>357558</v>
      </c>
      <c r="M1365" s="145"/>
      <c r="N1365" s="145"/>
      <c r="O1365" s="145"/>
      <c r="P1365" s="145">
        <f t="shared" si="374"/>
        <v>357558</v>
      </c>
      <c r="Q1365" s="145">
        <f>141726+215832</f>
        <v>357558</v>
      </c>
      <c r="R1365" s="3"/>
      <c r="S1365" s="145"/>
      <c r="T1365" s="145"/>
      <c r="U1365" s="145"/>
      <c r="V1365" s="145"/>
      <c r="W1365" s="145"/>
      <c r="X1365" s="145"/>
      <c r="Y1365" s="145"/>
      <c r="Z1365" s="145"/>
      <c r="AA1365" s="145"/>
      <c r="AB1365" s="145"/>
      <c r="AC1365" s="145"/>
      <c r="AD1365" s="145"/>
      <c r="AE1365" s="145"/>
      <c r="AF1365" s="35">
        <v>2025</v>
      </c>
      <c r="AG1365" s="259"/>
      <c r="AH1365" s="29">
        <v>1296</v>
      </c>
      <c r="AI1365" s="29" t="s">
        <v>155</v>
      </c>
      <c r="AJ1365" s="29" t="str">
        <f t="shared" si="370"/>
        <v>1296.</v>
      </c>
      <c r="AL1365" s="29"/>
    </row>
    <row r="1366" spans="1:38" ht="22.5" customHeight="1" x14ac:dyDescent="0.25">
      <c r="A1366" s="143" t="str">
        <f t="shared" si="367"/>
        <v>1297.</v>
      </c>
      <c r="B1366" s="76" t="s">
        <v>544</v>
      </c>
      <c r="C1366" s="52">
        <v>1979</v>
      </c>
      <c r="D1366" s="220" t="s">
        <v>3015</v>
      </c>
      <c r="E1366" s="143" t="s">
        <v>3017</v>
      </c>
      <c r="F1366" s="58">
        <v>5</v>
      </c>
      <c r="G1366" s="58">
        <v>3</v>
      </c>
      <c r="H1366" s="145">
        <v>3374.8</v>
      </c>
      <c r="I1366" s="145">
        <v>173</v>
      </c>
      <c r="J1366" s="145">
        <v>1773</v>
      </c>
      <c r="K1366" s="3">
        <v>106</v>
      </c>
      <c r="L1366" s="145">
        <f t="shared" si="373"/>
        <v>3547000</v>
      </c>
      <c r="M1366" s="145"/>
      <c r="N1366" s="145"/>
      <c r="O1366" s="145"/>
      <c r="P1366" s="145">
        <f t="shared" si="374"/>
        <v>3547000</v>
      </c>
      <c r="Q1366" s="145"/>
      <c r="R1366" s="3"/>
      <c r="S1366" s="145"/>
      <c r="T1366" s="145">
        <v>1000</v>
      </c>
      <c r="U1366" s="145">
        <f>T1366*3547</f>
        <v>3547000</v>
      </c>
      <c r="V1366" s="145"/>
      <c r="W1366" s="145"/>
      <c r="X1366" s="145"/>
      <c r="Y1366" s="145"/>
      <c r="Z1366" s="145"/>
      <c r="AA1366" s="145"/>
      <c r="AB1366" s="145"/>
      <c r="AC1366" s="145"/>
      <c r="AD1366" s="145"/>
      <c r="AE1366" s="145"/>
      <c r="AF1366" s="35">
        <v>2025</v>
      </c>
      <c r="AG1366" s="259"/>
      <c r="AH1366" s="29">
        <v>1297</v>
      </c>
      <c r="AI1366" s="29" t="s">
        <v>155</v>
      </c>
      <c r="AJ1366" s="29" t="str">
        <f t="shared" si="370"/>
        <v>1297.</v>
      </c>
      <c r="AL1366" s="30"/>
    </row>
    <row r="1367" spans="1:38" ht="22.5" customHeight="1" x14ac:dyDescent="0.25">
      <c r="A1367" s="143" t="str">
        <f t="shared" si="367"/>
        <v>1298.</v>
      </c>
      <c r="B1367" s="71" t="s">
        <v>78</v>
      </c>
      <c r="C1367" s="52">
        <v>1956</v>
      </c>
      <c r="D1367" s="220" t="s">
        <v>3015</v>
      </c>
      <c r="E1367" s="143" t="s">
        <v>3017</v>
      </c>
      <c r="F1367" s="52">
        <v>2</v>
      </c>
      <c r="G1367" s="52">
        <v>2</v>
      </c>
      <c r="H1367" s="145">
        <v>1135.29</v>
      </c>
      <c r="I1367" s="145">
        <v>688.4</v>
      </c>
      <c r="J1367" s="145">
        <v>633.70000000000005</v>
      </c>
      <c r="K1367" s="3">
        <v>39</v>
      </c>
      <c r="L1367" s="145">
        <f t="shared" si="373"/>
        <v>185770</v>
      </c>
      <c r="M1367" s="145"/>
      <c r="N1367" s="145"/>
      <c r="O1367" s="145"/>
      <c r="P1367" s="145">
        <f t="shared" si="374"/>
        <v>185770</v>
      </c>
      <c r="Q1367" s="145">
        <v>185770</v>
      </c>
      <c r="R1367" s="3"/>
      <c r="S1367" s="145"/>
      <c r="T1367" s="145"/>
      <c r="U1367" s="145"/>
      <c r="V1367" s="145"/>
      <c r="W1367" s="145"/>
      <c r="X1367" s="145"/>
      <c r="Y1367" s="145"/>
      <c r="Z1367" s="145"/>
      <c r="AA1367" s="145"/>
      <c r="AB1367" s="145"/>
      <c r="AC1367" s="145"/>
      <c r="AD1367" s="145"/>
      <c r="AE1367" s="145"/>
      <c r="AF1367" s="35">
        <v>2025</v>
      </c>
      <c r="AG1367" s="259"/>
      <c r="AH1367" s="29">
        <v>1298</v>
      </c>
      <c r="AI1367" s="29" t="s">
        <v>155</v>
      </c>
      <c r="AJ1367" s="29" t="str">
        <f t="shared" si="370"/>
        <v>1298.</v>
      </c>
      <c r="AL1367" s="30"/>
    </row>
    <row r="1368" spans="1:38" ht="22.5" customHeight="1" x14ac:dyDescent="0.25">
      <c r="A1368" s="143" t="str">
        <f t="shared" si="367"/>
        <v>1299.</v>
      </c>
      <c r="B1368" s="71" t="s">
        <v>1508</v>
      </c>
      <c r="C1368" s="52">
        <v>1928</v>
      </c>
      <c r="D1368" s="220" t="s">
        <v>3015</v>
      </c>
      <c r="E1368" s="220" t="s">
        <v>3018</v>
      </c>
      <c r="F1368" s="58">
        <v>2</v>
      </c>
      <c r="G1368" s="58">
        <v>3</v>
      </c>
      <c r="H1368" s="145">
        <v>434.2</v>
      </c>
      <c r="I1368" s="145">
        <v>323</v>
      </c>
      <c r="J1368" s="145">
        <v>434.2</v>
      </c>
      <c r="K1368" s="3">
        <v>21</v>
      </c>
      <c r="L1368" s="145">
        <f t="shared" si="373"/>
        <v>627018.4</v>
      </c>
      <c r="M1368" s="145"/>
      <c r="N1368" s="145"/>
      <c r="O1368" s="145"/>
      <c r="P1368" s="145">
        <f t="shared" si="374"/>
        <v>627018.4</v>
      </c>
      <c r="Q1368" s="145">
        <v>627018.4</v>
      </c>
      <c r="R1368" s="3"/>
      <c r="S1368" s="145"/>
      <c r="T1368" s="145"/>
      <c r="U1368" s="145"/>
      <c r="V1368" s="145"/>
      <c r="W1368" s="145"/>
      <c r="X1368" s="145"/>
      <c r="Y1368" s="145"/>
      <c r="Z1368" s="145"/>
      <c r="AA1368" s="145"/>
      <c r="AB1368" s="145"/>
      <c r="AC1368" s="145"/>
      <c r="AD1368" s="145"/>
      <c r="AE1368" s="145"/>
      <c r="AF1368" s="35">
        <v>2025</v>
      </c>
      <c r="AG1368" s="259"/>
      <c r="AH1368" s="29">
        <v>1299</v>
      </c>
      <c r="AI1368" s="29" t="s">
        <v>155</v>
      </c>
      <c r="AJ1368" s="29" t="str">
        <f t="shared" si="370"/>
        <v>1299.</v>
      </c>
      <c r="AL1368" s="30"/>
    </row>
    <row r="1369" spans="1:38" ht="22.5" customHeight="1" x14ac:dyDescent="0.25">
      <c r="A1369" s="143" t="str">
        <f t="shared" si="367"/>
        <v>1300.</v>
      </c>
      <c r="B1369" s="221" t="s">
        <v>80</v>
      </c>
      <c r="C1369" s="52">
        <v>1990</v>
      </c>
      <c r="D1369" s="220" t="s">
        <v>3015</v>
      </c>
      <c r="E1369" s="220" t="s">
        <v>3016</v>
      </c>
      <c r="F1369" s="58">
        <v>3</v>
      </c>
      <c r="G1369" s="58">
        <v>2</v>
      </c>
      <c r="H1369" s="50">
        <v>1290</v>
      </c>
      <c r="I1369" s="50">
        <v>754.8</v>
      </c>
      <c r="J1369" s="50">
        <v>754.8</v>
      </c>
      <c r="K1369" s="136">
        <v>60</v>
      </c>
      <c r="L1369" s="50">
        <f t="shared" si="373"/>
        <v>603876</v>
      </c>
      <c r="M1369" s="50"/>
      <c r="N1369" s="50"/>
      <c r="O1369" s="50"/>
      <c r="P1369" s="50">
        <f t="shared" si="374"/>
        <v>603876</v>
      </c>
      <c r="Q1369" s="50">
        <v>603876</v>
      </c>
      <c r="R1369" s="136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222">
        <v>2025</v>
      </c>
      <c r="AG1369" s="259"/>
      <c r="AH1369" s="29">
        <v>1300</v>
      </c>
      <c r="AI1369" s="29" t="s">
        <v>155</v>
      </c>
      <c r="AJ1369" s="29" t="str">
        <f t="shared" si="370"/>
        <v>1300.</v>
      </c>
      <c r="AL1369" s="30"/>
    </row>
    <row r="1370" spans="1:38" ht="22.5" customHeight="1" x14ac:dyDescent="0.25">
      <c r="A1370" s="143" t="str">
        <f t="shared" si="367"/>
        <v>1301.</v>
      </c>
      <c r="B1370" s="54" t="s">
        <v>3023</v>
      </c>
      <c r="C1370" s="52">
        <v>1959</v>
      </c>
      <c r="D1370" s="220" t="s">
        <v>3015</v>
      </c>
      <c r="E1370" s="143" t="s">
        <v>3017</v>
      </c>
      <c r="F1370" s="58">
        <v>2</v>
      </c>
      <c r="G1370" s="58">
        <v>1</v>
      </c>
      <c r="H1370" s="145">
        <v>424.5</v>
      </c>
      <c r="I1370" s="145">
        <v>283.8</v>
      </c>
      <c r="J1370" s="145">
        <v>283.8</v>
      </c>
      <c r="K1370" s="3">
        <v>21</v>
      </c>
      <c r="L1370" s="145">
        <f t="shared" si="373"/>
        <v>206448</v>
      </c>
      <c r="M1370" s="145"/>
      <c r="N1370" s="145"/>
      <c r="O1370" s="145"/>
      <c r="P1370" s="145">
        <f t="shared" si="374"/>
        <v>206448</v>
      </c>
      <c r="Q1370" s="145">
        <v>206448</v>
      </c>
      <c r="R1370" s="3"/>
      <c r="S1370" s="145"/>
      <c r="T1370" s="145"/>
      <c r="U1370" s="145"/>
      <c r="V1370" s="145"/>
      <c r="W1370" s="145"/>
      <c r="X1370" s="145"/>
      <c r="Y1370" s="145"/>
      <c r="Z1370" s="145"/>
      <c r="AA1370" s="145"/>
      <c r="AB1370" s="145"/>
      <c r="AC1370" s="145"/>
      <c r="AD1370" s="145"/>
      <c r="AE1370" s="145"/>
      <c r="AF1370" s="35">
        <v>2025</v>
      </c>
      <c r="AG1370" s="259"/>
      <c r="AH1370" s="29">
        <v>1301</v>
      </c>
      <c r="AI1370" s="29" t="s">
        <v>155</v>
      </c>
      <c r="AJ1370" s="29" t="str">
        <f t="shared" si="370"/>
        <v>1301.</v>
      </c>
      <c r="AL1370" s="29"/>
    </row>
    <row r="1371" spans="1:38" ht="22.5" customHeight="1" x14ac:dyDescent="0.25">
      <c r="A1371" s="143" t="str">
        <f t="shared" si="367"/>
        <v>1302.</v>
      </c>
      <c r="B1371" s="223" t="s">
        <v>535</v>
      </c>
      <c r="C1371" s="52">
        <v>1969</v>
      </c>
      <c r="D1371" s="220" t="s">
        <v>3015</v>
      </c>
      <c r="E1371" s="143" t="s">
        <v>3017</v>
      </c>
      <c r="F1371" s="58">
        <v>5</v>
      </c>
      <c r="G1371" s="58">
        <v>2</v>
      </c>
      <c r="H1371" s="225">
        <v>1768.6</v>
      </c>
      <c r="I1371" s="225">
        <v>1200</v>
      </c>
      <c r="J1371" s="225">
        <v>1200</v>
      </c>
      <c r="K1371" s="224">
        <v>75</v>
      </c>
      <c r="L1371" s="225">
        <f t="shared" si="373"/>
        <v>449826</v>
      </c>
      <c r="M1371" s="225"/>
      <c r="N1371" s="225"/>
      <c r="O1371" s="225"/>
      <c r="P1371" s="225">
        <f t="shared" si="374"/>
        <v>449826</v>
      </c>
      <c r="Q1371" s="225">
        <v>449826</v>
      </c>
      <c r="R1371" s="224"/>
      <c r="S1371" s="225"/>
      <c r="T1371" s="225"/>
      <c r="U1371" s="225"/>
      <c r="V1371" s="225"/>
      <c r="W1371" s="225"/>
      <c r="X1371" s="225"/>
      <c r="Y1371" s="225"/>
      <c r="Z1371" s="225"/>
      <c r="AA1371" s="225"/>
      <c r="AB1371" s="225"/>
      <c r="AC1371" s="225"/>
      <c r="AD1371" s="225"/>
      <c r="AE1371" s="225"/>
      <c r="AF1371" s="226">
        <v>2025</v>
      </c>
      <c r="AG1371" s="259"/>
      <c r="AH1371" s="29">
        <v>1302</v>
      </c>
      <c r="AI1371" s="29" t="s">
        <v>155</v>
      </c>
      <c r="AJ1371" s="29" t="str">
        <f t="shared" si="370"/>
        <v>1302.</v>
      </c>
      <c r="AL1371" s="30"/>
    </row>
    <row r="1372" spans="1:38" ht="22.5" customHeight="1" x14ac:dyDescent="0.25">
      <c r="A1372" s="143" t="str">
        <f t="shared" si="367"/>
        <v>1303.</v>
      </c>
      <c r="B1372" s="71" t="s">
        <v>68</v>
      </c>
      <c r="C1372" s="52">
        <v>1959</v>
      </c>
      <c r="D1372" s="220" t="s">
        <v>3015</v>
      </c>
      <c r="E1372" s="143" t="s">
        <v>3017</v>
      </c>
      <c r="F1372" s="52">
        <v>2</v>
      </c>
      <c r="G1372" s="52">
        <v>1</v>
      </c>
      <c r="H1372" s="145">
        <v>331.5</v>
      </c>
      <c r="I1372" s="145">
        <v>208.8</v>
      </c>
      <c r="J1372" s="145">
        <v>208.8</v>
      </c>
      <c r="K1372" s="3">
        <v>16</v>
      </c>
      <c r="L1372" s="145">
        <f t="shared" si="373"/>
        <v>206448</v>
      </c>
      <c r="M1372" s="145"/>
      <c r="N1372" s="145"/>
      <c r="O1372" s="145"/>
      <c r="P1372" s="145">
        <f t="shared" si="374"/>
        <v>206448</v>
      </c>
      <c r="Q1372" s="145">
        <v>206448</v>
      </c>
      <c r="R1372" s="3"/>
      <c r="S1372" s="145"/>
      <c r="T1372" s="145"/>
      <c r="U1372" s="145"/>
      <c r="V1372" s="145"/>
      <c r="W1372" s="145"/>
      <c r="X1372" s="145"/>
      <c r="Y1372" s="145"/>
      <c r="Z1372" s="145"/>
      <c r="AA1372" s="145"/>
      <c r="AB1372" s="145"/>
      <c r="AC1372" s="145"/>
      <c r="AD1372" s="145"/>
      <c r="AE1372" s="145"/>
      <c r="AF1372" s="35">
        <v>2025</v>
      </c>
      <c r="AG1372" s="259"/>
      <c r="AH1372" s="29">
        <v>1303</v>
      </c>
      <c r="AI1372" s="29" t="s">
        <v>155</v>
      </c>
      <c r="AJ1372" s="29" t="str">
        <f t="shared" si="370"/>
        <v>1303.</v>
      </c>
      <c r="AL1372" s="30"/>
    </row>
    <row r="1373" spans="1:38" ht="22.5" customHeight="1" x14ac:dyDescent="0.25">
      <c r="A1373" s="143" t="str">
        <f t="shared" si="367"/>
        <v>1304.</v>
      </c>
      <c r="B1373" s="71" t="s">
        <v>69</v>
      </c>
      <c r="C1373" s="52">
        <v>1960</v>
      </c>
      <c r="D1373" s="220" t="s">
        <v>3015</v>
      </c>
      <c r="E1373" s="143" t="s">
        <v>3017</v>
      </c>
      <c r="F1373" s="52">
        <v>2</v>
      </c>
      <c r="G1373" s="52">
        <v>1</v>
      </c>
      <c r="H1373" s="145">
        <v>306.60000000000002</v>
      </c>
      <c r="I1373" s="145">
        <v>200</v>
      </c>
      <c r="J1373" s="145">
        <v>200</v>
      </c>
      <c r="K1373" s="3">
        <v>13</v>
      </c>
      <c r="L1373" s="145">
        <f t="shared" si="373"/>
        <v>206448</v>
      </c>
      <c r="M1373" s="145"/>
      <c r="N1373" s="145"/>
      <c r="O1373" s="145"/>
      <c r="P1373" s="145">
        <f t="shared" si="374"/>
        <v>206448</v>
      </c>
      <c r="Q1373" s="145">
        <v>206448</v>
      </c>
      <c r="R1373" s="3"/>
      <c r="S1373" s="145"/>
      <c r="T1373" s="145"/>
      <c r="U1373" s="145"/>
      <c r="V1373" s="145"/>
      <c r="W1373" s="145"/>
      <c r="X1373" s="145"/>
      <c r="Y1373" s="145"/>
      <c r="Z1373" s="145"/>
      <c r="AA1373" s="145"/>
      <c r="AB1373" s="145"/>
      <c r="AC1373" s="145"/>
      <c r="AD1373" s="145"/>
      <c r="AE1373" s="145"/>
      <c r="AF1373" s="35">
        <v>2025</v>
      </c>
      <c r="AG1373" s="259"/>
      <c r="AH1373" s="29">
        <v>1304</v>
      </c>
      <c r="AI1373" s="29" t="s">
        <v>155</v>
      </c>
      <c r="AJ1373" s="29" t="str">
        <f t="shared" si="370"/>
        <v>1304.</v>
      </c>
      <c r="AL1373" s="30"/>
    </row>
    <row r="1374" spans="1:38" ht="22.5" customHeight="1" x14ac:dyDescent="0.25">
      <c r="A1374" s="143" t="str">
        <f t="shared" si="367"/>
        <v>1305.</v>
      </c>
      <c r="B1374" s="71" t="s">
        <v>81</v>
      </c>
      <c r="C1374" s="52">
        <v>1961</v>
      </c>
      <c r="D1374" s="220" t="s">
        <v>3015</v>
      </c>
      <c r="E1374" s="143" t="s">
        <v>3017</v>
      </c>
      <c r="F1374" s="52">
        <v>2</v>
      </c>
      <c r="G1374" s="52">
        <v>1</v>
      </c>
      <c r="H1374" s="145">
        <v>301.35000000000002</v>
      </c>
      <c r="I1374" s="145">
        <v>201.9</v>
      </c>
      <c r="J1374" s="145">
        <v>201.9</v>
      </c>
      <c r="K1374" s="3">
        <v>12</v>
      </c>
      <c r="L1374" s="145">
        <f t="shared" si="373"/>
        <v>71450</v>
      </c>
      <c r="M1374" s="145"/>
      <c r="N1374" s="145"/>
      <c r="O1374" s="145"/>
      <c r="P1374" s="145">
        <f t="shared" si="374"/>
        <v>71450</v>
      </c>
      <c r="Q1374" s="145">
        <v>71450</v>
      </c>
      <c r="R1374" s="3"/>
      <c r="S1374" s="145"/>
      <c r="T1374" s="145"/>
      <c r="U1374" s="145"/>
      <c r="V1374" s="145"/>
      <c r="W1374" s="145"/>
      <c r="X1374" s="145"/>
      <c r="Y1374" s="145"/>
      <c r="Z1374" s="145"/>
      <c r="AA1374" s="145"/>
      <c r="AB1374" s="145"/>
      <c r="AC1374" s="145"/>
      <c r="AD1374" s="145"/>
      <c r="AE1374" s="145"/>
      <c r="AF1374" s="35">
        <v>2025</v>
      </c>
      <c r="AG1374" s="259"/>
      <c r="AH1374" s="29">
        <v>1305</v>
      </c>
      <c r="AI1374" s="29" t="s">
        <v>155</v>
      </c>
      <c r="AJ1374" s="29" t="str">
        <f t="shared" si="370"/>
        <v>1305.</v>
      </c>
      <c r="AL1374" s="30"/>
    </row>
    <row r="1375" spans="1:38" ht="22.5" customHeight="1" x14ac:dyDescent="0.25">
      <c r="A1375" s="143" t="str">
        <f t="shared" si="367"/>
        <v>1306.</v>
      </c>
      <c r="B1375" s="71" t="s">
        <v>1512</v>
      </c>
      <c r="C1375" s="52">
        <v>1962</v>
      </c>
      <c r="D1375" s="220" t="s">
        <v>3015</v>
      </c>
      <c r="E1375" s="143" t="s">
        <v>3017</v>
      </c>
      <c r="F1375" s="58">
        <v>2</v>
      </c>
      <c r="G1375" s="58">
        <v>2</v>
      </c>
      <c r="H1375" s="145">
        <v>695.3</v>
      </c>
      <c r="I1375" s="145">
        <v>299.60000000000002</v>
      </c>
      <c r="J1375" s="145">
        <v>463.7</v>
      </c>
      <c r="K1375" s="3">
        <v>18</v>
      </c>
      <c r="L1375" s="145">
        <f t="shared" si="373"/>
        <v>5230741.8999999994</v>
      </c>
      <c r="M1375" s="145"/>
      <c r="N1375" s="145"/>
      <c r="O1375" s="145"/>
      <c r="P1375" s="145">
        <f t="shared" si="374"/>
        <v>5230741.8999999994</v>
      </c>
      <c r="Q1375" s="145"/>
      <c r="R1375" s="3"/>
      <c r="S1375" s="145"/>
      <c r="T1375" s="145">
        <v>695.3</v>
      </c>
      <c r="U1375" s="145">
        <f t="shared" ref="U1375:U1378" si="375">T1375*7523</f>
        <v>5230741.8999999994</v>
      </c>
      <c r="V1375" s="145"/>
      <c r="W1375" s="145"/>
      <c r="X1375" s="145"/>
      <c r="Y1375" s="145"/>
      <c r="Z1375" s="145"/>
      <c r="AA1375" s="145"/>
      <c r="AB1375" s="145"/>
      <c r="AC1375" s="145"/>
      <c r="AD1375" s="145"/>
      <c r="AE1375" s="145"/>
      <c r="AF1375" s="35">
        <v>2025</v>
      </c>
      <c r="AG1375" s="259"/>
      <c r="AH1375" s="29">
        <v>1306</v>
      </c>
      <c r="AI1375" s="29" t="s">
        <v>155</v>
      </c>
      <c r="AJ1375" s="29" t="str">
        <f t="shared" si="370"/>
        <v>1306.</v>
      </c>
      <c r="AL1375" s="30"/>
    </row>
    <row r="1376" spans="1:38" ht="22.5" customHeight="1" x14ac:dyDescent="0.25">
      <c r="A1376" s="143" t="str">
        <f t="shared" si="367"/>
        <v>1307.</v>
      </c>
      <c r="B1376" s="71" t="s">
        <v>1514</v>
      </c>
      <c r="C1376" s="52">
        <v>1929</v>
      </c>
      <c r="D1376" s="220">
        <v>2016</v>
      </c>
      <c r="E1376" s="143" t="s">
        <v>3017</v>
      </c>
      <c r="F1376" s="58">
        <v>2</v>
      </c>
      <c r="G1376" s="58">
        <v>2</v>
      </c>
      <c r="H1376" s="145">
        <v>430.6</v>
      </c>
      <c r="I1376" s="145">
        <v>298.7</v>
      </c>
      <c r="J1376" s="145">
        <v>298.7</v>
      </c>
      <c r="K1376" s="3">
        <v>24</v>
      </c>
      <c r="L1376" s="145">
        <f t="shared" si="373"/>
        <v>3239403.8000000003</v>
      </c>
      <c r="M1376" s="145"/>
      <c r="N1376" s="145"/>
      <c r="O1376" s="145"/>
      <c r="P1376" s="145">
        <f t="shared" si="374"/>
        <v>3239403.8000000003</v>
      </c>
      <c r="Q1376" s="145"/>
      <c r="R1376" s="3"/>
      <c r="S1376" s="145"/>
      <c r="T1376" s="145">
        <v>430.6</v>
      </c>
      <c r="U1376" s="145">
        <f t="shared" si="375"/>
        <v>3239403.8000000003</v>
      </c>
      <c r="V1376" s="145"/>
      <c r="W1376" s="145"/>
      <c r="X1376" s="145"/>
      <c r="Y1376" s="145"/>
      <c r="Z1376" s="145"/>
      <c r="AA1376" s="145"/>
      <c r="AB1376" s="145"/>
      <c r="AC1376" s="145"/>
      <c r="AD1376" s="145"/>
      <c r="AE1376" s="145"/>
      <c r="AF1376" s="35">
        <v>2025</v>
      </c>
      <c r="AG1376" s="259"/>
      <c r="AH1376" s="29">
        <v>1307</v>
      </c>
      <c r="AI1376" s="29" t="s">
        <v>155</v>
      </c>
      <c r="AJ1376" s="29" t="str">
        <f t="shared" si="370"/>
        <v>1307.</v>
      </c>
      <c r="AL1376" s="30"/>
    </row>
    <row r="1377" spans="1:38" ht="22.5" customHeight="1" x14ac:dyDescent="0.25">
      <c r="A1377" s="143" t="str">
        <f t="shared" si="367"/>
        <v>1308.</v>
      </c>
      <c r="B1377" s="71" t="s">
        <v>1515</v>
      </c>
      <c r="C1377" s="52">
        <v>1929</v>
      </c>
      <c r="D1377" s="220">
        <v>2016</v>
      </c>
      <c r="E1377" s="143" t="s">
        <v>3017</v>
      </c>
      <c r="F1377" s="58">
        <v>2</v>
      </c>
      <c r="G1377" s="58">
        <v>2</v>
      </c>
      <c r="H1377" s="145">
        <v>219.6</v>
      </c>
      <c r="I1377" s="145">
        <v>139.5</v>
      </c>
      <c r="J1377" s="145">
        <v>139.5</v>
      </c>
      <c r="K1377" s="3">
        <v>18</v>
      </c>
      <c r="L1377" s="145">
        <f t="shared" si="373"/>
        <v>2701509.3000000003</v>
      </c>
      <c r="M1377" s="145"/>
      <c r="N1377" s="145"/>
      <c r="O1377" s="145"/>
      <c r="P1377" s="145">
        <f t="shared" si="374"/>
        <v>2701509.3000000003</v>
      </c>
      <c r="Q1377" s="145"/>
      <c r="R1377" s="3"/>
      <c r="S1377" s="145"/>
      <c r="T1377" s="145">
        <v>359.1</v>
      </c>
      <c r="U1377" s="145">
        <f t="shared" si="375"/>
        <v>2701509.3000000003</v>
      </c>
      <c r="V1377" s="145"/>
      <c r="W1377" s="145"/>
      <c r="X1377" s="145"/>
      <c r="Y1377" s="145"/>
      <c r="Z1377" s="145"/>
      <c r="AA1377" s="145"/>
      <c r="AB1377" s="145"/>
      <c r="AC1377" s="145"/>
      <c r="AD1377" s="145"/>
      <c r="AE1377" s="145"/>
      <c r="AF1377" s="35">
        <v>2025</v>
      </c>
      <c r="AG1377" s="259"/>
      <c r="AH1377" s="29">
        <v>1308</v>
      </c>
      <c r="AI1377" s="29" t="s">
        <v>155</v>
      </c>
      <c r="AJ1377" s="29" t="str">
        <f t="shared" si="370"/>
        <v>1308.</v>
      </c>
      <c r="AL1377" s="30"/>
    </row>
    <row r="1378" spans="1:38" ht="22.5" customHeight="1" x14ac:dyDescent="0.25">
      <c r="A1378" s="143" t="str">
        <f t="shared" si="367"/>
        <v>1309.</v>
      </c>
      <c r="B1378" s="71" t="s">
        <v>1881</v>
      </c>
      <c r="C1378" s="52">
        <v>1946</v>
      </c>
      <c r="D1378" s="220">
        <v>2016</v>
      </c>
      <c r="E1378" s="143" t="s">
        <v>3017</v>
      </c>
      <c r="F1378" s="58">
        <v>2</v>
      </c>
      <c r="G1378" s="58">
        <v>2</v>
      </c>
      <c r="H1378" s="145">
        <v>491.2</v>
      </c>
      <c r="I1378" s="145">
        <v>319.39999999999998</v>
      </c>
      <c r="J1378" s="145">
        <v>319.39999999999998</v>
      </c>
      <c r="K1378" s="3">
        <v>24</v>
      </c>
      <c r="L1378" s="145">
        <f t="shared" si="373"/>
        <v>3695297.6</v>
      </c>
      <c r="M1378" s="145"/>
      <c r="N1378" s="145"/>
      <c r="O1378" s="145"/>
      <c r="P1378" s="145">
        <f t="shared" si="374"/>
        <v>3695297.6</v>
      </c>
      <c r="Q1378" s="145"/>
      <c r="R1378" s="3"/>
      <c r="S1378" s="145"/>
      <c r="T1378" s="145">
        <v>491.2</v>
      </c>
      <c r="U1378" s="145">
        <f t="shared" si="375"/>
        <v>3695297.6</v>
      </c>
      <c r="V1378" s="145"/>
      <c r="W1378" s="145"/>
      <c r="X1378" s="145"/>
      <c r="Y1378" s="145"/>
      <c r="Z1378" s="145"/>
      <c r="AA1378" s="145"/>
      <c r="AB1378" s="145"/>
      <c r="AC1378" s="145"/>
      <c r="AD1378" s="145"/>
      <c r="AE1378" s="145"/>
      <c r="AF1378" s="35">
        <v>2025</v>
      </c>
      <c r="AG1378" s="259"/>
      <c r="AH1378" s="29">
        <v>1309</v>
      </c>
      <c r="AI1378" s="29" t="s">
        <v>155</v>
      </c>
      <c r="AJ1378" s="29" t="str">
        <f t="shared" si="370"/>
        <v>1309.</v>
      </c>
      <c r="AL1378" s="30"/>
    </row>
    <row r="1379" spans="1:38" ht="22.5" customHeight="1" x14ac:dyDescent="0.25">
      <c r="A1379" s="143" t="str">
        <f t="shared" si="367"/>
        <v>1310.</v>
      </c>
      <c r="B1379" s="71" t="s">
        <v>87</v>
      </c>
      <c r="C1379" s="52">
        <v>1936</v>
      </c>
      <c r="D1379" s="220" t="s">
        <v>3015</v>
      </c>
      <c r="E1379" s="220" t="s">
        <v>3018</v>
      </c>
      <c r="F1379" s="52">
        <v>2</v>
      </c>
      <c r="G1379" s="52">
        <v>1</v>
      </c>
      <c r="H1379" s="145">
        <v>475.8</v>
      </c>
      <c r="I1379" s="145">
        <v>274.2</v>
      </c>
      <c r="J1379" s="145">
        <v>274.2</v>
      </c>
      <c r="K1379" s="3">
        <v>18</v>
      </c>
      <c r="L1379" s="145">
        <f t="shared" si="373"/>
        <v>28580</v>
      </c>
      <c r="M1379" s="145"/>
      <c r="N1379" s="145"/>
      <c r="O1379" s="145"/>
      <c r="P1379" s="145">
        <f t="shared" si="374"/>
        <v>28580</v>
      </c>
      <c r="Q1379" s="145">
        <v>28580</v>
      </c>
      <c r="R1379" s="3"/>
      <c r="S1379" s="145"/>
      <c r="T1379" s="145"/>
      <c r="U1379" s="145"/>
      <c r="V1379" s="145"/>
      <c r="W1379" s="145"/>
      <c r="X1379" s="145"/>
      <c r="Y1379" s="145"/>
      <c r="Z1379" s="145"/>
      <c r="AA1379" s="145"/>
      <c r="AB1379" s="145"/>
      <c r="AC1379" s="145"/>
      <c r="AD1379" s="145"/>
      <c r="AE1379" s="145"/>
      <c r="AF1379" s="35">
        <v>2025</v>
      </c>
      <c r="AG1379" s="259"/>
      <c r="AH1379" s="29">
        <v>1310</v>
      </c>
      <c r="AI1379" s="29" t="s">
        <v>155</v>
      </c>
      <c r="AJ1379" s="29" t="str">
        <f t="shared" si="370"/>
        <v>1310.</v>
      </c>
      <c r="AL1379" s="30"/>
    </row>
    <row r="1380" spans="1:38" ht="22.5" customHeight="1" x14ac:dyDescent="0.25">
      <c r="A1380" s="143" t="str">
        <f t="shared" si="367"/>
        <v>1311.</v>
      </c>
      <c r="B1380" s="71" t="s">
        <v>3134</v>
      </c>
      <c r="C1380" s="52">
        <v>1994</v>
      </c>
      <c r="D1380" s="220" t="s">
        <v>3015</v>
      </c>
      <c r="E1380" s="143" t="s">
        <v>3017</v>
      </c>
      <c r="F1380" s="58">
        <v>3</v>
      </c>
      <c r="G1380" s="58">
        <v>2</v>
      </c>
      <c r="H1380" s="145">
        <v>1445.9</v>
      </c>
      <c r="I1380" s="145">
        <v>729.8</v>
      </c>
      <c r="J1380" s="145">
        <v>729.8</v>
      </c>
      <c r="K1380" s="3">
        <v>51</v>
      </c>
      <c r="L1380" s="145">
        <f t="shared" ref="L1380:L1396" si="376">Q1380+S1380+U1380+W1380+Y1380+AA1380+AD1380+AE1380</f>
        <v>943670</v>
      </c>
      <c r="M1380" s="145"/>
      <c r="N1380" s="145"/>
      <c r="O1380" s="145"/>
      <c r="P1380" s="145">
        <f t="shared" ref="P1380:P1396" si="377">L1380</f>
        <v>943670</v>
      </c>
      <c r="Q1380" s="145">
        <v>943670</v>
      </c>
      <c r="R1380" s="3"/>
      <c r="S1380" s="145"/>
      <c r="T1380" s="145"/>
      <c r="U1380" s="145"/>
      <c r="V1380" s="145"/>
      <c r="W1380" s="145"/>
      <c r="X1380" s="145"/>
      <c r="Y1380" s="145"/>
      <c r="Z1380" s="145"/>
      <c r="AA1380" s="145"/>
      <c r="AB1380" s="145"/>
      <c r="AC1380" s="145"/>
      <c r="AD1380" s="145"/>
      <c r="AE1380" s="145"/>
      <c r="AF1380" s="35">
        <v>2025</v>
      </c>
      <c r="AG1380" s="259"/>
      <c r="AH1380" s="29">
        <v>1311</v>
      </c>
      <c r="AI1380" s="29" t="s">
        <v>155</v>
      </c>
      <c r="AJ1380" s="29" t="str">
        <f t="shared" si="370"/>
        <v>1311.</v>
      </c>
      <c r="AL1380" s="30"/>
    </row>
    <row r="1381" spans="1:38" ht="22.5" customHeight="1" x14ac:dyDescent="0.25">
      <c r="A1381" s="143" t="str">
        <f t="shared" si="367"/>
        <v>1312.</v>
      </c>
      <c r="B1381" s="54" t="s">
        <v>581</v>
      </c>
      <c r="C1381" s="52">
        <v>1988</v>
      </c>
      <c r="D1381" s="220" t="s">
        <v>3015</v>
      </c>
      <c r="E1381" s="220" t="s">
        <v>3016</v>
      </c>
      <c r="F1381" s="58">
        <v>5</v>
      </c>
      <c r="G1381" s="58">
        <v>4</v>
      </c>
      <c r="H1381" s="145">
        <v>4407.5</v>
      </c>
      <c r="I1381" s="145">
        <v>2653</v>
      </c>
      <c r="J1381" s="145">
        <v>2653</v>
      </c>
      <c r="K1381" s="3">
        <v>139</v>
      </c>
      <c r="L1381" s="145">
        <f t="shared" ref="L1381:L1395" si="378">Q1381+S1381+U1381+W1381+Y1381+AA1381+AD1381+AE1381</f>
        <v>491576</v>
      </c>
      <c r="M1381" s="145"/>
      <c r="N1381" s="145"/>
      <c r="O1381" s="145"/>
      <c r="P1381" s="145">
        <f t="shared" ref="P1381:P1395" si="379">L1381</f>
        <v>491576</v>
      </c>
      <c r="Q1381" s="145">
        <v>491576</v>
      </c>
      <c r="R1381" s="3"/>
      <c r="S1381" s="145"/>
      <c r="T1381" s="145"/>
      <c r="U1381" s="145"/>
      <c r="V1381" s="145"/>
      <c r="W1381" s="145"/>
      <c r="X1381" s="145"/>
      <c r="Y1381" s="145"/>
      <c r="Z1381" s="145"/>
      <c r="AA1381" s="145"/>
      <c r="AB1381" s="145"/>
      <c r="AC1381" s="145"/>
      <c r="AD1381" s="145"/>
      <c r="AE1381" s="145"/>
      <c r="AF1381" s="35">
        <v>2025</v>
      </c>
      <c r="AG1381" s="259"/>
      <c r="AH1381" s="29">
        <v>1312</v>
      </c>
      <c r="AI1381" s="29" t="s">
        <v>155</v>
      </c>
      <c r="AJ1381" s="29" t="str">
        <f t="shared" si="370"/>
        <v>1312.</v>
      </c>
    </row>
    <row r="1382" spans="1:38" ht="22.5" customHeight="1" x14ac:dyDescent="0.25">
      <c r="A1382" s="143" t="str">
        <f t="shared" si="367"/>
        <v>1313.</v>
      </c>
      <c r="B1382" s="54" t="s">
        <v>84</v>
      </c>
      <c r="C1382" s="52">
        <v>1961</v>
      </c>
      <c r="D1382" s="220" t="s">
        <v>3015</v>
      </c>
      <c r="E1382" s="143" t="s">
        <v>3017</v>
      </c>
      <c r="F1382" s="58">
        <v>2</v>
      </c>
      <c r="G1382" s="58">
        <v>2</v>
      </c>
      <c r="H1382" s="145">
        <v>698.21</v>
      </c>
      <c r="I1382" s="145">
        <v>353</v>
      </c>
      <c r="J1382" s="145">
        <v>328.2</v>
      </c>
      <c r="K1382" s="3">
        <v>22</v>
      </c>
      <c r="L1382" s="145">
        <f t="shared" si="378"/>
        <v>384744</v>
      </c>
      <c r="M1382" s="145"/>
      <c r="N1382" s="145"/>
      <c r="O1382" s="145"/>
      <c r="P1382" s="145">
        <f t="shared" si="379"/>
        <v>384744</v>
      </c>
      <c r="Q1382" s="145">
        <v>384744</v>
      </c>
      <c r="R1382" s="3"/>
      <c r="S1382" s="145"/>
      <c r="T1382" s="145"/>
      <c r="U1382" s="145"/>
      <c r="V1382" s="145"/>
      <c r="W1382" s="145"/>
      <c r="X1382" s="145"/>
      <c r="Y1382" s="145"/>
      <c r="Z1382" s="145"/>
      <c r="AA1382" s="145"/>
      <c r="AB1382" s="145"/>
      <c r="AC1382" s="145"/>
      <c r="AD1382" s="145"/>
      <c r="AE1382" s="145"/>
      <c r="AF1382" s="35">
        <v>2025</v>
      </c>
      <c r="AG1382" s="259"/>
      <c r="AH1382" s="29">
        <v>1313</v>
      </c>
      <c r="AI1382" s="29" t="s">
        <v>155</v>
      </c>
      <c r="AJ1382" s="29" t="str">
        <f t="shared" si="370"/>
        <v>1313.</v>
      </c>
      <c r="AL1382" s="29"/>
    </row>
    <row r="1383" spans="1:38" ht="22.5" customHeight="1" x14ac:dyDescent="0.25">
      <c r="A1383" s="143" t="str">
        <f t="shared" si="367"/>
        <v>1314.</v>
      </c>
      <c r="B1383" s="71" t="s">
        <v>550</v>
      </c>
      <c r="C1383" s="52">
        <v>1912</v>
      </c>
      <c r="D1383" s="220" t="s">
        <v>3015</v>
      </c>
      <c r="E1383" s="143" t="s">
        <v>3017</v>
      </c>
      <c r="F1383" s="52">
        <v>2</v>
      </c>
      <c r="G1383" s="52">
        <v>2</v>
      </c>
      <c r="H1383" s="145">
        <v>640.35</v>
      </c>
      <c r="I1383" s="145">
        <v>390.2</v>
      </c>
      <c r="J1383" s="145">
        <v>390.2</v>
      </c>
      <c r="K1383" s="3">
        <v>21</v>
      </c>
      <c r="L1383" s="145">
        <f t="shared" si="378"/>
        <v>215670</v>
      </c>
      <c r="M1383" s="145"/>
      <c r="N1383" s="145"/>
      <c r="O1383" s="145"/>
      <c r="P1383" s="145">
        <f t="shared" si="379"/>
        <v>215670</v>
      </c>
      <c r="Q1383" s="145">
        <v>215670</v>
      </c>
      <c r="R1383" s="3"/>
      <c r="S1383" s="145"/>
      <c r="T1383" s="145"/>
      <c r="U1383" s="145"/>
      <c r="V1383" s="145"/>
      <c r="W1383" s="145"/>
      <c r="X1383" s="145"/>
      <c r="Y1383" s="145"/>
      <c r="Z1383" s="145"/>
      <c r="AA1383" s="145"/>
      <c r="AB1383" s="145"/>
      <c r="AC1383" s="145"/>
      <c r="AD1383" s="145"/>
      <c r="AE1383" s="145"/>
      <c r="AF1383" s="35">
        <v>2025</v>
      </c>
      <c r="AG1383" s="259"/>
      <c r="AH1383" s="29">
        <v>1314</v>
      </c>
      <c r="AI1383" s="29" t="s">
        <v>155</v>
      </c>
      <c r="AJ1383" s="29" t="str">
        <f t="shared" si="370"/>
        <v>1314.</v>
      </c>
      <c r="AL1383" s="30"/>
    </row>
    <row r="1384" spans="1:38" ht="22.5" customHeight="1" x14ac:dyDescent="0.25">
      <c r="A1384" s="143" t="str">
        <f t="shared" si="367"/>
        <v>1315.</v>
      </c>
      <c r="B1384" s="71" t="s">
        <v>85</v>
      </c>
      <c r="C1384" s="52">
        <v>1958</v>
      </c>
      <c r="D1384" s="220" t="s">
        <v>3015</v>
      </c>
      <c r="E1384" s="143" t="s">
        <v>3017</v>
      </c>
      <c r="F1384" s="52">
        <v>2</v>
      </c>
      <c r="G1384" s="52">
        <v>2</v>
      </c>
      <c r="H1384" s="145">
        <v>565.9</v>
      </c>
      <c r="I1384" s="145">
        <v>353</v>
      </c>
      <c r="J1384" s="145">
        <v>328.2</v>
      </c>
      <c r="K1384" s="3">
        <v>34</v>
      </c>
      <c r="L1384" s="145">
        <f t="shared" si="378"/>
        <v>200060</v>
      </c>
      <c r="M1384" s="145"/>
      <c r="N1384" s="145"/>
      <c r="O1384" s="145"/>
      <c r="P1384" s="145">
        <f t="shared" si="379"/>
        <v>200060</v>
      </c>
      <c r="Q1384" s="145">
        <v>200060</v>
      </c>
      <c r="R1384" s="3"/>
      <c r="S1384" s="145"/>
      <c r="T1384" s="145"/>
      <c r="U1384" s="145"/>
      <c r="V1384" s="145"/>
      <c r="W1384" s="145"/>
      <c r="X1384" s="145"/>
      <c r="Y1384" s="145"/>
      <c r="Z1384" s="145"/>
      <c r="AA1384" s="145"/>
      <c r="AB1384" s="145"/>
      <c r="AC1384" s="145"/>
      <c r="AD1384" s="145"/>
      <c r="AE1384" s="145"/>
      <c r="AF1384" s="35">
        <v>2025</v>
      </c>
      <c r="AG1384" s="259"/>
      <c r="AH1384" s="29">
        <v>1315</v>
      </c>
      <c r="AI1384" s="29" t="s">
        <v>155</v>
      </c>
      <c r="AJ1384" s="29" t="str">
        <f t="shared" si="370"/>
        <v>1315.</v>
      </c>
      <c r="AL1384" s="30"/>
    </row>
    <row r="1385" spans="1:38" ht="22.5" customHeight="1" x14ac:dyDescent="0.25">
      <c r="A1385" s="143" t="str">
        <f t="shared" si="367"/>
        <v>1316.</v>
      </c>
      <c r="B1385" s="71" t="s">
        <v>551</v>
      </c>
      <c r="C1385" s="52">
        <v>1986</v>
      </c>
      <c r="D1385" s="220" t="s">
        <v>3015</v>
      </c>
      <c r="E1385" s="143" t="s">
        <v>3017</v>
      </c>
      <c r="F1385" s="52">
        <v>2</v>
      </c>
      <c r="G1385" s="52">
        <v>3</v>
      </c>
      <c r="H1385" s="145">
        <v>288.2</v>
      </c>
      <c r="I1385" s="145">
        <v>179.2</v>
      </c>
      <c r="J1385" s="145">
        <v>179.2</v>
      </c>
      <c r="K1385" s="3">
        <v>14</v>
      </c>
      <c r="L1385" s="145">
        <f t="shared" si="378"/>
        <v>338910</v>
      </c>
      <c r="M1385" s="145"/>
      <c r="N1385" s="145"/>
      <c r="O1385" s="145"/>
      <c r="P1385" s="145">
        <f t="shared" si="379"/>
        <v>338910</v>
      </c>
      <c r="Q1385" s="145">
        <v>338910</v>
      </c>
      <c r="R1385" s="3"/>
      <c r="S1385" s="145"/>
      <c r="T1385" s="145"/>
      <c r="U1385" s="145"/>
      <c r="V1385" s="145"/>
      <c r="W1385" s="145"/>
      <c r="X1385" s="145"/>
      <c r="Y1385" s="145"/>
      <c r="Z1385" s="145"/>
      <c r="AA1385" s="145"/>
      <c r="AB1385" s="145"/>
      <c r="AC1385" s="145"/>
      <c r="AD1385" s="145"/>
      <c r="AE1385" s="145"/>
      <c r="AF1385" s="35">
        <v>2025</v>
      </c>
      <c r="AG1385" s="259"/>
      <c r="AH1385" s="29">
        <v>1316</v>
      </c>
      <c r="AI1385" s="29" t="s">
        <v>155</v>
      </c>
      <c r="AJ1385" s="29" t="str">
        <f t="shared" si="370"/>
        <v>1316.</v>
      </c>
      <c r="AL1385" s="30"/>
    </row>
    <row r="1386" spans="1:38" ht="22.5" customHeight="1" x14ac:dyDescent="0.25">
      <c r="A1386" s="143" t="str">
        <f t="shared" si="367"/>
        <v>1317.</v>
      </c>
      <c r="B1386" s="71" t="s">
        <v>552</v>
      </c>
      <c r="C1386" s="52">
        <v>1950</v>
      </c>
      <c r="D1386" s="220" t="s">
        <v>3015</v>
      </c>
      <c r="E1386" s="143" t="s">
        <v>3017</v>
      </c>
      <c r="F1386" s="52">
        <v>2</v>
      </c>
      <c r="G1386" s="52">
        <v>1</v>
      </c>
      <c r="H1386" s="145">
        <v>182.07</v>
      </c>
      <c r="I1386" s="145">
        <v>129</v>
      </c>
      <c r="J1386" s="145">
        <v>101.2</v>
      </c>
      <c r="K1386" s="3">
        <v>10</v>
      </c>
      <c r="L1386" s="145">
        <f t="shared" si="378"/>
        <v>138074</v>
      </c>
      <c r="M1386" s="145"/>
      <c r="N1386" s="145"/>
      <c r="O1386" s="145"/>
      <c r="P1386" s="145">
        <f t="shared" si="379"/>
        <v>138074</v>
      </c>
      <c r="Q1386" s="145">
        <v>138074</v>
      </c>
      <c r="R1386" s="3"/>
      <c r="S1386" s="145"/>
      <c r="T1386" s="145"/>
      <c r="U1386" s="145"/>
      <c r="V1386" s="145"/>
      <c r="W1386" s="145"/>
      <c r="X1386" s="145"/>
      <c r="Y1386" s="145"/>
      <c r="Z1386" s="145"/>
      <c r="AA1386" s="145"/>
      <c r="AB1386" s="145"/>
      <c r="AC1386" s="145"/>
      <c r="AD1386" s="145"/>
      <c r="AE1386" s="145"/>
      <c r="AF1386" s="35">
        <v>2025</v>
      </c>
      <c r="AG1386" s="259"/>
      <c r="AH1386" s="29">
        <v>1317</v>
      </c>
      <c r="AI1386" s="29" t="s">
        <v>155</v>
      </c>
      <c r="AJ1386" s="29" t="str">
        <f t="shared" si="370"/>
        <v>1317.</v>
      </c>
      <c r="AL1386" s="30"/>
    </row>
    <row r="1387" spans="1:38" ht="22.5" customHeight="1" x14ac:dyDescent="0.25">
      <c r="A1387" s="143" t="str">
        <f t="shared" si="367"/>
        <v>1318.</v>
      </c>
      <c r="B1387" s="54" t="s">
        <v>72</v>
      </c>
      <c r="C1387" s="52">
        <v>1969</v>
      </c>
      <c r="D1387" s="220" t="s">
        <v>3015</v>
      </c>
      <c r="E1387" s="143" t="s">
        <v>3017</v>
      </c>
      <c r="F1387" s="58">
        <v>2</v>
      </c>
      <c r="G1387" s="58">
        <v>1</v>
      </c>
      <c r="H1387" s="145">
        <v>325.5</v>
      </c>
      <c r="I1387" s="145">
        <v>319.5</v>
      </c>
      <c r="J1387" s="145">
        <v>211.4</v>
      </c>
      <c r="K1387" s="3">
        <v>14</v>
      </c>
      <c r="L1387" s="145">
        <f t="shared" si="378"/>
        <v>123240</v>
      </c>
      <c r="M1387" s="145"/>
      <c r="N1387" s="145"/>
      <c r="O1387" s="145"/>
      <c r="P1387" s="145">
        <f t="shared" si="379"/>
        <v>123240</v>
      </c>
      <c r="Q1387" s="145">
        <v>123240</v>
      </c>
      <c r="R1387" s="3"/>
      <c r="S1387" s="145"/>
      <c r="T1387" s="145"/>
      <c r="U1387" s="145"/>
      <c r="V1387" s="145"/>
      <c r="W1387" s="145"/>
      <c r="X1387" s="145"/>
      <c r="Y1387" s="145"/>
      <c r="Z1387" s="145"/>
      <c r="AA1387" s="145"/>
      <c r="AB1387" s="145"/>
      <c r="AC1387" s="145"/>
      <c r="AD1387" s="145"/>
      <c r="AE1387" s="145"/>
      <c r="AF1387" s="35">
        <v>2025</v>
      </c>
      <c r="AG1387" s="259"/>
      <c r="AH1387" s="29">
        <v>1318</v>
      </c>
      <c r="AI1387" s="29" t="s">
        <v>155</v>
      </c>
      <c r="AJ1387" s="29" t="str">
        <f t="shared" si="370"/>
        <v>1318.</v>
      </c>
      <c r="AL1387" s="29"/>
    </row>
    <row r="1388" spans="1:38" ht="22.5" customHeight="1" x14ac:dyDescent="0.25">
      <c r="A1388" s="143" t="str">
        <f t="shared" si="367"/>
        <v>1319.</v>
      </c>
      <c r="B1388" s="71" t="s">
        <v>563</v>
      </c>
      <c r="C1388" s="52">
        <v>1965</v>
      </c>
      <c r="D1388" s="220" t="s">
        <v>3015</v>
      </c>
      <c r="E1388" s="220" t="s">
        <v>3018</v>
      </c>
      <c r="F1388" s="52">
        <v>2</v>
      </c>
      <c r="G1388" s="52">
        <v>1</v>
      </c>
      <c r="H1388" s="145">
        <v>462.7</v>
      </c>
      <c r="I1388" s="145">
        <v>257.7</v>
      </c>
      <c r="J1388" s="145">
        <v>257.7</v>
      </c>
      <c r="K1388" s="3">
        <v>26</v>
      </c>
      <c r="L1388" s="145">
        <f t="shared" si="378"/>
        <v>114320</v>
      </c>
      <c r="M1388" s="145"/>
      <c r="N1388" s="145"/>
      <c r="O1388" s="145"/>
      <c r="P1388" s="145">
        <f t="shared" si="379"/>
        <v>114320</v>
      </c>
      <c r="Q1388" s="145">
        <v>114320</v>
      </c>
      <c r="R1388" s="3"/>
      <c r="S1388" s="145"/>
      <c r="T1388" s="145"/>
      <c r="U1388" s="145"/>
      <c r="V1388" s="145"/>
      <c r="W1388" s="145"/>
      <c r="X1388" s="145"/>
      <c r="Y1388" s="145"/>
      <c r="Z1388" s="145"/>
      <c r="AA1388" s="145"/>
      <c r="AB1388" s="145"/>
      <c r="AC1388" s="145"/>
      <c r="AD1388" s="145"/>
      <c r="AE1388" s="145"/>
      <c r="AF1388" s="35">
        <v>2025</v>
      </c>
      <c r="AG1388" s="259"/>
      <c r="AH1388" s="29">
        <v>1319</v>
      </c>
      <c r="AI1388" s="29" t="s">
        <v>155</v>
      </c>
      <c r="AJ1388" s="29" t="str">
        <f t="shared" si="370"/>
        <v>1319.</v>
      </c>
      <c r="AL1388" s="30"/>
    </row>
    <row r="1389" spans="1:38" ht="22.5" customHeight="1" x14ac:dyDescent="0.25">
      <c r="A1389" s="143" t="str">
        <f t="shared" ref="A1389:A1403" si="380">AJ1389</f>
        <v>1320.</v>
      </c>
      <c r="B1389" s="76" t="s">
        <v>545</v>
      </c>
      <c r="C1389" s="52">
        <v>1980</v>
      </c>
      <c r="D1389" s="220" t="s">
        <v>3015</v>
      </c>
      <c r="E1389" s="143" t="s">
        <v>3017</v>
      </c>
      <c r="F1389" s="58">
        <v>3</v>
      </c>
      <c r="G1389" s="58">
        <v>2</v>
      </c>
      <c r="H1389" s="145">
        <v>855.7</v>
      </c>
      <c r="I1389" s="145">
        <v>501.2</v>
      </c>
      <c r="J1389" s="145">
        <v>501.2</v>
      </c>
      <c r="K1389" s="3">
        <v>45</v>
      </c>
      <c r="L1389" s="145">
        <f t="shared" si="378"/>
        <v>502203</v>
      </c>
      <c r="M1389" s="145"/>
      <c r="N1389" s="145"/>
      <c r="O1389" s="145"/>
      <c r="P1389" s="145">
        <f t="shared" si="379"/>
        <v>502203</v>
      </c>
      <c r="Q1389" s="145">
        <v>502203</v>
      </c>
      <c r="R1389" s="3"/>
      <c r="S1389" s="145"/>
      <c r="T1389" s="145"/>
      <c r="U1389" s="145"/>
      <c r="V1389" s="145"/>
      <c r="W1389" s="145"/>
      <c r="X1389" s="145"/>
      <c r="Y1389" s="145"/>
      <c r="Z1389" s="145"/>
      <c r="AA1389" s="145"/>
      <c r="AB1389" s="145"/>
      <c r="AC1389" s="145"/>
      <c r="AD1389" s="145"/>
      <c r="AE1389" s="145"/>
      <c r="AF1389" s="35">
        <v>2025</v>
      </c>
      <c r="AG1389" s="259"/>
      <c r="AH1389" s="29">
        <v>1320</v>
      </c>
      <c r="AI1389" s="29" t="s">
        <v>155</v>
      </c>
      <c r="AJ1389" s="29" t="str">
        <f t="shared" si="370"/>
        <v>1320.</v>
      </c>
      <c r="AL1389" s="30"/>
    </row>
    <row r="1390" spans="1:38" ht="22.5" customHeight="1" x14ac:dyDescent="0.25">
      <c r="A1390" s="143" t="str">
        <f t="shared" si="380"/>
        <v>1321.</v>
      </c>
      <c r="B1390" s="76" t="s">
        <v>546</v>
      </c>
      <c r="C1390" s="52">
        <v>1980</v>
      </c>
      <c r="D1390" s="220" t="s">
        <v>3015</v>
      </c>
      <c r="E1390" s="143" t="s">
        <v>3017</v>
      </c>
      <c r="F1390" s="58">
        <v>3</v>
      </c>
      <c r="G1390" s="58">
        <v>2</v>
      </c>
      <c r="H1390" s="145">
        <v>855.7</v>
      </c>
      <c r="I1390" s="145">
        <v>501.2</v>
      </c>
      <c r="J1390" s="145">
        <v>501.2</v>
      </c>
      <c r="K1390" s="3">
        <v>37</v>
      </c>
      <c r="L1390" s="145">
        <f t="shared" si="378"/>
        <v>502203</v>
      </c>
      <c r="M1390" s="145"/>
      <c r="N1390" s="145"/>
      <c r="O1390" s="145"/>
      <c r="P1390" s="145">
        <f t="shared" si="379"/>
        <v>502203</v>
      </c>
      <c r="Q1390" s="145">
        <v>502203</v>
      </c>
      <c r="R1390" s="3"/>
      <c r="S1390" s="145"/>
      <c r="T1390" s="145"/>
      <c r="U1390" s="145"/>
      <c r="V1390" s="145"/>
      <c r="W1390" s="145"/>
      <c r="X1390" s="145"/>
      <c r="Y1390" s="145"/>
      <c r="Z1390" s="145"/>
      <c r="AA1390" s="145"/>
      <c r="AB1390" s="145"/>
      <c r="AC1390" s="145"/>
      <c r="AD1390" s="145"/>
      <c r="AE1390" s="145"/>
      <c r="AF1390" s="35">
        <v>2025</v>
      </c>
      <c r="AG1390" s="259"/>
      <c r="AH1390" s="29">
        <v>1321</v>
      </c>
      <c r="AI1390" s="29" t="s">
        <v>155</v>
      </c>
      <c r="AJ1390" s="29" t="str">
        <f t="shared" ref="AJ1390:AJ1403" si="381">CONCATENATE(AH1390,AI1390)</f>
        <v>1321.</v>
      </c>
      <c r="AL1390" s="30"/>
    </row>
    <row r="1391" spans="1:38" ht="22.5" customHeight="1" x14ac:dyDescent="0.25">
      <c r="A1391" s="143" t="str">
        <f t="shared" si="380"/>
        <v>1322.</v>
      </c>
      <c r="B1391" s="71" t="s">
        <v>564</v>
      </c>
      <c r="C1391" s="52">
        <v>1966</v>
      </c>
      <c r="D1391" s="220" t="s">
        <v>3015</v>
      </c>
      <c r="E1391" s="220" t="s">
        <v>3018</v>
      </c>
      <c r="F1391" s="52">
        <v>2</v>
      </c>
      <c r="G1391" s="52">
        <v>2</v>
      </c>
      <c r="H1391" s="145">
        <v>459.7</v>
      </c>
      <c r="I1391" s="145">
        <v>293.5</v>
      </c>
      <c r="J1391" s="145">
        <v>293.5</v>
      </c>
      <c r="K1391" s="3">
        <v>23</v>
      </c>
      <c r="L1391" s="145">
        <f t="shared" si="378"/>
        <v>171480</v>
      </c>
      <c r="M1391" s="145"/>
      <c r="N1391" s="145"/>
      <c r="O1391" s="145"/>
      <c r="P1391" s="145">
        <f t="shared" si="379"/>
        <v>171480</v>
      </c>
      <c r="Q1391" s="145">
        <v>171480</v>
      </c>
      <c r="R1391" s="3"/>
      <c r="S1391" s="145"/>
      <c r="T1391" s="145"/>
      <c r="U1391" s="145"/>
      <c r="V1391" s="145"/>
      <c r="W1391" s="145"/>
      <c r="X1391" s="145"/>
      <c r="Y1391" s="145"/>
      <c r="Z1391" s="145"/>
      <c r="AA1391" s="145"/>
      <c r="AB1391" s="145"/>
      <c r="AC1391" s="145"/>
      <c r="AD1391" s="145"/>
      <c r="AE1391" s="145"/>
      <c r="AF1391" s="35">
        <v>2025</v>
      </c>
      <c r="AG1391" s="259"/>
      <c r="AH1391" s="29">
        <v>1322</v>
      </c>
      <c r="AI1391" s="29" t="s">
        <v>155</v>
      </c>
      <c r="AJ1391" s="29" t="str">
        <f t="shared" si="381"/>
        <v>1322.</v>
      </c>
      <c r="AL1391" s="30"/>
    </row>
    <row r="1392" spans="1:38" ht="22.5" customHeight="1" x14ac:dyDescent="0.25">
      <c r="A1392" s="143" t="str">
        <f t="shared" si="380"/>
        <v>1323.</v>
      </c>
      <c r="B1392" s="54" t="s">
        <v>90</v>
      </c>
      <c r="C1392" s="52">
        <v>1980</v>
      </c>
      <c r="D1392" s="220" t="s">
        <v>3015</v>
      </c>
      <c r="E1392" s="143" t="s">
        <v>3017</v>
      </c>
      <c r="F1392" s="58">
        <v>2</v>
      </c>
      <c r="G1392" s="58">
        <v>2</v>
      </c>
      <c r="H1392" s="145">
        <v>497.4</v>
      </c>
      <c r="I1392" s="145">
        <v>497.4</v>
      </c>
      <c r="J1392" s="145">
        <v>363.5</v>
      </c>
      <c r="K1392" s="3">
        <v>32</v>
      </c>
      <c r="L1392" s="145">
        <f t="shared" si="378"/>
        <v>375360</v>
      </c>
      <c r="M1392" s="145"/>
      <c r="N1392" s="145"/>
      <c r="O1392" s="145"/>
      <c r="P1392" s="145">
        <f t="shared" si="379"/>
        <v>375360</v>
      </c>
      <c r="Q1392" s="145">
        <v>375360</v>
      </c>
      <c r="R1392" s="3"/>
      <c r="S1392" s="145"/>
      <c r="T1392" s="145"/>
      <c r="U1392" s="145"/>
      <c r="V1392" s="145"/>
      <c r="W1392" s="145"/>
      <c r="X1392" s="145"/>
      <c r="Y1392" s="145"/>
      <c r="Z1392" s="145"/>
      <c r="AA1392" s="145"/>
      <c r="AB1392" s="145"/>
      <c r="AC1392" s="145"/>
      <c r="AD1392" s="145"/>
      <c r="AE1392" s="145"/>
      <c r="AF1392" s="35">
        <v>2025</v>
      </c>
      <c r="AG1392" s="259"/>
      <c r="AH1392" s="29">
        <v>1323</v>
      </c>
      <c r="AI1392" s="29" t="s">
        <v>155</v>
      </c>
      <c r="AJ1392" s="29" t="str">
        <f t="shared" si="381"/>
        <v>1323.</v>
      </c>
      <c r="AL1392" s="29"/>
    </row>
    <row r="1393" spans="1:38" ht="22.5" customHeight="1" x14ac:dyDescent="0.25">
      <c r="A1393" s="143" t="str">
        <f t="shared" si="380"/>
        <v>1324.</v>
      </c>
      <c r="B1393" s="54" t="s">
        <v>556</v>
      </c>
      <c r="C1393" s="52">
        <v>2012</v>
      </c>
      <c r="D1393" s="220" t="s">
        <v>3015</v>
      </c>
      <c r="E1393" s="143" t="s">
        <v>3017</v>
      </c>
      <c r="F1393" s="58">
        <v>2</v>
      </c>
      <c r="G1393" s="58">
        <v>2</v>
      </c>
      <c r="H1393" s="145">
        <v>2629.2</v>
      </c>
      <c r="I1393" s="145">
        <v>2629.2</v>
      </c>
      <c r="J1393" s="145">
        <v>2629.2</v>
      </c>
      <c r="K1393" s="3">
        <v>69</v>
      </c>
      <c r="L1393" s="145">
        <f t="shared" si="378"/>
        <v>1795136.7000000002</v>
      </c>
      <c r="M1393" s="145"/>
      <c r="N1393" s="145"/>
      <c r="O1393" s="145"/>
      <c r="P1393" s="145">
        <f t="shared" si="379"/>
        <v>1795136.7000000002</v>
      </c>
      <c r="Q1393" s="145"/>
      <c r="R1393" s="3"/>
      <c r="S1393" s="145"/>
      <c r="T1393" s="145">
        <v>506.1</v>
      </c>
      <c r="U1393" s="145">
        <f>T1393*3547</f>
        <v>1795136.7000000002</v>
      </c>
      <c r="V1393" s="145"/>
      <c r="W1393" s="145"/>
      <c r="X1393" s="145"/>
      <c r="Y1393" s="145"/>
      <c r="Z1393" s="145"/>
      <c r="AA1393" s="145"/>
      <c r="AB1393" s="145"/>
      <c r="AC1393" s="145"/>
      <c r="AD1393" s="145"/>
      <c r="AE1393" s="145"/>
      <c r="AF1393" s="35">
        <v>2025</v>
      </c>
      <c r="AG1393" s="259"/>
      <c r="AH1393" s="29">
        <v>1324</v>
      </c>
      <c r="AI1393" s="29" t="s">
        <v>155</v>
      </c>
      <c r="AJ1393" s="29" t="str">
        <f t="shared" si="381"/>
        <v>1324.</v>
      </c>
      <c r="AL1393" s="29"/>
    </row>
    <row r="1394" spans="1:38" ht="22.5" customHeight="1" x14ac:dyDescent="0.25">
      <c r="A1394" s="143" t="str">
        <f t="shared" si="380"/>
        <v>1325.</v>
      </c>
      <c r="B1394" s="54" t="s">
        <v>91</v>
      </c>
      <c r="C1394" s="52">
        <v>1976</v>
      </c>
      <c r="D1394" s="220" t="s">
        <v>3015</v>
      </c>
      <c r="E1394" s="143" t="s">
        <v>3017</v>
      </c>
      <c r="F1394" s="58">
        <v>5</v>
      </c>
      <c r="G1394" s="58">
        <v>4</v>
      </c>
      <c r="H1394" s="145">
        <v>3304.7</v>
      </c>
      <c r="I1394" s="145">
        <v>2091.8000000000002</v>
      </c>
      <c r="J1394" s="145">
        <v>2091.8000000000002</v>
      </c>
      <c r="K1394" s="3">
        <v>140</v>
      </c>
      <c r="L1394" s="145">
        <f t="shared" si="378"/>
        <v>1689120</v>
      </c>
      <c r="M1394" s="145"/>
      <c r="N1394" s="145"/>
      <c r="O1394" s="145"/>
      <c r="P1394" s="145">
        <f t="shared" si="379"/>
        <v>1689120</v>
      </c>
      <c r="Q1394" s="145">
        <v>1689120</v>
      </c>
      <c r="R1394" s="3"/>
      <c r="S1394" s="145"/>
      <c r="T1394" s="145"/>
      <c r="U1394" s="145"/>
      <c r="V1394" s="145"/>
      <c r="W1394" s="145"/>
      <c r="X1394" s="145"/>
      <c r="Y1394" s="145"/>
      <c r="Z1394" s="145"/>
      <c r="AA1394" s="145"/>
      <c r="AB1394" s="145"/>
      <c r="AC1394" s="145"/>
      <c r="AD1394" s="145"/>
      <c r="AE1394" s="145"/>
      <c r="AF1394" s="35">
        <v>2025</v>
      </c>
      <c r="AG1394" s="259"/>
      <c r="AH1394" s="29">
        <v>1325</v>
      </c>
      <c r="AI1394" s="29" t="s">
        <v>155</v>
      </c>
      <c r="AJ1394" s="29" t="str">
        <f t="shared" si="381"/>
        <v>1325.</v>
      </c>
      <c r="AL1394" s="29"/>
    </row>
    <row r="1395" spans="1:38" ht="22.5" customHeight="1" x14ac:dyDescent="0.25">
      <c r="A1395" s="143" t="str">
        <f t="shared" si="380"/>
        <v>1326.</v>
      </c>
      <c r="B1395" s="71" t="s">
        <v>1532</v>
      </c>
      <c r="C1395" s="52">
        <v>2008</v>
      </c>
      <c r="D1395" s="220" t="s">
        <v>3015</v>
      </c>
      <c r="E1395" s="143" t="s">
        <v>3017</v>
      </c>
      <c r="F1395" s="52">
        <v>6</v>
      </c>
      <c r="G1395" s="52">
        <v>2</v>
      </c>
      <c r="H1395" s="145">
        <v>5636.9</v>
      </c>
      <c r="I1395" s="145">
        <v>5536.9</v>
      </c>
      <c r="J1395" s="145">
        <v>5536.9</v>
      </c>
      <c r="K1395" s="3">
        <v>122</v>
      </c>
      <c r="L1395" s="145">
        <f t="shared" si="378"/>
        <v>4256400</v>
      </c>
      <c r="M1395" s="145"/>
      <c r="N1395" s="145"/>
      <c r="O1395" s="145"/>
      <c r="P1395" s="145">
        <f t="shared" si="379"/>
        <v>4256400</v>
      </c>
      <c r="Q1395" s="145"/>
      <c r="R1395" s="3"/>
      <c r="S1395" s="145"/>
      <c r="T1395" s="145">
        <v>1200</v>
      </c>
      <c r="U1395" s="145">
        <f>T1395*3547</f>
        <v>4256400</v>
      </c>
      <c r="V1395" s="145"/>
      <c r="W1395" s="145"/>
      <c r="X1395" s="145"/>
      <c r="Y1395" s="145"/>
      <c r="Z1395" s="145"/>
      <c r="AA1395" s="145"/>
      <c r="AB1395" s="145"/>
      <c r="AC1395" s="145"/>
      <c r="AD1395" s="145"/>
      <c r="AE1395" s="145"/>
      <c r="AF1395" s="35">
        <v>2025</v>
      </c>
      <c r="AG1395" s="259"/>
      <c r="AH1395" s="29">
        <v>1326</v>
      </c>
      <c r="AI1395" s="29" t="s">
        <v>155</v>
      </c>
      <c r="AJ1395" s="29" t="str">
        <f t="shared" si="381"/>
        <v>1326.</v>
      </c>
      <c r="AL1395" s="30"/>
    </row>
    <row r="1396" spans="1:38" ht="22.5" customHeight="1" x14ac:dyDescent="0.25">
      <c r="A1396" s="143" t="str">
        <f t="shared" si="380"/>
        <v>1327.</v>
      </c>
      <c r="B1396" s="71" t="s">
        <v>1533</v>
      </c>
      <c r="C1396" s="52">
        <v>1994</v>
      </c>
      <c r="D1396" s="220" t="s">
        <v>3015</v>
      </c>
      <c r="E1396" s="220" t="s">
        <v>3016</v>
      </c>
      <c r="F1396" s="58">
        <v>5</v>
      </c>
      <c r="G1396" s="58">
        <v>2</v>
      </c>
      <c r="H1396" s="145">
        <v>2202.1999999999998</v>
      </c>
      <c r="I1396" s="145">
        <v>1278.8</v>
      </c>
      <c r="J1396" s="145">
        <v>1278.8</v>
      </c>
      <c r="K1396" s="3">
        <v>84</v>
      </c>
      <c r="L1396" s="145">
        <f t="shared" si="376"/>
        <v>2199140</v>
      </c>
      <c r="M1396" s="145"/>
      <c r="N1396" s="145"/>
      <c r="O1396" s="145"/>
      <c r="P1396" s="145">
        <f t="shared" si="377"/>
        <v>2199140</v>
      </c>
      <c r="Q1396" s="145"/>
      <c r="R1396" s="3"/>
      <c r="S1396" s="145"/>
      <c r="T1396" s="145">
        <v>620</v>
      </c>
      <c r="U1396" s="145">
        <f>T1396*3547</f>
        <v>2199140</v>
      </c>
      <c r="V1396" s="145"/>
      <c r="W1396" s="145"/>
      <c r="X1396" s="145"/>
      <c r="Y1396" s="145"/>
      <c r="Z1396" s="145"/>
      <c r="AA1396" s="145"/>
      <c r="AB1396" s="145"/>
      <c r="AC1396" s="145"/>
      <c r="AD1396" s="145"/>
      <c r="AE1396" s="145"/>
      <c r="AF1396" s="35">
        <v>2025</v>
      </c>
      <c r="AG1396" s="259"/>
      <c r="AH1396" s="29">
        <v>1327</v>
      </c>
      <c r="AI1396" s="29" t="s">
        <v>155</v>
      </c>
      <c r="AJ1396" s="29" t="str">
        <f t="shared" si="381"/>
        <v>1327.</v>
      </c>
      <c r="AL1396" s="30"/>
    </row>
    <row r="1397" spans="1:38" ht="22.5" customHeight="1" x14ac:dyDescent="0.25">
      <c r="A1397" s="143" t="str">
        <f t="shared" si="380"/>
        <v>1328.</v>
      </c>
      <c r="B1397" s="76" t="s">
        <v>541</v>
      </c>
      <c r="C1397" s="52">
        <v>1990</v>
      </c>
      <c r="D1397" s="220" t="s">
        <v>3015</v>
      </c>
      <c r="E1397" s="143" t="s">
        <v>3017</v>
      </c>
      <c r="F1397" s="58">
        <v>4</v>
      </c>
      <c r="G1397" s="58">
        <v>2</v>
      </c>
      <c r="H1397" s="145">
        <v>1737</v>
      </c>
      <c r="I1397" s="145">
        <v>1553</v>
      </c>
      <c r="J1397" s="145">
        <v>864.3</v>
      </c>
      <c r="K1397" s="3">
        <v>70</v>
      </c>
      <c r="L1397" s="145">
        <f t="shared" ref="L1397:L1402" si="382">Q1397+S1397+U1397+W1397+Y1397+AA1397+AD1397+AE1397</f>
        <v>394368</v>
      </c>
      <c r="M1397" s="145"/>
      <c r="N1397" s="145"/>
      <c r="O1397" s="145"/>
      <c r="P1397" s="145">
        <f t="shared" ref="P1397:P1402" si="383">L1397</f>
        <v>394368</v>
      </c>
      <c r="Q1397" s="145">
        <v>394368</v>
      </c>
      <c r="R1397" s="3"/>
      <c r="S1397" s="145"/>
      <c r="T1397" s="145"/>
      <c r="U1397" s="145"/>
      <c r="V1397" s="145"/>
      <c r="W1397" s="145"/>
      <c r="X1397" s="145"/>
      <c r="Y1397" s="145"/>
      <c r="Z1397" s="145"/>
      <c r="AA1397" s="145"/>
      <c r="AB1397" s="145"/>
      <c r="AC1397" s="145"/>
      <c r="AD1397" s="145"/>
      <c r="AE1397" s="145"/>
      <c r="AF1397" s="35">
        <v>2025</v>
      </c>
      <c r="AG1397" s="259"/>
      <c r="AH1397" s="29">
        <v>1328</v>
      </c>
      <c r="AI1397" s="29" t="s">
        <v>155</v>
      </c>
      <c r="AJ1397" s="29" t="str">
        <f t="shared" si="381"/>
        <v>1328.</v>
      </c>
      <c r="AL1397" s="30"/>
    </row>
    <row r="1398" spans="1:38" ht="22.5" customHeight="1" x14ac:dyDescent="0.25">
      <c r="A1398" s="143" t="str">
        <f t="shared" si="380"/>
        <v>1329.</v>
      </c>
      <c r="B1398" s="54" t="s">
        <v>92</v>
      </c>
      <c r="C1398" s="52">
        <v>1992</v>
      </c>
      <c r="D1398" s="220" t="s">
        <v>3015</v>
      </c>
      <c r="E1398" s="143" t="s">
        <v>3017</v>
      </c>
      <c r="F1398" s="58">
        <v>3</v>
      </c>
      <c r="G1398" s="58">
        <v>2</v>
      </c>
      <c r="H1398" s="145">
        <v>1315.9</v>
      </c>
      <c r="I1398" s="145">
        <v>763.2</v>
      </c>
      <c r="J1398" s="145">
        <v>740.5</v>
      </c>
      <c r="K1398" s="3">
        <v>52</v>
      </c>
      <c r="L1398" s="145">
        <f t="shared" si="382"/>
        <v>1176812</v>
      </c>
      <c r="M1398" s="145"/>
      <c r="N1398" s="145"/>
      <c r="O1398" s="145"/>
      <c r="P1398" s="145">
        <f t="shared" si="383"/>
        <v>1176812</v>
      </c>
      <c r="Q1398" s="145">
        <v>1176812</v>
      </c>
      <c r="R1398" s="3"/>
      <c r="S1398" s="145"/>
      <c r="T1398" s="145"/>
      <c r="U1398" s="145"/>
      <c r="V1398" s="145"/>
      <c r="W1398" s="145"/>
      <c r="X1398" s="145"/>
      <c r="Y1398" s="145"/>
      <c r="Z1398" s="145"/>
      <c r="AA1398" s="145"/>
      <c r="AB1398" s="145"/>
      <c r="AC1398" s="145"/>
      <c r="AD1398" s="145"/>
      <c r="AE1398" s="145"/>
      <c r="AF1398" s="35">
        <v>2025</v>
      </c>
      <c r="AG1398" s="259"/>
      <c r="AH1398" s="29">
        <v>1329</v>
      </c>
      <c r="AI1398" s="29" t="s">
        <v>155</v>
      </c>
      <c r="AJ1398" s="29" t="str">
        <f t="shared" si="381"/>
        <v>1329.</v>
      </c>
      <c r="AL1398" s="29"/>
    </row>
    <row r="1399" spans="1:38" ht="22.5" customHeight="1" x14ac:dyDescent="0.25">
      <c r="A1399" s="143" t="str">
        <f t="shared" si="380"/>
        <v>1330.</v>
      </c>
      <c r="B1399" s="54" t="s">
        <v>93</v>
      </c>
      <c r="C1399" s="52">
        <v>1995</v>
      </c>
      <c r="D1399" s="220" t="s">
        <v>3015</v>
      </c>
      <c r="E1399" s="143" t="s">
        <v>3017</v>
      </c>
      <c r="F1399" s="58">
        <v>4</v>
      </c>
      <c r="G1399" s="58">
        <v>4</v>
      </c>
      <c r="H1399" s="145">
        <v>2368.9</v>
      </c>
      <c r="I1399" s="145">
        <v>1373.9</v>
      </c>
      <c r="J1399" s="145">
        <v>1303.3</v>
      </c>
      <c r="K1399" s="3">
        <v>117</v>
      </c>
      <c r="L1399" s="145">
        <f t="shared" si="382"/>
        <v>2542358</v>
      </c>
      <c r="M1399" s="145"/>
      <c r="N1399" s="145"/>
      <c r="O1399" s="145"/>
      <c r="P1399" s="145">
        <f t="shared" si="383"/>
        <v>2542358</v>
      </c>
      <c r="Q1399" s="145">
        <v>2542358</v>
      </c>
      <c r="R1399" s="3"/>
      <c r="S1399" s="145"/>
      <c r="T1399" s="145"/>
      <c r="U1399" s="145"/>
      <c r="V1399" s="145"/>
      <c r="W1399" s="145"/>
      <c r="X1399" s="145"/>
      <c r="Y1399" s="145"/>
      <c r="Z1399" s="145"/>
      <c r="AA1399" s="145"/>
      <c r="AB1399" s="145"/>
      <c r="AC1399" s="145"/>
      <c r="AD1399" s="145"/>
      <c r="AE1399" s="145"/>
      <c r="AF1399" s="35">
        <v>2025</v>
      </c>
      <c r="AG1399" s="259"/>
      <c r="AH1399" s="29">
        <v>1330</v>
      </c>
      <c r="AI1399" s="29" t="s">
        <v>155</v>
      </c>
      <c r="AJ1399" s="29" t="str">
        <f t="shared" si="381"/>
        <v>1330.</v>
      </c>
      <c r="AL1399" s="29"/>
    </row>
    <row r="1400" spans="1:38" ht="22.5" customHeight="1" x14ac:dyDescent="0.25">
      <c r="A1400" s="143" t="str">
        <f t="shared" si="380"/>
        <v>1331.</v>
      </c>
      <c r="B1400" s="71" t="s">
        <v>565</v>
      </c>
      <c r="C1400" s="52">
        <v>1993</v>
      </c>
      <c r="D1400" s="220" t="s">
        <v>3015</v>
      </c>
      <c r="E1400" s="143" t="s">
        <v>3017</v>
      </c>
      <c r="F1400" s="52">
        <v>2</v>
      </c>
      <c r="G1400" s="52">
        <v>3</v>
      </c>
      <c r="H1400" s="145">
        <v>859.1</v>
      </c>
      <c r="I1400" s="145">
        <v>503.9</v>
      </c>
      <c r="J1400" s="145">
        <v>503.9</v>
      </c>
      <c r="K1400" s="3">
        <v>46</v>
      </c>
      <c r="L1400" s="145">
        <f t="shared" si="382"/>
        <v>614652</v>
      </c>
      <c r="M1400" s="145"/>
      <c r="N1400" s="145"/>
      <c r="O1400" s="145"/>
      <c r="P1400" s="145">
        <f t="shared" si="383"/>
        <v>614652</v>
      </c>
      <c r="Q1400" s="145">
        <v>614652</v>
      </c>
      <c r="R1400" s="3"/>
      <c r="S1400" s="145"/>
      <c r="T1400" s="145"/>
      <c r="U1400" s="145"/>
      <c r="V1400" s="145"/>
      <c r="W1400" s="145"/>
      <c r="X1400" s="145"/>
      <c r="Y1400" s="145"/>
      <c r="Z1400" s="145"/>
      <c r="AA1400" s="145"/>
      <c r="AB1400" s="145"/>
      <c r="AC1400" s="145"/>
      <c r="AD1400" s="145"/>
      <c r="AE1400" s="145"/>
      <c r="AF1400" s="35">
        <v>2025</v>
      </c>
      <c r="AG1400" s="259"/>
      <c r="AH1400" s="29">
        <v>1331</v>
      </c>
      <c r="AI1400" s="29" t="s">
        <v>155</v>
      </c>
      <c r="AJ1400" s="29" t="str">
        <f t="shared" si="381"/>
        <v>1331.</v>
      </c>
      <c r="AL1400" s="30"/>
    </row>
    <row r="1401" spans="1:38" ht="22.5" customHeight="1" x14ac:dyDescent="0.25">
      <c r="A1401" s="143" t="str">
        <f t="shared" si="380"/>
        <v>1332.</v>
      </c>
      <c r="B1401" s="71" t="s">
        <v>567</v>
      </c>
      <c r="C1401" s="52">
        <v>1993</v>
      </c>
      <c r="D1401" s="220" t="s">
        <v>3015</v>
      </c>
      <c r="E1401" s="143" t="s">
        <v>3017</v>
      </c>
      <c r="F1401" s="52">
        <v>4</v>
      </c>
      <c r="G1401" s="52">
        <v>2</v>
      </c>
      <c r="H1401" s="145">
        <v>1756</v>
      </c>
      <c r="I1401" s="145">
        <v>1034.5</v>
      </c>
      <c r="J1401" s="145">
        <v>995.6</v>
      </c>
      <c r="K1401" s="3">
        <v>72</v>
      </c>
      <c r="L1401" s="145">
        <f t="shared" si="382"/>
        <v>200775</v>
      </c>
      <c r="M1401" s="145"/>
      <c r="N1401" s="145"/>
      <c r="O1401" s="145"/>
      <c r="P1401" s="145">
        <f t="shared" si="383"/>
        <v>200775</v>
      </c>
      <c r="Q1401" s="145"/>
      <c r="R1401" s="3"/>
      <c r="S1401" s="145"/>
      <c r="T1401" s="145"/>
      <c r="U1401" s="145"/>
      <c r="V1401" s="145"/>
      <c r="W1401" s="145"/>
      <c r="X1401" s="145"/>
      <c r="Y1401" s="145"/>
      <c r="Z1401" s="145">
        <v>75</v>
      </c>
      <c r="AA1401" s="145">
        <f>Z1401*2677</f>
        <v>200775</v>
      </c>
      <c r="AB1401" s="145"/>
      <c r="AC1401" s="145"/>
      <c r="AD1401" s="145"/>
      <c r="AE1401" s="145"/>
      <c r="AF1401" s="35">
        <v>2025</v>
      </c>
      <c r="AG1401" s="259"/>
      <c r="AH1401" s="29">
        <v>1332</v>
      </c>
      <c r="AI1401" s="29" t="s">
        <v>155</v>
      </c>
      <c r="AJ1401" s="29" t="str">
        <f t="shared" si="381"/>
        <v>1332.</v>
      </c>
      <c r="AL1401" s="30"/>
    </row>
    <row r="1402" spans="1:38" ht="22.5" customHeight="1" x14ac:dyDescent="0.25">
      <c r="A1402" s="143" t="str">
        <f t="shared" si="380"/>
        <v>1333.</v>
      </c>
      <c r="B1402" s="71" t="s">
        <v>1543</v>
      </c>
      <c r="C1402" s="52">
        <v>1995</v>
      </c>
      <c r="D1402" s="220" t="s">
        <v>3015</v>
      </c>
      <c r="E1402" s="143" t="s">
        <v>3017</v>
      </c>
      <c r="F1402" s="58">
        <v>2</v>
      </c>
      <c r="G1402" s="58">
        <v>1</v>
      </c>
      <c r="H1402" s="145">
        <v>288.2</v>
      </c>
      <c r="I1402" s="145">
        <v>236</v>
      </c>
      <c r="J1402" s="145">
        <v>236</v>
      </c>
      <c r="K1402" s="3">
        <v>9</v>
      </c>
      <c r="L1402" s="145">
        <f t="shared" si="382"/>
        <v>102796.8</v>
      </c>
      <c r="M1402" s="145"/>
      <c r="N1402" s="145"/>
      <c r="O1402" s="145"/>
      <c r="P1402" s="145">
        <f t="shared" si="383"/>
        <v>102796.8</v>
      </c>
      <c r="Q1402" s="145"/>
      <c r="R1402" s="3"/>
      <c r="S1402" s="145"/>
      <c r="T1402" s="145"/>
      <c r="U1402" s="145"/>
      <c r="V1402" s="145"/>
      <c r="W1402" s="145"/>
      <c r="X1402" s="145"/>
      <c r="Y1402" s="145"/>
      <c r="Z1402" s="145">
        <v>38.4</v>
      </c>
      <c r="AA1402" s="145">
        <f>Z1402*2677</f>
        <v>102796.8</v>
      </c>
      <c r="AB1402" s="145"/>
      <c r="AC1402" s="145"/>
      <c r="AD1402" s="145"/>
      <c r="AE1402" s="145"/>
      <c r="AF1402" s="35">
        <v>2025</v>
      </c>
      <c r="AG1402" s="259"/>
      <c r="AH1402" s="29">
        <v>1333</v>
      </c>
      <c r="AI1402" s="29" t="s">
        <v>155</v>
      </c>
      <c r="AJ1402" s="29" t="str">
        <f t="shared" si="381"/>
        <v>1333.</v>
      </c>
      <c r="AL1402" s="30"/>
    </row>
    <row r="1403" spans="1:38" ht="22.5" customHeight="1" x14ac:dyDescent="0.25">
      <c r="A1403" s="143" t="str">
        <f t="shared" si="380"/>
        <v>1334.</v>
      </c>
      <c r="B1403" s="76" t="s">
        <v>548</v>
      </c>
      <c r="C1403" s="52">
        <v>1978</v>
      </c>
      <c r="D1403" s="220" t="s">
        <v>3015</v>
      </c>
      <c r="E1403" s="143" t="s">
        <v>3017</v>
      </c>
      <c r="F1403" s="58">
        <v>3</v>
      </c>
      <c r="G1403" s="58">
        <v>2</v>
      </c>
      <c r="H1403" s="145">
        <v>1169.2</v>
      </c>
      <c r="I1403" s="145">
        <v>750.6</v>
      </c>
      <c r="J1403" s="145">
        <v>750.6</v>
      </c>
      <c r="K1403" s="3">
        <v>37</v>
      </c>
      <c r="L1403" s="145">
        <f t="shared" ref="L1403" si="384">Q1403+S1403+U1403+W1403+Y1403+AA1403+AD1403+AE1403</f>
        <v>3520764</v>
      </c>
      <c r="M1403" s="145"/>
      <c r="N1403" s="145"/>
      <c r="O1403" s="145"/>
      <c r="P1403" s="145">
        <f t="shared" ref="P1403" si="385">L1403</f>
        <v>3520764</v>
      </c>
      <c r="Q1403" s="145"/>
      <c r="R1403" s="3"/>
      <c r="S1403" s="145"/>
      <c r="T1403" s="145">
        <v>468</v>
      </c>
      <c r="U1403" s="145">
        <f>T1403*7523</f>
        <v>3520764</v>
      </c>
      <c r="V1403" s="145"/>
      <c r="W1403" s="145"/>
      <c r="X1403" s="145"/>
      <c r="Y1403" s="145"/>
      <c r="Z1403" s="145"/>
      <c r="AA1403" s="145"/>
      <c r="AB1403" s="145"/>
      <c r="AC1403" s="145"/>
      <c r="AD1403" s="145"/>
      <c r="AE1403" s="145"/>
      <c r="AF1403" s="35">
        <v>2025</v>
      </c>
      <c r="AG1403" s="259"/>
      <c r="AH1403" s="29">
        <v>1334</v>
      </c>
      <c r="AI1403" s="29" t="s">
        <v>155</v>
      </c>
      <c r="AJ1403" s="29" t="str">
        <f t="shared" si="381"/>
        <v>1334.</v>
      </c>
      <c r="AL1403" s="30"/>
    </row>
    <row r="1404" spans="1:38" ht="22.5" customHeight="1" x14ac:dyDescent="0.25">
      <c r="A1404" s="143" t="str">
        <f t="shared" ref="A1404:A1405" si="386">AJ1404</f>
        <v/>
      </c>
      <c r="B1404" s="74" t="s">
        <v>94</v>
      </c>
      <c r="C1404" s="52"/>
      <c r="D1404" s="220"/>
      <c r="E1404" s="220"/>
      <c r="F1404" s="52"/>
      <c r="G1404" s="52"/>
      <c r="H1404" s="1">
        <f>H1405+H1406+H1407</f>
        <v>74216.799999999974</v>
      </c>
      <c r="I1404" s="1">
        <f t="shared" ref="I1404:K1404" si="387">I1405+I1406+I1407</f>
        <v>62401.9</v>
      </c>
      <c r="J1404" s="1">
        <f t="shared" si="387"/>
        <v>61800.2</v>
      </c>
      <c r="K1404" s="46">
        <f t="shared" si="387"/>
        <v>2905</v>
      </c>
      <c r="L1404" s="1">
        <f>L1405+L1406+L1407</f>
        <v>131756004.5</v>
      </c>
      <c r="M1404" s="1"/>
      <c r="N1404" s="1"/>
      <c r="O1404" s="1"/>
      <c r="P1404" s="1">
        <f>L1404</f>
        <v>131756004.5</v>
      </c>
      <c r="Q1404" s="1">
        <v>27305022</v>
      </c>
      <c r="R1404" s="46"/>
      <c r="S1404" s="1"/>
      <c r="T1404" s="1">
        <f t="shared" ref="T1404:Y1404" si="388">T1405+T1406+T1407</f>
        <v>18014.7</v>
      </c>
      <c r="U1404" s="1">
        <f t="shared" si="388"/>
        <v>102245468.09999999</v>
      </c>
      <c r="V1404" s="1"/>
      <c r="W1404" s="1"/>
      <c r="X1404" s="1">
        <f t="shared" si="388"/>
        <v>670.5</v>
      </c>
      <c r="Y1404" s="1">
        <f t="shared" si="388"/>
        <v>2205514.4</v>
      </c>
      <c r="Z1404" s="1"/>
      <c r="AA1404" s="1"/>
      <c r="AB1404" s="1"/>
      <c r="AC1404" s="1"/>
      <c r="AD1404" s="1"/>
      <c r="AE1404" s="1"/>
      <c r="AF1404" s="13"/>
      <c r="AG1404" s="259"/>
      <c r="AJ1404" s="29" t="str">
        <f>CONCATENATE(AH1404,AI1404)</f>
        <v/>
      </c>
      <c r="AK1404" s="29"/>
      <c r="AL1404" s="29"/>
    </row>
    <row r="1405" spans="1:38" ht="22.5" customHeight="1" x14ac:dyDescent="0.25">
      <c r="A1405" s="143" t="str">
        <f t="shared" si="386"/>
        <v/>
      </c>
      <c r="B1405" s="74" t="s">
        <v>1213</v>
      </c>
      <c r="C1405" s="52"/>
      <c r="D1405" s="220"/>
      <c r="E1405" s="220"/>
      <c r="F1405" s="52"/>
      <c r="G1405" s="52"/>
      <c r="H1405" s="1"/>
      <c r="I1405" s="1"/>
      <c r="J1405" s="1"/>
      <c r="K1405" s="46"/>
      <c r="L1405" s="1"/>
      <c r="M1405" s="1"/>
      <c r="N1405" s="1"/>
      <c r="O1405" s="1"/>
      <c r="P1405" s="1"/>
      <c r="Q1405" s="1"/>
      <c r="R1405" s="46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3"/>
      <c r="AG1405" s="259"/>
      <c r="AJ1405" s="29" t="str">
        <f>CONCATENATE(AH1405,AI1405)</f>
        <v/>
      </c>
      <c r="AK1405" s="29"/>
      <c r="AL1405" s="29"/>
    </row>
    <row r="1406" spans="1:38" s="65" customFormat="1" ht="22.5" customHeight="1" x14ac:dyDescent="0.25">
      <c r="A1406" s="146"/>
      <c r="B1406" s="74" t="s">
        <v>1214</v>
      </c>
      <c r="C1406" s="52"/>
      <c r="D1406" s="143"/>
      <c r="E1406" s="143"/>
      <c r="F1406" s="52"/>
      <c r="G1406" s="52"/>
      <c r="H1406" s="1"/>
      <c r="I1406" s="1"/>
      <c r="J1406" s="1"/>
      <c r="K1406" s="46"/>
      <c r="L1406" s="1"/>
      <c r="M1406" s="1"/>
      <c r="N1406" s="1"/>
      <c r="O1406" s="1"/>
      <c r="P1406" s="1"/>
      <c r="Q1406" s="1"/>
      <c r="R1406" s="46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202"/>
      <c r="AG1406" s="260"/>
    </row>
    <row r="1407" spans="1:38" s="65" customFormat="1" ht="22.5" customHeight="1" x14ac:dyDescent="0.25">
      <c r="A1407" s="146"/>
      <c r="B1407" s="74" t="s">
        <v>1215</v>
      </c>
      <c r="C1407" s="52"/>
      <c r="D1407" s="143"/>
      <c r="E1407" s="143"/>
      <c r="F1407" s="52"/>
      <c r="G1407" s="52"/>
      <c r="H1407" s="1">
        <f>SUM(H1408:H1457)</f>
        <v>74216.799999999974</v>
      </c>
      <c r="I1407" s="1">
        <f t="shared" ref="I1407:K1407" si="389">SUM(I1408:I1457)</f>
        <v>62401.9</v>
      </c>
      <c r="J1407" s="1">
        <f t="shared" si="389"/>
        <v>61800.2</v>
      </c>
      <c r="K1407" s="46">
        <f t="shared" si="389"/>
        <v>2905</v>
      </c>
      <c r="L1407" s="1">
        <f>SUM(L1408:L1457)</f>
        <v>131756004.5</v>
      </c>
      <c r="M1407" s="1"/>
      <c r="N1407" s="1"/>
      <c r="O1407" s="1"/>
      <c r="P1407" s="1">
        <f>L1407</f>
        <v>131756004.5</v>
      </c>
      <c r="Q1407" s="1">
        <f t="shared" ref="Q1407" si="390">SUM(Q1408:Q1457)</f>
        <v>27305022</v>
      </c>
      <c r="R1407" s="46"/>
      <c r="S1407" s="1"/>
      <c r="T1407" s="1">
        <f t="shared" ref="T1407:Y1407" si="391">SUM(T1408:T1457)</f>
        <v>18014.7</v>
      </c>
      <c r="U1407" s="1">
        <f t="shared" si="391"/>
        <v>102245468.09999999</v>
      </c>
      <c r="V1407" s="1"/>
      <c r="W1407" s="1"/>
      <c r="X1407" s="1">
        <f t="shared" si="391"/>
        <v>670.5</v>
      </c>
      <c r="Y1407" s="1">
        <f t="shared" si="391"/>
        <v>2205514.4</v>
      </c>
      <c r="Z1407" s="1"/>
      <c r="AA1407" s="1"/>
      <c r="AB1407" s="1"/>
      <c r="AC1407" s="1"/>
      <c r="AD1407" s="1"/>
      <c r="AE1407" s="1"/>
      <c r="AF1407" s="202"/>
      <c r="AG1407" s="260"/>
    </row>
    <row r="1408" spans="1:38" ht="22.5" customHeight="1" x14ac:dyDescent="0.25">
      <c r="A1408" s="143" t="str">
        <f t="shared" ref="A1408:A1457" si="392">AJ1408</f>
        <v>1335.</v>
      </c>
      <c r="B1408" s="71" t="s">
        <v>1307</v>
      </c>
      <c r="C1408" s="52">
        <v>1980</v>
      </c>
      <c r="D1408" s="143" t="s">
        <v>3015</v>
      </c>
      <c r="E1408" s="143" t="s">
        <v>3017</v>
      </c>
      <c r="F1408" s="52">
        <v>2</v>
      </c>
      <c r="G1408" s="52">
        <v>2</v>
      </c>
      <c r="H1408" s="145">
        <v>705.6</v>
      </c>
      <c r="I1408" s="145">
        <v>626.20000000000005</v>
      </c>
      <c r="J1408" s="145">
        <v>626.20000000000005</v>
      </c>
      <c r="K1408" s="3">
        <v>37</v>
      </c>
      <c r="L1408" s="145">
        <f t="shared" ref="L1408" si="393">Q1408+S1408+U1408+W1408+Y1408+AA1408+AD1408+AE1408</f>
        <v>4506277</v>
      </c>
      <c r="M1408" s="145"/>
      <c r="N1408" s="145"/>
      <c r="O1408" s="145"/>
      <c r="P1408" s="145">
        <f t="shared" ref="P1408" si="394">L1408</f>
        <v>4506277</v>
      </c>
      <c r="Q1408" s="145"/>
      <c r="R1408" s="3"/>
      <c r="S1408" s="145"/>
      <c r="T1408" s="145">
        <v>599</v>
      </c>
      <c r="U1408" s="145">
        <f>T1408*7523</f>
        <v>4506277</v>
      </c>
      <c r="V1408" s="145"/>
      <c r="W1408" s="145"/>
      <c r="X1408" s="145"/>
      <c r="Y1408" s="145"/>
      <c r="Z1408" s="145"/>
      <c r="AA1408" s="145"/>
      <c r="AB1408" s="145"/>
      <c r="AC1408" s="145"/>
      <c r="AD1408" s="145"/>
      <c r="AE1408" s="145"/>
      <c r="AF1408" s="35">
        <v>2025</v>
      </c>
      <c r="AG1408" s="259"/>
      <c r="AH1408" s="29">
        <v>1335</v>
      </c>
      <c r="AI1408" s="29" t="s">
        <v>155</v>
      </c>
      <c r="AJ1408" s="29" t="str">
        <f>CONCATENATE(AH1408,AI1408)</f>
        <v>1335.</v>
      </c>
      <c r="AL1408" s="29"/>
    </row>
    <row r="1409" spans="1:38" ht="22.5" customHeight="1" x14ac:dyDescent="0.25">
      <c r="A1409" s="143" t="str">
        <f t="shared" si="392"/>
        <v>1336.</v>
      </c>
      <c r="B1409" s="75" t="s">
        <v>605</v>
      </c>
      <c r="C1409" s="52">
        <v>1987</v>
      </c>
      <c r="D1409" s="220" t="s">
        <v>3015</v>
      </c>
      <c r="E1409" s="143" t="s">
        <v>3017</v>
      </c>
      <c r="F1409" s="52">
        <v>4</v>
      </c>
      <c r="G1409" s="52">
        <v>1</v>
      </c>
      <c r="H1409" s="145">
        <v>818.2</v>
      </c>
      <c r="I1409" s="145">
        <v>515.1</v>
      </c>
      <c r="J1409" s="145">
        <v>515.1</v>
      </c>
      <c r="K1409" s="3">
        <v>49</v>
      </c>
      <c r="L1409" s="145">
        <f t="shared" ref="L1409:L1426" si="395">Q1409+S1409+U1409+W1409+Y1409+AA1409+AD1409+AE1409</f>
        <v>3009200</v>
      </c>
      <c r="M1409" s="145"/>
      <c r="N1409" s="145"/>
      <c r="O1409" s="145"/>
      <c r="P1409" s="145">
        <f t="shared" ref="P1409:P1426" si="396">L1409</f>
        <v>3009200</v>
      </c>
      <c r="Q1409" s="145"/>
      <c r="R1409" s="3"/>
      <c r="S1409" s="145"/>
      <c r="T1409" s="145">
        <v>400</v>
      </c>
      <c r="U1409" s="145">
        <f>T1409*7523</f>
        <v>3009200</v>
      </c>
      <c r="V1409" s="145"/>
      <c r="W1409" s="145"/>
      <c r="X1409" s="145"/>
      <c r="Y1409" s="145"/>
      <c r="Z1409" s="145"/>
      <c r="AA1409" s="145"/>
      <c r="AB1409" s="145"/>
      <c r="AC1409" s="145"/>
      <c r="AD1409" s="145"/>
      <c r="AE1409" s="145"/>
      <c r="AF1409" s="35">
        <v>2025</v>
      </c>
      <c r="AG1409" s="259"/>
      <c r="AH1409" s="29">
        <v>1336</v>
      </c>
      <c r="AI1409" s="29" t="s">
        <v>155</v>
      </c>
      <c r="AJ1409" s="29" t="str">
        <f t="shared" ref="AJ1409:AJ1457" si="397">CONCATENATE(AH1409,AI1409)</f>
        <v>1336.</v>
      </c>
      <c r="AL1409" s="30"/>
    </row>
    <row r="1410" spans="1:38" ht="22.5" customHeight="1" x14ac:dyDescent="0.25">
      <c r="A1410" s="143" t="str">
        <f t="shared" si="392"/>
        <v>1337.</v>
      </c>
      <c r="B1410" s="71" t="s">
        <v>1312</v>
      </c>
      <c r="C1410" s="52">
        <v>1988</v>
      </c>
      <c r="D1410" s="220" t="s">
        <v>3015</v>
      </c>
      <c r="E1410" s="143" t="s">
        <v>3017</v>
      </c>
      <c r="F1410" s="52">
        <v>2</v>
      </c>
      <c r="G1410" s="52">
        <v>2</v>
      </c>
      <c r="H1410" s="145">
        <v>622.70000000000005</v>
      </c>
      <c r="I1410" s="145">
        <v>328.5</v>
      </c>
      <c r="J1410" s="145">
        <v>328.5</v>
      </c>
      <c r="K1410" s="3">
        <v>24</v>
      </c>
      <c r="L1410" s="145">
        <f t="shared" si="395"/>
        <v>4694352</v>
      </c>
      <c r="M1410" s="145"/>
      <c r="N1410" s="145"/>
      <c r="O1410" s="145"/>
      <c r="P1410" s="145">
        <f t="shared" si="396"/>
        <v>4694352</v>
      </c>
      <c r="Q1410" s="145"/>
      <c r="R1410" s="3"/>
      <c r="S1410" s="145"/>
      <c r="T1410" s="145">
        <v>624</v>
      </c>
      <c r="U1410" s="145">
        <f>T1410*7523</f>
        <v>4694352</v>
      </c>
      <c r="V1410" s="145"/>
      <c r="W1410" s="145"/>
      <c r="X1410" s="145"/>
      <c r="Y1410" s="145"/>
      <c r="Z1410" s="145"/>
      <c r="AA1410" s="145"/>
      <c r="AB1410" s="145"/>
      <c r="AC1410" s="145"/>
      <c r="AD1410" s="145"/>
      <c r="AE1410" s="145"/>
      <c r="AF1410" s="35">
        <v>2025</v>
      </c>
      <c r="AG1410" s="259"/>
      <c r="AH1410" s="29">
        <v>1337</v>
      </c>
      <c r="AI1410" s="29" t="s">
        <v>155</v>
      </c>
      <c r="AJ1410" s="29" t="str">
        <f t="shared" si="397"/>
        <v>1337.</v>
      </c>
      <c r="AL1410" s="29"/>
    </row>
    <row r="1411" spans="1:38" ht="22.5" customHeight="1" x14ac:dyDescent="0.25">
      <c r="A1411" s="143" t="str">
        <f t="shared" si="392"/>
        <v>1338.</v>
      </c>
      <c r="B1411" s="71" t="s">
        <v>1322</v>
      </c>
      <c r="C1411" s="52">
        <v>1987</v>
      </c>
      <c r="D1411" s="220" t="s">
        <v>3015</v>
      </c>
      <c r="E1411" s="143" t="s">
        <v>3017</v>
      </c>
      <c r="F1411" s="52">
        <v>3</v>
      </c>
      <c r="G1411" s="52">
        <v>1</v>
      </c>
      <c r="H1411" s="145">
        <v>1976.4</v>
      </c>
      <c r="I1411" s="145">
        <v>1797.2</v>
      </c>
      <c r="J1411" s="145">
        <v>1797.2</v>
      </c>
      <c r="K1411" s="3">
        <v>85</v>
      </c>
      <c r="L1411" s="145">
        <f t="shared" si="395"/>
        <v>6168860</v>
      </c>
      <c r="M1411" s="145"/>
      <c r="N1411" s="145"/>
      <c r="O1411" s="145"/>
      <c r="P1411" s="145">
        <f t="shared" si="396"/>
        <v>6168860</v>
      </c>
      <c r="Q1411" s="145"/>
      <c r="R1411" s="3"/>
      <c r="S1411" s="145"/>
      <c r="T1411" s="145">
        <v>820</v>
      </c>
      <c r="U1411" s="145">
        <f>T1411*7523</f>
        <v>6168860</v>
      </c>
      <c r="V1411" s="145"/>
      <c r="W1411" s="145"/>
      <c r="X1411" s="145"/>
      <c r="Y1411" s="145"/>
      <c r="Z1411" s="145"/>
      <c r="AA1411" s="145"/>
      <c r="AB1411" s="145"/>
      <c r="AC1411" s="145"/>
      <c r="AD1411" s="145"/>
      <c r="AE1411" s="145"/>
      <c r="AF1411" s="35">
        <v>2025</v>
      </c>
      <c r="AG1411" s="259"/>
      <c r="AH1411" s="29">
        <v>1338</v>
      </c>
      <c r="AI1411" s="29" t="s">
        <v>155</v>
      </c>
      <c r="AJ1411" s="29" t="str">
        <f t="shared" si="397"/>
        <v>1338.</v>
      </c>
      <c r="AL1411" s="29"/>
    </row>
    <row r="1412" spans="1:38" ht="22.5" customHeight="1" x14ac:dyDescent="0.25">
      <c r="A1412" s="143" t="str">
        <f t="shared" si="392"/>
        <v>1339.</v>
      </c>
      <c r="B1412" s="75" t="s">
        <v>597</v>
      </c>
      <c r="C1412" s="52">
        <v>1976</v>
      </c>
      <c r="D1412" s="220" t="s">
        <v>3015</v>
      </c>
      <c r="E1412" s="220" t="s">
        <v>3016</v>
      </c>
      <c r="F1412" s="52">
        <v>3</v>
      </c>
      <c r="G1412" s="52">
        <v>2</v>
      </c>
      <c r="H1412" s="145">
        <v>844.7</v>
      </c>
      <c r="I1412" s="145">
        <v>475</v>
      </c>
      <c r="J1412" s="145">
        <v>475</v>
      </c>
      <c r="K1412" s="3">
        <v>48</v>
      </c>
      <c r="L1412" s="145">
        <f t="shared" si="395"/>
        <v>1412770.1</v>
      </c>
      <c r="M1412" s="145"/>
      <c r="N1412" s="145"/>
      <c r="O1412" s="145"/>
      <c r="P1412" s="145">
        <f t="shared" si="396"/>
        <v>1412770.1</v>
      </c>
      <c r="Q1412" s="145"/>
      <c r="R1412" s="3"/>
      <c r="S1412" s="145"/>
      <c r="T1412" s="145">
        <v>398.3</v>
      </c>
      <c r="U1412" s="145">
        <f>T1412*3547</f>
        <v>1412770.1</v>
      </c>
      <c r="V1412" s="145"/>
      <c r="W1412" s="145"/>
      <c r="X1412" s="145"/>
      <c r="Y1412" s="145"/>
      <c r="Z1412" s="145"/>
      <c r="AA1412" s="145"/>
      <c r="AB1412" s="145"/>
      <c r="AC1412" s="145"/>
      <c r="AD1412" s="145"/>
      <c r="AE1412" s="145"/>
      <c r="AF1412" s="35">
        <v>2025</v>
      </c>
      <c r="AG1412" s="259"/>
      <c r="AH1412" s="29">
        <v>1339</v>
      </c>
      <c r="AI1412" s="29" t="s">
        <v>155</v>
      </c>
      <c r="AJ1412" s="29" t="str">
        <f t="shared" si="397"/>
        <v>1339.</v>
      </c>
      <c r="AL1412" s="29"/>
    </row>
    <row r="1413" spans="1:38" ht="22.5" customHeight="1" x14ac:dyDescent="0.25">
      <c r="A1413" s="143" t="str">
        <f t="shared" si="392"/>
        <v>1340.</v>
      </c>
      <c r="B1413" s="76" t="s">
        <v>591</v>
      </c>
      <c r="C1413" s="52">
        <v>1979</v>
      </c>
      <c r="D1413" s="220" t="s">
        <v>3015</v>
      </c>
      <c r="E1413" s="143" t="s">
        <v>3017</v>
      </c>
      <c r="F1413" s="52">
        <v>2</v>
      </c>
      <c r="G1413" s="52">
        <v>2</v>
      </c>
      <c r="H1413" s="145">
        <v>945.8</v>
      </c>
      <c r="I1413" s="145">
        <v>866</v>
      </c>
      <c r="J1413" s="145">
        <v>866</v>
      </c>
      <c r="K1413" s="3">
        <v>38</v>
      </c>
      <c r="L1413" s="145">
        <f t="shared" si="395"/>
        <v>320424</v>
      </c>
      <c r="M1413" s="145"/>
      <c r="N1413" s="145"/>
      <c r="O1413" s="145"/>
      <c r="P1413" s="145">
        <f t="shared" si="396"/>
        <v>320424</v>
      </c>
      <c r="Q1413" s="145">
        <v>320424</v>
      </c>
      <c r="R1413" s="3"/>
      <c r="S1413" s="145"/>
      <c r="T1413" s="145"/>
      <c r="U1413" s="145"/>
      <c r="V1413" s="145"/>
      <c r="W1413" s="145"/>
      <c r="X1413" s="145"/>
      <c r="Y1413" s="145"/>
      <c r="Z1413" s="145"/>
      <c r="AA1413" s="145"/>
      <c r="AB1413" s="145"/>
      <c r="AC1413" s="145"/>
      <c r="AD1413" s="145"/>
      <c r="AE1413" s="145"/>
      <c r="AF1413" s="35">
        <v>2025</v>
      </c>
      <c r="AG1413" s="259"/>
      <c r="AH1413" s="29">
        <v>1340</v>
      </c>
      <c r="AI1413" s="29" t="s">
        <v>155</v>
      </c>
      <c r="AJ1413" s="29" t="str">
        <f t="shared" si="397"/>
        <v>1340.</v>
      </c>
      <c r="AL1413" s="29"/>
    </row>
    <row r="1414" spans="1:38" ht="22.5" customHeight="1" x14ac:dyDescent="0.25">
      <c r="A1414" s="143" t="str">
        <f t="shared" si="392"/>
        <v>1341.</v>
      </c>
      <c r="B1414" s="71" t="s">
        <v>1304</v>
      </c>
      <c r="C1414" s="52">
        <v>1986</v>
      </c>
      <c r="D1414" s="220" t="s">
        <v>3015</v>
      </c>
      <c r="E1414" s="143" t="s">
        <v>3017</v>
      </c>
      <c r="F1414" s="52">
        <v>2</v>
      </c>
      <c r="G1414" s="52">
        <v>3</v>
      </c>
      <c r="H1414" s="145">
        <v>903.8</v>
      </c>
      <c r="I1414" s="145">
        <v>534.1</v>
      </c>
      <c r="J1414" s="145">
        <v>534.1</v>
      </c>
      <c r="K1414" s="3">
        <v>30</v>
      </c>
      <c r="L1414" s="145">
        <f t="shared" si="395"/>
        <v>6635286</v>
      </c>
      <c r="M1414" s="145"/>
      <c r="N1414" s="145"/>
      <c r="O1414" s="145"/>
      <c r="P1414" s="145">
        <f t="shared" si="396"/>
        <v>6635286</v>
      </c>
      <c r="Q1414" s="145"/>
      <c r="R1414" s="3"/>
      <c r="S1414" s="145"/>
      <c r="T1414" s="145">
        <v>882</v>
      </c>
      <c r="U1414" s="145">
        <f t="shared" ref="U1414:U1418" si="398">T1414*7523</f>
        <v>6635286</v>
      </c>
      <c r="V1414" s="145"/>
      <c r="W1414" s="145"/>
      <c r="X1414" s="145"/>
      <c r="Y1414" s="145"/>
      <c r="Z1414" s="145"/>
      <c r="AA1414" s="145"/>
      <c r="AB1414" s="145"/>
      <c r="AC1414" s="145"/>
      <c r="AD1414" s="145"/>
      <c r="AE1414" s="145"/>
      <c r="AF1414" s="35">
        <v>2025</v>
      </c>
      <c r="AG1414" s="259"/>
      <c r="AH1414" s="29">
        <v>1341</v>
      </c>
      <c r="AI1414" s="29" t="s">
        <v>155</v>
      </c>
      <c r="AJ1414" s="29" t="str">
        <f t="shared" si="397"/>
        <v>1341.</v>
      </c>
      <c r="AL1414" s="29"/>
    </row>
    <row r="1415" spans="1:38" ht="22.5" customHeight="1" x14ac:dyDescent="0.25">
      <c r="A1415" s="143" t="str">
        <f t="shared" si="392"/>
        <v>1342.</v>
      </c>
      <c r="B1415" s="71" t="s">
        <v>1305</v>
      </c>
      <c r="C1415" s="52">
        <v>1986</v>
      </c>
      <c r="D1415" s="220" t="s">
        <v>3015</v>
      </c>
      <c r="E1415" s="143" t="s">
        <v>3017</v>
      </c>
      <c r="F1415" s="52">
        <v>2</v>
      </c>
      <c r="G1415" s="52">
        <v>3</v>
      </c>
      <c r="H1415" s="145">
        <v>918.9</v>
      </c>
      <c r="I1415" s="145">
        <v>536</v>
      </c>
      <c r="J1415" s="145">
        <v>536</v>
      </c>
      <c r="K1415" s="3">
        <v>33</v>
      </c>
      <c r="L1415" s="145">
        <f t="shared" si="395"/>
        <v>6537487</v>
      </c>
      <c r="M1415" s="145"/>
      <c r="N1415" s="145"/>
      <c r="O1415" s="145"/>
      <c r="P1415" s="145">
        <f t="shared" si="396"/>
        <v>6537487</v>
      </c>
      <c r="Q1415" s="145"/>
      <c r="R1415" s="3"/>
      <c r="S1415" s="145"/>
      <c r="T1415" s="145">
        <v>869</v>
      </c>
      <c r="U1415" s="145">
        <f t="shared" si="398"/>
        <v>6537487</v>
      </c>
      <c r="V1415" s="145"/>
      <c r="W1415" s="145"/>
      <c r="X1415" s="145"/>
      <c r="Y1415" s="145"/>
      <c r="Z1415" s="145"/>
      <c r="AA1415" s="145"/>
      <c r="AB1415" s="145"/>
      <c r="AC1415" s="145"/>
      <c r="AD1415" s="145"/>
      <c r="AE1415" s="145"/>
      <c r="AF1415" s="35">
        <v>2025</v>
      </c>
      <c r="AG1415" s="259"/>
      <c r="AH1415" s="29">
        <v>1342</v>
      </c>
      <c r="AI1415" s="29" t="s">
        <v>155</v>
      </c>
      <c r="AJ1415" s="29" t="str">
        <f t="shared" si="397"/>
        <v>1342.</v>
      </c>
      <c r="AL1415" s="29"/>
    </row>
    <row r="1416" spans="1:38" ht="22.5" customHeight="1" x14ac:dyDescent="0.25">
      <c r="A1416" s="143" t="str">
        <f t="shared" si="392"/>
        <v>1343.</v>
      </c>
      <c r="B1416" s="71" t="s">
        <v>1309</v>
      </c>
      <c r="C1416" s="52">
        <v>1975</v>
      </c>
      <c r="D1416" s="220" t="s">
        <v>3015</v>
      </c>
      <c r="E1416" s="143" t="s">
        <v>3017</v>
      </c>
      <c r="F1416" s="52">
        <v>2</v>
      </c>
      <c r="G1416" s="52">
        <v>2</v>
      </c>
      <c r="H1416" s="145">
        <v>573.9</v>
      </c>
      <c r="I1416" s="145">
        <v>286.8</v>
      </c>
      <c r="J1416" s="145">
        <v>286.8</v>
      </c>
      <c r="K1416" s="3">
        <v>23</v>
      </c>
      <c r="L1416" s="145">
        <f t="shared" si="395"/>
        <v>3671224</v>
      </c>
      <c r="M1416" s="145"/>
      <c r="N1416" s="145"/>
      <c r="O1416" s="145"/>
      <c r="P1416" s="145">
        <f t="shared" si="396"/>
        <v>3671224</v>
      </c>
      <c r="Q1416" s="145"/>
      <c r="R1416" s="3"/>
      <c r="S1416" s="145"/>
      <c r="T1416" s="145">
        <v>488</v>
      </c>
      <c r="U1416" s="145">
        <f t="shared" si="398"/>
        <v>3671224</v>
      </c>
      <c r="V1416" s="145"/>
      <c r="W1416" s="145"/>
      <c r="X1416" s="145"/>
      <c r="Y1416" s="145"/>
      <c r="Z1416" s="145"/>
      <c r="AA1416" s="145"/>
      <c r="AB1416" s="145"/>
      <c r="AC1416" s="145"/>
      <c r="AD1416" s="145"/>
      <c r="AE1416" s="145"/>
      <c r="AF1416" s="35">
        <v>2025</v>
      </c>
      <c r="AG1416" s="259"/>
      <c r="AH1416" s="29">
        <v>1343</v>
      </c>
      <c r="AI1416" s="29" t="s">
        <v>155</v>
      </c>
      <c r="AJ1416" s="29" t="str">
        <f t="shared" si="397"/>
        <v>1343.</v>
      </c>
      <c r="AL1416" s="29"/>
    </row>
    <row r="1417" spans="1:38" ht="22.5" customHeight="1" x14ac:dyDescent="0.25">
      <c r="A1417" s="143" t="str">
        <f t="shared" si="392"/>
        <v>1344.</v>
      </c>
      <c r="B1417" s="71" t="s">
        <v>1314</v>
      </c>
      <c r="C1417" s="52">
        <v>1988</v>
      </c>
      <c r="D1417" s="220" t="s">
        <v>3015</v>
      </c>
      <c r="E1417" s="143" t="s">
        <v>3017</v>
      </c>
      <c r="F1417" s="52">
        <v>2</v>
      </c>
      <c r="G1417" s="52">
        <v>4</v>
      </c>
      <c r="H1417" s="145">
        <v>1263.2</v>
      </c>
      <c r="I1417" s="145">
        <v>679.8</v>
      </c>
      <c r="J1417" s="145">
        <v>679.8</v>
      </c>
      <c r="K1417" s="3">
        <v>52</v>
      </c>
      <c r="L1417" s="145">
        <f t="shared" si="395"/>
        <v>9501549</v>
      </c>
      <c r="M1417" s="145"/>
      <c r="N1417" s="145"/>
      <c r="O1417" s="145"/>
      <c r="P1417" s="145">
        <f t="shared" si="396"/>
        <v>9501549</v>
      </c>
      <c r="Q1417" s="145"/>
      <c r="R1417" s="3"/>
      <c r="S1417" s="145"/>
      <c r="T1417" s="145">
        <v>1263</v>
      </c>
      <c r="U1417" s="145">
        <f t="shared" si="398"/>
        <v>9501549</v>
      </c>
      <c r="V1417" s="145"/>
      <c r="W1417" s="145"/>
      <c r="X1417" s="145"/>
      <c r="Y1417" s="145"/>
      <c r="Z1417" s="145"/>
      <c r="AA1417" s="145"/>
      <c r="AB1417" s="145"/>
      <c r="AC1417" s="145"/>
      <c r="AD1417" s="145"/>
      <c r="AE1417" s="145"/>
      <c r="AF1417" s="35">
        <v>2025</v>
      </c>
      <c r="AG1417" s="259"/>
      <c r="AH1417" s="29">
        <v>1344</v>
      </c>
      <c r="AI1417" s="29" t="s">
        <v>155</v>
      </c>
      <c r="AJ1417" s="29" t="str">
        <f t="shared" si="397"/>
        <v>1344.</v>
      </c>
      <c r="AL1417" s="29"/>
    </row>
    <row r="1418" spans="1:38" ht="22.5" customHeight="1" x14ac:dyDescent="0.25">
      <c r="A1418" s="143" t="str">
        <f t="shared" si="392"/>
        <v>1345.</v>
      </c>
      <c r="B1418" s="71" t="s">
        <v>1315</v>
      </c>
      <c r="C1418" s="52">
        <v>1988</v>
      </c>
      <c r="D1418" s="220" t="s">
        <v>3015</v>
      </c>
      <c r="E1418" s="143" t="s">
        <v>3017</v>
      </c>
      <c r="F1418" s="52">
        <v>2</v>
      </c>
      <c r="G1418" s="52">
        <v>2</v>
      </c>
      <c r="H1418" s="145">
        <v>593</v>
      </c>
      <c r="I1418" s="145">
        <v>311.89999999999998</v>
      </c>
      <c r="J1418" s="145">
        <v>311.89999999999998</v>
      </c>
      <c r="K1418" s="3">
        <v>40</v>
      </c>
      <c r="L1418" s="145">
        <f t="shared" si="395"/>
        <v>4453616</v>
      </c>
      <c r="M1418" s="145"/>
      <c r="N1418" s="145"/>
      <c r="O1418" s="145"/>
      <c r="P1418" s="145">
        <f t="shared" si="396"/>
        <v>4453616</v>
      </c>
      <c r="Q1418" s="145"/>
      <c r="R1418" s="3"/>
      <c r="S1418" s="145"/>
      <c r="T1418" s="145">
        <v>592</v>
      </c>
      <c r="U1418" s="145">
        <f t="shared" si="398"/>
        <v>4453616</v>
      </c>
      <c r="V1418" s="145"/>
      <c r="W1418" s="145"/>
      <c r="X1418" s="145"/>
      <c r="Y1418" s="145"/>
      <c r="Z1418" s="145"/>
      <c r="AA1418" s="145"/>
      <c r="AB1418" s="145"/>
      <c r="AC1418" s="145"/>
      <c r="AD1418" s="145"/>
      <c r="AE1418" s="145"/>
      <c r="AF1418" s="35">
        <v>2025</v>
      </c>
      <c r="AG1418" s="259"/>
      <c r="AH1418" s="29">
        <v>1345</v>
      </c>
      <c r="AI1418" s="29" t="s">
        <v>155</v>
      </c>
      <c r="AJ1418" s="29" t="str">
        <f t="shared" si="397"/>
        <v>1345.</v>
      </c>
      <c r="AL1418" s="29"/>
    </row>
    <row r="1419" spans="1:38" ht="22.5" customHeight="1" x14ac:dyDescent="0.25">
      <c r="A1419" s="143" t="str">
        <f t="shared" si="392"/>
        <v>1346.</v>
      </c>
      <c r="B1419" s="75" t="s">
        <v>588</v>
      </c>
      <c r="C1419" s="52">
        <v>1971</v>
      </c>
      <c r="D1419" s="220" t="s">
        <v>3015</v>
      </c>
      <c r="E1419" s="143" t="s">
        <v>3017</v>
      </c>
      <c r="F1419" s="52">
        <v>2</v>
      </c>
      <c r="G1419" s="52">
        <v>1</v>
      </c>
      <c r="H1419" s="145">
        <v>362.4</v>
      </c>
      <c r="I1419" s="145">
        <v>239.7</v>
      </c>
      <c r="J1419" s="145">
        <v>239.7</v>
      </c>
      <c r="K1419" s="3">
        <v>26</v>
      </c>
      <c r="L1419" s="145">
        <f>Q1419+S1419+U1419+W1419+Y1419+AA1419+AD1419+AE1419</f>
        <v>2848882</v>
      </c>
      <c r="M1419" s="145"/>
      <c r="N1419" s="145"/>
      <c r="O1419" s="145"/>
      <c r="P1419" s="145">
        <f>L1419</f>
        <v>2848882</v>
      </c>
      <c r="Q1419" s="145">
        <v>215832</v>
      </c>
      <c r="R1419" s="3"/>
      <c r="S1419" s="145"/>
      <c r="T1419" s="145">
        <v>350</v>
      </c>
      <c r="U1419" s="145">
        <f>T1419*7523</f>
        <v>2633050</v>
      </c>
      <c r="V1419" s="145"/>
      <c r="W1419" s="145"/>
      <c r="X1419" s="145"/>
      <c r="Y1419" s="145"/>
      <c r="Z1419" s="145"/>
      <c r="AA1419" s="145"/>
      <c r="AB1419" s="145"/>
      <c r="AC1419" s="145"/>
      <c r="AD1419" s="145"/>
      <c r="AE1419" s="145"/>
      <c r="AF1419" s="35">
        <v>2025</v>
      </c>
      <c r="AG1419" s="259"/>
      <c r="AH1419" s="29">
        <v>1346</v>
      </c>
      <c r="AI1419" s="29" t="s">
        <v>155</v>
      </c>
      <c r="AJ1419" s="29" t="str">
        <f t="shared" si="397"/>
        <v>1346.</v>
      </c>
      <c r="AL1419" s="29"/>
    </row>
    <row r="1420" spans="1:38" ht="22.5" customHeight="1" x14ac:dyDescent="0.25">
      <c r="A1420" s="143" t="str">
        <f t="shared" si="392"/>
        <v>1347.</v>
      </c>
      <c r="B1420" s="71" t="s">
        <v>1319</v>
      </c>
      <c r="C1420" s="52">
        <v>1987</v>
      </c>
      <c r="D1420" s="220" t="s">
        <v>3015</v>
      </c>
      <c r="E1420" s="220" t="s">
        <v>3016</v>
      </c>
      <c r="F1420" s="52">
        <v>3</v>
      </c>
      <c r="G1420" s="52">
        <v>3</v>
      </c>
      <c r="H1420" s="145">
        <v>1447</v>
      </c>
      <c r="I1420" s="145">
        <v>1275.7</v>
      </c>
      <c r="J1420" s="145">
        <v>1275.7</v>
      </c>
      <c r="K1420" s="3">
        <v>52</v>
      </c>
      <c r="L1420" s="145">
        <f t="shared" si="395"/>
        <v>2582216</v>
      </c>
      <c r="M1420" s="145"/>
      <c r="N1420" s="145"/>
      <c r="O1420" s="145"/>
      <c r="P1420" s="145">
        <f t="shared" si="396"/>
        <v>2582216</v>
      </c>
      <c r="Q1420" s="145"/>
      <c r="R1420" s="3"/>
      <c r="S1420" s="145"/>
      <c r="T1420" s="145">
        <v>728</v>
      </c>
      <c r="U1420" s="145">
        <f>T1420*3547</f>
        <v>2582216</v>
      </c>
      <c r="V1420" s="145"/>
      <c r="W1420" s="145"/>
      <c r="X1420" s="145"/>
      <c r="Y1420" s="145"/>
      <c r="Z1420" s="145"/>
      <c r="AA1420" s="145"/>
      <c r="AB1420" s="145"/>
      <c r="AC1420" s="145"/>
      <c r="AD1420" s="145"/>
      <c r="AE1420" s="145"/>
      <c r="AF1420" s="35">
        <v>2025</v>
      </c>
      <c r="AG1420" s="259"/>
      <c r="AH1420" s="29">
        <v>1347</v>
      </c>
      <c r="AI1420" s="29" t="s">
        <v>155</v>
      </c>
      <c r="AJ1420" s="29" t="str">
        <f t="shared" si="397"/>
        <v>1347.</v>
      </c>
      <c r="AL1420" s="29"/>
    </row>
    <row r="1421" spans="1:38" ht="22.5" customHeight="1" x14ac:dyDescent="0.25">
      <c r="A1421" s="143" t="str">
        <f t="shared" si="392"/>
        <v>1348.</v>
      </c>
      <c r="B1421" s="71" t="s">
        <v>1326</v>
      </c>
      <c r="C1421" s="52">
        <v>1976</v>
      </c>
      <c r="D1421" s="220" t="s">
        <v>3015</v>
      </c>
      <c r="E1421" s="220" t="s">
        <v>3016</v>
      </c>
      <c r="F1421" s="52">
        <v>3</v>
      </c>
      <c r="G1421" s="52">
        <v>2</v>
      </c>
      <c r="H1421" s="145">
        <v>844.7</v>
      </c>
      <c r="I1421" s="145">
        <v>475</v>
      </c>
      <c r="J1421" s="145">
        <v>475</v>
      </c>
      <c r="K1421" s="3">
        <v>48</v>
      </c>
      <c r="L1421" s="145">
        <f t="shared" si="395"/>
        <v>831870</v>
      </c>
      <c r="M1421" s="145"/>
      <c r="N1421" s="145"/>
      <c r="O1421" s="145"/>
      <c r="P1421" s="145">
        <f t="shared" si="396"/>
        <v>831870</v>
      </c>
      <c r="Q1421" s="145">
        <v>831870</v>
      </c>
      <c r="R1421" s="3"/>
      <c r="S1421" s="145"/>
      <c r="T1421" s="145"/>
      <c r="U1421" s="145"/>
      <c r="V1421" s="145"/>
      <c r="W1421" s="145"/>
      <c r="X1421" s="145"/>
      <c r="Y1421" s="145"/>
      <c r="Z1421" s="145"/>
      <c r="AA1421" s="145"/>
      <c r="AB1421" s="145"/>
      <c r="AC1421" s="145"/>
      <c r="AD1421" s="145"/>
      <c r="AE1421" s="145"/>
      <c r="AF1421" s="35">
        <v>2025</v>
      </c>
      <c r="AG1421" s="259"/>
      <c r="AH1421" s="29">
        <v>1348</v>
      </c>
      <c r="AI1421" s="29" t="s">
        <v>155</v>
      </c>
      <c r="AJ1421" s="29" t="str">
        <f t="shared" si="397"/>
        <v>1348.</v>
      </c>
      <c r="AL1421" s="30"/>
    </row>
    <row r="1422" spans="1:38" ht="22.5" customHeight="1" x14ac:dyDescent="0.25">
      <c r="A1422" s="143" t="str">
        <f t="shared" si="392"/>
        <v>1349.</v>
      </c>
      <c r="B1422" s="71" t="s">
        <v>1328</v>
      </c>
      <c r="C1422" s="52">
        <v>1989</v>
      </c>
      <c r="D1422" s="220" t="s">
        <v>3015</v>
      </c>
      <c r="E1422" s="143" t="s">
        <v>3017</v>
      </c>
      <c r="F1422" s="52">
        <v>3</v>
      </c>
      <c r="G1422" s="52">
        <v>3</v>
      </c>
      <c r="H1422" s="145">
        <v>1976.4</v>
      </c>
      <c r="I1422" s="145">
        <v>1797.2</v>
      </c>
      <c r="J1422" s="145">
        <v>1797.2</v>
      </c>
      <c r="K1422" s="3">
        <v>90</v>
      </c>
      <c r="L1422" s="145">
        <f t="shared" si="395"/>
        <v>6161337</v>
      </c>
      <c r="M1422" s="145"/>
      <c r="N1422" s="145"/>
      <c r="O1422" s="145"/>
      <c r="P1422" s="145">
        <f t="shared" si="396"/>
        <v>6161337</v>
      </c>
      <c r="Q1422" s="145"/>
      <c r="R1422" s="3"/>
      <c r="S1422" s="145"/>
      <c r="T1422" s="145">
        <v>819</v>
      </c>
      <c r="U1422" s="145">
        <f>T1422*7523</f>
        <v>6161337</v>
      </c>
      <c r="V1422" s="145"/>
      <c r="W1422" s="145"/>
      <c r="X1422" s="145"/>
      <c r="Y1422" s="145"/>
      <c r="Z1422" s="145"/>
      <c r="AA1422" s="145"/>
      <c r="AB1422" s="145"/>
      <c r="AC1422" s="145"/>
      <c r="AD1422" s="145"/>
      <c r="AE1422" s="145"/>
      <c r="AF1422" s="35">
        <v>2025</v>
      </c>
      <c r="AG1422" s="259"/>
      <c r="AH1422" s="29">
        <v>1349</v>
      </c>
      <c r="AI1422" s="29" t="s">
        <v>155</v>
      </c>
      <c r="AJ1422" s="29" t="str">
        <f t="shared" si="397"/>
        <v>1349.</v>
      </c>
      <c r="AL1422" s="29"/>
    </row>
    <row r="1423" spans="1:38" ht="22.5" customHeight="1" x14ac:dyDescent="0.25">
      <c r="A1423" s="143" t="str">
        <f t="shared" si="392"/>
        <v>1350.</v>
      </c>
      <c r="B1423" s="75" t="s">
        <v>604</v>
      </c>
      <c r="C1423" s="52">
        <v>1977</v>
      </c>
      <c r="D1423" s="220" t="s">
        <v>3015</v>
      </c>
      <c r="E1423" s="143" t="s">
        <v>3017</v>
      </c>
      <c r="F1423" s="52">
        <v>2</v>
      </c>
      <c r="G1423" s="52">
        <v>2</v>
      </c>
      <c r="H1423" s="145">
        <v>826.56</v>
      </c>
      <c r="I1423" s="145">
        <v>760.56</v>
      </c>
      <c r="J1423" s="145">
        <v>760.56</v>
      </c>
      <c r="K1423" s="3">
        <v>26</v>
      </c>
      <c r="L1423" s="145">
        <f>Q1423+S1423+U1423+W1423+Y1423+AA1423+AD1423+AE1423</f>
        <v>3761500</v>
      </c>
      <c r="M1423" s="145"/>
      <c r="N1423" s="145"/>
      <c r="O1423" s="145"/>
      <c r="P1423" s="145">
        <f>L1423</f>
        <v>3761500</v>
      </c>
      <c r="Q1423" s="145"/>
      <c r="R1423" s="3"/>
      <c r="S1423" s="145"/>
      <c r="T1423" s="145">
        <v>500</v>
      </c>
      <c r="U1423" s="145">
        <f>T1423*7523</f>
        <v>3761500</v>
      </c>
      <c r="V1423" s="145"/>
      <c r="W1423" s="145"/>
      <c r="X1423" s="145"/>
      <c r="Y1423" s="145"/>
      <c r="Z1423" s="145"/>
      <c r="AA1423" s="145"/>
      <c r="AB1423" s="145"/>
      <c r="AC1423" s="145"/>
      <c r="AD1423" s="145"/>
      <c r="AE1423" s="145"/>
      <c r="AF1423" s="35">
        <v>2025</v>
      </c>
      <c r="AG1423" s="259"/>
      <c r="AH1423" s="29">
        <v>1350</v>
      </c>
      <c r="AI1423" s="29" t="s">
        <v>155</v>
      </c>
      <c r="AJ1423" s="29" t="str">
        <f t="shared" si="397"/>
        <v>1350.</v>
      </c>
      <c r="AL1423" s="29"/>
    </row>
    <row r="1424" spans="1:38" ht="22.5" customHeight="1" x14ac:dyDescent="0.25">
      <c r="A1424" s="143" t="str">
        <f t="shared" si="392"/>
        <v>1351.</v>
      </c>
      <c r="B1424" s="71" t="s">
        <v>1308</v>
      </c>
      <c r="C1424" s="52">
        <v>1978</v>
      </c>
      <c r="D1424" s="220" t="s">
        <v>3015</v>
      </c>
      <c r="E1424" s="143" t="s">
        <v>3017</v>
      </c>
      <c r="F1424" s="52">
        <v>2</v>
      </c>
      <c r="G1424" s="52">
        <v>2</v>
      </c>
      <c r="H1424" s="145">
        <v>807.6</v>
      </c>
      <c r="I1424" s="145">
        <v>509.9</v>
      </c>
      <c r="J1424" s="145">
        <v>509.9</v>
      </c>
      <c r="K1424" s="3">
        <v>41</v>
      </c>
      <c r="L1424" s="145">
        <f t="shared" si="395"/>
        <v>5341330</v>
      </c>
      <c r="M1424" s="145"/>
      <c r="N1424" s="145"/>
      <c r="O1424" s="145"/>
      <c r="P1424" s="145">
        <f t="shared" si="396"/>
        <v>5341330</v>
      </c>
      <c r="Q1424" s="145"/>
      <c r="R1424" s="3"/>
      <c r="S1424" s="145"/>
      <c r="T1424" s="145">
        <v>710</v>
      </c>
      <c r="U1424" s="145">
        <f>T1424*7523</f>
        <v>5341330</v>
      </c>
      <c r="V1424" s="145"/>
      <c r="W1424" s="145"/>
      <c r="X1424" s="145"/>
      <c r="Y1424" s="145"/>
      <c r="Z1424" s="145"/>
      <c r="AA1424" s="145"/>
      <c r="AB1424" s="145"/>
      <c r="AC1424" s="145"/>
      <c r="AD1424" s="145"/>
      <c r="AE1424" s="145"/>
      <c r="AF1424" s="35">
        <v>2025</v>
      </c>
      <c r="AG1424" s="259"/>
      <c r="AH1424" s="29">
        <v>1351</v>
      </c>
      <c r="AI1424" s="29" t="s">
        <v>155</v>
      </c>
      <c r="AJ1424" s="29" t="str">
        <f t="shared" si="397"/>
        <v>1351.</v>
      </c>
      <c r="AL1424" s="29"/>
    </row>
    <row r="1425" spans="1:38" ht="22.5" customHeight="1" x14ac:dyDescent="0.25">
      <c r="A1425" s="143" t="str">
        <f t="shared" si="392"/>
        <v>1352.</v>
      </c>
      <c r="B1425" s="81" t="s">
        <v>595</v>
      </c>
      <c r="C1425" s="52">
        <v>1972</v>
      </c>
      <c r="D1425" s="220" t="s">
        <v>3015</v>
      </c>
      <c r="E1425" s="143" t="s">
        <v>3017</v>
      </c>
      <c r="F1425" s="52">
        <v>2</v>
      </c>
      <c r="G1425" s="52">
        <v>3</v>
      </c>
      <c r="H1425" s="145">
        <v>1067.5999999999999</v>
      </c>
      <c r="I1425" s="145">
        <v>975.2</v>
      </c>
      <c r="J1425" s="145">
        <v>975.2</v>
      </c>
      <c r="K1425" s="3">
        <v>41</v>
      </c>
      <c r="L1425" s="145">
        <f>Q1425+S1425+U1425+W1425+Y1425+AA1425+AD1425+AE1425</f>
        <v>351120</v>
      </c>
      <c r="M1425" s="145"/>
      <c r="N1425" s="145"/>
      <c r="O1425" s="145"/>
      <c r="P1425" s="145">
        <f>L1425</f>
        <v>351120</v>
      </c>
      <c r="Q1425" s="145">
        <v>351120</v>
      </c>
      <c r="R1425" s="3"/>
      <c r="S1425" s="145"/>
      <c r="T1425" s="145"/>
      <c r="U1425" s="145"/>
      <c r="V1425" s="145"/>
      <c r="W1425" s="145"/>
      <c r="X1425" s="145"/>
      <c r="Y1425" s="145"/>
      <c r="Z1425" s="145"/>
      <c r="AA1425" s="145"/>
      <c r="AB1425" s="145"/>
      <c r="AC1425" s="145"/>
      <c r="AD1425" s="145"/>
      <c r="AE1425" s="145"/>
      <c r="AF1425" s="35">
        <v>2025</v>
      </c>
      <c r="AG1425" s="259"/>
      <c r="AH1425" s="29">
        <v>1352</v>
      </c>
      <c r="AI1425" s="29" t="s">
        <v>155</v>
      </c>
      <c r="AJ1425" s="29" t="str">
        <f t="shared" si="397"/>
        <v>1352.</v>
      </c>
      <c r="AL1425" s="30"/>
    </row>
    <row r="1426" spans="1:38" ht="22.5" customHeight="1" x14ac:dyDescent="0.25">
      <c r="A1426" s="143" t="str">
        <f t="shared" si="392"/>
        <v>1353.</v>
      </c>
      <c r="B1426" s="75" t="s">
        <v>1160</v>
      </c>
      <c r="C1426" s="52">
        <v>1970</v>
      </c>
      <c r="D1426" s="220" t="s">
        <v>3015</v>
      </c>
      <c r="E1426" s="143" t="s">
        <v>3017</v>
      </c>
      <c r="F1426" s="52">
        <v>2</v>
      </c>
      <c r="G1426" s="52">
        <v>1</v>
      </c>
      <c r="H1426" s="145">
        <v>330.5</v>
      </c>
      <c r="I1426" s="145">
        <v>208.9</v>
      </c>
      <c r="J1426" s="145">
        <v>208.9</v>
      </c>
      <c r="K1426" s="3">
        <v>20</v>
      </c>
      <c r="L1426" s="145">
        <f t="shared" si="395"/>
        <v>471076</v>
      </c>
      <c r="M1426" s="145"/>
      <c r="N1426" s="145"/>
      <c r="O1426" s="145"/>
      <c r="P1426" s="145">
        <f t="shared" si="396"/>
        <v>471076</v>
      </c>
      <c r="Q1426" s="145">
        <v>471076</v>
      </c>
      <c r="R1426" s="3"/>
      <c r="S1426" s="145"/>
      <c r="T1426" s="145"/>
      <c r="U1426" s="145"/>
      <c r="V1426" s="145"/>
      <c r="W1426" s="145"/>
      <c r="X1426" s="145"/>
      <c r="Y1426" s="145"/>
      <c r="Z1426" s="145"/>
      <c r="AA1426" s="145"/>
      <c r="AB1426" s="145"/>
      <c r="AC1426" s="145"/>
      <c r="AD1426" s="145"/>
      <c r="AE1426" s="145"/>
      <c r="AF1426" s="35">
        <v>2025</v>
      </c>
      <c r="AG1426" s="259"/>
      <c r="AH1426" s="29">
        <v>1353</v>
      </c>
      <c r="AI1426" s="29" t="s">
        <v>155</v>
      </c>
      <c r="AJ1426" s="29" t="str">
        <f t="shared" si="397"/>
        <v>1353.</v>
      </c>
      <c r="AL1426" s="30"/>
    </row>
    <row r="1427" spans="1:38" ht="22.5" customHeight="1" x14ac:dyDescent="0.25">
      <c r="A1427" s="143" t="str">
        <f t="shared" si="392"/>
        <v>1354.</v>
      </c>
      <c r="B1427" s="71" t="s">
        <v>1310</v>
      </c>
      <c r="C1427" s="52">
        <v>1994</v>
      </c>
      <c r="D1427" s="220" t="s">
        <v>3015</v>
      </c>
      <c r="E1427" s="143" t="s">
        <v>3017</v>
      </c>
      <c r="F1427" s="52">
        <v>3</v>
      </c>
      <c r="G1427" s="52">
        <v>2</v>
      </c>
      <c r="H1427" s="145">
        <v>1227.5999999999999</v>
      </c>
      <c r="I1427" s="145">
        <v>669.5</v>
      </c>
      <c r="J1427" s="145">
        <v>669.5</v>
      </c>
      <c r="K1427" s="3">
        <v>55</v>
      </c>
      <c r="L1427" s="145">
        <f>Q1427+S1427+U1427+W1427+Y1427+AA1427+AD1427+AE1427</f>
        <v>2363502</v>
      </c>
      <c r="M1427" s="145"/>
      <c r="N1427" s="145"/>
      <c r="O1427" s="145"/>
      <c r="P1427" s="145">
        <f>L1427</f>
        <v>2363502</v>
      </c>
      <c r="Q1427" s="145">
        <v>2363502</v>
      </c>
      <c r="R1427" s="3"/>
      <c r="S1427" s="145"/>
      <c r="T1427" s="145"/>
      <c r="U1427" s="145"/>
      <c r="V1427" s="145"/>
      <c r="W1427" s="145"/>
      <c r="X1427" s="145"/>
      <c r="Y1427" s="145"/>
      <c r="Z1427" s="145"/>
      <c r="AA1427" s="145"/>
      <c r="AB1427" s="145"/>
      <c r="AC1427" s="145"/>
      <c r="AD1427" s="145"/>
      <c r="AE1427" s="145"/>
      <c r="AF1427" s="35">
        <v>2025</v>
      </c>
      <c r="AG1427" s="259"/>
      <c r="AH1427" s="29">
        <v>1354</v>
      </c>
      <c r="AI1427" s="29" t="s">
        <v>155</v>
      </c>
      <c r="AJ1427" s="29" t="str">
        <f t="shared" si="397"/>
        <v>1354.</v>
      </c>
      <c r="AL1427" s="29"/>
    </row>
    <row r="1428" spans="1:38" ht="22.5" customHeight="1" x14ac:dyDescent="0.25">
      <c r="A1428" s="143" t="str">
        <f t="shared" si="392"/>
        <v>1355.</v>
      </c>
      <c r="B1428" s="71" t="s">
        <v>1311</v>
      </c>
      <c r="C1428" s="52">
        <v>1983</v>
      </c>
      <c r="D1428" s="220" t="s">
        <v>3015</v>
      </c>
      <c r="E1428" s="220" t="s">
        <v>3016</v>
      </c>
      <c r="F1428" s="52">
        <v>3</v>
      </c>
      <c r="G1428" s="52">
        <v>3</v>
      </c>
      <c r="H1428" s="145">
        <v>1282.0999999999999</v>
      </c>
      <c r="I1428" s="145">
        <v>701.1</v>
      </c>
      <c r="J1428" s="145">
        <v>701.1</v>
      </c>
      <c r="K1428" s="3">
        <v>66</v>
      </c>
      <c r="L1428" s="145">
        <f>Q1428+S1428+U1428+W1428+Y1428+AA1428+AD1428+AE1428</f>
        <v>265794</v>
      </c>
      <c r="M1428" s="145"/>
      <c r="N1428" s="145"/>
      <c r="O1428" s="145"/>
      <c r="P1428" s="145">
        <f>L1428</f>
        <v>265794</v>
      </c>
      <c r="Q1428" s="145">
        <v>265794</v>
      </c>
      <c r="R1428" s="3"/>
      <c r="S1428" s="145"/>
      <c r="T1428" s="145"/>
      <c r="U1428" s="145"/>
      <c r="V1428" s="145"/>
      <c r="W1428" s="145"/>
      <c r="X1428" s="145"/>
      <c r="Y1428" s="145"/>
      <c r="Z1428" s="145"/>
      <c r="AA1428" s="145"/>
      <c r="AB1428" s="145"/>
      <c r="AC1428" s="145"/>
      <c r="AD1428" s="145"/>
      <c r="AE1428" s="145"/>
      <c r="AF1428" s="35">
        <v>2025</v>
      </c>
      <c r="AG1428" s="259"/>
      <c r="AH1428" s="29">
        <v>1355</v>
      </c>
      <c r="AI1428" s="29" t="s">
        <v>155</v>
      </c>
      <c r="AJ1428" s="29" t="str">
        <f t="shared" si="397"/>
        <v>1355.</v>
      </c>
      <c r="AL1428" s="30"/>
    </row>
    <row r="1429" spans="1:38" ht="22.5" customHeight="1" x14ac:dyDescent="0.25">
      <c r="A1429" s="143" t="str">
        <f t="shared" si="392"/>
        <v>1356.</v>
      </c>
      <c r="B1429" s="71" t="s">
        <v>1313</v>
      </c>
      <c r="C1429" s="52">
        <v>1986</v>
      </c>
      <c r="D1429" s="220" t="s">
        <v>3015</v>
      </c>
      <c r="E1429" s="220" t="s">
        <v>3016</v>
      </c>
      <c r="F1429" s="52">
        <v>3</v>
      </c>
      <c r="G1429" s="52">
        <v>3</v>
      </c>
      <c r="H1429" s="145">
        <v>1280.9000000000001</v>
      </c>
      <c r="I1429" s="145">
        <v>723.9</v>
      </c>
      <c r="J1429" s="145">
        <v>723.9</v>
      </c>
      <c r="K1429" s="3">
        <v>68</v>
      </c>
      <c r="L1429" s="145">
        <f>Q1429+S1429+U1429+W1429+Y1429+AA1429+AD1429+AE1429</f>
        <v>214350</v>
      </c>
      <c r="M1429" s="145"/>
      <c r="N1429" s="145"/>
      <c r="O1429" s="145"/>
      <c r="P1429" s="145">
        <f>L1429</f>
        <v>214350</v>
      </c>
      <c r="Q1429" s="145">
        <v>214350</v>
      </c>
      <c r="R1429" s="3"/>
      <c r="S1429" s="145"/>
      <c r="T1429" s="145"/>
      <c r="U1429" s="145"/>
      <c r="V1429" s="145"/>
      <c r="W1429" s="145"/>
      <c r="X1429" s="145"/>
      <c r="Y1429" s="145"/>
      <c r="Z1429" s="145"/>
      <c r="AA1429" s="145"/>
      <c r="AB1429" s="145"/>
      <c r="AC1429" s="145"/>
      <c r="AD1429" s="145"/>
      <c r="AE1429" s="145"/>
      <c r="AF1429" s="35">
        <v>2025</v>
      </c>
      <c r="AG1429" s="259"/>
      <c r="AH1429" s="29">
        <v>1356</v>
      </c>
      <c r="AI1429" s="29" t="s">
        <v>155</v>
      </c>
      <c r="AJ1429" s="29" t="str">
        <f t="shared" si="397"/>
        <v>1356.</v>
      </c>
      <c r="AL1429" s="29"/>
    </row>
    <row r="1430" spans="1:38" ht="22.5" customHeight="1" x14ac:dyDescent="0.25">
      <c r="A1430" s="143" t="str">
        <f t="shared" si="392"/>
        <v>1357.</v>
      </c>
      <c r="B1430" s="71" t="s">
        <v>1324</v>
      </c>
      <c r="C1430" s="52">
        <v>1990</v>
      </c>
      <c r="D1430" s="220" t="s">
        <v>3015</v>
      </c>
      <c r="E1430" s="220" t="s">
        <v>3016</v>
      </c>
      <c r="F1430" s="52">
        <v>3</v>
      </c>
      <c r="G1430" s="52">
        <v>2</v>
      </c>
      <c r="H1430" s="145">
        <v>1341</v>
      </c>
      <c r="I1430" s="145">
        <v>1200</v>
      </c>
      <c r="J1430" s="145">
        <v>1200</v>
      </c>
      <c r="K1430" s="3">
        <v>43</v>
      </c>
      <c r="L1430" s="145">
        <f>Q1430+S1430+U1430+W1430+Y1430+AA1430+AD1430+AE1430</f>
        <v>1418800</v>
      </c>
      <c r="M1430" s="145"/>
      <c r="N1430" s="145"/>
      <c r="O1430" s="145"/>
      <c r="P1430" s="145">
        <f>L1430</f>
        <v>1418800</v>
      </c>
      <c r="Q1430" s="145"/>
      <c r="R1430" s="3"/>
      <c r="S1430" s="145"/>
      <c r="T1430" s="145">
        <v>400</v>
      </c>
      <c r="U1430" s="145">
        <f>T1430*3547</f>
        <v>1418800</v>
      </c>
      <c r="V1430" s="145"/>
      <c r="W1430" s="145"/>
      <c r="X1430" s="145"/>
      <c r="Y1430" s="145"/>
      <c r="Z1430" s="145"/>
      <c r="AA1430" s="145"/>
      <c r="AB1430" s="145"/>
      <c r="AC1430" s="145"/>
      <c r="AD1430" s="145"/>
      <c r="AE1430" s="145"/>
      <c r="AF1430" s="35">
        <v>2025</v>
      </c>
      <c r="AG1430" s="259"/>
      <c r="AH1430" s="29">
        <v>1357</v>
      </c>
      <c r="AI1430" s="29" t="s">
        <v>155</v>
      </c>
      <c r="AJ1430" s="29" t="str">
        <f t="shared" si="397"/>
        <v>1357.</v>
      </c>
      <c r="AL1430" s="29"/>
    </row>
    <row r="1431" spans="1:38" ht="22.5" customHeight="1" x14ac:dyDescent="0.25">
      <c r="A1431" s="143" t="str">
        <f t="shared" si="392"/>
        <v>1358.</v>
      </c>
      <c r="B1431" s="75" t="s">
        <v>598</v>
      </c>
      <c r="C1431" s="52">
        <v>1978</v>
      </c>
      <c r="D1431" s="220" t="s">
        <v>3015</v>
      </c>
      <c r="E1431" s="143" t="s">
        <v>3017</v>
      </c>
      <c r="F1431" s="52">
        <v>2</v>
      </c>
      <c r="G1431" s="52">
        <v>3</v>
      </c>
      <c r="H1431" s="145">
        <v>958.8</v>
      </c>
      <c r="I1431" s="145">
        <v>879</v>
      </c>
      <c r="J1431" s="145">
        <v>879</v>
      </c>
      <c r="K1431" s="3">
        <v>37</v>
      </c>
      <c r="L1431" s="145">
        <f t="shared" ref="L1431" si="399">Q1431+S1431+U1431+W1431+Y1431+AA1431+AD1431+AE1431</f>
        <v>3520764</v>
      </c>
      <c r="M1431" s="145"/>
      <c r="N1431" s="145"/>
      <c r="O1431" s="145"/>
      <c r="P1431" s="145">
        <f t="shared" ref="P1431" si="400">L1431</f>
        <v>3520764</v>
      </c>
      <c r="Q1431" s="145"/>
      <c r="R1431" s="3"/>
      <c r="S1431" s="145"/>
      <c r="T1431" s="145">
        <v>468</v>
      </c>
      <c r="U1431" s="145">
        <f>T1431*7523</f>
        <v>3520764</v>
      </c>
      <c r="V1431" s="145"/>
      <c r="W1431" s="145"/>
      <c r="X1431" s="145"/>
      <c r="Y1431" s="145"/>
      <c r="Z1431" s="145"/>
      <c r="AA1431" s="145"/>
      <c r="AB1431" s="145"/>
      <c r="AC1431" s="145"/>
      <c r="AD1431" s="145"/>
      <c r="AE1431" s="145"/>
      <c r="AF1431" s="35">
        <v>2025</v>
      </c>
      <c r="AG1431" s="259"/>
      <c r="AH1431" s="29">
        <v>1358</v>
      </c>
      <c r="AI1431" s="29" t="s">
        <v>155</v>
      </c>
      <c r="AJ1431" s="29" t="str">
        <f t="shared" si="397"/>
        <v>1358.</v>
      </c>
      <c r="AL1431" s="29"/>
    </row>
    <row r="1432" spans="1:38" ht="22.5" customHeight="1" x14ac:dyDescent="0.25">
      <c r="A1432" s="143" t="str">
        <f t="shared" si="392"/>
        <v>1359.</v>
      </c>
      <c r="B1432" s="75" t="s">
        <v>599</v>
      </c>
      <c r="C1432" s="52">
        <v>1975</v>
      </c>
      <c r="D1432" s="220" t="s">
        <v>3015</v>
      </c>
      <c r="E1432" s="143" t="s">
        <v>3017</v>
      </c>
      <c r="F1432" s="52">
        <v>5</v>
      </c>
      <c r="G1432" s="52">
        <v>4</v>
      </c>
      <c r="H1432" s="145">
        <v>3752</v>
      </c>
      <c r="I1432" s="145">
        <v>3433</v>
      </c>
      <c r="J1432" s="145">
        <v>3392</v>
      </c>
      <c r="K1432" s="3">
        <v>143</v>
      </c>
      <c r="L1432" s="145">
        <f t="shared" ref="L1432:L1442" si="401">Q1432+S1432+U1432+W1432+Y1432+AA1432+AD1432+AE1432</f>
        <v>6059850</v>
      </c>
      <c r="M1432" s="145"/>
      <c r="N1432" s="145"/>
      <c r="O1432" s="145"/>
      <c r="P1432" s="145">
        <f t="shared" ref="P1432:P1443" si="402">L1432</f>
        <v>6059850</v>
      </c>
      <c r="Q1432" s="145">
        <f>5482350+577500</f>
        <v>6059850</v>
      </c>
      <c r="R1432" s="3"/>
      <c r="S1432" s="145"/>
      <c r="T1432" s="145"/>
      <c r="U1432" s="145"/>
      <c r="V1432" s="145"/>
      <c r="W1432" s="145"/>
      <c r="X1432" s="145"/>
      <c r="Y1432" s="145"/>
      <c r="Z1432" s="145"/>
      <c r="AA1432" s="145"/>
      <c r="AB1432" s="145"/>
      <c r="AC1432" s="145"/>
      <c r="AD1432" s="145"/>
      <c r="AE1432" s="145"/>
      <c r="AF1432" s="35">
        <v>2025</v>
      </c>
      <c r="AG1432" s="259"/>
      <c r="AH1432" s="29">
        <v>1359</v>
      </c>
      <c r="AI1432" s="29" t="s">
        <v>155</v>
      </c>
      <c r="AJ1432" s="29" t="str">
        <f t="shared" si="397"/>
        <v>1359.</v>
      </c>
      <c r="AL1432" s="29"/>
    </row>
    <row r="1433" spans="1:38" ht="22.5" customHeight="1" x14ac:dyDescent="0.25">
      <c r="A1433" s="143" t="str">
        <f t="shared" si="392"/>
        <v>1360.</v>
      </c>
      <c r="B1433" s="75" t="s">
        <v>593</v>
      </c>
      <c r="C1433" s="52">
        <v>1971</v>
      </c>
      <c r="D1433" s="220" t="s">
        <v>3015</v>
      </c>
      <c r="E1433" s="143" t="s">
        <v>3017</v>
      </c>
      <c r="F1433" s="52">
        <v>2</v>
      </c>
      <c r="G1433" s="52">
        <v>2</v>
      </c>
      <c r="H1433" s="145">
        <v>565.1</v>
      </c>
      <c r="I1433" s="145">
        <v>515.79999999999995</v>
      </c>
      <c r="J1433" s="145">
        <v>515.79999999999995</v>
      </c>
      <c r="K1433" s="3">
        <v>19</v>
      </c>
      <c r="L1433" s="145">
        <f t="shared" si="401"/>
        <v>320070</v>
      </c>
      <c r="M1433" s="145"/>
      <c r="N1433" s="145"/>
      <c r="O1433" s="145"/>
      <c r="P1433" s="145">
        <f t="shared" si="402"/>
        <v>320070</v>
      </c>
      <c r="Q1433" s="145">
        <f>277200+42870</f>
        <v>320070</v>
      </c>
      <c r="R1433" s="3"/>
      <c r="S1433" s="145"/>
      <c r="T1433" s="145"/>
      <c r="U1433" s="145"/>
      <c r="V1433" s="145"/>
      <c r="W1433" s="145"/>
      <c r="X1433" s="145"/>
      <c r="Y1433" s="145"/>
      <c r="Z1433" s="145"/>
      <c r="AA1433" s="145"/>
      <c r="AB1433" s="145"/>
      <c r="AC1433" s="145"/>
      <c r="AD1433" s="145"/>
      <c r="AE1433" s="145"/>
      <c r="AF1433" s="35">
        <v>2025</v>
      </c>
      <c r="AG1433" s="259"/>
      <c r="AH1433" s="29">
        <v>1360</v>
      </c>
      <c r="AI1433" s="29" t="s">
        <v>155</v>
      </c>
      <c r="AJ1433" s="29" t="str">
        <f t="shared" si="397"/>
        <v>1360.</v>
      </c>
      <c r="AL1433" s="29"/>
    </row>
    <row r="1434" spans="1:38" ht="22.5" customHeight="1" x14ac:dyDescent="0.25">
      <c r="A1434" s="143" t="str">
        <f t="shared" si="392"/>
        <v>1361.</v>
      </c>
      <c r="B1434" s="75" t="s">
        <v>600</v>
      </c>
      <c r="C1434" s="52">
        <v>1971</v>
      </c>
      <c r="D1434" s="220" t="s">
        <v>3015</v>
      </c>
      <c r="E1434" s="143" t="s">
        <v>3017</v>
      </c>
      <c r="F1434" s="52">
        <v>2</v>
      </c>
      <c r="G1434" s="52">
        <v>1</v>
      </c>
      <c r="H1434" s="145">
        <v>939.4</v>
      </c>
      <c r="I1434" s="145">
        <v>421.5</v>
      </c>
      <c r="J1434" s="145">
        <v>421.5</v>
      </c>
      <c r="K1434" s="3">
        <v>15</v>
      </c>
      <c r="L1434" s="145">
        <f t="shared" si="401"/>
        <v>42870</v>
      </c>
      <c r="M1434" s="145"/>
      <c r="N1434" s="145"/>
      <c r="O1434" s="145"/>
      <c r="P1434" s="145">
        <f t="shared" si="402"/>
        <v>42870</v>
      </c>
      <c r="Q1434" s="145">
        <v>42870</v>
      </c>
      <c r="R1434" s="3"/>
      <c r="S1434" s="145"/>
      <c r="T1434" s="145"/>
      <c r="U1434" s="145"/>
      <c r="V1434" s="145"/>
      <c r="W1434" s="145"/>
      <c r="X1434" s="145"/>
      <c r="Y1434" s="145"/>
      <c r="Z1434" s="145"/>
      <c r="AA1434" s="145"/>
      <c r="AB1434" s="145"/>
      <c r="AC1434" s="145"/>
      <c r="AD1434" s="145"/>
      <c r="AE1434" s="145"/>
      <c r="AF1434" s="35">
        <v>2025</v>
      </c>
      <c r="AG1434" s="259"/>
      <c r="AH1434" s="29">
        <v>1361</v>
      </c>
      <c r="AI1434" s="29" t="s">
        <v>155</v>
      </c>
      <c r="AJ1434" s="29" t="str">
        <f t="shared" si="397"/>
        <v>1361.</v>
      </c>
      <c r="AL1434" s="30"/>
    </row>
    <row r="1435" spans="1:38" ht="22.5" customHeight="1" x14ac:dyDescent="0.25">
      <c r="A1435" s="143" t="str">
        <f t="shared" si="392"/>
        <v>1362.</v>
      </c>
      <c r="B1435" s="71" t="s">
        <v>1327</v>
      </c>
      <c r="C1435" s="52">
        <v>1979</v>
      </c>
      <c r="D1435" s="220" t="s">
        <v>3015</v>
      </c>
      <c r="E1435" s="143" t="s">
        <v>3017</v>
      </c>
      <c r="F1435" s="52">
        <v>2</v>
      </c>
      <c r="G1435" s="52">
        <v>2</v>
      </c>
      <c r="H1435" s="145">
        <v>809.5</v>
      </c>
      <c r="I1435" s="145">
        <v>744.7</v>
      </c>
      <c r="J1435" s="145">
        <v>744.7</v>
      </c>
      <c r="K1435" s="3">
        <v>24</v>
      </c>
      <c r="L1435" s="145">
        <f t="shared" si="401"/>
        <v>901542</v>
      </c>
      <c r="M1435" s="145"/>
      <c r="N1435" s="145"/>
      <c r="O1435" s="145"/>
      <c r="P1435" s="145">
        <f t="shared" si="402"/>
        <v>901542</v>
      </c>
      <c r="Q1435" s="145">
        <v>901542</v>
      </c>
      <c r="R1435" s="3"/>
      <c r="S1435" s="145"/>
      <c r="T1435" s="145"/>
      <c r="U1435" s="145"/>
      <c r="V1435" s="145"/>
      <c r="W1435" s="145"/>
      <c r="X1435" s="145"/>
      <c r="Y1435" s="145"/>
      <c r="Z1435" s="145"/>
      <c r="AA1435" s="145"/>
      <c r="AB1435" s="145"/>
      <c r="AC1435" s="145"/>
      <c r="AD1435" s="145"/>
      <c r="AE1435" s="145"/>
      <c r="AF1435" s="35">
        <v>2025</v>
      </c>
      <c r="AG1435" s="259"/>
      <c r="AH1435" s="29">
        <v>1362</v>
      </c>
      <c r="AI1435" s="29" t="s">
        <v>155</v>
      </c>
      <c r="AJ1435" s="29" t="str">
        <f t="shared" si="397"/>
        <v>1362.</v>
      </c>
      <c r="AL1435" s="29"/>
    </row>
    <row r="1436" spans="1:38" ht="22.5" customHeight="1" x14ac:dyDescent="0.25">
      <c r="A1436" s="143" t="str">
        <f t="shared" si="392"/>
        <v>1363.</v>
      </c>
      <c r="B1436" s="75" t="s">
        <v>602</v>
      </c>
      <c r="C1436" s="52">
        <v>1992</v>
      </c>
      <c r="D1436" s="220" t="s">
        <v>3015</v>
      </c>
      <c r="E1436" s="143" t="s">
        <v>3017</v>
      </c>
      <c r="F1436" s="52">
        <v>2</v>
      </c>
      <c r="G1436" s="52">
        <v>2</v>
      </c>
      <c r="H1436" s="145">
        <v>939.4</v>
      </c>
      <c r="I1436" s="145">
        <v>851.6</v>
      </c>
      <c r="J1436" s="145">
        <v>851.6</v>
      </c>
      <c r="K1436" s="3">
        <v>37</v>
      </c>
      <c r="L1436" s="145">
        <f t="shared" si="401"/>
        <v>2822395</v>
      </c>
      <c r="M1436" s="145"/>
      <c r="N1436" s="145"/>
      <c r="O1436" s="145"/>
      <c r="P1436" s="145">
        <f t="shared" si="402"/>
        <v>2822395</v>
      </c>
      <c r="Q1436" s="145">
        <v>2822395</v>
      </c>
      <c r="R1436" s="3"/>
      <c r="S1436" s="145"/>
      <c r="T1436" s="145"/>
      <c r="U1436" s="145"/>
      <c r="V1436" s="145"/>
      <c r="W1436" s="145"/>
      <c r="X1436" s="145"/>
      <c r="Y1436" s="145"/>
      <c r="Z1436" s="145"/>
      <c r="AA1436" s="145"/>
      <c r="AB1436" s="145"/>
      <c r="AC1436" s="145"/>
      <c r="AD1436" s="145"/>
      <c r="AE1436" s="145"/>
      <c r="AF1436" s="35">
        <v>2025</v>
      </c>
      <c r="AG1436" s="259"/>
      <c r="AH1436" s="29">
        <v>1363</v>
      </c>
      <c r="AI1436" s="29" t="s">
        <v>155</v>
      </c>
      <c r="AJ1436" s="29" t="str">
        <f t="shared" si="397"/>
        <v>1363.</v>
      </c>
      <c r="AL1436" s="29"/>
    </row>
    <row r="1437" spans="1:38" ht="22.5" customHeight="1" x14ac:dyDescent="0.25">
      <c r="A1437" s="143" t="str">
        <f t="shared" si="392"/>
        <v>1364.</v>
      </c>
      <c r="B1437" s="75" t="s">
        <v>601</v>
      </c>
      <c r="C1437" s="52">
        <v>1979</v>
      </c>
      <c r="D1437" s="220" t="s">
        <v>3015</v>
      </c>
      <c r="E1437" s="143" t="s">
        <v>3017</v>
      </c>
      <c r="F1437" s="52">
        <v>2</v>
      </c>
      <c r="G1437" s="52">
        <v>2</v>
      </c>
      <c r="H1437" s="145">
        <v>938.8</v>
      </c>
      <c r="I1437" s="145">
        <v>851.6</v>
      </c>
      <c r="J1437" s="145">
        <v>851.6</v>
      </c>
      <c r="K1437" s="3">
        <v>36</v>
      </c>
      <c r="L1437" s="145">
        <f t="shared" si="401"/>
        <v>717556</v>
      </c>
      <c r="M1437" s="145"/>
      <c r="N1437" s="145"/>
      <c r="O1437" s="145"/>
      <c r="P1437" s="145">
        <f t="shared" si="402"/>
        <v>717556</v>
      </c>
      <c r="Q1437" s="145">
        <f>246480+471076</f>
        <v>717556</v>
      </c>
      <c r="R1437" s="3"/>
      <c r="S1437" s="145"/>
      <c r="T1437" s="145"/>
      <c r="U1437" s="145"/>
      <c r="V1437" s="145"/>
      <c r="W1437" s="145"/>
      <c r="X1437" s="145"/>
      <c r="Y1437" s="145"/>
      <c r="Z1437" s="145"/>
      <c r="AA1437" s="145"/>
      <c r="AB1437" s="145"/>
      <c r="AC1437" s="145"/>
      <c r="AD1437" s="145"/>
      <c r="AE1437" s="145"/>
      <c r="AF1437" s="35">
        <v>2025</v>
      </c>
      <c r="AG1437" s="259"/>
      <c r="AH1437" s="29">
        <v>1364</v>
      </c>
      <c r="AI1437" s="29" t="s">
        <v>155</v>
      </c>
      <c r="AJ1437" s="29" t="str">
        <f t="shared" si="397"/>
        <v>1364.</v>
      </c>
      <c r="AL1437" s="29"/>
    </row>
    <row r="1438" spans="1:38" ht="22.5" customHeight="1" x14ac:dyDescent="0.25">
      <c r="A1438" s="143" t="str">
        <f t="shared" si="392"/>
        <v>1365.</v>
      </c>
      <c r="B1438" s="75" t="s">
        <v>603</v>
      </c>
      <c r="C1438" s="52">
        <v>1980</v>
      </c>
      <c r="D1438" s="220" t="s">
        <v>3015</v>
      </c>
      <c r="E1438" s="143" t="s">
        <v>3017</v>
      </c>
      <c r="F1438" s="52">
        <v>5</v>
      </c>
      <c r="G1438" s="52">
        <v>4</v>
      </c>
      <c r="H1438" s="145">
        <v>3670.5</v>
      </c>
      <c r="I1438" s="145">
        <v>3395</v>
      </c>
      <c r="J1438" s="145">
        <v>3395</v>
      </c>
      <c r="K1438" s="3">
        <v>143</v>
      </c>
      <c r="L1438" s="145">
        <f t="shared" si="401"/>
        <v>2599040</v>
      </c>
      <c r="M1438" s="145"/>
      <c r="N1438" s="145"/>
      <c r="O1438" s="145"/>
      <c r="P1438" s="145">
        <f t="shared" si="402"/>
        <v>2599040</v>
      </c>
      <c r="Q1438" s="145">
        <v>2599040</v>
      </c>
      <c r="R1438" s="3"/>
      <c r="S1438" s="145"/>
      <c r="T1438" s="145"/>
      <c r="U1438" s="145"/>
      <c r="V1438" s="145"/>
      <c r="W1438" s="145"/>
      <c r="X1438" s="145"/>
      <c r="Y1438" s="145"/>
      <c r="Z1438" s="145"/>
      <c r="AA1438" s="145"/>
      <c r="AB1438" s="145"/>
      <c r="AC1438" s="145"/>
      <c r="AD1438" s="145"/>
      <c r="AE1438" s="145"/>
      <c r="AF1438" s="35">
        <v>2025</v>
      </c>
      <c r="AG1438" s="259"/>
      <c r="AH1438" s="29">
        <v>1365</v>
      </c>
      <c r="AI1438" s="29" t="s">
        <v>155</v>
      </c>
      <c r="AJ1438" s="29" t="str">
        <f t="shared" si="397"/>
        <v>1365.</v>
      </c>
      <c r="AL1438" s="29"/>
    </row>
    <row r="1439" spans="1:38" ht="22.5" customHeight="1" x14ac:dyDescent="0.25">
      <c r="A1439" s="143" t="str">
        <f t="shared" si="392"/>
        <v>1366.</v>
      </c>
      <c r="B1439" s="75" t="s">
        <v>590</v>
      </c>
      <c r="C1439" s="52">
        <v>1964</v>
      </c>
      <c r="D1439" s="220" t="s">
        <v>3015</v>
      </c>
      <c r="E1439" s="143" t="s">
        <v>3017</v>
      </c>
      <c r="F1439" s="52">
        <v>3</v>
      </c>
      <c r="G1439" s="52">
        <v>3</v>
      </c>
      <c r="H1439" s="145">
        <v>1320</v>
      </c>
      <c r="I1439" s="145">
        <v>1288.7</v>
      </c>
      <c r="J1439" s="145">
        <v>1158</v>
      </c>
      <c r="K1439" s="3">
        <v>45</v>
      </c>
      <c r="L1439" s="145">
        <f t="shared" si="401"/>
        <v>2639650</v>
      </c>
      <c r="M1439" s="145"/>
      <c r="N1439" s="145"/>
      <c r="O1439" s="145"/>
      <c r="P1439" s="145">
        <f t="shared" si="402"/>
        <v>2639650</v>
      </c>
      <c r="Q1439" s="145">
        <v>2639650</v>
      </c>
      <c r="R1439" s="3"/>
      <c r="S1439" s="145"/>
      <c r="T1439" s="145"/>
      <c r="U1439" s="145"/>
      <c r="V1439" s="145"/>
      <c r="W1439" s="145"/>
      <c r="X1439" s="145"/>
      <c r="Y1439" s="145"/>
      <c r="Z1439" s="145"/>
      <c r="AA1439" s="145"/>
      <c r="AB1439" s="145"/>
      <c r="AC1439" s="145"/>
      <c r="AD1439" s="145"/>
      <c r="AE1439" s="145"/>
      <c r="AF1439" s="35">
        <v>2025</v>
      </c>
      <c r="AG1439" s="259"/>
      <c r="AH1439" s="29">
        <v>1366</v>
      </c>
      <c r="AI1439" s="29" t="s">
        <v>155</v>
      </c>
      <c r="AJ1439" s="29" t="str">
        <f t="shared" si="397"/>
        <v>1366.</v>
      </c>
      <c r="AL1439" s="29"/>
    </row>
    <row r="1440" spans="1:38" ht="22.5" customHeight="1" x14ac:dyDescent="0.25">
      <c r="A1440" s="143" t="str">
        <f t="shared" si="392"/>
        <v>1367.</v>
      </c>
      <c r="B1440" s="71" t="s">
        <v>1316</v>
      </c>
      <c r="C1440" s="52">
        <v>1986</v>
      </c>
      <c r="D1440" s="220" t="s">
        <v>3015</v>
      </c>
      <c r="E1440" s="220" t="s">
        <v>3016</v>
      </c>
      <c r="F1440" s="52">
        <v>5</v>
      </c>
      <c r="G1440" s="52">
        <v>3</v>
      </c>
      <c r="H1440" s="145">
        <v>3571.6</v>
      </c>
      <c r="I1440" s="145">
        <v>3138.6</v>
      </c>
      <c r="J1440" s="145">
        <v>3138.6</v>
      </c>
      <c r="K1440" s="3">
        <v>123</v>
      </c>
      <c r="L1440" s="145">
        <f t="shared" si="401"/>
        <v>2944010</v>
      </c>
      <c r="M1440" s="145"/>
      <c r="N1440" s="145"/>
      <c r="O1440" s="145"/>
      <c r="P1440" s="145">
        <f t="shared" si="402"/>
        <v>2944010</v>
      </c>
      <c r="Q1440" s="145"/>
      <c r="R1440" s="3"/>
      <c r="S1440" s="145"/>
      <c r="T1440" s="145">
        <v>830</v>
      </c>
      <c r="U1440" s="145">
        <f>T1440*3547</f>
        <v>2944010</v>
      </c>
      <c r="V1440" s="145"/>
      <c r="W1440" s="145"/>
      <c r="X1440" s="145"/>
      <c r="Y1440" s="145"/>
      <c r="Z1440" s="145"/>
      <c r="AA1440" s="145"/>
      <c r="AB1440" s="145"/>
      <c r="AC1440" s="145"/>
      <c r="AD1440" s="145"/>
      <c r="AE1440" s="145"/>
      <c r="AF1440" s="35">
        <v>2025</v>
      </c>
      <c r="AG1440" s="259"/>
      <c r="AH1440" s="29">
        <v>1367</v>
      </c>
      <c r="AI1440" s="29" t="s">
        <v>155</v>
      </c>
      <c r="AJ1440" s="29" t="str">
        <f t="shared" si="397"/>
        <v>1367.</v>
      </c>
      <c r="AL1440" s="29"/>
    </row>
    <row r="1441" spans="1:38" ht="22.5" customHeight="1" x14ac:dyDescent="0.25">
      <c r="A1441" s="143" t="str">
        <f t="shared" si="392"/>
        <v>1368.</v>
      </c>
      <c r="B1441" s="71" t="s">
        <v>1317</v>
      </c>
      <c r="C1441" s="52">
        <v>1989</v>
      </c>
      <c r="D1441" s="220" t="s">
        <v>3015</v>
      </c>
      <c r="E1441" s="220" t="s">
        <v>3016</v>
      </c>
      <c r="F1441" s="52">
        <v>5</v>
      </c>
      <c r="G1441" s="52">
        <v>4</v>
      </c>
      <c r="H1441" s="145">
        <v>4984.7</v>
      </c>
      <c r="I1441" s="145">
        <v>4551.7</v>
      </c>
      <c r="J1441" s="145">
        <v>4551.7</v>
      </c>
      <c r="K1441" s="3">
        <v>178</v>
      </c>
      <c r="L1441" s="145">
        <f t="shared" si="401"/>
        <v>4330887</v>
      </c>
      <c r="M1441" s="145"/>
      <c r="N1441" s="145"/>
      <c r="O1441" s="145"/>
      <c r="P1441" s="145">
        <f t="shared" si="402"/>
        <v>4330887</v>
      </c>
      <c r="Q1441" s="145"/>
      <c r="R1441" s="3"/>
      <c r="S1441" s="145"/>
      <c r="T1441" s="145">
        <v>1221</v>
      </c>
      <c r="U1441" s="145">
        <f>T1441*3547</f>
        <v>4330887</v>
      </c>
      <c r="V1441" s="145"/>
      <c r="W1441" s="145"/>
      <c r="X1441" s="145"/>
      <c r="Y1441" s="145"/>
      <c r="Z1441" s="145"/>
      <c r="AA1441" s="145"/>
      <c r="AB1441" s="145"/>
      <c r="AC1441" s="145"/>
      <c r="AD1441" s="145"/>
      <c r="AE1441" s="145"/>
      <c r="AF1441" s="35">
        <v>2025</v>
      </c>
      <c r="AG1441" s="259"/>
      <c r="AH1441" s="29">
        <v>1368</v>
      </c>
      <c r="AI1441" s="29" t="s">
        <v>155</v>
      </c>
      <c r="AJ1441" s="29" t="str">
        <f t="shared" si="397"/>
        <v>1368.</v>
      </c>
      <c r="AL1441" s="29"/>
    </row>
    <row r="1442" spans="1:38" ht="22.5" customHeight="1" x14ac:dyDescent="0.25">
      <c r="A1442" s="143" t="str">
        <f t="shared" si="392"/>
        <v>1369.</v>
      </c>
      <c r="B1442" s="71" t="s">
        <v>1318</v>
      </c>
      <c r="C1442" s="52">
        <v>1991</v>
      </c>
      <c r="D1442" s="220" t="s">
        <v>3015</v>
      </c>
      <c r="E1442" s="220" t="s">
        <v>3016</v>
      </c>
      <c r="F1442" s="52">
        <v>5</v>
      </c>
      <c r="G1442" s="52">
        <v>4</v>
      </c>
      <c r="H1442" s="145">
        <v>4778.04</v>
      </c>
      <c r="I1442" s="145">
        <v>4345.04</v>
      </c>
      <c r="J1442" s="145">
        <v>4345.04</v>
      </c>
      <c r="K1442" s="3">
        <v>174</v>
      </c>
      <c r="L1442" s="145">
        <f t="shared" si="401"/>
        <v>1109160</v>
      </c>
      <c r="M1442" s="145"/>
      <c r="N1442" s="145"/>
      <c r="O1442" s="145"/>
      <c r="P1442" s="145">
        <f t="shared" si="402"/>
        <v>1109160</v>
      </c>
      <c r="Q1442" s="145">
        <v>1109160</v>
      </c>
      <c r="R1442" s="3"/>
      <c r="S1442" s="145"/>
      <c r="T1442" s="145"/>
      <c r="U1442" s="145"/>
      <c r="V1442" s="145"/>
      <c r="W1442" s="145"/>
      <c r="X1442" s="145"/>
      <c r="Y1442" s="145"/>
      <c r="Z1442" s="145"/>
      <c r="AA1442" s="145"/>
      <c r="AB1442" s="145"/>
      <c r="AC1442" s="145"/>
      <c r="AD1442" s="145"/>
      <c r="AE1442" s="145"/>
      <c r="AF1442" s="35">
        <v>2025</v>
      </c>
      <c r="AG1442" s="259"/>
      <c r="AH1442" s="29">
        <v>1369</v>
      </c>
      <c r="AI1442" s="29" t="s">
        <v>155</v>
      </c>
      <c r="AJ1442" s="29" t="str">
        <f t="shared" si="397"/>
        <v>1369.</v>
      </c>
      <c r="AL1442" s="30"/>
    </row>
    <row r="1443" spans="1:38" ht="22.5" customHeight="1" x14ac:dyDescent="0.25">
      <c r="A1443" s="143" t="str">
        <f t="shared" si="392"/>
        <v>1370.</v>
      </c>
      <c r="B1443" s="71" t="s">
        <v>1320</v>
      </c>
      <c r="C1443" s="52">
        <v>1969</v>
      </c>
      <c r="D1443" s="220" t="s">
        <v>3015</v>
      </c>
      <c r="E1443" s="143" t="s">
        <v>3017</v>
      </c>
      <c r="F1443" s="52">
        <v>5</v>
      </c>
      <c r="G1443" s="52">
        <v>4</v>
      </c>
      <c r="H1443" s="145">
        <v>2914.1</v>
      </c>
      <c r="I1443" s="145">
        <v>2912.1</v>
      </c>
      <c r="J1443" s="145">
        <v>2482.1</v>
      </c>
      <c r="K1443" s="3">
        <v>95</v>
      </c>
      <c r="L1443" s="145">
        <f t="shared" ref="L1443:L1444" si="403">Q1443+S1443+U1443+W1443+Y1443+AA1443+AD1443+AE1443</f>
        <v>3674692</v>
      </c>
      <c r="M1443" s="145"/>
      <c r="N1443" s="145"/>
      <c r="O1443" s="145"/>
      <c r="P1443" s="145">
        <f t="shared" si="402"/>
        <v>3674692</v>
      </c>
      <c r="Q1443" s="145"/>
      <c r="R1443" s="3"/>
      <c r="S1443" s="145"/>
      <c r="T1443" s="145">
        <v>1036</v>
      </c>
      <c r="U1443" s="145">
        <f>T1443*3547</f>
        <v>3674692</v>
      </c>
      <c r="V1443" s="145"/>
      <c r="W1443" s="145"/>
      <c r="X1443" s="145"/>
      <c r="Y1443" s="145"/>
      <c r="Z1443" s="145"/>
      <c r="AA1443" s="145"/>
      <c r="AB1443" s="145"/>
      <c r="AC1443" s="145"/>
      <c r="AD1443" s="145"/>
      <c r="AE1443" s="145"/>
      <c r="AF1443" s="35">
        <v>2025</v>
      </c>
      <c r="AG1443" s="259"/>
      <c r="AH1443" s="29">
        <v>1370</v>
      </c>
      <c r="AI1443" s="29" t="s">
        <v>155</v>
      </c>
      <c r="AJ1443" s="29" t="str">
        <f t="shared" si="397"/>
        <v>1370.</v>
      </c>
      <c r="AL1443" s="29"/>
    </row>
    <row r="1444" spans="1:38" ht="22.5" customHeight="1" x14ac:dyDescent="0.25">
      <c r="A1444" s="143" t="str">
        <f t="shared" si="392"/>
        <v>1371.</v>
      </c>
      <c r="B1444" s="76" t="s">
        <v>587</v>
      </c>
      <c r="C1444" s="52">
        <v>1984</v>
      </c>
      <c r="D1444" s="220" t="s">
        <v>3015</v>
      </c>
      <c r="E1444" s="220" t="s">
        <v>3016</v>
      </c>
      <c r="F1444" s="52">
        <v>3</v>
      </c>
      <c r="G1444" s="52">
        <v>3</v>
      </c>
      <c r="H1444" s="145">
        <v>1287.0999999999999</v>
      </c>
      <c r="I1444" s="145">
        <v>729</v>
      </c>
      <c r="J1444" s="145">
        <v>729</v>
      </c>
      <c r="K1444" s="3">
        <v>52</v>
      </c>
      <c r="L1444" s="145">
        <f t="shared" si="403"/>
        <v>1013472</v>
      </c>
      <c r="M1444" s="145"/>
      <c r="N1444" s="145"/>
      <c r="O1444" s="145"/>
      <c r="P1444" s="145">
        <f t="shared" ref="P1444" si="404">L1444</f>
        <v>1013472</v>
      </c>
      <c r="Q1444" s="145">
        <v>1013472</v>
      </c>
      <c r="R1444" s="3"/>
      <c r="S1444" s="145"/>
      <c r="T1444" s="145"/>
      <c r="U1444" s="145"/>
      <c r="V1444" s="145"/>
      <c r="W1444" s="145"/>
      <c r="X1444" s="145"/>
      <c r="Y1444" s="145"/>
      <c r="Z1444" s="145"/>
      <c r="AA1444" s="145"/>
      <c r="AB1444" s="145"/>
      <c r="AC1444" s="145"/>
      <c r="AD1444" s="145"/>
      <c r="AE1444" s="145"/>
      <c r="AF1444" s="35">
        <v>2025</v>
      </c>
      <c r="AG1444" s="259"/>
      <c r="AH1444" s="29">
        <v>1371</v>
      </c>
      <c r="AI1444" s="29" t="s">
        <v>155</v>
      </c>
      <c r="AJ1444" s="29" t="str">
        <f t="shared" si="397"/>
        <v>1371.</v>
      </c>
      <c r="AL1444" s="29"/>
    </row>
    <row r="1445" spans="1:38" ht="22.5" customHeight="1" x14ac:dyDescent="0.25">
      <c r="A1445" s="143" t="str">
        <f t="shared" si="392"/>
        <v>1372.</v>
      </c>
      <c r="B1445" s="71" t="s">
        <v>2717</v>
      </c>
      <c r="C1445" s="52">
        <v>1969</v>
      </c>
      <c r="D1445" s="220" t="s">
        <v>3015</v>
      </c>
      <c r="E1445" s="220" t="s">
        <v>3018</v>
      </c>
      <c r="F1445" s="52">
        <v>2</v>
      </c>
      <c r="G1445" s="52">
        <v>1</v>
      </c>
      <c r="H1445" s="145">
        <v>370.2</v>
      </c>
      <c r="I1445" s="145">
        <v>337.4</v>
      </c>
      <c r="J1445" s="145">
        <v>337.4</v>
      </c>
      <c r="K1445" s="3">
        <v>10</v>
      </c>
      <c r="L1445" s="145">
        <f t="shared" ref="L1445" si="405">Q1445+S1445+U1445+W1445+Y1445+AA1445+AD1445+AE1445</f>
        <v>3099273.6999999997</v>
      </c>
      <c r="M1445" s="145"/>
      <c r="N1445" s="145"/>
      <c r="O1445" s="145"/>
      <c r="P1445" s="145">
        <f t="shared" ref="P1445:P1454" si="406">L1445</f>
        <v>3099273.6999999997</v>
      </c>
      <c r="Q1445" s="145"/>
      <c r="R1445" s="3"/>
      <c r="S1445" s="145"/>
      <c r="T1445" s="145">
        <v>260.7</v>
      </c>
      <c r="U1445" s="145">
        <f>T1445*7523</f>
        <v>1961246.0999999999</v>
      </c>
      <c r="V1445" s="145"/>
      <c r="W1445" s="145"/>
      <c r="X1445" s="145">
        <v>331.4</v>
      </c>
      <c r="Y1445" s="145">
        <f>X1445*3434</f>
        <v>1138027.5999999999</v>
      </c>
      <c r="Z1445" s="145"/>
      <c r="AA1445" s="145"/>
      <c r="AB1445" s="145"/>
      <c r="AC1445" s="145"/>
      <c r="AD1445" s="145"/>
      <c r="AE1445" s="145"/>
      <c r="AF1445" s="35">
        <v>2025</v>
      </c>
      <c r="AG1445" s="259"/>
      <c r="AH1445" s="29">
        <v>1372</v>
      </c>
      <c r="AI1445" s="29" t="s">
        <v>155</v>
      </c>
      <c r="AJ1445" s="29" t="str">
        <f t="shared" si="397"/>
        <v>1372.</v>
      </c>
      <c r="AL1445" s="29"/>
    </row>
    <row r="1446" spans="1:38" ht="22.5" customHeight="1" x14ac:dyDescent="0.25">
      <c r="A1446" s="143" t="str">
        <f t="shared" si="392"/>
        <v>1373.</v>
      </c>
      <c r="B1446" s="71" t="s">
        <v>1306</v>
      </c>
      <c r="C1446" s="52">
        <v>1972</v>
      </c>
      <c r="D1446" s="220" t="s">
        <v>3015</v>
      </c>
      <c r="E1446" s="143" t="s">
        <v>3017</v>
      </c>
      <c r="F1446" s="52">
        <v>2</v>
      </c>
      <c r="G1446" s="52">
        <v>2</v>
      </c>
      <c r="H1446" s="145">
        <v>495</v>
      </c>
      <c r="I1446" s="145">
        <v>469.8</v>
      </c>
      <c r="J1446" s="145">
        <v>469.8</v>
      </c>
      <c r="K1446" s="3">
        <v>29</v>
      </c>
      <c r="L1446" s="145">
        <f t="shared" ref="L1446:L1454" si="407">Q1446+S1446+U1446+W1446+Y1446+AA1446+AD1446+AE1446</f>
        <v>60018</v>
      </c>
      <c r="M1446" s="145"/>
      <c r="N1446" s="145"/>
      <c r="O1446" s="145"/>
      <c r="P1446" s="145">
        <f t="shared" si="406"/>
        <v>60018</v>
      </c>
      <c r="Q1446" s="145">
        <v>60018</v>
      </c>
      <c r="R1446" s="3"/>
      <c r="S1446" s="145"/>
      <c r="T1446" s="145"/>
      <c r="U1446" s="145"/>
      <c r="V1446" s="145"/>
      <c r="W1446" s="145"/>
      <c r="X1446" s="145"/>
      <c r="Y1446" s="145"/>
      <c r="Z1446" s="145"/>
      <c r="AA1446" s="145"/>
      <c r="AB1446" s="145"/>
      <c r="AC1446" s="145"/>
      <c r="AD1446" s="145"/>
      <c r="AE1446" s="145"/>
      <c r="AF1446" s="35">
        <v>2025</v>
      </c>
      <c r="AG1446" s="259"/>
      <c r="AH1446" s="29">
        <v>1373</v>
      </c>
      <c r="AI1446" s="29" t="s">
        <v>155</v>
      </c>
      <c r="AJ1446" s="29" t="str">
        <f t="shared" si="397"/>
        <v>1373.</v>
      </c>
      <c r="AL1446" s="30"/>
    </row>
    <row r="1447" spans="1:38" ht="22.5" customHeight="1" x14ac:dyDescent="0.25">
      <c r="A1447" s="143" t="str">
        <f t="shared" si="392"/>
        <v>1374.</v>
      </c>
      <c r="B1447" s="76" t="s">
        <v>586</v>
      </c>
      <c r="C1447" s="52">
        <v>1963</v>
      </c>
      <c r="D1447" s="220" t="s">
        <v>3015</v>
      </c>
      <c r="E1447" s="220" t="s">
        <v>3018</v>
      </c>
      <c r="F1447" s="52">
        <v>2</v>
      </c>
      <c r="G1447" s="52">
        <v>2</v>
      </c>
      <c r="H1447" s="145">
        <v>369.2</v>
      </c>
      <c r="I1447" s="145">
        <v>335.6</v>
      </c>
      <c r="J1447" s="145">
        <v>335.6</v>
      </c>
      <c r="K1447" s="3">
        <v>12</v>
      </c>
      <c r="L1447" s="145">
        <f t="shared" si="407"/>
        <v>1067486.8</v>
      </c>
      <c r="M1447" s="145"/>
      <c r="N1447" s="145"/>
      <c r="O1447" s="145"/>
      <c r="P1447" s="145">
        <f t="shared" si="406"/>
        <v>1067486.8</v>
      </c>
      <c r="Q1447" s="145"/>
      <c r="R1447" s="3"/>
      <c r="S1447" s="145"/>
      <c r="T1447" s="145"/>
      <c r="U1447" s="145"/>
      <c r="V1447" s="145"/>
      <c r="W1447" s="145"/>
      <c r="X1447" s="145">
        <v>339.1</v>
      </c>
      <c r="Y1447" s="145">
        <f>X1447*3148</f>
        <v>1067486.8</v>
      </c>
      <c r="Z1447" s="145"/>
      <c r="AA1447" s="145"/>
      <c r="AB1447" s="145"/>
      <c r="AC1447" s="145"/>
      <c r="AD1447" s="145"/>
      <c r="AE1447" s="145"/>
      <c r="AF1447" s="35">
        <v>2025</v>
      </c>
      <c r="AG1447" s="259"/>
      <c r="AH1447" s="29">
        <v>1374</v>
      </c>
      <c r="AI1447" s="29" t="s">
        <v>155</v>
      </c>
      <c r="AJ1447" s="29" t="str">
        <f t="shared" si="397"/>
        <v>1374.</v>
      </c>
      <c r="AL1447" s="29"/>
    </row>
    <row r="1448" spans="1:38" ht="22.5" customHeight="1" x14ac:dyDescent="0.25">
      <c r="A1448" s="143" t="str">
        <f t="shared" si="392"/>
        <v>1375.</v>
      </c>
      <c r="B1448" s="76" t="s">
        <v>594</v>
      </c>
      <c r="C1448" s="52">
        <v>1972</v>
      </c>
      <c r="D1448" s="220" t="s">
        <v>3015</v>
      </c>
      <c r="E1448" s="220" t="s">
        <v>3016</v>
      </c>
      <c r="F1448" s="52">
        <v>5</v>
      </c>
      <c r="G1448" s="52">
        <v>4</v>
      </c>
      <c r="H1448" s="145">
        <v>3782.9</v>
      </c>
      <c r="I1448" s="145">
        <v>3349.9</v>
      </c>
      <c r="J1448" s="145">
        <v>3349.9</v>
      </c>
      <c r="K1448" s="3">
        <v>149</v>
      </c>
      <c r="L1448" s="145">
        <f t="shared" si="407"/>
        <v>3227770</v>
      </c>
      <c r="M1448" s="145"/>
      <c r="N1448" s="145"/>
      <c r="O1448" s="145"/>
      <c r="P1448" s="145">
        <f t="shared" si="406"/>
        <v>3227770</v>
      </c>
      <c r="Q1448" s="145"/>
      <c r="R1448" s="3"/>
      <c r="S1448" s="145"/>
      <c r="T1448" s="145">
        <v>910</v>
      </c>
      <c r="U1448" s="145">
        <f>T1448*3547</f>
        <v>3227770</v>
      </c>
      <c r="V1448" s="145"/>
      <c r="W1448" s="145"/>
      <c r="X1448" s="145"/>
      <c r="Y1448" s="145"/>
      <c r="Z1448" s="145"/>
      <c r="AA1448" s="145"/>
      <c r="AB1448" s="145"/>
      <c r="AC1448" s="145"/>
      <c r="AD1448" s="145"/>
      <c r="AE1448" s="145"/>
      <c r="AF1448" s="35">
        <v>2025</v>
      </c>
      <c r="AG1448" s="259"/>
      <c r="AH1448" s="29">
        <v>1375</v>
      </c>
      <c r="AI1448" s="29" t="s">
        <v>155</v>
      </c>
      <c r="AJ1448" s="29" t="str">
        <f t="shared" si="397"/>
        <v>1375.</v>
      </c>
      <c r="AL1448" s="29"/>
    </row>
    <row r="1449" spans="1:38" ht="22.5" customHeight="1" x14ac:dyDescent="0.25">
      <c r="A1449" s="143" t="str">
        <f t="shared" si="392"/>
        <v>1376.</v>
      </c>
      <c r="B1449" s="76" t="s">
        <v>589</v>
      </c>
      <c r="C1449" s="52">
        <v>1973</v>
      </c>
      <c r="D1449" s="220" t="s">
        <v>3015</v>
      </c>
      <c r="E1449" s="220" t="s">
        <v>3016</v>
      </c>
      <c r="F1449" s="52">
        <v>5</v>
      </c>
      <c r="G1449" s="52">
        <v>4</v>
      </c>
      <c r="H1449" s="145">
        <v>3583.8</v>
      </c>
      <c r="I1449" s="145">
        <v>3361.8</v>
      </c>
      <c r="J1449" s="145">
        <v>3361.8</v>
      </c>
      <c r="K1449" s="3">
        <v>127</v>
      </c>
      <c r="L1449" s="145">
        <f t="shared" si="407"/>
        <v>3961999</v>
      </c>
      <c r="M1449" s="145"/>
      <c r="N1449" s="145"/>
      <c r="O1449" s="145"/>
      <c r="P1449" s="145">
        <f t="shared" si="406"/>
        <v>3961999</v>
      </c>
      <c r="Q1449" s="145"/>
      <c r="R1449" s="3"/>
      <c r="S1449" s="145"/>
      <c r="T1449" s="145">
        <v>1117</v>
      </c>
      <c r="U1449" s="145">
        <f>T1449*3547</f>
        <v>3961999</v>
      </c>
      <c r="V1449" s="145"/>
      <c r="W1449" s="145"/>
      <c r="X1449" s="145"/>
      <c r="Y1449" s="145"/>
      <c r="Z1449" s="145"/>
      <c r="AA1449" s="145"/>
      <c r="AB1449" s="145"/>
      <c r="AC1449" s="145"/>
      <c r="AD1449" s="145"/>
      <c r="AE1449" s="145"/>
      <c r="AF1449" s="35">
        <v>2025</v>
      </c>
      <c r="AG1449" s="259"/>
      <c r="AH1449" s="29">
        <v>1376</v>
      </c>
      <c r="AI1449" s="29" t="s">
        <v>155</v>
      </c>
      <c r="AJ1449" s="29" t="str">
        <f t="shared" si="397"/>
        <v>1376.</v>
      </c>
      <c r="AL1449" s="29"/>
    </row>
    <row r="1450" spans="1:38" ht="22.5" customHeight="1" x14ac:dyDescent="0.25">
      <c r="A1450" s="143" t="str">
        <f t="shared" si="392"/>
        <v>1377.</v>
      </c>
      <c r="B1450" s="71" t="s">
        <v>1321</v>
      </c>
      <c r="C1450" s="52">
        <v>1987</v>
      </c>
      <c r="D1450" s="220" t="s">
        <v>3015</v>
      </c>
      <c r="E1450" s="220" t="s">
        <v>3016</v>
      </c>
      <c r="F1450" s="52">
        <v>5</v>
      </c>
      <c r="G1450" s="52">
        <v>3</v>
      </c>
      <c r="H1450" s="145">
        <v>3520.5</v>
      </c>
      <c r="I1450" s="145">
        <v>3347.6</v>
      </c>
      <c r="J1450" s="145">
        <v>3347.6</v>
      </c>
      <c r="K1450" s="3">
        <v>137</v>
      </c>
      <c r="L1450" s="145">
        <f t="shared" si="407"/>
        <v>3092984</v>
      </c>
      <c r="M1450" s="145"/>
      <c r="N1450" s="145"/>
      <c r="O1450" s="145"/>
      <c r="P1450" s="145">
        <f t="shared" si="406"/>
        <v>3092984</v>
      </c>
      <c r="Q1450" s="145"/>
      <c r="R1450" s="3"/>
      <c r="S1450" s="145"/>
      <c r="T1450" s="145">
        <v>872</v>
      </c>
      <c r="U1450" s="145">
        <f>T1450*3547</f>
        <v>3092984</v>
      </c>
      <c r="V1450" s="145"/>
      <c r="W1450" s="145"/>
      <c r="X1450" s="145"/>
      <c r="Y1450" s="145"/>
      <c r="Z1450" s="145"/>
      <c r="AA1450" s="145"/>
      <c r="AB1450" s="145"/>
      <c r="AC1450" s="145"/>
      <c r="AD1450" s="145"/>
      <c r="AE1450" s="145"/>
      <c r="AF1450" s="35">
        <v>2025</v>
      </c>
      <c r="AG1450" s="259"/>
      <c r="AH1450" s="29">
        <v>1377</v>
      </c>
      <c r="AI1450" s="29" t="s">
        <v>155</v>
      </c>
      <c r="AJ1450" s="29" t="str">
        <f t="shared" si="397"/>
        <v>1377.</v>
      </c>
      <c r="AL1450" s="29"/>
    </row>
    <row r="1451" spans="1:38" ht="22.5" customHeight="1" x14ac:dyDescent="0.25">
      <c r="A1451" s="143" t="str">
        <f t="shared" si="392"/>
        <v>1378.</v>
      </c>
      <c r="B1451" s="76" t="s">
        <v>1113</v>
      </c>
      <c r="C1451" s="52">
        <v>1974</v>
      </c>
      <c r="D1451" s="220" t="s">
        <v>3015</v>
      </c>
      <c r="E1451" s="143" t="s">
        <v>3017</v>
      </c>
      <c r="F1451" s="52">
        <v>2</v>
      </c>
      <c r="G1451" s="52">
        <v>2</v>
      </c>
      <c r="H1451" s="145">
        <v>590.79999999999995</v>
      </c>
      <c r="I1451" s="145">
        <v>540.79999999999995</v>
      </c>
      <c r="J1451" s="145">
        <v>540.79999999999995</v>
      </c>
      <c r="K1451" s="3">
        <v>21</v>
      </c>
      <c r="L1451" s="145">
        <f t="shared" si="407"/>
        <v>2030500</v>
      </c>
      <c r="M1451" s="145"/>
      <c r="N1451" s="145"/>
      <c r="O1451" s="145"/>
      <c r="P1451" s="145">
        <f t="shared" si="406"/>
        <v>2030500</v>
      </c>
      <c r="Q1451" s="145">
        <v>2030500</v>
      </c>
      <c r="R1451" s="3"/>
      <c r="S1451" s="145"/>
      <c r="T1451" s="145"/>
      <c r="U1451" s="32"/>
      <c r="V1451" s="145"/>
      <c r="W1451" s="145"/>
      <c r="X1451" s="145"/>
      <c r="Y1451" s="145"/>
      <c r="Z1451" s="145"/>
      <c r="AA1451" s="145"/>
      <c r="AB1451" s="145"/>
      <c r="AC1451" s="145"/>
      <c r="AD1451" s="145"/>
      <c r="AE1451" s="145"/>
      <c r="AF1451" s="35">
        <v>2025</v>
      </c>
      <c r="AG1451" s="259"/>
      <c r="AH1451" s="29">
        <v>1378</v>
      </c>
      <c r="AI1451" s="29" t="s">
        <v>155</v>
      </c>
      <c r="AJ1451" s="29" t="str">
        <f t="shared" si="397"/>
        <v>1378.</v>
      </c>
      <c r="AL1451" s="29"/>
    </row>
    <row r="1452" spans="1:38" ht="22.5" customHeight="1" x14ac:dyDescent="0.25">
      <c r="A1452" s="143" t="str">
        <f t="shared" si="392"/>
        <v>1379.</v>
      </c>
      <c r="B1452" s="71" t="s">
        <v>1323</v>
      </c>
      <c r="C1452" s="52">
        <v>1976</v>
      </c>
      <c r="D1452" s="220" t="s">
        <v>3015</v>
      </c>
      <c r="E1452" s="143" t="s">
        <v>3017</v>
      </c>
      <c r="F1452" s="52">
        <v>2</v>
      </c>
      <c r="G1452" s="52">
        <v>2</v>
      </c>
      <c r="H1452" s="145">
        <v>629.9</v>
      </c>
      <c r="I1452" s="145">
        <v>564.70000000000005</v>
      </c>
      <c r="J1452" s="145">
        <v>564.70000000000005</v>
      </c>
      <c r="K1452" s="3">
        <v>31</v>
      </c>
      <c r="L1452" s="145">
        <f t="shared" si="407"/>
        <v>974640</v>
      </c>
      <c r="M1452" s="145"/>
      <c r="N1452" s="145"/>
      <c r="O1452" s="145"/>
      <c r="P1452" s="145">
        <f t="shared" si="406"/>
        <v>974640</v>
      </c>
      <c r="Q1452" s="145">
        <v>974640</v>
      </c>
      <c r="R1452" s="3"/>
      <c r="S1452" s="145"/>
      <c r="T1452" s="145"/>
      <c r="U1452" s="145"/>
      <c r="V1452" s="145"/>
      <c r="W1452" s="145"/>
      <c r="X1452" s="145"/>
      <c r="Y1452" s="145"/>
      <c r="Z1452" s="145"/>
      <c r="AA1452" s="145"/>
      <c r="AB1452" s="145"/>
      <c r="AC1452" s="145"/>
      <c r="AD1452" s="145"/>
      <c r="AE1452" s="145"/>
      <c r="AF1452" s="35">
        <v>2025</v>
      </c>
      <c r="AG1452" s="259"/>
      <c r="AH1452" s="29">
        <v>1379</v>
      </c>
      <c r="AI1452" s="29" t="s">
        <v>155</v>
      </c>
      <c r="AJ1452" s="29" t="str">
        <f t="shared" si="397"/>
        <v>1379.</v>
      </c>
      <c r="AL1452" s="29"/>
    </row>
    <row r="1453" spans="1:38" ht="22.5" customHeight="1" x14ac:dyDescent="0.25">
      <c r="A1453" s="143" t="str">
        <f t="shared" si="392"/>
        <v>1380.</v>
      </c>
      <c r="B1453" s="71" t="s">
        <v>1325</v>
      </c>
      <c r="C1453" s="52">
        <v>1985</v>
      </c>
      <c r="D1453" s="220" t="s">
        <v>3015</v>
      </c>
      <c r="E1453" s="220" t="s">
        <v>3016</v>
      </c>
      <c r="F1453" s="52">
        <v>5</v>
      </c>
      <c r="G1453" s="52">
        <v>3</v>
      </c>
      <c r="H1453" s="145">
        <v>3698.5</v>
      </c>
      <c r="I1453" s="145">
        <v>3223.7</v>
      </c>
      <c r="J1453" s="145">
        <v>3223.7</v>
      </c>
      <c r="K1453" s="3">
        <v>127</v>
      </c>
      <c r="L1453" s="145">
        <f t="shared" si="407"/>
        <v>3042261.9000000004</v>
      </c>
      <c r="M1453" s="145"/>
      <c r="N1453" s="145"/>
      <c r="O1453" s="145"/>
      <c r="P1453" s="145">
        <f t="shared" si="406"/>
        <v>3042261.9000000004</v>
      </c>
      <c r="Q1453" s="145"/>
      <c r="R1453" s="3"/>
      <c r="S1453" s="145"/>
      <c r="T1453" s="145">
        <v>857.7</v>
      </c>
      <c r="U1453" s="145">
        <f>T1453*3547</f>
        <v>3042261.9000000004</v>
      </c>
      <c r="V1453" s="145"/>
      <c r="W1453" s="145"/>
      <c r="X1453" s="145"/>
      <c r="Y1453" s="145"/>
      <c r="Z1453" s="145"/>
      <c r="AA1453" s="145"/>
      <c r="AB1453" s="145"/>
      <c r="AC1453" s="145"/>
      <c r="AD1453" s="145"/>
      <c r="AE1453" s="145"/>
      <c r="AF1453" s="35">
        <v>2025</v>
      </c>
      <c r="AG1453" s="259"/>
      <c r="AH1453" s="29">
        <v>1380</v>
      </c>
      <c r="AI1453" s="29" t="s">
        <v>155</v>
      </c>
      <c r="AJ1453" s="29" t="str">
        <f t="shared" si="397"/>
        <v>1380.</v>
      </c>
      <c r="AL1453" s="29"/>
    </row>
    <row r="1454" spans="1:38" ht="22.5" customHeight="1" x14ac:dyDescent="0.25">
      <c r="A1454" s="143" t="str">
        <f t="shared" si="392"/>
        <v>1381.</v>
      </c>
      <c r="B1454" s="71" t="s">
        <v>1329</v>
      </c>
      <c r="C1454" s="52">
        <v>1992</v>
      </c>
      <c r="D1454" s="220" t="s">
        <v>3015</v>
      </c>
      <c r="E1454" s="143" t="s">
        <v>3017</v>
      </c>
      <c r="F1454" s="52">
        <v>2</v>
      </c>
      <c r="G1454" s="52">
        <v>2</v>
      </c>
      <c r="H1454" s="145">
        <v>925.2</v>
      </c>
      <c r="I1454" s="145">
        <v>851.6</v>
      </c>
      <c r="J1454" s="145">
        <v>851.6</v>
      </c>
      <c r="K1454" s="3">
        <v>33</v>
      </c>
      <c r="L1454" s="145">
        <f t="shared" si="407"/>
        <v>42870</v>
      </c>
      <c r="M1454" s="145"/>
      <c r="N1454" s="145"/>
      <c r="O1454" s="145"/>
      <c r="P1454" s="145">
        <f t="shared" si="406"/>
        <v>42870</v>
      </c>
      <c r="Q1454" s="145">
        <v>42870</v>
      </c>
      <c r="R1454" s="3"/>
      <c r="S1454" s="145"/>
      <c r="T1454" s="145"/>
      <c r="U1454" s="145"/>
      <c r="V1454" s="145"/>
      <c r="W1454" s="145"/>
      <c r="X1454" s="145"/>
      <c r="Y1454" s="145"/>
      <c r="Z1454" s="145"/>
      <c r="AA1454" s="145"/>
      <c r="AB1454" s="145"/>
      <c r="AC1454" s="145"/>
      <c r="AD1454" s="145"/>
      <c r="AE1454" s="145"/>
      <c r="AF1454" s="35">
        <v>2025</v>
      </c>
      <c r="AG1454" s="259"/>
      <c r="AH1454" s="29">
        <v>1381</v>
      </c>
      <c r="AI1454" s="29" t="s">
        <v>155</v>
      </c>
      <c r="AJ1454" s="29" t="str">
        <f t="shared" si="397"/>
        <v>1381.</v>
      </c>
      <c r="AL1454" s="30"/>
    </row>
    <row r="1455" spans="1:38" ht="22.5" customHeight="1" x14ac:dyDescent="0.25">
      <c r="A1455" s="143" t="str">
        <f t="shared" si="392"/>
        <v>1382.</v>
      </c>
      <c r="B1455" s="75" t="s">
        <v>596</v>
      </c>
      <c r="C1455" s="52">
        <v>1983</v>
      </c>
      <c r="D1455" s="220" t="s">
        <v>3015</v>
      </c>
      <c r="E1455" s="143" t="s">
        <v>3017</v>
      </c>
      <c r="F1455" s="52">
        <v>2</v>
      </c>
      <c r="G1455" s="52">
        <v>2</v>
      </c>
      <c r="H1455" s="145">
        <v>652.5</v>
      </c>
      <c r="I1455" s="145">
        <v>366.5</v>
      </c>
      <c r="J1455" s="145">
        <v>366.5</v>
      </c>
      <c r="K1455" s="3">
        <v>33</v>
      </c>
      <c r="L1455" s="145">
        <f t="shared" ref="L1455" si="408">Q1455+S1455+U1455+W1455+Y1455+AA1455+AD1455+AE1455</f>
        <v>187941</v>
      </c>
      <c r="M1455" s="145"/>
      <c r="N1455" s="145"/>
      <c r="O1455" s="145"/>
      <c r="P1455" s="145">
        <f t="shared" ref="P1455" si="409">L1455</f>
        <v>187941</v>
      </c>
      <c r="Q1455" s="145">
        <v>187941</v>
      </c>
      <c r="R1455" s="3"/>
      <c r="S1455" s="145"/>
      <c r="T1455" s="145"/>
      <c r="U1455" s="145"/>
      <c r="V1455" s="145"/>
      <c r="W1455" s="145"/>
      <c r="X1455" s="145"/>
      <c r="Y1455" s="145"/>
      <c r="Z1455" s="145"/>
      <c r="AA1455" s="145"/>
      <c r="AB1455" s="145"/>
      <c r="AC1455" s="145"/>
      <c r="AD1455" s="145"/>
      <c r="AE1455" s="145"/>
      <c r="AF1455" s="35">
        <v>2025</v>
      </c>
      <c r="AG1455" s="259"/>
      <c r="AH1455" s="29">
        <v>1382</v>
      </c>
      <c r="AI1455" s="29" t="s">
        <v>155</v>
      </c>
      <c r="AJ1455" s="29" t="str">
        <f t="shared" si="397"/>
        <v>1382.</v>
      </c>
      <c r="AL1455" s="29"/>
    </row>
    <row r="1456" spans="1:38" ht="22.5" customHeight="1" x14ac:dyDescent="0.25">
      <c r="A1456" s="143" t="str">
        <f t="shared" si="392"/>
        <v>1383.</v>
      </c>
      <c r="B1456" s="75" t="s">
        <v>592</v>
      </c>
      <c r="C1456" s="52">
        <v>1974</v>
      </c>
      <c r="D1456" s="220" t="s">
        <v>3015</v>
      </c>
      <c r="E1456" s="143" t="s">
        <v>3017</v>
      </c>
      <c r="F1456" s="52">
        <v>2</v>
      </c>
      <c r="G1456" s="52">
        <v>2</v>
      </c>
      <c r="H1456" s="145">
        <v>626</v>
      </c>
      <c r="I1456" s="145">
        <v>576</v>
      </c>
      <c r="J1456" s="145">
        <v>576</v>
      </c>
      <c r="K1456" s="3">
        <v>20</v>
      </c>
      <c r="L1456" s="145">
        <f>Q1456+S1456+U1456+W1456+Y1456+AA1456+AD1456+AE1456</f>
        <v>197184</v>
      </c>
      <c r="M1456" s="145"/>
      <c r="N1456" s="145"/>
      <c r="O1456" s="145"/>
      <c r="P1456" s="145">
        <f>L1456</f>
        <v>197184</v>
      </c>
      <c r="Q1456" s="145">
        <v>197184</v>
      </c>
      <c r="R1456" s="3"/>
      <c r="S1456" s="145"/>
      <c r="T1456" s="145"/>
      <c r="U1456" s="145"/>
      <c r="V1456" s="145"/>
      <c r="W1456" s="145"/>
      <c r="X1456" s="145"/>
      <c r="Y1456" s="145"/>
      <c r="Z1456" s="145"/>
      <c r="AA1456" s="145"/>
      <c r="AB1456" s="145"/>
      <c r="AC1456" s="145"/>
      <c r="AD1456" s="145"/>
      <c r="AE1456" s="145"/>
      <c r="AF1456" s="35">
        <v>2025</v>
      </c>
      <c r="AG1456" s="259"/>
      <c r="AH1456" s="29">
        <v>1383</v>
      </c>
      <c r="AI1456" s="29" t="s">
        <v>155</v>
      </c>
      <c r="AJ1456" s="29" t="str">
        <f t="shared" si="397"/>
        <v>1383.</v>
      </c>
      <c r="AL1456" s="30"/>
    </row>
    <row r="1457" spans="1:38" ht="22.5" customHeight="1" x14ac:dyDescent="0.25">
      <c r="A1457" s="143" t="str">
        <f t="shared" si="392"/>
        <v>1384.</v>
      </c>
      <c r="B1457" s="73" t="s">
        <v>585</v>
      </c>
      <c r="C1457" s="52">
        <v>1972</v>
      </c>
      <c r="D1457" s="220" t="s">
        <v>3015</v>
      </c>
      <c r="E1457" s="143" t="s">
        <v>3017</v>
      </c>
      <c r="F1457" s="52">
        <v>2</v>
      </c>
      <c r="G1457" s="52">
        <v>2</v>
      </c>
      <c r="H1457" s="145">
        <v>582.70000000000005</v>
      </c>
      <c r="I1457" s="145">
        <v>525.9</v>
      </c>
      <c r="J1457" s="145">
        <v>525.9</v>
      </c>
      <c r="K1457" s="3">
        <v>20</v>
      </c>
      <c r="L1457" s="145">
        <f>Q1457+S1457+U1457+W1457+Y1457+AA1457+AD1457+AE1457</f>
        <v>552296</v>
      </c>
      <c r="M1457" s="145"/>
      <c r="N1457" s="145"/>
      <c r="O1457" s="145"/>
      <c r="P1457" s="145">
        <f>L1457</f>
        <v>552296</v>
      </c>
      <c r="Q1457" s="145">
        <v>552296</v>
      </c>
      <c r="R1457" s="3"/>
      <c r="S1457" s="145"/>
      <c r="T1457" s="145"/>
      <c r="U1457" s="145"/>
      <c r="V1457" s="145"/>
      <c r="W1457" s="145"/>
      <c r="X1457" s="145"/>
      <c r="Y1457" s="145"/>
      <c r="Z1457" s="145"/>
      <c r="AA1457" s="145"/>
      <c r="AB1457" s="145"/>
      <c r="AC1457" s="145"/>
      <c r="AD1457" s="145"/>
      <c r="AE1457" s="145"/>
      <c r="AF1457" s="35">
        <v>2025</v>
      </c>
      <c r="AG1457" s="259"/>
      <c r="AH1457" s="29">
        <v>1384</v>
      </c>
      <c r="AI1457" s="29" t="s">
        <v>155</v>
      </c>
      <c r="AJ1457" s="29" t="str">
        <f t="shared" si="397"/>
        <v>1384.</v>
      </c>
      <c r="AL1457" s="29"/>
    </row>
    <row r="1458" spans="1:38" ht="22.5" customHeight="1" x14ac:dyDescent="0.25">
      <c r="A1458" s="143" t="str">
        <f t="shared" ref="A1458:A1459" si="410">AJ1458</f>
        <v/>
      </c>
      <c r="B1458" s="74" t="s">
        <v>95</v>
      </c>
      <c r="C1458" s="52"/>
      <c r="D1458" s="220"/>
      <c r="E1458" s="143"/>
      <c r="F1458" s="52"/>
      <c r="G1458" s="52"/>
      <c r="H1458" s="1">
        <f>H1459+H1463+H1465</f>
        <v>130435.66</v>
      </c>
      <c r="I1458" s="1">
        <f t="shared" ref="I1458:P1458" si="411">I1459+I1463+I1465</f>
        <v>83870.490000000005</v>
      </c>
      <c r="J1458" s="1">
        <f t="shared" si="411"/>
        <v>83597.99000000002</v>
      </c>
      <c r="K1458" s="46">
        <f t="shared" si="411"/>
        <v>5418</v>
      </c>
      <c r="L1458" s="1">
        <f>L1459+L1463+L1465</f>
        <v>142911256.19000003</v>
      </c>
      <c r="M1458" s="1"/>
      <c r="N1458" s="1"/>
      <c r="O1458" s="1"/>
      <c r="P1458" s="1">
        <f t="shared" si="411"/>
        <v>142911256.19000003</v>
      </c>
      <c r="Q1458" s="1">
        <v>32669470.940000001</v>
      </c>
      <c r="R1458" s="46"/>
      <c r="S1458" s="1"/>
      <c r="T1458" s="1">
        <f t="shared" ref="T1458:AA1458" si="412">T1459+T1463+T1465</f>
        <v>12387.2</v>
      </c>
      <c r="U1458" s="1">
        <f t="shared" si="412"/>
        <v>93188905.599999994</v>
      </c>
      <c r="V1458" s="1"/>
      <c r="W1458" s="1"/>
      <c r="X1458" s="1">
        <f t="shared" si="412"/>
        <v>2211.1</v>
      </c>
      <c r="Y1458" s="1">
        <f t="shared" si="412"/>
        <v>5892332.7999999998</v>
      </c>
      <c r="Z1458" s="1">
        <f t="shared" si="412"/>
        <v>4169.05</v>
      </c>
      <c r="AA1458" s="1">
        <f t="shared" si="412"/>
        <v>11160546.850000001</v>
      </c>
      <c r="AB1458" s="1"/>
      <c r="AC1458" s="1"/>
      <c r="AD1458" s="1"/>
      <c r="AE1458" s="1"/>
      <c r="AF1458" s="13"/>
      <c r="AG1458" s="259"/>
      <c r="AJ1458" s="29" t="str">
        <f>CONCATENATE(AH1458,AI1458)</f>
        <v/>
      </c>
      <c r="AK1458" s="29"/>
      <c r="AL1458" s="29"/>
    </row>
    <row r="1459" spans="1:38" ht="22.5" customHeight="1" x14ac:dyDescent="0.25">
      <c r="A1459" s="143" t="str">
        <f t="shared" si="410"/>
        <v/>
      </c>
      <c r="B1459" s="74" t="s">
        <v>1213</v>
      </c>
      <c r="C1459" s="52"/>
      <c r="D1459" s="220"/>
      <c r="E1459" s="143"/>
      <c r="F1459" s="58"/>
      <c r="G1459" s="58"/>
      <c r="H1459" s="1">
        <f>SUM(H1460:H1462)</f>
        <v>7214.75</v>
      </c>
      <c r="I1459" s="1">
        <f>SUM(I1460:I1462)</f>
        <v>4331.6000000000004</v>
      </c>
      <c r="J1459" s="1">
        <f>SUM(J1460:J1462)</f>
        <v>4331.6000000000004</v>
      </c>
      <c r="K1459" s="46">
        <f>SUM(K1460:K1462)</f>
        <v>277</v>
      </c>
      <c r="L1459" s="1">
        <f>SUM(L1460:L1462)</f>
        <v>1792560</v>
      </c>
      <c r="M1459" s="1"/>
      <c r="N1459" s="1"/>
      <c r="O1459" s="1"/>
      <c r="P1459" s="1">
        <f>L1459</f>
        <v>1792560</v>
      </c>
      <c r="Q1459" s="1">
        <f t="shared" ref="Q1459" si="413">SUM(Q1460:Q1462)</f>
        <v>1792560</v>
      </c>
      <c r="R1459" s="46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3"/>
      <c r="AG1459" s="259"/>
      <c r="AJ1459" s="29" t="str">
        <f>CONCATENATE(AH1459,AI1459)</f>
        <v/>
      </c>
      <c r="AK1459" s="29"/>
      <c r="AL1459" s="29"/>
    </row>
    <row r="1460" spans="1:38" ht="22.5" customHeight="1" x14ac:dyDescent="0.25">
      <c r="A1460" s="143" t="str">
        <f>AJ1460</f>
        <v>1385.</v>
      </c>
      <c r="B1460" s="71" t="s">
        <v>664</v>
      </c>
      <c r="C1460" s="52">
        <v>1964</v>
      </c>
      <c r="D1460" s="220" t="s">
        <v>3015</v>
      </c>
      <c r="E1460" s="143" t="s">
        <v>3017</v>
      </c>
      <c r="F1460" s="52">
        <v>2</v>
      </c>
      <c r="G1460" s="52">
        <v>2</v>
      </c>
      <c r="H1460" s="145">
        <v>630.4</v>
      </c>
      <c r="I1460" s="145">
        <v>389.2</v>
      </c>
      <c r="J1460" s="145">
        <v>389.2</v>
      </c>
      <c r="K1460" s="3">
        <v>29</v>
      </c>
      <c r="L1460" s="145">
        <f>Q1460+S1460+U1460+W1460+Y1460+AA1460+AD1460+AE1460</f>
        <v>203280</v>
      </c>
      <c r="M1460" s="145"/>
      <c r="N1460" s="145"/>
      <c r="O1460" s="145"/>
      <c r="P1460" s="145">
        <f t="shared" ref="P1460:P1462" si="414">L1460</f>
        <v>203280</v>
      </c>
      <c r="Q1460" s="145">
        <v>203280</v>
      </c>
      <c r="R1460" s="3"/>
      <c r="S1460" s="145"/>
      <c r="T1460" s="145"/>
      <c r="U1460" s="145"/>
      <c r="V1460" s="145"/>
      <c r="W1460" s="145"/>
      <c r="X1460" s="145"/>
      <c r="Y1460" s="145"/>
      <c r="Z1460" s="145"/>
      <c r="AA1460" s="145"/>
      <c r="AB1460" s="145"/>
      <c r="AC1460" s="145"/>
      <c r="AD1460" s="145"/>
      <c r="AE1460" s="145"/>
      <c r="AF1460" s="35">
        <v>2025</v>
      </c>
      <c r="AG1460" s="259"/>
      <c r="AH1460" s="29">
        <v>1385</v>
      </c>
      <c r="AI1460" s="29" t="s">
        <v>155</v>
      </c>
      <c r="AJ1460" s="29" t="str">
        <f>CONCATENATE(AH1460,AI1460)</f>
        <v>1385.</v>
      </c>
      <c r="AL1460" s="30"/>
    </row>
    <row r="1461" spans="1:38" ht="22.5" customHeight="1" x14ac:dyDescent="0.25">
      <c r="A1461" s="143" t="str">
        <f>AJ1461</f>
        <v>1386.</v>
      </c>
      <c r="B1461" s="76" t="s">
        <v>625</v>
      </c>
      <c r="C1461" s="52">
        <v>1970</v>
      </c>
      <c r="D1461" s="220" t="s">
        <v>3015</v>
      </c>
      <c r="E1461" s="143" t="s">
        <v>3017</v>
      </c>
      <c r="F1461" s="58">
        <v>3</v>
      </c>
      <c r="G1461" s="58">
        <v>3</v>
      </c>
      <c r="H1461" s="145">
        <v>1652.7</v>
      </c>
      <c r="I1461" s="145">
        <v>954.7</v>
      </c>
      <c r="J1461" s="145">
        <v>954.7</v>
      </c>
      <c r="K1461" s="3">
        <v>65</v>
      </c>
      <c r="L1461" s="145">
        <f>Q1461+S1461+U1461+W1461+Y1461+AA1461+AD1461+AE1461</f>
        <v>443520</v>
      </c>
      <c r="M1461" s="145"/>
      <c r="N1461" s="145"/>
      <c r="O1461" s="145"/>
      <c r="P1461" s="145">
        <f t="shared" si="414"/>
        <v>443520</v>
      </c>
      <c r="Q1461" s="145">
        <v>443520</v>
      </c>
      <c r="R1461" s="3"/>
      <c r="S1461" s="145"/>
      <c r="T1461" s="145"/>
      <c r="U1461" s="145"/>
      <c r="V1461" s="145"/>
      <c r="W1461" s="145"/>
      <c r="X1461" s="145"/>
      <c r="Y1461" s="145"/>
      <c r="Z1461" s="145"/>
      <c r="AA1461" s="145"/>
      <c r="AB1461" s="145"/>
      <c r="AC1461" s="145"/>
      <c r="AD1461" s="145"/>
      <c r="AE1461" s="145"/>
      <c r="AF1461" s="35">
        <v>2025</v>
      </c>
      <c r="AG1461" s="259"/>
      <c r="AH1461" s="29">
        <v>1386</v>
      </c>
      <c r="AI1461" s="29" t="s">
        <v>155</v>
      </c>
      <c r="AJ1461" s="29" t="str">
        <f t="shared" ref="AJ1461:AJ1462" si="415">CONCATENATE(AH1461,AI1461)</f>
        <v>1386.</v>
      </c>
      <c r="AL1461" s="30"/>
    </row>
    <row r="1462" spans="1:38" ht="22.5" customHeight="1" x14ac:dyDescent="0.25">
      <c r="A1462" s="143" t="str">
        <f>AJ1462</f>
        <v>1387.</v>
      </c>
      <c r="B1462" s="71" t="s">
        <v>626</v>
      </c>
      <c r="C1462" s="52">
        <v>1972</v>
      </c>
      <c r="D1462" s="220" t="s">
        <v>3015</v>
      </c>
      <c r="E1462" s="143" t="s">
        <v>3017</v>
      </c>
      <c r="F1462" s="52">
        <v>5</v>
      </c>
      <c r="G1462" s="52">
        <v>6</v>
      </c>
      <c r="H1462" s="145">
        <v>4931.6499999999996</v>
      </c>
      <c r="I1462" s="145">
        <v>2987.7</v>
      </c>
      <c r="J1462" s="145">
        <v>2987.7</v>
      </c>
      <c r="K1462" s="3">
        <v>183</v>
      </c>
      <c r="L1462" s="145">
        <f>Q1462+S1462+U1462+W1462+Y1462+AA1462+AD1462+AE1462</f>
        <v>1145760</v>
      </c>
      <c r="M1462" s="145"/>
      <c r="N1462" s="145"/>
      <c r="O1462" s="145"/>
      <c r="P1462" s="145">
        <f t="shared" si="414"/>
        <v>1145760</v>
      </c>
      <c r="Q1462" s="145">
        <v>1145760</v>
      </c>
      <c r="R1462" s="3"/>
      <c r="S1462" s="145"/>
      <c r="T1462" s="145"/>
      <c r="U1462" s="145"/>
      <c r="V1462" s="145"/>
      <c r="W1462" s="145"/>
      <c r="X1462" s="145"/>
      <c r="Y1462" s="145"/>
      <c r="Z1462" s="145"/>
      <c r="AA1462" s="145"/>
      <c r="AB1462" s="145"/>
      <c r="AC1462" s="145"/>
      <c r="AD1462" s="145"/>
      <c r="AE1462" s="145"/>
      <c r="AF1462" s="35">
        <v>2025</v>
      </c>
      <c r="AG1462" s="259"/>
      <c r="AH1462" s="29">
        <v>1387</v>
      </c>
      <c r="AI1462" s="29" t="s">
        <v>155</v>
      </c>
      <c r="AJ1462" s="29" t="str">
        <f t="shared" si="415"/>
        <v>1387.</v>
      </c>
      <c r="AL1462" s="30"/>
    </row>
    <row r="1463" spans="1:38" s="65" customFormat="1" ht="22.5" customHeight="1" x14ac:dyDescent="0.25">
      <c r="A1463" s="146"/>
      <c r="B1463" s="74" t="s">
        <v>1214</v>
      </c>
      <c r="C1463" s="52"/>
      <c r="D1463" s="220"/>
      <c r="E1463" s="143"/>
      <c r="F1463" s="58"/>
      <c r="G1463" s="58"/>
      <c r="H1463" s="1">
        <f>SUM(H1464)</f>
        <v>3275.7</v>
      </c>
      <c r="I1463" s="1">
        <f t="shared" ref="I1463:K1463" si="416">SUM(I1464)</f>
        <v>1902.9</v>
      </c>
      <c r="J1463" s="1">
        <f t="shared" si="416"/>
        <v>1902.9</v>
      </c>
      <c r="K1463" s="46">
        <f t="shared" si="416"/>
        <v>147</v>
      </c>
      <c r="L1463" s="1">
        <f>SUM(L1464)</f>
        <v>678775</v>
      </c>
      <c r="M1463" s="1"/>
      <c r="N1463" s="1"/>
      <c r="O1463" s="1"/>
      <c r="P1463" s="1">
        <f>L1463</f>
        <v>678775</v>
      </c>
      <c r="Q1463" s="1">
        <f t="shared" ref="Q1463" si="417">SUM(Q1464)</f>
        <v>678775</v>
      </c>
      <c r="R1463" s="46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202"/>
      <c r="AG1463" s="260"/>
    </row>
    <row r="1464" spans="1:38" ht="22.5" customHeight="1" x14ac:dyDescent="0.25">
      <c r="A1464" s="143" t="str">
        <f>AJ1464</f>
        <v>1388.</v>
      </c>
      <c r="B1464" s="76" t="s">
        <v>3055</v>
      </c>
      <c r="C1464" s="52">
        <v>1989</v>
      </c>
      <c r="D1464" s="220" t="s">
        <v>3015</v>
      </c>
      <c r="E1464" s="143" t="s">
        <v>3016</v>
      </c>
      <c r="F1464" s="58">
        <v>5</v>
      </c>
      <c r="G1464" s="58">
        <v>3</v>
      </c>
      <c r="H1464" s="145">
        <v>3275.7</v>
      </c>
      <c r="I1464" s="145">
        <v>1902.9</v>
      </c>
      <c r="J1464" s="145">
        <v>1902.9</v>
      </c>
      <c r="K1464" s="3">
        <v>147</v>
      </c>
      <c r="L1464" s="145">
        <f>Q1464+S1464+U1464+W1464+Y1464+AA1464+AD1464+AE1464</f>
        <v>678775</v>
      </c>
      <c r="M1464" s="145"/>
      <c r="N1464" s="145"/>
      <c r="O1464" s="145"/>
      <c r="P1464" s="145">
        <f>L1464</f>
        <v>678775</v>
      </c>
      <c r="Q1464" s="145">
        <v>678775</v>
      </c>
      <c r="R1464" s="3"/>
      <c r="S1464" s="145"/>
      <c r="T1464" s="145"/>
      <c r="U1464" s="145"/>
      <c r="V1464" s="145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35">
        <v>2025</v>
      </c>
      <c r="AG1464" s="259"/>
      <c r="AH1464" s="29">
        <v>1388</v>
      </c>
      <c r="AI1464" s="29" t="s">
        <v>155</v>
      </c>
      <c r="AJ1464" s="29" t="str">
        <f>CONCATENATE(AH1464,AI1464)</f>
        <v>1388.</v>
      </c>
      <c r="AL1464" s="30"/>
    </row>
    <row r="1465" spans="1:38" s="65" customFormat="1" ht="22.5" customHeight="1" x14ac:dyDescent="0.25">
      <c r="A1465" s="146"/>
      <c r="B1465" s="74" t="s">
        <v>1215</v>
      </c>
      <c r="C1465" s="52"/>
      <c r="D1465" s="220"/>
      <c r="E1465" s="143"/>
      <c r="F1465" s="52"/>
      <c r="G1465" s="52"/>
      <c r="H1465" s="1">
        <f>SUM(H1466:H1579)</f>
        <v>119945.21</v>
      </c>
      <c r="I1465" s="1">
        <f>SUM(I1466:I1579)</f>
        <v>77635.990000000005</v>
      </c>
      <c r="J1465" s="1">
        <f>SUM(J1466:J1579)</f>
        <v>77363.49000000002</v>
      </c>
      <c r="K1465" s="46">
        <f>SUM(K1466:K1579)</f>
        <v>4994</v>
      </c>
      <c r="L1465" s="1">
        <f>SUM(L1466:L1579)</f>
        <v>140439921.19000003</v>
      </c>
      <c r="M1465" s="1"/>
      <c r="N1465" s="1"/>
      <c r="O1465" s="1"/>
      <c r="P1465" s="1">
        <f>L1465</f>
        <v>140439921.19000003</v>
      </c>
      <c r="Q1465" s="1">
        <f t="shared" ref="Q1465" si="418">SUM(Q1466:Q1579)</f>
        <v>30198135.940000001</v>
      </c>
      <c r="R1465" s="46"/>
      <c r="S1465" s="1"/>
      <c r="T1465" s="1">
        <f>SUM(T1466:T1579)</f>
        <v>12387.2</v>
      </c>
      <c r="U1465" s="1">
        <f>SUM(U1466:U1579)</f>
        <v>93188905.599999994</v>
      </c>
      <c r="V1465" s="1"/>
      <c r="W1465" s="1"/>
      <c r="X1465" s="1">
        <f>SUM(X1466:X1579)</f>
        <v>2211.1</v>
      </c>
      <c r="Y1465" s="1">
        <f>SUM(Y1466:Y1579)</f>
        <v>5892332.7999999998</v>
      </c>
      <c r="Z1465" s="1">
        <f>SUM(Z1466:Z1579)</f>
        <v>4169.05</v>
      </c>
      <c r="AA1465" s="1">
        <f>SUM(AA1466:AA1579)</f>
        <v>11160546.850000001</v>
      </c>
      <c r="AB1465" s="1"/>
      <c r="AC1465" s="1"/>
      <c r="AD1465" s="1"/>
      <c r="AE1465" s="1"/>
      <c r="AF1465" s="202"/>
      <c r="AG1465" s="260"/>
    </row>
    <row r="1466" spans="1:38" ht="22.5" customHeight="1" x14ac:dyDescent="0.25">
      <c r="A1466" s="143" t="str">
        <f t="shared" ref="A1466:A1529" si="419">AJ1466</f>
        <v>1389.</v>
      </c>
      <c r="B1466" s="71" t="s">
        <v>614</v>
      </c>
      <c r="C1466" s="52">
        <v>1982</v>
      </c>
      <c r="D1466" s="220" t="s">
        <v>3015</v>
      </c>
      <c r="E1466" s="143" t="s">
        <v>3017</v>
      </c>
      <c r="F1466" s="52">
        <v>2</v>
      </c>
      <c r="G1466" s="52">
        <v>2</v>
      </c>
      <c r="H1466" s="145">
        <v>752.9</v>
      </c>
      <c r="I1466" s="145">
        <v>439.4</v>
      </c>
      <c r="J1466" s="145">
        <v>439.4</v>
      </c>
      <c r="K1466" s="3">
        <v>29</v>
      </c>
      <c r="L1466" s="145">
        <f t="shared" ref="L1466:L1481" si="420">Q1466+S1466+U1466+W1466+Y1466+AA1466+AD1466+AE1466</f>
        <v>4837289</v>
      </c>
      <c r="M1466" s="145"/>
      <c r="N1466" s="145"/>
      <c r="O1466" s="145"/>
      <c r="P1466" s="145">
        <f t="shared" ref="P1466:P1481" si="421">L1466</f>
        <v>4837289</v>
      </c>
      <c r="Q1466" s="145"/>
      <c r="R1466" s="3"/>
      <c r="S1466" s="145"/>
      <c r="T1466" s="145">
        <v>643</v>
      </c>
      <c r="U1466" s="145">
        <f>T1466*7523</f>
        <v>4837289</v>
      </c>
      <c r="V1466" s="145"/>
      <c r="W1466" s="145"/>
      <c r="X1466" s="145"/>
      <c r="Y1466" s="145"/>
      <c r="Z1466" s="145"/>
      <c r="AA1466" s="145"/>
      <c r="AB1466" s="145"/>
      <c r="AC1466" s="145"/>
      <c r="AD1466" s="145"/>
      <c r="AE1466" s="145"/>
      <c r="AF1466" s="35">
        <v>2025</v>
      </c>
      <c r="AG1466" s="259"/>
      <c r="AH1466" s="29">
        <v>1389</v>
      </c>
      <c r="AI1466" s="29" t="s">
        <v>155</v>
      </c>
      <c r="AJ1466" s="29" t="str">
        <f>CONCATENATE(AH1466,AI1466)</f>
        <v>1389.</v>
      </c>
      <c r="AL1466" s="30"/>
    </row>
    <row r="1467" spans="1:38" ht="22.5" customHeight="1" x14ac:dyDescent="0.25">
      <c r="A1467" s="143" t="str">
        <f t="shared" si="419"/>
        <v>1390.</v>
      </c>
      <c r="B1467" s="76" t="s">
        <v>629</v>
      </c>
      <c r="C1467" s="52">
        <v>1982</v>
      </c>
      <c r="D1467" s="220" t="s">
        <v>3015</v>
      </c>
      <c r="E1467" s="143" t="s">
        <v>3016</v>
      </c>
      <c r="F1467" s="58">
        <v>2</v>
      </c>
      <c r="G1467" s="58">
        <v>1</v>
      </c>
      <c r="H1467" s="145">
        <v>295.39999999999998</v>
      </c>
      <c r="I1467" s="145">
        <v>183</v>
      </c>
      <c r="J1467" s="145">
        <v>183</v>
      </c>
      <c r="K1467" s="3">
        <v>11</v>
      </c>
      <c r="L1467" s="145">
        <f t="shared" si="420"/>
        <v>21435</v>
      </c>
      <c r="M1467" s="145"/>
      <c r="N1467" s="145"/>
      <c r="O1467" s="145"/>
      <c r="P1467" s="145">
        <f t="shared" si="421"/>
        <v>21435</v>
      </c>
      <c r="Q1467" s="145">
        <v>21435</v>
      </c>
      <c r="R1467" s="3"/>
      <c r="S1467" s="145"/>
      <c r="T1467" s="145"/>
      <c r="U1467" s="145"/>
      <c r="V1467" s="145"/>
      <c r="W1467" s="145"/>
      <c r="X1467" s="145"/>
      <c r="Y1467" s="145"/>
      <c r="Z1467" s="145"/>
      <c r="AA1467" s="145"/>
      <c r="AB1467" s="145"/>
      <c r="AC1467" s="145"/>
      <c r="AD1467" s="145"/>
      <c r="AE1467" s="145"/>
      <c r="AF1467" s="35">
        <v>2025</v>
      </c>
      <c r="AG1467" s="259"/>
      <c r="AH1467" s="29">
        <v>1390</v>
      </c>
      <c r="AI1467" s="29" t="s">
        <v>155</v>
      </c>
      <c r="AJ1467" s="29" t="str">
        <f t="shared" ref="AJ1467:AJ1530" si="422">CONCATENATE(AH1467,AI1467)</f>
        <v>1390.</v>
      </c>
      <c r="AL1467" s="30"/>
    </row>
    <row r="1468" spans="1:38" ht="22.5" customHeight="1" x14ac:dyDescent="0.25">
      <c r="A1468" s="143" t="str">
        <f t="shared" si="419"/>
        <v>1391.</v>
      </c>
      <c r="B1468" s="71" t="s">
        <v>654</v>
      </c>
      <c r="C1468" s="52">
        <v>1964</v>
      </c>
      <c r="D1468" s="220" t="s">
        <v>3015</v>
      </c>
      <c r="E1468" s="143" t="s">
        <v>3017</v>
      </c>
      <c r="F1468" s="52">
        <v>2</v>
      </c>
      <c r="G1468" s="52">
        <v>2</v>
      </c>
      <c r="H1468" s="145">
        <v>465.9</v>
      </c>
      <c r="I1468" s="145">
        <v>297</v>
      </c>
      <c r="J1468" s="145">
        <v>297</v>
      </c>
      <c r="K1468" s="3">
        <v>15</v>
      </c>
      <c r="L1468" s="145">
        <f>Q1468+S1468+U1468+W1468+Y1468+AA1468+AD1468+AE1468</f>
        <v>74308</v>
      </c>
      <c r="M1468" s="145"/>
      <c r="N1468" s="145"/>
      <c r="O1468" s="145"/>
      <c r="P1468" s="145">
        <f>L1468</f>
        <v>74308</v>
      </c>
      <c r="Q1468" s="145">
        <v>74308</v>
      </c>
      <c r="R1468" s="3"/>
      <c r="S1468" s="145"/>
      <c r="T1468" s="145"/>
      <c r="U1468" s="145"/>
      <c r="V1468" s="145"/>
      <c r="W1468" s="145"/>
      <c r="X1468" s="145"/>
      <c r="Y1468" s="145"/>
      <c r="Z1468" s="145"/>
      <c r="AA1468" s="145"/>
      <c r="AB1468" s="145"/>
      <c r="AC1468" s="145"/>
      <c r="AD1468" s="145"/>
      <c r="AE1468" s="145"/>
      <c r="AF1468" s="35">
        <v>2025</v>
      </c>
      <c r="AG1468" s="259"/>
      <c r="AH1468" s="29">
        <v>1391</v>
      </c>
      <c r="AI1468" s="29" t="s">
        <v>155</v>
      </c>
      <c r="AJ1468" s="29" t="str">
        <f t="shared" si="422"/>
        <v>1391.</v>
      </c>
      <c r="AL1468" s="30"/>
    </row>
    <row r="1469" spans="1:38" ht="22.5" customHeight="1" x14ac:dyDescent="0.25">
      <c r="A1469" s="143" t="str">
        <f t="shared" si="419"/>
        <v>1392.</v>
      </c>
      <c r="B1469" s="71" t="s">
        <v>149</v>
      </c>
      <c r="C1469" s="52">
        <v>1979</v>
      </c>
      <c r="D1469" s="220" t="s">
        <v>3015</v>
      </c>
      <c r="E1469" s="143" t="s">
        <v>3017</v>
      </c>
      <c r="F1469" s="52">
        <v>2</v>
      </c>
      <c r="G1469" s="52">
        <v>2</v>
      </c>
      <c r="H1469" s="145">
        <v>782.1</v>
      </c>
      <c r="I1469" s="145">
        <v>456.4</v>
      </c>
      <c r="J1469" s="145">
        <v>456.4</v>
      </c>
      <c r="K1469" s="3">
        <v>34</v>
      </c>
      <c r="L1469" s="145">
        <f t="shared" si="420"/>
        <v>2687962.25</v>
      </c>
      <c r="M1469" s="145"/>
      <c r="N1469" s="145"/>
      <c r="O1469" s="145"/>
      <c r="P1469" s="145">
        <f t="shared" si="421"/>
        <v>2687962.25</v>
      </c>
      <c r="Q1469" s="145">
        <f>781025.7+1690188.2+216748.35</f>
        <v>2687962.25</v>
      </c>
      <c r="R1469" s="3"/>
      <c r="S1469" s="145"/>
      <c r="T1469" s="145"/>
      <c r="U1469" s="145"/>
      <c r="V1469" s="145"/>
      <c r="W1469" s="145"/>
      <c r="X1469" s="145"/>
      <c r="Y1469" s="145"/>
      <c r="Z1469" s="145"/>
      <c r="AA1469" s="145"/>
      <c r="AB1469" s="145"/>
      <c r="AC1469" s="145"/>
      <c r="AD1469" s="145"/>
      <c r="AE1469" s="145"/>
      <c r="AF1469" s="35">
        <v>2025</v>
      </c>
      <c r="AG1469" s="259"/>
      <c r="AH1469" s="29">
        <v>1392</v>
      </c>
      <c r="AI1469" s="29" t="s">
        <v>155</v>
      </c>
      <c r="AJ1469" s="29" t="str">
        <f t="shared" si="422"/>
        <v>1392.</v>
      </c>
      <c r="AL1469" s="30"/>
    </row>
    <row r="1470" spans="1:38" ht="22.5" customHeight="1" x14ac:dyDescent="0.25">
      <c r="A1470" s="143" t="str">
        <f t="shared" si="419"/>
        <v>1393.</v>
      </c>
      <c r="B1470" s="71" t="s">
        <v>1475</v>
      </c>
      <c r="C1470" s="52">
        <v>1960</v>
      </c>
      <c r="D1470" s="220" t="s">
        <v>3015</v>
      </c>
      <c r="E1470" s="143" t="s">
        <v>3018</v>
      </c>
      <c r="F1470" s="52">
        <v>1</v>
      </c>
      <c r="G1470" s="52">
        <v>1</v>
      </c>
      <c r="H1470" s="145">
        <v>382.3</v>
      </c>
      <c r="I1470" s="145">
        <v>288</v>
      </c>
      <c r="J1470" s="145">
        <v>288</v>
      </c>
      <c r="K1470" s="3">
        <v>18</v>
      </c>
      <c r="L1470" s="145">
        <f t="shared" si="420"/>
        <v>119893.1</v>
      </c>
      <c r="M1470" s="145"/>
      <c r="N1470" s="145"/>
      <c r="O1470" s="145"/>
      <c r="P1470" s="145">
        <f t="shared" si="421"/>
        <v>119893.1</v>
      </c>
      <c r="Q1470" s="145">
        <v>119893.1</v>
      </c>
      <c r="R1470" s="3"/>
      <c r="S1470" s="145"/>
      <c r="T1470" s="145"/>
      <c r="U1470" s="145"/>
      <c r="V1470" s="145"/>
      <c r="W1470" s="145"/>
      <c r="X1470" s="145"/>
      <c r="Y1470" s="145"/>
      <c r="Z1470" s="145"/>
      <c r="AA1470" s="145"/>
      <c r="AB1470" s="145"/>
      <c r="AC1470" s="145"/>
      <c r="AD1470" s="145"/>
      <c r="AE1470" s="145"/>
      <c r="AF1470" s="35">
        <v>2025</v>
      </c>
      <c r="AG1470" s="259"/>
      <c r="AH1470" s="29">
        <v>1393</v>
      </c>
      <c r="AI1470" s="29" t="s">
        <v>155</v>
      </c>
      <c r="AJ1470" s="29" t="str">
        <f t="shared" si="422"/>
        <v>1393.</v>
      </c>
      <c r="AL1470" s="30"/>
    </row>
    <row r="1471" spans="1:38" ht="22.5" customHeight="1" x14ac:dyDescent="0.25">
      <c r="A1471" s="143" t="str">
        <f t="shared" si="419"/>
        <v>1394.</v>
      </c>
      <c r="B1471" s="71" t="s">
        <v>1476</v>
      </c>
      <c r="C1471" s="52">
        <v>1980</v>
      </c>
      <c r="D1471" s="220" t="s">
        <v>3015</v>
      </c>
      <c r="E1471" s="143" t="s">
        <v>3017</v>
      </c>
      <c r="F1471" s="52">
        <v>2</v>
      </c>
      <c r="G1471" s="52">
        <v>2</v>
      </c>
      <c r="H1471" s="145">
        <v>546.9</v>
      </c>
      <c r="I1471" s="145">
        <v>433.9</v>
      </c>
      <c r="J1471" s="145">
        <v>433.9</v>
      </c>
      <c r="K1471" s="3">
        <v>24</v>
      </c>
      <c r="L1471" s="145">
        <f t="shared" si="420"/>
        <v>156336.79999999999</v>
      </c>
      <c r="M1471" s="145"/>
      <c r="N1471" s="145"/>
      <c r="O1471" s="145"/>
      <c r="P1471" s="145">
        <f t="shared" si="421"/>
        <v>156336.79999999999</v>
      </c>
      <c r="Q1471" s="145"/>
      <c r="R1471" s="3"/>
      <c r="S1471" s="145"/>
      <c r="T1471" s="145"/>
      <c r="U1471" s="145"/>
      <c r="V1471" s="145"/>
      <c r="W1471" s="145"/>
      <c r="X1471" s="145"/>
      <c r="Y1471" s="145"/>
      <c r="Z1471" s="145">
        <v>58.4</v>
      </c>
      <c r="AA1471" s="145">
        <f>Z1471*2677</f>
        <v>156336.79999999999</v>
      </c>
      <c r="AB1471" s="145"/>
      <c r="AC1471" s="145"/>
      <c r="AD1471" s="145"/>
      <c r="AE1471" s="145"/>
      <c r="AF1471" s="35">
        <v>2025</v>
      </c>
      <c r="AG1471" s="259"/>
      <c r="AH1471" s="29">
        <v>1394</v>
      </c>
      <c r="AI1471" s="29" t="s">
        <v>155</v>
      </c>
      <c r="AJ1471" s="29" t="str">
        <f t="shared" si="422"/>
        <v>1394.</v>
      </c>
      <c r="AL1471" s="30"/>
    </row>
    <row r="1472" spans="1:38" ht="22.5" customHeight="1" x14ac:dyDescent="0.25">
      <c r="A1472" s="143" t="str">
        <f t="shared" si="419"/>
        <v>1395.</v>
      </c>
      <c r="B1472" s="71" t="s">
        <v>644</v>
      </c>
      <c r="C1472" s="52">
        <v>1979</v>
      </c>
      <c r="D1472" s="220" t="s">
        <v>3015</v>
      </c>
      <c r="E1472" s="143" t="s">
        <v>3017</v>
      </c>
      <c r="F1472" s="52">
        <v>2</v>
      </c>
      <c r="G1472" s="52">
        <v>2</v>
      </c>
      <c r="H1472" s="145">
        <v>635.5</v>
      </c>
      <c r="I1472" s="145">
        <v>364.9</v>
      </c>
      <c r="J1472" s="145">
        <v>364.9</v>
      </c>
      <c r="K1472" s="3">
        <v>28</v>
      </c>
      <c r="L1472" s="145">
        <f t="shared" si="420"/>
        <v>85740</v>
      </c>
      <c r="M1472" s="145"/>
      <c r="N1472" s="145"/>
      <c r="O1472" s="145"/>
      <c r="P1472" s="145">
        <f t="shared" si="421"/>
        <v>85740</v>
      </c>
      <c r="Q1472" s="145">
        <v>85740</v>
      </c>
      <c r="R1472" s="3"/>
      <c r="S1472" s="145"/>
      <c r="T1472" s="145"/>
      <c r="U1472" s="145"/>
      <c r="V1472" s="145"/>
      <c r="W1472" s="145"/>
      <c r="X1472" s="145"/>
      <c r="Y1472" s="145"/>
      <c r="Z1472" s="145"/>
      <c r="AA1472" s="145"/>
      <c r="AB1472" s="145"/>
      <c r="AC1472" s="145"/>
      <c r="AD1472" s="145"/>
      <c r="AE1472" s="145"/>
      <c r="AF1472" s="35">
        <v>2025</v>
      </c>
      <c r="AG1472" s="259"/>
      <c r="AH1472" s="29">
        <v>1395</v>
      </c>
      <c r="AI1472" s="29" t="s">
        <v>155</v>
      </c>
      <c r="AJ1472" s="29" t="str">
        <f t="shared" si="422"/>
        <v>1395.</v>
      </c>
      <c r="AL1472" s="30"/>
    </row>
    <row r="1473" spans="1:38" ht="22.5" customHeight="1" x14ac:dyDescent="0.25">
      <c r="A1473" s="143" t="str">
        <f t="shared" si="419"/>
        <v>1396.</v>
      </c>
      <c r="B1473" s="76" t="s">
        <v>630</v>
      </c>
      <c r="C1473" s="52">
        <v>1952</v>
      </c>
      <c r="D1473" s="220" t="s">
        <v>3015</v>
      </c>
      <c r="E1473" s="143" t="s">
        <v>3018</v>
      </c>
      <c r="F1473" s="58">
        <v>2</v>
      </c>
      <c r="G1473" s="58">
        <v>1</v>
      </c>
      <c r="H1473" s="145">
        <v>390.5</v>
      </c>
      <c r="I1473" s="145">
        <v>258.8</v>
      </c>
      <c r="J1473" s="145">
        <v>258.8</v>
      </c>
      <c r="K1473" s="3">
        <v>16</v>
      </c>
      <c r="L1473" s="145">
        <f t="shared" si="420"/>
        <v>2256900</v>
      </c>
      <c r="M1473" s="145"/>
      <c r="N1473" s="145"/>
      <c r="O1473" s="145"/>
      <c r="P1473" s="145">
        <f t="shared" si="421"/>
        <v>2256900</v>
      </c>
      <c r="Q1473" s="145"/>
      <c r="R1473" s="3"/>
      <c r="S1473" s="145"/>
      <c r="T1473" s="145">
        <v>300</v>
      </c>
      <c r="U1473" s="145">
        <f>T1473*7523</f>
        <v>2256900</v>
      </c>
      <c r="V1473" s="145"/>
      <c r="W1473" s="145"/>
      <c r="X1473" s="145"/>
      <c r="Y1473" s="145"/>
      <c r="Z1473" s="145"/>
      <c r="AA1473" s="145"/>
      <c r="AB1473" s="145"/>
      <c r="AC1473" s="145"/>
      <c r="AD1473" s="145"/>
      <c r="AE1473" s="145"/>
      <c r="AF1473" s="35">
        <v>2025</v>
      </c>
      <c r="AG1473" s="259"/>
      <c r="AH1473" s="29">
        <v>1396</v>
      </c>
      <c r="AI1473" s="29" t="s">
        <v>155</v>
      </c>
      <c r="AJ1473" s="29" t="str">
        <f t="shared" si="422"/>
        <v>1396.</v>
      </c>
      <c r="AL1473" s="30"/>
    </row>
    <row r="1474" spans="1:38" ht="22.5" customHeight="1" x14ac:dyDescent="0.25">
      <c r="A1474" s="143" t="str">
        <f t="shared" si="419"/>
        <v>1397.</v>
      </c>
      <c r="B1474" s="71" t="s">
        <v>608</v>
      </c>
      <c r="C1474" s="52">
        <v>1971</v>
      </c>
      <c r="D1474" s="220" t="s">
        <v>3015</v>
      </c>
      <c r="E1474" s="143" t="s">
        <v>3017</v>
      </c>
      <c r="F1474" s="52">
        <v>2</v>
      </c>
      <c r="G1474" s="52">
        <v>2</v>
      </c>
      <c r="H1474" s="145">
        <v>499.4</v>
      </c>
      <c r="I1474" s="145">
        <v>281.2</v>
      </c>
      <c r="J1474" s="145">
        <v>281.2</v>
      </c>
      <c r="K1474" s="3">
        <v>26</v>
      </c>
      <c r="L1474" s="145">
        <f t="shared" si="420"/>
        <v>186961.68000000002</v>
      </c>
      <c r="M1474" s="145"/>
      <c r="N1474" s="145"/>
      <c r="O1474" s="145"/>
      <c r="P1474" s="145">
        <f t="shared" si="421"/>
        <v>186961.68000000002</v>
      </c>
      <c r="Q1474" s="145"/>
      <c r="R1474" s="3"/>
      <c r="S1474" s="145"/>
      <c r="T1474" s="145"/>
      <c r="U1474" s="145"/>
      <c r="V1474" s="145"/>
      <c r="W1474" s="145"/>
      <c r="X1474" s="145"/>
      <c r="Y1474" s="145"/>
      <c r="Z1474" s="145">
        <v>69.84</v>
      </c>
      <c r="AA1474" s="145">
        <f>Z1474*2677</f>
        <v>186961.68000000002</v>
      </c>
      <c r="AB1474" s="145"/>
      <c r="AC1474" s="145"/>
      <c r="AD1474" s="145"/>
      <c r="AE1474" s="145"/>
      <c r="AF1474" s="35">
        <v>2025</v>
      </c>
      <c r="AG1474" s="259"/>
      <c r="AH1474" s="29">
        <v>1397</v>
      </c>
      <c r="AI1474" s="29" t="s">
        <v>155</v>
      </c>
      <c r="AJ1474" s="29" t="str">
        <f t="shared" si="422"/>
        <v>1397.</v>
      </c>
      <c r="AL1474" s="30"/>
    </row>
    <row r="1475" spans="1:38" ht="22.5" customHeight="1" x14ac:dyDescent="0.25">
      <c r="A1475" s="143" t="str">
        <f t="shared" si="419"/>
        <v>1398.</v>
      </c>
      <c r="B1475" s="71" t="s">
        <v>609</v>
      </c>
      <c r="C1475" s="52">
        <v>1971</v>
      </c>
      <c r="D1475" s="220" t="s">
        <v>3015</v>
      </c>
      <c r="E1475" s="143" t="s">
        <v>3017</v>
      </c>
      <c r="F1475" s="52">
        <v>2</v>
      </c>
      <c r="G1475" s="52">
        <v>2</v>
      </c>
      <c r="H1475" s="145">
        <v>514.9</v>
      </c>
      <c r="I1475" s="145">
        <v>221.3</v>
      </c>
      <c r="J1475" s="145">
        <v>221.3</v>
      </c>
      <c r="K1475" s="3">
        <v>24</v>
      </c>
      <c r="L1475" s="145">
        <f t="shared" si="420"/>
        <v>3468103</v>
      </c>
      <c r="M1475" s="145"/>
      <c r="N1475" s="145"/>
      <c r="O1475" s="145"/>
      <c r="P1475" s="145">
        <f t="shared" si="421"/>
        <v>3468103</v>
      </c>
      <c r="Q1475" s="145"/>
      <c r="R1475" s="3"/>
      <c r="S1475" s="145"/>
      <c r="T1475" s="145">
        <v>461</v>
      </c>
      <c r="U1475" s="145">
        <f>T1475*7523</f>
        <v>3468103</v>
      </c>
      <c r="V1475" s="145"/>
      <c r="W1475" s="145"/>
      <c r="X1475" s="145"/>
      <c r="Y1475" s="145"/>
      <c r="Z1475" s="145"/>
      <c r="AA1475" s="145"/>
      <c r="AB1475" s="145"/>
      <c r="AC1475" s="145"/>
      <c r="AD1475" s="145"/>
      <c r="AE1475" s="145"/>
      <c r="AF1475" s="35">
        <v>2025</v>
      </c>
      <c r="AG1475" s="259"/>
      <c r="AH1475" s="29">
        <v>1398</v>
      </c>
      <c r="AI1475" s="29" t="s">
        <v>155</v>
      </c>
      <c r="AJ1475" s="29" t="str">
        <f t="shared" si="422"/>
        <v>1398.</v>
      </c>
      <c r="AL1475" s="30"/>
    </row>
    <row r="1476" spans="1:38" ht="22.5" customHeight="1" x14ac:dyDescent="0.25">
      <c r="A1476" s="143" t="str">
        <f t="shared" si="419"/>
        <v>1399.</v>
      </c>
      <c r="B1476" s="71" t="s">
        <v>650</v>
      </c>
      <c r="C1476" s="52">
        <v>1974</v>
      </c>
      <c r="D1476" s="220" t="s">
        <v>3015</v>
      </c>
      <c r="E1476" s="143" t="s">
        <v>3017</v>
      </c>
      <c r="F1476" s="52">
        <v>2</v>
      </c>
      <c r="G1476" s="52">
        <v>2</v>
      </c>
      <c r="H1476" s="145">
        <v>742.4</v>
      </c>
      <c r="I1476" s="145">
        <v>422.6</v>
      </c>
      <c r="J1476" s="145">
        <v>422.6</v>
      </c>
      <c r="K1476" s="3">
        <v>32</v>
      </c>
      <c r="L1476" s="145">
        <f t="shared" si="420"/>
        <v>4461139</v>
      </c>
      <c r="M1476" s="145"/>
      <c r="N1476" s="145"/>
      <c r="O1476" s="145"/>
      <c r="P1476" s="145">
        <f t="shared" si="421"/>
        <v>4461139</v>
      </c>
      <c r="Q1476" s="145"/>
      <c r="R1476" s="3"/>
      <c r="S1476" s="145"/>
      <c r="T1476" s="145">
        <v>593</v>
      </c>
      <c r="U1476" s="145">
        <f>T1476*7523</f>
        <v>4461139</v>
      </c>
      <c r="V1476" s="145"/>
      <c r="W1476" s="145"/>
      <c r="X1476" s="145"/>
      <c r="Y1476" s="145"/>
      <c r="Z1476" s="145"/>
      <c r="AA1476" s="145"/>
      <c r="AB1476" s="145"/>
      <c r="AC1476" s="145"/>
      <c r="AD1476" s="145"/>
      <c r="AE1476" s="145"/>
      <c r="AF1476" s="35">
        <v>2025</v>
      </c>
      <c r="AG1476" s="259"/>
      <c r="AH1476" s="29">
        <v>1399</v>
      </c>
      <c r="AI1476" s="29" t="s">
        <v>155</v>
      </c>
      <c r="AJ1476" s="29" t="str">
        <f t="shared" si="422"/>
        <v>1399.</v>
      </c>
      <c r="AL1476" s="30"/>
    </row>
    <row r="1477" spans="1:38" ht="22.5" customHeight="1" x14ac:dyDescent="0.25">
      <c r="A1477" s="143" t="str">
        <f t="shared" si="419"/>
        <v>1400.</v>
      </c>
      <c r="B1477" s="71" t="s">
        <v>1482</v>
      </c>
      <c r="C1477" s="52">
        <v>1960</v>
      </c>
      <c r="D1477" s="220" t="s">
        <v>3015</v>
      </c>
      <c r="E1477" s="143" t="s">
        <v>3018</v>
      </c>
      <c r="F1477" s="58">
        <v>2</v>
      </c>
      <c r="G1477" s="58">
        <v>1</v>
      </c>
      <c r="H1477" s="145">
        <v>274.2</v>
      </c>
      <c r="I1477" s="145">
        <v>168.7</v>
      </c>
      <c r="J1477" s="145">
        <v>168.7</v>
      </c>
      <c r="K1477" s="3">
        <v>9</v>
      </c>
      <c r="L1477" s="145">
        <f t="shared" si="420"/>
        <v>1218726</v>
      </c>
      <c r="M1477" s="145"/>
      <c r="N1477" s="145"/>
      <c r="O1477" s="145"/>
      <c r="P1477" s="145">
        <f t="shared" si="421"/>
        <v>1218726</v>
      </c>
      <c r="Q1477" s="145"/>
      <c r="R1477" s="3"/>
      <c r="S1477" s="145"/>
      <c r="T1477" s="145">
        <v>162</v>
      </c>
      <c r="U1477" s="145">
        <f>T1477*7523</f>
        <v>1218726</v>
      </c>
      <c r="V1477" s="145"/>
      <c r="W1477" s="145"/>
      <c r="X1477" s="145"/>
      <c r="Y1477" s="145"/>
      <c r="Z1477" s="145"/>
      <c r="AA1477" s="145"/>
      <c r="AB1477" s="145"/>
      <c r="AC1477" s="145"/>
      <c r="AD1477" s="145"/>
      <c r="AE1477" s="145"/>
      <c r="AF1477" s="35">
        <v>2025</v>
      </c>
      <c r="AG1477" s="259"/>
      <c r="AH1477" s="29">
        <v>1400</v>
      </c>
      <c r="AI1477" s="29" t="s">
        <v>155</v>
      </c>
      <c r="AJ1477" s="29" t="str">
        <f t="shared" si="422"/>
        <v>1400.</v>
      </c>
      <c r="AL1477" s="30"/>
    </row>
    <row r="1478" spans="1:38" ht="22.5" customHeight="1" x14ac:dyDescent="0.25">
      <c r="A1478" s="143" t="str">
        <f t="shared" si="419"/>
        <v>1401.</v>
      </c>
      <c r="B1478" s="71" t="s">
        <v>610</v>
      </c>
      <c r="C1478" s="52">
        <v>1932</v>
      </c>
      <c r="D1478" s="220" t="s">
        <v>3015</v>
      </c>
      <c r="E1478" s="143" t="s">
        <v>3018</v>
      </c>
      <c r="F1478" s="52">
        <v>1</v>
      </c>
      <c r="G1478" s="52">
        <v>1</v>
      </c>
      <c r="H1478" s="145">
        <v>319.3</v>
      </c>
      <c r="I1478" s="145">
        <v>319.3</v>
      </c>
      <c r="J1478" s="145">
        <v>319.3</v>
      </c>
      <c r="K1478" s="3">
        <v>5</v>
      </c>
      <c r="L1478" s="145">
        <f t="shared" si="420"/>
        <v>3927828.44</v>
      </c>
      <c r="M1478" s="145"/>
      <c r="N1478" s="145"/>
      <c r="O1478" s="145"/>
      <c r="P1478" s="145">
        <f t="shared" si="421"/>
        <v>3927828.44</v>
      </c>
      <c r="Q1478" s="145">
        <v>264127.44</v>
      </c>
      <c r="R1478" s="3"/>
      <c r="S1478" s="145"/>
      <c r="T1478" s="145">
        <v>487</v>
      </c>
      <c r="U1478" s="145">
        <f>T1478*7523</f>
        <v>3663701</v>
      </c>
      <c r="V1478" s="145"/>
      <c r="W1478" s="145"/>
      <c r="X1478" s="145"/>
      <c r="Y1478" s="145"/>
      <c r="Z1478" s="145"/>
      <c r="AA1478" s="145"/>
      <c r="AB1478" s="145"/>
      <c r="AC1478" s="145"/>
      <c r="AD1478" s="145"/>
      <c r="AE1478" s="145"/>
      <c r="AF1478" s="35">
        <v>2025</v>
      </c>
      <c r="AG1478" s="259"/>
      <c r="AH1478" s="29">
        <v>1401</v>
      </c>
      <c r="AI1478" s="29" t="s">
        <v>155</v>
      </c>
      <c r="AJ1478" s="29" t="str">
        <f t="shared" si="422"/>
        <v>1401.</v>
      </c>
      <c r="AL1478" s="30"/>
    </row>
    <row r="1479" spans="1:38" ht="22.5" customHeight="1" x14ac:dyDescent="0.25">
      <c r="A1479" s="143" t="str">
        <f t="shared" si="419"/>
        <v>1402.</v>
      </c>
      <c r="B1479" s="71" t="s">
        <v>1483</v>
      </c>
      <c r="C1479" s="52">
        <v>1935</v>
      </c>
      <c r="D1479" s="220" t="s">
        <v>3015</v>
      </c>
      <c r="E1479" s="143" t="s">
        <v>3018</v>
      </c>
      <c r="F1479" s="52">
        <v>2</v>
      </c>
      <c r="G1479" s="52">
        <v>2</v>
      </c>
      <c r="H1479" s="145">
        <v>615.79999999999995</v>
      </c>
      <c r="I1479" s="145">
        <v>297.7</v>
      </c>
      <c r="J1479" s="145">
        <v>297.7</v>
      </c>
      <c r="K1479" s="3">
        <v>20</v>
      </c>
      <c r="L1479" s="145">
        <f t="shared" si="420"/>
        <v>203452</v>
      </c>
      <c r="M1479" s="145"/>
      <c r="N1479" s="145"/>
      <c r="O1479" s="145"/>
      <c r="P1479" s="145">
        <f t="shared" si="421"/>
        <v>203452</v>
      </c>
      <c r="Q1479" s="145"/>
      <c r="R1479" s="3"/>
      <c r="S1479" s="145"/>
      <c r="T1479" s="145"/>
      <c r="U1479" s="145"/>
      <c r="V1479" s="145"/>
      <c r="W1479" s="145"/>
      <c r="X1479" s="145"/>
      <c r="Y1479" s="145"/>
      <c r="Z1479" s="145">
        <v>76</v>
      </c>
      <c r="AA1479" s="145">
        <f>Z1479*2677</f>
        <v>203452</v>
      </c>
      <c r="AB1479" s="145"/>
      <c r="AC1479" s="145"/>
      <c r="AD1479" s="145"/>
      <c r="AE1479" s="145"/>
      <c r="AF1479" s="35">
        <v>2025</v>
      </c>
      <c r="AG1479" s="259"/>
      <c r="AH1479" s="29">
        <v>1402</v>
      </c>
      <c r="AI1479" s="29" t="s">
        <v>155</v>
      </c>
      <c r="AJ1479" s="29" t="str">
        <f t="shared" si="422"/>
        <v>1402.</v>
      </c>
      <c r="AL1479" s="30"/>
    </row>
    <row r="1480" spans="1:38" ht="22.5" customHeight="1" x14ac:dyDescent="0.25">
      <c r="A1480" s="143" t="str">
        <f t="shared" si="419"/>
        <v>1403.</v>
      </c>
      <c r="B1480" s="71" t="s">
        <v>611</v>
      </c>
      <c r="C1480" s="52">
        <v>1930</v>
      </c>
      <c r="D1480" s="220" t="s">
        <v>3015</v>
      </c>
      <c r="E1480" s="143" t="s">
        <v>3018</v>
      </c>
      <c r="F1480" s="52">
        <v>2</v>
      </c>
      <c r="G1480" s="52">
        <v>1</v>
      </c>
      <c r="H1480" s="145">
        <v>463.5</v>
      </c>
      <c r="I1480" s="145">
        <v>335.4</v>
      </c>
      <c r="J1480" s="145">
        <v>335.4</v>
      </c>
      <c r="K1480" s="3">
        <v>18</v>
      </c>
      <c r="L1480" s="145">
        <f t="shared" si="420"/>
        <v>77166</v>
      </c>
      <c r="M1480" s="145"/>
      <c r="N1480" s="145"/>
      <c r="O1480" s="145"/>
      <c r="P1480" s="145">
        <f t="shared" si="421"/>
        <v>77166</v>
      </c>
      <c r="Q1480" s="145">
        <v>77166</v>
      </c>
      <c r="R1480" s="3"/>
      <c r="S1480" s="145"/>
      <c r="T1480" s="145"/>
      <c r="U1480" s="145"/>
      <c r="V1480" s="145"/>
      <c r="W1480" s="145"/>
      <c r="X1480" s="145"/>
      <c r="Y1480" s="145"/>
      <c r="Z1480" s="145"/>
      <c r="AA1480" s="145"/>
      <c r="AB1480" s="145"/>
      <c r="AC1480" s="145"/>
      <c r="AD1480" s="145"/>
      <c r="AE1480" s="145"/>
      <c r="AF1480" s="35">
        <v>2025</v>
      </c>
      <c r="AG1480" s="259"/>
      <c r="AH1480" s="29">
        <v>1403</v>
      </c>
      <c r="AI1480" s="29" t="s">
        <v>155</v>
      </c>
      <c r="AJ1480" s="29" t="str">
        <f t="shared" si="422"/>
        <v>1403.</v>
      </c>
      <c r="AL1480" s="30"/>
    </row>
    <row r="1481" spans="1:38" ht="21" customHeight="1" x14ac:dyDescent="0.25">
      <c r="A1481" s="143" t="str">
        <f t="shared" si="419"/>
        <v>1404.</v>
      </c>
      <c r="B1481" s="71" t="s">
        <v>2942</v>
      </c>
      <c r="C1481" s="52">
        <v>1931</v>
      </c>
      <c r="D1481" s="220" t="s">
        <v>3015</v>
      </c>
      <c r="E1481" s="143" t="s">
        <v>3018</v>
      </c>
      <c r="F1481" s="58">
        <v>2</v>
      </c>
      <c r="G1481" s="58">
        <v>2</v>
      </c>
      <c r="H1481" s="145">
        <v>482</v>
      </c>
      <c r="I1481" s="145">
        <v>333</v>
      </c>
      <c r="J1481" s="145">
        <v>333</v>
      </c>
      <c r="K1481" s="3">
        <v>15</v>
      </c>
      <c r="L1481" s="145">
        <f t="shared" si="420"/>
        <v>77166</v>
      </c>
      <c r="M1481" s="145"/>
      <c r="N1481" s="145"/>
      <c r="O1481" s="145"/>
      <c r="P1481" s="145">
        <f t="shared" si="421"/>
        <v>77166</v>
      </c>
      <c r="Q1481" s="145">
        <v>77166</v>
      </c>
      <c r="R1481" s="3"/>
      <c r="S1481" s="145"/>
      <c r="T1481" s="145"/>
      <c r="U1481" s="145"/>
      <c r="V1481" s="145"/>
      <c r="W1481" s="145"/>
      <c r="X1481" s="145"/>
      <c r="Y1481" s="145"/>
      <c r="Z1481" s="145"/>
      <c r="AA1481" s="145"/>
      <c r="AB1481" s="145"/>
      <c r="AC1481" s="145"/>
      <c r="AD1481" s="145"/>
      <c r="AE1481" s="145"/>
      <c r="AF1481" s="35">
        <v>2025</v>
      </c>
      <c r="AG1481" s="259"/>
      <c r="AH1481" s="29">
        <v>1404</v>
      </c>
      <c r="AI1481" s="29" t="s">
        <v>155</v>
      </c>
      <c r="AJ1481" s="29" t="str">
        <f t="shared" si="422"/>
        <v>1404.</v>
      </c>
      <c r="AL1481" s="30"/>
    </row>
    <row r="1482" spans="1:38" ht="22.5" customHeight="1" x14ac:dyDescent="0.25">
      <c r="A1482" s="143" t="str">
        <f t="shared" si="419"/>
        <v>1405.</v>
      </c>
      <c r="B1482" s="71" t="s">
        <v>1484</v>
      </c>
      <c r="C1482" s="52">
        <v>1975</v>
      </c>
      <c r="D1482" s="220" t="s">
        <v>3015</v>
      </c>
      <c r="E1482" s="143" t="s">
        <v>3017</v>
      </c>
      <c r="F1482" s="58">
        <v>2</v>
      </c>
      <c r="G1482" s="58">
        <v>2</v>
      </c>
      <c r="H1482" s="145">
        <v>741.1</v>
      </c>
      <c r="I1482" s="145">
        <v>432.3</v>
      </c>
      <c r="J1482" s="145">
        <v>432.3</v>
      </c>
      <c r="K1482" s="3">
        <v>29</v>
      </c>
      <c r="L1482" s="145">
        <f t="shared" ref="L1482:L1502" si="423">Q1482+S1482+U1482+W1482+Y1482+AA1482+AD1482+AE1482</f>
        <v>64305</v>
      </c>
      <c r="M1482" s="145"/>
      <c r="N1482" s="145"/>
      <c r="O1482" s="145"/>
      <c r="P1482" s="145">
        <f t="shared" ref="P1482:P1502" si="424">L1482</f>
        <v>64305</v>
      </c>
      <c r="Q1482" s="145">
        <v>64305</v>
      </c>
      <c r="R1482" s="3"/>
      <c r="S1482" s="145"/>
      <c r="T1482" s="145"/>
      <c r="U1482" s="145"/>
      <c r="V1482" s="145"/>
      <c r="W1482" s="145"/>
      <c r="X1482" s="145"/>
      <c r="Y1482" s="145"/>
      <c r="Z1482" s="145"/>
      <c r="AA1482" s="145"/>
      <c r="AB1482" s="145"/>
      <c r="AC1482" s="145"/>
      <c r="AD1482" s="145"/>
      <c r="AE1482" s="145"/>
      <c r="AF1482" s="35">
        <v>2025</v>
      </c>
      <c r="AG1482" s="259"/>
      <c r="AH1482" s="29">
        <v>1405</v>
      </c>
      <c r="AI1482" s="29" t="s">
        <v>155</v>
      </c>
      <c r="AJ1482" s="29" t="str">
        <f t="shared" si="422"/>
        <v>1405.</v>
      </c>
      <c r="AL1482" s="30"/>
    </row>
    <row r="1483" spans="1:38" ht="22.5" customHeight="1" x14ac:dyDescent="0.25">
      <c r="A1483" s="143" t="str">
        <f t="shared" si="419"/>
        <v>1406.</v>
      </c>
      <c r="B1483" s="71" t="s">
        <v>658</v>
      </c>
      <c r="C1483" s="52">
        <v>1953</v>
      </c>
      <c r="D1483" s="220" t="s">
        <v>3015</v>
      </c>
      <c r="E1483" s="143" t="s">
        <v>3018</v>
      </c>
      <c r="F1483" s="52">
        <v>1</v>
      </c>
      <c r="G1483" s="52">
        <v>2</v>
      </c>
      <c r="H1483" s="145">
        <v>366.64</v>
      </c>
      <c r="I1483" s="145">
        <v>185.6</v>
      </c>
      <c r="J1483" s="145">
        <v>185.6</v>
      </c>
      <c r="K1483" s="3">
        <v>17</v>
      </c>
      <c r="L1483" s="145">
        <f t="shared" si="423"/>
        <v>2407360</v>
      </c>
      <c r="M1483" s="145"/>
      <c r="N1483" s="145"/>
      <c r="O1483" s="145"/>
      <c r="P1483" s="145">
        <f t="shared" si="424"/>
        <v>2407360</v>
      </c>
      <c r="Q1483" s="145"/>
      <c r="R1483" s="3"/>
      <c r="S1483" s="145"/>
      <c r="T1483" s="145">
        <v>320</v>
      </c>
      <c r="U1483" s="145">
        <f>T1483*7523</f>
        <v>2407360</v>
      </c>
      <c r="V1483" s="145"/>
      <c r="W1483" s="145"/>
      <c r="X1483" s="145"/>
      <c r="Y1483" s="145"/>
      <c r="Z1483" s="145"/>
      <c r="AA1483" s="145"/>
      <c r="AB1483" s="145"/>
      <c r="AC1483" s="145"/>
      <c r="AD1483" s="145"/>
      <c r="AE1483" s="145"/>
      <c r="AF1483" s="35">
        <v>2025</v>
      </c>
      <c r="AG1483" s="259"/>
      <c r="AH1483" s="29">
        <v>1406</v>
      </c>
      <c r="AI1483" s="29" t="s">
        <v>155</v>
      </c>
      <c r="AJ1483" s="29" t="str">
        <f t="shared" si="422"/>
        <v>1406.</v>
      </c>
      <c r="AL1483" s="30"/>
    </row>
    <row r="1484" spans="1:38" ht="22.5" customHeight="1" x14ac:dyDescent="0.25">
      <c r="A1484" s="143" t="str">
        <f t="shared" si="419"/>
        <v>1407.</v>
      </c>
      <c r="B1484" s="71" t="s">
        <v>660</v>
      </c>
      <c r="C1484" s="52">
        <v>1985</v>
      </c>
      <c r="D1484" s="220" t="s">
        <v>3015</v>
      </c>
      <c r="E1484" s="143" t="s">
        <v>3017</v>
      </c>
      <c r="F1484" s="52">
        <v>2</v>
      </c>
      <c r="G1484" s="52">
        <v>2</v>
      </c>
      <c r="H1484" s="145">
        <v>648.79999999999995</v>
      </c>
      <c r="I1484" s="145">
        <v>372.5</v>
      </c>
      <c r="J1484" s="145">
        <v>372.5</v>
      </c>
      <c r="K1484" s="3">
        <v>22</v>
      </c>
      <c r="L1484" s="145">
        <f t="shared" si="423"/>
        <v>68592</v>
      </c>
      <c r="M1484" s="145"/>
      <c r="N1484" s="145"/>
      <c r="O1484" s="145"/>
      <c r="P1484" s="145">
        <f t="shared" si="424"/>
        <v>68592</v>
      </c>
      <c r="Q1484" s="145">
        <v>68592</v>
      </c>
      <c r="R1484" s="3"/>
      <c r="S1484" s="145"/>
      <c r="T1484" s="145"/>
      <c r="U1484" s="145"/>
      <c r="V1484" s="145"/>
      <c r="W1484" s="145"/>
      <c r="X1484" s="145"/>
      <c r="Y1484" s="145"/>
      <c r="Z1484" s="145"/>
      <c r="AA1484" s="145"/>
      <c r="AB1484" s="145"/>
      <c r="AC1484" s="145"/>
      <c r="AD1484" s="145"/>
      <c r="AE1484" s="145"/>
      <c r="AF1484" s="35">
        <v>2025</v>
      </c>
      <c r="AG1484" s="259"/>
      <c r="AH1484" s="29">
        <v>1407</v>
      </c>
      <c r="AI1484" s="29" t="s">
        <v>155</v>
      </c>
      <c r="AJ1484" s="29" t="str">
        <f t="shared" si="422"/>
        <v>1407.</v>
      </c>
      <c r="AL1484" s="30"/>
    </row>
    <row r="1485" spans="1:38" ht="22.5" customHeight="1" x14ac:dyDescent="0.25">
      <c r="A1485" s="143" t="str">
        <f t="shared" si="419"/>
        <v>1408.</v>
      </c>
      <c r="B1485" s="71" t="s">
        <v>1487</v>
      </c>
      <c r="C1485" s="52">
        <v>1960</v>
      </c>
      <c r="D1485" s="220" t="s">
        <v>3015</v>
      </c>
      <c r="E1485" s="143" t="s">
        <v>3018</v>
      </c>
      <c r="F1485" s="52">
        <v>2</v>
      </c>
      <c r="G1485" s="52">
        <v>1</v>
      </c>
      <c r="H1485" s="145">
        <v>333.4</v>
      </c>
      <c r="I1485" s="145">
        <v>218.6</v>
      </c>
      <c r="J1485" s="145">
        <v>218.6</v>
      </c>
      <c r="K1485" s="3">
        <v>40</v>
      </c>
      <c r="L1485" s="145">
        <f t="shared" si="423"/>
        <v>1903319</v>
      </c>
      <c r="M1485" s="145"/>
      <c r="N1485" s="145"/>
      <c r="O1485" s="145"/>
      <c r="P1485" s="145">
        <f t="shared" si="424"/>
        <v>1903319</v>
      </c>
      <c r="Q1485" s="145"/>
      <c r="R1485" s="3"/>
      <c r="S1485" s="145"/>
      <c r="T1485" s="145">
        <v>253</v>
      </c>
      <c r="U1485" s="145">
        <f>T1485*7523</f>
        <v>1903319</v>
      </c>
      <c r="V1485" s="145"/>
      <c r="W1485" s="145"/>
      <c r="X1485" s="145"/>
      <c r="Y1485" s="145"/>
      <c r="Z1485" s="145"/>
      <c r="AA1485" s="145"/>
      <c r="AB1485" s="145"/>
      <c r="AC1485" s="145"/>
      <c r="AD1485" s="145"/>
      <c r="AE1485" s="145"/>
      <c r="AF1485" s="35">
        <v>2025</v>
      </c>
      <c r="AG1485" s="259"/>
      <c r="AH1485" s="29">
        <v>1408</v>
      </c>
      <c r="AI1485" s="29" t="s">
        <v>155</v>
      </c>
      <c r="AJ1485" s="29" t="str">
        <f t="shared" si="422"/>
        <v>1408.</v>
      </c>
      <c r="AL1485" s="30"/>
    </row>
    <row r="1486" spans="1:38" ht="22.5" customHeight="1" x14ac:dyDescent="0.25">
      <c r="A1486" s="143" t="str">
        <f t="shared" si="419"/>
        <v>1409.</v>
      </c>
      <c r="B1486" s="76" t="s">
        <v>637</v>
      </c>
      <c r="C1486" s="52">
        <v>1933</v>
      </c>
      <c r="D1486" s="220" t="s">
        <v>3015</v>
      </c>
      <c r="E1486" s="143" t="s">
        <v>3018</v>
      </c>
      <c r="F1486" s="58">
        <v>1</v>
      </c>
      <c r="G1486" s="58">
        <v>1</v>
      </c>
      <c r="H1486" s="145">
        <v>172.2</v>
      </c>
      <c r="I1486" s="145">
        <v>107.6</v>
      </c>
      <c r="J1486" s="145">
        <v>107.6</v>
      </c>
      <c r="K1486" s="3">
        <v>9</v>
      </c>
      <c r="L1486" s="145">
        <f t="shared" si="423"/>
        <v>169556</v>
      </c>
      <c r="M1486" s="145"/>
      <c r="N1486" s="145"/>
      <c r="O1486" s="145"/>
      <c r="P1486" s="145">
        <f t="shared" si="424"/>
        <v>169556</v>
      </c>
      <c r="Q1486" s="145">
        <v>14290</v>
      </c>
      <c r="R1486" s="3"/>
      <c r="S1486" s="145"/>
      <c r="T1486" s="145"/>
      <c r="U1486" s="145"/>
      <c r="V1486" s="145"/>
      <c r="W1486" s="145"/>
      <c r="X1486" s="145"/>
      <c r="Y1486" s="145"/>
      <c r="Z1486" s="145">
        <v>58</v>
      </c>
      <c r="AA1486" s="145">
        <f>Z1486*2677</f>
        <v>155266</v>
      </c>
      <c r="AB1486" s="145"/>
      <c r="AC1486" s="145"/>
      <c r="AD1486" s="145"/>
      <c r="AE1486" s="145"/>
      <c r="AF1486" s="35">
        <v>2025</v>
      </c>
      <c r="AG1486" s="259"/>
      <c r="AH1486" s="29">
        <v>1409</v>
      </c>
      <c r="AI1486" s="29" t="s">
        <v>155</v>
      </c>
      <c r="AJ1486" s="29" t="str">
        <f t="shared" si="422"/>
        <v>1409.</v>
      </c>
      <c r="AL1486" s="30"/>
    </row>
    <row r="1487" spans="1:38" ht="22.5" customHeight="1" x14ac:dyDescent="0.25">
      <c r="A1487" s="143" t="str">
        <f t="shared" si="419"/>
        <v>1410.</v>
      </c>
      <c r="B1487" s="71" t="s">
        <v>617</v>
      </c>
      <c r="C1487" s="52">
        <v>1962</v>
      </c>
      <c r="D1487" s="220" t="s">
        <v>3015</v>
      </c>
      <c r="E1487" s="143" t="s">
        <v>3017</v>
      </c>
      <c r="F1487" s="52">
        <v>2</v>
      </c>
      <c r="G1487" s="52">
        <v>1</v>
      </c>
      <c r="H1487" s="145">
        <v>319.3</v>
      </c>
      <c r="I1487" s="145">
        <v>213.1</v>
      </c>
      <c r="J1487" s="145">
        <v>213.1</v>
      </c>
      <c r="K1487" s="3">
        <v>17</v>
      </c>
      <c r="L1487" s="145">
        <f t="shared" si="423"/>
        <v>2046256</v>
      </c>
      <c r="M1487" s="145"/>
      <c r="N1487" s="145"/>
      <c r="O1487" s="145"/>
      <c r="P1487" s="145">
        <f t="shared" si="424"/>
        <v>2046256</v>
      </c>
      <c r="Q1487" s="145"/>
      <c r="R1487" s="3"/>
      <c r="S1487" s="145"/>
      <c r="T1487" s="145">
        <v>272</v>
      </c>
      <c r="U1487" s="145">
        <f>T1487*7523</f>
        <v>2046256</v>
      </c>
      <c r="V1487" s="145"/>
      <c r="W1487" s="145"/>
      <c r="X1487" s="145"/>
      <c r="Y1487" s="145"/>
      <c r="Z1487" s="145"/>
      <c r="AA1487" s="145"/>
      <c r="AB1487" s="145"/>
      <c r="AC1487" s="145"/>
      <c r="AD1487" s="145"/>
      <c r="AE1487" s="145"/>
      <c r="AF1487" s="35">
        <v>2025</v>
      </c>
      <c r="AG1487" s="259"/>
      <c r="AH1487" s="29">
        <v>1410</v>
      </c>
      <c r="AI1487" s="29" t="s">
        <v>155</v>
      </c>
      <c r="AJ1487" s="29" t="str">
        <f t="shared" si="422"/>
        <v>1410.</v>
      </c>
      <c r="AL1487" s="30"/>
    </row>
    <row r="1488" spans="1:38" ht="22.5" customHeight="1" x14ac:dyDescent="0.25">
      <c r="A1488" s="143" t="str">
        <f t="shared" si="419"/>
        <v>1411.</v>
      </c>
      <c r="B1488" s="71" t="s">
        <v>662</v>
      </c>
      <c r="C1488" s="52">
        <v>1965</v>
      </c>
      <c r="D1488" s="220" t="s">
        <v>3015</v>
      </c>
      <c r="E1488" s="143" t="s">
        <v>3017</v>
      </c>
      <c r="F1488" s="52">
        <v>2</v>
      </c>
      <c r="G1488" s="52">
        <v>1</v>
      </c>
      <c r="H1488" s="145">
        <v>363</v>
      </c>
      <c r="I1488" s="145">
        <v>249.6</v>
      </c>
      <c r="J1488" s="145">
        <v>249.6</v>
      </c>
      <c r="K1488" s="3">
        <v>14</v>
      </c>
      <c r="L1488" s="145">
        <f t="shared" si="423"/>
        <v>42870</v>
      </c>
      <c r="M1488" s="145"/>
      <c r="N1488" s="145"/>
      <c r="O1488" s="145"/>
      <c r="P1488" s="145">
        <f t="shared" si="424"/>
        <v>42870</v>
      </c>
      <c r="Q1488" s="145">
        <v>42870</v>
      </c>
      <c r="R1488" s="3"/>
      <c r="S1488" s="145"/>
      <c r="T1488" s="145"/>
      <c r="U1488" s="145"/>
      <c r="V1488" s="145"/>
      <c r="W1488" s="145"/>
      <c r="X1488" s="145"/>
      <c r="Y1488" s="145"/>
      <c r="Z1488" s="145"/>
      <c r="AA1488" s="145"/>
      <c r="AB1488" s="145"/>
      <c r="AC1488" s="145"/>
      <c r="AD1488" s="145"/>
      <c r="AE1488" s="145"/>
      <c r="AF1488" s="35">
        <v>2025</v>
      </c>
      <c r="AG1488" s="259"/>
      <c r="AH1488" s="29">
        <v>1411</v>
      </c>
      <c r="AI1488" s="29" t="s">
        <v>155</v>
      </c>
      <c r="AJ1488" s="29" t="str">
        <f t="shared" si="422"/>
        <v>1411.</v>
      </c>
      <c r="AL1488" s="30"/>
    </row>
    <row r="1489" spans="1:38" ht="22.5" customHeight="1" x14ac:dyDescent="0.25">
      <c r="A1489" s="143" t="str">
        <f t="shared" si="419"/>
        <v>1412.</v>
      </c>
      <c r="B1489" s="76" t="s">
        <v>640</v>
      </c>
      <c r="C1489" s="52">
        <v>1954</v>
      </c>
      <c r="D1489" s="220" t="s">
        <v>3015</v>
      </c>
      <c r="E1489" s="143" t="s">
        <v>3017</v>
      </c>
      <c r="F1489" s="58">
        <v>2</v>
      </c>
      <c r="G1489" s="58">
        <v>1</v>
      </c>
      <c r="H1489" s="145">
        <v>569</v>
      </c>
      <c r="I1489" s="145">
        <v>336.9</v>
      </c>
      <c r="J1489" s="145">
        <v>336.9</v>
      </c>
      <c r="K1489" s="3">
        <v>15</v>
      </c>
      <c r="L1489" s="145">
        <f t="shared" si="423"/>
        <v>1677254.4</v>
      </c>
      <c r="M1489" s="145"/>
      <c r="N1489" s="145"/>
      <c r="O1489" s="145"/>
      <c r="P1489" s="145">
        <f t="shared" si="424"/>
        <v>1677254.4</v>
      </c>
      <c r="Q1489" s="145"/>
      <c r="R1489" s="3"/>
      <c r="S1489" s="145"/>
      <c r="T1489" s="145"/>
      <c r="U1489" s="145"/>
      <c r="V1489" s="145"/>
      <c r="W1489" s="145"/>
      <c r="X1489" s="145">
        <v>532.79999999999995</v>
      </c>
      <c r="Y1489" s="145">
        <f>X1489*3148</f>
        <v>1677254.4</v>
      </c>
      <c r="Z1489" s="145"/>
      <c r="AA1489" s="145"/>
      <c r="AB1489" s="145"/>
      <c r="AC1489" s="145"/>
      <c r="AD1489" s="145"/>
      <c r="AE1489" s="145"/>
      <c r="AF1489" s="35">
        <v>2025</v>
      </c>
      <c r="AG1489" s="259"/>
      <c r="AH1489" s="29">
        <v>1412</v>
      </c>
      <c r="AI1489" s="29" t="s">
        <v>155</v>
      </c>
      <c r="AJ1489" s="29" t="str">
        <f t="shared" si="422"/>
        <v>1412.</v>
      </c>
      <c r="AL1489" s="30"/>
    </row>
    <row r="1490" spans="1:38" ht="22.5" customHeight="1" x14ac:dyDescent="0.25">
      <c r="A1490" s="143" t="str">
        <f t="shared" si="419"/>
        <v>1413.</v>
      </c>
      <c r="B1490" s="76" t="s">
        <v>1161</v>
      </c>
      <c r="C1490" s="52">
        <v>1975</v>
      </c>
      <c r="D1490" s="220" t="s">
        <v>3015</v>
      </c>
      <c r="E1490" s="143" t="s">
        <v>3017</v>
      </c>
      <c r="F1490" s="58">
        <v>2</v>
      </c>
      <c r="G1490" s="58">
        <v>2</v>
      </c>
      <c r="H1490" s="145">
        <v>743.59</v>
      </c>
      <c r="I1490" s="145">
        <v>500.6</v>
      </c>
      <c r="J1490" s="145">
        <v>500.6</v>
      </c>
      <c r="K1490" s="3">
        <v>29</v>
      </c>
      <c r="L1490" s="145">
        <f t="shared" si="423"/>
        <v>220584.80000000002</v>
      </c>
      <c r="M1490" s="145"/>
      <c r="N1490" s="145"/>
      <c r="O1490" s="145"/>
      <c r="P1490" s="145">
        <f t="shared" si="424"/>
        <v>220584.80000000002</v>
      </c>
      <c r="Q1490" s="145"/>
      <c r="R1490" s="3"/>
      <c r="S1490" s="145"/>
      <c r="T1490" s="145"/>
      <c r="U1490" s="145"/>
      <c r="V1490" s="145"/>
      <c r="W1490" s="145"/>
      <c r="X1490" s="145"/>
      <c r="Y1490" s="145"/>
      <c r="Z1490" s="145">
        <v>82.4</v>
      </c>
      <c r="AA1490" s="145">
        <f>Z1490*2677</f>
        <v>220584.80000000002</v>
      </c>
      <c r="AB1490" s="145"/>
      <c r="AC1490" s="145"/>
      <c r="AD1490" s="145"/>
      <c r="AE1490" s="145"/>
      <c r="AF1490" s="35">
        <v>2025</v>
      </c>
      <c r="AG1490" s="259"/>
      <c r="AH1490" s="29">
        <v>1413</v>
      </c>
      <c r="AI1490" s="29" t="s">
        <v>155</v>
      </c>
      <c r="AJ1490" s="29" t="str">
        <f t="shared" si="422"/>
        <v>1413.</v>
      </c>
      <c r="AL1490" s="30"/>
    </row>
    <row r="1491" spans="1:38" ht="22.5" customHeight="1" x14ac:dyDescent="0.25">
      <c r="A1491" s="143" t="str">
        <f t="shared" si="419"/>
        <v>1414.</v>
      </c>
      <c r="B1491" s="71" t="s">
        <v>1493</v>
      </c>
      <c r="C1491" s="52">
        <v>1964</v>
      </c>
      <c r="D1491" s="220" t="s">
        <v>3015</v>
      </c>
      <c r="E1491" s="143" t="s">
        <v>3017</v>
      </c>
      <c r="F1491" s="58">
        <v>2</v>
      </c>
      <c r="G1491" s="58">
        <v>2</v>
      </c>
      <c r="H1491" s="145">
        <v>688.3</v>
      </c>
      <c r="I1491" s="145">
        <v>404.2</v>
      </c>
      <c r="J1491" s="145">
        <v>404.2</v>
      </c>
      <c r="K1491" s="3">
        <v>29</v>
      </c>
      <c r="L1491" s="145">
        <f t="shared" si="423"/>
        <v>4400955</v>
      </c>
      <c r="M1491" s="145"/>
      <c r="N1491" s="145"/>
      <c r="O1491" s="145"/>
      <c r="P1491" s="145">
        <f t="shared" si="424"/>
        <v>4400955</v>
      </c>
      <c r="Q1491" s="145"/>
      <c r="R1491" s="3"/>
      <c r="S1491" s="145"/>
      <c r="T1491" s="145">
        <v>585</v>
      </c>
      <c r="U1491" s="145">
        <f>T1491*7523</f>
        <v>4400955</v>
      </c>
      <c r="V1491" s="145"/>
      <c r="W1491" s="145"/>
      <c r="X1491" s="145"/>
      <c r="Y1491" s="145"/>
      <c r="Z1491" s="145"/>
      <c r="AA1491" s="145"/>
      <c r="AB1491" s="145"/>
      <c r="AC1491" s="145"/>
      <c r="AD1491" s="145"/>
      <c r="AE1491" s="145"/>
      <c r="AF1491" s="35">
        <v>2025</v>
      </c>
      <c r="AG1491" s="259"/>
      <c r="AH1491" s="29">
        <v>1414</v>
      </c>
      <c r="AI1491" s="29" t="s">
        <v>155</v>
      </c>
      <c r="AJ1491" s="29" t="str">
        <f t="shared" si="422"/>
        <v>1414.</v>
      </c>
      <c r="AL1491" s="30"/>
    </row>
    <row r="1492" spans="1:38" ht="22.5" customHeight="1" x14ac:dyDescent="0.25">
      <c r="A1492" s="143" t="str">
        <f t="shared" si="419"/>
        <v>1415.</v>
      </c>
      <c r="B1492" s="71" t="s">
        <v>1495</v>
      </c>
      <c r="C1492" s="52">
        <v>1967</v>
      </c>
      <c r="D1492" s="220" t="s">
        <v>3015</v>
      </c>
      <c r="E1492" s="143" t="s">
        <v>3017</v>
      </c>
      <c r="F1492" s="52">
        <v>2</v>
      </c>
      <c r="G1492" s="52">
        <v>2</v>
      </c>
      <c r="H1492" s="145">
        <v>762</v>
      </c>
      <c r="I1492" s="145">
        <v>443.4</v>
      </c>
      <c r="J1492" s="145">
        <v>443.4</v>
      </c>
      <c r="K1492" s="3">
        <v>29</v>
      </c>
      <c r="L1492" s="145">
        <f t="shared" si="423"/>
        <v>4400955</v>
      </c>
      <c r="M1492" s="145"/>
      <c r="N1492" s="145"/>
      <c r="O1492" s="145"/>
      <c r="P1492" s="145">
        <f t="shared" si="424"/>
        <v>4400955</v>
      </c>
      <c r="Q1492" s="145"/>
      <c r="R1492" s="3"/>
      <c r="S1492" s="145"/>
      <c r="T1492" s="145">
        <v>585</v>
      </c>
      <c r="U1492" s="145">
        <f>T1492*7523</f>
        <v>4400955</v>
      </c>
      <c r="V1492" s="145"/>
      <c r="W1492" s="145"/>
      <c r="X1492" s="145"/>
      <c r="Y1492" s="145"/>
      <c r="Z1492" s="145"/>
      <c r="AA1492" s="145"/>
      <c r="AB1492" s="145"/>
      <c r="AC1492" s="145"/>
      <c r="AD1492" s="145"/>
      <c r="AE1492" s="145"/>
      <c r="AF1492" s="35">
        <v>2025</v>
      </c>
      <c r="AG1492" s="259"/>
      <c r="AH1492" s="29">
        <v>1415</v>
      </c>
      <c r="AI1492" s="29" t="s">
        <v>155</v>
      </c>
      <c r="AJ1492" s="29" t="str">
        <f t="shared" si="422"/>
        <v>1415.</v>
      </c>
      <c r="AL1492" s="30"/>
    </row>
    <row r="1493" spans="1:38" ht="22.5" customHeight="1" x14ac:dyDescent="0.25">
      <c r="A1493" s="143" t="str">
        <f t="shared" si="419"/>
        <v>1416.</v>
      </c>
      <c r="B1493" s="76" t="s">
        <v>2948</v>
      </c>
      <c r="C1493" s="52">
        <v>1926</v>
      </c>
      <c r="D1493" s="220" t="s">
        <v>3015</v>
      </c>
      <c r="E1493" s="143" t="s">
        <v>3018</v>
      </c>
      <c r="F1493" s="58">
        <v>1</v>
      </c>
      <c r="G1493" s="58">
        <v>1</v>
      </c>
      <c r="H1493" s="145">
        <v>201.7</v>
      </c>
      <c r="I1493" s="145">
        <v>158.9</v>
      </c>
      <c r="J1493" s="145">
        <v>158.9</v>
      </c>
      <c r="K1493" s="3">
        <v>10</v>
      </c>
      <c r="L1493" s="145">
        <f t="shared" si="423"/>
        <v>58589</v>
      </c>
      <c r="M1493" s="145"/>
      <c r="N1493" s="145"/>
      <c r="O1493" s="145"/>
      <c r="P1493" s="145">
        <f t="shared" si="424"/>
        <v>58589</v>
      </c>
      <c r="Q1493" s="145">
        <v>58589</v>
      </c>
      <c r="R1493" s="3"/>
      <c r="S1493" s="145"/>
      <c r="T1493" s="145"/>
      <c r="U1493" s="145"/>
      <c r="V1493" s="145"/>
      <c r="W1493" s="145"/>
      <c r="X1493" s="145"/>
      <c r="Y1493" s="145"/>
      <c r="Z1493" s="145"/>
      <c r="AA1493" s="145"/>
      <c r="AB1493" s="145"/>
      <c r="AC1493" s="145"/>
      <c r="AD1493" s="145"/>
      <c r="AE1493" s="145"/>
      <c r="AF1493" s="35">
        <v>2025</v>
      </c>
      <c r="AG1493" s="259"/>
      <c r="AH1493" s="29">
        <v>1416</v>
      </c>
      <c r="AI1493" s="29" t="s">
        <v>155</v>
      </c>
      <c r="AJ1493" s="29" t="str">
        <f t="shared" si="422"/>
        <v>1416.</v>
      </c>
      <c r="AL1493" s="30"/>
    </row>
    <row r="1494" spans="1:38" ht="22.5" customHeight="1" x14ac:dyDescent="0.25">
      <c r="A1494" s="143" t="str">
        <f t="shared" si="419"/>
        <v>1417.</v>
      </c>
      <c r="B1494" s="71" t="s">
        <v>2949</v>
      </c>
      <c r="C1494" s="52">
        <v>1951</v>
      </c>
      <c r="D1494" s="220" t="s">
        <v>3015</v>
      </c>
      <c r="E1494" s="143" t="s">
        <v>3018</v>
      </c>
      <c r="F1494" s="58">
        <v>2</v>
      </c>
      <c r="G1494" s="58">
        <v>2</v>
      </c>
      <c r="H1494" s="145">
        <v>432.7</v>
      </c>
      <c r="I1494" s="145">
        <v>279</v>
      </c>
      <c r="J1494" s="145">
        <v>279</v>
      </c>
      <c r="K1494" s="3">
        <v>14</v>
      </c>
      <c r="L1494" s="145">
        <f t="shared" si="423"/>
        <v>135991.6</v>
      </c>
      <c r="M1494" s="145"/>
      <c r="N1494" s="145"/>
      <c r="O1494" s="145"/>
      <c r="P1494" s="145">
        <f t="shared" si="424"/>
        <v>135991.6</v>
      </c>
      <c r="Q1494" s="145"/>
      <c r="R1494" s="3"/>
      <c r="S1494" s="145"/>
      <c r="T1494" s="145"/>
      <c r="U1494" s="145"/>
      <c r="V1494" s="145"/>
      <c r="W1494" s="145"/>
      <c r="X1494" s="145"/>
      <c r="Y1494" s="145"/>
      <c r="Z1494" s="145">
        <v>50.8</v>
      </c>
      <c r="AA1494" s="145">
        <f>Z1494*2677</f>
        <v>135991.6</v>
      </c>
      <c r="AB1494" s="145"/>
      <c r="AC1494" s="145"/>
      <c r="AD1494" s="145"/>
      <c r="AE1494" s="145"/>
      <c r="AF1494" s="35">
        <v>2025</v>
      </c>
      <c r="AG1494" s="259"/>
      <c r="AH1494" s="29">
        <v>1417</v>
      </c>
      <c r="AI1494" s="29" t="s">
        <v>155</v>
      </c>
      <c r="AJ1494" s="29" t="str">
        <f t="shared" si="422"/>
        <v>1417.</v>
      </c>
      <c r="AL1494" s="30"/>
    </row>
    <row r="1495" spans="1:38" ht="22.5" customHeight="1" x14ac:dyDescent="0.25">
      <c r="A1495" s="143" t="str">
        <f t="shared" si="419"/>
        <v>1418.</v>
      </c>
      <c r="B1495" s="76" t="s">
        <v>2950</v>
      </c>
      <c r="C1495" s="52">
        <v>1954</v>
      </c>
      <c r="D1495" s="220" t="s">
        <v>3015</v>
      </c>
      <c r="E1495" s="143" t="s">
        <v>3018</v>
      </c>
      <c r="F1495" s="58">
        <v>2</v>
      </c>
      <c r="G1495" s="58">
        <v>1</v>
      </c>
      <c r="H1495" s="145">
        <v>409.9</v>
      </c>
      <c r="I1495" s="145">
        <v>276.8</v>
      </c>
      <c r="J1495" s="145">
        <v>276.8</v>
      </c>
      <c r="K1495" s="3">
        <v>18</v>
      </c>
      <c r="L1495" s="145">
        <f t="shared" si="423"/>
        <v>50015</v>
      </c>
      <c r="M1495" s="145"/>
      <c r="N1495" s="145"/>
      <c r="O1495" s="145"/>
      <c r="P1495" s="145">
        <f t="shared" si="424"/>
        <v>50015</v>
      </c>
      <c r="Q1495" s="145">
        <v>50015</v>
      </c>
      <c r="R1495" s="3"/>
      <c r="S1495" s="145"/>
      <c r="T1495" s="145"/>
      <c r="U1495" s="145"/>
      <c r="V1495" s="145"/>
      <c r="W1495" s="145"/>
      <c r="X1495" s="145"/>
      <c r="Y1495" s="145"/>
      <c r="Z1495" s="145"/>
      <c r="AA1495" s="145"/>
      <c r="AB1495" s="145"/>
      <c r="AC1495" s="145"/>
      <c r="AD1495" s="145"/>
      <c r="AE1495" s="145"/>
      <c r="AF1495" s="35">
        <v>2025</v>
      </c>
      <c r="AG1495" s="259"/>
      <c r="AH1495" s="29">
        <v>1418</v>
      </c>
      <c r="AI1495" s="29" t="s">
        <v>155</v>
      </c>
      <c r="AJ1495" s="29" t="str">
        <f t="shared" si="422"/>
        <v>1418.</v>
      </c>
      <c r="AL1495" s="30"/>
    </row>
    <row r="1496" spans="1:38" ht="22.5" customHeight="1" x14ac:dyDescent="0.25">
      <c r="A1496" s="143" t="str">
        <f t="shared" si="419"/>
        <v>1419.</v>
      </c>
      <c r="B1496" s="71" t="s">
        <v>2951</v>
      </c>
      <c r="C1496" s="52">
        <v>1984</v>
      </c>
      <c r="D1496" s="220" t="s">
        <v>3015</v>
      </c>
      <c r="E1496" s="143" t="s">
        <v>3017</v>
      </c>
      <c r="F1496" s="58">
        <v>2</v>
      </c>
      <c r="G1496" s="58">
        <v>2</v>
      </c>
      <c r="H1496" s="145">
        <v>781.4</v>
      </c>
      <c r="I1496" s="145">
        <v>435.4</v>
      </c>
      <c r="J1496" s="145">
        <v>435.4</v>
      </c>
      <c r="K1496" s="3">
        <v>24</v>
      </c>
      <c r="L1496" s="145">
        <f t="shared" si="423"/>
        <v>375360</v>
      </c>
      <c r="M1496" s="145"/>
      <c r="N1496" s="145"/>
      <c r="O1496" s="145"/>
      <c r="P1496" s="145">
        <f t="shared" si="424"/>
        <v>375360</v>
      </c>
      <c r="Q1496" s="145">
        <v>375360</v>
      </c>
      <c r="R1496" s="3"/>
      <c r="S1496" s="145"/>
      <c r="T1496" s="145"/>
      <c r="U1496" s="145"/>
      <c r="V1496" s="145"/>
      <c r="W1496" s="145"/>
      <c r="X1496" s="145"/>
      <c r="Y1496" s="145"/>
      <c r="Z1496" s="145"/>
      <c r="AA1496" s="145"/>
      <c r="AB1496" s="145"/>
      <c r="AC1496" s="145"/>
      <c r="AD1496" s="145"/>
      <c r="AE1496" s="145"/>
      <c r="AF1496" s="35">
        <v>2025</v>
      </c>
      <c r="AG1496" s="259"/>
      <c r="AH1496" s="29">
        <v>1419</v>
      </c>
      <c r="AI1496" s="29" t="s">
        <v>155</v>
      </c>
      <c r="AJ1496" s="29" t="str">
        <f t="shared" si="422"/>
        <v>1419.</v>
      </c>
      <c r="AL1496" s="30"/>
    </row>
    <row r="1497" spans="1:38" ht="22.5" customHeight="1" x14ac:dyDescent="0.25">
      <c r="A1497" s="143" t="str">
        <f t="shared" si="419"/>
        <v>1420.</v>
      </c>
      <c r="B1497" s="71" t="s">
        <v>1489</v>
      </c>
      <c r="C1497" s="52">
        <v>2007</v>
      </c>
      <c r="D1497" s="220" t="s">
        <v>3015</v>
      </c>
      <c r="E1497" s="143" t="s">
        <v>3017</v>
      </c>
      <c r="F1497" s="58">
        <v>3</v>
      </c>
      <c r="G1497" s="58">
        <v>2</v>
      </c>
      <c r="H1497" s="145">
        <v>1373.9</v>
      </c>
      <c r="I1497" s="145">
        <v>719.4</v>
      </c>
      <c r="J1497" s="145">
        <v>719.4</v>
      </c>
      <c r="K1497" s="3">
        <v>36</v>
      </c>
      <c r="L1497" s="145">
        <f t="shared" si="423"/>
        <v>3197275</v>
      </c>
      <c r="M1497" s="145"/>
      <c r="N1497" s="145"/>
      <c r="O1497" s="145"/>
      <c r="P1497" s="145">
        <f t="shared" si="424"/>
        <v>3197275</v>
      </c>
      <c r="Q1497" s="145"/>
      <c r="R1497" s="3"/>
      <c r="S1497" s="145"/>
      <c r="T1497" s="145">
        <v>425</v>
      </c>
      <c r="U1497" s="145">
        <f>T1497*7523</f>
        <v>3197275</v>
      </c>
      <c r="V1497" s="145"/>
      <c r="W1497" s="145"/>
      <c r="X1497" s="145"/>
      <c r="Y1497" s="145"/>
      <c r="Z1497" s="145"/>
      <c r="AA1497" s="145"/>
      <c r="AB1497" s="145"/>
      <c r="AC1497" s="145"/>
      <c r="AD1497" s="145"/>
      <c r="AE1497" s="145"/>
      <c r="AF1497" s="35">
        <v>2025</v>
      </c>
      <c r="AG1497" s="259"/>
      <c r="AH1497" s="29">
        <v>1420</v>
      </c>
      <c r="AI1497" s="29" t="s">
        <v>155</v>
      </c>
      <c r="AJ1497" s="29" t="str">
        <f t="shared" si="422"/>
        <v>1420.</v>
      </c>
      <c r="AL1497" s="30"/>
    </row>
    <row r="1498" spans="1:38" ht="22.5" customHeight="1" x14ac:dyDescent="0.25">
      <c r="A1498" s="143" t="str">
        <f t="shared" si="419"/>
        <v>1421.</v>
      </c>
      <c r="B1498" s="71" t="s">
        <v>618</v>
      </c>
      <c r="C1498" s="52">
        <v>1967</v>
      </c>
      <c r="D1498" s="220" t="s">
        <v>3015</v>
      </c>
      <c r="E1498" s="143" t="s">
        <v>3017</v>
      </c>
      <c r="F1498" s="52">
        <v>2</v>
      </c>
      <c r="G1498" s="52">
        <v>2</v>
      </c>
      <c r="H1498" s="145">
        <v>525</v>
      </c>
      <c r="I1498" s="145">
        <v>302.60000000000002</v>
      </c>
      <c r="J1498" s="145">
        <v>302.60000000000002</v>
      </c>
      <c r="K1498" s="3">
        <v>28</v>
      </c>
      <c r="L1498" s="145">
        <f t="shared" si="423"/>
        <v>186105.03999999998</v>
      </c>
      <c r="M1498" s="145"/>
      <c r="N1498" s="145"/>
      <c r="O1498" s="145"/>
      <c r="P1498" s="145">
        <f t="shared" si="424"/>
        <v>186105.03999999998</v>
      </c>
      <c r="Q1498" s="145"/>
      <c r="R1498" s="3"/>
      <c r="S1498" s="145"/>
      <c r="T1498" s="145"/>
      <c r="U1498" s="145"/>
      <c r="V1498" s="145"/>
      <c r="W1498" s="145"/>
      <c r="X1498" s="145"/>
      <c r="Y1498" s="145"/>
      <c r="Z1498" s="145">
        <v>69.52</v>
      </c>
      <c r="AA1498" s="145">
        <f>Z1498*2677</f>
        <v>186105.03999999998</v>
      </c>
      <c r="AB1498" s="145"/>
      <c r="AC1498" s="145"/>
      <c r="AD1498" s="145"/>
      <c r="AE1498" s="145"/>
      <c r="AF1498" s="35">
        <v>2025</v>
      </c>
      <c r="AG1498" s="259"/>
      <c r="AH1498" s="29">
        <v>1421</v>
      </c>
      <c r="AI1498" s="29" t="s">
        <v>155</v>
      </c>
      <c r="AJ1498" s="29" t="str">
        <f t="shared" si="422"/>
        <v>1421.</v>
      </c>
      <c r="AL1498" s="30"/>
    </row>
    <row r="1499" spans="1:38" ht="22.5" customHeight="1" x14ac:dyDescent="0.25">
      <c r="A1499" s="143" t="str">
        <f t="shared" si="419"/>
        <v>1422.</v>
      </c>
      <c r="B1499" s="76" t="s">
        <v>639</v>
      </c>
      <c r="C1499" s="52">
        <v>1976</v>
      </c>
      <c r="D1499" s="220" t="s">
        <v>3015</v>
      </c>
      <c r="E1499" s="143" t="s">
        <v>3017</v>
      </c>
      <c r="F1499" s="58">
        <v>2</v>
      </c>
      <c r="G1499" s="58">
        <v>2</v>
      </c>
      <c r="H1499" s="145">
        <v>574</v>
      </c>
      <c r="I1499" s="145">
        <v>305.7</v>
      </c>
      <c r="J1499" s="145">
        <v>305.7</v>
      </c>
      <c r="K1499" s="3">
        <v>22</v>
      </c>
      <c r="L1499" s="145">
        <f t="shared" si="423"/>
        <v>3031769</v>
      </c>
      <c r="M1499" s="145"/>
      <c r="N1499" s="145"/>
      <c r="O1499" s="145"/>
      <c r="P1499" s="145">
        <f t="shared" si="424"/>
        <v>3031769</v>
      </c>
      <c r="Q1499" s="145"/>
      <c r="R1499" s="3"/>
      <c r="S1499" s="145"/>
      <c r="T1499" s="145">
        <v>403</v>
      </c>
      <c r="U1499" s="145">
        <f>T1499*7523</f>
        <v>3031769</v>
      </c>
      <c r="V1499" s="145"/>
      <c r="W1499" s="145"/>
      <c r="X1499" s="145"/>
      <c r="Y1499" s="145"/>
      <c r="Z1499" s="145"/>
      <c r="AA1499" s="145"/>
      <c r="AB1499" s="145"/>
      <c r="AC1499" s="145"/>
      <c r="AD1499" s="145"/>
      <c r="AE1499" s="145"/>
      <c r="AF1499" s="35">
        <v>2025</v>
      </c>
      <c r="AG1499" s="259"/>
      <c r="AH1499" s="29">
        <v>1422</v>
      </c>
      <c r="AI1499" s="29" t="s">
        <v>155</v>
      </c>
      <c r="AJ1499" s="29" t="str">
        <f t="shared" si="422"/>
        <v>1422.</v>
      </c>
      <c r="AL1499" s="30"/>
    </row>
    <row r="1500" spans="1:38" ht="22.5" customHeight="1" x14ac:dyDescent="0.25">
      <c r="A1500" s="143" t="str">
        <f t="shared" si="419"/>
        <v>1423.</v>
      </c>
      <c r="B1500" s="71" t="s">
        <v>2953</v>
      </c>
      <c r="C1500" s="52">
        <v>1971</v>
      </c>
      <c r="D1500" s="220" t="s">
        <v>3015</v>
      </c>
      <c r="E1500" s="143" t="s">
        <v>3017</v>
      </c>
      <c r="F1500" s="52">
        <v>2</v>
      </c>
      <c r="G1500" s="52">
        <v>2</v>
      </c>
      <c r="H1500" s="145">
        <v>502.3</v>
      </c>
      <c r="I1500" s="145">
        <v>285.7</v>
      </c>
      <c r="J1500" s="145">
        <v>285.7</v>
      </c>
      <c r="K1500" s="3">
        <v>20</v>
      </c>
      <c r="L1500" s="145">
        <f t="shared" si="423"/>
        <v>160212</v>
      </c>
      <c r="M1500" s="145"/>
      <c r="N1500" s="145"/>
      <c r="O1500" s="145"/>
      <c r="P1500" s="145">
        <f t="shared" si="424"/>
        <v>160212</v>
      </c>
      <c r="Q1500" s="145">
        <v>160212</v>
      </c>
      <c r="R1500" s="3"/>
      <c r="S1500" s="145"/>
      <c r="T1500" s="145"/>
      <c r="U1500" s="145"/>
      <c r="V1500" s="145"/>
      <c r="W1500" s="145"/>
      <c r="X1500" s="145"/>
      <c r="Y1500" s="145"/>
      <c r="Z1500" s="145"/>
      <c r="AA1500" s="145"/>
      <c r="AB1500" s="145"/>
      <c r="AC1500" s="145"/>
      <c r="AD1500" s="145"/>
      <c r="AE1500" s="145"/>
      <c r="AF1500" s="35">
        <v>2025</v>
      </c>
      <c r="AG1500" s="259"/>
      <c r="AH1500" s="29">
        <v>1423</v>
      </c>
      <c r="AI1500" s="29" t="s">
        <v>155</v>
      </c>
      <c r="AJ1500" s="29" t="str">
        <f t="shared" si="422"/>
        <v>1423.</v>
      </c>
      <c r="AL1500" s="30"/>
    </row>
    <row r="1501" spans="1:38" ht="22.5" customHeight="1" x14ac:dyDescent="0.25">
      <c r="A1501" s="143" t="str">
        <f t="shared" si="419"/>
        <v>1424.</v>
      </c>
      <c r="B1501" s="71" t="s">
        <v>2954</v>
      </c>
      <c r="C1501" s="52">
        <v>1953</v>
      </c>
      <c r="D1501" s="220" t="s">
        <v>3015</v>
      </c>
      <c r="E1501" s="143" t="s">
        <v>3018</v>
      </c>
      <c r="F1501" s="52">
        <v>2</v>
      </c>
      <c r="G1501" s="52">
        <v>1</v>
      </c>
      <c r="H1501" s="145">
        <v>438.6</v>
      </c>
      <c r="I1501" s="145">
        <v>275.2</v>
      </c>
      <c r="J1501" s="145">
        <v>275.2</v>
      </c>
      <c r="K1501" s="3">
        <v>19</v>
      </c>
      <c r="L1501" s="145">
        <f t="shared" si="423"/>
        <v>135991.6</v>
      </c>
      <c r="M1501" s="145"/>
      <c r="N1501" s="145"/>
      <c r="O1501" s="145"/>
      <c r="P1501" s="145">
        <f t="shared" si="424"/>
        <v>135991.6</v>
      </c>
      <c r="Q1501" s="145"/>
      <c r="R1501" s="3"/>
      <c r="S1501" s="145"/>
      <c r="T1501" s="145"/>
      <c r="U1501" s="145"/>
      <c r="V1501" s="145"/>
      <c r="W1501" s="145"/>
      <c r="X1501" s="145"/>
      <c r="Y1501" s="145"/>
      <c r="Z1501" s="145">
        <v>50.8</v>
      </c>
      <c r="AA1501" s="145">
        <f>Z1501*2677</f>
        <v>135991.6</v>
      </c>
      <c r="AB1501" s="145"/>
      <c r="AC1501" s="145"/>
      <c r="AD1501" s="145"/>
      <c r="AE1501" s="145"/>
      <c r="AF1501" s="35">
        <v>2025</v>
      </c>
      <c r="AG1501" s="259"/>
      <c r="AH1501" s="29">
        <v>1424</v>
      </c>
      <c r="AI1501" s="29" t="s">
        <v>155</v>
      </c>
      <c r="AJ1501" s="29" t="str">
        <f t="shared" si="422"/>
        <v>1424.</v>
      </c>
      <c r="AL1501" s="30"/>
    </row>
    <row r="1502" spans="1:38" ht="22.5" customHeight="1" x14ac:dyDescent="0.25">
      <c r="A1502" s="143" t="str">
        <f t="shared" si="419"/>
        <v>1425.</v>
      </c>
      <c r="B1502" s="76" t="s">
        <v>2955</v>
      </c>
      <c r="C1502" s="52">
        <v>1967</v>
      </c>
      <c r="D1502" s="220" t="s">
        <v>3015</v>
      </c>
      <c r="E1502" s="143" t="s">
        <v>3018</v>
      </c>
      <c r="F1502" s="58">
        <v>1</v>
      </c>
      <c r="G1502" s="58">
        <v>1</v>
      </c>
      <c r="H1502" s="145">
        <v>344.4</v>
      </c>
      <c r="I1502" s="145">
        <v>157.69999999999999</v>
      </c>
      <c r="J1502" s="145">
        <v>157.69999999999999</v>
      </c>
      <c r="K1502" s="3">
        <v>8</v>
      </c>
      <c r="L1502" s="145">
        <f t="shared" si="423"/>
        <v>71450</v>
      </c>
      <c r="M1502" s="145"/>
      <c r="N1502" s="145"/>
      <c r="O1502" s="145"/>
      <c r="P1502" s="145">
        <f t="shared" si="424"/>
        <v>71450</v>
      </c>
      <c r="Q1502" s="145">
        <v>71450</v>
      </c>
      <c r="R1502" s="3"/>
      <c r="S1502" s="145"/>
      <c r="T1502" s="145"/>
      <c r="U1502" s="145"/>
      <c r="V1502" s="145"/>
      <c r="W1502" s="145"/>
      <c r="X1502" s="145"/>
      <c r="Y1502" s="145"/>
      <c r="Z1502" s="145"/>
      <c r="AA1502" s="145"/>
      <c r="AB1502" s="145"/>
      <c r="AC1502" s="145"/>
      <c r="AD1502" s="145"/>
      <c r="AE1502" s="145"/>
      <c r="AF1502" s="35">
        <v>2025</v>
      </c>
      <c r="AG1502" s="259"/>
      <c r="AH1502" s="29">
        <v>1425</v>
      </c>
      <c r="AI1502" s="29" t="s">
        <v>155</v>
      </c>
      <c r="AJ1502" s="29" t="str">
        <f t="shared" si="422"/>
        <v>1425.</v>
      </c>
      <c r="AL1502" s="30"/>
    </row>
    <row r="1503" spans="1:38" ht="22.5" customHeight="1" x14ac:dyDescent="0.25">
      <c r="A1503" s="143" t="str">
        <f t="shared" si="419"/>
        <v>1426.</v>
      </c>
      <c r="B1503" s="71" t="s">
        <v>2956</v>
      </c>
      <c r="C1503" s="52">
        <v>1983</v>
      </c>
      <c r="D1503" s="220" t="s">
        <v>3015</v>
      </c>
      <c r="E1503" s="143" t="s">
        <v>3016</v>
      </c>
      <c r="F1503" s="52">
        <v>2</v>
      </c>
      <c r="G1503" s="52">
        <v>1</v>
      </c>
      <c r="H1503" s="145">
        <v>279.39999999999998</v>
      </c>
      <c r="I1503" s="145">
        <v>178.4</v>
      </c>
      <c r="J1503" s="145">
        <v>178.4</v>
      </c>
      <c r="K1503" s="3">
        <v>13</v>
      </c>
      <c r="L1503" s="145">
        <f t="shared" ref="L1503" si="425">Q1503+S1503+U1503+W1503+Y1503+AA1503+AD1503+AE1503</f>
        <v>92195.87999999999</v>
      </c>
      <c r="M1503" s="145"/>
      <c r="N1503" s="145"/>
      <c r="O1503" s="145"/>
      <c r="P1503" s="145">
        <f t="shared" ref="P1503" si="426">L1503</f>
        <v>92195.87999999999</v>
      </c>
      <c r="Q1503" s="145"/>
      <c r="R1503" s="3"/>
      <c r="S1503" s="145"/>
      <c r="T1503" s="145"/>
      <c r="U1503" s="145"/>
      <c r="V1503" s="145"/>
      <c r="W1503" s="145"/>
      <c r="X1503" s="145"/>
      <c r="Y1503" s="145"/>
      <c r="Z1503" s="145">
        <v>34.44</v>
      </c>
      <c r="AA1503" s="145">
        <f>Z1503*2677</f>
        <v>92195.87999999999</v>
      </c>
      <c r="AB1503" s="145"/>
      <c r="AC1503" s="145"/>
      <c r="AD1503" s="145"/>
      <c r="AE1503" s="145"/>
      <c r="AF1503" s="35">
        <v>2025</v>
      </c>
      <c r="AG1503" s="259"/>
      <c r="AH1503" s="29">
        <v>1426</v>
      </c>
      <c r="AI1503" s="29" t="s">
        <v>155</v>
      </c>
      <c r="AJ1503" s="29" t="str">
        <f t="shared" si="422"/>
        <v>1426.</v>
      </c>
      <c r="AL1503" s="30"/>
    </row>
    <row r="1504" spans="1:38" ht="22.5" customHeight="1" x14ac:dyDescent="0.25">
      <c r="A1504" s="143" t="str">
        <f t="shared" si="419"/>
        <v>1427.</v>
      </c>
      <c r="B1504" s="71" t="s">
        <v>1474</v>
      </c>
      <c r="C1504" s="52">
        <v>1953</v>
      </c>
      <c r="D1504" s="220" t="s">
        <v>3015</v>
      </c>
      <c r="E1504" s="143" t="s">
        <v>3018</v>
      </c>
      <c r="F1504" s="52">
        <v>2</v>
      </c>
      <c r="G1504" s="52">
        <v>2</v>
      </c>
      <c r="H1504" s="145">
        <v>441.85</v>
      </c>
      <c r="I1504" s="145">
        <v>267</v>
      </c>
      <c r="J1504" s="145">
        <v>267</v>
      </c>
      <c r="K1504" s="3">
        <v>18</v>
      </c>
      <c r="L1504" s="145">
        <f t="shared" ref="L1504:L1512" si="427">Q1504+S1504+U1504+W1504+Y1504+AA1504+AD1504+AE1504</f>
        <v>135991.6</v>
      </c>
      <c r="M1504" s="145"/>
      <c r="N1504" s="145"/>
      <c r="O1504" s="145"/>
      <c r="P1504" s="145">
        <f t="shared" ref="P1504:P1512" si="428">L1504</f>
        <v>135991.6</v>
      </c>
      <c r="Q1504" s="145"/>
      <c r="R1504" s="3"/>
      <c r="S1504" s="145"/>
      <c r="T1504" s="145"/>
      <c r="U1504" s="145"/>
      <c r="V1504" s="145"/>
      <c r="W1504" s="145"/>
      <c r="X1504" s="145"/>
      <c r="Y1504" s="145"/>
      <c r="Z1504" s="145">
        <v>50.8</v>
      </c>
      <c r="AA1504" s="145">
        <f>Z1504*2677</f>
        <v>135991.6</v>
      </c>
      <c r="AB1504" s="145"/>
      <c r="AC1504" s="145"/>
      <c r="AD1504" s="145"/>
      <c r="AE1504" s="145"/>
      <c r="AF1504" s="35">
        <v>2025</v>
      </c>
      <c r="AG1504" s="259"/>
      <c r="AH1504" s="29">
        <v>1427</v>
      </c>
      <c r="AI1504" s="29" t="s">
        <v>155</v>
      </c>
      <c r="AJ1504" s="29" t="str">
        <f t="shared" si="422"/>
        <v>1427.</v>
      </c>
      <c r="AL1504" s="30"/>
    </row>
    <row r="1505" spans="1:38" ht="22.5" customHeight="1" x14ac:dyDescent="0.25">
      <c r="A1505" s="143" t="str">
        <f t="shared" si="419"/>
        <v>1428.</v>
      </c>
      <c r="B1505" s="71" t="s">
        <v>645</v>
      </c>
      <c r="C1505" s="52">
        <v>1951</v>
      </c>
      <c r="D1505" s="220" t="s">
        <v>3015</v>
      </c>
      <c r="E1505" s="143" t="s">
        <v>3018</v>
      </c>
      <c r="F1505" s="52">
        <v>2</v>
      </c>
      <c r="G1505" s="52">
        <v>1</v>
      </c>
      <c r="H1505" s="145">
        <v>432.7</v>
      </c>
      <c r="I1505" s="145">
        <v>279</v>
      </c>
      <c r="J1505" s="145">
        <v>279</v>
      </c>
      <c r="K1505" s="3">
        <v>14</v>
      </c>
      <c r="L1505" s="145">
        <f t="shared" si="427"/>
        <v>130102.2</v>
      </c>
      <c r="M1505" s="145"/>
      <c r="N1505" s="145"/>
      <c r="O1505" s="145"/>
      <c r="P1505" s="145">
        <f t="shared" si="428"/>
        <v>130102.2</v>
      </c>
      <c r="Q1505" s="145"/>
      <c r="R1505" s="3"/>
      <c r="S1505" s="145"/>
      <c r="T1505" s="145"/>
      <c r="U1505" s="145"/>
      <c r="V1505" s="145"/>
      <c r="W1505" s="145"/>
      <c r="X1505" s="145"/>
      <c r="Y1505" s="145"/>
      <c r="Z1505" s="145">
        <v>48.6</v>
      </c>
      <c r="AA1505" s="145">
        <f>Z1505*2677</f>
        <v>130102.2</v>
      </c>
      <c r="AB1505" s="145"/>
      <c r="AC1505" s="145"/>
      <c r="AD1505" s="145"/>
      <c r="AE1505" s="145"/>
      <c r="AF1505" s="35">
        <v>2025</v>
      </c>
      <c r="AG1505" s="259"/>
      <c r="AH1505" s="29">
        <v>1428</v>
      </c>
      <c r="AI1505" s="29" t="s">
        <v>155</v>
      </c>
      <c r="AJ1505" s="29" t="str">
        <f t="shared" si="422"/>
        <v>1428.</v>
      </c>
      <c r="AL1505" s="30"/>
    </row>
    <row r="1506" spans="1:38" ht="22.5" customHeight="1" x14ac:dyDescent="0.25">
      <c r="A1506" s="143" t="str">
        <f t="shared" si="419"/>
        <v>1429.</v>
      </c>
      <c r="B1506" s="71" t="s">
        <v>607</v>
      </c>
      <c r="C1506" s="52">
        <v>1964</v>
      </c>
      <c r="D1506" s="220" t="s">
        <v>3015</v>
      </c>
      <c r="E1506" s="143" t="s">
        <v>3018</v>
      </c>
      <c r="F1506" s="52">
        <v>2</v>
      </c>
      <c r="G1506" s="52">
        <v>1</v>
      </c>
      <c r="H1506" s="145">
        <v>342.14</v>
      </c>
      <c r="I1506" s="145">
        <v>221.2</v>
      </c>
      <c r="J1506" s="145">
        <v>221.2</v>
      </c>
      <c r="K1506" s="3">
        <v>15</v>
      </c>
      <c r="L1506" s="145">
        <f t="shared" si="427"/>
        <v>135991.6</v>
      </c>
      <c r="M1506" s="145"/>
      <c r="N1506" s="145"/>
      <c r="O1506" s="145"/>
      <c r="P1506" s="145">
        <f t="shared" si="428"/>
        <v>135991.6</v>
      </c>
      <c r="Q1506" s="145"/>
      <c r="R1506" s="3"/>
      <c r="S1506" s="145"/>
      <c r="T1506" s="145"/>
      <c r="U1506" s="145"/>
      <c r="V1506" s="145"/>
      <c r="W1506" s="145"/>
      <c r="X1506" s="145"/>
      <c r="Y1506" s="145"/>
      <c r="Z1506" s="145">
        <v>50.8</v>
      </c>
      <c r="AA1506" s="145">
        <f>Z1506*2677</f>
        <v>135991.6</v>
      </c>
      <c r="AB1506" s="145"/>
      <c r="AC1506" s="145"/>
      <c r="AD1506" s="145"/>
      <c r="AE1506" s="145"/>
      <c r="AF1506" s="35">
        <v>2025</v>
      </c>
      <c r="AG1506" s="259"/>
      <c r="AH1506" s="29">
        <v>1429</v>
      </c>
      <c r="AI1506" s="29" t="s">
        <v>155</v>
      </c>
      <c r="AJ1506" s="29" t="str">
        <f t="shared" si="422"/>
        <v>1429.</v>
      </c>
      <c r="AL1506" s="30"/>
    </row>
    <row r="1507" spans="1:38" ht="22.5" customHeight="1" x14ac:dyDescent="0.25">
      <c r="A1507" s="143" t="str">
        <f t="shared" si="419"/>
        <v>1430.</v>
      </c>
      <c r="B1507" s="71" t="s">
        <v>1477</v>
      </c>
      <c r="C1507" s="52">
        <v>1974</v>
      </c>
      <c r="D1507" s="220" t="s">
        <v>3015</v>
      </c>
      <c r="E1507" s="143" t="s">
        <v>3017</v>
      </c>
      <c r="F1507" s="58">
        <v>2</v>
      </c>
      <c r="G1507" s="58">
        <v>2</v>
      </c>
      <c r="H1507" s="145">
        <v>566.6</v>
      </c>
      <c r="I1507" s="145">
        <v>297.2</v>
      </c>
      <c r="J1507" s="145">
        <v>297.2</v>
      </c>
      <c r="K1507" s="3">
        <v>22</v>
      </c>
      <c r="L1507" s="145">
        <f t="shared" si="427"/>
        <v>241263.68000000002</v>
      </c>
      <c r="M1507" s="145"/>
      <c r="N1507" s="145"/>
      <c r="O1507" s="145"/>
      <c r="P1507" s="145">
        <f t="shared" si="428"/>
        <v>241263.68000000002</v>
      </c>
      <c r="Q1507" s="145">
        <v>54302</v>
      </c>
      <c r="R1507" s="3"/>
      <c r="S1507" s="145"/>
      <c r="T1507" s="145"/>
      <c r="U1507" s="145"/>
      <c r="V1507" s="145"/>
      <c r="W1507" s="145"/>
      <c r="X1507" s="145"/>
      <c r="Y1507" s="145"/>
      <c r="Z1507" s="145">
        <v>69.84</v>
      </c>
      <c r="AA1507" s="145">
        <f>Z1507*2677</f>
        <v>186961.68000000002</v>
      </c>
      <c r="AB1507" s="145"/>
      <c r="AC1507" s="145"/>
      <c r="AD1507" s="145"/>
      <c r="AE1507" s="145"/>
      <c r="AF1507" s="35">
        <v>2025</v>
      </c>
      <c r="AG1507" s="259"/>
      <c r="AH1507" s="29">
        <v>1430</v>
      </c>
      <c r="AI1507" s="29" t="s">
        <v>155</v>
      </c>
      <c r="AJ1507" s="29" t="str">
        <f t="shared" si="422"/>
        <v>1430.</v>
      </c>
      <c r="AL1507" s="30"/>
    </row>
    <row r="1508" spans="1:38" ht="22.5" customHeight="1" x14ac:dyDescent="0.25">
      <c r="A1508" s="143" t="str">
        <f t="shared" si="419"/>
        <v>1431.</v>
      </c>
      <c r="B1508" s="71" t="s">
        <v>648</v>
      </c>
      <c r="C1508" s="52">
        <v>1981</v>
      </c>
      <c r="D1508" s="220" t="s">
        <v>3015</v>
      </c>
      <c r="E1508" s="143" t="s">
        <v>3017</v>
      </c>
      <c r="F1508" s="52">
        <v>2</v>
      </c>
      <c r="G1508" s="52">
        <v>2</v>
      </c>
      <c r="H1508" s="145">
        <v>761.2</v>
      </c>
      <c r="I1508" s="145">
        <v>423.2</v>
      </c>
      <c r="J1508" s="145">
        <v>423.2</v>
      </c>
      <c r="K1508" s="3">
        <v>29</v>
      </c>
      <c r="L1508" s="145">
        <f t="shared" si="427"/>
        <v>1690188.2</v>
      </c>
      <c r="M1508" s="145"/>
      <c r="N1508" s="145"/>
      <c r="O1508" s="145"/>
      <c r="P1508" s="145">
        <f t="shared" si="428"/>
        <v>1690188.2</v>
      </c>
      <c r="Q1508" s="145">
        <v>1690188.2</v>
      </c>
      <c r="R1508" s="3"/>
      <c r="S1508" s="145"/>
      <c r="T1508" s="145"/>
      <c r="U1508" s="145"/>
      <c r="V1508" s="145"/>
      <c r="W1508" s="145"/>
      <c r="X1508" s="145"/>
      <c r="Y1508" s="145"/>
      <c r="Z1508" s="145"/>
      <c r="AA1508" s="145"/>
      <c r="AB1508" s="145"/>
      <c r="AC1508" s="145"/>
      <c r="AD1508" s="145"/>
      <c r="AE1508" s="145"/>
      <c r="AF1508" s="35">
        <v>2025</v>
      </c>
      <c r="AG1508" s="259"/>
      <c r="AH1508" s="29">
        <v>1431</v>
      </c>
      <c r="AI1508" s="29" t="s">
        <v>155</v>
      </c>
      <c r="AJ1508" s="29" t="str">
        <f t="shared" si="422"/>
        <v>1431.</v>
      </c>
      <c r="AL1508" s="30"/>
    </row>
    <row r="1509" spans="1:38" ht="22.5" customHeight="1" x14ac:dyDescent="0.25">
      <c r="A1509" s="143" t="str">
        <f t="shared" si="419"/>
        <v>1432.</v>
      </c>
      <c r="B1509" s="76" t="s">
        <v>632</v>
      </c>
      <c r="C1509" s="52">
        <v>1981</v>
      </c>
      <c r="D1509" s="220" t="s">
        <v>3015</v>
      </c>
      <c r="E1509" s="143" t="s">
        <v>3017</v>
      </c>
      <c r="F1509" s="58">
        <v>2</v>
      </c>
      <c r="G1509" s="58">
        <v>2</v>
      </c>
      <c r="H1509" s="145">
        <v>763.6</v>
      </c>
      <c r="I1509" s="145">
        <v>426.7</v>
      </c>
      <c r="J1509" s="145">
        <v>426.7</v>
      </c>
      <c r="K1509" s="3">
        <v>36</v>
      </c>
      <c r="L1509" s="145">
        <f t="shared" si="427"/>
        <v>4784628</v>
      </c>
      <c r="M1509" s="145"/>
      <c r="N1509" s="145"/>
      <c r="O1509" s="145"/>
      <c r="P1509" s="145">
        <f t="shared" si="428"/>
        <v>4784628</v>
      </c>
      <c r="Q1509" s="145"/>
      <c r="R1509" s="3"/>
      <c r="S1509" s="145"/>
      <c r="T1509" s="145">
        <v>636</v>
      </c>
      <c r="U1509" s="145">
        <f>T1509*7523</f>
        <v>4784628</v>
      </c>
      <c r="V1509" s="145"/>
      <c r="W1509" s="145"/>
      <c r="X1509" s="145"/>
      <c r="Y1509" s="145"/>
      <c r="Z1509" s="145"/>
      <c r="AA1509" s="145"/>
      <c r="AB1509" s="145"/>
      <c r="AC1509" s="145"/>
      <c r="AD1509" s="145"/>
      <c r="AE1509" s="145"/>
      <c r="AF1509" s="35">
        <v>2025</v>
      </c>
      <c r="AG1509" s="259"/>
      <c r="AH1509" s="29">
        <v>1432</v>
      </c>
      <c r="AI1509" s="29" t="s">
        <v>155</v>
      </c>
      <c r="AJ1509" s="29" t="str">
        <f t="shared" si="422"/>
        <v>1432.</v>
      </c>
      <c r="AL1509" s="30"/>
    </row>
    <row r="1510" spans="1:38" ht="22.5" customHeight="1" x14ac:dyDescent="0.25">
      <c r="A1510" s="143" t="str">
        <f t="shared" si="419"/>
        <v>1433.</v>
      </c>
      <c r="B1510" s="71" t="s">
        <v>1479</v>
      </c>
      <c r="C1510" s="52">
        <v>1996</v>
      </c>
      <c r="D1510" s="220" t="s">
        <v>3015</v>
      </c>
      <c r="E1510" s="143" t="s">
        <v>3017</v>
      </c>
      <c r="F1510" s="52">
        <v>3</v>
      </c>
      <c r="G1510" s="52">
        <v>3</v>
      </c>
      <c r="H1510" s="145">
        <v>1308.2</v>
      </c>
      <c r="I1510" s="145">
        <v>735.5</v>
      </c>
      <c r="J1510" s="145">
        <v>735.5</v>
      </c>
      <c r="K1510" s="3">
        <v>63</v>
      </c>
      <c r="L1510" s="145">
        <f t="shared" si="427"/>
        <v>954776</v>
      </c>
      <c r="M1510" s="145"/>
      <c r="N1510" s="145"/>
      <c r="O1510" s="145"/>
      <c r="P1510" s="145">
        <f t="shared" si="428"/>
        <v>954776</v>
      </c>
      <c r="Q1510" s="145">
        <v>708492</v>
      </c>
      <c r="R1510" s="3"/>
      <c r="S1510" s="145"/>
      <c r="T1510" s="145"/>
      <c r="U1510" s="145"/>
      <c r="V1510" s="145"/>
      <c r="W1510" s="145"/>
      <c r="X1510" s="145"/>
      <c r="Y1510" s="145"/>
      <c r="Z1510" s="145">
        <v>92</v>
      </c>
      <c r="AA1510" s="145">
        <f>Z1510*2677</f>
        <v>246284</v>
      </c>
      <c r="AB1510" s="145"/>
      <c r="AC1510" s="145"/>
      <c r="AD1510" s="145"/>
      <c r="AE1510" s="145"/>
      <c r="AF1510" s="35">
        <v>2025</v>
      </c>
      <c r="AG1510" s="259"/>
      <c r="AH1510" s="29">
        <v>1433</v>
      </c>
      <c r="AI1510" s="29" t="s">
        <v>155</v>
      </c>
      <c r="AJ1510" s="29" t="str">
        <f t="shared" si="422"/>
        <v>1433.</v>
      </c>
      <c r="AL1510" s="30"/>
    </row>
    <row r="1511" spans="1:38" ht="22.5" customHeight="1" x14ac:dyDescent="0.25">
      <c r="A1511" s="143" t="str">
        <f t="shared" si="419"/>
        <v>1434.</v>
      </c>
      <c r="B1511" s="71" t="s">
        <v>652</v>
      </c>
      <c r="C1511" s="52">
        <v>1965</v>
      </c>
      <c r="D1511" s="220" t="s">
        <v>3015</v>
      </c>
      <c r="E1511" s="143" t="s">
        <v>3017</v>
      </c>
      <c r="F1511" s="52">
        <v>2</v>
      </c>
      <c r="G1511" s="52">
        <v>1</v>
      </c>
      <c r="H1511" s="145">
        <v>343.7</v>
      </c>
      <c r="I1511" s="145">
        <v>238</v>
      </c>
      <c r="J1511" s="145">
        <v>238</v>
      </c>
      <c r="K1511" s="3">
        <v>15</v>
      </c>
      <c r="L1511" s="145">
        <f t="shared" si="427"/>
        <v>192744</v>
      </c>
      <c r="M1511" s="145"/>
      <c r="N1511" s="145"/>
      <c r="O1511" s="145"/>
      <c r="P1511" s="145">
        <f t="shared" si="428"/>
        <v>192744</v>
      </c>
      <c r="Q1511" s="145"/>
      <c r="R1511" s="3"/>
      <c r="S1511" s="145"/>
      <c r="T1511" s="145"/>
      <c r="U1511" s="145"/>
      <c r="V1511" s="145"/>
      <c r="W1511" s="145"/>
      <c r="X1511" s="145"/>
      <c r="Y1511" s="145"/>
      <c r="Z1511" s="145">
        <v>72</v>
      </c>
      <c r="AA1511" s="145">
        <f>Z1511*2677</f>
        <v>192744</v>
      </c>
      <c r="AB1511" s="145"/>
      <c r="AC1511" s="145"/>
      <c r="AD1511" s="145"/>
      <c r="AE1511" s="145"/>
      <c r="AF1511" s="35">
        <v>2025</v>
      </c>
      <c r="AG1511" s="259"/>
      <c r="AH1511" s="29">
        <v>1434</v>
      </c>
      <c r="AI1511" s="29" t="s">
        <v>155</v>
      </c>
      <c r="AJ1511" s="29" t="str">
        <f t="shared" si="422"/>
        <v>1434.</v>
      </c>
      <c r="AL1511" s="30"/>
    </row>
    <row r="1512" spans="1:38" ht="22.5" customHeight="1" x14ac:dyDescent="0.25">
      <c r="A1512" s="143" t="str">
        <f t="shared" si="419"/>
        <v>1435.</v>
      </c>
      <c r="B1512" s="71" t="s">
        <v>2943</v>
      </c>
      <c r="C1512" s="52">
        <v>1930</v>
      </c>
      <c r="D1512" s="220" t="s">
        <v>3015</v>
      </c>
      <c r="E1512" s="143" t="s">
        <v>3018</v>
      </c>
      <c r="F1512" s="52">
        <v>2</v>
      </c>
      <c r="G1512" s="52">
        <v>2</v>
      </c>
      <c r="H1512" s="145">
        <v>449.1</v>
      </c>
      <c r="I1512" s="145">
        <v>352</v>
      </c>
      <c r="J1512" s="145">
        <v>352</v>
      </c>
      <c r="K1512" s="3">
        <v>12</v>
      </c>
      <c r="L1512" s="145">
        <f t="shared" si="427"/>
        <v>77166</v>
      </c>
      <c r="M1512" s="145"/>
      <c r="N1512" s="145"/>
      <c r="O1512" s="145"/>
      <c r="P1512" s="145">
        <f t="shared" si="428"/>
        <v>77166</v>
      </c>
      <c r="Q1512" s="145">
        <v>77166</v>
      </c>
      <c r="R1512" s="3"/>
      <c r="S1512" s="145"/>
      <c r="T1512" s="145"/>
      <c r="U1512" s="145"/>
      <c r="V1512" s="145"/>
      <c r="W1512" s="145"/>
      <c r="X1512" s="145"/>
      <c r="Y1512" s="145"/>
      <c r="Z1512" s="145"/>
      <c r="AA1512" s="145"/>
      <c r="AB1512" s="145"/>
      <c r="AC1512" s="145"/>
      <c r="AD1512" s="145"/>
      <c r="AE1512" s="145"/>
      <c r="AF1512" s="35">
        <v>2025</v>
      </c>
      <c r="AG1512" s="259"/>
      <c r="AH1512" s="29">
        <v>1435</v>
      </c>
      <c r="AI1512" s="29" t="s">
        <v>155</v>
      </c>
      <c r="AJ1512" s="29" t="str">
        <f t="shared" si="422"/>
        <v>1435.</v>
      </c>
      <c r="AL1512" s="30"/>
    </row>
    <row r="1513" spans="1:38" ht="22.5" customHeight="1" x14ac:dyDescent="0.25">
      <c r="A1513" s="143" t="str">
        <f t="shared" si="419"/>
        <v>1436.</v>
      </c>
      <c r="B1513" s="76" t="s">
        <v>634</v>
      </c>
      <c r="C1513" s="52">
        <v>1990</v>
      </c>
      <c r="D1513" s="220" t="s">
        <v>3015</v>
      </c>
      <c r="E1513" s="143" t="s">
        <v>3017</v>
      </c>
      <c r="F1513" s="58">
        <v>5</v>
      </c>
      <c r="G1513" s="58">
        <v>3</v>
      </c>
      <c r="H1513" s="145">
        <v>2792.8</v>
      </c>
      <c r="I1513" s="145">
        <v>1653</v>
      </c>
      <c r="J1513" s="145">
        <v>1653</v>
      </c>
      <c r="K1513" s="3">
        <v>166</v>
      </c>
      <c r="L1513" s="145">
        <f t="shared" ref="L1513:L1533" si="429">Q1513+S1513+U1513+W1513+Y1513+AA1513+AD1513+AE1513</f>
        <v>358718</v>
      </c>
      <c r="M1513" s="145"/>
      <c r="N1513" s="145"/>
      <c r="O1513" s="145"/>
      <c r="P1513" s="145">
        <f t="shared" ref="P1513:P1533" si="430">L1513</f>
        <v>358718</v>
      </c>
      <c r="Q1513" s="145"/>
      <c r="R1513" s="3"/>
      <c r="S1513" s="145"/>
      <c r="T1513" s="145"/>
      <c r="U1513" s="145"/>
      <c r="V1513" s="145"/>
      <c r="W1513" s="145"/>
      <c r="X1513" s="145"/>
      <c r="Y1513" s="145"/>
      <c r="Z1513" s="145">
        <v>134</v>
      </c>
      <c r="AA1513" s="145">
        <f>Z1513*2677</f>
        <v>358718</v>
      </c>
      <c r="AB1513" s="145"/>
      <c r="AC1513" s="145"/>
      <c r="AD1513" s="145"/>
      <c r="AE1513" s="145"/>
      <c r="AF1513" s="35">
        <v>2025</v>
      </c>
      <c r="AG1513" s="259"/>
      <c r="AH1513" s="29">
        <v>1436</v>
      </c>
      <c r="AI1513" s="29" t="s">
        <v>155</v>
      </c>
      <c r="AJ1513" s="29" t="str">
        <f t="shared" si="422"/>
        <v>1436.</v>
      </c>
      <c r="AL1513" s="30"/>
    </row>
    <row r="1514" spans="1:38" ht="22.5" customHeight="1" x14ac:dyDescent="0.25">
      <c r="A1514" s="143" t="str">
        <f t="shared" si="419"/>
        <v>1437.</v>
      </c>
      <c r="B1514" s="71" t="s">
        <v>656</v>
      </c>
      <c r="C1514" s="52">
        <v>1969</v>
      </c>
      <c r="D1514" s="220" t="s">
        <v>3015</v>
      </c>
      <c r="E1514" s="143" t="s">
        <v>3017</v>
      </c>
      <c r="F1514" s="52">
        <v>2</v>
      </c>
      <c r="G1514" s="52">
        <v>2</v>
      </c>
      <c r="H1514" s="145">
        <v>448.1</v>
      </c>
      <c r="I1514" s="145">
        <v>294.5</v>
      </c>
      <c r="J1514" s="145">
        <v>294.5</v>
      </c>
      <c r="K1514" s="3">
        <v>29</v>
      </c>
      <c r="L1514" s="145">
        <f t="shared" si="429"/>
        <v>188460.80000000002</v>
      </c>
      <c r="M1514" s="145"/>
      <c r="N1514" s="145"/>
      <c r="O1514" s="145"/>
      <c r="P1514" s="145">
        <f t="shared" si="430"/>
        <v>188460.80000000002</v>
      </c>
      <c r="Q1514" s="145"/>
      <c r="R1514" s="3"/>
      <c r="S1514" s="145"/>
      <c r="T1514" s="145"/>
      <c r="U1514" s="145"/>
      <c r="V1514" s="145"/>
      <c r="W1514" s="145"/>
      <c r="X1514" s="145"/>
      <c r="Y1514" s="145"/>
      <c r="Z1514" s="145">
        <v>70.400000000000006</v>
      </c>
      <c r="AA1514" s="145">
        <f>Z1514*2677</f>
        <v>188460.80000000002</v>
      </c>
      <c r="AB1514" s="145"/>
      <c r="AC1514" s="145"/>
      <c r="AD1514" s="145"/>
      <c r="AE1514" s="145"/>
      <c r="AF1514" s="35">
        <v>2025</v>
      </c>
      <c r="AG1514" s="259"/>
      <c r="AH1514" s="29">
        <v>1437</v>
      </c>
      <c r="AI1514" s="29" t="s">
        <v>155</v>
      </c>
      <c r="AJ1514" s="29" t="str">
        <f t="shared" si="422"/>
        <v>1437.</v>
      </c>
      <c r="AL1514" s="30"/>
    </row>
    <row r="1515" spans="1:38" ht="22.5" customHeight="1" x14ac:dyDescent="0.25">
      <c r="A1515" s="143" t="str">
        <f t="shared" si="419"/>
        <v>1438.</v>
      </c>
      <c r="B1515" s="71" t="s">
        <v>1485</v>
      </c>
      <c r="C1515" s="52">
        <v>1976</v>
      </c>
      <c r="D1515" s="220" t="s">
        <v>3015</v>
      </c>
      <c r="E1515" s="143" t="s">
        <v>3017</v>
      </c>
      <c r="F1515" s="58">
        <v>2</v>
      </c>
      <c r="G1515" s="58">
        <v>2</v>
      </c>
      <c r="H1515" s="145">
        <v>742.8</v>
      </c>
      <c r="I1515" s="145">
        <v>433.8</v>
      </c>
      <c r="J1515" s="145">
        <v>433.8</v>
      </c>
      <c r="K1515" s="3">
        <v>29</v>
      </c>
      <c r="L1515" s="145">
        <f t="shared" si="429"/>
        <v>235576</v>
      </c>
      <c r="M1515" s="145"/>
      <c r="N1515" s="145"/>
      <c r="O1515" s="145"/>
      <c r="P1515" s="145">
        <f t="shared" si="430"/>
        <v>235576</v>
      </c>
      <c r="Q1515" s="145"/>
      <c r="R1515" s="3"/>
      <c r="S1515" s="145"/>
      <c r="T1515" s="145"/>
      <c r="U1515" s="145"/>
      <c r="V1515" s="145"/>
      <c r="W1515" s="145"/>
      <c r="X1515" s="145"/>
      <c r="Y1515" s="145"/>
      <c r="Z1515" s="145">
        <v>88</v>
      </c>
      <c r="AA1515" s="145">
        <f>Z1515*2677</f>
        <v>235576</v>
      </c>
      <c r="AB1515" s="145"/>
      <c r="AC1515" s="145"/>
      <c r="AD1515" s="145"/>
      <c r="AE1515" s="145"/>
      <c r="AF1515" s="35">
        <v>2025</v>
      </c>
      <c r="AG1515" s="259"/>
      <c r="AH1515" s="29">
        <v>1438</v>
      </c>
      <c r="AI1515" s="29" t="s">
        <v>155</v>
      </c>
      <c r="AJ1515" s="29" t="str">
        <f t="shared" si="422"/>
        <v>1438.</v>
      </c>
      <c r="AL1515" s="30"/>
    </row>
    <row r="1516" spans="1:38" ht="22.5" customHeight="1" x14ac:dyDescent="0.25">
      <c r="A1516" s="143" t="str">
        <f t="shared" si="419"/>
        <v>1439.</v>
      </c>
      <c r="B1516" s="71" t="s">
        <v>657</v>
      </c>
      <c r="C1516" s="52">
        <v>1979</v>
      </c>
      <c r="D1516" s="220" t="s">
        <v>3015</v>
      </c>
      <c r="E1516" s="143" t="s">
        <v>3017</v>
      </c>
      <c r="F1516" s="52">
        <v>2</v>
      </c>
      <c r="G1516" s="52">
        <v>2</v>
      </c>
      <c r="H1516" s="145">
        <v>747.2</v>
      </c>
      <c r="I1516" s="145">
        <v>438.2</v>
      </c>
      <c r="J1516" s="145">
        <v>438.2</v>
      </c>
      <c r="K1516" s="3">
        <v>29</v>
      </c>
      <c r="L1516" s="145">
        <f t="shared" si="429"/>
        <v>174005</v>
      </c>
      <c r="M1516" s="145"/>
      <c r="N1516" s="145"/>
      <c r="O1516" s="145"/>
      <c r="P1516" s="145">
        <f t="shared" si="430"/>
        <v>174005</v>
      </c>
      <c r="Q1516" s="145"/>
      <c r="R1516" s="3"/>
      <c r="S1516" s="145"/>
      <c r="T1516" s="145"/>
      <c r="U1516" s="145"/>
      <c r="V1516" s="145"/>
      <c r="W1516" s="145"/>
      <c r="X1516" s="145"/>
      <c r="Y1516" s="145"/>
      <c r="Z1516" s="145">
        <v>65</v>
      </c>
      <c r="AA1516" s="145">
        <f>Z1516*2677</f>
        <v>174005</v>
      </c>
      <c r="AB1516" s="145"/>
      <c r="AC1516" s="145"/>
      <c r="AD1516" s="145"/>
      <c r="AE1516" s="145"/>
      <c r="AF1516" s="35">
        <v>2025</v>
      </c>
      <c r="AG1516" s="259"/>
      <c r="AH1516" s="29">
        <v>1439</v>
      </c>
      <c r="AI1516" s="29" t="s">
        <v>155</v>
      </c>
      <c r="AJ1516" s="29" t="str">
        <f t="shared" si="422"/>
        <v>1439.</v>
      </c>
      <c r="AL1516" s="30"/>
    </row>
    <row r="1517" spans="1:38" ht="22.5" customHeight="1" x14ac:dyDescent="0.25">
      <c r="A1517" s="143" t="str">
        <f t="shared" si="419"/>
        <v>1440.</v>
      </c>
      <c r="B1517" s="71" t="s">
        <v>615</v>
      </c>
      <c r="C1517" s="52">
        <v>1983</v>
      </c>
      <c r="D1517" s="220" t="s">
        <v>3015</v>
      </c>
      <c r="E1517" s="143" t="s">
        <v>3017</v>
      </c>
      <c r="F1517" s="52">
        <v>2</v>
      </c>
      <c r="G1517" s="52">
        <v>3</v>
      </c>
      <c r="H1517" s="145">
        <v>839.7</v>
      </c>
      <c r="I1517" s="145">
        <v>487.9</v>
      </c>
      <c r="J1517" s="145">
        <v>487.9</v>
      </c>
      <c r="K1517" s="3">
        <v>33</v>
      </c>
      <c r="L1517" s="145">
        <f t="shared" si="429"/>
        <v>256992</v>
      </c>
      <c r="M1517" s="145"/>
      <c r="N1517" s="145"/>
      <c r="O1517" s="145"/>
      <c r="P1517" s="145">
        <f t="shared" si="430"/>
        <v>256992</v>
      </c>
      <c r="Q1517" s="145"/>
      <c r="R1517" s="3"/>
      <c r="S1517" s="145"/>
      <c r="T1517" s="145"/>
      <c r="U1517" s="145"/>
      <c r="V1517" s="145"/>
      <c r="W1517" s="145"/>
      <c r="X1517" s="145"/>
      <c r="Y1517" s="145"/>
      <c r="Z1517" s="145">
        <v>96</v>
      </c>
      <c r="AA1517" s="145">
        <f>Z1517*2677</f>
        <v>256992</v>
      </c>
      <c r="AB1517" s="145"/>
      <c r="AC1517" s="145"/>
      <c r="AD1517" s="145"/>
      <c r="AE1517" s="145"/>
      <c r="AF1517" s="35">
        <v>2025</v>
      </c>
      <c r="AG1517" s="259"/>
      <c r="AH1517" s="29">
        <v>1440</v>
      </c>
      <c r="AI1517" s="29" t="s">
        <v>155</v>
      </c>
      <c r="AJ1517" s="29" t="str">
        <f t="shared" si="422"/>
        <v>1440.</v>
      </c>
      <c r="AL1517" s="30"/>
    </row>
    <row r="1518" spans="1:38" ht="22.5" customHeight="1" x14ac:dyDescent="0.25">
      <c r="A1518" s="143" t="str">
        <f t="shared" si="419"/>
        <v>1441.</v>
      </c>
      <c r="B1518" s="71" t="s">
        <v>661</v>
      </c>
      <c r="C1518" s="52">
        <v>1998</v>
      </c>
      <c r="D1518" s="220" t="s">
        <v>3015</v>
      </c>
      <c r="E1518" s="143" t="s">
        <v>3016</v>
      </c>
      <c r="F1518" s="52">
        <v>5</v>
      </c>
      <c r="G1518" s="52">
        <v>6</v>
      </c>
      <c r="H1518" s="145">
        <v>6473.5</v>
      </c>
      <c r="I1518" s="145">
        <v>3855.3</v>
      </c>
      <c r="J1518" s="145">
        <v>3855.3</v>
      </c>
      <c r="K1518" s="3">
        <v>263</v>
      </c>
      <c r="L1518" s="145">
        <f t="shared" si="429"/>
        <v>1457580</v>
      </c>
      <c r="M1518" s="145"/>
      <c r="N1518" s="145"/>
      <c r="O1518" s="145"/>
      <c r="P1518" s="145">
        <f t="shared" si="430"/>
        <v>1457580</v>
      </c>
      <c r="Q1518" s="145">
        <v>1457580</v>
      </c>
      <c r="R1518" s="3"/>
      <c r="S1518" s="145"/>
      <c r="T1518" s="145"/>
      <c r="U1518" s="145"/>
      <c r="V1518" s="145"/>
      <c r="W1518" s="145"/>
      <c r="X1518" s="145"/>
      <c r="Y1518" s="145"/>
      <c r="Z1518" s="145"/>
      <c r="AA1518" s="145"/>
      <c r="AB1518" s="145"/>
      <c r="AC1518" s="145"/>
      <c r="AD1518" s="145"/>
      <c r="AE1518" s="145"/>
      <c r="AF1518" s="35">
        <v>2025</v>
      </c>
      <c r="AG1518" s="259"/>
      <c r="AH1518" s="29">
        <v>1441</v>
      </c>
      <c r="AI1518" s="29" t="s">
        <v>155</v>
      </c>
      <c r="AJ1518" s="29" t="str">
        <f t="shared" si="422"/>
        <v>1441.</v>
      </c>
      <c r="AL1518" s="30"/>
    </row>
    <row r="1519" spans="1:38" ht="22.5" customHeight="1" x14ac:dyDescent="0.25">
      <c r="A1519" s="143" t="str">
        <f t="shared" si="419"/>
        <v>1442.</v>
      </c>
      <c r="B1519" s="76" t="s">
        <v>638</v>
      </c>
      <c r="C1519" s="52">
        <v>1961</v>
      </c>
      <c r="D1519" s="220" t="s">
        <v>3015</v>
      </c>
      <c r="E1519" s="143" t="s">
        <v>3017</v>
      </c>
      <c r="F1519" s="58">
        <v>2</v>
      </c>
      <c r="G1519" s="58">
        <v>1</v>
      </c>
      <c r="H1519" s="145">
        <v>325.7</v>
      </c>
      <c r="I1519" s="145">
        <v>219.3</v>
      </c>
      <c r="J1519" s="145">
        <v>219.3</v>
      </c>
      <c r="K1519" s="3">
        <v>15</v>
      </c>
      <c r="L1519" s="145">
        <f t="shared" si="429"/>
        <v>132779.20000000001</v>
      </c>
      <c r="M1519" s="145"/>
      <c r="N1519" s="145"/>
      <c r="O1519" s="145"/>
      <c r="P1519" s="145">
        <f t="shared" si="430"/>
        <v>132779.20000000001</v>
      </c>
      <c r="Q1519" s="145"/>
      <c r="R1519" s="3"/>
      <c r="S1519" s="145"/>
      <c r="T1519" s="145"/>
      <c r="U1519" s="145"/>
      <c r="V1519" s="145"/>
      <c r="W1519" s="145"/>
      <c r="X1519" s="145"/>
      <c r="Y1519" s="145"/>
      <c r="Z1519" s="145">
        <v>49.6</v>
      </c>
      <c r="AA1519" s="145">
        <f>Z1519*2677</f>
        <v>132779.20000000001</v>
      </c>
      <c r="AB1519" s="145"/>
      <c r="AC1519" s="145"/>
      <c r="AD1519" s="145"/>
      <c r="AE1519" s="145"/>
      <c r="AF1519" s="35">
        <v>2025</v>
      </c>
      <c r="AG1519" s="259"/>
      <c r="AH1519" s="29">
        <v>1442</v>
      </c>
      <c r="AI1519" s="29" t="s">
        <v>155</v>
      </c>
      <c r="AJ1519" s="29" t="str">
        <f t="shared" si="422"/>
        <v>1442.</v>
      </c>
      <c r="AL1519" s="30"/>
    </row>
    <row r="1520" spans="1:38" ht="22.5" customHeight="1" x14ac:dyDescent="0.25">
      <c r="A1520" s="143" t="str">
        <f t="shared" si="419"/>
        <v>1443.</v>
      </c>
      <c r="B1520" s="71" t="s">
        <v>1488</v>
      </c>
      <c r="C1520" s="52">
        <v>1956</v>
      </c>
      <c r="D1520" s="220" t="s">
        <v>3015</v>
      </c>
      <c r="E1520" s="143" t="s">
        <v>3018</v>
      </c>
      <c r="F1520" s="52">
        <v>2</v>
      </c>
      <c r="G1520" s="52">
        <v>1</v>
      </c>
      <c r="H1520" s="145">
        <v>405.9</v>
      </c>
      <c r="I1520" s="145">
        <v>278.2</v>
      </c>
      <c r="J1520" s="145">
        <v>278.2</v>
      </c>
      <c r="K1520" s="3">
        <v>20</v>
      </c>
      <c r="L1520" s="145">
        <f t="shared" si="429"/>
        <v>135991.6</v>
      </c>
      <c r="M1520" s="145"/>
      <c r="N1520" s="145"/>
      <c r="O1520" s="145"/>
      <c r="P1520" s="145">
        <f t="shared" si="430"/>
        <v>135991.6</v>
      </c>
      <c r="Q1520" s="145"/>
      <c r="R1520" s="3"/>
      <c r="S1520" s="145"/>
      <c r="T1520" s="145"/>
      <c r="U1520" s="145"/>
      <c r="V1520" s="145"/>
      <c r="W1520" s="145"/>
      <c r="X1520" s="145"/>
      <c r="Y1520" s="145"/>
      <c r="Z1520" s="145">
        <v>50.8</v>
      </c>
      <c r="AA1520" s="145">
        <f>Z1520*2677</f>
        <v>135991.6</v>
      </c>
      <c r="AB1520" s="145"/>
      <c r="AC1520" s="145"/>
      <c r="AD1520" s="145"/>
      <c r="AE1520" s="145"/>
      <c r="AF1520" s="35">
        <v>2025</v>
      </c>
      <c r="AG1520" s="259"/>
      <c r="AH1520" s="29">
        <v>1443</v>
      </c>
      <c r="AI1520" s="29" t="s">
        <v>155</v>
      </c>
      <c r="AJ1520" s="29" t="str">
        <f t="shared" si="422"/>
        <v>1443.</v>
      </c>
      <c r="AL1520" s="30"/>
    </row>
    <row r="1521" spans="1:38" ht="22.5" customHeight="1" x14ac:dyDescent="0.25">
      <c r="A1521" s="143" t="str">
        <f t="shared" si="419"/>
        <v>1444.</v>
      </c>
      <c r="B1521" s="71" t="s">
        <v>621</v>
      </c>
      <c r="C1521" s="52">
        <v>1967</v>
      </c>
      <c r="D1521" s="220" t="s">
        <v>3015</v>
      </c>
      <c r="E1521" s="143" t="s">
        <v>3017</v>
      </c>
      <c r="F1521" s="52">
        <v>2</v>
      </c>
      <c r="G1521" s="52">
        <v>2</v>
      </c>
      <c r="H1521" s="145">
        <v>512.5</v>
      </c>
      <c r="I1521" s="145">
        <v>300.7</v>
      </c>
      <c r="J1521" s="145">
        <v>300.7</v>
      </c>
      <c r="K1521" s="3">
        <v>30</v>
      </c>
      <c r="L1521" s="145">
        <f t="shared" si="429"/>
        <v>234728</v>
      </c>
      <c r="M1521" s="145"/>
      <c r="N1521" s="145"/>
      <c r="O1521" s="145"/>
      <c r="P1521" s="145">
        <f t="shared" si="430"/>
        <v>234728</v>
      </c>
      <c r="Q1521" s="145">
        <v>50015</v>
      </c>
      <c r="R1521" s="3"/>
      <c r="S1521" s="145"/>
      <c r="T1521" s="145"/>
      <c r="U1521" s="145"/>
      <c r="V1521" s="145"/>
      <c r="W1521" s="145"/>
      <c r="X1521" s="145"/>
      <c r="Y1521" s="145"/>
      <c r="Z1521" s="145">
        <v>69</v>
      </c>
      <c r="AA1521" s="145">
        <f>Z1521*2677</f>
        <v>184713</v>
      </c>
      <c r="AB1521" s="145"/>
      <c r="AC1521" s="145"/>
      <c r="AD1521" s="145"/>
      <c r="AE1521" s="145"/>
      <c r="AF1521" s="35">
        <v>2025</v>
      </c>
      <c r="AG1521" s="259"/>
      <c r="AH1521" s="29">
        <v>1444</v>
      </c>
      <c r="AI1521" s="29" t="s">
        <v>155</v>
      </c>
      <c r="AJ1521" s="29" t="str">
        <f t="shared" si="422"/>
        <v>1444.</v>
      </c>
      <c r="AL1521" s="30"/>
    </row>
    <row r="1522" spans="1:38" ht="22.5" customHeight="1" x14ac:dyDescent="0.25">
      <c r="A1522" s="143" t="str">
        <f t="shared" si="419"/>
        <v>1445.</v>
      </c>
      <c r="B1522" s="71" t="s">
        <v>663</v>
      </c>
      <c r="C1522" s="52">
        <v>1970</v>
      </c>
      <c r="D1522" s="220" t="s">
        <v>3015</v>
      </c>
      <c r="E1522" s="143" t="s">
        <v>3017</v>
      </c>
      <c r="F1522" s="52">
        <v>2</v>
      </c>
      <c r="G1522" s="52">
        <v>2</v>
      </c>
      <c r="H1522" s="145">
        <v>516.5</v>
      </c>
      <c r="I1522" s="145">
        <v>299.2</v>
      </c>
      <c r="J1522" s="145">
        <v>299.2</v>
      </c>
      <c r="K1522" s="3">
        <v>22</v>
      </c>
      <c r="L1522" s="145">
        <f t="shared" si="429"/>
        <v>167687.28</v>
      </c>
      <c r="M1522" s="145"/>
      <c r="N1522" s="145"/>
      <c r="O1522" s="145"/>
      <c r="P1522" s="145">
        <f t="shared" si="430"/>
        <v>167687.28</v>
      </c>
      <c r="Q1522" s="145"/>
      <c r="R1522" s="3"/>
      <c r="S1522" s="145"/>
      <c r="T1522" s="145"/>
      <c r="U1522" s="145"/>
      <c r="V1522" s="145"/>
      <c r="W1522" s="145"/>
      <c r="X1522" s="145"/>
      <c r="Y1522" s="145"/>
      <c r="Z1522" s="145">
        <v>62.64</v>
      </c>
      <c r="AA1522" s="145">
        <f>Z1522*2677</f>
        <v>167687.28</v>
      </c>
      <c r="AB1522" s="145"/>
      <c r="AC1522" s="145"/>
      <c r="AD1522" s="145"/>
      <c r="AE1522" s="145"/>
      <c r="AF1522" s="35">
        <v>2025</v>
      </c>
      <c r="AG1522" s="259"/>
      <c r="AH1522" s="29">
        <v>1445</v>
      </c>
      <c r="AI1522" s="29" t="s">
        <v>155</v>
      </c>
      <c r="AJ1522" s="29" t="str">
        <f t="shared" si="422"/>
        <v>1445.</v>
      </c>
      <c r="AL1522" s="30"/>
    </row>
    <row r="1523" spans="1:38" ht="22.5" customHeight="1" x14ac:dyDescent="0.25">
      <c r="A1523" s="143" t="str">
        <f t="shared" si="419"/>
        <v>1446.</v>
      </c>
      <c r="B1523" s="76" t="s">
        <v>642</v>
      </c>
      <c r="C1523" s="52">
        <v>1970</v>
      </c>
      <c r="D1523" s="220" t="s">
        <v>3015</v>
      </c>
      <c r="E1523" s="143" t="s">
        <v>3017</v>
      </c>
      <c r="F1523" s="58">
        <v>2</v>
      </c>
      <c r="G1523" s="58">
        <v>1</v>
      </c>
      <c r="H1523" s="145">
        <v>356.3</v>
      </c>
      <c r="I1523" s="145">
        <v>225.9</v>
      </c>
      <c r="J1523" s="145">
        <v>225.9</v>
      </c>
      <c r="K1523" s="3">
        <v>15</v>
      </c>
      <c r="L1523" s="145">
        <f t="shared" si="429"/>
        <v>116153.70000000001</v>
      </c>
      <c r="M1523" s="145"/>
      <c r="N1523" s="145"/>
      <c r="O1523" s="145"/>
      <c r="P1523" s="145">
        <f t="shared" si="430"/>
        <v>116153.70000000001</v>
      </c>
      <c r="Q1523" s="145">
        <v>116153.70000000001</v>
      </c>
      <c r="R1523" s="3"/>
      <c r="S1523" s="145"/>
      <c r="T1523" s="145"/>
      <c r="U1523" s="145"/>
      <c r="V1523" s="145"/>
      <c r="W1523" s="145"/>
      <c r="X1523" s="145"/>
      <c r="Y1523" s="145"/>
      <c r="Z1523" s="145"/>
      <c r="AA1523" s="145"/>
      <c r="AB1523" s="145"/>
      <c r="AC1523" s="145"/>
      <c r="AD1523" s="145"/>
      <c r="AE1523" s="145"/>
      <c r="AF1523" s="35">
        <v>2025</v>
      </c>
      <c r="AG1523" s="259"/>
      <c r="AH1523" s="29">
        <v>1446</v>
      </c>
      <c r="AI1523" s="29" t="s">
        <v>155</v>
      </c>
      <c r="AJ1523" s="29" t="str">
        <f t="shared" si="422"/>
        <v>1446.</v>
      </c>
      <c r="AL1523" s="30"/>
    </row>
    <row r="1524" spans="1:38" ht="22.5" customHeight="1" x14ac:dyDescent="0.25">
      <c r="A1524" s="143" t="str">
        <f t="shared" si="419"/>
        <v>1447.</v>
      </c>
      <c r="B1524" s="71" t="s">
        <v>623</v>
      </c>
      <c r="C1524" s="52">
        <v>1976</v>
      </c>
      <c r="D1524" s="220" t="s">
        <v>3015</v>
      </c>
      <c r="E1524" s="143" t="s">
        <v>3017</v>
      </c>
      <c r="F1524" s="52">
        <v>2</v>
      </c>
      <c r="G1524" s="52">
        <v>2</v>
      </c>
      <c r="H1524" s="145">
        <v>729.6</v>
      </c>
      <c r="I1524" s="145">
        <v>451.8</v>
      </c>
      <c r="J1524" s="145">
        <v>451.8</v>
      </c>
      <c r="K1524" s="3">
        <v>18</v>
      </c>
      <c r="L1524" s="145">
        <f t="shared" si="429"/>
        <v>471098.05</v>
      </c>
      <c r="M1524" s="145"/>
      <c r="N1524" s="145"/>
      <c r="O1524" s="145"/>
      <c r="P1524" s="145">
        <f t="shared" si="430"/>
        <v>471098.05</v>
      </c>
      <c r="Q1524" s="145">
        <v>243553.05</v>
      </c>
      <c r="R1524" s="3"/>
      <c r="S1524" s="145"/>
      <c r="T1524" s="145"/>
      <c r="U1524" s="145"/>
      <c r="V1524" s="145"/>
      <c r="W1524" s="145"/>
      <c r="X1524" s="145"/>
      <c r="Y1524" s="145"/>
      <c r="Z1524" s="145">
        <v>85</v>
      </c>
      <c r="AA1524" s="145">
        <f>Z1524*2677</f>
        <v>227545</v>
      </c>
      <c r="AB1524" s="145"/>
      <c r="AC1524" s="145"/>
      <c r="AD1524" s="145"/>
      <c r="AE1524" s="145"/>
      <c r="AF1524" s="35">
        <v>2025</v>
      </c>
      <c r="AG1524" s="259"/>
      <c r="AH1524" s="29">
        <v>1447</v>
      </c>
      <c r="AI1524" s="29" t="s">
        <v>155</v>
      </c>
      <c r="AJ1524" s="29" t="str">
        <f t="shared" si="422"/>
        <v>1447.</v>
      </c>
      <c r="AL1524" s="30"/>
    </row>
    <row r="1525" spans="1:38" ht="22.5" customHeight="1" x14ac:dyDescent="0.25">
      <c r="A1525" s="143" t="str">
        <f t="shared" si="419"/>
        <v>1448.</v>
      </c>
      <c r="B1525" s="71" t="s">
        <v>1490</v>
      </c>
      <c r="C1525" s="52">
        <v>1958</v>
      </c>
      <c r="D1525" s="220" t="s">
        <v>3015</v>
      </c>
      <c r="E1525" s="143" t="s">
        <v>3018</v>
      </c>
      <c r="F1525" s="58">
        <v>2</v>
      </c>
      <c r="G1525" s="58">
        <v>1</v>
      </c>
      <c r="H1525" s="145">
        <v>402</v>
      </c>
      <c r="I1525" s="145">
        <v>269.5</v>
      </c>
      <c r="J1525" s="145">
        <v>269.5</v>
      </c>
      <c r="K1525" s="3">
        <v>15</v>
      </c>
      <c r="L1525" s="145">
        <f t="shared" si="429"/>
        <v>139632.31999999998</v>
      </c>
      <c r="M1525" s="145"/>
      <c r="N1525" s="145"/>
      <c r="O1525" s="145"/>
      <c r="P1525" s="145">
        <f t="shared" si="430"/>
        <v>139632.31999999998</v>
      </c>
      <c r="Q1525" s="145"/>
      <c r="R1525" s="3"/>
      <c r="S1525" s="145"/>
      <c r="T1525" s="145"/>
      <c r="U1525" s="145"/>
      <c r="V1525" s="145"/>
      <c r="W1525" s="145"/>
      <c r="X1525" s="145"/>
      <c r="Y1525" s="145"/>
      <c r="Z1525" s="145">
        <v>52.16</v>
      </c>
      <c r="AA1525" s="145">
        <f>Z1525*2677</f>
        <v>139632.31999999998</v>
      </c>
      <c r="AB1525" s="145"/>
      <c r="AC1525" s="145"/>
      <c r="AD1525" s="145"/>
      <c r="AE1525" s="145"/>
      <c r="AF1525" s="35">
        <v>2025</v>
      </c>
      <c r="AG1525" s="259"/>
      <c r="AH1525" s="29">
        <v>1448</v>
      </c>
      <c r="AI1525" s="29" t="s">
        <v>155</v>
      </c>
      <c r="AJ1525" s="29" t="str">
        <f t="shared" si="422"/>
        <v>1448.</v>
      </c>
      <c r="AL1525" s="30"/>
    </row>
    <row r="1526" spans="1:38" ht="22.5" customHeight="1" x14ac:dyDescent="0.25">
      <c r="A1526" s="143" t="str">
        <f t="shared" si="419"/>
        <v>1449.</v>
      </c>
      <c r="B1526" s="71" t="s">
        <v>626</v>
      </c>
      <c r="C1526" s="52">
        <v>1976</v>
      </c>
      <c r="D1526" s="220" t="s">
        <v>3015</v>
      </c>
      <c r="E1526" s="143" t="s">
        <v>3017</v>
      </c>
      <c r="F1526" s="52">
        <v>5</v>
      </c>
      <c r="G1526" s="52">
        <v>6</v>
      </c>
      <c r="H1526" s="145">
        <v>4931.6499999999996</v>
      </c>
      <c r="I1526" s="145">
        <v>2987.7</v>
      </c>
      <c r="J1526" s="145">
        <v>2987.7</v>
      </c>
      <c r="K1526" s="3">
        <v>183</v>
      </c>
      <c r="L1526" s="145">
        <f t="shared" si="429"/>
        <v>1268952</v>
      </c>
      <c r="M1526" s="145"/>
      <c r="N1526" s="145"/>
      <c r="O1526" s="145"/>
      <c r="P1526" s="145">
        <f t="shared" si="430"/>
        <v>1268952</v>
      </c>
      <c r="Q1526" s="145">
        <v>1268952</v>
      </c>
      <c r="R1526" s="3"/>
      <c r="S1526" s="145"/>
      <c r="T1526" s="145"/>
      <c r="U1526" s="145"/>
      <c r="V1526" s="145"/>
      <c r="W1526" s="145"/>
      <c r="X1526" s="145"/>
      <c r="Y1526" s="145"/>
      <c r="Z1526" s="145"/>
      <c r="AA1526" s="145"/>
      <c r="AB1526" s="145"/>
      <c r="AC1526" s="145"/>
      <c r="AD1526" s="145"/>
      <c r="AE1526" s="145"/>
      <c r="AF1526" s="35">
        <v>2025</v>
      </c>
      <c r="AG1526" s="259"/>
      <c r="AH1526" s="29">
        <v>1449</v>
      </c>
      <c r="AI1526" s="29" t="s">
        <v>155</v>
      </c>
      <c r="AJ1526" s="29" t="str">
        <f t="shared" si="422"/>
        <v>1449.</v>
      </c>
      <c r="AL1526" s="30"/>
    </row>
    <row r="1527" spans="1:38" ht="22.5" customHeight="1" x14ac:dyDescent="0.25">
      <c r="A1527" s="143" t="str">
        <f t="shared" si="419"/>
        <v>1450.</v>
      </c>
      <c r="B1527" s="71" t="s">
        <v>628</v>
      </c>
      <c r="C1527" s="52">
        <v>1984</v>
      </c>
      <c r="D1527" s="220" t="s">
        <v>3015</v>
      </c>
      <c r="E1527" s="143" t="s">
        <v>3017</v>
      </c>
      <c r="F1527" s="58">
        <v>5</v>
      </c>
      <c r="G1527" s="58">
        <v>14</v>
      </c>
      <c r="H1527" s="145">
        <v>4127.2</v>
      </c>
      <c r="I1527" s="145">
        <v>2966.9</v>
      </c>
      <c r="J1527" s="145">
        <v>2966.9</v>
      </c>
      <c r="K1527" s="3">
        <v>174</v>
      </c>
      <c r="L1527" s="145">
        <f t="shared" si="429"/>
        <v>356576.39999999997</v>
      </c>
      <c r="M1527" s="145"/>
      <c r="N1527" s="145"/>
      <c r="O1527" s="145"/>
      <c r="P1527" s="145">
        <f t="shared" si="430"/>
        <v>356576.39999999997</v>
      </c>
      <c r="Q1527" s="145"/>
      <c r="R1527" s="3"/>
      <c r="S1527" s="145"/>
      <c r="T1527" s="145"/>
      <c r="U1527" s="145"/>
      <c r="V1527" s="145"/>
      <c r="W1527" s="145"/>
      <c r="X1527" s="145"/>
      <c r="Y1527" s="145"/>
      <c r="Z1527" s="145">
        <v>133.19999999999999</v>
      </c>
      <c r="AA1527" s="145">
        <f>Z1527*2677</f>
        <v>356576.39999999997</v>
      </c>
      <c r="AB1527" s="145"/>
      <c r="AC1527" s="145"/>
      <c r="AD1527" s="145"/>
      <c r="AE1527" s="145"/>
      <c r="AF1527" s="35">
        <v>2025</v>
      </c>
      <c r="AG1527" s="259"/>
      <c r="AH1527" s="29">
        <v>1450</v>
      </c>
      <c r="AI1527" s="29" t="s">
        <v>155</v>
      </c>
      <c r="AJ1527" s="29" t="str">
        <f t="shared" si="422"/>
        <v>1450.</v>
      </c>
      <c r="AL1527" s="30"/>
    </row>
    <row r="1528" spans="1:38" ht="22.5" customHeight="1" x14ac:dyDescent="0.25">
      <c r="A1528" s="143" t="str">
        <f t="shared" si="419"/>
        <v>1451.</v>
      </c>
      <c r="B1528" s="71" t="s">
        <v>1491</v>
      </c>
      <c r="C1528" s="52">
        <v>1962</v>
      </c>
      <c r="D1528" s="220" t="s">
        <v>3015</v>
      </c>
      <c r="E1528" s="143" t="s">
        <v>3017</v>
      </c>
      <c r="F1528" s="58">
        <v>2</v>
      </c>
      <c r="G1528" s="58">
        <v>2</v>
      </c>
      <c r="H1528" s="145">
        <v>8857.6</v>
      </c>
      <c r="I1528" s="145">
        <v>5260.2</v>
      </c>
      <c r="J1528" s="145">
        <v>5260.2</v>
      </c>
      <c r="K1528" s="3">
        <v>317</v>
      </c>
      <c r="L1528" s="145">
        <f t="shared" si="429"/>
        <v>4340100</v>
      </c>
      <c r="M1528" s="145"/>
      <c r="N1528" s="145"/>
      <c r="O1528" s="145"/>
      <c r="P1528" s="145">
        <f t="shared" si="430"/>
        <v>4340100</v>
      </c>
      <c r="Q1528" s="145">
        <v>4340100</v>
      </c>
      <c r="R1528" s="3"/>
      <c r="S1528" s="145"/>
      <c r="T1528" s="145"/>
      <c r="U1528" s="145"/>
      <c r="V1528" s="145"/>
      <c r="W1528" s="145"/>
      <c r="X1528" s="145"/>
      <c r="Y1528" s="145"/>
      <c r="Z1528" s="145"/>
      <c r="AA1528" s="145"/>
      <c r="AB1528" s="145"/>
      <c r="AC1528" s="145"/>
      <c r="AD1528" s="145"/>
      <c r="AE1528" s="145"/>
      <c r="AF1528" s="35">
        <v>2025</v>
      </c>
      <c r="AG1528" s="259"/>
      <c r="AH1528" s="29">
        <v>1451</v>
      </c>
      <c r="AI1528" s="29" t="s">
        <v>155</v>
      </c>
      <c r="AJ1528" s="29" t="str">
        <f t="shared" si="422"/>
        <v>1451.</v>
      </c>
      <c r="AL1528" s="30"/>
    </row>
    <row r="1529" spans="1:38" ht="22.5" customHeight="1" x14ac:dyDescent="0.25">
      <c r="A1529" s="143" t="str">
        <f t="shared" si="419"/>
        <v>1452.</v>
      </c>
      <c r="B1529" s="71" t="s">
        <v>1492</v>
      </c>
      <c r="C1529" s="52">
        <v>1960</v>
      </c>
      <c r="D1529" s="220" t="s">
        <v>3015</v>
      </c>
      <c r="E1529" s="143" t="s">
        <v>3017</v>
      </c>
      <c r="F1529" s="52">
        <v>2</v>
      </c>
      <c r="G1529" s="52">
        <v>2</v>
      </c>
      <c r="H1529" s="145">
        <v>697.7</v>
      </c>
      <c r="I1529" s="145">
        <v>392.9</v>
      </c>
      <c r="J1529" s="145">
        <v>392.9</v>
      </c>
      <c r="K1529" s="3">
        <v>29</v>
      </c>
      <c r="L1529" s="145">
        <f t="shared" si="429"/>
        <v>4400955</v>
      </c>
      <c r="M1529" s="145"/>
      <c r="N1529" s="145"/>
      <c r="O1529" s="145"/>
      <c r="P1529" s="145">
        <f t="shared" si="430"/>
        <v>4400955</v>
      </c>
      <c r="Q1529" s="145"/>
      <c r="R1529" s="3"/>
      <c r="S1529" s="145"/>
      <c r="T1529" s="145">
        <v>585</v>
      </c>
      <c r="U1529" s="145">
        <f>T1529*7523</f>
        <v>4400955</v>
      </c>
      <c r="V1529" s="145"/>
      <c r="W1529" s="145"/>
      <c r="X1529" s="145"/>
      <c r="Y1529" s="145"/>
      <c r="Z1529" s="145"/>
      <c r="AA1529" s="145"/>
      <c r="AB1529" s="145"/>
      <c r="AC1529" s="145"/>
      <c r="AD1529" s="145"/>
      <c r="AE1529" s="145"/>
      <c r="AF1529" s="35">
        <v>2025</v>
      </c>
      <c r="AG1529" s="259"/>
      <c r="AH1529" s="29">
        <v>1452</v>
      </c>
      <c r="AI1529" s="29" t="s">
        <v>155</v>
      </c>
      <c r="AJ1529" s="29" t="str">
        <f t="shared" si="422"/>
        <v>1452.</v>
      </c>
      <c r="AL1529" s="30"/>
    </row>
    <row r="1530" spans="1:38" ht="22.5" customHeight="1" x14ac:dyDescent="0.25">
      <c r="A1530" s="143" t="str">
        <f t="shared" ref="A1530:A1579" si="431">AJ1530</f>
        <v>1453.</v>
      </c>
      <c r="B1530" s="71" t="s">
        <v>2957</v>
      </c>
      <c r="C1530" s="52">
        <v>1923</v>
      </c>
      <c r="D1530" s="220" t="s">
        <v>3015</v>
      </c>
      <c r="E1530" s="143" t="s">
        <v>3018</v>
      </c>
      <c r="F1530" s="52">
        <v>2</v>
      </c>
      <c r="G1530" s="52">
        <v>1</v>
      </c>
      <c r="H1530" s="145">
        <v>459.4</v>
      </c>
      <c r="I1530" s="145">
        <v>295.3</v>
      </c>
      <c r="J1530" s="145">
        <v>295.3</v>
      </c>
      <c r="K1530" s="3">
        <v>22</v>
      </c>
      <c r="L1530" s="145">
        <f t="shared" si="429"/>
        <v>210412.19999999998</v>
      </c>
      <c r="M1530" s="145"/>
      <c r="N1530" s="145"/>
      <c r="O1530" s="145"/>
      <c r="P1530" s="145">
        <f t="shared" si="430"/>
        <v>210412.19999999998</v>
      </c>
      <c r="Q1530" s="145"/>
      <c r="R1530" s="3"/>
      <c r="S1530" s="145"/>
      <c r="T1530" s="145"/>
      <c r="U1530" s="145"/>
      <c r="V1530" s="145"/>
      <c r="W1530" s="145"/>
      <c r="X1530" s="145"/>
      <c r="Y1530" s="145"/>
      <c r="Z1530" s="145">
        <v>78.599999999999994</v>
      </c>
      <c r="AA1530" s="145">
        <f>Z1530*2677</f>
        <v>210412.19999999998</v>
      </c>
      <c r="AB1530" s="145"/>
      <c r="AC1530" s="145"/>
      <c r="AD1530" s="145"/>
      <c r="AE1530" s="145"/>
      <c r="AF1530" s="35">
        <v>2025</v>
      </c>
      <c r="AG1530" s="259"/>
      <c r="AH1530" s="29">
        <v>1453</v>
      </c>
      <c r="AI1530" s="29" t="s">
        <v>155</v>
      </c>
      <c r="AJ1530" s="29" t="str">
        <f t="shared" si="422"/>
        <v>1453.</v>
      </c>
      <c r="AL1530" s="30"/>
    </row>
    <row r="1531" spans="1:38" ht="22.5" customHeight="1" x14ac:dyDescent="0.25">
      <c r="A1531" s="143" t="str">
        <f t="shared" si="431"/>
        <v>1454.</v>
      </c>
      <c r="B1531" s="71" t="s">
        <v>1486</v>
      </c>
      <c r="C1531" s="52">
        <v>1984</v>
      </c>
      <c r="D1531" s="220" t="s">
        <v>3015</v>
      </c>
      <c r="E1531" s="143" t="s">
        <v>3016</v>
      </c>
      <c r="F1531" s="52">
        <v>2</v>
      </c>
      <c r="G1531" s="52">
        <v>1</v>
      </c>
      <c r="H1531" s="145">
        <v>314</v>
      </c>
      <c r="I1531" s="145">
        <v>131.69999999999999</v>
      </c>
      <c r="J1531" s="145">
        <v>131.69999999999999</v>
      </c>
      <c r="K1531" s="3">
        <v>18</v>
      </c>
      <c r="L1531" s="145">
        <f t="shared" ref="L1531:L1532" si="432">Q1531+S1531+U1531+W1531+Y1531+AA1531+AD1531+AE1531</f>
        <v>2520205</v>
      </c>
      <c r="M1531" s="145"/>
      <c r="N1531" s="145"/>
      <c r="O1531" s="145"/>
      <c r="P1531" s="145">
        <f t="shared" ref="P1531:P1532" si="433">L1531</f>
        <v>2520205</v>
      </c>
      <c r="Q1531" s="145"/>
      <c r="R1531" s="3"/>
      <c r="S1531" s="145"/>
      <c r="T1531" s="145">
        <v>335</v>
      </c>
      <c r="U1531" s="145">
        <f>T1531*7523</f>
        <v>2520205</v>
      </c>
      <c r="V1531" s="145"/>
      <c r="W1531" s="145"/>
      <c r="X1531" s="145"/>
      <c r="Y1531" s="145"/>
      <c r="Z1531" s="145"/>
      <c r="AA1531" s="145"/>
      <c r="AB1531" s="145"/>
      <c r="AC1531" s="145"/>
      <c r="AD1531" s="145"/>
      <c r="AE1531" s="145"/>
      <c r="AF1531" s="35">
        <v>2025</v>
      </c>
      <c r="AG1531" s="259"/>
      <c r="AH1531" s="29">
        <v>1454</v>
      </c>
      <c r="AI1531" s="29" t="s">
        <v>155</v>
      </c>
      <c r="AJ1531" s="29" t="str">
        <f t="shared" ref="AJ1531:AJ1579" si="434">CONCATENATE(AH1531,AI1531)</f>
        <v>1454.</v>
      </c>
      <c r="AL1531" s="30"/>
    </row>
    <row r="1532" spans="1:38" ht="22.5" customHeight="1" x14ac:dyDescent="0.25">
      <c r="A1532" s="143" t="str">
        <f t="shared" si="431"/>
        <v>1455.</v>
      </c>
      <c r="B1532" s="71" t="s">
        <v>2958</v>
      </c>
      <c r="C1532" s="52">
        <v>1933</v>
      </c>
      <c r="D1532" s="220" t="s">
        <v>3015</v>
      </c>
      <c r="E1532" s="143" t="s">
        <v>3018</v>
      </c>
      <c r="F1532" s="58">
        <v>1</v>
      </c>
      <c r="G1532" s="58">
        <v>1</v>
      </c>
      <c r="H1532" s="145">
        <v>287.5</v>
      </c>
      <c r="I1532" s="145">
        <v>178.9</v>
      </c>
      <c r="J1532" s="145">
        <v>178.9</v>
      </c>
      <c r="K1532" s="3">
        <v>11</v>
      </c>
      <c r="L1532" s="145">
        <f t="shared" si="432"/>
        <v>21435</v>
      </c>
      <c r="M1532" s="145"/>
      <c r="N1532" s="145"/>
      <c r="O1532" s="145"/>
      <c r="P1532" s="145">
        <f t="shared" si="433"/>
        <v>21435</v>
      </c>
      <c r="Q1532" s="145">
        <v>21435</v>
      </c>
      <c r="R1532" s="3"/>
      <c r="S1532" s="145"/>
      <c r="T1532" s="145"/>
      <c r="U1532" s="145"/>
      <c r="V1532" s="145"/>
      <c r="W1532" s="145"/>
      <c r="X1532" s="145"/>
      <c r="Y1532" s="145"/>
      <c r="Z1532" s="145"/>
      <c r="AA1532" s="145"/>
      <c r="AB1532" s="145"/>
      <c r="AC1532" s="145"/>
      <c r="AD1532" s="145"/>
      <c r="AE1532" s="145"/>
      <c r="AF1532" s="35">
        <v>2025</v>
      </c>
      <c r="AG1532" s="259"/>
      <c r="AH1532" s="29">
        <v>1455</v>
      </c>
      <c r="AI1532" s="29" t="s">
        <v>155</v>
      </c>
      <c r="AJ1532" s="29" t="str">
        <f t="shared" si="434"/>
        <v>1455.</v>
      </c>
      <c r="AL1532" s="30"/>
    </row>
    <row r="1533" spans="1:38" ht="22.5" customHeight="1" x14ac:dyDescent="0.25">
      <c r="A1533" s="143" t="str">
        <f t="shared" si="431"/>
        <v>1456.</v>
      </c>
      <c r="B1533" s="71" t="s">
        <v>2959</v>
      </c>
      <c r="C1533" s="52">
        <v>1973</v>
      </c>
      <c r="D1533" s="220" t="s">
        <v>3015</v>
      </c>
      <c r="E1533" s="143" t="s">
        <v>3017</v>
      </c>
      <c r="F1533" s="52">
        <v>2</v>
      </c>
      <c r="G1533" s="52">
        <v>2</v>
      </c>
      <c r="H1533" s="145">
        <v>471</v>
      </c>
      <c r="I1533" s="145">
        <v>351</v>
      </c>
      <c r="J1533" s="145">
        <v>351</v>
      </c>
      <c r="K1533" s="3">
        <v>20</v>
      </c>
      <c r="L1533" s="145">
        <f t="shared" si="429"/>
        <v>77166</v>
      </c>
      <c r="M1533" s="145"/>
      <c r="N1533" s="145"/>
      <c r="O1533" s="145"/>
      <c r="P1533" s="145">
        <f t="shared" si="430"/>
        <v>77166</v>
      </c>
      <c r="Q1533" s="145">
        <v>77166</v>
      </c>
      <c r="R1533" s="3"/>
      <c r="S1533" s="145"/>
      <c r="T1533" s="145"/>
      <c r="U1533" s="145"/>
      <c r="V1533" s="145"/>
      <c r="W1533" s="145"/>
      <c r="X1533" s="145"/>
      <c r="Y1533" s="145"/>
      <c r="Z1533" s="145"/>
      <c r="AA1533" s="145"/>
      <c r="AB1533" s="145"/>
      <c r="AC1533" s="145"/>
      <c r="AD1533" s="145"/>
      <c r="AE1533" s="145"/>
      <c r="AF1533" s="35">
        <v>2025</v>
      </c>
      <c r="AG1533" s="259"/>
      <c r="AH1533" s="29">
        <v>1456</v>
      </c>
      <c r="AI1533" s="29" t="s">
        <v>155</v>
      </c>
      <c r="AJ1533" s="29" t="str">
        <f t="shared" si="434"/>
        <v>1456.</v>
      </c>
      <c r="AL1533" s="30"/>
    </row>
    <row r="1534" spans="1:38" ht="22.5" customHeight="1" x14ac:dyDescent="0.25">
      <c r="A1534" s="143" t="str">
        <f t="shared" si="431"/>
        <v>1457.</v>
      </c>
      <c r="B1534" s="71" t="s">
        <v>667</v>
      </c>
      <c r="C1534" s="58">
        <v>2003</v>
      </c>
      <c r="D1534" s="220" t="s">
        <v>3015</v>
      </c>
      <c r="E1534" s="143" t="s">
        <v>3016</v>
      </c>
      <c r="F1534" s="58">
        <v>5</v>
      </c>
      <c r="G1534" s="58">
        <v>2</v>
      </c>
      <c r="H1534" s="145">
        <v>727.2</v>
      </c>
      <c r="I1534" s="145">
        <v>454.7</v>
      </c>
      <c r="J1534" s="145">
        <v>454.7</v>
      </c>
      <c r="K1534" s="3">
        <v>28</v>
      </c>
      <c r="L1534" s="145">
        <f t="shared" ref="L1534:L1552" si="435">Q1534+S1534+U1534+W1534+Y1534+AA1534+AD1534+AE1534</f>
        <v>375360</v>
      </c>
      <c r="M1534" s="145"/>
      <c r="N1534" s="145"/>
      <c r="O1534" s="145"/>
      <c r="P1534" s="145">
        <f t="shared" ref="P1534:P1552" si="436">L1534</f>
        <v>375360</v>
      </c>
      <c r="Q1534" s="145">
        <v>375360</v>
      </c>
      <c r="R1534" s="3"/>
      <c r="S1534" s="145"/>
      <c r="T1534" s="145"/>
      <c r="U1534" s="145"/>
      <c r="V1534" s="145"/>
      <c r="W1534" s="145"/>
      <c r="X1534" s="145"/>
      <c r="Y1534" s="145"/>
      <c r="Z1534" s="145"/>
      <c r="AA1534" s="145"/>
      <c r="AB1534" s="145"/>
      <c r="AC1534" s="145"/>
      <c r="AD1534" s="145"/>
      <c r="AE1534" s="145"/>
      <c r="AF1534" s="35">
        <v>2025</v>
      </c>
      <c r="AG1534" s="259"/>
      <c r="AH1534" s="29">
        <v>1457</v>
      </c>
      <c r="AI1534" s="29" t="s">
        <v>155</v>
      </c>
      <c r="AJ1534" s="29" t="str">
        <f t="shared" si="434"/>
        <v>1457.</v>
      </c>
      <c r="AL1534" s="30"/>
    </row>
    <row r="1535" spans="1:38" ht="22.5" customHeight="1" x14ac:dyDescent="0.25">
      <c r="A1535" s="143" t="str">
        <f t="shared" si="431"/>
        <v>1458.</v>
      </c>
      <c r="B1535" s="71" t="s">
        <v>1472</v>
      </c>
      <c r="C1535" s="52">
        <v>1987</v>
      </c>
      <c r="D1535" s="220" t="s">
        <v>3015</v>
      </c>
      <c r="E1535" s="143" t="s">
        <v>3017</v>
      </c>
      <c r="F1535" s="52">
        <v>2</v>
      </c>
      <c r="G1535" s="52">
        <v>2</v>
      </c>
      <c r="H1535" s="145">
        <v>2223.9</v>
      </c>
      <c r="I1535" s="145">
        <v>1303.9000000000001</v>
      </c>
      <c r="J1535" s="145">
        <v>1303.9000000000001</v>
      </c>
      <c r="K1535" s="3">
        <v>69</v>
      </c>
      <c r="L1535" s="145">
        <f t="shared" si="435"/>
        <v>294470</v>
      </c>
      <c r="M1535" s="145"/>
      <c r="N1535" s="145"/>
      <c r="O1535" s="145"/>
      <c r="P1535" s="145">
        <f t="shared" si="436"/>
        <v>294470</v>
      </c>
      <c r="Q1535" s="145"/>
      <c r="R1535" s="3"/>
      <c r="S1535" s="145"/>
      <c r="T1535" s="145"/>
      <c r="U1535" s="145"/>
      <c r="V1535" s="145"/>
      <c r="W1535" s="145"/>
      <c r="X1535" s="145"/>
      <c r="Y1535" s="145"/>
      <c r="Z1535" s="145">
        <v>110</v>
      </c>
      <c r="AA1535" s="145">
        <f>Z1535*2677</f>
        <v>294470</v>
      </c>
      <c r="AB1535" s="145"/>
      <c r="AC1535" s="145"/>
      <c r="AD1535" s="145"/>
      <c r="AE1535" s="145"/>
      <c r="AF1535" s="35">
        <v>2025</v>
      </c>
      <c r="AG1535" s="259"/>
      <c r="AH1535" s="29">
        <v>1458</v>
      </c>
      <c r="AI1535" s="29" t="s">
        <v>155</v>
      </c>
      <c r="AJ1535" s="29" t="str">
        <f t="shared" si="434"/>
        <v>1458.</v>
      </c>
      <c r="AL1535" s="30"/>
    </row>
    <row r="1536" spans="1:38" ht="22.5" customHeight="1" x14ac:dyDescent="0.25">
      <c r="A1536" s="143" t="str">
        <f t="shared" si="431"/>
        <v>1459.</v>
      </c>
      <c r="B1536" s="71" t="s">
        <v>665</v>
      </c>
      <c r="C1536" s="52">
        <v>1954</v>
      </c>
      <c r="D1536" s="220" t="s">
        <v>3015</v>
      </c>
      <c r="E1536" s="143" t="s">
        <v>3017</v>
      </c>
      <c r="F1536" s="52">
        <v>2</v>
      </c>
      <c r="G1536" s="52">
        <v>2</v>
      </c>
      <c r="H1536" s="145">
        <v>833.9</v>
      </c>
      <c r="I1536" s="145">
        <v>455.1</v>
      </c>
      <c r="J1536" s="145">
        <v>455.1</v>
      </c>
      <c r="K1536" s="3">
        <v>26</v>
      </c>
      <c r="L1536" s="145">
        <f t="shared" si="435"/>
        <v>80024</v>
      </c>
      <c r="M1536" s="145"/>
      <c r="N1536" s="145"/>
      <c r="O1536" s="145"/>
      <c r="P1536" s="145">
        <f t="shared" si="436"/>
        <v>80024</v>
      </c>
      <c r="Q1536" s="145">
        <v>80024</v>
      </c>
      <c r="R1536" s="3"/>
      <c r="S1536" s="145"/>
      <c r="T1536" s="145"/>
      <c r="U1536" s="145"/>
      <c r="V1536" s="145"/>
      <c r="W1536" s="145"/>
      <c r="X1536" s="145"/>
      <c r="Y1536" s="145"/>
      <c r="Z1536" s="145"/>
      <c r="AA1536" s="145"/>
      <c r="AB1536" s="145"/>
      <c r="AC1536" s="145"/>
      <c r="AD1536" s="145"/>
      <c r="AE1536" s="145"/>
      <c r="AF1536" s="35">
        <v>2025</v>
      </c>
      <c r="AG1536" s="259"/>
      <c r="AH1536" s="29">
        <v>1459</v>
      </c>
      <c r="AI1536" s="29" t="s">
        <v>155</v>
      </c>
      <c r="AJ1536" s="29" t="str">
        <f t="shared" si="434"/>
        <v>1459.</v>
      </c>
      <c r="AL1536" s="30"/>
    </row>
    <row r="1537" spans="1:38" ht="22.5" customHeight="1" x14ac:dyDescent="0.25">
      <c r="A1537" s="143" t="str">
        <f t="shared" si="431"/>
        <v>1460.</v>
      </c>
      <c r="B1537" s="71" t="s">
        <v>646</v>
      </c>
      <c r="C1537" s="52">
        <v>1930</v>
      </c>
      <c r="D1537" s="220" t="s">
        <v>3015</v>
      </c>
      <c r="E1537" s="143" t="s">
        <v>3018</v>
      </c>
      <c r="F1537" s="52">
        <v>2</v>
      </c>
      <c r="G1537" s="52">
        <v>2</v>
      </c>
      <c r="H1537" s="145">
        <v>398.06</v>
      </c>
      <c r="I1537" s="145">
        <v>250.2</v>
      </c>
      <c r="J1537" s="145">
        <v>250.2</v>
      </c>
      <c r="K1537" s="3">
        <v>21</v>
      </c>
      <c r="L1537" s="145">
        <f t="shared" si="435"/>
        <v>145923.26999999999</v>
      </c>
      <c r="M1537" s="145"/>
      <c r="N1537" s="145"/>
      <c r="O1537" s="145"/>
      <c r="P1537" s="145">
        <f t="shared" si="436"/>
        <v>145923.26999999999</v>
      </c>
      <c r="Q1537" s="145"/>
      <c r="R1537" s="3"/>
      <c r="S1537" s="145"/>
      <c r="T1537" s="145"/>
      <c r="U1537" s="145"/>
      <c r="V1537" s="145"/>
      <c r="W1537" s="145"/>
      <c r="X1537" s="145"/>
      <c r="Y1537" s="145"/>
      <c r="Z1537" s="145">
        <v>54.51</v>
      </c>
      <c r="AA1537" s="145">
        <f>Z1537*2677</f>
        <v>145923.26999999999</v>
      </c>
      <c r="AB1537" s="145"/>
      <c r="AC1537" s="145"/>
      <c r="AD1537" s="145"/>
      <c r="AE1537" s="145"/>
      <c r="AF1537" s="35">
        <v>2025</v>
      </c>
      <c r="AG1537" s="259"/>
      <c r="AH1537" s="29">
        <v>1460</v>
      </c>
      <c r="AI1537" s="29" t="s">
        <v>155</v>
      </c>
      <c r="AJ1537" s="29" t="str">
        <f t="shared" si="434"/>
        <v>1460.</v>
      </c>
      <c r="AL1537" s="30"/>
    </row>
    <row r="1538" spans="1:38" ht="22.5" customHeight="1" x14ac:dyDescent="0.25">
      <c r="A1538" s="143" t="str">
        <f t="shared" si="431"/>
        <v>1461.</v>
      </c>
      <c r="B1538" s="71" t="s">
        <v>1882</v>
      </c>
      <c r="C1538" s="52">
        <v>1961</v>
      </c>
      <c r="D1538" s="220" t="s">
        <v>3015</v>
      </c>
      <c r="E1538" s="143" t="s">
        <v>3017</v>
      </c>
      <c r="F1538" s="58">
        <v>1</v>
      </c>
      <c r="G1538" s="58">
        <v>2</v>
      </c>
      <c r="H1538" s="145">
        <v>495.6</v>
      </c>
      <c r="I1538" s="145">
        <v>315.89999999999998</v>
      </c>
      <c r="J1538" s="145">
        <v>315.89999999999998</v>
      </c>
      <c r="K1538" s="3">
        <v>25</v>
      </c>
      <c r="L1538" s="145">
        <f t="shared" si="435"/>
        <v>150447.4</v>
      </c>
      <c r="M1538" s="145"/>
      <c r="N1538" s="145"/>
      <c r="O1538" s="145"/>
      <c r="P1538" s="145">
        <f t="shared" si="436"/>
        <v>150447.4</v>
      </c>
      <c r="Q1538" s="145"/>
      <c r="R1538" s="3"/>
      <c r="S1538" s="145"/>
      <c r="T1538" s="145"/>
      <c r="U1538" s="145"/>
      <c r="V1538" s="145"/>
      <c r="W1538" s="145"/>
      <c r="X1538" s="145"/>
      <c r="Y1538" s="145"/>
      <c r="Z1538" s="145">
        <v>56.2</v>
      </c>
      <c r="AA1538" s="145">
        <f>Z1538*2677</f>
        <v>150447.4</v>
      </c>
      <c r="AB1538" s="145"/>
      <c r="AC1538" s="145"/>
      <c r="AD1538" s="145"/>
      <c r="AE1538" s="145"/>
      <c r="AF1538" s="35">
        <v>2025</v>
      </c>
      <c r="AG1538" s="259"/>
      <c r="AH1538" s="29">
        <v>1461</v>
      </c>
      <c r="AI1538" s="29" t="s">
        <v>155</v>
      </c>
      <c r="AJ1538" s="29" t="str">
        <f t="shared" si="434"/>
        <v>1461.</v>
      </c>
      <c r="AL1538" s="30"/>
    </row>
    <row r="1539" spans="1:38" ht="22.5" customHeight="1" x14ac:dyDescent="0.25">
      <c r="A1539" s="143" t="str">
        <f t="shared" si="431"/>
        <v>1462.</v>
      </c>
      <c r="B1539" s="76" t="s">
        <v>606</v>
      </c>
      <c r="C1539" s="52">
        <v>1974</v>
      </c>
      <c r="D1539" s="220" t="s">
        <v>3015</v>
      </c>
      <c r="E1539" s="143" t="s">
        <v>3017</v>
      </c>
      <c r="F1539" s="58">
        <v>2</v>
      </c>
      <c r="G1539" s="58">
        <v>2</v>
      </c>
      <c r="H1539" s="145">
        <v>492.7</v>
      </c>
      <c r="I1539" s="145">
        <v>276.3</v>
      </c>
      <c r="J1539" s="145">
        <v>276.3</v>
      </c>
      <c r="K1539" s="3">
        <v>19</v>
      </c>
      <c r="L1539" s="145">
        <f t="shared" si="435"/>
        <v>286439</v>
      </c>
      <c r="M1539" s="145"/>
      <c r="N1539" s="145"/>
      <c r="O1539" s="145"/>
      <c r="P1539" s="145">
        <f t="shared" si="436"/>
        <v>286439</v>
      </c>
      <c r="Q1539" s="145"/>
      <c r="R1539" s="3"/>
      <c r="S1539" s="145"/>
      <c r="T1539" s="145"/>
      <c r="U1539" s="145"/>
      <c r="V1539" s="145"/>
      <c r="W1539" s="145"/>
      <c r="X1539" s="145"/>
      <c r="Y1539" s="145"/>
      <c r="Z1539" s="145">
        <v>107</v>
      </c>
      <c r="AA1539" s="145">
        <f>Z1539*2677</f>
        <v>286439</v>
      </c>
      <c r="AB1539" s="145"/>
      <c r="AC1539" s="145"/>
      <c r="AD1539" s="145"/>
      <c r="AE1539" s="145"/>
      <c r="AF1539" s="35">
        <v>2025</v>
      </c>
      <c r="AG1539" s="259"/>
      <c r="AH1539" s="29">
        <v>1462</v>
      </c>
      <c r="AI1539" s="29" t="s">
        <v>155</v>
      </c>
      <c r="AJ1539" s="29" t="str">
        <f t="shared" si="434"/>
        <v>1462.</v>
      </c>
      <c r="AL1539" s="30"/>
    </row>
    <row r="1540" spans="1:38" ht="22.5" customHeight="1" x14ac:dyDescent="0.25">
      <c r="A1540" s="143" t="str">
        <f t="shared" si="431"/>
        <v>1463.</v>
      </c>
      <c r="B1540" s="71" t="s">
        <v>1478</v>
      </c>
      <c r="C1540" s="52">
        <v>1972</v>
      </c>
      <c r="D1540" s="220" t="s">
        <v>3015</v>
      </c>
      <c r="E1540" s="143" t="s">
        <v>3017</v>
      </c>
      <c r="F1540" s="52">
        <v>2</v>
      </c>
      <c r="G1540" s="52">
        <v>2</v>
      </c>
      <c r="H1540" s="145">
        <v>1172.2</v>
      </c>
      <c r="I1540" s="145">
        <v>678.6</v>
      </c>
      <c r="J1540" s="145">
        <v>678.6</v>
      </c>
      <c r="K1540" s="3">
        <v>46</v>
      </c>
      <c r="L1540" s="145">
        <f t="shared" si="435"/>
        <v>85740</v>
      </c>
      <c r="M1540" s="145"/>
      <c r="N1540" s="145"/>
      <c r="O1540" s="145"/>
      <c r="P1540" s="145">
        <f t="shared" si="436"/>
        <v>85740</v>
      </c>
      <c r="Q1540" s="145">
        <v>85740</v>
      </c>
      <c r="R1540" s="3"/>
      <c r="S1540" s="145"/>
      <c r="T1540" s="145"/>
      <c r="U1540" s="145"/>
      <c r="V1540" s="145"/>
      <c r="W1540" s="145"/>
      <c r="X1540" s="145"/>
      <c r="Y1540" s="145"/>
      <c r="Z1540" s="145"/>
      <c r="AA1540" s="145"/>
      <c r="AB1540" s="145"/>
      <c r="AC1540" s="145"/>
      <c r="AD1540" s="145"/>
      <c r="AE1540" s="145"/>
      <c r="AF1540" s="35">
        <v>2025</v>
      </c>
      <c r="AG1540" s="259"/>
      <c r="AH1540" s="29">
        <v>1463</v>
      </c>
      <c r="AI1540" s="29" t="s">
        <v>155</v>
      </c>
      <c r="AJ1540" s="29" t="str">
        <f t="shared" si="434"/>
        <v>1463.</v>
      </c>
      <c r="AL1540" s="30"/>
    </row>
    <row r="1541" spans="1:38" ht="22.5" customHeight="1" x14ac:dyDescent="0.25">
      <c r="A1541" s="143" t="str">
        <f t="shared" si="431"/>
        <v>1464.</v>
      </c>
      <c r="B1541" s="71" t="s">
        <v>649</v>
      </c>
      <c r="C1541" s="52">
        <v>1996</v>
      </c>
      <c r="D1541" s="220" t="s">
        <v>3015</v>
      </c>
      <c r="E1541" s="143" t="s">
        <v>3017</v>
      </c>
      <c r="F1541" s="52">
        <v>3</v>
      </c>
      <c r="G1541" s="52">
        <v>3</v>
      </c>
      <c r="H1541" s="145">
        <v>498.28</v>
      </c>
      <c r="I1541" s="145">
        <v>298.99</v>
      </c>
      <c r="J1541" s="145">
        <v>298.99</v>
      </c>
      <c r="K1541" s="3">
        <v>25</v>
      </c>
      <c r="L1541" s="145">
        <f t="shared" si="435"/>
        <v>188460.80000000002</v>
      </c>
      <c r="M1541" s="145"/>
      <c r="N1541" s="145"/>
      <c r="O1541" s="145"/>
      <c r="P1541" s="145">
        <f t="shared" si="436"/>
        <v>188460.80000000002</v>
      </c>
      <c r="Q1541" s="145"/>
      <c r="R1541" s="3"/>
      <c r="S1541" s="145"/>
      <c r="T1541" s="145"/>
      <c r="U1541" s="145"/>
      <c r="V1541" s="145"/>
      <c r="W1541" s="145"/>
      <c r="X1541" s="145"/>
      <c r="Y1541" s="145"/>
      <c r="Z1541" s="145">
        <v>70.400000000000006</v>
      </c>
      <c r="AA1541" s="145">
        <f t="shared" ref="AA1541:AA1546" si="437">Z1541*2677</f>
        <v>188460.80000000002</v>
      </c>
      <c r="AB1541" s="145"/>
      <c r="AC1541" s="145"/>
      <c r="AD1541" s="145"/>
      <c r="AE1541" s="145"/>
      <c r="AF1541" s="35">
        <v>2025</v>
      </c>
      <c r="AG1541" s="259"/>
      <c r="AH1541" s="29">
        <v>1464</v>
      </c>
      <c r="AI1541" s="29" t="s">
        <v>155</v>
      </c>
      <c r="AJ1541" s="29" t="str">
        <f t="shared" si="434"/>
        <v>1464.</v>
      </c>
      <c r="AL1541" s="30"/>
    </row>
    <row r="1542" spans="1:38" ht="22.5" customHeight="1" x14ac:dyDescent="0.25">
      <c r="A1542" s="143" t="str">
        <f t="shared" si="431"/>
        <v>1465.</v>
      </c>
      <c r="B1542" s="76" t="s">
        <v>633</v>
      </c>
      <c r="C1542" s="52">
        <v>1982</v>
      </c>
      <c r="D1542" s="220" t="s">
        <v>3015</v>
      </c>
      <c r="E1542" s="143" t="s">
        <v>3016</v>
      </c>
      <c r="F1542" s="52">
        <v>2</v>
      </c>
      <c r="G1542" s="52">
        <v>1</v>
      </c>
      <c r="H1542" s="145">
        <v>531</v>
      </c>
      <c r="I1542" s="145">
        <v>297.7</v>
      </c>
      <c r="J1542" s="145">
        <v>297.7</v>
      </c>
      <c r="K1542" s="3">
        <v>13</v>
      </c>
      <c r="L1542" s="145">
        <f t="shared" si="435"/>
        <v>200775</v>
      </c>
      <c r="M1542" s="145"/>
      <c r="N1542" s="145"/>
      <c r="O1542" s="145"/>
      <c r="P1542" s="145">
        <f t="shared" si="436"/>
        <v>200775</v>
      </c>
      <c r="Q1542" s="145"/>
      <c r="R1542" s="3"/>
      <c r="S1542" s="145"/>
      <c r="T1542" s="145"/>
      <c r="U1542" s="145"/>
      <c r="V1542" s="145"/>
      <c r="W1542" s="145"/>
      <c r="X1542" s="145"/>
      <c r="Y1542" s="145"/>
      <c r="Z1542" s="145">
        <v>75</v>
      </c>
      <c r="AA1542" s="145">
        <f t="shared" si="437"/>
        <v>200775</v>
      </c>
      <c r="AB1542" s="145"/>
      <c r="AC1542" s="145"/>
      <c r="AD1542" s="145"/>
      <c r="AE1542" s="145"/>
      <c r="AF1542" s="35">
        <v>2025</v>
      </c>
      <c r="AG1542" s="259"/>
      <c r="AH1542" s="29">
        <v>1465</v>
      </c>
      <c r="AI1542" s="29" t="s">
        <v>155</v>
      </c>
      <c r="AJ1542" s="29" t="str">
        <f t="shared" si="434"/>
        <v>1465.</v>
      </c>
      <c r="AL1542" s="30"/>
    </row>
    <row r="1543" spans="1:38" ht="22.5" customHeight="1" x14ac:dyDescent="0.25">
      <c r="A1543" s="143" t="str">
        <f t="shared" si="431"/>
        <v>1466.</v>
      </c>
      <c r="B1543" s="71" t="s">
        <v>2947</v>
      </c>
      <c r="C1543" s="52">
        <v>1967</v>
      </c>
      <c r="D1543" s="220" t="s">
        <v>3015</v>
      </c>
      <c r="E1543" s="143" t="s">
        <v>3017</v>
      </c>
      <c r="F1543" s="52">
        <v>2</v>
      </c>
      <c r="G1543" s="52">
        <v>2</v>
      </c>
      <c r="H1543" s="145">
        <v>328.8</v>
      </c>
      <c r="I1543" s="145">
        <v>295.2</v>
      </c>
      <c r="J1543" s="145">
        <v>295.2</v>
      </c>
      <c r="K1543" s="3">
        <v>10</v>
      </c>
      <c r="L1543" s="145">
        <f>Q1543+S1543+U1543+W1543+Y1543+AA1543+AD1543+AE1543</f>
        <v>92195.87999999999</v>
      </c>
      <c r="M1543" s="145"/>
      <c r="N1543" s="145"/>
      <c r="O1543" s="145"/>
      <c r="P1543" s="145">
        <f>L1543</f>
        <v>92195.87999999999</v>
      </c>
      <c r="Q1543" s="145"/>
      <c r="R1543" s="3"/>
      <c r="S1543" s="145"/>
      <c r="T1543" s="145"/>
      <c r="U1543" s="145"/>
      <c r="V1543" s="145"/>
      <c r="W1543" s="145"/>
      <c r="X1543" s="145"/>
      <c r="Y1543" s="145"/>
      <c r="Z1543" s="145">
        <v>34.44</v>
      </c>
      <c r="AA1543" s="145">
        <f t="shared" si="437"/>
        <v>92195.87999999999</v>
      </c>
      <c r="AB1543" s="145"/>
      <c r="AC1543" s="145"/>
      <c r="AD1543" s="145"/>
      <c r="AE1543" s="145"/>
      <c r="AF1543" s="35">
        <v>2025</v>
      </c>
      <c r="AG1543" s="259"/>
      <c r="AH1543" s="29">
        <v>1466</v>
      </c>
      <c r="AI1543" s="29" t="s">
        <v>155</v>
      </c>
      <c r="AJ1543" s="29" t="str">
        <f t="shared" si="434"/>
        <v>1466.</v>
      </c>
      <c r="AL1543" s="30"/>
    </row>
    <row r="1544" spans="1:38" ht="22.5" customHeight="1" x14ac:dyDescent="0.25">
      <c r="A1544" s="143" t="str">
        <f t="shared" si="431"/>
        <v>1467.</v>
      </c>
      <c r="B1544" s="71" t="s">
        <v>655</v>
      </c>
      <c r="C1544" s="52">
        <v>1993</v>
      </c>
      <c r="D1544" s="220" t="s">
        <v>3015</v>
      </c>
      <c r="E1544" s="143" t="s">
        <v>3016</v>
      </c>
      <c r="F1544" s="52">
        <v>5</v>
      </c>
      <c r="G1544" s="52">
        <v>4</v>
      </c>
      <c r="H1544" s="145">
        <v>510.1</v>
      </c>
      <c r="I1544" s="145">
        <v>277.2</v>
      </c>
      <c r="J1544" s="145">
        <v>277.2</v>
      </c>
      <c r="K1544" s="3">
        <v>29</v>
      </c>
      <c r="L1544" s="145">
        <f t="shared" si="435"/>
        <v>187390</v>
      </c>
      <c r="M1544" s="145"/>
      <c r="N1544" s="145"/>
      <c r="O1544" s="145"/>
      <c r="P1544" s="145">
        <f t="shared" si="436"/>
        <v>187390</v>
      </c>
      <c r="Q1544" s="145"/>
      <c r="R1544" s="3"/>
      <c r="S1544" s="145"/>
      <c r="T1544" s="145"/>
      <c r="U1544" s="145"/>
      <c r="V1544" s="145"/>
      <c r="W1544" s="145"/>
      <c r="X1544" s="145"/>
      <c r="Y1544" s="145"/>
      <c r="Z1544" s="145">
        <v>70</v>
      </c>
      <c r="AA1544" s="145">
        <f t="shared" si="437"/>
        <v>187390</v>
      </c>
      <c r="AB1544" s="145"/>
      <c r="AC1544" s="145"/>
      <c r="AD1544" s="145"/>
      <c r="AE1544" s="145"/>
      <c r="AF1544" s="35">
        <v>2025</v>
      </c>
      <c r="AG1544" s="259"/>
      <c r="AH1544" s="29">
        <v>1467</v>
      </c>
      <c r="AI1544" s="29" t="s">
        <v>155</v>
      </c>
      <c r="AJ1544" s="29" t="str">
        <f t="shared" si="434"/>
        <v>1467.</v>
      </c>
      <c r="AL1544" s="30"/>
    </row>
    <row r="1545" spans="1:38" ht="22.5" customHeight="1" x14ac:dyDescent="0.25">
      <c r="A1545" s="143" t="str">
        <f t="shared" si="431"/>
        <v>1468.</v>
      </c>
      <c r="B1545" s="71" t="s">
        <v>1180</v>
      </c>
      <c r="C1545" s="52">
        <v>1960</v>
      </c>
      <c r="D1545" s="220" t="s">
        <v>3015</v>
      </c>
      <c r="E1545" s="143" t="s">
        <v>3016</v>
      </c>
      <c r="F1545" s="52">
        <v>5</v>
      </c>
      <c r="G1545" s="52">
        <v>6</v>
      </c>
      <c r="H1545" s="145">
        <v>5230.6499999999996</v>
      </c>
      <c r="I1545" s="145">
        <v>4421.6000000000004</v>
      </c>
      <c r="J1545" s="145">
        <v>4421.6000000000004</v>
      </c>
      <c r="K1545" s="3">
        <v>162</v>
      </c>
      <c r="L1545" s="145">
        <f t="shared" si="435"/>
        <v>657471.19999999995</v>
      </c>
      <c r="M1545" s="145"/>
      <c r="N1545" s="145"/>
      <c r="O1545" s="145"/>
      <c r="P1545" s="145">
        <f t="shared" si="436"/>
        <v>657471.19999999995</v>
      </c>
      <c r="Q1545" s="145"/>
      <c r="R1545" s="3"/>
      <c r="S1545" s="145"/>
      <c r="T1545" s="145"/>
      <c r="U1545" s="145"/>
      <c r="V1545" s="145"/>
      <c r="W1545" s="145"/>
      <c r="X1545" s="145"/>
      <c r="Y1545" s="145"/>
      <c r="Z1545" s="145">
        <v>245.6</v>
      </c>
      <c r="AA1545" s="145">
        <f t="shared" si="437"/>
        <v>657471.19999999995</v>
      </c>
      <c r="AB1545" s="145"/>
      <c r="AC1545" s="145"/>
      <c r="AD1545" s="145"/>
      <c r="AE1545" s="145"/>
      <c r="AF1545" s="35">
        <v>2025</v>
      </c>
      <c r="AG1545" s="259"/>
      <c r="AH1545" s="29">
        <v>1468</v>
      </c>
      <c r="AI1545" s="29" t="s">
        <v>155</v>
      </c>
      <c r="AJ1545" s="29" t="str">
        <f t="shared" si="434"/>
        <v>1468.</v>
      </c>
      <c r="AL1545" s="30"/>
    </row>
    <row r="1546" spans="1:38" ht="22.5" customHeight="1" x14ac:dyDescent="0.25">
      <c r="A1546" s="143" t="str">
        <f t="shared" si="431"/>
        <v>1469.</v>
      </c>
      <c r="B1546" s="71" t="s">
        <v>2944</v>
      </c>
      <c r="C1546" s="52">
        <v>1994</v>
      </c>
      <c r="D1546" s="220" t="s">
        <v>3015</v>
      </c>
      <c r="E1546" s="143" t="s">
        <v>3017</v>
      </c>
      <c r="F1546" s="52">
        <v>5</v>
      </c>
      <c r="G1546" s="52">
        <v>4</v>
      </c>
      <c r="H1546" s="145">
        <v>7675.8</v>
      </c>
      <c r="I1546" s="145">
        <v>6535.1</v>
      </c>
      <c r="J1546" s="145">
        <v>6535.1</v>
      </c>
      <c r="K1546" s="3">
        <v>277</v>
      </c>
      <c r="L1546" s="145">
        <f t="shared" si="435"/>
        <v>883410</v>
      </c>
      <c r="M1546" s="145"/>
      <c r="N1546" s="145"/>
      <c r="O1546" s="145"/>
      <c r="P1546" s="145">
        <f t="shared" si="436"/>
        <v>883410</v>
      </c>
      <c r="Q1546" s="145"/>
      <c r="R1546" s="3"/>
      <c r="S1546" s="145"/>
      <c r="T1546" s="145"/>
      <c r="U1546" s="145"/>
      <c r="V1546" s="145"/>
      <c r="W1546" s="145"/>
      <c r="X1546" s="145"/>
      <c r="Y1546" s="145"/>
      <c r="Z1546" s="145">
        <v>330</v>
      </c>
      <c r="AA1546" s="145">
        <f t="shared" si="437"/>
        <v>883410</v>
      </c>
      <c r="AB1546" s="145"/>
      <c r="AC1546" s="145"/>
      <c r="AD1546" s="145"/>
      <c r="AE1546" s="145"/>
      <c r="AF1546" s="35">
        <v>2025</v>
      </c>
      <c r="AG1546" s="259"/>
      <c r="AH1546" s="29">
        <v>1469</v>
      </c>
      <c r="AI1546" s="29" t="s">
        <v>155</v>
      </c>
      <c r="AJ1546" s="29" t="str">
        <f t="shared" si="434"/>
        <v>1469.</v>
      </c>
      <c r="AL1546" s="30"/>
    </row>
    <row r="1547" spans="1:38" ht="22.5" customHeight="1" x14ac:dyDescent="0.25">
      <c r="A1547" s="143" t="str">
        <f t="shared" si="431"/>
        <v>1470.</v>
      </c>
      <c r="B1547" s="71" t="s">
        <v>612</v>
      </c>
      <c r="C1547" s="52">
        <v>1931</v>
      </c>
      <c r="D1547" s="220" t="s">
        <v>3015</v>
      </c>
      <c r="E1547" s="143" t="s">
        <v>3018</v>
      </c>
      <c r="F1547" s="58">
        <v>2</v>
      </c>
      <c r="G1547" s="58">
        <v>1</v>
      </c>
      <c r="H1547" s="145">
        <v>4055.5</v>
      </c>
      <c r="I1547" s="145">
        <v>2494</v>
      </c>
      <c r="J1547" s="145">
        <v>2494</v>
      </c>
      <c r="K1547" s="3">
        <v>204</v>
      </c>
      <c r="L1547" s="145">
        <f t="shared" si="435"/>
        <v>8178854</v>
      </c>
      <c r="M1547" s="145"/>
      <c r="N1547" s="145"/>
      <c r="O1547" s="145"/>
      <c r="P1547" s="145">
        <f t="shared" si="436"/>
        <v>8178854</v>
      </c>
      <c r="Q1547" s="145">
        <v>8178854</v>
      </c>
      <c r="R1547" s="3"/>
      <c r="S1547" s="145"/>
      <c r="T1547" s="145"/>
      <c r="U1547" s="145"/>
      <c r="V1547" s="145"/>
      <c r="W1547" s="145"/>
      <c r="X1547" s="145"/>
      <c r="Y1547" s="145"/>
      <c r="Z1547" s="145"/>
      <c r="AA1547" s="145"/>
      <c r="AB1547" s="145"/>
      <c r="AC1547" s="145"/>
      <c r="AD1547" s="145"/>
      <c r="AE1547" s="145"/>
      <c r="AF1547" s="35">
        <v>2025</v>
      </c>
      <c r="AG1547" s="259"/>
      <c r="AH1547" s="29">
        <v>1470</v>
      </c>
      <c r="AI1547" s="29" t="s">
        <v>155</v>
      </c>
      <c r="AJ1547" s="29" t="str">
        <f t="shared" si="434"/>
        <v>1470.</v>
      </c>
      <c r="AL1547" s="30"/>
    </row>
    <row r="1548" spans="1:38" ht="22.5" customHeight="1" x14ac:dyDescent="0.25">
      <c r="A1548" s="143" t="str">
        <f t="shared" si="431"/>
        <v>1471.</v>
      </c>
      <c r="B1548" s="76" t="s">
        <v>635</v>
      </c>
      <c r="C1548" s="52">
        <v>1984</v>
      </c>
      <c r="D1548" s="220" t="s">
        <v>3015</v>
      </c>
      <c r="E1548" s="143" t="s">
        <v>3017</v>
      </c>
      <c r="F1548" s="58">
        <v>2</v>
      </c>
      <c r="G1548" s="58">
        <v>1</v>
      </c>
      <c r="H1548" s="145">
        <v>453.3</v>
      </c>
      <c r="I1548" s="145">
        <v>332.1</v>
      </c>
      <c r="J1548" s="145">
        <v>332.1</v>
      </c>
      <c r="K1548" s="3">
        <v>24</v>
      </c>
      <c r="L1548" s="145">
        <f t="shared" si="435"/>
        <v>120465</v>
      </c>
      <c r="M1548" s="145"/>
      <c r="N1548" s="145"/>
      <c r="O1548" s="145"/>
      <c r="P1548" s="145">
        <f t="shared" si="436"/>
        <v>120465</v>
      </c>
      <c r="Q1548" s="145"/>
      <c r="R1548" s="3"/>
      <c r="S1548" s="145"/>
      <c r="T1548" s="145"/>
      <c r="U1548" s="145"/>
      <c r="V1548" s="145"/>
      <c r="W1548" s="145"/>
      <c r="X1548" s="145"/>
      <c r="Y1548" s="145"/>
      <c r="Z1548" s="145">
        <v>45</v>
      </c>
      <c r="AA1548" s="145">
        <f>Z1548*2677</f>
        <v>120465</v>
      </c>
      <c r="AB1548" s="145"/>
      <c r="AC1548" s="145"/>
      <c r="AD1548" s="145"/>
      <c r="AE1548" s="145"/>
      <c r="AF1548" s="35">
        <v>2025</v>
      </c>
      <c r="AG1548" s="259"/>
      <c r="AH1548" s="29">
        <v>1471</v>
      </c>
      <c r="AI1548" s="29" t="s">
        <v>155</v>
      </c>
      <c r="AJ1548" s="29" t="str">
        <f t="shared" si="434"/>
        <v>1471.</v>
      </c>
      <c r="AL1548" s="30"/>
    </row>
    <row r="1549" spans="1:38" ht="22.5" customHeight="1" x14ac:dyDescent="0.25">
      <c r="A1549" s="143" t="str">
        <f t="shared" si="431"/>
        <v>1472.</v>
      </c>
      <c r="B1549" s="71" t="s">
        <v>2945</v>
      </c>
      <c r="C1549" s="52">
        <v>1976</v>
      </c>
      <c r="D1549" s="220" t="s">
        <v>3015</v>
      </c>
      <c r="E1549" s="143" t="s">
        <v>3017</v>
      </c>
      <c r="F1549" s="52">
        <v>2</v>
      </c>
      <c r="G1549" s="52">
        <v>2</v>
      </c>
      <c r="H1549" s="145">
        <v>1485.5</v>
      </c>
      <c r="I1549" s="145">
        <v>872.4</v>
      </c>
      <c r="J1549" s="145">
        <v>856</v>
      </c>
      <c r="K1549" s="3">
        <v>136</v>
      </c>
      <c r="L1549" s="145">
        <f t="shared" si="435"/>
        <v>409581</v>
      </c>
      <c r="M1549" s="145"/>
      <c r="N1549" s="145"/>
      <c r="O1549" s="145"/>
      <c r="P1549" s="145">
        <f t="shared" si="436"/>
        <v>409581</v>
      </c>
      <c r="Q1549" s="145"/>
      <c r="R1549" s="3"/>
      <c r="S1549" s="145"/>
      <c r="T1549" s="145"/>
      <c r="U1549" s="145"/>
      <c r="V1549" s="145"/>
      <c r="W1549" s="145"/>
      <c r="X1549" s="145"/>
      <c r="Y1549" s="145"/>
      <c r="Z1549" s="145">
        <v>153</v>
      </c>
      <c r="AA1549" s="145">
        <f>Z1549*2677</f>
        <v>409581</v>
      </c>
      <c r="AB1549" s="145"/>
      <c r="AC1549" s="145"/>
      <c r="AD1549" s="145"/>
      <c r="AE1549" s="145"/>
      <c r="AF1549" s="35">
        <v>2025</v>
      </c>
      <c r="AG1549" s="259"/>
      <c r="AH1549" s="29">
        <v>1472</v>
      </c>
      <c r="AI1549" s="29" t="s">
        <v>155</v>
      </c>
      <c r="AJ1549" s="29" t="str">
        <f t="shared" si="434"/>
        <v>1472.</v>
      </c>
      <c r="AL1549" s="30"/>
    </row>
    <row r="1550" spans="1:38" ht="22.5" customHeight="1" x14ac:dyDescent="0.25">
      <c r="A1550" s="143" t="str">
        <f t="shared" si="431"/>
        <v>1473.</v>
      </c>
      <c r="B1550" s="71" t="s">
        <v>659</v>
      </c>
      <c r="C1550" s="52">
        <v>1995</v>
      </c>
      <c r="D1550" s="220" t="s">
        <v>3015</v>
      </c>
      <c r="E1550" s="143" t="s">
        <v>3017</v>
      </c>
      <c r="F1550" s="52">
        <v>2</v>
      </c>
      <c r="G1550" s="52">
        <v>3</v>
      </c>
      <c r="H1550" s="145">
        <v>549.70000000000005</v>
      </c>
      <c r="I1550" s="145">
        <v>498.6</v>
      </c>
      <c r="J1550" s="145">
        <v>498.6</v>
      </c>
      <c r="K1550" s="3">
        <v>22</v>
      </c>
      <c r="L1550" s="145">
        <f t="shared" si="435"/>
        <v>216837</v>
      </c>
      <c r="M1550" s="145"/>
      <c r="N1550" s="145"/>
      <c r="O1550" s="145"/>
      <c r="P1550" s="145">
        <f t="shared" si="436"/>
        <v>216837</v>
      </c>
      <c r="Q1550" s="145"/>
      <c r="R1550" s="3"/>
      <c r="S1550" s="145"/>
      <c r="T1550" s="145"/>
      <c r="U1550" s="145"/>
      <c r="V1550" s="145"/>
      <c r="W1550" s="145"/>
      <c r="X1550" s="145"/>
      <c r="Y1550" s="145"/>
      <c r="Z1550" s="145">
        <v>81</v>
      </c>
      <c r="AA1550" s="145">
        <f>Z1550*2677</f>
        <v>216837</v>
      </c>
      <c r="AB1550" s="145"/>
      <c r="AC1550" s="145"/>
      <c r="AD1550" s="145"/>
      <c r="AE1550" s="145"/>
      <c r="AF1550" s="35">
        <v>2025</v>
      </c>
      <c r="AG1550" s="259"/>
      <c r="AH1550" s="29">
        <v>1473</v>
      </c>
      <c r="AI1550" s="29" t="s">
        <v>155</v>
      </c>
      <c r="AJ1550" s="29" t="str">
        <f t="shared" si="434"/>
        <v>1473.</v>
      </c>
      <c r="AL1550" s="30"/>
    </row>
    <row r="1551" spans="1:38" ht="22.5" customHeight="1" x14ac:dyDescent="0.25">
      <c r="A1551" s="143" t="str">
        <f t="shared" si="431"/>
        <v>1474.</v>
      </c>
      <c r="B1551" s="71" t="s">
        <v>619</v>
      </c>
      <c r="C1551" s="52">
        <v>1968</v>
      </c>
      <c r="D1551" s="220" t="s">
        <v>3015</v>
      </c>
      <c r="E1551" s="143" t="s">
        <v>3017</v>
      </c>
      <c r="F1551" s="52">
        <v>2</v>
      </c>
      <c r="G1551" s="52">
        <v>2</v>
      </c>
      <c r="H1551" s="145">
        <v>901.9</v>
      </c>
      <c r="I1551" s="145">
        <v>506.4</v>
      </c>
      <c r="J1551" s="145">
        <v>506.4</v>
      </c>
      <c r="K1551" s="3">
        <v>44</v>
      </c>
      <c r="L1551" s="145">
        <f t="shared" si="435"/>
        <v>5917199</v>
      </c>
      <c r="M1551" s="145"/>
      <c r="N1551" s="145"/>
      <c r="O1551" s="145"/>
      <c r="P1551" s="145">
        <f t="shared" si="436"/>
        <v>5917199</v>
      </c>
      <c r="Q1551" s="145">
        <v>64305</v>
      </c>
      <c r="R1551" s="3"/>
      <c r="S1551" s="145"/>
      <c r="T1551" s="145">
        <v>778</v>
      </c>
      <c r="U1551" s="145">
        <f>T1551*7523</f>
        <v>5852894</v>
      </c>
      <c r="V1551" s="145"/>
      <c r="W1551" s="145"/>
      <c r="X1551" s="145"/>
      <c r="Y1551" s="145"/>
      <c r="Z1551" s="145"/>
      <c r="AA1551" s="145"/>
      <c r="AB1551" s="145"/>
      <c r="AC1551" s="145"/>
      <c r="AD1551" s="145"/>
      <c r="AE1551" s="145"/>
      <c r="AF1551" s="35">
        <v>2025</v>
      </c>
      <c r="AG1551" s="259"/>
      <c r="AH1551" s="29">
        <v>1474</v>
      </c>
      <c r="AI1551" s="29" t="s">
        <v>155</v>
      </c>
      <c r="AJ1551" s="29" t="str">
        <f t="shared" si="434"/>
        <v>1474.</v>
      </c>
      <c r="AL1551" s="30"/>
    </row>
    <row r="1552" spans="1:38" ht="22.5" customHeight="1" x14ac:dyDescent="0.25">
      <c r="A1552" s="143" t="str">
        <f t="shared" si="431"/>
        <v>1475.</v>
      </c>
      <c r="B1552" s="71" t="s">
        <v>620</v>
      </c>
      <c r="C1552" s="52">
        <v>1967</v>
      </c>
      <c r="D1552" s="220" t="s">
        <v>3015</v>
      </c>
      <c r="E1552" s="143" t="s">
        <v>3017</v>
      </c>
      <c r="F1552" s="52">
        <v>2</v>
      </c>
      <c r="G1552" s="52">
        <v>2</v>
      </c>
      <c r="H1552" s="145">
        <v>459.2</v>
      </c>
      <c r="I1552" s="145">
        <v>298.10000000000002</v>
      </c>
      <c r="J1552" s="145">
        <v>298.10000000000002</v>
      </c>
      <c r="K1552" s="3">
        <v>30</v>
      </c>
      <c r="L1552" s="145">
        <f t="shared" si="435"/>
        <v>3031769</v>
      </c>
      <c r="M1552" s="145"/>
      <c r="N1552" s="145"/>
      <c r="O1552" s="145"/>
      <c r="P1552" s="145">
        <f t="shared" si="436"/>
        <v>3031769</v>
      </c>
      <c r="Q1552" s="145"/>
      <c r="R1552" s="3"/>
      <c r="S1552" s="145"/>
      <c r="T1552" s="145">
        <v>403</v>
      </c>
      <c r="U1552" s="145">
        <f>T1552*7523</f>
        <v>3031769</v>
      </c>
      <c r="V1552" s="145"/>
      <c r="W1552" s="145"/>
      <c r="X1552" s="145"/>
      <c r="Y1552" s="145"/>
      <c r="Z1552" s="145"/>
      <c r="AA1552" s="145"/>
      <c r="AB1552" s="145"/>
      <c r="AC1552" s="145"/>
      <c r="AD1552" s="145"/>
      <c r="AE1552" s="145"/>
      <c r="AF1552" s="35">
        <v>2025</v>
      </c>
      <c r="AG1552" s="259"/>
      <c r="AH1552" s="29">
        <v>1475</v>
      </c>
      <c r="AI1552" s="29" t="s">
        <v>155</v>
      </c>
      <c r="AJ1552" s="29" t="str">
        <f t="shared" si="434"/>
        <v>1475.</v>
      </c>
      <c r="AL1552" s="30"/>
    </row>
    <row r="1553" spans="1:38" ht="22.5" customHeight="1" x14ac:dyDescent="0.25">
      <c r="A1553" s="143" t="str">
        <f t="shared" si="431"/>
        <v>1476.</v>
      </c>
      <c r="B1553" s="71" t="s">
        <v>622</v>
      </c>
      <c r="C1553" s="52">
        <v>1976</v>
      </c>
      <c r="D1553" s="220" t="s">
        <v>3015</v>
      </c>
      <c r="E1553" s="143" t="s">
        <v>3017</v>
      </c>
      <c r="F1553" s="52">
        <v>2</v>
      </c>
      <c r="G1553" s="52">
        <v>2</v>
      </c>
      <c r="H1553" s="145">
        <v>524</v>
      </c>
      <c r="I1553" s="145">
        <v>338</v>
      </c>
      <c r="J1553" s="145">
        <v>338</v>
      </c>
      <c r="K1553" s="3">
        <v>13</v>
      </c>
      <c r="L1553" s="145">
        <f>Q1553+S1553+U1553+W1553+Y1553+AA1553+AD1553+AE1553</f>
        <v>174005</v>
      </c>
      <c r="M1553" s="145"/>
      <c r="N1553" s="145"/>
      <c r="O1553" s="145"/>
      <c r="P1553" s="145">
        <f>L1553</f>
        <v>174005</v>
      </c>
      <c r="Q1553" s="145"/>
      <c r="R1553" s="3"/>
      <c r="S1553" s="145"/>
      <c r="T1553" s="145"/>
      <c r="U1553" s="145"/>
      <c r="V1553" s="145"/>
      <c r="W1553" s="145"/>
      <c r="X1553" s="145"/>
      <c r="Y1553" s="145"/>
      <c r="Z1553" s="145">
        <v>65</v>
      </c>
      <c r="AA1553" s="145">
        <f>Z1553*2677</f>
        <v>174005</v>
      </c>
      <c r="AB1553" s="145"/>
      <c r="AC1553" s="145"/>
      <c r="AD1553" s="145"/>
      <c r="AE1553" s="145"/>
      <c r="AF1553" s="35">
        <v>2025</v>
      </c>
      <c r="AG1553" s="259"/>
      <c r="AH1553" s="29">
        <v>1476</v>
      </c>
      <c r="AI1553" s="29" t="s">
        <v>155</v>
      </c>
      <c r="AJ1553" s="29" t="str">
        <f t="shared" si="434"/>
        <v>1476.</v>
      </c>
      <c r="AL1553" s="30"/>
    </row>
    <row r="1554" spans="1:38" ht="22.5" customHeight="1" x14ac:dyDescent="0.25">
      <c r="A1554" s="143" t="str">
        <f t="shared" si="431"/>
        <v>1477.</v>
      </c>
      <c r="B1554" s="71" t="s">
        <v>627</v>
      </c>
      <c r="C1554" s="52">
        <v>1974</v>
      </c>
      <c r="D1554" s="220" t="s">
        <v>3015</v>
      </c>
      <c r="E1554" s="143" t="s">
        <v>3017</v>
      </c>
      <c r="F1554" s="52">
        <v>5</v>
      </c>
      <c r="G1554" s="52">
        <v>6</v>
      </c>
      <c r="H1554" s="145">
        <v>4512.6000000000004</v>
      </c>
      <c r="I1554" s="145">
        <v>2964</v>
      </c>
      <c r="J1554" s="145">
        <v>2964</v>
      </c>
      <c r="K1554" s="3">
        <v>191</v>
      </c>
      <c r="L1554" s="145">
        <f t="shared" ref="L1554:L1579" si="438">Q1554+S1554+U1554+W1554+Y1554+AA1554+AD1554+AE1554</f>
        <v>1268952</v>
      </c>
      <c r="M1554" s="145"/>
      <c r="N1554" s="145"/>
      <c r="O1554" s="145"/>
      <c r="P1554" s="145">
        <f t="shared" ref="P1554:P1579" si="439">L1554</f>
        <v>1268952</v>
      </c>
      <c r="Q1554" s="145">
        <v>1268952</v>
      </c>
      <c r="R1554" s="3"/>
      <c r="S1554" s="145"/>
      <c r="T1554" s="145"/>
      <c r="U1554" s="145"/>
      <c r="V1554" s="145"/>
      <c r="W1554" s="145"/>
      <c r="X1554" s="145"/>
      <c r="Y1554" s="145"/>
      <c r="Z1554" s="145"/>
      <c r="AA1554" s="145"/>
      <c r="AB1554" s="145"/>
      <c r="AC1554" s="145"/>
      <c r="AD1554" s="145"/>
      <c r="AE1554" s="145"/>
      <c r="AF1554" s="35">
        <v>2025</v>
      </c>
      <c r="AG1554" s="259"/>
      <c r="AH1554" s="29">
        <v>1477</v>
      </c>
      <c r="AI1554" s="29" t="s">
        <v>155</v>
      </c>
      <c r="AJ1554" s="29" t="str">
        <f t="shared" si="434"/>
        <v>1477.</v>
      </c>
      <c r="AL1554" s="30"/>
    </row>
    <row r="1555" spans="1:38" ht="22.5" customHeight="1" x14ac:dyDescent="0.25">
      <c r="A1555" s="143" t="str">
        <f t="shared" si="431"/>
        <v>1478.</v>
      </c>
      <c r="B1555" s="71" t="s">
        <v>1494</v>
      </c>
      <c r="C1555" s="52">
        <v>1967</v>
      </c>
      <c r="D1555" s="220" t="s">
        <v>3015</v>
      </c>
      <c r="E1555" s="143" t="s">
        <v>3017</v>
      </c>
      <c r="F1555" s="52">
        <v>2</v>
      </c>
      <c r="G1555" s="52">
        <v>2</v>
      </c>
      <c r="H1555" s="145">
        <v>697.7</v>
      </c>
      <c r="I1555" s="145">
        <v>445.3</v>
      </c>
      <c r="J1555" s="145">
        <v>445.3</v>
      </c>
      <c r="K1555" s="3">
        <v>29</v>
      </c>
      <c r="L1555" s="145">
        <f t="shared" si="438"/>
        <v>4400955</v>
      </c>
      <c r="M1555" s="145"/>
      <c r="N1555" s="145"/>
      <c r="O1555" s="145"/>
      <c r="P1555" s="145">
        <f t="shared" si="439"/>
        <v>4400955</v>
      </c>
      <c r="Q1555" s="145"/>
      <c r="R1555" s="3"/>
      <c r="S1555" s="145"/>
      <c r="T1555" s="145">
        <v>585</v>
      </c>
      <c r="U1555" s="145">
        <f>T1555*7523</f>
        <v>4400955</v>
      </c>
      <c r="V1555" s="145"/>
      <c r="W1555" s="145"/>
      <c r="X1555" s="145"/>
      <c r="Y1555" s="145"/>
      <c r="Z1555" s="145"/>
      <c r="AA1555" s="145"/>
      <c r="AB1555" s="145"/>
      <c r="AC1555" s="145"/>
      <c r="AD1555" s="145"/>
      <c r="AE1555" s="145"/>
      <c r="AF1555" s="35">
        <v>2025</v>
      </c>
      <c r="AG1555" s="259"/>
      <c r="AH1555" s="29">
        <v>1478</v>
      </c>
      <c r="AI1555" s="29" t="s">
        <v>155</v>
      </c>
      <c r="AJ1555" s="29" t="str">
        <f t="shared" si="434"/>
        <v>1478.</v>
      </c>
      <c r="AL1555" s="30"/>
    </row>
    <row r="1556" spans="1:38" ht="22.5" customHeight="1" x14ac:dyDescent="0.25">
      <c r="A1556" s="143" t="str">
        <f t="shared" si="431"/>
        <v>1479.</v>
      </c>
      <c r="B1556" s="71" t="s">
        <v>647</v>
      </c>
      <c r="C1556" s="52">
        <v>2005</v>
      </c>
      <c r="D1556" s="220" t="s">
        <v>3015</v>
      </c>
      <c r="E1556" s="143" t="s">
        <v>3017</v>
      </c>
      <c r="F1556" s="52">
        <v>2</v>
      </c>
      <c r="G1556" s="52">
        <v>2</v>
      </c>
      <c r="H1556" s="145">
        <v>659</v>
      </c>
      <c r="I1556" s="145">
        <v>578.79999999999995</v>
      </c>
      <c r="J1556" s="145">
        <v>578.79999999999995</v>
      </c>
      <c r="K1556" s="3">
        <v>26</v>
      </c>
      <c r="L1556" s="145">
        <f t="shared" si="438"/>
        <v>156336.79999999999</v>
      </c>
      <c r="M1556" s="145"/>
      <c r="N1556" s="145"/>
      <c r="O1556" s="145"/>
      <c r="P1556" s="145">
        <f t="shared" si="439"/>
        <v>156336.79999999999</v>
      </c>
      <c r="Q1556" s="145"/>
      <c r="R1556" s="3"/>
      <c r="S1556" s="145"/>
      <c r="T1556" s="145"/>
      <c r="U1556" s="145"/>
      <c r="V1556" s="145"/>
      <c r="W1556" s="145"/>
      <c r="X1556" s="145"/>
      <c r="Y1556" s="145"/>
      <c r="Z1556" s="145">
        <v>58.4</v>
      </c>
      <c r="AA1556" s="145">
        <f>Z1556*2677</f>
        <v>156336.79999999999</v>
      </c>
      <c r="AB1556" s="145"/>
      <c r="AC1556" s="145"/>
      <c r="AD1556" s="145"/>
      <c r="AE1556" s="145"/>
      <c r="AF1556" s="35">
        <v>2025</v>
      </c>
      <c r="AG1556" s="259"/>
      <c r="AH1556" s="29">
        <v>1479</v>
      </c>
      <c r="AI1556" s="29" t="s">
        <v>155</v>
      </c>
      <c r="AJ1556" s="29" t="str">
        <f t="shared" si="434"/>
        <v>1479.</v>
      </c>
      <c r="AL1556" s="30"/>
    </row>
    <row r="1557" spans="1:38" ht="22.5" customHeight="1" x14ac:dyDescent="0.25">
      <c r="A1557" s="143" t="str">
        <f t="shared" si="431"/>
        <v>1480.</v>
      </c>
      <c r="B1557" s="76" t="s">
        <v>643</v>
      </c>
      <c r="C1557" s="52">
        <v>1972</v>
      </c>
      <c r="D1557" s="220" t="s">
        <v>3015</v>
      </c>
      <c r="E1557" s="143" t="s">
        <v>3017</v>
      </c>
      <c r="F1557" s="58">
        <v>2</v>
      </c>
      <c r="G1557" s="58">
        <v>2</v>
      </c>
      <c r="H1557" s="145">
        <v>773.1</v>
      </c>
      <c r="I1557" s="145">
        <v>455.1</v>
      </c>
      <c r="J1557" s="145">
        <v>455.1</v>
      </c>
      <c r="K1557" s="3">
        <v>32</v>
      </c>
      <c r="L1557" s="145">
        <f t="shared" si="438"/>
        <v>375360</v>
      </c>
      <c r="M1557" s="145"/>
      <c r="N1557" s="145"/>
      <c r="O1557" s="145"/>
      <c r="P1557" s="145">
        <f t="shared" si="439"/>
        <v>375360</v>
      </c>
      <c r="Q1557" s="145">
        <v>375360</v>
      </c>
      <c r="R1557" s="3"/>
      <c r="S1557" s="145"/>
      <c r="T1557" s="145"/>
      <c r="U1557" s="145"/>
      <c r="V1557" s="145"/>
      <c r="W1557" s="145"/>
      <c r="X1557" s="145"/>
      <c r="Y1557" s="145"/>
      <c r="Z1557" s="145"/>
      <c r="AA1557" s="145"/>
      <c r="AB1557" s="145"/>
      <c r="AC1557" s="145"/>
      <c r="AD1557" s="145"/>
      <c r="AE1557" s="145"/>
      <c r="AF1557" s="35">
        <v>2025</v>
      </c>
      <c r="AG1557" s="259"/>
      <c r="AH1557" s="29">
        <v>1480</v>
      </c>
      <c r="AI1557" s="29" t="s">
        <v>155</v>
      </c>
      <c r="AJ1557" s="29" t="str">
        <f t="shared" si="434"/>
        <v>1480.</v>
      </c>
      <c r="AL1557" s="30"/>
    </row>
    <row r="1558" spans="1:38" ht="22.5" customHeight="1" x14ac:dyDescent="0.25">
      <c r="A1558" s="143" t="str">
        <f t="shared" si="431"/>
        <v>1481.</v>
      </c>
      <c r="B1558" s="71" t="s">
        <v>666</v>
      </c>
      <c r="C1558" s="52">
        <v>1974</v>
      </c>
      <c r="D1558" s="220" t="s">
        <v>3015</v>
      </c>
      <c r="E1558" s="143" t="s">
        <v>3017</v>
      </c>
      <c r="F1558" s="52">
        <v>2</v>
      </c>
      <c r="G1558" s="52">
        <v>2</v>
      </c>
      <c r="H1558" s="145">
        <v>716.6</v>
      </c>
      <c r="I1558" s="145">
        <v>453.6</v>
      </c>
      <c r="J1558" s="145">
        <v>453.6</v>
      </c>
      <c r="K1558" s="3">
        <v>34</v>
      </c>
      <c r="L1558" s="145">
        <f t="shared" si="438"/>
        <v>375360</v>
      </c>
      <c r="M1558" s="145"/>
      <c r="N1558" s="145"/>
      <c r="O1558" s="145"/>
      <c r="P1558" s="145">
        <f t="shared" si="439"/>
        <v>375360</v>
      </c>
      <c r="Q1558" s="145">
        <v>375360</v>
      </c>
      <c r="R1558" s="3"/>
      <c r="S1558" s="145"/>
      <c r="T1558" s="145"/>
      <c r="U1558" s="145"/>
      <c r="V1558" s="145"/>
      <c r="W1558" s="145"/>
      <c r="X1558" s="145"/>
      <c r="Y1558" s="145"/>
      <c r="Z1558" s="145"/>
      <c r="AA1558" s="145"/>
      <c r="AB1558" s="145"/>
      <c r="AC1558" s="145"/>
      <c r="AD1558" s="145"/>
      <c r="AE1558" s="145"/>
      <c r="AF1558" s="35">
        <v>2025</v>
      </c>
      <c r="AG1558" s="259"/>
      <c r="AH1558" s="29">
        <v>1481</v>
      </c>
      <c r="AI1558" s="29" t="s">
        <v>155</v>
      </c>
      <c r="AJ1558" s="29" t="str">
        <f t="shared" si="434"/>
        <v>1481.</v>
      </c>
      <c r="AL1558" s="30"/>
    </row>
    <row r="1559" spans="1:38" ht="22.5" customHeight="1" x14ac:dyDescent="0.25">
      <c r="A1559" s="143" t="str">
        <f t="shared" si="431"/>
        <v>1482.</v>
      </c>
      <c r="B1559" s="71" t="s">
        <v>613</v>
      </c>
      <c r="C1559" s="52">
        <v>1991</v>
      </c>
      <c r="D1559" s="220" t="s">
        <v>3015</v>
      </c>
      <c r="E1559" s="143" t="s">
        <v>3016</v>
      </c>
      <c r="F1559" s="52">
        <v>5</v>
      </c>
      <c r="G1559" s="52">
        <v>3</v>
      </c>
      <c r="H1559" s="145">
        <v>3286.6</v>
      </c>
      <c r="I1559" s="145">
        <v>1919.5</v>
      </c>
      <c r="J1559" s="145">
        <v>1919.5</v>
      </c>
      <c r="K1559" s="3">
        <v>174</v>
      </c>
      <c r="L1559" s="145">
        <f t="shared" si="438"/>
        <v>1698504</v>
      </c>
      <c r="M1559" s="145"/>
      <c r="N1559" s="145"/>
      <c r="O1559" s="145"/>
      <c r="P1559" s="145">
        <f t="shared" si="439"/>
        <v>1698504</v>
      </c>
      <c r="Q1559" s="145">
        <v>1698504</v>
      </c>
      <c r="R1559" s="3"/>
      <c r="S1559" s="145"/>
      <c r="T1559" s="145"/>
      <c r="U1559" s="145"/>
      <c r="V1559" s="145"/>
      <c r="W1559" s="145"/>
      <c r="X1559" s="145"/>
      <c r="Y1559" s="145"/>
      <c r="Z1559" s="145"/>
      <c r="AA1559" s="145"/>
      <c r="AB1559" s="145"/>
      <c r="AC1559" s="145"/>
      <c r="AD1559" s="145"/>
      <c r="AE1559" s="145"/>
      <c r="AF1559" s="35">
        <v>2025</v>
      </c>
      <c r="AG1559" s="259"/>
      <c r="AH1559" s="29">
        <v>1482</v>
      </c>
      <c r="AI1559" s="29" t="s">
        <v>155</v>
      </c>
      <c r="AJ1559" s="29" t="str">
        <f t="shared" si="434"/>
        <v>1482.</v>
      </c>
      <c r="AL1559" s="30"/>
    </row>
    <row r="1560" spans="1:38" ht="22.5" customHeight="1" x14ac:dyDescent="0.25">
      <c r="A1560" s="143" t="str">
        <f t="shared" si="431"/>
        <v>1483.</v>
      </c>
      <c r="B1560" s="71" t="s">
        <v>616</v>
      </c>
      <c r="C1560" s="52">
        <v>1988</v>
      </c>
      <c r="D1560" s="220" t="s">
        <v>3015</v>
      </c>
      <c r="E1560" s="143" t="s">
        <v>3016</v>
      </c>
      <c r="F1560" s="52">
        <v>5</v>
      </c>
      <c r="G1560" s="52">
        <v>3</v>
      </c>
      <c r="H1560" s="145">
        <v>3924.2</v>
      </c>
      <c r="I1560" s="145">
        <v>1864.7</v>
      </c>
      <c r="J1560" s="145">
        <v>1864.7</v>
      </c>
      <c r="K1560" s="3">
        <v>161</v>
      </c>
      <c r="L1560" s="145">
        <f t="shared" si="438"/>
        <v>923650</v>
      </c>
      <c r="M1560" s="145"/>
      <c r="N1560" s="145"/>
      <c r="O1560" s="145"/>
      <c r="P1560" s="145">
        <f t="shared" si="439"/>
        <v>923650</v>
      </c>
      <c r="Q1560" s="145"/>
      <c r="R1560" s="3"/>
      <c r="S1560" s="145"/>
      <c r="T1560" s="145"/>
      <c r="U1560" s="145"/>
      <c r="V1560" s="145"/>
      <c r="W1560" s="145"/>
      <c r="X1560" s="145">
        <v>650</v>
      </c>
      <c r="Y1560" s="145">
        <f>X1560*1421</f>
        <v>923650</v>
      </c>
      <c r="Z1560" s="145"/>
      <c r="AA1560" s="145"/>
      <c r="AB1560" s="145"/>
      <c r="AC1560" s="145"/>
      <c r="AD1560" s="145"/>
      <c r="AE1560" s="145"/>
      <c r="AF1560" s="35">
        <v>2025</v>
      </c>
      <c r="AG1560" s="259"/>
      <c r="AH1560" s="29">
        <v>1483</v>
      </c>
      <c r="AI1560" s="29" t="s">
        <v>155</v>
      </c>
      <c r="AJ1560" s="29" t="str">
        <f t="shared" si="434"/>
        <v>1483.</v>
      </c>
      <c r="AL1560" s="30"/>
    </row>
    <row r="1561" spans="1:38" ht="22.5" customHeight="1" x14ac:dyDescent="0.25">
      <c r="A1561" s="143" t="str">
        <f t="shared" si="431"/>
        <v>1484.</v>
      </c>
      <c r="B1561" s="71" t="s">
        <v>2960</v>
      </c>
      <c r="C1561" s="52">
        <v>1959</v>
      </c>
      <c r="D1561" s="220" t="s">
        <v>3015</v>
      </c>
      <c r="E1561" s="143" t="s">
        <v>3017</v>
      </c>
      <c r="F1561" s="52">
        <v>2</v>
      </c>
      <c r="G1561" s="52">
        <v>2</v>
      </c>
      <c r="H1561" s="145">
        <v>450.4</v>
      </c>
      <c r="I1561" s="145">
        <v>186.3</v>
      </c>
      <c r="J1561" s="145">
        <v>161.19999999999999</v>
      </c>
      <c r="K1561" s="3">
        <v>18</v>
      </c>
      <c r="L1561" s="145">
        <f t="shared" si="438"/>
        <v>561519.64</v>
      </c>
      <c r="M1561" s="145"/>
      <c r="N1561" s="145"/>
      <c r="O1561" s="145"/>
      <c r="P1561" s="145">
        <f t="shared" si="439"/>
        <v>561519.64</v>
      </c>
      <c r="Q1561" s="145">
        <v>415034.2</v>
      </c>
      <c r="R1561" s="3"/>
      <c r="S1561" s="145"/>
      <c r="T1561" s="145"/>
      <c r="U1561" s="145"/>
      <c r="V1561" s="145"/>
      <c r="W1561" s="145"/>
      <c r="X1561" s="145"/>
      <c r="Y1561" s="145"/>
      <c r="Z1561" s="145">
        <v>54.72</v>
      </c>
      <c r="AA1561" s="145">
        <f>Z1561*2677</f>
        <v>146485.44</v>
      </c>
      <c r="AB1561" s="145"/>
      <c r="AC1561" s="145"/>
      <c r="AD1561" s="145"/>
      <c r="AE1561" s="145"/>
      <c r="AF1561" s="35">
        <v>2025</v>
      </c>
      <c r="AG1561" s="259"/>
      <c r="AH1561" s="29">
        <v>1484</v>
      </c>
      <c r="AI1561" s="29" t="s">
        <v>155</v>
      </c>
      <c r="AJ1561" s="29" t="str">
        <f t="shared" si="434"/>
        <v>1484.</v>
      </c>
      <c r="AL1561" s="30"/>
    </row>
    <row r="1562" spans="1:38" ht="22.5" customHeight="1" x14ac:dyDescent="0.25">
      <c r="A1562" s="143" t="str">
        <f t="shared" si="431"/>
        <v>1485.</v>
      </c>
      <c r="B1562" s="76" t="s">
        <v>2961</v>
      </c>
      <c r="C1562" s="52">
        <v>1952</v>
      </c>
      <c r="D1562" s="220" t="s">
        <v>3015</v>
      </c>
      <c r="E1562" s="143" t="s">
        <v>3018</v>
      </c>
      <c r="F1562" s="58">
        <v>2</v>
      </c>
      <c r="G1562" s="58">
        <v>1</v>
      </c>
      <c r="H1562" s="145">
        <v>398.5</v>
      </c>
      <c r="I1562" s="145">
        <v>263.10000000000002</v>
      </c>
      <c r="J1562" s="145">
        <v>263.10000000000002</v>
      </c>
      <c r="K1562" s="3">
        <v>19</v>
      </c>
      <c r="L1562" s="145">
        <f t="shared" si="438"/>
        <v>2264423</v>
      </c>
      <c r="M1562" s="145"/>
      <c r="N1562" s="145"/>
      <c r="O1562" s="145"/>
      <c r="P1562" s="145">
        <f t="shared" si="439"/>
        <v>2264423</v>
      </c>
      <c r="Q1562" s="145"/>
      <c r="R1562" s="3"/>
      <c r="S1562" s="145"/>
      <c r="T1562" s="145">
        <v>301</v>
      </c>
      <c r="U1562" s="145">
        <f>T1562*7523</f>
        <v>2264423</v>
      </c>
      <c r="V1562" s="145"/>
      <c r="W1562" s="145"/>
      <c r="X1562" s="145"/>
      <c r="Y1562" s="145"/>
      <c r="Z1562" s="145"/>
      <c r="AA1562" s="145"/>
      <c r="AB1562" s="145"/>
      <c r="AC1562" s="145"/>
      <c r="AD1562" s="145"/>
      <c r="AE1562" s="145"/>
      <c r="AF1562" s="35">
        <v>2025</v>
      </c>
      <c r="AG1562" s="259"/>
      <c r="AH1562" s="29">
        <v>1485</v>
      </c>
      <c r="AI1562" s="29" t="s">
        <v>155</v>
      </c>
      <c r="AJ1562" s="29" t="str">
        <f t="shared" si="434"/>
        <v>1485.</v>
      </c>
      <c r="AL1562" s="30"/>
    </row>
    <row r="1563" spans="1:38" ht="22.5" customHeight="1" x14ac:dyDescent="0.25">
      <c r="A1563" s="143" t="str">
        <f t="shared" si="431"/>
        <v>1486.</v>
      </c>
      <c r="B1563" s="71" t="s">
        <v>2962</v>
      </c>
      <c r="C1563" s="52">
        <v>1980</v>
      </c>
      <c r="D1563" s="220" t="s">
        <v>3015</v>
      </c>
      <c r="E1563" s="143" t="s">
        <v>3017</v>
      </c>
      <c r="F1563" s="52">
        <v>5</v>
      </c>
      <c r="G1563" s="52">
        <v>6</v>
      </c>
      <c r="H1563" s="145">
        <v>4674.4399999999996</v>
      </c>
      <c r="I1563" s="145">
        <v>2950.8</v>
      </c>
      <c r="J1563" s="145">
        <v>2950.8</v>
      </c>
      <c r="K1563" s="3">
        <v>174</v>
      </c>
      <c r="L1563" s="145">
        <f t="shared" si="438"/>
        <v>12277536</v>
      </c>
      <c r="M1563" s="145"/>
      <c r="N1563" s="145"/>
      <c r="O1563" s="145"/>
      <c r="P1563" s="145">
        <f t="shared" si="439"/>
        <v>12277536</v>
      </c>
      <c r="Q1563" s="145"/>
      <c r="R1563" s="3"/>
      <c r="S1563" s="145"/>
      <c r="T1563" s="145">
        <v>1632</v>
      </c>
      <c r="U1563" s="145">
        <f>T1563*7523</f>
        <v>12277536</v>
      </c>
      <c r="V1563" s="145"/>
      <c r="W1563" s="145"/>
      <c r="X1563" s="145"/>
      <c r="Y1563" s="145"/>
      <c r="Z1563" s="145"/>
      <c r="AA1563" s="145"/>
      <c r="AB1563" s="145"/>
      <c r="AC1563" s="145"/>
      <c r="AD1563" s="145"/>
      <c r="AE1563" s="145"/>
      <c r="AF1563" s="35">
        <v>2025</v>
      </c>
      <c r="AG1563" s="259"/>
      <c r="AH1563" s="29">
        <v>1486</v>
      </c>
      <c r="AI1563" s="29" t="s">
        <v>155</v>
      </c>
      <c r="AJ1563" s="29" t="str">
        <f t="shared" si="434"/>
        <v>1486.</v>
      </c>
      <c r="AL1563" s="30"/>
    </row>
    <row r="1564" spans="1:38" ht="22.5" customHeight="1" x14ac:dyDescent="0.25">
      <c r="A1564" s="143" t="str">
        <f t="shared" si="431"/>
        <v>1487.</v>
      </c>
      <c r="B1564" s="71" t="s">
        <v>2946</v>
      </c>
      <c r="C1564" s="52">
        <v>2006</v>
      </c>
      <c r="D1564" s="220" t="s">
        <v>3015</v>
      </c>
      <c r="E1564" s="143" t="s">
        <v>3017</v>
      </c>
      <c r="F1564" s="52">
        <v>6</v>
      </c>
      <c r="G1564" s="52">
        <v>4</v>
      </c>
      <c r="H1564" s="145">
        <v>3807</v>
      </c>
      <c r="I1564" s="145">
        <v>3633.4</v>
      </c>
      <c r="J1564" s="145">
        <v>3462.3</v>
      </c>
      <c r="K1564" s="3">
        <v>134</v>
      </c>
      <c r="L1564" s="145">
        <f t="shared" si="438"/>
        <v>2645947.2000000002</v>
      </c>
      <c r="M1564" s="145"/>
      <c r="N1564" s="145"/>
      <c r="O1564" s="145"/>
      <c r="P1564" s="145">
        <f t="shared" si="439"/>
        <v>2645947.2000000002</v>
      </c>
      <c r="Q1564" s="145">
        <f>1825168.8+820778.4</f>
        <v>2645947.2000000002</v>
      </c>
      <c r="R1564" s="3"/>
      <c r="S1564" s="145"/>
      <c r="T1564" s="145"/>
      <c r="U1564" s="145"/>
      <c r="V1564" s="145"/>
      <c r="W1564" s="145"/>
      <c r="X1564" s="145"/>
      <c r="Y1564" s="145"/>
      <c r="Z1564" s="145"/>
      <c r="AA1564" s="145"/>
      <c r="AB1564" s="145"/>
      <c r="AC1564" s="145"/>
      <c r="AD1564" s="145"/>
      <c r="AE1564" s="145"/>
      <c r="AF1564" s="35">
        <v>2025</v>
      </c>
      <c r="AG1564" s="259"/>
      <c r="AH1564" s="29">
        <v>1487</v>
      </c>
      <c r="AI1564" s="29" t="s">
        <v>155</v>
      </c>
      <c r="AJ1564" s="29" t="str">
        <f t="shared" si="434"/>
        <v>1487.</v>
      </c>
      <c r="AL1564" s="30"/>
    </row>
    <row r="1565" spans="1:38" ht="22.5" customHeight="1" x14ac:dyDescent="0.25">
      <c r="A1565" s="143" t="str">
        <f t="shared" si="431"/>
        <v>1488.</v>
      </c>
      <c r="B1565" s="71" t="s">
        <v>2952</v>
      </c>
      <c r="C1565" s="52">
        <v>1926</v>
      </c>
      <c r="D1565" s="220" t="s">
        <v>3015</v>
      </c>
      <c r="E1565" s="143" t="s">
        <v>3018</v>
      </c>
      <c r="F1565" s="52">
        <v>2</v>
      </c>
      <c r="G1565" s="52">
        <v>1</v>
      </c>
      <c r="H1565" s="145">
        <v>423.7</v>
      </c>
      <c r="I1565" s="145">
        <v>293.8</v>
      </c>
      <c r="J1565" s="145">
        <v>293.8</v>
      </c>
      <c r="K1565" s="3">
        <v>28</v>
      </c>
      <c r="L1565" s="145">
        <f>Q1565+S1565+U1565+W1565+Y1565+AA1565+AD1565+AE1565</f>
        <v>180751.03999999998</v>
      </c>
      <c r="M1565" s="145"/>
      <c r="N1565" s="145"/>
      <c r="O1565" s="145"/>
      <c r="P1565" s="145">
        <f>L1565</f>
        <v>180751.03999999998</v>
      </c>
      <c r="Q1565" s="145"/>
      <c r="R1565" s="3"/>
      <c r="S1565" s="145"/>
      <c r="T1565" s="145"/>
      <c r="U1565" s="145"/>
      <c r="V1565" s="145"/>
      <c r="W1565" s="145"/>
      <c r="X1565" s="145"/>
      <c r="Y1565" s="145"/>
      <c r="Z1565" s="145">
        <v>67.52</v>
      </c>
      <c r="AA1565" s="145">
        <f>Z1565*2677</f>
        <v>180751.03999999998</v>
      </c>
      <c r="AB1565" s="145"/>
      <c r="AC1565" s="145"/>
      <c r="AD1565" s="145"/>
      <c r="AE1565" s="145"/>
      <c r="AF1565" s="35">
        <v>2025</v>
      </c>
      <c r="AG1565" s="259"/>
      <c r="AH1565" s="29">
        <v>1488</v>
      </c>
      <c r="AI1565" s="29" t="s">
        <v>155</v>
      </c>
      <c r="AJ1565" s="29" t="str">
        <f t="shared" si="434"/>
        <v>1488.</v>
      </c>
      <c r="AL1565" s="30"/>
    </row>
    <row r="1566" spans="1:38" ht="22.5" customHeight="1" x14ac:dyDescent="0.25">
      <c r="A1566" s="143" t="str">
        <f t="shared" si="431"/>
        <v>1489.</v>
      </c>
      <c r="B1566" s="71" t="s">
        <v>1480</v>
      </c>
      <c r="C1566" s="52">
        <v>1934</v>
      </c>
      <c r="D1566" s="220" t="s">
        <v>3015</v>
      </c>
      <c r="E1566" s="143" t="s">
        <v>3018</v>
      </c>
      <c r="F1566" s="58">
        <v>2</v>
      </c>
      <c r="G1566" s="58">
        <v>2</v>
      </c>
      <c r="H1566" s="145">
        <v>515.4</v>
      </c>
      <c r="I1566" s="145">
        <v>354.1</v>
      </c>
      <c r="J1566" s="145">
        <v>354.1</v>
      </c>
      <c r="K1566" s="3">
        <v>32</v>
      </c>
      <c r="L1566" s="145">
        <f t="shared" si="438"/>
        <v>3415442</v>
      </c>
      <c r="M1566" s="145"/>
      <c r="N1566" s="145"/>
      <c r="O1566" s="145"/>
      <c r="P1566" s="145">
        <f t="shared" si="439"/>
        <v>3415442</v>
      </c>
      <c r="Q1566" s="145"/>
      <c r="R1566" s="3"/>
      <c r="S1566" s="145"/>
      <c r="T1566" s="145">
        <v>454</v>
      </c>
      <c r="U1566" s="145">
        <f>T1566*7523</f>
        <v>3415442</v>
      </c>
      <c r="V1566" s="145"/>
      <c r="W1566" s="145"/>
      <c r="X1566" s="145"/>
      <c r="Y1566" s="145"/>
      <c r="Z1566" s="145"/>
      <c r="AA1566" s="145"/>
      <c r="AB1566" s="145"/>
      <c r="AC1566" s="145"/>
      <c r="AD1566" s="145"/>
      <c r="AE1566" s="145"/>
      <c r="AF1566" s="35">
        <v>2025</v>
      </c>
      <c r="AG1566" s="259"/>
      <c r="AH1566" s="29">
        <v>1489</v>
      </c>
      <c r="AI1566" s="29" t="s">
        <v>155</v>
      </c>
      <c r="AJ1566" s="29" t="str">
        <f t="shared" si="434"/>
        <v>1489.</v>
      </c>
      <c r="AL1566" s="30"/>
    </row>
    <row r="1567" spans="1:38" ht="22.5" customHeight="1" x14ac:dyDescent="0.25">
      <c r="A1567" s="143" t="str">
        <f t="shared" si="431"/>
        <v>1490.</v>
      </c>
      <c r="B1567" s="71" t="s">
        <v>1481</v>
      </c>
      <c r="C1567" s="52">
        <v>1932</v>
      </c>
      <c r="D1567" s="220" t="s">
        <v>3015</v>
      </c>
      <c r="E1567" s="143" t="s">
        <v>3018</v>
      </c>
      <c r="F1567" s="52">
        <v>2</v>
      </c>
      <c r="G1567" s="52">
        <v>2</v>
      </c>
      <c r="H1567" s="145">
        <v>728</v>
      </c>
      <c r="I1567" s="145">
        <v>433.8</v>
      </c>
      <c r="J1567" s="145">
        <v>433.8</v>
      </c>
      <c r="K1567" s="3">
        <v>49</v>
      </c>
      <c r="L1567" s="145">
        <f t="shared" si="438"/>
        <v>4824743</v>
      </c>
      <c r="M1567" s="145"/>
      <c r="N1567" s="145"/>
      <c r="O1567" s="145"/>
      <c r="P1567" s="145">
        <f t="shared" si="439"/>
        <v>4824743</v>
      </c>
      <c r="Q1567" s="145"/>
      <c r="R1567" s="3"/>
      <c r="S1567" s="145"/>
      <c r="T1567" s="145">
        <v>615</v>
      </c>
      <c r="U1567" s="145">
        <f>T1567*7523</f>
        <v>4626645</v>
      </c>
      <c r="V1567" s="145"/>
      <c r="W1567" s="145"/>
      <c r="X1567" s="145"/>
      <c r="Y1567" s="145"/>
      <c r="Z1567" s="145">
        <v>74</v>
      </c>
      <c r="AA1567" s="145">
        <f>Z1567*2677</f>
        <v>198098</v>
      </c>
      <c r="AB1567" s="145"/>
      <c r="AC1567" s="145"/>
      <c r="AD1567" s="145"/>
      <c r="AE1567" s="145"/>
      <c r="AF1567" s="35">
        <v>2025</v>
      </c>
      <c r="AG1567" s="259"/>
      <c r="AH1567" s="29">
        <v>1490</v>
      </c>
      <c r="AI1567" s="29" t="s">
        <v>155</v>
      </c>
      <c r="AJ1567" s="29" t="str">
        <f t="shared" si="434"/>
        <v>1490.</v>
      </c>
      <c r="AL1567" s="30"/>
    </row>
    <row r="1568" spans="1:38" ht="22.5" customHeight="1" x14ac:dyDescent="0.25">
      <c r="A1568" s="143" t="str">
        <f t="shared" si="431"/>
        <v>1491.</v>
      </c>
      <c r="B1568" s="71" t="s">
        <v>651</v>
      </c>
      <c r="C1568" s="52">
        <v>1930</v>
      </c>
      <c r="D1568" s="220" t="s">
        <v>3015</v>
      </c>
      <c r="E1568" s="143" t="s">
        <v>3018</v>
      </c>
      <c r="F1568" s="52">
        <v>1</v>
      </c>
      <c r="G1568" s="52">
        <v>1</v>
      </c>
      <c r="H1568" s="145">
        <v>170.6</v>
      </c>
      <c r="I1568" s="145">
        <v>113.2</v>
      </c>
      <c r="J1568" s="145">
        <v>113.2</v>
      </c>
      <c r="K1568" s="3">
        <v>11</v>
      </c>
      <c r="L1568" s="145">
        <f t="shared" si="438"/>
        <v>155266</v>
      </c>
      <c r="M1568" s="145"/>
      <c r="N1568" s="145"/>
      <c r="O1568" s="145"/>
      <c r="P1568" s="145">
        <f t="shared" si="439"/>
        <v>155266</v>
      </c>
      <c r="Q1568" s="145"/>
      <c r="R1568" s="3"/>
      <c r="S1568" s="145"/>
      <c r="T1568" s="145"/>
      <c r="U1568" s="145"/>
      <c r="V1568" s="145"/>
      <c r="W1568" s="145"/>
      <c r="X1568" s="145"/>
      <c r="Y1568" s="145"/>
      <c r="Z1568" s="145">
        <v>58</v>
      </c>
      <c r="AA1568" s="145">
        <f>Z1568*2677</f>
        <v>155266</v>
      </c>
      <c r="AB1568" s="145"/>
      <c r="AC1568" s="145"/>
      <c r="AD1568" s="145"/>
      <c r="AE1568" s="145"/>
      <c r="AF1568" s="35">
        <v>2025</v>
      </c>
      <c r="AG1568" s="259"/>
      <c r="AH1568" s="29">
        <v>1491</v>
      </c>
      <c r="AI1568" s="29" t="s">
        <v>155</v>
      </c>
      <c r="AJ1568" s="29" t="str">
        <f t="shared" si="434"/>
        <v>1491.</v>
      </c>
      <c r="AL1568" s="30"/>
    </row>
    <row r="1569" spans="1:38" ht="22.5" customHeight="1" x14ac:dyDescent="0.25">
      <c r="A1569" s="143" t="str">
        <f t="shared" si="431"/>
        <v>1492.</v>
      </c>
      <c r="B1569" s="71" t="s">
        <v>653</v>
      </c>
      <c r="C1569" s="52">
        <v>1966</v>
      </c>
      <c r="D1569" s="220" t="s">
        <v>3015</v>
      </c>
      <c r="E1569" s="143" t="s">
        <v>3017</v>
      </c>
      <c r="F1569" s="52">
        <v>2</v>
      </c>
      <c r="G1569" s="52">
        <v>2</v>
      </c>
      <c r="H1569" s="145">
        <v>624.29999999999995</v>
      </c>
      <c r="I1569" s="145">
        <v>354.3</v>
      </c>
      <c r="J1569" s="145">
        <v>354.3</v>
      </c>
      <c r="K1569" s="3">
        <v>18</v>
      </c>
      <c r="L1569" s="145">
        <f t="shared" si="438"/>
        <v>200775</v>
      </c>
      <c r="M1569" s="145"/>
      <c r="N1569" s="145"/>
      <c r="O1569" s="145"/>
      <c r="P1569" s="145">
        <f t="shared" si="439"/>
        <v>200775</v>
      </c>
      <c r="Q1569" s="145"/>
      <c r="R1569" s="3"/>
      <c r="S1569" s="145"/>
      <c r="T1569" s="145"/>
      <c r="U1569" s="145"/>
      <c r="V1569" s="145"/>
      <c r="W1569" s="145"/>
      <c r="X1569" s="145"/>
      <c r="Y1569" s="145"/>
      <c r="Z1569" s="145">
        <v>75</v>
      </c>
      <c r="AA1569" s="145">
        <f>Z1569*2677</f>
        <v>200775</v>
      </c>
      <c r="AB1569" s="145"/>
      <c r="AC1569" s="145"/>
      <c r="AD1569" s="145"/>
      <c r="AE1569" s="145"/>
      <c r="AF1569" s="35">
        <v>2025</v>
      </c>
      <c r="AG1569" s="259"/>
      <c r="AH1569" s="29">
        <v>1492</v>
      </c>
      <c r="AI1569" s="29" t="s">
        <v>155</v>
      </c>
      <c r="AJ1569" s="29" t="str">
        <f t="shared" si="434"/>
        <v>1492.</v>
      </c>
      <c r="AL1569" s="30"/>
    </row>
    <row r="1570" spans="1:38" ht="22.5" customHeight="1" x14ac:dyDescent="0.25">
      <c r="A1570" s="143" t="str">
        <f t="shared" si="431"/>
        <v>1493.</v>
      </c>
      <c r="B1570" s="76" t="s">
        <v>641</v>
      </c>
      <c r="C1570" s="52">
        <v>1957</v>
      </c>
      <c r="D1570" s="220" t="s">
        <v>3015</v>
      </c>
      <c r="E1570" s="143" t="s">
        <v>3017</v>
      </c>
      <c r="F1570" s="58">
        <v>2</v>
      </c>
      <c r="G1570" s="58">
        <v>1</v>
      </c>
      <c r="H1570" s="145">
        <v>419.8</v>
      </c>
      <c r="I1570" s="145">
        <v>261</v>
      </c>
      <c r="J1570" s="145">
        <v>261</v>
      </c>
      <c r="K1570" s="3">
        <v>15</v>
      </c>
      <c r="L1570" s="145">
        <f t="shared" si="438"/>
        <v>1851259.4</v>
      </c>
      <c r="M1570" s="145"/>
      <c r="N1570" s="145"/>
      <c r="O1570" s="145"/>
      <c r="P1570" s="145">
        <f t="shared" si="439"/>
        <v>1851259.4</v>
      </c>
      <c r="Q1570" s="145"/>
      <c r="R1570" s="3"/>
      <c r="S1570" s="145"/>
      <c r="T1570" s="145"/>
      <c r="U1570" s="145"/>
      <c r="V1570" s="145"/>
      <c r="W1570" s="145"/>
      <c r="X1570" s="145">
        <v>532.79999999999995</v>
      </c>
      <c r="Y1570" s="145">
        <f>X1570*3148</f>
        <v>1677254.4</v>
      </c>
      <c r="Z1570" s="145">
        <v>65</v>
      </c>
      <c r="AA1570" s="145">
        <f>Z1570*2677</f>
        <v>174005</v>
      </c>
      <c r="AB1570" s="145"/>
      <c r="AC1570" s="145"/>
      <c r="AD1570" s="145"/>
      <c r="AE1570" s="145"/>
      <c r="AF1570" s="35">
        <v>2025</v>
      </c>
      <c r="AG1570" s="259"/>
      <c r="AH1570" s="29">
        <v>1493</v>
      </c>
      <c r="AI1570" s="29" t="s">
        <v>155</v>
      </c>
      <c r="AJ1570" s="29" t="str">
        <f t="shared" si="434"/>
        <v>1493.</v>
      </c>
      <c r="AL1570" s="30"/>
    </row>
    <row r="1571" spans="1:38" ht="22.5" customHeight="1" x14ac:dyDescent="0.25">
      <c r="A1571" s="143" t="str">
        <f t="shared" si="431"/>
        <v>1494.</v>
      </c>
      <c r="B1571" s="71" t="s">
        <v>1473</v>
      </c>
      <c r="C1571" s="52">
        <v>1937</v>
      </c>
      <c r="D1571" s="220" t="s">
        <v>3015</v>
      </c>
      <c r="E1571" s="143" t="s">
        <v>3018</v>
      </c>
      <c r="F1571" s="58">
        <v>2</v>
      </c>
      <c r="G1571" s="58">
        <v>1</v>
      </c>
      <c r="H1571" s="145">
        <v>227.5</v>
      </c>
      <c r="I1571" s="145">
        <v>153.1</v>
      </c>
      <c r="J1571" s="145">
        <v>153.1</v>
      </c>
      <c r="K1571" s="3">
        <v>7</v>
      </c>
      <c r="L1571" s="145">
        <f t="shared" si="438"/>
        <v>50015</v>
      </c>
      <c r="M1571" s="145"/>
      <c r="N1571" s="145"/>
      <c r="O1571" s="145"/>
      <c r="P1571" s="145">
        <f t="shared" si="439"/>
        <v>50015</v>
      </c>
      <c r="Q1571" s="145">
        <v>50015</v>
      </c>
      <c r="R1571" s="3"/>
      <c r="S1571" s="145"/>
      <c r="T1571" s="145"/>
      <c r="U1571" s="145"/>
      <c r="V1571" s="145"/>
      <c r="W1571" s="145"/>
      <c r="X1571" s="145"/>
      <c r="Y1571" s="145"/>
      <c r="Z1571" s="145"/>
      <c r="AA1571" s="145"/>
      <c r="AB1571" s="145"/>
      <c r="AC1571" s="145"/>
      <c r="AD1571" s="145"/>
      <c r="AE1571" s="145"/>
      <c r="AF1571" s="35">
        <v>2025</v>
      </c>
      <c r="AG1571" s="259"/>
      <c r="AH1571" s="29">
        <v>1494</v>
      </c>
      <c r="AI1571" s="29" t="s">
        <v>155</v>
      </c>
      <c r="AJ1571" s="29" t="str">
        <f t="shared" si="434"/>
        <v>1494.</v>
      </c>
      <c r="AL1571" s="30"/>
    </row>
    <row r="1572" spans="1:38" ht="22.5" customHeight="1" x14ac:dyDescent="0.25">
      <c r="A1572" s="143" t="str">
        <f t="shared" si="431"/>
        <v>1495.</v>
      </c>
      <c r="B1572" s="76" t="s">
        <v>631</v>
      </c>
      <c r="C1572" s="52">
        <v>1932</v>
      </c>
      <c r="D1572" s="220" t="s">
        <v>3015</v>
      </c>
      <c r="E1572" s="143" t="s">
        <v>3018</v>
      </c>
      <c r="F1572" s="58">
        <v>1</v>
      </c>
      <c r="G1572" s="58">
        <v>1</v>
      </c>
      <c r="H1572" s="145">
        <v>138.4</v>
      </c>
      <c r="I1572" s="145">
        <v>138.4</v>
      </c>
      <c r="J1572" s="145">
        <v>78.5</v>
      </c>
      <c r="K1572" s="3">
        <v>11</v>
      </c>
      <c r="L1572" s="145">
        <f t="shared" si="438"/>
        <v>1498581.5999999999</v>
      </c>
      <c r="M1572" s="145"/>
      <c r="N1572" s="145"/>
      <c r="O1572" s="145"/>
      <c r="P1572" s="145">
        <f t="shared" si="439"/>
        <v>1498581.5999999999</v>
      </c>
      <c r="Q1572" s="145"/>
      <c r="R1572" s="3"/>
      <c r="S1572" s="145"/>
      <c r="T1572" s="145">
        <v>199.2</v>
      </c>
      <c r="U1572" s="145">
        <f>T1572*7523</f>
        <v>1498581.5999999999</v>
      </c>
      <c r="V1572" s="145"/>
      <c r="W1572" s="145"/>
      <c r="X1572" s="145"/>
      <c r="Y1572" s="145"/>
      <c r="Z1572" s="145"/>
      <c r="AA1572" s="145"/>
      <c r="AB1572" s="145"/>
      <c r="AC1572" s="145"/>
      <c r="AD1572" s="145"/>
      <c r="AE1572" s="145"/>
      <c r="AF1572" s="35">
        <v>2025</v>
      </c>
      <c r="AG1572" s="259"/>
      <c r="AH1572" s="29">
        <v>1495</v>
      </c>
      <c r="AI1572" s="29" t="s">
        <v>155</v>
      </c>
      <c r="AJ1572" s="29" t="str">
        <f t="shared" si="434"/>
        <v>1495.</v>
      </c>
      <c r="AL1572" s="30"/>
    </row>
    <row r="1573" spans="1:38" ht="22.5" customHeight="1" x14ac:dyDescent="0.25">
      <c r="A1573" s="143" t="str">
        <f t="shared" si="431"/>
        <v>1496.</v>
      </c>
      <c r="B1573" s="76" t="s">
        <v>636</v>
      </c>
      <c r="C1573" s="52">
        <v>1931</v>
      </c>
      <c r="D1573" s="220" t="s">
        <v>3015</v>
      </c>
      <c r="E1573" s="143" t="s">
        <v>3018</v>
      </c>
      <c r="F1573" s="58">
        <v>1</v>
      </c>
      <c r="G1573" s="58">
        <v>2</v>
      </c>
      <c r="H1573" s="145">
        <v>290.07</v>
      </c>
      <c r="I1573" s="145">
        <v>187.3</v>
      </c>
      <c r="J1573" s="145">
        <v>187.3</v>
      </c>
      <c r="K1573" s="3">
        <v>12</v>
      </c>
      <c r="L1573" s="145">
        <f t="shared" si="438"/>
        <v>834228.3</v>
      </c>
      <c r="M1573" s="145"/>
      <c r="N1573" s="145"/>
      <c r="O1573" s="145"/>
      <c r="P1573" s="145">
        <f t="shared" si="439"/>
        <v>834228.3</v>
      </c>
      <c r="Q1573" s="145"/>
      <c r="R1573" s="3"/>
      <c r="S1573" s="145"/>
      <c r="T1573" s="145"/>
      <c r="U1573" s="145"/>
      <c r="V1573" s="145"/>
      <c r="W1573" s="145"/>
      <c r="X1573" s="145">
        <v>190</v>
      </c>
      <c r="Y1573" s="145">
        <f>X1573*3434</f>
        <v>652460</v>
      </c>
      <c r="Z1573" s="145">
        <v>67.900000000000006</v>
      </c>
      <c r="AA1573" s="145">
        <f>Z1573*2677</f>
        <v>181768.30000000002</v>
      </c>
      <c r="AB1573" s="145"/>
      <c r="AC1573" s="145"/>
      <c r="AD1573" s="145"/>
      <c r="AE1573" s="145"/>
      <c r="AF1573" s="35">
        <v>2025</v>
      </c>
      <c r="AG1573" s="259"/>
      <c r="AH1573" s="29">
        <v>1496</v>
      </c>
      <c r="AI1573" s="29" t="s">
        <v>155</v>
      </c>
      <c r="AJ1573" s="29" t="str">
        <f t="shared" si="434"/>
        <v>1496.</v>
      </c>
      <c r="AL1573" s="30"/>
    </row>
    <row r="1574" spans="1:38" ht="22.5" customHeight="1" x14ac:dyDescent="0.25">
      <c r="A1574" s="143" t="str">
        <f t="shared" si="431"/>
        <v>1497.</v>
      </c>
      <c r="B1574" s="76" t="s">
        <v>624</v>
      </c>
      <c r="C1574" s="52">
        <v>1954</v>
      </c>
      <c r="D1574" s="220" t="s">
        <v>3015</v>
      </c>
      <c r="E1574" s="143" t="s">
        <v>3018</v>
      </c>
      <c r="F1574" s="58">
        <v>1</v>
      </c>
      <c r="G1574" s="58">
        <v>2</v>
      </c>
      <c r="H1574" s="145">
        <v>382</v>
      </c>
      <c r="I1574" s="145">
        <v>216.6</v>
      </c>
      <c r="J1574" s="145">
        <v>216.6</v>
      </c>
      <c r="K1574" s="3">
        <v>22</v>
      </c>
      <c r="L1574" s="145">
        <f t="shared" si="438"/>
        <v>216729.91999999998</v>
      </c>
      <c r="M1574" s="145"/>
      <c r="N1574" s="145"/>
      <c r="O1574" s="145"/>
      <c r="P1574" s="145">
        <f t="shared" si="439"/>
        <v>216729.91999999998</v>
      </c>
      <c r="Q1574" s="145"/>
      <c r="R1574" s="3"/>
      <c r="S1574" s="145"/>
      <c r="T1574" s="145"/>
      <c r="U1574" s="145"/>
      <c r="V1574" s="145"/>
      <c r="W1574" s="145"/>
      <c r="X1574" s="145"/>
      <c r="Y1574" s="145"/>
      <c r="Z1574" s="145">
        <v>80.959999999999994</v>
      </c>
      <c r="AA1574" s="145">
        <f>Z1574*2677</f>
        <v>216729.91999999998</v>
      </c>
      <c r="AB1574" s="145"/>
      <c r="AC1574" s="145"/>
      <c r="AD1574" s="145"/>
      <c r="AE1574" s="145"/>
      <c r="AF1574" s="35">
        <v>2025</v>
      </c>
      <c r="AG1574" s="259"/>
      <c r="AH1574" s="29">
        <v>1497</v>
      </c>
      <c r="AI1574" s="29" t="s">
        <v>155</v>
      </c>
      <c r="AJ1574" s="29" t="str">
        <f t="shared" si="434"/>
        <v>1497.</v>
      </c>
      <c r="AL1574" s="30"/>
    </row>
    <row r="1575" spans="1:38" ht="22.5" customHeight="1" x14ac:dyDescent="0.25">
      <c r="A1575" s="143" t="str">
        <f t="shared" si="431"/>
        <v>1498.</v>
      </c>
      <c r="B1575" s="71" t="s">
        <v>1496</v>
      </c>
      <c r="C1575" s="52">
        <v>1956</v>
      </c>
      <c r="D1575" s="220" t="s">
        <v>3015</v>
      </c>
      <c r="E1575" s="143" t="s">
        <v>3018</v>
      </c>
      <c r="F1575" s="52">
        <v>2</v>
      </c>
      <c r="G1575" s="52">
        <v>1</v>
      </c>
      <c r="H1575" s="145">
        <v>435.1</v>
      </c>
      <c r="I1575" s="145">
        <v>277.5</v>
      </c>
      <c r="J1575" s="145">
        <v>277.5</v>
      </c>
      <c r="K1575" s="3">
        <v>16</v>
      </c>
      <c r="L1575" s="145">
        <f t="shared" si="438"/>
        <v>2821125</v>
      </c>
      <c r="M1575" s="145"/>
      <c r="N1575" s="145"/>
      <c r="O1575" s="145"/>
      <c r="P1575" s="145">
        <f t="shared" si="439"/>
        <v>2821125</v>
      </c>
      <c r="Q1575" s="145"/>
      <c r="R1575" s="3"/>
      <c r="S1575" s="145"/>
      <c r="T1575" s="145">
        <v>375</v>
      </c>
      <c r="U1575" s="145">
        <f>T1575*7523</f>
        <v>2821125</v>
      </c>
      <c r="V1575" s="145"/>
      <c r="W1575" s="145"/>
      <c r="X1575" s="145"/>
      <c r="Y1575" s="145"/>
      <c r="Z1575" s="145"/>
      <c r="AA1575" s="145"/>
      <c r="AB1575" s="145"/>
      <c r="AC1575" s="145"/>
      <c r="AD1575" s="145"/>
      <c r="AE1575" s="145"/>
      <c r="AF1575" s="35">
        <v>2025</v>
      </c>
      <c r="AG1575" s="259"/>
      <c r="AH1575" s="29">
        <v>1498</v>
      </c>
      <c r="AI1575" s="29" t="s">
        <v>155</v>
      </c>
      <c r="AJ1575" s="29" t="str">
        <f t="shared" si="434"/>
        <v>1498.</v>
      </c>
      <c r="AL1575" s="30"/>
    </row>
    <row r="1576" spans="1:38" ht="22.5" customHeight="1" x14ac:dyDescent="0.25">
      <c r="A1576" s="143" t="str">
        <f t="shared" si="431"/>
        <v>1499.</v>
      </c>
      <c r="B1576" s="71" t="s">
        <v>2963</v>
      </c>
      <c r="C1576" s="52">
        <v>1968</v>
      </c>
      <c r="D1576" s="220" t="s">
        <v>3015</v>
      </c>
      <c r="E1576" s="143" t="s">
        <v>3017</v>
      </c>
      <c r="F1576" s="52">
        <v>2</v>
      </c>
      <c r="G1576" s="52">
        <v>1</v>
      </c>
      <c r="H1576" s="145">
        <v>337</v>
      </c>
      <c r="I1576" s="145">
        <v>221.5</v>
      </c>
      <c r="J1576" s="145">
        <v>221.5</v>
      </c>
      <c r="K1576" s="3">
        <v>21</v>
      </c>
      <c r="L1576" s="145">
        <f t="shared" si="438"/>
        <v>961714</v>
      </c>
      <c r="M1576" s="145"/>
      <c r="N1576" s="145"/>
      <c r="O1576" s="145"/>
      <c r="P1576" s="145">
        <f t="shared" si="439"/>
        <v>961714</v>
      </c>
      <c r="Q1576" s="145"/>
      <c r="R1576" s="3"/>
      <c r="S1576" s="145"/>
      <c r="T1576" s="145"/>
      <c r="U1576" s="145"/>
      <c r="V1576" s="145"/>
      <c r="W1576" s="145"/>
      <c r="X1576" s="145">
        <v>305.5</v>
      </c>
      <c r="Y1576" s="145">
        <f>X1576*3148</f>
        <v>961714</v>
      </c>
      <c r="Z1576" s="145"/>
      <c r="AA1576" s="145"/>
      <c r="AB1576" s="145"/>
      <c r="AC1576" s="145"/>
      <c r="AD1576" s="145"/>
      <c r="AE1576" s="145"/>
      <c r="AF1576" s="35">
        <v>2025</v>
      </c>
      <c r="AG1576" s="259"/>
      <c r="AH1576" s="29">
        <v>1499</v>
      </c>
      <c r="AI1576" s="29" t="s">
        <v>155</v>
      </c>
      <c r="AJ1576" s="29" t="str">
        <f t="shared" si="434"/>
        <v>1499.</v>
      </c>
      <c r="AL1576" s="30"/>
    </row>
    <row r="1577" spans="1:38" ht="22.5" customHeight="1" x14ac:dyDescent="0.25">
      <c r="A1577" s="143" t="str">
        <f t="shared" si="431"/>
        <v>1500.</v>
      </c>
      <c r="B1577" s="71" t="s">
        <v>2964</v>
      </c>
      <c r="C1577" s="52">
        <v>1985</v>
      </c>
      <c r="D1577" s="220" t="s">
        <v>3015</v>
      </c>
      <c r="E1577" s="143" t="s">
        <v>3016</v>
      </c>
      <c r="F1577" s="52">
        <v>2</v>
      </c>
      <c r="G1577" s="52">
        <v>1</v>
      </c>
      <c r="H1577" s="145">
        <v>287.10000000000002</v>
      </c>
      <c r="I1577" s="145">
        <v>178.9</v>
      </c>
      <c r="J1577" s="145">
        <v>178.9</v>
      </c>
      <c r="K1577" s="3">
        <v>12</v>
      </c>
      <c r="L1577" s="145">
        <f t="shared" si="438"/>
        <v>166096.79999999999</v>
      </c>
      <c r="M1577" s="145"/>
      <c r="N1577" s="145"/>
      <c r="O1577" s="145"/>
      <c r="P1577" s="145">
        <f t="shared" si="439"/>
        <v>166096.79999999999</v>
      </c>
      <c r="Q1577" s="145">
        <v>166096.79999999999</v>
      </c>
      <c r="R1577" s="3"/>
      <c r="S1577" s="145"/>
      <c r="T1577" s="145"/>
      <c r="U1577" s="145"/>
      <c r="V1577" s="145"/>
      <c r="W1577" s="145"/>
      <c r="X1577" s="145"/>
      <c r="Y1577" s="145"/>
      <c r="Z1577" s="145"/>
      <c r="AA1577" s="145"/>
      <c r="AB1577" s="145"/>
      <c r="AC1577" s="145"/>
      <c r="AD1577" s="145"/>
      <c r="AE1577" s="145"/>
      <c r="AF1577" s="35">
        <v>2025</v>
      </c>
      <c r="AG1577" s="259"/>
      <c r="AH1577" s="29">
        <v>1500</v>
      </c>
      <c r="AI1577" s="29" t="s">
        <v>155</v>
      </c>
      <c r="AJ1577" s="29" t="str">
        <f t="shared" si="434"/>
        <v>1500.</v>
      </c>
      <c r="AL1577" s="30"/>
    </row>
    <row r="1578" spans="1:38" ht="22.5" customHeight="1" x14ac:dyDescent="0.25">
      <c r="A1578" s="143" t="str">
        <f t="shared" si="431"/>
        <v>1501.</v>
      </c>
      <c r="B1578" s="76" t="s">
        <v>2965</v>
      </c>
      <c r="C1578" s="52">
        <v>1953</v>
      </c>
      <c r="D1578" s="220" t="s">
        <v>3015</v>
      </c>
      <c r="E1578" s="143" t="s">
        <v>3018</v>
      </c>
      <c r="F1578" s="58">
        <v>2</v>
      </c>
      <c r="G1578" s="58">
        <v>1</v>
      </c>
      <c r="H1578" s="145">
        <v>495.6</v>
      </c>
      <c r="I1578" s="145">
        <v>315.89999999999998</v>
      </c>
      <c r="J1578" s="145">
        <v>315.89999999999998</v>
      </c>
      <c r="K1578" s="3">
        <v>25</v>
      </c>
      <c r="L1578" s="145">
        <f t="shared" si="438"/>
        <v>135991.6</v>
      </c>
      <c r="M1578" s="145"/>
      <c r="N1578" s="145"/>
      <c r="O1578" s="145"/>
      <c r="P1578" s="145">
        <f t="shared" si="439"/>
        <v>135991.6</v>
      </c>
      <c r="Q1578" s="145"/>
      <c r="R1578" s="3"/>
      <c r="S1578" s="145"/>
      <c r="T1578" s="145"/>
      <c r="U1578" s="145"/>
      <c r="V1578" s="145"/>
      <c r="W1578" s="145"/>
      <c r="X1578" s="145"/>
      <c r="Y1578" s="145"/>
      <c r="Z1578" s="145">
        <v>50.8</v>
      </c>
      <c r="AA1578" s="145">
        <f>Z1578*2677</f>
        <v>135991.6</v>
      </c>
      <c r="AB1578" s="145"/>
      <c r="AC1578" s="145"/>
      <c r="AD1578" s="145"/>
      <c r="AE1578" s="145"/>
      <c r="AF1578" s="35">
        <v>2025</v>
      </c>
      <c r="AG1578" s="259"/>
      <c r="AH1578" s="29">
        <v>1501</v>
      </c>
      <c r="AI1578" s="29" t="s">
        <v>155</v>
      </c>
      <c r="AJ1578" s="29" t="str">
        <f t="shared" si="434"/>
        <v>1501.</v>
      </c>
      <c r="AL1578" s="30"/>
    </row>
    <row r="1579" spans="1:38" ht="22.5" customHeight="1" x14ac:dyDescent="0.25">
      <c r="A1579" s="143" t="str">
        <f t="shared" si="431"/>
        <v>1502.</v>
      </c>
      <c r="B1579" s="71" t="s">
        <v>2966</v>
      </c>
      <c r="C1579" s="52">
        <v>1951</v>
      </c>
      <c r="D1579" s="220" t="s">
        <v>3015</v>
      </c>
      <c r="E1579" s="143" t="s">
        <v>3018</v>
      </c>
      <c r="F1579" s="52">
        <v>2</v>
      </c>
      <c r="G1579" s="52">
        <v>1</v>
      </c>
      <c r="H1579" s="145">
        <v>441.84</v>
      </c>
      <c r="I1579" s="145">
        <v>270.39999999999998</v>
      </c>
      <c r="J1579" s="145">
        <v>270.39999999999998</v>
      </c>
      <c r="K1579" s="3">
        <v>32</v>
      </c>
      <c r="L1579" s="145">
        <f t="shared" si="438"/>
        <v>136419.92000000001</v>
      </c>
      <c r="M1579" s="145"/>
      <c r="N1579" s="145"/>
      <c r="O1579" s="145"/>
      <c r="P1579" s="145">
        <f t="shared" si="439"/>
        <v>136419.92000000001</v>
      </c>
      <c r="Q1579" s="145"/>
      <c r="R1579" s="3"/>
      <c r="S1579" s="145"/>
      <c r="T1579" s="145"/>
      <c r="U1579" s="145"/>
      <c r="V1579" s="145"/>
      <c r="W1579" s="145"/>
      <c r="X1579" s="145"/>
      <c r="Y1579" s="145"/>
      <c r="Z1579" s="145">
        <v>50.96</v>
      </c>
      <c r="AA1579" s="145">
        <f>Z1579*2677</f>
        <v>136419.92000000001</v>
      </c>
      <c r="AB1579" s="145"/>
      <c r="AC1579" s="145"/>
      <c r="AD1579" s="145"/>
      <c r="AE1579" s="145"/>
      <c r="AF1579" s="35">
        <v>2025</v>
      </c>
      <c r="AG1579" s="259"/>
      <c r="AH1579" s="29">
        <v>1502</v>
      </c>
      <c r="AI1579" s="29" t="s">
        <v>155</v>
      </c>
      <c r="AJ1579" s="29" t="str">
        <f t="shared" si="434"/>
        <v>1502.</v>
      </c>
      <c r="AL1579" s="30"/>
    </row>
    <row r="1580" spans="1:38" ht="22.5" customHeight="1" x14ac:dyDescent="0.25">
      <c r="A1580" s="143" t="str">
        <f t="shared" ref="A1580:A1591" si="440">AJ1580</f>
        <v/>
      </c>
      <c r="B1580" s="74" t="s">
        <v>96</v>
      </c>
      <c r="C1580" s="58"/>
      <c r="D1580" s="220"/>
      <c r="E1580" s="220"/>
      <c r="F1580" s="58"/>
      <c r="G1580" s="58"/>
      <c r="H1580" s="1">
        <f>H1581+H1584+H1587</f>
        <v>2879.7999999999997</v>
      </c>
      <c r="I1580" s="1">
        <f t="shared" ref="I1580:K1580" si="441">I1581+I1584+I1587</f>
        <v>2541.4</v>
      </c>
      <c r="J1580" s="1">
        <f t="shared" si="441"/>
        <v>2541.4</v>
      </c>
      <c r="K1580" s="46">
        <f t="shared" si="441"/>
        <v>124</v>
      </c>
      <c r="L1580" s="1">
        <f>L1581+L1584+L1587</f>
        <v>4076776.0999999996</v>
      </c>
      <c r="M1580" s="1"/>
      <c r="N1580" s="1"/>
      <c r="O1580" s="1"/>
      <c r="P1580" s="1">
        <f t="shared" ref="P1580:P1586" si="442">L1580</f>
        <v>4076776.0999999996</v>
      </c>
      <c r="Q1580" s="1">
        <v>151474</v>
      </c>
      <c r="R1580" s="46"/>
      <c r="S1580" s="1"/>
      <c r="T1580" s="1">
        <f t="shared" ref="T1580:AA1580" si="443">T1581+T1584+T1587</f>
        <v>477.4</v>
      </c>
      <c r="U1580" s="1">
        <f t="shared" si="443"/>
        <v>3591480.1999999997</v>
      </c>
      <c r="V1580" s="1"/>
      <c r="W1580" s="1"/>
      <c r="X1580" s="1"/>
      <c r="Y1580" s="1"/>
      <c r="Z1580" s="1">
        <f t="shared" si="443"/>
        <v>124.69999999999999</v>
      </c>
      <c r="AA1580" s="1">
        <f t="shared" si="443"/>
        <v>333821.90000000002</v>
      </c>
      <c r="AB1580" s="1"/>
      <c r="AC1580" s="1"/>
      <c r="AD1580" s="1"/>
      <c r="AE1580" s="1"/>
      <c r="AF1580" s="12"/>
      <c r="AG1580" s="259"/>
      <c r="AJ1580" s="29" t="str">
        <f>CONCATENATE(AH1580,AI1580)</f>
        <v/>
      </c>
      <c r="AK1580" s="29"/>
      <c r="AL1580" s="29"/>
    </row>
    <row r="1581" spans="1:38" ht="22.5" customHeight="1" x14ac:dyDescent="0.25">
      <c r="A1581" s="143" t="str">
        <f t="shared" si="440"/>
        <v/>
      </c>
      <c r="B1581" s="74" t="s">
        <v>1213</v>
      </c>
      <c r="C1581" s="52"/>
      <c r="D1581" s="220"/>
      <c r="E1581" s="143"/>
      <c r="F1581" s="52"/>
      <c r="G1581" s="52"/>
      <c r="H1581" s="1">
        <f>SUM(H1582:H1583)</f>
        <v>930.8</v>
      </c>
      <c r="I1581" s="1">
        <f t="shared" ref="I1581:K1581" si="444">SUM(I1582:I1583)</f>
        <v>850</v>
      </c>
      <c r="J1581" s="1">
        <f t="shared" si="444"/>
        <v>850</v>
      </c>
      <c r="K1581" s="46">
        <f t="shared" si="444"/>
        <v>44</v>
      </c>
      <c r="L1581" s="1">
        <f>SUM(L1582:L1583)</f>
        <v>92885</v>
      </c>
      <c r="M1581" s="1"/>
      <c r="N1581" s="1"/>
      <c r="O1581" s="1"/>
      <c r="P1581" s="1">
        <f>L1581</f>
        <v>92885</v>
      </c>
      <c r="Q1581" s="1">
        <f t="shared" ref="Q1581" si="445">SUM(Q1582:Q1583)</f>
        <v>92885</v>
      </c>
      <c r="R1581" s="46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3"/>
      <c r="AG1581" s="259"/>
      <c r="AJ1581" s="29" t="str">
        <f>CONCATENATE(AH1581,AI1581)</f>
        <v/>
      </c>
      <c r="AK1581" s="29"/>
      <c r="AL1581" s="29"/>
    </row>
    <row r="1582" spans="1:38" ht="22.5" customHeight="1" x14ac:dyDescent="0.25">
      <c r="A1582" s="143" t="str">
        <f t="shared" ref="A1582" si="446">AJ1582</f>
        <v>1503.</v>
      </c>
      <c r="B1582" s="71" t="s">
        <v>669</v>
      </c>
      <c r="C1582" s="58">
        <v>1969</v>
      </c>
      <c r="D1582" s="220" t="s">
        <v>3015</v>
      </c>
      <c r="E1582" s="143" t="s">
        <v>3017</v>
      </c>
      <c r="F1582" s="58">
        <v>2</v>
      </c>
      <c r="G1582" s="58">
        <v>1</v>
      </c>
      <c r="H1582" s="145">
        <v>372</v>
      </c>
      <c r="I1582" s="145">
        <v>340.6</v>
      </c>
      <c r="J1582" s="145">
        <v>340.6</v>
      </c>
      <c r="K1582" s="3">
        <v>27</v>
      </c>
      <c r="L1582" s="145">
        <f>Q1582+S1582+U1582+W1582+Y1582+AA1582+AD1582+AE1582</f>
        <v>40012</v>
      </c>
      <c r="M1582" s="145"/>
      <c r="N1582" s="145"/>
      <c r="O1582" s="145"/>
      <c r="P1582" s="145">
        <f t="shared" si="442"/>
        <v>40012</v>
      </c>
      <c r="Q1582" s="145">
        <v>40012</v>
      </c>
      <c r="R1582" s="3"/>
      <c r="S1582" s="145"/>
      <c r="T1582" s="145"/>
      <c r="U1582" s="145"/>
      <c r="V1582" s="145"/>
      <c r="W1582" s="145"/>
      <c r="X1582" s="145"/>
      <c r="Y1582" s="145"/>
      <c r="Z1582" s="145"/>
      <c r="AA1582" s="145"/>
      <c r="AB1582" s="145"/>
      <c r="AC1582" s="145"/>
      <c r="AD1582" s="145"/>
      <c r="AE1582" s="145"/>
      <c r="AF1582" s="35">
        <v>2025</v>
      </c>
      <c r="AG1582" s="259"/>
      <c r="AH1582" s="29">
        <v>1503</v>
      </c>
      <c r="AI1582" s="29" t="s">
        <v>155</v>
      </c>
      <c r="AJ1582" s="29" t="str">
        <f>CONCATENATE(AH1582,AI1582)</f>
        <v>1503.</v>
      </c>
      <c r="AL1582" s="29"/>
    </row>
    <row r="1583" spans="1:38" ht="22.5" customHeight="1" x14ac:dyDescent="0.25">
      <c r="A1583" s="143" t="str">
        <f>AJ1583</f>
        <v>1504.</v>
      </c>
      <c r="B1583" s="71" t="s">
        <v>1238</v>
      </c>
      <c r="C1583" s="58">
        <v>1972</v>
      </c>
      <c r="D1583" s="220" t="s">
        <v>3015</v>
      </c>
      <c r="E1583" s="143" t="s">
        <v>3017</v>
      </c>
      <c r="F1583" s="58">
        <v>2</v>
      </c>
      <c r="G1583" s="58">
        <v>2</v>
      </c>
      <c r="H1583" s="145">
        <v>558.79999999999995</v>
      </c>
      <c r="I1583" s="145">
        <v>509.4</v>
      </c>
      <c r="J1583" s="145">
        <v>509.4</v>
      </c>
      <c r="K1583" s="3">
        <v>17</v>
      </c>
      <c r="L1583" s="145">
        <f>Q1583+S1583+U1583+W1583+Y1583+AA1583+AD1583+AE1583</f>
        <v>52873</v>
      </c>
      <c r="M1583" s="1"/>
      <c r="N1583" s="1"/>
      <c r="O1583" s="1"/>
      <c r="P1583" s="145">
        <f t="shared" si="442"/>
        <v>52873</v>
      </c>
      <c r="Q1583" s="145">
        <v>52873</v>
      </c>
      <c r="R1583" s="3"/>
      <c r="S1583" s="145"/>
      <c r="T1583" s="145"/>
      <c r="U1583" s="145"/>
      <c r="V1583" s="145"/>
      <c r="W1583" s="145"/>
      <c r="X1583" s="145"/>
      <c r="Y1583" s="145"/>
      <c r="Z1583" s="145"/>
      <c r="AA1583" s="145"/>
      <c r="AB1583" s="145"/>
      <c r="AC1583" s="145"/>
      <c r="AD1583" s="145"/>
      <c r="AE1583" s="145"/>
      <c r="AF1583" s="35">
        <v>2025</v>
      </c>
      <c r="AG1583" s="259"/>
      <c r="AH1583" s="29">
        <v>1504</v>
      </c>
      <c r="AI1583" s="29" t="s">
        <v>155</v>
      </c>
      <c r="AJ1583" s="29" t="str">
        <f>CONCATENATE(AH1583,AI1583)</f>
        <v>1504.</v>
      </c>
      <c r="AL1583" s="29"/>
    </row>
    <row r="1584" spans="1:38" ht="22.5" customHeight="1" x14ac:dyDescent="0.25">
      <c r="A1584" s="143"/>
      <c r="B1584" s="74" t="s">
        <v>1214</v>
      </c>
      <c r="C1584" s="52"/>
      <c r="D1584" s="220"/>
      <c r="E1584" s="143"/>
      <c r="F1584" s="52"/>
      <c r="G1584" s="52"/>
      <c r="H1584" s="1">
        <f>SUM(H1585:H1586)</f>
        <v>939.09999999999991</v>
      </c>
      <c r="I1584" s="1">
        <f t="shared" ref="I1584:K1584" si="447">SUM(I1585:I1586)</f>
        <v>870.40000000000009</v>
      </c>
      <c r="J1584" s="1">
        <f t="shared" si="447"/>
        <v>870.40000000000009</v>
      </c>
      <c r="K1584" s="46">
        <f t="shared" si="447"/>
        <v>55</v>
      </c>
      <c r="L1584" s="1">
        <f>SUM(L1585:L1586)</f>
        <v>226972.3</v>
      </c>
      <c r="M1584" s="1"/>
      <c r="N1584" s="1"/>
      <c r="O1584" s="1"/>
      <c r="P1584" s="1">
        <f>L1584</f>
        <v>226972.3</v>
      </c>
      <c r="Q1584" s="1">
        <f t="shared" ref="Q1584" si="448">SUM(Q1585:Q1586)</f>
        <v>58589</v>
      </c>
      <c r="R1584" s="46"/>
      <c r="S1584" s="1"/>
      <c r="T1584" s="1"/>
      <c r="U1584" s="1"/>
      <c r="V1584" s="1"/>
      <c r="W1584" s="1"/>
      <c r="X1584" s="1"/>
      <c r="Y1584" s="1"/>
      <c r="Z1584" s="1">
        <f t="shared" ref="Z1584:AA1584" si="449">SUM(Z1585:Z1586)</f>
        <v>62.9</v>
      </c>
      <c r="AA1584" s="1">
        <f t="shared" si="449"/>
        <v>168383.3</v>
      </c>
      <c r="AB1584" s="1"/>
      <c r="AC1584" s="1"/>
      <c r="AD1584" s="1"/>
      <c r="AE1584" s="1"/>
      <c r="AF1584" s="13"/>
      <c r="AG1584" s="259"/>
      <c r="AK1584" s="29"/>
      <c r="AL1584" s="29"/>
    </row>
    <row r="1585" spans="1:38" ht="22.5" customHeight="1" x14ac:dyDescent="0.25">
      <c r="A1585" s="143" t="str">
        <f>AJ1585</f>
        <v>1505.</v>
      </c>
      <c r="B1585" s="71" t="s">
        <v>668</v>
      </c>
      <c r="C1585" s="58">
        <v>1969</v>
      </c>
      <c r="D1585" s="220" t="s">
        <v>3015</v>
      </c>
      <c r="E1585" s="143" t="s">
        <v>3017</v>
      </c>
      <c r="F1585" s="58">
        <v>2</v>
      </c>
      <c r="G1585" s="58">
        <v>1</v>
      </c>
      <c r="H1585" s="145">
        <v>360.8</v>
      </c>
      <c r="I1585" s="145">
        <v>340.8</v>
      </c>
      <c r="J1585" s="145">
        <v>340.8</v>
      </c>
      <c r="K1585" s="3">
        <v>22</v>
      </c>
      <c r="L1585" s="145">
        <f>Q1585+S1585+U1585+W1585+Y1585+AA1585+AD1585+AE1585</f>
        <v>168383.3</v>
      </c>
      <c r="M1585" s="145"/>
      <c r="N1585" s="145"/>
      <c r="O1585" s="145"/>
      <c r="P1585" s="145">
        <f t="shared" si="442"/>
        <v>168383.3</v>
      </c>
      <c r="Q1585" s="145"/>
      <c r="R1585" s="3"/>
      <c r="S1585" s="145"/>
      <c r="T1585" s="145"/>
      <c r="U1585" s="145"/>
      <c r="V1585" s="145"/>
      <c r="W1585" s="145"/>
      <c r="X1585" s="145"/>
      <c r="Y1585" s="145"/>
      <c r="Z1585" s="145">
        <v>62.9</v>
      </c>
      <c r="AA1585" s="145">
        <f>Z1585*2677</f>
        <v>168383.3</v>
      </c>
      <c r="AB1585" s="145"/>
      <c r="AC1585" s="145"/>
      <c r="AD1585" s="145"/>
      <c r="AE1585" s="145"/>
      <c r="AF1585" s="35">
        <v>2025</v>
      </c>
      <c r="AG1585" s="259"/>
      <c r="AH1585" s="29">
        <v>1505</v>
      </c>
      <c r="AI1585" s="29" t="s">
        <v>155</v>
      </c>
      <c r="AJ1585" s="29" t="str">
        <f>CONCATENATE(AH1585,AI1585)</f>
        <v>1505.</v>
      </c>
      <c r="AL1585" s="29"/>
    </row>
    <row r="1586" spans="1:38" ht="22.5" customHeight="1" x14ac:dyDescent="0.25">
      <c r="A1586" s="143" t="str">
        <f>AJ1586</f>
        <v>1506.</v>
      </c>
      <c r="B1586" s="71" t="s">
        <v>1240</v>
      </c>
      <c r="C1586" s="58">
        <v>1968</v>
      </c>
      <c r="D1586" s="220" t="s">
        <v>3015</v>
      </c>
      <c r="E1586" s="143" t="s">
        <v>3017</v>
      </c>
      <c r="F1586" s="58">
        <v>2</v>
      </c>
      <c r="G1586" s="58">
        <v>2</v>
      </c>
      <c r="H1586" s="145">
        <v>578.29999999999995</v>
      </c>
      <c r="I1586" s="145">
        <v>529.6</v>
      </c>
      <c r="J1586" s="145">
        <v>529.6</v>
      </c>
      <c r="K1586" s="3">
        <v>33</v>
      </c>
      <c r="L1586" s="145">
        <f>Q1586+S1586+U1586+W1586+Y1586+AA1586+AD1586+AE1586</f>
        <v>58589</v>
      </c>
      <c r="M1586" s="145"/>
      <c r="N1586" s="145"/>
      <c r="O1586" s="145"/>
      <c r="P1586" s="145">
        <f t="shared" si="442"/>
        <v>58589</v>
      </c>
      <c r="Q1586" s="145">
        <v>58589</v>
      </c>
      <c r="R1586" s="3"/>
      <c r="S1586" s="145"/>
      <c r="T1586" s="145"/>
      <c r="U1586" s="145"/>
      <c r="V1586" s="145"/>
      <c r="W1586" s="145"/>
      <c r="X1586" s="145"/>
      <c r="Y1586" s="145"/>
      <c r="Z1586" s="145"/>
      <c r="AA1586" s="145"/>
      <c r="AB1586" s="145"/>
      <c r="AC1586" s="145"/>
      <c r="AD1586" s="145"/>
      <c r="AE1586" s="145"/>
      <c r="AF1586" s="35">
        <v>2025</v>
      </c>
      <c r="AG1586" s="259"/>
      <c r="AH1586" s="29">
        <v>1506</v>
      </c>
      <c r="AI1586" s="29" t="s">
        <v>155</v>
      </c>
      <c r="AJ1586" s="29" t="str">
        <f>CONCATENATE(AH1586,AI1586)</f>
        <v>1506.</v>
      </c>
      <c r="AL1586" s="29"/>
    </row>
    <row r="1587" spans="1:38" s="65" customFormat="1" ht="22.5" customHeight="1" x14ac:dyDescent="0.25">
      <c r="A1587" s="146"/>
      <c r="B1587" s="82" t="s">
        <v>1215</v>
      </c>
      <c r="C1587" s="52"/>
      <c r="D1587" s="220"/>
      <c r="E1587" s="143"/>
      <c r="F1587" s="52"/>
      <c r="G1587" s="52"/>
      <c r="H1587" s="1">
        <f>SUM(H1588:H1589)</f>
        <v>1009.9</v>
      </c>
      <c r="I1587" s="1">
        <f t="shared" ref="I1587:K1587" si="450">SUM(I1588:I1589)</f>
        <v>821</v>
      </c>
      <c r="J1587" s="1">
        <f t="shared" si="450"/>
        <v>821</v>
      </c>
      <c r="K1587" s="46">
        <f t="shared" si="450"/>
        <v>25</v>
      </c>
      <c r="L1587" s="1">
        <f>SUM(L1588:L1589)</f>
        <v>3756918.8</v>
      </c>
      <c r="M1587" s="1"/>
      <c r="N1587" s="1"/>
      <c r="O1587" s="1"/>
      <c r="P1587" s="1">
        <f>L1587</f>
        <v>3756918.8</v>
      </c>
      <c r="Q1587" s="1"/>
      <c r="R1587" s="46"/>
      <c r="S1587" s="1"/>
      <c r="T1587" s="1">
        <f t="shared" ref="T1587:AA1587" si="451">SUM(T1588:T1589)</f>
        <v>477.4</v>
      </c>
      <c r="U1587" s="1">
        <f t="shared" si="451"/>
        <v>3591480.1999999997</v>
      </c>
      <c r="V1587" s="1"/>
      <c r="W1587" s="1"/>
      <c r="X1587" s="1"/>
      <c r="Y1587" s="1"/>
      <c r="Z1587" s="1">
        <f t="shared" si="451"/>
        <v>61.8</v>
      </c>
      <c r="AA1587" s="1">
        <f t="shared" si="451"/>
        <v>165438.6</v>
      </c>
      <c r="AB1587" s="1"/>
      <c r="AC1587" s="1"/>
      <c r="AD1587" s="1"/>
      <c r="AE1587" s="1"/>
      <c r="AF1587" s="147"/>
      <c r="AG1587" s="260"/>
      <c r="AK1587" s="148"/>
    </row>
    <row r="1588" spans="1:38" ht="22.5" customHeight="1" x14ac:dyDescent="0.25">
      <c r="A1588" s="143" t="str">
        <f t="shared" si="440"/>
        <v>1507.</v>
      </c>
      <c r="B1588" s="71" t="s">
        <v>1239</v>
      </c>
      <c r="C1588" s="58">
        <v>1969</v>
      </c>
      <c r="D1588" s="220" t="s">
        <v>3015</v>
      </c>
      <c r="E1588" s="143" t="s">
        <v>3017</v>
      </c>
      <c r="F1588" s="58">
        <v>2</v>
      </c>
      <c r="G1588" s="58">
        <v>2</v>
      </c>
      <c r="H1588" s="145">
        <v>664</v>
      </c>
      <c r="I1588" s="145">
        <v>504.1</v>
      </c>
      <c r="J1588" s="145">
        <v>504.1</v>
      </c>
      <c r="K1588" s="3">
        <v>11</v>
      </c>
      <c r="L1588" s="145">
        <f>Q1588+S1588+U1588+W1588+Y1588+AA1588+AD1588+AE1588</f>
        <v>3591480.1999999997</v>
      </c>
      <c r="M1588" s="145"/>
      <c r="N1588" s="145"/>
      <c r="O1588" s="145"/>
      <c r="P1588" s="145">
        <f t="shared" ref="P1588:P1590" si="452">L1588</f>
        <v>3591480.1999999997</v>
      </c>
      <c r="Q1588" s="145"/>
      <c r="R1588" s="3"/>
      <c r="S1588" s="145"/>
      <c r="T1588" s="145">
        <v>477.4</v>
      </c>
      <c r="U1588" s="145">
        <f>T1588*7523</f>
        <v>3591480.1999999997</v>
      </c>
      <c r="V1588" s="145"/>
      <c r="W1588" s="145"/>
      <c r="X1588" s="145"/>
      <c r="Y1588" s="145"/>
      <c r="Z1588" s="145"/>
      <c r="AA1588" s="145"/>
      <c r="AB1588" s="145"/>
      <c r="AC1588" s="145"/>
      <c r="AD1588" s="145"/>
      <c r="AE1588" s="145"/>
      <c r="AF1588" s="35">
        <v>2025</v>
      </c>
      <c r="AG1588" s="259"/>
      <c r="AH1588" s="29">
        <v>1507</v>
      </c>
      <c r="AI1588" s="29" t="s">
        <v>155</v>
      </c>
      <c r="AJ1588" s="29" t="str">
        <f>CONCATENATE(AH1588,AI1588)</f>
        <v>1507.</v>
      </c>
      <c r="AL1588" s="29"/>
    </row>
    <row r="1589" spans="1:38" ht="22.5" customHeight="1" x14ac:dyDescent="0.25">
      <c r="A1589" s="143" t="str">
        <f t="shared" ref="A1589" si="453">AJ1589</f>
        <v>1508.</v>
      </c>
      <c r="B1589" s="71" t="s">
        <v>670</v>
      </c>
      <c r="C1589" s="52">
        <v>1967</v>
      </c>
      <c r="D1589" s="220" t="s">
        <v>3015</v>
      </c>
      <c r="E1589" s="143" t="s">
        <v>3017</v>
      </c>
      <c r="F1589" s="52">
        <v>2</v>
      </c>
      <c r="G1589" s="52">
        <v>1</v>
      </c>
      <c r="H1589" s="145">
        <v>345.9</v>
      </c>
      <c r="I1589" s="145">
        <v>316.89999999999998</v>
      </c>
      <c r="J1589" s="145">
        <v>316.89999999999998</v>
      </c>
      <c r="K1589" s="3">
        <v>14</v>
      </c>
      <c r="L1589" s="145">
        <f>Q1589+S1589+U1589+W1589+Y1589+AA1589+AD1589+AE1589</f>
        <v>165438.6</v>
      </c>
      <c r="M1589" s="145"/>
      <c r="N1589" s="145"/>
      <c r="O1589" s="145"/>
      <c r="P1589" s="145">
        <f t="shared" si="452"/>
        <v>165438.6</v>
      </c>
      <c r="Q1589" s="145"/>
      <c r="R1589" s="3"/>
      <c r="S1589" s="145"/>
      <c r="T1589" s="145"/>
      <c r="U1589" s="145"/>
      <c r="V1589" s="145"/>
      <c r="W1589" s="145"/>
      <c r="X1589" s="145"/>
      <c r="Y1589" s="145"/>
      <c r="Z1589" s="145">
        <v>61.8</v>
      </c>
      <c r="AA1589" s="145">
        <f>Z1589*2677</f>
        <v>165438.6</v>
      </c>
      <c r="AB1589" s="145"/>
      <c r="AC1589" s="145"/>
      <c r="AD1589" s="145"/>
      <c r="AE1589" s="145"/>
      <c r="AF1589" s="35">
        <v>2025</v>
      </c>
      <c r="AG1589" s="259"/>
      <c r="AH1589" s="29">
        <v>1508</v>
      </c>
      <c r="AI1589" s="29" t="s">
        <v>155</v>
      </c>
      <c r="AJ1589" s="29" t="str">
        <f>CONCATENATE(AH1589,AI1589)</f>
        <v>1508.</v>
      </c>
      <c r="AL1589" s="29"/>
    </row>
    <row r="1590" spans="1:38" ht="31.5" customHeight="1" x14ac:dyDescent="0.25">
      <c r="A1590" s="143" t="str">
        <f t="shared" si="440"/>
        <v/>
      </c>
      <c r="B1590" s="191" t="s">
        <v>1895</v>
      </c>
      <c r="C1590" s="52"/>
      <c r="D1590" s="220"/>
      <c r="E1590" s="143"/>
      <c r="F1590" s="52"/>
      <c r="G1590" s="52"/>
      <c r="H1590" s="1">
        <f>H1591+H1592+H1598</f>
        <v>70126.189999999988</v>
      </c>
      <c r="I1590" s="1">
        <f>I1591+I1592+I1598</f>
        <v>55404.120000000017</v>
      </c>
      <c r="J1590" s="1">
        <f>J1591+J1592+J1598</f>
        <v>55095.920000000013</v>
      </c>
      <c r="K1590" s="46">
        <f>K1591+K1592+K1598</f>
        <v>2312</v>
      </c>
      <c r="L1590" s="1">
        <f>L1591+L1592+L1598</f>
        <v>125939947.75999999</v>
      </c>
      <c r="M1590" s="1"/>
      <c r="N1590" s="1"/>
      <c r="O1590" s="1"/>
      <c r="P1590" s="1">
        <f t="shared" si="452"/>
        <v>125939947.75999999</v>
      </c>
      <c r="Q1590" s="1">
        <v>40819887.100000001</v>
      </c>
      <c r="R1590" s="46"/>
      <c r="S1590" s="1"/>
      <c r="T1590" s="1">
        <f t="shared" ref="T1590:AA1590" si="454">T1591+T1592+T1598</f>
        <v>9358.8000000000011</v>
      </c>
      <c r="U1590" s="1">
        <f t="shared" si="454"/>
        <v>70406252.399999991</v>
      </c>
      <c r="V1590" s="1">
        <f t="shared" si="454"/>
        <v>526</v>
      </c>
      <c r="W1590" s="1">
        <f t="shared" si="454"/>
        <v>1164564</v>
      </c>
      <c r="X1590" s="1">
        <f t="shared" si="454"/>
        <v>3739.06</v>
      </c>
      <c r="Y1590" s="1">
        <f t="shared" si="454"/>
        <v>11154989</v>
      </c>
      <c r="Z1590" s="1">
        <f t="shared" si="454"/>
        <v>894.38000000000011</v>
      </c>
      <c r="AA1590" s="1">
        <f t="shared" si="454"/>
        <v>2394255.2600000002</v>
      </c>
      <c r="AB1590" s="1"/>
      <c r="AC1590" s="1"/>
      <c r="AD1590" s="1"/>
      <c r="AE1590" s="1"/>
      <c r="AF1590" s="13"/>
      <c r="AG1590" s="259"/>
      <c r="AJ1590" s="29" t="str">
        <f>CONCATENATE(AH1590,AI1590)</f>
        <v/>
      </c>
      <c r="AK1590" s="30"/>
      <c r="AL1590" s="29"/>
    </row>
    <row r="1591" spans="1:38" ht="22.5" customHeight="1" x14ac:dyDescent="0.25">
      <c r="A1591" s="143" t="str">
        <f t="shared" si="440"/>
        <v/>
      </c>
      <c r="B1591" s="74" t="s">
        <v>1213</v>
      </c>
      <c r="C1591" s="52"/>
      <c r="D1591" s="220"/>
      <c r="E1591" s="143"/>
      <c r="F1591" s="52"/>
      <c r="G1591" s="52"/>
      <c r="H1591" s="1"/>
      <c r="I1591" s="1"/>
      <c r="J1591" s="1"/>
      <c r="K1591" s="46"/>
      <c r="L1591" s="1"/>
      <c r="M1591" s="1"/>
      <c r="N1591" s="1"/>
      <c r="O1591" s="1"/>
      <c r="P1591" s="1"/>
      <c r="Q1591" s="1"/>
      <c r="R1591" s="46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3"/>
      <c r="AG1591" s="259"/>
      <c r="AJ1591" s="29" t="str">
        <f>CONCATENATE(AH1591,AI1591)</f>
        <v/>
      </c>
      <c r="AK1591" s="29"/>
      <c r="AL1591" s="29"/>
    </row>
    <row r="1592" spans="1:38" ht="22.5" customHeight="1" x14ac:dyDescent="0.25">
      <c r="A1592" s="143"/>
      <c r="B1592" s="74" t="s">
        <v>1214</v>
      </c>
      <c r="C1592" s="52"/>
      <c r="D1592" s="220"/>
      <c r="E1592" s="143"/>
      <c r="F1592" s="52"/>
      <c r="G1592" s="52"/>
      <c r="H1592" s="1">
        <f>SUM(H1593:H1597)</f>
        <v>7897.7199999999993</v>
      </c>
      <c r="I1592" s="1">
        <f>SUM(I1593:I1597)</f>
        <v>6776.0999999999995</v>
      </c>
      <c r="J1592" s="1">
        <f>SUM(J1593:J1597)</f>
        <v>6776.0999999999995</v>
      </c>
      <c r="K1592" s="46">
        <f>SUM(K1593:K1597)</f>
        <v>315</v>
      </c>
      <c r="L1592" s="1">
        <f>SUM(L1593:L1597)</f>
        <v>2076895.2</v>
      </c>
      <c r="M1592" s="1"/>
      <c r="N1592" s="1"/>
      <c r="O1592" s="1"/>
      <c r="P1592" s="1">
        <f>L1592</f>
        <v>2076895.2</v>
      </c>
      <c r="Q1592" s="1">
        <f t="shared" ref="Q1592" si="455">SUM(Q1593:Q1597)</f>
        <v>1930731</v>
      </c>
      <c r="R1592" s="46"/>
      <c r="S1592" s="1"/>
      <c r="T1592" s="1"/>
      <c r="U1592" s="1"/>
      <c r="V1592" s="1"/>
      <c r="W1592" s="1"/>
      <c r="X1592" s="1"/>
      <c r="Y1592" s="1"/>
      <c r="Z1592" s="1">
        <f>SUM(Z1593:Z1597)</f>
        <v>54.6</v>
      </c>
      <c r="AA1592" s="1">
        <f>SUM(AA1593:AA1597)</f>
        <v>146164.20000000001</v>
      </c>
      <c r="AB1592" s="1"/>
      <c r="AC1592" s="1"/>
      <c r="AD1592" s="1"/>
      <c r="AE1592" s="1"/>
      <c r="AF1592" s="13"/>
      <c r="AG1592" s="259"/>
      <c r="AK1592" s="29"/>
      <c r="AL1592" s="29"/>
    </row>
    <row r="1593" spans="1:38" ht="22.5" customHeight="1" x14ac:dyDescent="0.25">
      <c r="A1593" s="143" t="str">
        <f>AJ1593</f>
        <v>1509.</v>
      </c>
      <c r="B1593" s="75" t="s">
        <v>3056</v>
      </c>
      <c r="C1593" s="52">
        <v>1974</v>
      </c>
      <c r="D1593" s="220" t="s">
        <v>3015</v>
      </c>
      <c r="E1593" s="143" t="s">
        <v>3017</v>
      </c>
      <c r="F1593" s="52">
        <v>2</v>
      </c>
      <c r="G1593" s="52">
        <v>2</v>
      </c>
      <c r="H1593" s="145">
        <v>781.12</v>
      </c>
      <c r="I1593" s="145">
        <v>432.9</v>
      </c>
      <c r="J1593" s="145">
        <v>432.9</v>
      </c>
      <c r="K1593" s="3">
        <v>25</v>
      </c>
      <c r="L1593" s="145">
        <f>Q1593+S1593+U1593+W1593+Y1593+AA1593+AD1593+AE1593</f>
        <v>171480</v>
      </c>
      <c r="M1593" s="145"/>
      <c r="N1593" s="145"/>
      <c r="O1593" s="145"/>
      <c r="P1593" s="145">
        <f t="shared" ref="P1593:P1603" si="456">L1593</f>
        <v>171480</v>
      </c>
      <c r="Q1593" s="145">
        <v>171480</v>
      </c>
      <c r="R1593" s="3"/>
      <c r="S1593" s="145"/>
      <c r="T1593" s="145"/>
      <c r="U1593" s="145"/>
      <c r="V1593" s="145"/>
      <c r="W1593" s="145"/>
      <c r="X1593" s="145"/>
      <c r="Y1593" s="145"/>
      <c r="Z1593" s="145"/>
      <c r="AA1593" s="145"/>
      <c r="AB1593" s="145"/>
      <c r="AC1593" s="145"/>
      <c r="AD1593" s="145"/>
      <c r="AE1593" s="145"/>
      <c r="AF1593" s="35">
        <v>2025</v>
      </c>
      <c r="AG1593" s="259"/>
      <c r="AH1593" s="29">
        <v>1509</v>
      </c>
      <c r="AI1593" s="29" t="s">
        <v>155</v>
      </c>
      <c r="AJ1593" s="29" t="str">
        <f>CONCATENATE(AH1593,AI1593)</f>
        <v>1509.</v>
      </c>
      <c r="AL1593" s="29"/>
    </row>
    <row r="1594" spans="1:38" ht="22.5" customHeight="1" x14ac:dyDescent="0.25">
      <c r="A1594" s="143" t="str">
        <f>AJ1594</f>
        <v>1510.</v>
      </c>
      <c r="B1594" s="75" t="s">
        <v>3057</v>
      </c>
      <c r="C1594" s="52">
        <v>1974</v>
      </c>
      <c r="D1594" s="220" t="s">
        <v>3015</v>
      </c>
      <c r="E1594" s="143" t="s">
        <v>3016</v>
      </c>
      <c r="F1594" s="52">
        <v>2</v>
      </c>
      <c r="G1594" s="52">
        <v>2</v>
      </c>
      <c r="H1594" s="145">
        <v>567.70000000000005</v>
      </c>
      <c r="I1594" s="145">
        <v>518.4</v>
      </c>
      <c r="J1594" s="145">
        <v>518.4</v>
      </c>
      <c r="K1594" s="3">
        <v>12</v>
      </c>
      <c r="L1594" s="145">
        <f>Q1594+S1594+U1594+W1594+Y1594+AA1594+AD1594+AE1594</f>
        <v>146164.20000000001</v>
      </c>
      <c r="M1594" s="145"/>
      <c r="N1594" s="145"/>
      <c r="O1594" s="145"/>
      <c r="P1594" s="145">
        <f t="shared" si="456"/>
        <v>146164.20000000001</v>
      </c>
      <c r="Q1594" s="145"/>
      <c r="R1594" s="3"/>
      <c r="S1594" s="145"/>
      <c r="T1594" s="145"/>
      <c r="U1594" s="145"/>
      <c r="V1594" s="145"/>
      <c r="W1594" s="145"/>
      <c r="X1594" s="145"/>
      <c r="Y1594" s="145"/>
      <c r="Z1594" s="145">
        <v>54.6</v>
      </c>
      <c r="AA1594" s="145">
        <f>Z1594*2677</f>
        <v>146164.20000000001</v>
      </c>
      <c r="AB1594" s="145"/>
      <c r="AC1594" s="145"/>
      <c r="AD1594" s="145"/>
      <c r="AE1594" s="145"/>
      <c r="AF1594" s="35">
        <v>2025</v>
      </c>
      <c r="AG1594" s="259"/>
      <c r="AH1594" s="29">
        <v>1510</v>
      </c>
      <c r="AI1594" s="29" t="s">
        <v>155</v>
      </c>
      <c r="AJ1594" s="29" t="str">
        <f t="shared" ref="AJ1594:AJ1597" si="457">CONCATENATE(AH1594,AI1594)</f>
        <v>1510.</v>
      </c>
      <c r="AL1594" s="29"/>
    </row>
    <row r="1595" spans="1:38" ht="22.5" customHeight="1" x14ac:dyDescent="0.25">
      <c r="A1595" s="143" t="str">
        <f>AJ1595</f>
        <v>1511.</v>
      </c>
      <c r="B1595" s="75" t="s">
        <v>3058</v>
      </c>
      <c r="C1595" s="52">
        <v>1975</v>
      </c>
      <c r="D1595" s="220" t="s">
        <v>3015</v>
      </c>
      <c r="E1595" s="143" t="s">
        <v>3017</v>
      </c>
      <c r="F1595" s="52">
        <v>2</v>
      </c>
      <c r="G1595" s="52">
        <v>2</v>
      </c>
      <c r="H1595" s="145">
        <v>732.8</v>
      </c>
      <c r="I1595" s="145">
        <v>442.3</v>
      </c>
      <c r="J1595" s="145">
        <v>442.3</v>
      </c>
      <c r="K1595" s="3">
        <v>31</v>
      </c>
      <c r="L1595" s="145">
        <f>Q1595+S1595+U1595+W1595+Y1595+AA1595+AD1595+AE1595</f>
        <v>382044</v>
      </c>
      <c r="M1595" s="145"/>
      <c r="N1595" s="145"/>
      <c r="O1595" s="145"/>
      <c r="P1595" s="145">
        <f t="shared" si="456"/>
        <v>382044</v>
      </c>
      <c r="Q1595" s="145">
        <v>382044</v>
      </c>
      <c r="R1595" s="3"/>
      <c r="S1595" s="145"/>
      <c r="T1595" s="145"/>
      <c r="U1595" s="145"/>
      <c r="V1595" s="145"/>
      <c r="W1595" s="145"/>
      <c r="X1595" s="145"/>
      <c r="Y1595" s="145"/>
      <c r="Z1595" s="145"/>
      <c r="AA1595" s="145"/>
      <c r="AB1595" s="145"/>
      <c r="AC1595" s="145"/>
      <c r="AD1595" s="145"/>
      <c r="AE1595" s="145"/>
      <c r="AF1595" s="35">
        <v>2025</v>
      </c>
      <c r="AG1595" s="259"/>
      <c r="AH1595" s="29">
        <v>1511</v>
      </c>
      <c r="AI1595" s="29" t="s">
        <v>155</v>
      </c>
      <c r="AJ1595" s="29" t="str">
        <f t="shared" si="457"/>
        <v>1511.</v>
      </c>
      <c r="AL1595" s="29"/>
    </row>
    <row r="1596" spans="1:38" ht="22.5" customHeight="1" x14ac:dyDescent="0.25">
      <c r="A1596" s="143" t="str">
        <f>AJ1596</f>
        <v>1512.</v>
      </c>
      <c r="B1596" s="71" t="s">
        <v>3059</v>
      </c>
      <c r="C1596" s="52">
        <v>1984</v>
      </c>
      <c r="D1596" s="220" t="s">
        <v>3015</v>
      </c>
      <c r="E1596" s="143" t="s">
        <v>3017</v>
      </c>
      <c r="F1596" s="52">
        <v>2</v>
      </c>
      <c r="G1596" s="52">
        <v>2</v>
      </c>
      <c r="H1596" s="145">
        <v>753.6</v>
      </c>
      <c r="I1596" s="145">
        <v>677.3</v>
      </c>
      <c r="J1596" s="145">
        <v>677.3</v>
      </c>
      <c r="K1596" s="3">
        <v>25</v>
      </c>
      <c r="L1596" s="145">
        <f>Q1596+S1596+U1596+W1596+Y1596+AA1596+AD1596+AE1596</f>
        <v>329667</v>
      </c>
      <c r="M1596" s="145"/>
      <c r="N1596" s="145"/>
      <c r="O1596" s="145"/>
      <c r="P1596" s="145">
        <f t="shared" si="456"/>
        <v>329667</v>
      </c>
      <c r="Q1596" s="145">
        <v>329667</v>
      </c>
      <c r="R1596" s="3"/>
      <c r="S1596" s="145"/>
      <c r="T1596" s="145"/>
      <c r="U1596" s="145"/>
      <c r="V1596" s="145"/>
      <c r="W1596" s="145"/>
      <c r="X1596" s="145"/>
      <c r="Y1596" s="145"/>
      <c r="Z1596" s="145"/>
      <c r="AA1596" s="145"/>
      <c r="AB1596" s="145"/>
      <c r="AC1596" s="145"/>
      <c r="AD1596" s="145"/>
      <c r="AE1596" s="145"/>
      <c r="AF1596" s="35">
        <v>2025</v>
      </c>
      <c r="AG1596" s="256"/>
      <c r="AH1596" s="29">
        <v>1512</v>
      </c>
      <c r="AI1596" s="29" t="s">
        <v>155</v>
      </c>
      <c r="AJ1596" s="29" t="str">
        <f t="shared" si="457"/>
        <v>1512.</v>
      </c>
      <c r="AL1596" s="29"/>
    </row>
    <row r="1597" spans="1:38" ht="22.5" customHeight="1" x14ac:dyDescent="0.25">
      <c r="A1597" s="143" t="str">
        <f>AJ1597</f>
        <v>1513.</v>
      </c>
      <c r="B1597" s="71" t="s">
        <v>3060</v>
      </c>
      <c r="C1597" s="52">
        <v>1982</v>
      </c>
      <c r="D1597" s="220" t="s">
        <v>3015</v>
      </c>
      <c r="E1597" s="143" t="s">
        <v>3016</v>
      </c>
      <c r="F1597" s="52">
        <v>5</v>
      </c>
      <c r="G1597" s="52">
        <v>6</v>
      </c>
      <c r="H1597" s="145">
        <v>5062.5</v>
      </c>
      <c r="I1597" s="145">
        <v>4705.2</v>
      </c>
      <c r="J1597" s="145">
        <v>4705.2</v>
      </c>
      <c r="K1597" s="3">
        <v>222</v>
      </c>
      <c r="L1597" s="145">
        <f>Q1597+S1597+U1597+W1597+Y1597+AA1597+AD1597+AE1597</f>
        <v>1047540</v>
      </c>
      <c r="M1597" s="145"/>
      <c r="N1597" s="145"/>
      <c r="O1597" s="145"/>
      <c r="P1597" s="145">
        <f t="shared" si="456"/>
        <v>1047540</v>
      </c>
      <c r="Q1597" s="145">
        <v>1047540</v>
      </c>
      <c r="R1597" s="3"/>
      <c r="S1597" s="145"/>
      <c r="T1597" s="145"/>
      <c r="U1597" s="145"/>
      <c r="V1597" s="145"/>
      <c r="W1597" s="145"/>
      <c r="X1597" s="145"/>
      <c r="Y1597" s="145"/>
      <c r="Z1597" s="145"/>
      <c r="AA1597" s="145"/>
      <c r="AB1597" s="145"/>
      <c r="AC1597" s="145"/>
      <c r="AD1597" s="145"/>
      <c r="AE1597" s="145"/>
      <c r="AF1597" s="35">
        <v>2025</v>
      </c>
      <c r="AG1597" s="259"/>
      <c r="AH1597" s="29">
        <v>1513</v>
      </c>
      <c r="AI1597" s="29" t="s">
        <v>155</v>
      </c>
      <c r="AJ1597" s="29" t="str">
        <f t="shared" si="457"/>
        <v>1513.</v>
      </c>
      <c r="AL1597" s="29"/>
    </row>
    <row r="1598" spans="1:38" s="65" customFormat="1" ht="22.5" customHeight="1" x14ac:dyDescent="0.25">
      <c r="A1598" s="146"/>
      <c r="B1598" s="74" t="s">
        <v>1215</v>
      </c>
      <c r="C1598" s="52"/>
      <c r="D1598" s="220"/>
      <c r="E1598" s="143"/>
      <c r="F1598" s="52"/>
      <c r="G1598" s="52"/>
      <c r="H1598" s="1">
        <f>SUM(H1599:H1664)</f>
        <v>62228.469999999994</v>
      </c>
      <c r="I1598" s="1">
        <f t="shared" ref="I1598:K1598" si="458">SUM(I1599:I1664)</f>
        <v>48628.020000000019</v>
      </c>
      <c r="J1598" s="1">
        <f t="shared" si="458"/>
        <v>48319.820000000014</v>
      </c>
      <c r="K1598" s="46">
        <f t="shared" si="458"/>
        <v>1997</v>
      </c>
      <c r="L1598" s="1">
        <f>SUM(L1599:L1664)</f>
        <v>123863052.55999999</v>
      </c>
      <c r="M1598" s="1"/>
      <c r="N1598" s="1"/>
      <c r="O1598" s="1"/>
      <c r="P1598" s="1">
        <f>L1598</f>
        <v>123863052.55999999</v>
      </c>
      <c r="Q1598" s="1">
        <f t="shared" ref="Q1598" si="459">SUM(Q1599:Q1664)</f>
        <v>38889156.100000001</v>
      </c>
      <c r="R1598" s="46"/>
      <c r="S1598" s="1"/>
      <c r="T1598" s="1">
        <f t="shared" ref="T1598:AA1598" si="460">SUM(T1599:T1664)</f>
        <v>9358.8000000000011</v>
      </c>
      <c r="U1598" s="1">
        <f t="shared" si="460"/>
        <v>70406252.399999991</v>
      </c>
      <c r="V1598" s="1">
        <f t="shared" si="460"/>
        <v>526</v>
      </c>
      <c r="W1598" s="1">
        <f t="shared" si="460"/>
        <v>1164564</v>
      </c>
      <c r="X1598" s="1">
        <f t="shared" si="460"/>
        <v>3739.06</v>
      </c>
      <c r="Y1598" s="1">
        <f t="shared" si="460"/>
        <v>11154989</v>
      </c>
      <c r="Z1598" s="1">
        <f t="shared" si="460"/>
        <v>839.78000000000009</v>
      </c>
      <c r="AA1598" s="1">
        <f t="shared" si="460"/>
        <v>2248091.06</v>
      </c>
      <c r="AB1598" s="1"/>
      <c r="AC1598" s="1"/>
      <c r="AD1598" s="1"/>
      <c r="AE1598" s="1"/>
      <c r="AF1598" s="202"/>
      <c r="AG1598" s="260"/>
    </row>
    <row r="1599" spans="1:38" ht="22.5" customHeight="1" x14ac:dyDescent="0.25">
      <c r="A1599" s="143" t="str">
        <f>AJ1599</f>
        <v>1514.</v>
      </c>
      <c r="B1599" s="71" t="s">
        <v>1404</v>
      </c>
      <c r="C1599" s="52">
        <v>1979</v>
      </c>
      <c r="D1599" s="220" t="s">
        <v>3015</v>
      </c>
      <c r="E1599" s="143" t="s">
        <v>3017</v>
      </c>
      <c r="F1599" s="52">
        <v>5</v>
      </c>
      <c r="G1599" s="52">
        <v>4</v>
      </c>
      <c r="H1599" s="145">
        <v>4598</v>
      </c>
      <c r="I1599" s="145">
        <v>3308.8</v>
      </c>
      <c r="J1599" s="145">
        <v>3308.8</v>
      </c>
      <c r="K1599" s="3">
        <v>136</v>
      </c>
      <c r="L1599" s="145">
        <f>Q1599+S1599+U1599+W1599+Y1599+AA1599+AD1599+AE1599</f>
        <v>8463124</v>
      </c>
      <c r="M1599" s="145"/>
      <c r="N1599" s="145"/>
      <c r="O1599" s="145"/>
      <c r="P1599" s="145">
        <f t="shared" si="456"/>
        <v>8463124</v>
      </c>
      <c r="Q1599" s="145">
        <v>8463124</v>
      </c>
      <c r="R1599" s="3"/>
      <c r="S1599" s="145"/>
      <c r="T1599" s="145"/>
      <c r="U1599" s="145"/>
      <c r="V1599" s="145"/>
      <c r="W1599" s="145"/>
      <c r="X1599" s="145"/>
      <c r="Y1599" s="145"/>
      <c r="Z1599" s="145"/>
      <c r="AA1599" s="145"/>
      <c r="AB1599" s="145"/>
      <c r="AC1599" s="145"/>
      <c r="AD1599" s="145"/>
      <c r="AE1599" s="145"/>
      <c r="AF1599" s="35">
        <v>2025</v>
      </c>
      <c r="AG1599" s="259"/>
      <c r="AH1599" s="29">
        <v>1514</v>
      </c>
      <c r="AI1599" s="29" t="s">
        <v>155</v>
      </c>
      <c r="AJ1599" s="29" t="str">
        <f>CONCATENATE(AH1599,AI1599)</f>
        <v>1514.</v>
      </c>
      <c r="AL1599" s="29"/>
    </row>
    <row r="1600" spans="1:38" ht="22.5" customHeight="1" x14ac:dyDescent="0.25">
      <c r="A1600" s="143" t="str">
        <f t="shared" ref="A1600:A1663" si="461">AJ1600</f>
        <v>1515.</v>
      </c>
      <c r="B1600" s="71" t="s">
        <v>1422</v>
      </c>
      <c r="C1600" s="52">
        <v>1965</v>
      </c>
      <c r="D1600" s="220" t="s">
        <v>3015</v>
      </c>
      <c r="E1600" s="143" t="s">
        <v>3017</v>
      </c>
      <c r="F1600" s="52">
        <v>2</v>
      </c>
      <c r="G1600" s="52">
        <v>1</v>
      </c>
      <c r="H1600" s="145">
        <v>324.39999999999998</v>
      </c>
      <c r="I1600" s="145">
        <v>304.2</v>
      </c>
      <c r="J1600" s="145">
        <v>304.2</v>
      </c>
      <c r="K1600" s="3">
        <v>14</v>
      </c>
      <c r="L1600" s="145">
        <f>Q1600+S1600+U1600+W1600+Y1600+AA1600+AD1600+AE1600</f>
        <v>35725</v>
      </c>
      <c r="M1600" s="145"/>
      <c r="N1600" s="145"/>
      <c r="O1600" s="145"/>
      <c r="P1600" s="145">
        <f t="shared" si="456"/>
        <v>35725</v>
      </c>
      <c r="Q1600" s="145">
        <v>35725</v>
      </c>
      <c r="R1600" s="3"/>
      <c r="S1600" s="145"/>
      <c r="T1600" s="145"/>
      <c r="U1600" s="145"/>
      <c r="V1600" s="145"/>
      <c r="W1600" s="145"/>
      <c r="X1600" s="145"/>
      <c r="Y1600" s="145"/>
      <c r="Z1600" s="145"/>
      <c r="AA1600" s="145"/>
      <c r="AB1600" s="145"/>
      <c r="AC1600" s="145"/>
      <c r="AD1600" s="145"/>
      <c r="AE1600" s="145"/>
      <c r="AF1600" s="35">
        <v>2025</v>
      </c>
      <c r="AG1600" s="256"/>
      <c r="AH1600" s="29">
        <v>1515</v>
      </c>
      <c r="AI1600" s="29" t="s">
        <v>155</v>
      </c>
      <c r="AJ1600" s="29" t="str">
        <f t="shared" ref="AJ1600:AJ1663" si="462">CONCATENATE(AH1600,AI1600)</f>
        <v>1515.</v>
      </c>
      <c r="AL1600" s="29"/>
    </row>
    <row r="1601" spans="1:38" ht="22.5" customHeight="1" x14ac:dyDescent="0.25">
      <c r="A1601" s="143" t="str">
        <f t="shared" si="461"/>
        <v>1516.</v>
      </c>
      <c r="B1601" s="71" t="s">
        <v>1400</v>
      </c>
      <c r="C1601" s="52">
        <v>1982</v>
      </c>
      <c r="D1601" s="220" t="s">
        <v>3015</v>
      </c>
      <c r="E1601" s="143" t="s">
        <v>3017</v>
      </c>
      <c r="F1601" s="52">
        <v>2</v>
      </c>
      <c r="G1601" s="52">
        <v>2</v>
      </c>
      <c r="H1601" s="145">
        <v>1344.72</v>
      </c>
      <c r="I1601" s="145">
        <v>754.4</v>
      </c>
      <c r="J1601" s="145">
        <v>754.4</v>
      </c>
      <c r="K1601" s="3">
        <v>25</v>
      </c>
      <c r="L1601" s="145">
        <f>Q1601+S1601+U1601+W1601+Y1601+AA1601+AD1601+AE1601</f>
        <v>1164564</v>
      </c>
      <c r="M1601" s="145"/>
      <c r="N1601" s="145"/>
      <c r="O1601" s="145"/>
      <c r="P1601" s="145">
        <f t="shared" si="456"/>
        <v>1164564</v>
      </c>
      <c r="Q1601" s="145"/>
      <c r="R1601" s="3"/>
      <c r="S1601" s="145"/>
      <c r="T1601" s="145"/>
      <c r="U1601" s="145"/>
      <c r="V1601" s="145">
        <v>526</v>
      </c>
      <c r="W1601" s="145">
        <f>V1601*2214</f>
        <v>1164564</v>
      </c>
      <c r="X1601" s="145"/>
      <c r="Y1601" s="145"/>
      <c r="Z1601" s="145"/>
      <c r="AA1601" s="145"/>
      <c r="AB1601" s="145"/>
      <c r="AC1601" s="145"/>
      <c r="AD1601" s="145"/>
      <c r="AE1601" s="145"/>
      <c r="AF1601" s="35">
        <v>2025</v>
      </c>
      <c r="AG1601" s="259"/>
      <c r="AH1601" s="29">
        <v>1516</v>
      </c>
      <c r="AI1601" s="29" t="s">
        <v>155</v>
      </c>
      <c r="AJ1601" s="29" t="str">
        <f t="shared" si="462"/>
        <v>1516.</v>
      </c>
      <c r="AL1601" s="29"/>
    </row>
    <row r="1602" spans="1:38" ht="22.5" customHeight="1" x14ac:dyDescent="0.25">
      <c r="A1602" s="143" t="str">
        <f t="shared" si="461"/>
        <v>1517.</v>
      </c>
      <c r="B1602" s="76" t="s">
        <v>675</v>
      </c>
      <c r="C1602" s="52">
        <v>1967</v>
      </c>
      <c r="D1602" s="220" t="s">
        <v>3015</v>
      </c>
      <c r="E1602" s="143" t="s">
        <v>3017</v>
      </c>
      <c r="F1602" s="52">
        <v>2</v>
      </c>
      <c r="G1602" s="52">
        <v>2</v>
      </c>
      <c r="H1602" s="145">
        <v>546</v>
      </c>
      <c r="I1602" s="145">
        <v>473.8</v>
      </c>
      <c r="J1602" s="145">
        <v>473.8</v>
      </c>
      <c r="K1602" s="3">
        <v>21</v>
      </c>
      <c r="L1602" s="145">
        <f>Q1602+S1602+U1602+W1602+Y1602+AA1602+AD1602+AE1602</f>
        <v>107175</v>
      </c>
      <c r="M1602" s="145"/>
      <c r="N1602" s="145"/>
      <c r="O1602" s="145"/>
      <c r="P1602" s="145">
        <f t="shared" si="456"/>
        <v>107175</v>
      </c>
      <c r="Q1602" s="145">
        <v>107175</v>
      </c>
      <c r="R1602" s="3"/>
      <c r="S1602" s="145"/>
      <c r="T1602" s="145"/>
      <c r="U1602" s="145"/>
      <c r="V1602" s="145"/>
      <c r="W1602" s="145"/>
      <c r="X1602" s="145"/>
      <c r="Y1602" s="145"/>
      <c r="Z1602" s="145"/>
      <c r="AA1602" s="145"/>
      <c r="AB1602" s="145"/>
      <c r="AC1602" s="145"/>
      <c r="AD1602" s="145"/>
      <c r="AE1602" s="145"/>
      <c r="AF1602" s="35">
        <v>2025</v>
      </c>
      <c r="AG1602" s="256"/>
      <c r="AH1602" s="29">
        <v>1517</v>
      </c>
      <c r="AI1602" s="29" t="s">
        <v>155</v>
      </c>
      <c r="AJ1602" s="29" t="str">
        <f t="shared" si="462"/>
        <v>1517.</v>
      </c>
      <c r="AL1602" s="29"/>
    </row>
    <row r="1603" spans="1:38" ht="22.5" customHeight="1" x14ac:dyDescent="0.25">
      <c r="A1603" s="143" t="str">
        <f t="shared" si="461"/>
        <v>1518.</v>
      </c>
      <c r="B1603" s="71" t="s">
        <v>1418</v>
      </c>
      <c r="C1603" s="52">
        <v>1983</v>
      </c>
      <c r="D1603" s="220" t="s">
        <v>3015</v>
      </c>
      <c r="E1603" s="143" t="s">
        <v>3016</v>
      </c>
      <c r="F1603" s="52">
        <v>2</v>
      </c>
      <c r="G1603" s="52">
        <v>1</v>
      </c>
      <c r="H1603" s="145">
        <v>745.7</v>
      </c>
      <c r="I1603" s="145">
        <v>438.9</v>
      </c>
      <c r="J1603" s="145">
        <v>438.9</v>
      </c>
      <c r="K1603" s="3">
        <v>15</v>
      </c>
      <c r="L1603" s="145">
        <f>Q1603+S1603+U1603+W1603+Y1603+AA1603+AD1603+AE1603</f>
        <v>506501.24</v>
      </c>
      <c r="M1603" s="145"/>
      <c r="N1603" s="145"/>
      <c r="O1603" s="145"/>
      <c r="P1603" s="145">
        <f t="shared" si="456"/>
        <v>506501.24</v>
      </c>
      <c r="Q1603" s="145"/>
      <c r="R1603" s="3"/>
      <c r="S1603" s="145"/>
      <c r="T1603" s="145"/>
      <c r="U1603" s="145"/>
      <c r="V1603" s="145"/>
      <c r="W1603" s="145"/>
      <c r="X1603" s="145">
        <v>356.44</v>
      </c>
      <c r="Y1603" s="145">
        <f>X1603*1421</f>
        <v>506501.24</v>
      </c>
      <c r="Z1603" s="145"/>
      <c r="AA1603" s="145"/>
      <c r="AB1603" s="145"/>
      <c r="AC1603" s="145"/>
      <c r="AD1603" s="145"/>
      <c r="AE1603" s="145"/>
      <c r="AF1603" s="35">
        <v>2025</v>
      </c>
      <c r="AG1603" s="259"/>
      <c r="AH1603" s="29">
        <v>1518</v>
      </c>
      <c r="AI1603" s="29" t="s">
        <v>155</v>
      </c>
      <c r="AJ1603" s="29" t="str">
        <f t="shared" si="462"/>
        <v>1518.</v>
      </c>
      <c r="AL1603" s="29"/>
    </row>
    <row r="1604" spans="1:38" ht="22.5" customHeight="1" x14ac:dyDescent="0.25">
      <c r="A1604" s="143" t="str">
        <f t="shared" si="461"/>
        <v>1519.</v>
      </c>
      <c r="B1604" s="71" t="s">
        <v>1398</v>
      </c>
      <c r="C1604" s="52">
        <v>1958</v>
      </c>
      <c r="D1604" s="220" t="s">
        <v>3015</v>
      </c>
      <c r="E1604" s="143" t="s">
        <v>3017</v>
      </c>
      <c r="F1604" s="52">
        <v>2</v>
      </c>
      <c r="G1604" s="52">
        <v>1</v>
      </c>
      <c r="H1604" s="145">
        <v>484.2</v>
      </c>
      <c r="I1604" s="145">
        <v>443.4</v>
      </c>
      <c r="J1604" s="145">
        <v>443.4</v>
      </c>
      <c r="K1604" s="3">
        <v>18</v>
      </c>
      <c r="L1604" s="145">
        <f t="shared" ref="L1604" si="463">Q1604+S1604+U1604+W1604+Y1604+AA1604+AD1604+AE1604</f>
        <v>649760</v>
      </c>
      <c r="M1604" s="145"/>
      <c r="N1604" s="145"/>
      <c r="O1604" s="145"/>
      <c r="P1604" s="145">
        <f t="shared" ref="P1604" si="464">L1604</f>
        <v>649760</v>
      </c>
      <c r="Q1604" s="145">
        <v>649760</v>
      </c>
      <c r="R1604" s="3"/>
      <c r="S1604" s="145"/>
      <c r="T1604" s="145"/>
      <c r="U1604" s="145"/>
      <c r="V1604" s="145"/>
      <c r="W1604" s="145"/>
      <c r="X1604" s="145"/>
      <c r="Y1604" s="145"/>
      <c r="Z1604" s="145"/>
      <c r="AA1604" s="145"/>
      <c r="AB1604" s="145"/>
      <c r="AC1604" s="145"/>
      <c r="AD1604" s="145"/>
      <c r="AE1604" s="145"/>
      <c r="AF1604" s="35">
        <v>2025</v>
      </c>
      <c r="AG1604" s="259"/>
      <c r="AH1604" s="29">
        <v>1519</v>
      </c>
      <c r="AI1604" s="29" t="s">
        <v>155</v>
      </c>
      <c r="AJ1604" s="29" t="str">
        <f t="shared" si="462"/>
        <v>1519.</v>
      </c>
      <c r="AL1604" s="29"/>
    </row>
    <row r="1605" spans="1:38" ht="22.5" customHeight="1" x14ac:dyDescent="0.25">
      <c r="A1605" s="143" t="str">
        <f t="shared" si="461"/>
        <v>1520.</v>
      </c>
      <c r="B1605" s="75" t="s">
        <v>680</v>
      </c>
      <c r="C1605" s="52">
        <v>1968</v>
      </c>
      <c r="D1605" s="220" t="s">
        <v>3015</v>
      </c>
      <c r="E1605" s="143" t="s">
        <v>3017</v>
      </c>
      <c r="F1605" s="52">
        <v>2</v>
      </c>
      <c r="G1605" s="52">
        <v>2</v>
      </c>
      <c r="H1605" s="145">
        <v>497.4</v>
      </c>
      <c r="I1605" s="145">
        <v>288.10000000000002</v>
      </c>
      <c r="J1605" s="145">
        <v>288.10000000000002</v>
      </c>
      <c r="K1605" s="3">
        <v>10</v>
      </c>
      <c r="L1605" s="145">
        <f t="shared" ref="L1605:L1636" si="465">Q1605+S1605+U1605+W1605+Y1605+AA1605+AD1605+AE1605</f>
        <v>71450</v>
      </c>
      <c r="M1605" s="145"/>
      <c r="N1605" s="145"/>
      <c r="O1605" s="145"/>
      <c r="P1605" s="145">
        <f t="shared" ref="P1605:P1636" si="466">L1605</f>
        <v>71450</v>
      </c>
      <c r="Q1605" s="145">
        <v>71450</v>
      </c>
      <c r="R1605" s="3"/>
      <c r="S1605" s="145"/>
      <c r="T1605" s="145"/>
      <c r="U1605" s="145"/>
      <c r="V1605" s="145"/>
      <c r="W1605" s="145"/>
      <c r="X1605" s="145"/>
      <c r="Y1605" s="145"/>
      <c r="Z1605" s="145"/>
      <c r="AA1605" s="145"/>
      <c r="AB1605" s="145"/>
      <c r="AC1605" s="145"/>
      <c r="AD1605" s="145"/>
      <c r="AE1605" s="145"/>
      <c r="AF1605" s="35">
        <v>2025</v>
      </c>
      <c r="AG1605" s="259"/>
      <c r="AH1605" s="29">
        <v>1520</v>
      </c>
      <c r="AI1605" s="29" t="s">
        <v>155</v>
      </c>
      <c r="AJ1605" s="29" t="str">
        <f t="shared" si="462"/>
        <v>1520.</v>
      </c>
      <c r="AL1605" s="29"/>
    </row>
    <row r="1606" spans="1:38" ht="22.5" customHeight="1" x14ac:dyDescent="0.25">
      <c r="A1606" s="143" t="str">
        <f t="shared" si="461"/>
        <v>1521.</v>
      </c>
      <c r="B1606" s="75" t="s">
        <v>681</v>
      </c>
      <c r="C1606" s="52">
        <v>1965</v>
      </c>
      <c r="D1606" s="220" t="s">
        <v>3015</v>
      </c>
      <c r="E1606" s="143" t="s">
        <v>3017</v>
      </c>
      <c r="F1606" s="52">
        <v>2</v>
      </c>
      <c r="G1606" s="52">
        <v>1</v>
      </c>
      <c r="H1606" s="145">
        <v>370.5</v>
      </c>
      <c r="I1606" s="145">
        <v>247.9</v>
      </c>
      <c r="J1606" s="145">
        <v>247.9</v>
      </c>
      <c r="K1606" s="3">
        <v>13</v>
      </c>
      <c r="L1606" s="145">
        <f t="shared" si="465"/>
        <v>140542.5</v>
      </c>
      <c r="M1606" s="145"/>
      <c r="N1606" s="145"/>
      <c r="O1606" s="145"/>
      <c r="P1606" s="145">
        <f t="shared" si="466"/>
        <v>140542.5</v>
      </c>
      <c r="Q1606" s="145"/>
      <c r="R1606" s="3"/>
      <c r="S1606" s="145"/>
      <c r="T1606" s="145"/>
      <c r="U1606" s="145"/>
      <c r="V1606" s="145"/>
      <c r="W1606" s="145"/>
      <c r="X1606" s="145"/>
      <c r="Y1606" s="145"/>
      <c r="Z1606" s="145">
        <v>52.5</v>
      </c>
      <c r="AA1606" s="145">
        <f>Z1606*2677</f>
        <v>140542.5</v>
      </c>
      <c r="AB1606" s="145"/>
      <c r="AC1606" s="145"/>
      <c r="AD1606" s="145"/>
      <c r="AE1606" s="145"/>
      <c r="AF1606" s="35">
        <v>2025</v>
      </c>
      <c r="AG1606" s="259"/>
      <c r="AH1606" s="29">
        <v>1521</v>
      </c>
      <c r="AI1606" s="29" t="s">
        <v>155</v>
      </c>
      <c r="AJ1606" s="29" t="str">
        <f t="shared" si="462"/>
        <v>1521.</v>
      </c>
      <c r="AL1606" s="29"/>
    </row>
    <row r="1607" spans="1:38" ht="22.5" customHeight="1" x14ac:dyDescent="0.25">
      <c r="A1607" s="143" t="str">
        <f t="shared" si="461"/>
        <v>1522.</v>
      </c>
      <c r="B1607" s="75" t="s">
        <v>682</v>
      </c>
      <c r="C1607" s="52">
        <v>1965</v>
      </c>
      <c r="D1607" s="220" t="s">
        <v>3015</v>
      </c>
      <c r="E1607" s="143" t="s">
        <v>3017</v>
      </c>
      <c r="F1607" s="52">
        <v>2</v>
      </c>
      <c r="G1607" s="52">
        <v>2</v>
      </c>
      <c r="H1607" s="145">
        <v>759.07</v>
      </c>
      <c r="I1607" s="145">
        <v>666.4</v>
      </c>
      <c r="J1607" s="145">
        <v>666.4</v>
      </c>
      <c r="K1607" s="3">
        <v>40</v>
      </c>
      <c r="L1607" s="145">
        <f t="shared" si="465"/>
        <v>2042737.2</v>
      </c>
      <c r="M1607" s="145"/>
      <c r="N1607" s="145"/>
      <c r="O1607" s="145"/>
      <c r="P1607" s="145">
        <f t="shared" si="466"/>
        <v>2042737.2</v>
      </c>
      <c r="Q1607" s="145"/>
      <c r="R1607" s="3"/>
      <c r="S1607" s="145"/>
      <c r="T1607" s="145"/>
      <c r="U1607" s="145"/>
      <c r="V1607" s="145"/>
      <c r="W1607" s="145"/>
      <c r="X1607" s="145">
        <v>648.9</v>
      </c>
      <c r="Y1607" s="145">
        <f>X1607*3148</f>
        <v>2042737.2</v>
      </c>
      <c r="Z1607" s="145"/>
      <c r="AA1607" s="145"/>
      <c r="AB1607" s="145"/>
      <c r="AC1607" s="145"/>
      <c r="AD1607" s="145"/>
      <c r="AE1607" s="145"/>
      <c r="AF1607" s="35">
        <v>2025</v>
      </c>
      <c r="AG1607" s="259"/>
      <c r="AH1607" s="29">
        <v>1522</v>
      </c>
      <c r="AI1607" s="29" t="s">
        <v>155</v>
      </c>
      <c r="AJ1607" s="29" t="str">
        <f t="shared" si="462"/>
        <v>1522.</v>
      </c>
      <c r="AL1607" s="29"/>
    </row>
    <row r="1608" spans="1:38" ht="22.5" customHeight="1" x14ac:dyDescent="0.25">
      <c r="A1608" s="143" t="str">
        <f t="shared" si="461"/>
        <v>1523.</v>
      </c>
      <c r="B1608" s="75" t="s">
        <v>683</v>
      </c>
      <c r="C1608" s="52">
        <v>1972</v>
      </c>
      <c r="D1608" s="220" t="s">
        <v>3015</v>
      </c>
      <c r="E1608" s="143" t="s">
        <v>3017</v>
      </c>
      <c r="F1608" s="52">
        <v>2</v>
      </c>
      <c r="G1608" s="52">
        <v>2</v>
      </c>
      <c r="H1608" s="145">
        <v>537.9</v>
      </c>
      <c r="I1608" s="145">
        <v>498.4</v>
      </c>
      <c r="J1608" s="145">
        <v>498.4</v>
      </c>
      <c r="K1608" s="3">
        <v>24</v>
      </c>
      <c r="L1608" s="145">
        <f t="shared" si="465"/>
        <v>71450</v>
      </c>
      <c r="M1608" s="145"/>
      <c r="N1608" s="145"/>
      <c r="O1608" s="145"/>
      <c r="P1608" s="145">
        <f t="shared" si="466"/>
        <v>71450</v>
      </c>
      <c r="Q1608" s="145">
        <v>71450</v>
      </c>
      <c r="R1608" s="3"/>
      <c r="S1608" s="145"/>
      <c r="T1608" s="145"/>
      <c r="U1608" s="145"/>
      <c r="V1608" s="145"/>
      <c r="W1608" s="145"/>
      <c r="X1608" s="145"/>
      <c r="Y1608" s="145"/>
      <c r="Z1608" s="145"/>
      <c r="AA1608" s="145"/>
      <c r="AB1608" s="145"/>
      <c r="AC1608" s="145"/>
      <c r="AD1608" s="145"/>
      <c r="AE1608" s="145"/>
      <c r="AF1608" s="35">
        <v>2025</v>
      </c>
      <c r="AG1608" s="259"/>
      <c r="AH1608" s="29">
        <v>1523</v>
      </c>
      <c r="AI1608" s="29" t="s">
        <v>155</v>
      </c>
      <c r="AJ1608" s="29" t="str">
        <f t="shared" si="462"/>
        <v>1523.</v>
      </c>
      <c r="AL1608" s="29"/>
    </row>
    <row r="1609" spans="1:38" ht="22.5" customHeight="1" x14ac:dyDescent="0.25">
      <c r="A1609" s="143" t="str">
        <f t="shared" si="461"/>
        <v>1524.</v>
      </c>
      <c r="B1609" s="75" t="s">
        <v>689</v>
      </c>
      <c r="C1609" s="52">
        <v>1976</v>
      </c>
      <c r="D1609" s="220" t="s">
        <v>3015</v>
      </c>
      <c r="E1609" s="143" t="s">
        <v>3016</v>
      </c>
      <c r="F1609" s="52">
        <v>2</v>
      </c>
      <c r="G1609" s="52">
        <v>2</v>
      </c>
      <c r="H1609" s="145">
        <v>1362.6</v>
      </c>
      <c r="I1609" s="145">
        <v>758.3</v>
      </c>
      <c r="J1609" s="145">
        <v>758.3</v>
      </c>
      <c r="K1609" s="3">
        <v>25</v>
      </c>
      <c r="L1609" s="145">
        <f t="shared" si="465"/>
        <v>4814720</v>
      </c>
      <c r="M1609" s="145"/>
      <c r="N1609" s="145"/>
      <c r="O1609" s="145"/>
      <c r="P1609" s="145">
        <f t="shared" si="466"/>
        <v>4814720</v>
      </c>
      <c r="Q1609" s="145"/>
      <c r="R1609" s="3"/>
      <c r="S1609" s="145"/>
      <c r="T1609" s="145">
        <v>640</v>
      </c>
      <c r="U1609" s="145">
        <f>T1609*7523</f>
        <v>4814720</v>
      </c>
      <c r="V1609" s="145"/>
      <c r="W1609" s="145"/>
      <c r="X1609" s="145"/>
      <c r="Y1609" s="145"/>
      <c r="Z1609" s="145"/>
      <c r="AA1609" s="145"/>
      <c r="AB1609" s="145"/>
      <c r="AC1609" s="145"/>
      <c r="AD1609" s="145"/>
      <c r="AE1609" s="145"/>
      <c r="AF1609" s="35">
        <v>2025</v>
      </c>
      <c r="AG1609" s="259"/>
      <c r="AH1609" s="29">
        <v>1524</v>
      </c>
      <c r="AI1609" s="29" t="s">
        <v>155</v>
      </c>
      <c r="AJ1609" s="29" t="str">
        <f t="shared" si="462"/>
        <v>1524.</v>
      </c>
      <c r="AL1609" s="29"/>
    </row>
    <row r="1610" spans="1:38" ht="22.5" customHeight="1" x14ac:dyDescent="0.25">
      <c r="A1610" s="143" t="str">
        <f t="shared" si="461"/>
        <v>1525.</v>
      </c>
      <c r="B1610" s="75" t="s">
        <v>1101</v>
      </c>
      <c r="C1610" s="52">
        <v>1970</v>
      </c>
      <c r="D1610" s="220" t="s">
        <v>3015</v>
      </c>
      <c r="E1610" s="143" t="s">
        <v>3017</v>
      </c>
      <c r="F1610" s="52">
        <v>2</v>
      </c>
      <c r="G1610" s="52">
        <v>2</v>
      </c>
      <c r="H1610" s="145">
        <v>912.4</v>
      </c>
      <c r="I1610" s="145">
        <v>491.6</v>
      </c>
      <c r="J1610" s="145">
        <v>491.6</v>
      </c>
      <c r="K1610" s="3">
        <v>23</v>
      </c>
      <c r="L1610" s="145">
        <f t="shared" si="465"/>
        <v>525504</v>
      </c>
      <c r="M1610" s="145"/>
      <c r="N1610" s="145"/>
      <c r="O1610" s="145"/>
      <c r="P1610" s="145">
        <f t="shared" si="466"/>
        <v>525504</v>
      </c>
      <c r="Q1610" s="145">
        <v>525504</v>
      </c>
      <c r="R1610" s="3"/>
      <c r="S1610" s="145"/>
      <c r="T1610" s="145"/>
      <c r="U1610" s="145"/>
      <c r="V1610" s="145"/>
      <c r="W1610" s="145"/>
      <c r="X1610" s="145"/>
      <c r="Y1610" s="145"/>
      <c r="Z1610" s="145"/>
      <c r="AA1610" s="145"/>
      <c r="AB1610" s="145"/>
      <c r="AC1610" s="145"/>
      <c r="AD1610" s="145"/>
      <c r="AE1610" s="145"/>
      <c r="AF1610" s="35">
        <v>2025</v>
      </c>
      <c r="AG1610" s="259"/>
      <c r="AH1610" s="29">
        <v>1525</v>
      </c>
      <c r="AI1610" s="29" t="s">
        <v>155</v>
      </c>
      <c r="AJ1610" s="29" t="str">
        <f t="shared" si="462"/>
        <v>1525.</v>
      </c>
      <c r="AL1610" s="29"/>
    </row>
    <row r="1611" spans="1:38" ht="22.5" customHeight="1" x14ac:dyDescent="0.25">
      <c r="A1611" s="143" t="str">
        <f t="shared" si="461"/>
        <v>1526.</v>
      </c>
      <c r="B1611" s="75" t="s">
        <v>690</v>
      </c>
      <c r="C1611" s="52">
        <v>1980</v>
      </c>
      <c r="D1611" s="220" t="s">
        <v>3015</v>
      </c>
      <c r="E1611" s="143" t="s">
        <v>3017</v>
      </c>
      <c r="F1611" s="52">
        <v>2</v>
      </c>
      <c r="G1611" s="52">
        <v>2</v>
      </c>
      <c r="H1611" s="145">
        <v>797.7</v>
      </c>
      <c r="I1611" s="145">
        <v>731.8</v>
      </c>
      <c r="J1611" s="145">
        <v>731.8</v>
      </c>
      <c r="K1611" s="3">
        <v>21</v>
      </c>
      <c r="L1611" s="145">
        <f t="shared" si="465"/>
        <v>4762059</v>
      </c>
      <c r="M1611" s="145"/>
      <c r="N1611" s="145"/>
      <c r="O1611" s="145"/>
      <c r="P1611" s="145">
        <f t="shared" si="466"/>
        <v>4762059</v>
      </c>
      <c r="Q1611" s="145"/>
      <c r="R1611" s="3"/>
      <c r="S1611" s="145"/>
      <c r="T1611" s="145">
        <v>633</v>
      </c>
      <c r="U1611" s="145">
        <f>T1611*7523</f>
        <v>4762059</v>
      </c>
      <c r="V1611" s="145"/>
      <c r="W1611" s="145"/>
      <c r="X1611" s="145"/>
      <c r="Y1611" s="145"/>
      <c r="Z1611" s="145"/>
      <c r="AA1611" s="145"/>
      <c r="AB1611" s="145"/>
      <c r="AC1611" s="145"/>
      <c r="AD1611" s="145"/>
      <c r="AE1611" s="145"/>
      <c r="AF1611" s="35">
        <v>2025</v>
      </c>
      <c r="AG1611" s="259"/>
      <c r="AH1611" s="29">
        <v>1526</v>
      </c>
      <c r="AI1611" s="29" t="s">
        <v>155</v>
      </c>
      <c r="AJ1611" s="29" t="str">
        <f t="shared" si="462"/>
        <v>1526.</v>
      </c>
      <c r="AL1611" s="29"/>
    </row>
    <row r="1612" spans="1:38" ht="22.5" customHeight="1" x14ac:dyDescent="0.25">
      <c r="A1612" s="143" t="str">
        <f t="shared" si="461"/>
        <v>1527.</v>
      </c>
      <c r="B1612" s="71" t="s">
        <v>1402</v>
      </c>
      <c r="C1612" s="52">
        <v>1982</v>
      </c>
      <c r="D1612" s="220" t="s">
        <v>3015</v>
      </c>
      <c r="E1612" s="143" t="s">
        <v>3017</v>
      </c>
      <c r="F1612" s="52">
        <v>2</v>
      </c>
      <c r="G1612" s="52">
        <v>2</v>
      </c>
      <c r="H1612" s="145">
        <v>1146.4000000000001</v>
      </c>
      <c r="I1612" s="145">
        <v>988.4</v>
      </c>
      <c r="J1612" s="145">
        <v>988.4</v>
      </c>
      <c r="K1612" s="3">
        <v>30</v>
      </c>
      <c r="L1612" s="145">
        <f t="shared" si="465"/>
        <v>7282264</v>
      </c>
      <c r="M1612" s="145"/>
      <c r="N1612" s="145"/>
      <c r="O1612" s="145"/>
      <c r="P1612" s="145">
        <f t="shared" si="466"/>
        <v>7282264</v>
      </c>
      <c r="Q1612" s="145"/>
      <c r="R1612" s="3"/>
      <c r="S1612" s="145"/>
      <c r="T1612" s="145">
        <v>968</v>
      </c>
      <c r="U1612" s="145">
        <f>T1612*7523</f>
        <v>7282264</v>
      </c>
      <c r="V1612" s="145"/>
      <c r="W1612" s="145"/>
      <c r="X1612" s="145"/>
      <c r="Y1612" s="145"/>
      <c r="Z1612" s="145"/>
      <c r="AA1612" s="145"/>
      <c r="AB1612" s="145"/>
      <c r="AC1612" s="145"/>
      <c r="AD1612" s="145"/>
      <c r="AE1612" s="145"/>
      <c r="AF1612" s="35">
        <v>2025</v>
      </c>
      <c r="AG1612" s="259"/>
      <c r="AH1612" s="29">
        <v>1527</v>
      </c>
      <c r="AI1612" s="29" t="s">
        <v>155</v>
      </c>
      <c r="AJ1612" s="29" t="str">
        <f t="shared" si="462"/>
        <v>1527.</v>
      </c>
      <c r="AL1612" s="29"/>
    </row>
    <row r="1613" spans="1:38" ht="22.5" customHeight="1" x14ac:dyDescent="0.25">
      <c r="A1613" s="143" t="str">
        <f t="shared" si="461"/>
        <v>1528.</v>
      </c>
      <c r="B1613" s="75" t="s">
        <v>691</v>
      </c>
      <c r="C1613" s="52">
        <v>1977</v>
      </c>
      <c r="D1613" s="220" t="s">
        <v>3015</v>
      </c>
      <c r="E1613" s="143" t="s">
        <v>3016</v>
      </c>
      <c r="F1613" s="52">
        <v>2</v>
      </c>
      <c r="G1613" s="52">
        <v>2</v>
      </c>
      <c r="H1613" s="145">
        <v>802.3</v>
      </c>
      <c r="I1613" s="145">
        <v>737.1</v>
      </c>
      <c r="J1613" s="145">
        <v>737.1</v>
      </c>
      <c r="K1613" s="3">
        <v>38</v>
      </c>
      <c r="L1613" s="145">
        <f t="shared" si="465"/>
        <v>3439460.1</v>
      </c>
      <c r="M1613" s="145"/>
      <c r="N1613" s="145"/>
      <c r="O1613" s="145"/>
      <c r="P1613" s="145">
        <f t="shared" si="466"/>
        <v>3439460.1</v>
      </c>
      <c r="Q1613" s="145">
        <v>3439460.1</v>
      </c>
      <c r="R1613" s="3"/>
      <c r="S1613" s="145"/>
      <c r="T1613" s="145"/>
      <c r="U1613" s="145"/>
      <c r="V1613" s="145"/>
      <c r="W1613" s="145"/>
      <c r="X1613" s="145"/>
      <c r="Y1613" s="145"/>
      <c r="Z1613" s="145"/>
      <c r="AA1613" s="145"/>
      <c r="AB1613" s="145"/>
      <c r="AC1613" s="145"/>
      <c r="AD1613" s="145"/>
      <c r="AE1613" s="145"/>
      <c r="AF1613" s="35">
        <v>2025</v>
      </c>
      <c r="AG1613" s="259"/>
      <c r="AH1613" s="29">
        <v>1528</v>
      </c>
      <c r="AI1613" s="29" t="s">
        <v>155</v>
      </c>
      <c r="AJ1613" s="29" t="str">
        <f t="shared" si="462"/>
        <v>1528.</v>
      </c>
      <c r="AL1613" s="29"/>
    </row>
    <row r="1614" spans="1:38" ht="22.5" customHeight="1" x14ac:dyDescent="0.25">
      <c r="A1614" s="143" t="str">
        <f t="shared" si="461"/>
        <v>1529.</v>
      </c>
      <c r="B1614" s="71" t="s">
        <v>1403</v>
      </c>
      <c r="C1614" s="52">
        <v>1985</v>
      </c>
      <c r="D1614" s="220" t="s">
        <v>3015</v>
      </c>
      <c r="E1614" s="143" t="s">
        <v>3017</v>
      </c>
      <c r="F1614" s="52">
        <v>2</v>
      </c>
      <c r="G1614" s="52">
        <v>2</v>
      </c>
      <c r="H1614" s="145">
        <v>556.29999999999995</v>
      </c>
      <c r="I1614" s="145">
        <v>314.39999999999998</v>
      </c>
      <c r="J1614" s="145">
        <v>314.39999999999998</v>
      </c>
      <c r="K1614" s="3">
        <v>8</v>
      </c>
      <c r="L1614" s="145">
        <f t="shared" si="465"/>
        <v>3701316</v>
      </c>
      <c r="M1614" s="145"/>
      <c r="N1614" s="145"/>
      <c r="O1614" s="145"/>
      <c r="P1614" s="145">
        <f t="shared" si="466"/>
        <v>3701316</v>
      </c>
      <c r="Q1614" s="145"/>
      <c r="R1614" s="3"/>
      <c r="S1614" s="145"/>
      <c r="T1614" s="145">
        <v>492</v>
      </c>
      <c r="U1614" s="145">
        <f>T1614*7523</f>
        <v>3701316</v>
      </c>
      <c r="V1614" s="145"/>
      <c r="W1614" s="145"/>
      <c r="X1614" s="145"/>
      <c r="Y1614" s="145"/>
      <c r="Z1614" s="145"/>
      <c r="AA1614" s="145"/>
      <c r="AB1614" s="145"/>
      <c r="AC1614" s="145"/>
      <c r="AD1614" s="145"/>
      <c r="AE1614" s="145"/>
      <c r="AF1614" s="35">
        <v>2025</v>
      </c>
      <c r="AG1614" s="259"/>
      <c r="AH1614" s="29">
        <v>1529</v>
      </c>
      <c r="AI1614" s="29" t="s">
        <v>155</v>
      </c>
      <c r="AJ1614" s="29" t="str">
        <f t="shared" si="462"/>
        <v>1529.</v>
      </c>
      <c r="AL1614" s="29"/>
    </row>
    <row r="1615" spans="1:38" ht="22.5" customHeight="1" x14ac:dyDescent="0.25">
      <c r="A1615" s="143" t="str">
        <f t="shared" si="461"/>
        <v>1530.</v>
      </c>
      <c r="B1615" s="75" t="s">
        <v>692</v>
      </c>
      <c r="C1615" s="52">
        <v>1979</v>
      </c>
      <c r="D1615" s="220" t="s">
        <v>3015</v>
      </c>
      <c r="E1615" s="143" t="s">
        <v>3017</v>
      </c>
      <c r="F1615" s="52">
        <v>2</v>
      </c>
      <c r="G1615" s="52">
        <v>2</v>
      </c>
      <c r="H1615" s="145">
        <v>806.87</v>
      </c>
      <c r="I1615" s="145">
        <v>741.4</v>
      </c>
      <c r="J1615" s="145">
        <v>741.4</v>
      </c>
      <c r="K1615" s="3">
        <v>30</v>
      </c>
      <c r="L1615" s="145">
        <f t="shared" si="465"/>
        <v>1494448</v>
      </c>
      <c r="M1615" s="145"/>
      <c r="N1615" s="145"/>
      <c r="O1615" s="145"/>
      <c r="P1615" s="145">
        <f t="shared" si="466"/>
        <v>1494448</v>
      </c>
      <c r="Q1615" s="145">
        <v>1494448</v>
      </c>
      <c r="R1615" s="3"/>
      <c r="S1615" s="145"/>
      <c r="T1615" s="145"/>
      <c r="U1615" s="145"/>
      <c r="V1615" s="145"/>
      <c r="W1615" s="145"/>
      <c r="X1615" s="145"/>
      <c r="Y1615" s="145"/>
      <c r="Z1615" s="145"/>
      <c r="AA1615" s="145"/>
      <c r="AB1615" s="145"/>
      <c r="AC1615" s="145"/>
      <c r="AD1615" s="145"/>
      <c r="AE1615" s="145"/>
      <c r="AF1615" s="35">
        <v>2025</v>
      </c>
      <c r="AG1615" s="259"/>
      <c r="AH1615" s="29">
        <v>1530</v>
      </c>
      <c r="AI1615" s="29" t="s">
        <v>155</v>
      </c>
      <c r="AJ1615" s="29" t="str">
        <f t="shared" si="462"/>
        <v>1530.</v>
      </c>
      <c r="AL1615" s="29"/>
    </row>
    <row r="1616" spans="1:38" ht="24.75" customHeight="1" x14ac:dyDescent="0.25">
      <c r="A1616" s="143" t="str">
        <f t="shared" si="461"/>
        <v>1531.</v>
      </c>
      <c r="B1616" s="71" t="s">
        <v>1406</v>
      </c>
      <c r="C1616" s="52">
        <v>1961</v>
      </c>
      <c r="D1616" s="220" t="s">
        <v>3015</v>
      </c>
      <c r="E1616" s="143" t="s">
        <v>3017</v>
      </c>
      <c r="F1616" s="52">
        <v>2</v>
      </c>
      <c r="G1616" s="52">
        <v>1</v>
      </c>
      <c r="H1616" s="145">
        <v>315.60000000000002</v>
      </c>
      <c r="I1616" s="145">
        <v>283</v>
      </c>
      <c r="J1616" s="145">
        <v>283</v>
      </c>
      <c r="K1616" s="3">
        <v>8</v>
      </c>
      <c r="L1616" s="145">
        <f t="shared" si="465"/>
        <v>2021797</v>
      </c>
      <c r="M1616" s="145"/>
      <c r="N1616" s="145"/>
      <c r="O1616" s="145"/>
      <c r="P1616" s="145">
        <f t="shared" si="466"/>
        <v>2021797</v>
      </c>
      <c r="Q1616" s="145">
        <v>35725</v>
      </c>
      <c r="R1616" s="3"/>
      <c r="S1616" s="145"/>
      <c r="T1616" s="145">
        <v>264</v>
      </c>
      <c r="U1616" s="145">
        <f>T1616*7523</f>
        <v>1986072</v>
      </c>
      <c r="V1616" s="145"/>
      <c r="W1616" s="145"/>
      <c r="X1616" s="145"/>
      <c r="Y1616" s="145"/>
      <c r="Z1616" s="145"/>
      <c r="AA1616" s="145"/>
      <c r="AB1616" s="145"/>
      <c r="AC1616" s="145"/>
      <c r="AD1616" s="145"/>
      <c r="AE1616" s="145"/>
      <c r="AF1616" s="35">
        <v>2025</v>
      </c>
      <c r="AG1616" s="259"/>
      <c r="AH1616" s="29">
        <v>1531</v>
      </c>
      <c r="AI1616" s="29" t="s">
        <v>155</v>
      </c>
      <c r="AJ1616" s="29" t="str">
        <f t="shared" si="462"/>
        <v>1531.</v>
      </c>
      <c r="AL1616" s="29"/>
    </row>
    <row r="1617" spans="1:38" ht="22.5" customHeight="1" x14ac:dyDescent="0.25">
      <c r="A1617" s="143" t="str">
        <f t="shared" si="461"/>
        <v>1532.</v>
      </c>
      <c r="B1617" s="75" t="s">
        <v>694</v>
      </c>
      <c r="C1617" s="52">
        <v>1975</v>
      </c>
      <c r="D1617" s="220" t="s">
        <v>3015</v>
      </c>
      <c r="E1617" s="143" t="s">
        <v>3017</v>
      </c>
      <c r="F1617" s="52">
        <v>2</v>
      </c>
      <c r="G1617" s="52">
        <v>2</v>
      </c>
      <c r="H1617" s="145">
        <v>825.6</v>
      </c>
      <c r="I1617" s="145">
        <v>752.9</v>
      </c>
      <c r="J1617" s="145">
        <v>752.9</v>
      </c>
      <c r="K1617" s="3">
        <v>29</v>
      </c>
      <c r="L1617" s="145">
        <f t="shared" si="465"/>
        <v>71450</v>
      </c>
      <c r="M1617" s="145"/>
      <c r="N1617" s="145"/>
      <c r="O1617" s="145"/>
      <c r="P1617" s="145">
        <f t="shared" si="466"/>
        <v>71450</v>
      </c>
      <c r="Q1617" s="145">
        <v>71450</v>
      </c>
      <c r="R1617" s="3"/>
      <c r="S1617" s="145"/>
      <c r="T1617" s="145"/>
      <c r="U1617" s="145"/>
      <c r="V1617" s="145"/>
      <c r="W1617" s="145"/>
      <c r="X1617" s="145"/>
      <c r="Y1617" s="145"/>
      <c r="Z1617" s="145"/>
      <c r="AA1617" s="145"/>
      <c r="AB1617" s="145"/>
      <c r="AC1617" s="145"/>
      <c r="AD1617" s="145"/>
      <c r="AE1617" s="145"/>
      <c r="AF1617" s="35">
        <v>2025</v>
      </c>
      <c r="AG1617" s="259"/>
      <c r="AH1617" s="29">
        <v>1532</v>
      </c>
      <c r="AI1617" s="29" t="s">
        <v>155</v>
      </c>
      <c r="AJ1617" s="29" t="str">
        <f t="shared" si="462"/>
        <v>1532.</v>
      </c>
      <c r="AL1617" s="29"/>
    </row>
    <row r="1618" spans="1:38" ht="22.5" customHeight="1" x14ac:dyDescent="0.25">
      <c r="A1618" s="143" t="str">
        <f t="shared" si="461"/>
        <v>1533.</v>
      </c>
      <c r="B1618" s="71" t="s">
        <v>1419</v>
      </c>
      <c r="C1618" s="52">
        <v>1980</v>
      </c>
      <c r="D1618" s="220" t="s">
        <v>3015</v>
      </c>
      <c r="E1618" s="143" t="s">
        <v>3017</v>
      </c>
      <c r="F1618" s="52">
        <v>2</v>
      </c>
      <c r="G1618" s="52">
        <v>2</v>
      </c>
      <c r="H1618" s="145">
        <v>791.7</v>
      </c>
      <c r="I1618" s="145">
        <v>718.4</v>
      </c>
      <c r="J1618" s="145">
        <v>718.4</v>
      </c>
      <c r="K1618" s="3">
        <v>18</v>
      </c>
      <c r="L1618" s="145">
        <f t="shared" si="465"/>
        <v>7128042.5</v>
      </c>
      <c r="M1618" s="145"/>
      <c r="N1618" s="145"/>
      <c r="O1618" s="145"/>
      <c r="P1618" s="145">
        <f t="shared" si="466"/>
        <v>7128042.5</v>
      </c>
      <c r="Q1618" s="145"/>
      <c r="R1618" s="3"/>
      <c r="S1618" s="145"/>
      <c r="T1618" s="145">
        <v>947.5</v>
      </c>
      <c r="U1618" s="145">
        <f>T1618*7523</f>
        <v>7128042.5</v>
      </c>
      <c r="V1618" s="145"/>
      <c r="W1618" s="145"/>
      <c r="X1618" s="145"/>
      <c r="Y1618" s="145"/>
      <c r="Z1618" s="145"/>
      <c r="AA1618" s="145"/>
      <c r="AB1618" s="145"/>
      <c r="AC1618" s="145"/>
      <c r="AD1618" s="145"/>
      <c r="AE1618" s="145"/>
      <c r="AF1618" s="35">
        <v>2025</v>
      </c>
      <c r="AG1618" s="259"/>
      <c r="AH1618" s="29">
        <v>1533</v>
      </c>
      <c r="AI1618" s="29" t="s">
        <v>155</v>
      </c>
      <c r="AJ1618" s="29" t="str">
        <f t="shared" si="462"/>
        <v>1533.</v>
      </c>
      <c r="AL1618" s="29"/>
    </row>
    <row r="1619" spans="1:38" ht="22.5" customHeight="1" x14ac:dyDescent="0.25">
      <c r="A1619" s="143" t="str">
        <f t="shared" si="461"/>
        <v>1534.</v>
      </c>
      <c r="B1619" s="71" t="s">
        <v>1407</v>
      </c>
      <c r="C1619" s="52">
        <v>1983</v>
      </c>
      <c r="D1619" s="220" t="s">
        <v>3015</v>
      </c>
      <c r="E1619" s="143" t="s">
        <v>3017</v>
      </c>
      <c r="F1619" s="52">
        <v>2</v>
      </c>
      <c r="G1619" s="52">
        <v>2</v>
      </c>
      <c r="H1619" s="145">
        <v>811.58</v>
      </c>
      <c r="I1619" s="145">
        <v>746.9</v>
      </c>
      <c r="J1619" s="145">
        <v>746.9</v>
      </c>
      <c r="K1619" s="3">
        <v>32</v>
      </c>
      <c r="L1619" s="145">
        <f t="shared" si="465"/>
        <v>4277577.8</v>
      </c>
      <c r="M1619" s="145"/>
      <c r="N1619" s="145"/>
      <c r="O1619" s="145"/>
      <c r="P1619" s="145">
        <f t="shared" si="466"/>
        <v>4277577.8</v>
      </c>
      <c r="Q1619" s="145"/>
      <c r="R1619" s="3"/>
      <c r="S1619" s="145"/>
      <c r="T1619" s="145">
        <v>568.6</v>
      </c>
      <c r="U1619" s="145">
        <f>T1619*7523</f>
        <v>4277577.8</v>
      </c>
      <c r="V1619" s="145"/>
      <c r="W1619" s="145"/>
      <c r="X1619" s="145"/>
      <c r="Y1619" s="145"/>
      <c r="Z1619" s="145"/>
      <c r="AA1619" s="145"/>
      <c r="AB1619" s="145"/>
      <c r="AC1619" s="145"/>
      <c r="AD1619" s="145"/>
      <c r="AE1619" s="145"/>
      <c r="AF1619" s="35">
        <v>2025</v>
      </c>
      <c r="AG1619" s="259"/>
      <c r="AH1619" s="29">
        <v>1534</v>
      </c>
      <c r="AI1619" s="29" t="s">
        <v>155</v>
      </c>
      <c r="AJ1619" s="29" t="str">
        <f t="shared" si="462"/>
        <v>1534.</v>
      </c>
      <c r="AL1619" s="29"/>
    </row>
    <row r="1620" spans="1:38" ht="22.5" customHeight="1" x14ac:dyDescent="0.25">
      <c r="A1620" s="143" t="str">
        <f t="shared" si="461"/>
        <v>1535.</v>
      </c>
      <c r="B1620" s="75" t="s">
        <v>1162</v>
      </c>
      <c r="C1620" s="52">
        <v>1964</v>
      </c>
      <c r="D1620" s="220" t="s">
        <v>3015</v>
      </c>
      <c r="E1620" s="143" t="s">
        <v>3017</v>
      </c>
      <c r="F1620" s="52">
        <v>2</v>
      </c>
      <c r="G1620" s="52">
        <v>1</v>
      </c>
      <c r="H1620" s="145">
        <v>390.4</v>
      </c>
      <c r="I1620" s="145">
        <v>342.7</v>
      </c>
      <c r="J1620" s="145">
        <v>342.7</v>
      </c>
      <c r="K1620" s="3">
        <v>7</v>
      </c>
      <c r="L1620" s="145">
        <f t="shared" si="465"/>
        <v>219514</v>
      </c>
      <c r="M1620" s="145"/>
      <c r="N1620" s="145"/>
      <c r="O1620" s="145"/>
      <c r="P1620" s="145">
        <f t="shared" si="466"/>
        <v>219514</v>
      </c>
      <c r="Q1620" s="145"/>
      <c r="R1620" s="3"/>
      <c r="S1620" s="145"/>
      <c r="T1620" s="145"/>
      <c r="U1620" s="145"/>
      <c r="V1620" s="145"/>
      <c r="W1620" s="145"/>
      <c r="X1620" s="145"/>
      <c r="Y1620" s="145"/>
      <c r="Z1620" s="145">
        <v>82</v>
      </c>
      <c r="AA1620" s="145">
        <f>Z1620*2677</f>
        <v>219514</v>
      </c>
      <c r="AB1620" s="145"/>
      <c r="AC1620" s="145"/>
      <c r="AD1620" s="145"/>
      <c r="AE1620" s="145"/>
      <c r="AF1620" s="35">
        <v>2025</v>
      </c>
      <c r="AG1620" s="259"/>
      <c r="AH1620" s="29">
        <v>1535</v>
      </c>
      <c r="AI1620" s="29" t="s">
        <v>155</v>
      </c>
      <c r="AJ1620" s="29" t="str">
        <f t="shared" si="462"/>
        <v>1535.</v>
      </c>
      <c r="AL1620" s="29"/>
    </row>
    <row r="1621" spans="1:38" ht="22.5" customHeight="1" x14ac:dyDescent="0.25">
      <c r="A1621" s="143" t="str">
        <f t="shared" si="461"/>
        <v>1536.</v>
      </c>
      <c r="B1621" s="71" t="s">
        <v>1408</v>
      </c>
      <c r="C1621" s="52">
        <v>1983</v>
      </c>
      <c r="D1621" s="220" t="s">
        <v>3015</v>
      </c>
      <c r="E1621" s="143" t="s">
        <v>3017</v>
      </c>
      <c r="F1621" s="52">
        <v>2</v>
      </c>
      <c r="G1621" s="52">
        <v>2</v>
      </c>
      <c r="H1621" s="145">
        <v>1204.02</v>
      </c>
      <c r="I1621" s="145">
        <v>608.70000000000005</v>
      </c>
      <c r="J1621" s="145">
        <v>608.70000000000005</v>
      </c>
      <c r="K1621" s="3">
        <v>25</v>
      </c>
      <c r="L1621" s="145">
        <f t="shared" si="465"/>
        <v>71450</v>
      </c>
      <c r="M1621" s="145"/>
      <c r="N1621" s="145"/>
      <c r="O1621" s="145"/>
      <c r="P1621" s="145">
        <f t="shared" si="466"/>
        <v>71450</v>
      </c>
      <c r="Q1621" s="145">
        <v>71450</v>
      </c>
      <c r="R1621" s="3"/>
      <c r="S1621" s="145"/>
      <c r="T1621" s="145"/>
      <c r="U1621" s="145"/>
      <c r="V1621" s="145"/>
      <c r="W1621" s="145"/>
      <c r="X1621" s="145"/>
      <c r="Y1621" s="145"/>
      <c r="Z1621" s="145"/>
      <c r="AA1621" s="145"/>
      <c r="AB1621" s="145"/>
      <c r="AC1621" s="145"/>
      <c r="AD1621" s="145"/>
      <c r="AE1621" s="145"/>
      <c r="AF1621" s="35">
        <v>2025</v>
      </c>
      <c r="AG1621" s="259"/>
      <c r="AH1621" s="29">
        <v>1536</v>
      </c>
      <c r="AI1621" s="29" t="s">
        <v>155</v>
      </c>
      <c r="AJ1621" s="29" t="str">
        <f t="shared" si="462"/>
        <v>1536.</v>
      </c>
      <c r="AL1621" s="29"/>
    </row>
    <row r="1622" spans="1:38" ht="22.5" customHeight="1" x14ac:dyDescent="0.25">
      <c r="A1622" s="143" t="str">
        <f t="shared" si="461"/>
        <v>1537.</v>
      </c>
      <c r="B1622" s="71" t="s">
        <v>1409</v>
      </c>
      <c r="C1622" s="52">
        <v>1983</v>
      </c>
      <c r="D1622" s="220" t="s">
        <v>3015</v>
      </c>
      <c r="E1622" s="143" t="s">
        <v>3017</v>
      </c>
      <c r="F1622" s="52">
        <v>2</v>
      </c>
      <c r="G1622" s="52">
        <v>2</v>
      </c>
      <c r="H1622" s="145">
        <v>1153</v>
      </c>
      <c r="I1622" s="145">
        <v>602.29999999999995</v>
      </c>
      <c r="J1622" s="145">
        <v>602.29999999999995</v>
      </c>
      <c r="K1622" s="3">
        <v>24</v>
      </c>
      <c r="L1622" s="145">
        <f t="shared" si="465"/>
        <v>71450</v>
      </c>
      <c r="M1622" s="145"/>
      <c r="N1622" s="145"/>
      <c r="O1622" s="145"/>
      <c r="P1622" s="145">
        <f t="shared" si="466"/>
        <v>71450</v>
      </c>
      <c r="Q1622" s="145">
        <v>71450</v>
      </c>
      <c r="R1622" s="3"/>
      <c r="S1622" s="145"/>
      <c r="T1622" s="145"/>
      <c r="U1622" s="145"/>
      <c r="V1622" s="145"/>
      <c r="W1622" s="145"/>
      <c r="X1622" s="145"/>
      <c r="Y1622" s="145"/>
      <c r="Z1622" s="145"/>
      <c r="AA1622" s="145"/>
      <c r="AB1622" s="145"/>
      <c r="AC1622" s="145"/>
      <c r="AD1622" s="145"/>
      <c r="AE1622" s="145"/>
      <c r="AF1622" s="35">
        <v>2025</v>
      </c>
      <c r="AG1622" s="259"/>
      <c r="AH1622" s="29">
        <v>1537</v>
      </c>
      <c r="AI1622" s="29" t="s">
        <v>155</v>
      </c>
      <c r="AJ1622" s="29" t="str">
        <f t="shared" si="462"/>
        <v>1537.</v>
      </c>
      <c r="AL1622" s="29"/>
    </row>
    <row r="1623" spans="1:38" ht="22.5" customHeight="1" x14ac:dyDescent="0.25">
      <c r="A1623" s="143" t="str">
        <f t="shared" si="461"/>
        <v>1538.</v>
      </c>
      <c r="B1623" s="75" t="s">
        <v>685</v>
      </c>
      <c r="C1623" s="52">
        <v>1970</v>
      </c>
      <c r="D1623" s="220" t="s">
        <v>3015</v>
      </c>
      <c r="E1623" s="143" t="s">
        <v>3017</v>
      </c>
      <c r="F1623" s="52">
        <v>2</v>
      </c>
      <c r="G1623" s="52">
        <v>2</v>
      </c>
      <c r="H1623" s="145">
        <v>555</v>
      </c>
      <c r="I1623" s="145">
        <v>508</v>
      </c>
      <c r="J1623" s="145">
        <v>508</v>
      </c>
      <c r="K1623" s="3">
        <v>27</v>
      </c>
      <c r="L1623" s="145">
        <f t="shared" si="465"/>
        <v>71450</v>
      </c>
      <c r="M1623" s="145"/>
      <c r="N1623" s="145"/>
      <c r="O1623" s="145"/>
      <c r="P1623" s="145">
        <f t="shared" si="466"/>
        <v>71450</v>
      </c>
      <c r="Q1623" s="145">
        <v>71450</v>
      </c>
      <c r="R1623" s="3"/>
      <c r="S1623" s="145"/>
      <c r="T1623" s="145"/>
      <c r="U1623" s="145"/>
      <c r="V1623" s="145"/>
      <c r="W1623" s="145"/>
      <c r="X1623" s="145"/>
      <c r="Y1623" s="145"/>
      <c r="Z1623" s="145"/>
      <c r="AA1623" s="145"/>
      <c r="AB1623" s="145"/>
      <c r="AC1623" s="145"/>
      <c r="AD1623" s="145"/>
      <c r="AE1623" s="145"/>
      <c r="AF1623" s="35">
        <v>2025</v>
      </c>
      <c r="AG1623" s="259"/>
      <c r="AH1623" s="29">
        <v>1538</v>
      </c>
      <c r="AI1623" s="29" t="s">
        <v>155</v>
      </c>
      <c r="AJ1623" s="29" t="str">
        <f t="shared" si="462"/>
        <v>1538.</v>
      </c>
      <c r="AL1623" s="29"/>
    </row>
    <row r="1624" spans="1:38" ht="22.5" customHeight="1" x14ac:dyDescent="0.25">
      <c r="A1624" s="143" t="str">
        <f t="shared" si="461"/>
        <v>1539.</v>
      </c>
      <c r="B1624" s="71" t="s">
        <v>1410</v>
      </c>
      <c r="C1624" s="52">
        <v>1982</v>
      </c>
      <c r="D1624" s="220" t="s">
        <v>3015</v>
      </c>
      <c r="E1624" s="143" t="s">
        <v>3017</v>
      </c>
      <c r="F1624" s="52">
        <v>2</v>
      </c>
      <c r="G1624" s="52">
        <v>2</v>
      </c>
      <c r="H1624" s="145">
        <v>751</v>
      </c>
      <c r="I1624" s="145">
        <v>602</v>
      </c>
      <c r="J1624" s="145">
        <v>602</v>
      </c>
      <c r="K1624" s="3">
        <v>25</v>
      </c>
      <c r="L1624" s="145">
        <f t="shared" si="465"/>
        <v>4563451.8</v>
      </c>
      <c r="M1624" s="145"/>
      <c r="N1624" s="145"/>
      <c r="O1624" s="145"/>
      <c r="P1624" s="145">
        <f t="shared" si="466"/>
        <v>4563451.8</v>
      </c>
      <c r="Q1624" s="145"/>
      <c r="R1624" s="3"/>
      <c r="S1624" s="145"/>
      <c r="T1624" s="145">
        <v>606.6</v>
      </c>
      <c r="U1624" s="145">
        <f>T1624*7523</f>
        <v>4563451.8</v>
      </c>
      <c r="V1624" s="145"/>
      <c r="W1624" s="145"/>
      <c r="X1624" s="145"/>
      <c r="Y1624" s="145"/>
      <c r="Z1624" s="145"/>
      <c r="AA1624" s="145"/>
      <c r="AB1624" s="145"/>
      <c r="AC1624" s="145"/>
      <c r="AD1624" s="145"/>
      <c r="AE1624" s="145"/>
      <c r="AF1624" s="35">
        <v>2025</v>
      </c>
      <c r="AG1624" s="259"/>
      <c r="AH1624" s="29">
        <v>1539</v>
      </c>
      <c r="AI1624" s="29" t="s">
        <v>155</v>
      </c>
      <c r="AJ1624" s="29" t="str">
        <f t="shared" si="462"/>
        <v>1539.</v>
      </c>
      <c r="AL1624" s="29"/>
    </row>
    <row r="1625" spans="1:38" ht="22.5" customHeight="1" x14ac:dyDescent="0.25">
      <c r="A1625" s="143" t="str">
        <f t="shared" si="461"/>
        <v>1540.</v>
      </c>
      <c r="B1625" s="71" t="s">
        <v>1411</v>
      </c>
      <c r="C1625" s="52">
        <v>1961</v>
      </c>
      <c r="D1625" s="220" t="s">
        <v>3015</v>
      </c>
      <c r="E1625" s="143" t="s">
        <v>3017</v>
      </c>
      <c r="F1625" s="52">
        <v>2</v>
      </c>
      <c r="G1625" s="52">
        <v>1</v>
      </c>
      <c r="H1625" s="145">
        <v>304.8</v>
      </c>
      <c r="I1625" s="145">
        <v>282.8</v>
      </c>
      <c r="J1625" s="145">
        <v>282.8</v>
      </c>
      <c r="K1625" s="3">
        <v>18</v>
      </c>
      <c r="L1625" s="145">
        <f t="shared" si="465"/>
        <v>702004</v>
      </c>
      <c r="M1625" s="145"/>
      <c r="N1625" s="145"/>
      <c r="O1625" s="145"/>
      <c r="P1625" s="145">
        <f t="shared" si="466"/>
        <v>702004</v>
      </c>
      <c r="Q1625" s="145"/>
      <c r="R1625" s="3"/>
      <c r="S1625" s="145"/>
      <c r="T1625" s="145"/>
      <c r="U1625" s="145"/>
      <c r="V1625" s="145"/>
      <c r="W1625" s="145"/>
      <c r="X1625" s="145">
        <v>223</v>
      </c>
      <c r="Y1625" s="145">
        <f>X1625*3148</f>
        <v>702004</v>
      </c>
      <c r="Z1625" s="145"/>
      <c r="AA1625" s="145"/>
      <c r="AB1625" s="145"/>
      <c r="AC1625" s="145"/>
      <c r="AD1625" s="145"/>
      <c r="AE1625" s="145"/>
      <c r="AF1625" s="35">
        <v>2025</v>
      </c>
      <c r="AG1625" s="259"/>
      <c r="AH1625" s="29">
        <v>1540</v>
      </c>
      <c r="AI1625" s="29" t="s">
        <v>155</v>
      </c>
      <c r="AJ1625" s="29" t="str">
        <f t="shared" si="462"/>
        <v>1540.</v>
      </c>
      <c r="AL1625" s="29"/>
    </row>
    <row r="1626" spans="1:38" ht="22.5" customHeight="1" x14ac:dyDescent="0.25">
      <c r="A1626" s="143" t="str">
        <f t="shared" si="461"/>
        <v>1541.</v>
      </c>
      <c r="B1626" s="71" t="s">
        <v>695</v>
      </c>
      <c r="C1626" s="52">
        <v>1961</v>
      </c>
      <c r="D1626" s="220" t="s">
        <v>3015</v>
      </c>
      <c r="E1626" s="143" t="s">
        <v>3017</v>
      </c>
      <c r="F1626" s="52">
        <v>2</v>
      </c>
      <c r="G1626" s="52">
        <v>1</v>
      </c>
      <c r="H1626" s="145">
        <v>295.60000000000002</v>
      </c>
      <c r="I1626" s="145">
        <v>270.39999999999998</v>
      </c>
      <c r="J1626" s="145">
        <v>270.39999999999998</v>
      </c>
      <c r="K1626" s="3">
        <v>5</v>
      </c>
      <c r="L1626" s="145">
        <f t="shared" si="465"/>
        <v>1905008.5</v>
      </c>
      <c r="M1626" s="145"/>
      <c r="N1626" s="145"/>
      <c r="O1626" s="145"/>
      <c r="P1626" s="145">
        <f t="shared" si="466"/>
        <v>1905008.5</v>
      </c>
      <c r="Q1626" s="145"/>
      <c r="R1626" s="3"/>
      <c r="S1626" s="145"/>
      <c r="T1626" s="145">
        <v>236.5</v>
      </c>
      <c r="U1626" s="145">
        <f>T1626*7523</f>
        <v>1779189.5</v>
      </c>
      <c r="V1626" s="145"/>
      <c r="W1626" s="145"/>
      <c r="X1626" s="145"/>
      <c r="Y1626" s="145"/>
      <c r="Z1626" s="145">
        <v>47</v>
      </c>
      <c r="AA1626" s="145">
        <f>Z1626*2677</f>
        <v>125819</v>
      </c>
      <c r="AB1626" s="145"/>
      <c r="AC1626" s="145"/>
      <c r="AD1626" s="145"/>
      <c r="AE1626" s="145"/>
      <c r="AF1626" s="35">
        <v>2025</v>
      </c>
      <c r="AG1626" s="259"/>
      <c r="AH1626" s="29">
        <v>1541</v>
      </c>
      <c r="AI1626" s="29" t="s">
        <v>155</v>
      </c>
      <c r="AJ1626" s="29" t="str">
        <f t="shared" si="462"/>
        <v>1541.</v>
      </c>
      <c r="AL1626" s="29"/>
    </row>
    <row r="1627" spans="1:38" ht="22.5" customHeight="1" x14ac:dyDescent="0.25">
      <c r="A1627" s="143" t="str">
        <f t="shared" si="461"/>
        <v>1542.</v>
      </c>
      <c r="B1627" s="71" t="s">
        <v>696</v>
      </c>
      <c r="C1627" s="52">
        <v>1960</v>
      </c>
      <c r="D1627" s="220" t="s">
        <v>3015</v>
      </c>
      <c r="E1627" s="143" t="s">
        <v>3017</v>
      </c>
      <c r="F1627" s="52">
        <v>2</v>
      </c>
      <c r="G1627" s="52">
        <v>1</v>
      </c>
      <c r="H1627" s="145">
        <v>516.20000000000005</v>
      </c>
      <c r="I1627" s="145">
        <v>283.7</v>
      </c>
      <c r="J1627" s="145">
        <v>283.7</v>
      </c>
      <c r="K1627" s="3">
        <v>8</v>
      </c>
      <c r="L1627" s="145">
        <f t="shared" si="465"/>
        <v>1946873.5999999999</v>
      </c>
      <c r="M1627" s="145"/>
      <c r="N1627" s="145"/>
      <c r="O1627" s="145"/>
      <c r="P1627" s="145">
        <f t="shared" si="466"/>
        <v>1946873.5999999999</v>
      </c>
      <c r="Q1627" s="145"/>
      <c r="R1627" s="3"/>
      <c r="S1627" s="145"/>
      <c r="T1627" s="145">
        <v>244.2</v>
      </c>
      <c r="U1627" s="145">
        <f>T1627*7523</f>
        <v>1837116.5999999999</v>
      </c>
      <c r="V1627" s="145"/>
      <c r="W1627" s="145"/>
      <c r="X1627" s="145"/>
      <c r="Y1627" s="145"/>
      <c r="Z1627" s="145">
        <v>41</v>
      </c>
      <c r="AA1627" s="145">
        <f>Z1627*2677</f>
        <v>109757</v>
      </c>
      <c r="AB1627" s="145"/>
      <c r="AC1627" s="145"/>
      <c r="AD1627" s="145"/>
      <c r="AE1627" s="145"/>
      <c r="AF1627" s="35">
        <v>2025</v>
      </c>
      <c r="AG1627" s="259"/>
      <c r="AH1627" s="29">
        <v>1542</v>
      </c>
      <c r="AI1627" s="29" t="s">
        <v>155</v>
      </c>
      <c r="AJ1627" s="29" t="str">
        <f t="shared" si="462"/>
        <v>1542.</v>
      </c>
      <c r="AL1627" s="29"/>
    </row>
    <row r="1628" spans="1:38" ht="22.5" customHeight="1" x14ac:dyDescent="0.25">
      <c r="A1628" s="143" t="str">
        <f t="shared" si="461"/>
        <v>1543.</v>
      </c>
      <c r="B1628" s="72" t="s">
        <v>697</v>
      </c>
      <c r="C1628" s="52">
        <v>1961</v>
      </c>
      <c r="D1628" s="220" t="s">
        <v>3015</v>
      </c>
      <c r="E1628" s="143" t="s">
        <v>3017</v>
      </c>
      <c r="F1628" s="52">
        <v>2</v>
      </c>
      <c r="G1628" s="52">
        <v>1</v>
      </c>
      <c r="H1628" s="145">
        <v>368.2</v>
      </c>
      <c r="I1628" s="145">
        <v>322</v>
      </c>
      <c r="J1628" s="145">
        <v>322</v>
      </c>
      <c r="K1628" s="3">
        <v>5</v>
      </c>
      <c r="L1628" s="145">
        <f t="shared" si="465"/>
        <v>2648096</v>
      </c>
      <c r="M1628" s="145"/>
      <c r="N1628" s="145"/>
      <c r="O1628" s="145"/>
      <c r="P1628" s="145">
        <f t="shared" si="466"/>
        <v>2648096</v>
      </c>
      <c r="Q1628" s="145"/>
      <c r="R1628" s="3"/>
      <c r="S1628" s="145"/>
      <c r="T1628" s="145">
        <v>352</v>
      </c>
      <c r="U1628" s="145">
        <f>T1628*7523</f>
        <v>2648096</v>
      </c>
      <c r="V1628" s="145"/>
      <c r="W1628" s="145"/>
      <c r="X1628" s="145"/>
      <c r="Y1628" s="145"/>
      <c r="Z1628" s="145"/>
      <c r="AA1628" s="145"/>
      <c r="AB1628" s="145"/>
      <c r="AC1628" s="145"/>
      <c r="AD1628" s="145"/>
      <c r="AE1628" s="145"/>
      <c r="AF1628" s="35">
        <v>2025</v>
      </c>
      <c r="AG1628" s="259"/>
      <c r="AH1628" s="29">
        <v>1543</v>
      </c>
      <c r="AI1628" s="29" t="s">
        <v>155</v>
      </c>
      <c r="AJ1628" s="29" t="str">
        <f t="shared" si="462"/>
        <v>1543.</v>
      </c>
      <c r="AL1628" s="29"/>
    </row>
    <row r="1629" spans="1:38" ht="22.5" customHeight="1" x14ac:dyDescent="0.25">
      <c r="A1629" s="143" t="str">
        <f t="shared" si="461"/>
        <v>1544.</v>
      </c>
      <c r="B1629" s="72" t="s">
        <v>1102</v>
      </c>
      <c r="C1629" s="52">
        <v>1962</v>
      </c>
      <c r="D1629" s="220" t="s">
        <v>3015</v>
      </c>
      <c r="E1629" s="143" t="s">
        <v>3017</v>
      </c>
      <c r="F1629" s="52">
        <v>2</v>
      </c>
      <c r="G1629" s="52">
        <v>2</v>
      </c>
      <c r="H1629" s="145">
        <v>323.60000000000002</v>
      </c>
      <c r="I1629" s="145">
        <v>298.29000000000002</v>
      </c>
      <c r="J1629" s="145">
        <v>298.29000000000002</v>
      </c>
      <c r="K1629" s="3">
        <v>8</v>
      </c>
      <c r="L1629" s="145">
        <f t="shared" si="465"/>
        <v>216837</v>
      </c>
      <c r="M1629" s="145"/>
      <c r="N1629" s="145"/>
      <c r="O1629" s="145"/>
      <c r="P1629" s="145">
        <f t="shared" si="466"/>
        <v>216837</v>
      </c>
      <c r="Q1629" s="145"/>
      <c r="R1629" s="3"/>
      <c r="S1629" s="145"/>
      <c r="T1629" s="145"/>
      <c r="U1629" s="145"/>
      <c r="V1629" s="145"/>
      <c r="W1629" s="145"/>
      <c r="X1629" s="145"/>
      <c r="Y1629" s="145"/>
      <c r="Z1629" s="145">
        <v>81</v>
      </c>
      <c r="AA1629" s="145">
        <f>Z1629*2677</f>
        <v>216837</v>
      </c>
      <c r="AB1629" s="145"/>
      <c r="AC1629" s="145"/>
      <c r="AD1629" s="145"/>
      <c r="AE1629" s="145"/>
      <c r="AF1629" s="35">
        <v>2025</v>
      </c>
      <c r="AG1629" s="259"/>
      <c r="AH1629" s="29">
        <v>1544</v>
      </c>
      <c r="AI1629" s="29" t="s">
        <v>155</v>
      </c>
      <c r="AJ1629" s="29" t="str">
        <f t="shared" si="462"/>
        <v>1544.</v>
      </c>
      <c r="AL1629" s="29"/>
    </row>
    <row r="1630" spans="1:38" ht="22.5" customHeight="1" x14ac:dyDescent="0.25">
      <c r="A1630" s="143" t="str">
        <f t="shared" si="461"/>
        <v>1545.</v>
      </c>
      <c r="B1630" s="76" t="s">
        <v>676</v>
      </c>
      <c r="C1630" s="52">
        <v>1938</v>
      </c>
      <c r="D1630" s="220" t="s">
        <v>3015</v>
      </c>
      <c r="E1630" s="143" t="s">
        <v>3017</v>
      </c>
      <c r="F1630" s="52">
        <v>4</v>
      </c>
      <c r="G1630" s="52">
        <v>2</v>
      </c>
      <c r="H1630" s="145">
        <v>3029.4</v>
      </c>
      <c r="I1630" s="145">
        <v>2690.9</v>
      </c>
      <c r="J1630" s="145">
        <v>2541.5</v>
      </c>
      <c r="K1630" s="3">
        <v>99</v>
      </c>
      <c r="L1630" s="145">
        <f t="shared" si="465"/>
        <v>1555905</v>
      </c>
      <c r="M1630" s="145"/>
      <c r="N1630" s="145"/>
      <c r="O1630" s="145"/>
      <c r="P1630" s="145">
        <f t="shared" si="466"/>
        <v>1555905</v>
      </c>
      <c r="Q1630" s="145">
        <v>1555905</v>
      </c>
      <c r="R1630" s="3"/>
      <c r="S1630" s="145"/>
      <c r="T1630" s="145"/>
      <c r="U1630" s="145"/>
      <c r="V1630" s="145"/>
      <c r="W1630" s="145"/>
      <c r="X1630" s="145"/>
      <c r="Y1630" s="145"/>
      <c r="Z1630" s="145"/>
      <c r="AA1630" s="145"/>
      <c r="AB1630" s="145"/>
      <c r="AC1630" s="145"/>
      <c r="AD1630" s="145"/>
      <c r="AE1630" s="145"/>
      <c r="AF1630" s="35">
        <v>2025</v>
      </c>
      <c r="AG1630" s="256"/>
      <c r="AH1630" s="29">
        <v>1545</v>
      </c>
      <c r="AI1630" s="29" t="s">
        <v>155</v>
      </c>
      <c r="AJ1630" s="29" t="str">
        <f t="shared" si="462"/>
        <v>1545.</v>
      </c>
      <c r="AL1630" s="29"/>
    </row>
    <row r="1631" spans="1:38" ht="22.5" customHeight="1" x14ac:dyDescent="0.25">
      <c r="A1631" s="143" t="str">
        <f t="shared" si="461"/>
        <v>1546.</v>
      </c>
      <c r="B1631" s="71" t="s">
        <v>1412</v>
      </c>
      <c r="C1631" s="52">
        <v>1964</v>
      </c>
      <c r="D1631" s="220" t="s">
        <v>3015</v>
      </c>
      <c r="E1631" s="143" t="s">
        <v>3016</v>
      </c>
      <c r="F1631" s="52">
        <v>5</v>
      </c>
      <c r="G1631" s="52">
        <v>2</v>
      </c>
      <c r="H1631" s="145">
        <v>1751.73</v>
      </c>
      <c r="I1631" s="145">
        <v>1587</v>
      </c>
      <c r="J1631" s="145">
        <v>1488</v>
      </c>
      <c r="K1631" s="3">
        <v>81</v>
      </c>
      <c r="L1631" s="145">
        <f t="shared" si="465"/>
        <v>847275</v>
      </c>
      <c r="M1631" s="145"/>
      <c r="N1631" s="145"/>
      <c r="O1631" s="145"/>
      <c r="P1631" s="145">
        <f t="shared" si="466"/>
        <v>847275</v>
      </c>
      <c r="Q1631" s="145">
        <v>847275</v>
      </c>
      <c r="R1631" s="3"/>
      <c r="S1631" s="145"/>
      <c r="T1631" s="145"/>
      <c r="U1631" s="145"/>
      <c r="V1631" s="145"/>
      <c r="W1631" s="145"/>
      <c r="X1631" s="145"/>
      <c r="Y1631" s="8"/>
      <c r="Z1631" s="145"/>
      <c r="AA1631" s="145"/>
      <c r="AB1631" s="145"/>
      <c r="AC1631" s="145"/>
      <c r="AD1631" s="145"/>
      <c r="AE1631" s="145"/>
      <c r="AF1631" s="35">
        <v>2025</v>
      </c>
      <c r="AG1631" s="259"/>
      <c r="AH1631" s="29">
        <v>1546</v>
      </c>
      <c r="AI1631" s="29" t="s">
        <v>155</v>
      </c>
      <c r="AJ1631" s="29" t="str">
        <f t="shared" si="462"/>
        <v>1546.</v>
      </c>
    </row>
    <row r="1632" spans="1:38" ht="22.5" customHeight="1" x14ac:dyDescent="0.25">
      <c r="A1632" s="143" t="str">
        <f t="shared" si="461"/>
        <v>1547.</v>
      </c>
      <c r="B1632" s="75" t="s">
        <v>686</v>
      </c>
      <c r="C1632" s="52">
        <v>1973</v>
      </c>
      <c r="D1632" s="220" t="s">
        <v>3015</v>
      </c>
      <c r="E1632" s="143" t="s">
        <v>3017</v>
      </c>
      <c r="F1632" s="52">
        <v>2</v>
      </c>
      <c r="G1632" s="52">
        <v>2</v>
      </c>
      <c r="H1632" s="145">
        <v>738.9</v>
      </c>
      <c r="I1632" s="145">
        <v>679.8</v>
      </c>
      <c r="J1632" s="145">
        <v>679.8</v>
      </c>
      <c r="K1632" s="3">
        <v>25</v>
      </c>
      <c r="L1632" s="145">
        <f t="shared" si="465"/>
        <v>1827450</v>
      </c>
      <c r="M1632" s="145"/>
      <c r="N1632" s="145"/>
      <c r="O1632" s="145"/>
      <c r="P1632" s="145">
        <f t="shared" si="466"/>
        <v>1827450</v>
      </c>
      <c r="Q1632" s="145">
        <v>1827450</v>
      </c>
      <c r="R1632" s="3"/>
      <c r="S1632" s="145"/>
      <c r="T1632" s="145"/>
      <c r="U1632" s="145"/>
      <c r="V1632" s="145"/>
      <c r="W1632" s="145"/>
      <c r="X1632" s="145"/>
      <c r="Y1632" s="145"/>
      <c r="Z1632" s="145"/>
      <c r="AA1632" s="145"/>
      <c r="AB1632" s="145"/>
      <c r="AC1632" s="145"/>
      <c r="AD1632" s="145"/>
      <c r="AE1632" s="145"/>
      <c r="AF1632" s="35">
        <v>2025</v>
      </c>
      <c r="AG1632" s="259"/>
      <c r="AH1632" s="29">
        <v>1547</v>
      </c>
      <c r="AI1632" s="29" t="s">
        <v>155</v>
      </c>
      <c r="AJ1632" s="29" t="str">
        <f t="shared" si="462"/>
        <v>1547.</v>
      </c>
      <c r="AL1632" s="29"/>
    </row>
    <row r="1633" spans="1:38" ht="22.5" customHeight="1" x14ac:dyDescent="0.25">
      <c r="A1633" s="143" t="str">
        <f t="shared" si="461"/>
        <v>1548.</v>
      </c>
      <c r="B1633" s="71" t="s">
        <v>1421</v>
      </c>
      <c r="C1633" s="52">
        <v>1956</v>
      </c>
      <c r="D1633" s="220" t="s">
        <v>3015</v>
      </c>
      <c r="E1633" s="143" t="s">
        <v>3017</v>
      </c>
      <c r="F1633" s="52">
        <v>2</v>
      </c>
      <c r="G1633" s="52">
        <v>2</v>
      </c>
      <c r="H1633" s="145">
        <v>377.6</v>
      </c>
      <c r="I1633" s="145">
        <v>328.2</v>
      </c>
      <c r="J1633" s="145">
        <v>328.2</v>
      </c>
      <c r="K1633" s="3">
        <v>19</v>
      </c>
      <c r="L1633" s="145">
        <f t="shared" si="465"/>
        <v>71450</v>
      </c>
      <c r="M1633" s="145"/>
      <c r="N1633" s="145"/>
      <c r="O1633" s="145"/>
      <c r="P1633" s="145">
        <f t="shared" si="466"/>
        <v>71450</v>
      </c>
      <c r="Q1633" s="145">
        <v>71450</v>
      </c>
      <c r="R1633" s="3"/>
      <c r="S1633" s="145"/>
      <c r="T1633" s="145"/>
      <c r="U1633" s="145"/>
      <c r="V1633" s="145"/>
      <c r="W1633" s="145"/>
      <c r="X1633" s="145"/>
      <c r="Y1633" s="145"/>
      <c r="Z1633" s="145"/>
      <c r="AA1633" s="145"/>
      <c r="AB1633" s="145"/>
      <c r="AC1633" s="145"/>
      <c r="AD1633" s="145"/>
      <c r="AE1633" s="145"/>
      <c r="AF1633" s="35">
        <v>2025</v>
      </c>
      <c r="AG1633" s="256"/>
      <c r="AH1633" s="29">
        <v>1548</v>
      </c>
      <c r="AI1633" s="29" t="s">
        <v>155</v>
      </c>
      <c r="AJ1633" s="29" t="str">
        <f t="shared" si="462"/>
        <v>1548.</v>
      </c>
      <c r="AL1633" s="29"/>
    </row>
    <row r="1634" spans="1:38" ht="22.5" customHeight="1" x14ac:dyDescent="0.25">
      <c r="A1634" s="143" t="str">
        <f t="shared" si="461"/>
        <v>1549.</v>
      </c>
      <c r="B1634" s="71" t="s">
        <v>1420</v>
      </c>
      <c r="C1634" s="52">
        <v>1983</v>
      </c>
      <c r="D1634" s="220" t="s">
        <v>3015</v>
      </c>
      <c r="E1634" s="143" t="s">
        <v>3017</v>
      </c>
      <c r="F1634" s="52">
        <v>2</v>
      </c>
      <c r="G1634" s="52">
        <v>2</v>
      </c>
      <c r="H1634" s="145">
        <v>826.33</v>
      </c>
      <c r="I1634" s="145">
        <v>760.13</v>
      </c>
      <c r="J1634" s="145">
        <v>760.13</v>
      </c>
      <c r="K1634" s="3">
        <v>39</v>
      </c>
      <c r="L1634" s="145">
        <f t="shared" si="465"/>
        <v>5190870</v>
      </c>
      <c r="M1634" s="145"/>
      <c r="N1634" s="145"/>
      <c r="O1634" s="145"/>
      <c r="P1634" s="145">
        <f t="shared" si="466"/>
        <v>5190870</v>
      </c>
      <c r="Q1634" s="145"/>
      <c r="R1634" s="3"/>
      <c r="S1634" s="145"/>
      <c r="T1634" s="145">
        <v>690</v>
      </c>
      <c r="U1634" s="145">
        <f>T1634*7523</f>
        <v>5190870</v>
      </c>
      <c r="V1634" s="145"/>
      <c r="W1634" s="145"/>
      <c r="X1634" s="145"/>
      <c r="Y1634" s="145"/>
      <c r="Z1634" s="145"/>
      <c r="AA1634" s="145"/>
      <c r="AB1634" s="145"/>
      <c r="AC1634" s="145"/>
      <c r="AD1634" s="145"/>
      <c r="AE1634" s="145"/>
      <c r="AF1634" s="35">
        <v>2025</v>
      </c>
      <c r="AG1634" s="259"/>
      <c r="AH1634" s="29">
        <v>1549</v>
      </c>
      <c r="AI1634" s="29" t="s">
        <v>155</v>
      </c>
      <c r="AJ1634" s="29" t="str">
        <f t="shared" si="462"/>
        <v>1549.</v>
      </c>
      <c r="AL1634" s="29"/>
    </row>
    <row r="1635" spans="1:38" ht="22.5" customHeight="1" x14ac:dyDescent="0.25">
      <c r="A1635" s="143" t="str">
        <f t="shared" si="461"/>
        <v>1550.</v>
      </c>
      <c r="B1635" s="71" t="s">
        <v>1416</v>
      </c>
      <c r="C1635" s="52">
        <v>1983</v>
      </c>
      <c r="D1635" s="220" t="s">
        <v>3015</v>
      </c>
      <c r="E1635" s="143" t="s">
        <v>3017</v>
      </c>
      <c r="F1635" s="52">
        <v>2</v>
      </c>
      <c r="G1635" s="52">
        <v>2</v>
      </c>
      <c r="H1635" s="145">
        <v>750.5</v>
      </c>
      <c r="I1635" s="145">
        <v>691</v>
      </c>
      <c r="J1635" s="145">
        <v>691</v>
      </c>
      <c r="K1635" s="3">
        <v>41</v>
      </c>
      <c r="L1635" s="145">
        <f t="shared" si="465"/>
        <v>1888800</v>
      </c>
      <c r="M1635" s="145"/>
      <c r="N1635" s="145"/>
      <c r="O1635" s="145"/>
      <c r="P1635" s="145">
        <f t="shared" si="466"/>
        <v>1888800</v>
      </c>
      <c r="Q1635" s="145"/>
      <c r="R1635" s="3"/>
      <c r="S1635" s="145"/>
      <c r="T1635" s="145"/>
      <c r="U1635" s="145"/>
      <c r="V1635" s="145"/>
      <c r="W1635" s="145"/>
      <c r="X1635" s="145">
        <v>600</v>
      </c>
      <c r="Y1635" s="145">
        <f>X1635*3148</f>
        <v>1888800</v>
      </c>
      <c r="Z1635" s="145"/>
      <c r="AA1635" s="145"/>
      <c r="AB1635" s="145"/>
      <c r="AC1635" s="145"/>
      <c r="AD1635" s="145"/>
      <c r="AE1635" s="145"/>
      <c r="AF1635" s="35">
        <v>2025</v>
      </c>
      <c r="AG1635" s="259"/>
      <c r="AH1635" s="29">
        <v>1550</v>
      </c>
      <c r="AI1635" s="29" t="s">
        <v>155</v>
      </c>
      <c r="AJ1635" s="29" t="str">
        <f t="shared" si="462"/>
        <v>1550.</v>
      </c>
      <c r="AL1635" s="29"/>
    </row>
    <row r="1636" spans="1:38" ht="22.5" customHeight="1" x14ac:dyDescent="0.25">
      <c r="A1636" s="143" t="str">
        <f t="shared" si="461"/>
        <v>1551.</v>
      </c>
      <c r="B1636" s="75" t="s">
        <v>688</v>
      </c>
      <c r="C1636" s="52">
        <v>1965</v>
      </c>
      <c r="D1636" s="220" t="s">
        <v>3015</v>
      </c>
      <c r="E1636" s="143" t="s">
        <v>3017</v>
      </c>
      <c r="F1636" s="52">
        <v>2</v>
      </c>
      <c r="G1636" s="52">
        <v>2</v>
      </c>
      <c r="H1636" s="145">
        <v>795.1</v>
      </c>
      <c r="I1636" s="145">
        <v>738.6</v>
      </c>
      <c r="J1636" s="145">
        <v>738.6</v>
      </c>
      <c r="K1636" s="3">
        <v>21</v>
      </c>
      <c r="L1636" s="145">
        <f t="shared" si="465"/>
        <v>1888800</v>
      </c>
      <c r="M1636" s="145"/>
      <c r="N1636" s="145"/>
      <c r="O1636" s="145"/>
      <c r="P1636" s="145">
        <f t="shared" si="466"/>
        <v>1888800</v>
      </c>
      <c r="Q1636" s="145"/>
      <c r="R1636" s="3"/>
      <c r="S1636" s="145"/>
      <c r="T1636" s="145"/>
      <c r="U1636" s="145"/>
      <c r="V1636" s="145"/>
      <c r="W1636" s="145"/>
      <c r="X1636" s="145">
        <v>600</v>
      </c>
      <c r="Y1636" s="145">
        <f>X1636*3148</f>
        <v>1888800</v>
      </c>
      <c r="Z1636" s="145"/>
      <c r="AA1636" s="145"/>
      <c r="AB1636" s="145"/>
      <c r="AC1636" s="145"/>
      <c r="AD1636" s="145"/>
      <c r="AE1636" s="145"/>
      <c r="AF1636" s="35">
        <v>2025</v>
      </c>
      <c r="AG1636" s="259"/>
      <c r="AH1636" s="29">
        <v>1551</v>
      </c>
      <c r="AI1636" s="29" t="s">
        <v>155</v>
      </c>
      <c r="AJ1636" s="29" t="str">
        <f t="shared" si="462"/>
        <v>1551.</v>
      </c>
      <c r="AL1636" s="29"/>
    </row>
    <row r="1637" spans="1:38" ht="22.5" customHeight="1" x14ac:dyDescent="0.25">
      <c r="A1637" s="143" t="str">
        <f t="shared" si="461"/>
        <v>1552.</v>
      </c>
      <c r="B1637" s="71" t="s">
        <v>1417</v>
      </c>
      <c r="C1637" s="52">
        <v>1983</v>
      </c>
      <c r="D1637" s="220" t="s">
        <v>3015</v>
      </c>
      <c r="E1637" s="143" t="s">
        <v>3016</v>
      </c>
      <c r="F1637" s="52">
        <v>2</v>
      </c>
      <c r="G1637" s="52">
        <v>1</v>
      </c>
      <c r="H1637" s="145">
        <v>726.9</v>
      </c>
      <c r="I1637" s="145">
        <v>439.2</v>
      </c>
      <c r="J1637" s="145">
        <v>439.2</v>
      </c>
      <c r="K1637" s="3">
        <v>11</v>
      </c>
      <c r="L1637" s="145">
        <f>Q1637+S1637+U1637+W1637+Y1637+AA1637+AD1637+AE1637</f>
        <v>197184</v>
      </c>
      <c r="M1637" s="145"/>
      <c r="N1637" s="145"/>
      <c r="O1637" s="145"/>
      <c r="P1637" s="145">
        <f>L1637</f>
        <v>197184</v>
      </c>
      <c r="Q1637" s="145">
        <v>197184</v>
      </c>
      <c r="R1637" s="3"/>
      <c r="S1637" s="145"/>
      <c r="T1637" s="145"/>
      <c r="U1637" s="145"/>
      <c r="V1637" s="145"/>
      <c r="W1637" s="145"/>
      <c r="X1637" s="145"/>
      <c r="Y1637" s="145"/>
      <c r="Z1637" s="145"/>
      <c r="AA1637" s="145"/>
      <c r="AB1637" s="145"/>
      <c r="AC1637" s="145"/>
      <c r="AD1637" s="145"/>
      <c r="AE1637" s="145"/>
      <c r="AF1637" s="35">
        <v>2025</v>
      </c>
      <c r="AG1637" s="259"/>
      <c r="AH1637" s="29">
        <v>1552</v>
      </c>
      <c r="AI1637" s="29" t="s">
        <v>155</v>
      </c>
      <c r="AJ1637" s="29" t="str">
        <f t="shared" si="462"/>
        <v>1552.</v>
      </c>
      <c r="AL1637" s="29"/>
    </row>
    <row r="1638" spans="1:38" ht="22.5" customHeight="1" x14ac:dyDescent="0.25">
      <c r="A1638" s="143" t="str">
        <f t="shared" si="461"/>
        <v>1553.</v>
      </c>
      <c r="B1638" s="71" t="s">
        <v>1413</v>
      </c>
      <c r="C1638" s="52">
        <v>1982</v>
      </c>
      <c r="D1638" s="220" t="s">
        <v>3015</v>
      </c>
      <c r="E1638" s="143" t="s">
        <v>3016</v>
      </c>
      <c r="F1638" s="52">
        <v>5</v>
      </c>
      <c r="G1638" s="52">
        <v>5</v>
      </c>
      <c r="H1638" s="145">
        <v>3975.4</v>
      </c>
      <c r="I1638" s="145">
        <v>3468.5</v>
      </c>
      <c r="J1638" s="145">
        <v>3468.5</v>
      </c>
      <c r="K1638" s="3">
        <v>155</v>
      </c>
      <c r="L1638" s="145">
        <f t="shared" ref="L1638:L1651" si="467">Q1638+S1638+U1638+W1638+Y1638+AA1638+AD1638+AE1638</f>
        <v>2303665</v>
      </c>
      <c r="M1638" s="145"/>
      <c r="N1638" s="145"/>
      <c r="O1638" s="145"/>
      <c r="P1638" s="145">
        <f t="shared" ref="P1638:P1651" si="468">L1638</f>
        <v>2303665</v>
      </c>
      <c r="Q1638" s="145">
        <v>2303665</v>
      </c>
      <c r="R1638" s="3"/>
      <c r="S1638" s="145"/>
      <c r="T1638" s="145"/>
      <c r="U1638" s="145"/>
      <c r="V1638" s="145"/>
      <c r="W1638" s="145"/>
      <c r="X1638" s="145"/>
      <c r="Y1638" s="145"/>
      <c r="Z1638" s="145"/>
      <c r="AA1638" s="145"/>
      <c r="AB1638" s="145"/>
      <c r="AC1638" s="145"/>
      <c r="AD1638" s="145"/>
      <c r="AE1638" s="145"/>
      <c r="AF1638" s="35">
        <v>2025</v>
      </c>
      <c r="AG1638" s="259"/>
      <c r="AH1638" s="29">
        <v>1553</v>
      </c>
      <c r="AI1638" s="29" t="s">
        <v>155</v>
      </c>
      <c r="AJ1638" s="29" t="str">
        <f t="shared" si="462"/>
        <v>1553.</v>
      </c>
      <c r="AL1638" s="29"/>
    </row>
    <row r="1639" spans="1:38" ht="22.5" customHeight="1" x14ac:dyDescent="0.25">
      <c r="A1639" s="143" t="str">
        <f t="shared" si="461"/>
        <v>1554.</v>
      </c>
      <c r="B1639" s="71" t="s">
        <v>1414</v>
      </c>
      <c r="C1639" s="52">
        <v>1983</v>
      </c>
      <c r="D1639" s="220" t="s">
        <v>3015</v>
      </c>
      <c r="E1639" s="143" t="s">
        <v>3016</v>
      </c>
      <c r="F1639" s="52">
        <v>5</v>
      </c>
      <c r="G1639" s="52">
        <v>5</v>
      </c>
      <c r="H1639" s="145">
        <v>3952.11</v>
      </c>
      <c r="I1639" s="145">
        <v>3437.1</v>
      </c>
      <c r="J1639" s="145">
        <v>3437.1</v>
      </c>
      <c r="K1639" s="3">
        <v>152</v>
      </c>
      <c r="L1639" s="145">
        <f t="shared" si="467"/>
        <v>1440444</v>
      </c>
      <c r="M1639" s="145"/>
      <c r="N1639" s="145"/>
      <c r="O1639" s="145"/>
      <c r="P1639" s="145">
        <f t="shared" si="468"/>
        <v>1440444</v>
      </c>
      <c r="Q1639" s="145">
        <v>1440444</v>
      </c>
      <c r="R1639" s="3"/>
      <c r="S1639" s="145"/>
      <c r="T1639" s="145"/>
      <c r="U1639" s="145"/>
      <c r="V1639" s="145"/>
      <c r="W1639" s="145"/>
      <c r="X1639" s="145"/>
      <c r="Y1639" s="145"/>
      <c r="Z1639" s="145"/>
      <c r="AA1639" s="145"/>
      <c r="AB1639" s="145"/>
      <c r="AC1639" s="145"/>
      <c r="AD1639" s="145"/>
      <c r="AE1639" s="145"/>
      <c r="AF1639" s="35">
        <v>2025</v>
      </c>
      <c r="AG1639" s="259"/>
      <c r="AH1639" s="29">
        <v>1554</v>
      </c>
      <c r="AI1639" s="29" t="s">
        <v>155</v>
      </c>
      <c r="AJ1639" s="29" t="str">
        <f t="shared" si="462"/>
        <v>1554.</v>
      </c>
      <c r="AL1639" s="29"/>
    </row>
    <row r="1640" spans="1:38" ht="22.5" customHeight="1" x14ac:dyDescent="0.25">
      <c r="A1640" s="143" t="str">
        <f t="shared" si="461"/>
        <v>1555.</v>
      </c>
      <c r="B1640" s="76" t="s">
        <v>1105</v>
      </c>
      <c r="C1640" s="52">
        <v>1938</v>
      </c>
      <c r="D1640" s="220" t="s">
        <v>3015</v>
      </c>
      <c r="E1640" s="143" t="s">
        <v>3017</v>
      </c>
      <c r="F1640" s="52">
        <v>4</v>
      </c>
      <c r="G1640" s="52">
        <v>2</v>
      </c>
      <c r="H1640" s="145">
        <v>2834.2</v>
      </c>
      <c r="I1640" s="145">
        <v>2208.4</v>
      </c>
      <c r="J1640" s="145">
        <v>2208.4</v>
      </c>
      <c r="K1640" s="3">
        <v>93</v>
      </c>
      <c r="L1640" s="145">
        <f t="shared" si="467"/>
        <v>1555905</v>
      </c>
      <c r="M1640" s="145"/>
      <c r="N1640" s="145"/>
      <c r="O1640" s="145"/>
      <c r="P1640" s="145">
        <f t="shared" si="468"/>
        <v>1555905</v>
      </c>
      <c r="Q1640" s="145">
        <v>1555905</v>
      </c>
      <c r="R1640" s="3"/>
      <c r="S1640" s="145"/>
      <c r="T1640" s="145"/>
      <c r="U1640" s="145"/>
      <c r="V1640" s="145"/>
      <c r="W1640" s="145"/>
      <c r="X1640" s="145"/>
      <c r="Y1640" s="145"/>
      <c r="Z1640" s="145"/>
      <c r="AA1640" s="145"/>
      <c r="AB1640" s="145"/>
      <c r="AC1640" s="145"/>
      <c r="AD1640" s="145"/>
      <c r="AE1640" s="145"/>
      <c r="AF1640" s="35">
        <v>2025</v>
      </c>
      <c r="AG1640" s="256"/>
      <c r="AH1640" s="29">
        <v>1555</v>
      </c>
      <c r="AI1640" s="29" t="s">
        <v>155</v>
      </c>
      <c r="AJ1640" s="29" t="str">
        <f t="shared" si="462"/>
        <v>1555.</v>
      </c>
      <c r="AL1640" s="29"/>
    </row>
    <row r="1641" spans="1:38" ht="22.5" customHeight="1" x14ac:dyDescent="0.25">
      <c r="A1641" s="143" t="str">
        <f t="shared" si="461"/>
        <v>1556.</v>
      </c>
      <c r="B1641" s="71" t="s">
        <v>1415</v>
      </c>
      <c r="C1641" s="52">
        <v>1958</v>
      </c>
      <c r="D1641" s="220" t="s">
        <v>3015</v>
      </c>
      <c r="E1641" s="143" t="s">
        <v>3017</v>
      </c>
      <c r="F1641" s="52">
        <v>4</v>
      </c>
      <c r="G1641" s="52">
        <v>2</v>
      </c>
      <c r="H1641" s="145">
        <v>2258.63</v>
      </c>
      <c r="I1641" s="145">
        <v>2093.9</v>
      </c>
      <c r="J1641" s="145">
        <v>2093.9</v>
      </c>
      <c r="K1641" s="3">
        <v>102</v>
      </c>
      <c r="L1641" s="145">
        <f t="shared" si="467"/>
        <v>4149270</v>
      </c>
      <c r="M1641" s="145"/>
      <c r="N1641" s="145"/>
      <c r="O1641" s="145"/>
      <c r="P1641" s="145">
        <f t="shared" si="468"/>
        <v>4149270</v>
      </c>
      <c r="Q1641" s="145">
        <f>3533070+616200</f>
        <v>4149270</v>
      </c>
      <c r="R1641" s="3"/>
      <c r="S1641" s="145"/>
      <c r="T1641" s="145"/>
      <c r="U1641" s="145"/>
      <c r="V1641" s="145"/>
      <c r="W1641" s="145"/>
      <c r="X1641" s="145"/>
      <c r="Y1641" s="145"/>
      <c r="Z1641" s="145"/>
      <c r="AA1641" s="145"/>
      <c r="AB1641" s="145"/>
      <c r="AC1641" s="145"/>
      <c r="AD1641" s="145"/>
      <c r="AE1641" s="145"/>
      <c r="AF1641" s="35">
        <v>2025</v>
      </c>
      <c r="AG1641" s="259"/>
      <c r="AH1641" s="29">
        <v>1556</v>
      </c>
      <c r="AI1641" s="29" t="s">
        <v>155</v>
      </c>
      <c r="AJ1641" s="29" t="str">
        <f t="shared" si="462"/>
        <v>1556.</v>
      </c>
      <c r="AL1641" s="29"/>
    </row>
    <row r="1642" spans="1:38" ht="22.5" customHeight="1" x14ac:dyDescent="0.25">
      <c r="A1642" s="143" t="str">
        <f t="shared" si="461"/>
        <v>1557.</v>
      </c>
      <c r="B1642" s="75" t="s">
        <v>687</v>
      </c>
      <c r="C1642" s="52">
        <v>1971</v>
      </c>
      <c r="D1642" s="220" t="s">
        <v>3015</v>
      </c>
      <c r="E1642" s="143" t="s">
        <v>3017</v>
      </c>
      <c r="F1642" s="52">
        <v>2</v>
      </c>
      <c r="G1642" s="52">
        <v>2</v>
      </c>
      <c r="H1642" s="145">
        <v>747.2</v>
      </c>
      <c r="I1642" s="145">
        <v>707.3</v>
      </c>
      <c r="J1642" s="145">
        <v>707.3</v>
      </c>
      <c r="K1642" s="3">
        <v>25</v>
      </c>
      <c r="L1642" s="145">
        <f t="shared" si="467"/>
        <v>1827450</v>
      </c>
      <c r="M1642" s="145"/>
      <c r="N1642" s="145"/>
      <c r="O1642" s="145"/>
      <c r="P1642" s="145">
        <f t="shared" si="468"/>
        <v>1827450</v>
      </c>
      <c r="Q1642" s="145">
        <v>1827450</v>
      </c>
      <c r="R1642" s="3"/>
      <c r="S1642" s="145"/>
      <c r="T1642" s="145"/>
      <c r="U1642" s="145"/>
      <c r="V1642" s="145"/>
      <c r="W1642" s="145"/>
      <c r="X1642" s="145"/>
      <c r="Y1642" s="145"/>
      <c r="Z1642" s="145"/>
      <c r="AA1642" s="145"/>
      <c r="AB1642" s="145"/>
      <c r="AC1642" s="145"/>
      <c r="AD1642" s="145"/>
      <c r="AE1642" s="145"/>
      <c r="AF1642" s="35">
        <v>2025</v>
      </c>
      <c r="AG1642" s="259"/>
      <c r="AH1642" s="29">
        <v>1557</v>
      </c>
      <c r="AI1642" s="29" t="s">
        <v>155</v>
      </c>
      <c r="AJ1642" s="29" t="str">
        <f t="shared" si="462"/>
        <v>1557.</v>
      </c>
      <c r="AL1642" s="29"/>
    </row>
    <row r="1643" spans="1:38" ht="22.5" customHeight="1" x14ac:dyDescent="0.25">
      <c r="A1643" s="143" t="str">
        <f t="shared" si="461"/>
        <v>1558.</v>
      </c>
      <c r="B1643" s="72" t="s">
        <v>698</v>
      </c>
      <c r="C1643" s="52">
        <v>1975</v>
      </c>
      <c r="D1643" s="220" t="s">
        <v>3015</v>
      </c>
      <c r="E1643" s="143" t="s">
        <v>3017</v>
      </c>
      <c r="F1643" s="52">
        <v>2</v>
      </c>
      <c r="G1643" s="52">
        <v>2</v>
      </c>
      <c r="H1643" s="145">
        <v>1174.8</v>
      </c>
      <c r="I1643" s="145">
        <v>709.9</v>
      </c>
      <c r="J1643" s="145">
        <v>709.9</v>
      </c>
      <c r="K1643" s="3">
        <v>20</v>
      </c>
      <c r="L1643" s="145">
        <f t="shared" si="467"/>
        <v>4513800</v>
      </c>
      <c r="M1643" s="145"/>
      <c r="N1643" s="145"/>
      <c r="O1643" s="145"/>
      <c r="P1643" s="145">
        <f t="shared" si="468"/>
        <v>4513800</v>
      </c>
      <c r="Q1643" s="145"/>
      <c r="R1643" s="3"/>
      <c r="S1643" s="145"/>
      <c r="T1643" s="145">
        <v>600</v>
      </c>
      <c r="U1643" s="145">
        <f>T1643*7523</f>
        <v>4513800</v>
      </c>
      <c r="V1643" s="145"/>
      <c r="W1643" s="145"/>
      <c r="X1643" s="145"/>
      <c r="Y1643" s="145"/>
      <c r="Z1643" s="145"/>
      <c r="AA1643" s="145"/>
      <c r="AB1643" s="145"/>
      <c r="AC1643" s="145"/>
      <c r="AD1643" s="145"/>
      <c r="AE1643" s="145"/>
      <c r="AF1643" s="35">
        <v>2025</v>
      </c>
      <c r="AG1643" s="259"/>
      <c r="AH1643" s="29">
        <v>1558</v>
      </c>
      <c r="AI1643" s="29" t="s">
        <v>155</v>
      </c>
      <c r="AJ1643" s="29" t="str">
        <f t="shared" si="462"/>
        <v>1558.</v>
      </c>
      <c r="AL1643" s="29"/>
    </row>
    <row r="1644" spans="1:38" ht="22.5" customHeight="1" x14ac:dyDescent="0.25">
      <c r="A1644" s="143" t="str">
        <f t="shared" si="461"/>
        <v>1559.</v>
      </c>
      <c r="B1644" s="76" t="s">
        <v>679</v>
      </c>
      <c r="C1644" s="52">
        <v>1960</v>
      </c>
      <c r="D1644" s="220" t="s">
        <v>3015</v>
      </c>
      <c r="E1644" s="143" t="s">
        <v>3017</v>
      </c>
      <c r="F1644" s="52">
        <v>2</v>
      </c>
      <c r="G1644" s="52">
        <v>1</v>
      </c>
      <c r="H1644" s="145">
        <v>739.8</v>
      </c>
      <c r="I1644" s="145">
        <v>364.8</v>
      </c>
      <c r="J1644" s="145">
        <v>364.8</v>
      </c>
      <c r="K1644" s="3">
        <v>8</v>
      </c>
      <c r="L1644" s="145">
        <f t="shared" si="467"/>
        <v>71450</v>
      </c>
      <c r="M1644" s="145"/>
      <c r="N1644" s="145"/>
      <c r="O1644" s="145"/>
      <c r="P1644" s="145">
        <f t="shared" si="468"/>
        <v>71450</v>
      </c>
      <c r="Q1644" s="145">
        <v>71450</v>
      </c>
      <c r="R1644" s="3"/>
      <c r="S1644" s="145"/>
      <c r="T1644" s="145"/>
      <c r="U1644" s="145"/>
      <c r="V1644" s="145"/>
      <c r="W1644" s="145"/>
      <c r="X1644" s="145"/>
      <c r="Y1644" s="145"/>
      <c r="Z1644" s="145"/>
      <c r="AA1644" s="145"/>
      <c r="AB1644" s="145"/>
      <c r="AC1644" s="145"/>
      <c r="AD1644" s="145"/>
      <c r="AE1644" s="145"/>
      <c r="AF1644" s="35">
        <v>2025</v>
      </c>
      <c r="AG1644" s="256"/>
      <c r="AH1644" s="29">
        <v>1559</v>
      </c>
      <c r="AI1644" s="29" t="s">
        <v>155</v>
      </c>
      <c r="AJ1644" s="29" t="str">
        <f t="shared" si="462"/>
        <v>1559.</v>
      </c>
      <c r="AL1644" s="29"/>
    </row>
    <row r="1645" spans="1:38" ht="22.5" customHeight="1" x14ac:dyDescent="0.25">
      <c r="A1645" s="143" t="str">
        <f t="shared" si="461"/>
        <v>1560.</v>
      </c>
      <c r="B1645" s="76" t="s">
        <v>99</v>
      </c>
      <c r="C1645" s="52">
        <v>1960</v>
      </c>
      <c r="D1645" s="220" t="s">
        <v>3015</v>
      </c>
      <c r="E1645" s="143" t="s">
        <v>3017</v>
      </c>
      <c r="F1645" s="52">
        <v>2</v>
      </c>
      <c r="G1645" s="52">
        <v>2</v>
      </c>
      <c r="H1645" s="145">
        <v>904.7</v>
      </c>
      <c r="I1645" s="145">
        <v>497.7</v>
      </c>
      <c r="J1645" s="145">
        <v>497.7</v>
      </c>
      <c r="K1645" s="3">
        <v>9</v>
      </c>
      <c r="L1645" s="145">
        <f t="shared" si="467"/>
        <v>3761500</v>
      </c>
      <c r="M1645" s="145"/>
      <c r="N1645" s="145"/>
      <c r="O1645" s="145"/>
      <c r="P1645" s="145">
        <f t="shared" si="468"/>
        <v>3761500</v>
      </c>
      <c r="Q1645" s="145"/>
      <c r="R1645" s="3"/>
      <c r="S1645" s="145"/>
      <c r="T1645" s="145">
        <v>500</v>
      </c>
      <c r="U1645" s="145">
        <f>T1645*7523</f>
        <v>3761500</v>
      </c>
      <c r="V1645" s="145"/>
      <c r="W1645" s="145"/>
      <c r="X1645" s="145"/>
      <c r="Y1645" s="145"/>
      <c r="Z1645" s="145"/>
      <c r="AA1645" s="145"/>
      <c r="AB1645" s="145"/>
      <c r="AC1645" s="145"/>
      <c r="AD1645" s="145"/>
      <c r="AE1645" s="145"/>
      <c r="AF1645" s="35">
        <v>2025</v>
      </c>
      <c r="AG1645" s="259"/>
      <c r="AH1645" s="29">
        <v>1560</v>
      </c>
      <c r="AI1645" s="29" t="s">
        <v>155</v>
      </c>
      <c r="AJ1645" s="29" t="str">
        <f t="shared" si="462"/>
        <v>1560.</v>
      </c>
      <c r="AL1645" s="29"/>
    </row>
    <row r="1646" spans="1:38" ht="22.5" customHeight="1" x14ac:dyDescent="0.25">
      <c r="A1646" s="143" t="str">
        <f t="shared" si="461"/>
        <v>1561.</v>
      </c>
      <c r="B1646" s="75" t="s">
        <v>1181</v>
      </c>
      <c r="C1646" s="52">
        <v>1956</v>
      </c>
      <c r="D1646" s="220" t="s">
        <v>3015</v>
      </c>
      <c r="E1646" s="143" t="s">
        <v>3018</v>
      </c>
      <c r="F1646" s="52">
        <v>1</v>
      </c>
      <c r="G1646" s="52">
        <v>3</v>
      </c>
      <c r="H1646" s="145">
        <v>285</v>
      </c>
      <c r="I1646" s="145">
        <v>159</v>
      </c>
      <c r="J1646" s="145">
        <v>159</v>
      </c>
      <c r="K1646" s="3">
        <v>9</v>
      </c>
      <c r="L1646" s="145">
        <f t="shared" si="467"/>
        <v>2256900</v>
      </c>
      <c r="M1646" s="145"/>
      <c r="N1646" s="145"/>
      <c r="O1646" s="145"/>
      <c r="P1646" s="145">
        <f t="shared" si="468"/>
        <v>2256900</v>
      </c>
      <c r="Q1646" s="145"/>
      <c r="R1646" s="3"/>
      <c r="S1646" s="145"/>
      <c r="T1646" s="145">
        <v>300</v>
      </c>
      <c r="U1646" s="145">
        <f>T1646*7523</f>
        <v>2256900</v>
      </c>
      <c r="V1646" s="145"/>
      <c r="W1646" s="145"/>
      <c r="X1646" s="145"/>
      <c r="Y1646" s="145"/>
      <c r="Z1646" s="145"/>
      <c r="AA1646" s="145"/>
      <c r="AB1646" s="145"/>
      <c r="AC1646" s="145"/>
      <c r="AD1646" s="145"/>
      <c r="AE1646" s="145"/>
      <c r="AF1646" s="35">
        <v>2025</v>
      </c>
      <c r="AG1646" s="259"/>
      <c r="AH1646" s="29">
        <v>1561</v>
      </c>
      <c r="AI1646" s="29" t="s">
        <v>155</v>
      </c>
      <c r="AJ1646" s="29" t="str">
        <f t="shared" si="462"/>
        <v>1561.</v>
      </c>
      <c r="AL1646" s="29"/>
    </row>
    <row r="1647" spans="1:38" ht="22.5" customHeight="1" x14ac:dyDescent="0.25">
      <c r="A1647" s="143" t="str">
        <f t="shared" si="461"/>
        <v>1562.</v>
      </c>
      <c r="B1647" s="83" t="s">
        <v>1176</v>
      </c>
      <c r="C1647" s="52">
        <v>1953</v>
      </c>
      <c r="D1647" s="220" t="s">
        <v>3015</v>
      </c>
      <c r="E1647" s="143" t="s">
        <v>3017</v>
      </c>
      <c r="F1647" s="52">
        <v>2</v>
      </c>
      <c r="G1647" s="52">
        <v>2</v>
      </c>
      <c r="H1647" s="145">
        <v>364.5</v>
      </c>
      <c r="I1647" s="145">
        <v>251.8</v>
      </c>
      <c r="J1647" s="145">
        <v>251.8</v>
      </c>
      <c r="K1647" s="3">
        <v>20</v>
      </c>
      <c r="L1647" s="145">
        <f t="shared" si="467"/>
        <v>3009200</v>
      </c>
      <c r="M1647" s="145"/>
      <c r="N1647" s="145"/>
      <c r="O1647" s="145"/>
      <c r="P1647" s="145">
        <f t="shared" si="468"/>
        <v>3009200</v>
      </c>
      <c r="Q1647" s="145"/>
      <c r="R1647" s="3"/>
      <c r="S1647" s="145"/>
      <c r="T1647" s="145">
        <v>400</v>
      </c>
      <c r="U1647" s="145">
        <f>T1647*7523</f>
        <v>3009200</v>
      </c>
      <c r="V1647" s="145"/>
      <c r="W1647" s="145"/>
      <c r="X1647" s="145"/>
      <c r="Y1647" s="145"/>
      <c r="Z1647" s="145"/>
      <c r="AA1647" s="145"/>
      <c r="AB1647" s="145"/>
      <c r="AC1647" s="145"/>
      <c r="AD1647" s="145"/>
      <c r="AE1647" s="145"/>
      <c r="AF1647" s="35">
        <v>2025</v>
      </c>
      <c r="AG1647" s="259"/>
      <c r="AH1647" s="29">
        <v>1562</v>
      </c>
      <c r="AI1647" s="29" t="s">
        <v>155</v>
      </c>
      <c r="AJ1647" s="29" t="str">
        <f t="shared" si="462"/>
        <v>1562.</v>
      </c>
      <c r="AL1647" s="29"/>
    </row>
    <row r="1648" spans="1:38" ht="22.5" customHeight="1" x14ac:dyDescent="0.25">
      <c r="A1648" s="143" t="str">
        <f t="shared" si="461"/>
        <v>1563.</v>
      </c>
      <c r="B1648" s="76" t="s">
        <v>677</v>
      </c>
      <c r="C1648" s="52">
        <v>1917</v>
      </c>
      <c r="D1648" s="220" t="s">
        <v>3015</v>
      </c>
      <c r="E1648" s="143" t="s">
        <v>3017</v>
      </c>
      <c r="F1648" s="52">
        <v>2</v>
      </c>
      <c r="G1648" s="52">
        <v>2</v>
      </c>
      <c r="H1648" s="145">
        <v>396</v>
      </c>
      <c r="I1648" s="145">
        <v>358.6</v>
      </c>
      <c r="J1648" s="145">
        <v>358.6</v>
      </c>
      <c r="K1648" s="3">
        <v>9</v>
      </c>
      <c r="L1648" s="145">
        <f t="shared" si="467"/>
        <v>307855</v>
      </c>
      <c r="M1648" s="145"/>
      <c r="N1648" s="145"/>
      <c r="O1648" s="145"/>
      <c r="P1648" s="145">
        <f t="shared" si="468"/>
        <v>307855</v>
      </c>
      <c r="Q1648" s="145"/>
      <c r="R1648" s="3"/>
      <c r="S1648" s="145"/>
      <c r="T1648" s="145"/>
      <c r="U1648" s="145"/>
      <c r="V1648" s="145"/>
      <c r="W1648" s="145"/>
      <c r="X1648" s="145"/>
      <c r="Y1648" s="145"/>
      <c r="Z1648" s="145">
        <v>115</v>
      </c>
      <c r="AA1648" s="145">
        <f>Z1648*2677</f>
        <v>307855</v>
      </c>
      <c r="AB1648" s="145"/>
      <c r="AC1648" s="145"/>
      <c r="AD1648" s="145"/>
      <c r="AE1648" s="145"/>
      <c r="AF1648" s="35">
        <v>2025</v>
      </c>
      <c r="AG1648" s="259"/>
      <c r="AH1648" s="29">
        <v>1563</v>
      </c>
      <c r="AI1648" s="29" t="s">
        <v>155</v>
      </c>
      <c r="AJ1648" s="29" t="str">
        <f t="shared" si="462"/>
        <v>1563.</v>
      </c>
      <c r="AL1648" s="29"/>
    </row>
    <row r="1649" spans="1:38" ht="22.5" customHeight="1" x14ac:dyDescent="0.25">
      <c r="A1649" s="143" t="str">
        <f t="shared" si="461"/>
        <v>1564.</v>
      </c>
      <c r="B1649" s="76" t="s">
        <v>678</v>
      </c>
      <c r="C1649" s="52">
        <v>1917</v>
      </c>
      <c r="D1649" s="220" t="s">
        <v>3015</v>
      </c>
      <c r="E1649" s="143" t="s">
        <v>3017</v>
      </c>
      <c r="F1649" s="52">
        <v>2</v>
      </c>
      <c r="G1649" s="52">
        <v>3</v>
      </c>
      <c r="H1649" s="145">
        <v>522.9</v>
      </c>
      <c r="I1649" s="145">
        <v>364.1</v>
      </c>
      <c r="J1649" s="145">
        <v>364.1</v>
      </c>
      <c r="K1649" s="3">
        <v>16</v>
      </c>
      <c r="L1649" s="145">
        <f t="shared" si="467"/>
        <v>463121</v>
      </c>
      <c r="M1649" s="145"/>
      <c r="N1649" s="145"/>
      <c r="O1649" s="145"/>
      <c r="P1649" s="145">
        <f t="shared" si="468"/>
        <v>463121</v>
      </c>
      <c r="Q1649" s="145"/>
      <c r="R1649" s="3"/>
      <c r="S1649" s="145"/>
      <c r="T1649" s="145"/>
      <c r="U1649" s="145"/>
      <c r="V1649" s="145"/>
      <c r="W1649" s="145"/>
      <c r="X1649" s="145"/>
      <c r="Y1649" s="145"/>
      <c r="Z1649" s="145">
        <v>173</v>
      </c>
      <c r="AA1649" s="145">
        <f>Z1649*2677</f>
        <v>463121</v>
      </c>
      <c r="AB1649" s="145"/>
      <c r="AC1649" s="145"/>
      <c r="AD1649" s="145"/>
      <c r="AE1649" s="145"/>
      <c r="AF1649" s="35">
        <v>2025</v>
      </c>
      <c r="AG1649" s="259"/>
      <c r="AH1649" s="29">
        <v>1564</v>
      </c>
      <c r="AI1649" s="29" t="s">
        <v>155</v>
      </c>
      <c r="AJ1649" s="29" t="str">
        <f t="shared" si="462"/>
        <v>1564.</v>
      </c>
      <c r="AL1649" s="29"/>
    </row>
    <row r="1650" spans="1:38" ht="22.5" customHeight="1" x14ac:dyDescent="0.25">
      <c r="A1650" s="143" t="str">
        <f t="shared" si="461"/>
        <v>1565.</v>
      </c>
      <c r="B1650" s="76" t="s">
        <v>1163</v>
      </c>
      <c r="C1650" s="52">
        <v>1944</v>
      </c>
      <c r="D1650" s="220" t="s">
        <v>3015</v>
      </c>
      <c r="E1650" s="143" t="s">
        <v>3017</v>
      </c>
      <c r="F1650" s="52">
        <v>2</v>
      </c>
      <c r="G1650" s="52">
        <v>1</v>
      </c>
      <c r="H1650" s="145">
        <v>196.5</v>
      </c>
      <c r="I1650" s="145">
        <v>168.8</v>
      </c>
      <c r="J1650" s="145">
        <v>168.8</v>
      </c>
      <c r="K1650" s="3">
        <v>20</v>
      </c>
      <c r="L1650" s="145">
        <f t="shared" si="467"/>
        <v>35725</v>
      </c>
      <c r="M1650" s="145"/>
      <c r="N1650" s="145"/>
      <c r="O1650" s="145"/>
      <c r="P1650" s="145">
        <f t="shared" si="468"/>
        <v>35725</v>
      </c>
      <c r="Q1650" s="145">
        <v>35725</v>
      </c>
      <c r="R1650" s="3"/>
      <c r="S1650" s="145"/>
      <c r="T1650" s="145"/>
      <c r="U1650" s="145"/>
      <c r="V1650" s="145"/>
      <c r="W1650" s="145"/>
      <c r="X1650" s="145"/>
      <c r="Y1650" s="145"/>
      <c r="Z1650" s="145"/>
      <c r="AA1650" s="145"/>
      <c r="AB1650" s="145"/>
      <c r="AC1650" s="145"/>
      <c r="AD1650" s="145"/>
      <c r="AE1650" s="145"/>
      <c r="AF1650" s="35">
        <v>2025</v>
      </c>
      <c r="AG1650" s="256"/>
      <c r="AH1650" s="29">
        <v>1565</v>
      </c>
      <c r="AI1650" s="29" t="s">
        <v>155</v>
      </c>
      <c r="AJ1650" s="29" t="str">
        <f t="shared" si="462"/>
        <v>1565.</v>
      </c>
      <c r="AL1650" s="29"/>
    </row>
    <row r="1651" spans="1:38" ht="22.5" customHeight="1" x14ac:dyDescent="0.25">
      <c r="A1651" s="143" t="str">
        <f t="shared" si="461"/>
        <v>1566.</v>
      </c>
      <c r="B1651" s="76" t="s">
        <v>1143</v>
      </c>
      <c r="C1651" s="52">
        <v>1917</v>
      </c>
      <c r="D1651" s="220" t="s">
        <v>3015</v>
      </c>
      <c r="E1651" s="143" t="s">
        <v>3017</v>
      </c>
      <c r="F1651" s="52">
        <v>1</v>
      </c>
      <c r="G1651" s="52">
        <v>1</v>
      </c>
      <c r="H1651" s="145">
        <v>176.6</v>
      </c>
      <c r="I1651" s="145">
        <v>127.6</v>
      </c>
      <c r="J1651" s="145">
        <v>127.6</v>
      </c>
      <c r="K1651" s="3">
        <v>10</v>
      </c>
      <c r="L1651" s="145">
        <f t="shared" si="467"/>
        <v>160620</v>
      </c>
      <c r="M1651" s="145"/>
      <c r="N1651" s="145"/>
      <c r="O1651" s="145"/>
      <c r="P1651" s="145">
        <f t="shared" si="468"/>
        <v>160620</v>
      </c>
      <c r="Q1651" s="145"/>
      <c r="R1651" s="3"/>
      <c r="S1651" s="145"/>
      <c r="T1651" s="145"/>
      <c r="U1651" s="145"/>
      <c r="V1651" s="145"/>
      <c r="W1651" s="145"/>
      <c r="X1651" s="145"/>
      <c r="Y1651" s="145"/>
      <c r="Z1651" s="145">
        <v>60</v>
      </c>
      <c r="AA1651" s="145">
        <f>Z1651*2677</f>
        <v>160620</v>
      </c>
      <c r="AB1651" s="145"/>
      <c r="AC1651" s="145"/>
      <c r="AD1651" s="145"/>
      <c r="AE1651" s="145"/>
      <c r="AF1651" s="35">
        <v>2025</v>
      </c>
      <c r="AG1651" s="259"/>
      <c r="AH1651" s="29">
        <v>1566</v>
      </c>
      <c r="AI1651" s="29" t="s">
        <v>155</v>
      </c>
      <c r="AJ1651" s="29" t="str">
        <f t="shared" si="462"/>
        <v>1566.</v>
      </c>
      <c r="AL1651" s="29"/>
    </row>
    <row r="1652" spans="1:38" ht="22.5" customHeight="1" x14ac:dyDescent="0.25">
      <c r="A1652" s="143" t="str">
        <f t="shared" si="461"/>
        <v>1567.</v>
      </c>
      <c r="B1652" s="76" t="s">
        <v>97</v>
      </c>
      <c r="C1652" s="52">
        <v>1962</v>
      </c>
      <c r="D1652" s="220" t="s">
        <v>3015</v>
      </c>
      <c r="E1652" s="143" t="s">
        <v>3017</v>
      </c>
      <c r="F1652" s="52">
        <v>2</v>
      </c>
      <c r="G1652" s="52">
        <v>2</v>
      </c>
      <c r="H1652" s="145">
        <v>511.1</v>
      </c>
      <c r="I1652" s="145">
        <v>450.3</v>
      </c>
      <c r="J1652" s="145">
        <v>450.6</v>
      </c>
      <c r="K1652" s="3">
        <v>17</v>
      </c>
      <c r="L1652" s="145">
        <f t="shared" ref="L1652:L1655" si="469">Q1652+S1652+U1652+W1652+Y1652+AA1652+AD1652+AE1652</f>
        <v>1448709.5999999999</v>
      </c>
      <c r="M1652" s="145"/>
      <c r="N1652" s="145"/>
      <c r="O1652" s="145"/>
      <c r="P1652" s="145">
        <f t="shared" ref="P1652:P1655" si="470">L1652</f>
        <v>1448709.5999999999</v>
      </c>
      <c r="Q1652" s="145"/>
      <c r="R1652" s="3"/>
      <c r="S1652" s="145"/>
      <c r="T1652" s="145"/>
      <c r="U1652" s="145"/>
      <c r="V1652" s="145"/>
      <c r="W1652" s="145"/>
      <c r="X1652" s="145">
        <v>460.2</v>
      </c>
      <c r="Y1652" s="145">
        <f>X1652*3148</f>
        <v>1448709.5999999999</v>
      </c>
      <c r="Z1652" s="145"/>
      <c r="AA1652" s="145"/>
      <c r="AB1652" s="145"/>
      <c r="AC1652" s="145"/>
      <c r="AD1652" s="145"/>
      <c r="AE1652" s="145"/>
      <c r="AF1652" s="35">
        <v>2025</v>
      </c>
      <c r="AG1652" s="259"/>
      <c r="AH1652" s="29">
        <v>1567</v>
      </c>
      <c r="AI1652" s="29" t="s">
        <v>155</v>
      </c>
      <c r="AJ1652" s="29" t="str">
        <f t="shared" si="462"/>
        <v>1567.</v>
      </c>
      <c r="AL1652" s="29"/>
    </row>
    <row r="1653" spans="1:38" ht="22.5" customHeight="1" x14ac:dyDescent="0.25">
      <c r="A1653" s="143" t="str">
        <f t="shared" si="461"/>
        <v>1568.</v>
      </c>
      <c r="B1653" s="71" t="s">
        <v>1397</v>
      </c>
      <c r="C1653" s="52">
        <v>1946</v>
      </c>
      <c r="D1653" s="220" t="s">
        <v>3015</v>
      </c>
      <c r="E1653" s="143" t="s">
        <v>3017</v>
      </c>
      <c r="F1653" s="52">
        <v>2</v>
      </c>
      <c r="G1653" s="52">
        <v>1</v>
      </c>
      <c r="H1653" s="145">
        <v>171.6</v>
      </c>
      <c r="I1653" s="145">
        <v>146.6</v>
      </c>
      <c r="J1653" s="145">
        <v>86.5</v>
      </c>
      <c r="K1653" s="3">
        <v>2</v>
      </c>
      <c r="L1653" s="145">
        <f>Q1653+S1653+U1653+W1653+Y1653+AA1653+AD1653+AE1653</f>
        <v>229365.36000000002</v>
      </c>
      <c r="M1653" s="145"/>
      <c r="N1653" s="145"/>
      <c r="O1653" s="145"/>
      <c r="P1653" s="145">
        <f>L1653</f>
        <v>229365.36000000002</v>
      </c>
      <c r="Q1653" s="145"/>
      <c r="R1653" s="3"/>
      <c r="S1653" s="145"/>
      <c r="T1653" s="145"/>
      <c r="U1653" s="145"/>
      <c r="V1653" s="145"/>
      <c r="W1653" s="145"/>
      <c r="X1653" s="145"/>
      <c r="Y1653" s="145"/>
      <c r="Z1653" s="145">
        <v>85.68</v>
      </c>
      <c r="AA1653" s="145">
        <f>Z1653*2677</f>
        <v>229365.36000000002</v>
      </c>
      <c r="AB1653" s="145"/>
      <c r="AC1653" s="145"/>
      <c r="AD1653" s="145"/>
      <c r="AE1653" s="145"/>
      <c r="AF1653" s="35">
        <v>2025</v>
      </c>
      <c r="AG1653" s="259"/>
      <c r="AH1653" s="29">
        <v>1568</v>
      </c>
      <c r="AI1653" s="29" t="s">
        <v>155</v>
      </c>
      <c r="AJ1653" s="29" t="str">
        <f t="shared" si="462"/>
        <v>1568.</v>
      </c>
      <c r="AL1653" s="29"/>
    </row>
    <row r="1654" spans="1:38" ht="21" customHeight="1" x14ac:dyDescent="0.25">
      <c r="A1654" s="143" t="str">
        <f t="shared" si="461"/>
        <v>1569.</v>
      </c>
      <c r="B1654" s="72" t="s">
        <v>671</v>
      </c>
      <c r="C1654" s="52">
        <v>1963</v>
      </c>
      <c r="D1654" s="220" t="s">
        <v>3015</v>
      </c>
      <c r="E1654" s="143" t="s">
        <v>3017</v>
      </c>
      <c r="F1654" s="52">
        <v>2</v>
      </c>
      <c r="G1654" s="52">
        <v>2</v>
      </c>
      <c r="H1654" s="145">
        <v>351.4</v>
      </c>
      <c r="I1654" s="145">
        <v>317.60000000000002</v>
      </c>
      <c r="J1654" s="145">
        <v>317.60000000000002</v>
      </c>
      <c r="K1654" s="3">
        <v>10</v>
      </c>
      <c r="L1654" s="145">
        <f t="shared" si="469"/>
        <v>1166396.96</v>
      </c>
      <c r="M1654" s="145"/>
      <c r="N1654" s="145"/>
      <c r="O1654" s="145"/>
      <c r="P1654" s="145">
        <f t="shared" si="470"/>
        <v>1166396.96</v>
      </c>
      <c r="Q1654" s="145"/>
      <c r="R1654" s="3"/>
      <c r="S1654" s="145"/>
      <c r="T1654" s="145"/>
      <c r="U1654" s="145"/>
      <c r="V1654" s="145"/>
      <c r="W1654" s="145"/>
      <c r="X1654" s="145">
        <v>370.52</v>
      </c>
      <c r="Y1654" s="145">
        <f>X1654*3148</f>
        <v>1166396.96</v>
      </c>
      <c r="Z1654" s="145"/>
      <c r="AA1654" s="145"/>
      <c r="AB1654" s="145"/>
      <c r="AC1654" s="145"/>
      <c r="AD1654" s="145"/>
      <c r="AE1654" s="145"/>
      <c r="AF1654" s="35">
        <v>2025</v>
      </c>
      <c r="AG1654" s="259"/>
      <c r="AH1654" s="29">
        <v>1569</v>
      </c>
      <c r="AI1654" s="29" t="s">
        <v>155</v>
      </c>
      <c r="AJ1654" s="29" t="str">
        <f t="shared" si="462"/>
        <v>1569.</v>
      </c>
      <c r="AL1654" s="29"/>
    </row>
    <row r="1655" spans="1:38" ht="22.5" customHeight="1" x14ac:dyDescent="0.25">
      <c r="A1655" s="143" t="str">
        <f t="shared" si="461"/>
        <v>1570.</v>
      </c>
      <c r="B1655" s="75" t="s">
        <v>98</v>
      </c>
      <c r="C1655" s="52">
        <v>1959</v>
      </c>
      <c r="D1655" s="220" t="s">
        <v>3015</v>
      </c>
      <c r="E1655" s="143" t="s">
        <v>3017</v>
      </c>
      <c r="F1655" s="52">
        <v>2</v>
      </c>
      <c r="G1655" s="52">
        <v>1</v>
      </c>
      <c r="H1655" s="145">
        <v>453</v>
      </c>
      <c r="I1655" s="145">
        <v>403.2</v>
      </c>
      <c r="J1655" s="145">
        <v>403.2</v>
      </c>
      <c r="K1655" s="3">
        <v>21</v>
      </c>
      <c r="L1655" s="145">
        <f t="shared" si="469"/>
        <v>187680</v>
      </c>
      <c r="M1655" s="145"/>
      <c r="N1655" s="145"/>
      <c r="O1655" s="145"/>
      <c r="P1655" s="145">
        <f t="shared" si="470"/>
        <v>187680</v>
      </c>
      <c r="Q1655" s="145">
        <v>187680</v>
      </c>
      <c r="R1655" s="3"/>
      <c r="S1655" s="145"/>
      <c r="T1655" s="145"/>
      <c r="U1655" s="145"/>
      <c r="V1655" s="145"/>
      <c r="W1655" s="145"/>
      <c r="X1655" s="145"/>
      <c r="Y1655" s="145"/>
      <c r="Z1655" s="145"/>
      <c r="AA1655" s="145"/>
      <c r="AB1655" s="145"/>
      <c r="AC1655" s="145"/>
      <c r="AD1655" s="145"/>
      <c r="AE1655" s="145"/>
      <c r="AF1655" s="35">
        <v>2025</v>
      </c>
      <c r="AG1655" s="259"/>
      <c r="AH1655" s="29">
        <v>1570</v>
      </c>
      <c r="AI1655" s="29" t="s">
        <v>155</v>
      </c>
      <c r="AJ1655" s="29" t="str">
        <f t="shared" si="462"/>
        <v>1570.</v>
      </c>
      <c r="AL1655" s="29"/>
    </row>
    <row r="1656" spans="1:38" ht="22.5" customHeight="1" x14ac:dyDescent="0.25">
      <c r="A1656" s="143" t="str">
        <f t="shared" si="461"/>
        <v>1571.</v>
      </c>
      <c r="B1656" s="71" t="s">
        <v>1399</v>
      </c>
      <c r="C1656" s="52">
        <v>1959</v>
      </c>
      <c r="D1656" s="220" t="s">
        <v>3015</v>
      </c>
      <c r="E1656" s="143" t="s">
        <v>3017</v>
      </c>
      <c r="F1656" s="52">
        <v>2</v>
      </c>
      <c r="G1656" s="52">
        <v>1</v>
      </c>
      <c r="H1656" s="145">
        <v>481.8</v>
      </c>
      <c r="I1656" s="145">
        <v>433.3</v>
      </c>
      <c r="J1656" s="145">
        <v>433.3</v>
      </c>
      <c r="K1656" s="3">
        <v>10</v>
      </c>
      <c r="L1656" s="145">
        <f>Q1656+S1656+U1656+W1656+Y1656+AA1656+AD1656+AE1656</f>
        <v>132779.20000000001</v>
      </c>
      <c r="M1656" s="145"/>
      <c r="N1656" s="145"/>
      <c r="O1656" s="145"/>
      <c r="P1656" s="145">
        <f>L1656</f>
        <v>132779.20000000001</v>
      </c>
      <c r="Q1656" s="145"/>
      <c r="R1656" s="3"/>
      <c r="S1656" s="145"/>
      <c r="T1656" s="145"/>
      <c r="U1656" s="145"/>
      <c r="V1656" s="145"/>
      <c r="W1656" s="145"/>
      <c r="X1656" s="145"/>
      <c r="Y1656" s="145"/>
      <c r="Z1656" s="145">
        <v>49.6</v>
      </c>
      <c r="AA1656" s="145">
        <f>Z1656*2677</f>
        <v>132779.20000000001</v>
      </c>
      <c r="AB1656" s="145"/>
      <c r="AC1656" s="145"/>
      <c r="AD1656" s="145"/>
      <c r="AE1656" s="145"/>
      <c r="AF1656" s="35">
        <v>2025</v>
      </c>
      <c r="AG1656" s="259"/>
      <c r="AH1656" s="29">
        <v>1571</v>
      </c>
      <c r="AI1656" s="29" t="s">
        <v>155</v>
      </c>
      <c r="AJ1656" s="29" t="str">
        <f t="shared" si="462"/>
        <v>1571.</v>
      </c>
      <c r="AL1656" s="29"/>
    </row>
    <row r="1657" spans="1:38" ht="22.5" customHeight="1" x14ac:dyDescent="0.25">
      <c r="A1657" s="143" t="str">
        <f t="shared" si="461"/>
        <v>1572.</v>
      </c>
      <c r="B1657" s="71" t="s">
        <v>1396</v>
      </c>
      <c r="C1657" s="52">
        <v>1917</v>
      </c>
      <c r="D1657" s="220" t="s">
        <v>3015</v>
      </c>
      <c r="E1657" s="143" t="s">
        <v>3017</v>
      </c>
      <c r="F1657" s="52">
        <v>2</v>
      </c>
      <c r="G1657" s="52">
        <v>3</v>
      </c>
      <c r="H1657" s="145">
        <v>635.1</v>
      </c>
      <c r="I1657" s="145">
        <v>572.9</v>
      </c>
      <c r="J1657" s="145">
        <v>572.9</v>
      </c>
      <c r="K1657" s="3">
        <v>22</v>
      </c>
      <c r="L1657" s="145">
        <f t="shared" ref="L1657:L1664" si="471">Q1657+S1657+U1657+W1657+Y1657+AA1657+AD1657+AE1657</f>
        <v>3967630.1999999997</v>
      </c>
      <c r="M1657" s="145"/>
      <c r="N1657" s="145"/>
      <c r="O1657" s="145"/>
      <c r="P1657" s="145">
        <f t="shared" ref="P1657:P1664" si="472">L1657</f>
        <v>3967630.1999999997</v>
      </c>
      <c r="Q1657" s="145"/>
      <c r="R1657" s="3"/>
      <c r="S1657" s="145"/>
      <c r="T1657" s="145">
        <v>527.4</v>
      </c>
      <c r="U1657" s="145">
        <f>T1657*7523</f>
        <v>3967630.1999999997</v>
      </c>
      <c r="V1657" s="145"/>
      <c r="W1657" s="145"/>
      <c r="X1657" s="145"/>
      <c r="Y1657" s="145"/>
      <c r="Z1657" s="145"/>
      <c r="AA1657" s="145"/>
      <c r="AB1657" s="145"/>
      <c r="AC1657" s="145"/>
      <c r="AD1657" s="145"/>
      <c r="AE1657" s="145"/>
      <c r="AF1657" s="35">
        <v>2025</v>
      </c>
      <c r="AG1657" s="259"/>
      <c r="AH1657" s="29">
        <v>1572</v>
      </c>
      <c r="AI1657" s="29" t="s">
        <v>155</v>
      </c>
      <c r="AJ1657" s="29" t="str">
        <f t="shared" si="462"/>
        <v>1572.</v>
      </c>
      <c r="AL1657" s="29"/>
    </row>
    <row r="1658" spans="1:38" ht="22.5" customHeight="1" x14ac:dyDescent="0.25">
      <c r="A1658" s="143" t="str">
        <f t="shared" si="461"/>
        <v>1573.</v>
      </c>
      <c r="B1658" s="76" t="s">
        <v>672</v>
      </c>
      <c r="C1658" s="52">
        <v>1967</v>
      </c>
      <c r="D1658" s="220" t="s">
        <v>3015</v>
      </c>
      <c r="E1658" s="143" t="s">
        <v>3017</v>
      </c>
      <c r="F1658" s="52">
        <v>2</v>
      </c>
      <c r="G1658" s="52">
        <v>2</v>
      </c>
      <c r="H1658" s="145">
        <v>552.82000000000005</v>
      </c>
      <c r="I1658" s="145">
        <v>492.1</v>
      </c>
      <c r="J1658" s="145">
        <v>492.1</v>
      </c>
      <c r="K1658" s="3">
        <v>27</v>
      </c>
      <c r="L1658" s="145">
        <f t="shared" si="471"/>
        <v>71450</v>
      </c>
      <c r="M1658" s="145"/>
      <c r="N1658" s="145"/>
      <c r="O1658" s="145"/>
      <c r="P1658" s="145">
        <f t="shared" si="472"/>
        <v>71450</v>
      </c>
      <c r="Q1658" s="145">
        <v>71450</v>
      </c>
      <c r="R1658" s="3"/>
      <c r="S1658" s="145"/>
      <c r="T1658" s="145"/>
      <c r="U1658" s="145"/>
      <c r="V1658" s="145"/>
      <c r="W1658" s="145"/>
      <c r="X1658" s="145"/>
      <c r="Y1658" s="145"/>
      <c r="Z1658" s="145"/>
      <c r="AA1658" s="145"/>
      <c r="AB1658" s="145"/>
      <c r="AC1658" s="145"/>
      <c r="AD1658" s="145"/>
      <c r="AE1658" s="145"/>
      <c r="AF1658" s="35">
        <v>2025</v>
      </c>
      <c r="AG1658" s="256"/>
      <c r="AH1658" s="29">
        <v>1573</v>
      </c>
      <c r="AI1658" s="29" t="s">
        <v>155</v>
      </c>
      <c r="AJ1658" s="29" t="str">
        <f t="shared" si="462"/>
        <v>1573.</v>
      </c>
      <c r="AL1658" s="29"/>
    </row>
    <row r="1659" spans="1:38" ht="22.5" customHeight="1" x14ac:dyDescent="0.25">
      <c r="A1659" s="143" t="str">
        <f t="shared" si="461"/>
        <v>1574.</v>
      </c>
      <c r="B1659" s="71" t="s">
        <v>1401</v>
      </c>
      <c r="C1659" s="52">
        <v>1959</v>
      </c>
      <c r="D1659" s="220" t="s">
        <v>3015</v>
      </c>
      <c r="E1659" s="143" t="s">
        <v>3017</v>
      </c>
      <c r="F1659" s="52">
        <v>2</v>
      </c>
      <c r="G1659" s="52">
        <v>2</v>
      </c>
      <c r="H1659" s="145">
        <v>431.68</v>
      </c>
      <c r="I1659" s="145">
        <v>386.48</v>
      </c>
      <c r="J1659" s="145">
        <v>386.48</v>
      </c>
      <c r="K1659" s="3">
        <v>12</v>
      </c>
      <c r="L1659" s="145">
        <f t="shared" si="471"/>
        <v>71450</v>
      </c>
      <c r="M1659" s="145"/>
      <c r="N1659" s="145"/>
      <c r="O1659" s="145"/>
      <c r="P1659" s="145">
        <f t="shared" si="472"/>
        <v>71450</v>
      </c>
      <c r="Q1659" s="145">
        <v>71450</v>
      </c>
      <c r="R1659" s="3"/>
      <c r="S1659" s="145"/>
      <c r="T1659" s="145"/>
      <c r="U1659" s="145"/>
      <c r="V1659" s="145"/>
      <c r="W1659" s="145"/>
      <c r="X1659" s="145"/>
      <c r="Y1659" s="145"/>
      <c r="Z1659" s="145"/>
      <c r="AA1659" s="145"/>
      <c r="AB1659" s="145"/>
      <c r="AC1659" s="145"/>
      <c r="AD1659" s="145"/>
      <c r="AE1659" s="145"/>
      <c r="AF1659" s="35">
        <v>2025</v>
      </c>
      <c r="AG1659" s="259"/>
      <c r="AH1659" s="29">
        <v>1574</v>
      </c>
      <c r="AI1659" s="29" t="s">
        <v>155</v>
      </c>
      <c r="AJ1659" s="29" t="str">
        <f t="shared" si="462"/>
        <v>1574.</v>
      </c>
      <c r="AL1659" s="29"/>
    </row>
    <row r="1660" spans="1:38" ht="22.5" customHeight="1" x14ac:dyDescent="0.25">
      <c r="A1660" s="143" t="str">
        <f t="shared" si="461"/>
        <v>1575.</v>
      </c>
      <c r="B1660" s="76" t="s">
        <v>673</v>
      </c>
      <c r="C1660" s="52">
        <v>1962</v>
      </c>
      <c r="D1660" s="220" t="s">
        <v>3015</v>
      </c>
      <c r="E1660" s="143" t="s">
        <v>3017</v>
      </c>
      <c r="F1660" s="52">
        <v>2</v>
      </c>
      <c r="G1660" s="52">
        <v>2</v>
      </c>
      <c r="H1660" s="145">
        <v>491.1</v>
      </c>
      <c r="I1660" s="145">
        <v>362.6</v>
      </c>
      <c r="J1660" s="145">
        <v>362.6</v>
      </c>
      <c r="K1660" s="3">
        <v>16</v>
      </c>
      <c r="L1660" s="145">
        <f t="shared" si="471"/>
        <v>4437487</v>
      </c>
      <c r="M1660" s="145"/>
      <c r="N1660" s="145"/>
      <c r="O1660" s="145"/>
      <c r="P1660" s="145">
        <f t="shared" si="472"/>
        <v>4437487</v>
      </c>
      <c r="Q1660" s="145"/>
      <c r="R1660" s="3"/>
      <c r="S1660" s="145"/>
      <c r="T1660" s="145">
        <v>389</v>
      </c>
      <c r="U1660" s="145">
        <f>T1660*7523</f>
        <v>2926447</v>
      </c>
      <c r="V1660" s="145"/>
      <c r="W1660" s="145"/>
      <c r="X1660" s="145">
        <v>480</v>
      </c>
      <c r="Y1660" s="145">
        <f>X1660*3148</f>
        <v>1511040</v>
      </c>
      <c r="Z1660" s="145"/>
      <c r="AA1660" s="145"/>
      <c r="AB1660" s="145"/>
      <c r="AC1660" s="145"/>
      <c r="AD1660" s="145"/>
      <c r="AE1660" s="145"/>
      <c r="AF1660" s="35">
        <v>2025</v>
      </c>
      <c r="AG1660" s="259"/>
      <c r="AH1660" s="29">
        <v>1575</v>
      </c>
      <c r="AI1660" s="29" t="s">
        <v>155</v>
      </c>
      <c r="AJ1660" s="29" t="str">
        <f t="shared" si="462"/>
        <v>1575.</v>
      </c>
      <c r="AL1660" s="29"/>
    </row>
    <row r="1661" spans="1:38" ht="24.75" customHeight="1" x14ac:dyDescent="0.25">
      <c r="A1661" s="143" t="str">
        <f t="shared" si="461"/>
        <v>1576.</v>
      </c>
      <c r="B1661" s="75" t="s">
        <v>684</v>
      </c>
      <c r="C1661" s="52">
        <v>1972</v>
      </c>
      <c r="D1661" s="220" t="s">
        <v>3015</v>
      </c>
      <c r="E1661" s="143" t="s">
        <v>3017</v>
      </c>
      <c r="F1661" s="52">
        <v>2</v>
      </c>
      <c r="G1661" s="52">
        <v>1</v>
      </c>
      <c r="H1661" s="145">
        <v>329</v>
      </c>
      <c r="I1661" s="145">
        <v>303.8</v>
      </c>
      <c r="J1661" s="145">
        <v>303.8</v>
      </c>
      <c r="K1661" s="3">
        <v>8</v>
      </c>
      <c r="L1661" s="145">
        <f t="shared" si="471"/>
        <v>35725</v>
      </c>
      <c r="M1661" s="145"/>
      <c r="N1661" s="145"/>
      <c r="O1661" s="145"/>
      <c r="P1661" s="145">
        <f t="shared" si="472"/>
        <v>35725</v>
      </c>
      <c r="Q1661" s="145">
        <v>35725</v>
      </c>
      <c r="R1661" s="3"/>
      <c r="S1661" s="145"/>
      <c r="T1661" s="145"/>
      <c r="U1661" s="145"/>
      <c r="V1661" s="145"/>
      <c r="W1661" s="145"/>
      <c r="X1661" s="145"/>
      <c r="Y1661" s="145"/>
      <c r="Z1661" s="145"/>
      <c r="AA1661" s="145"/>
      <c r="AB1661" s="145"/>
      <c r="AC1661" s="145"/>
      <c r="AD1661" s="145"/>
      <c r="AE1661" s="145"/>
      <c r="AF1661" s="35">
        <v>2025</v>
      </c>
      <c r="AG1661" s="259"/>
      <c r="AH1661" s="29">
        <v>1576</v>
      </c>
      <c r="AI1661" s="29" t="s">
        <v>155</v>
      </c>
      <c r="AJ1661" s="29" t="str">
        <f t="shared" si="462"/>
        <v>1576.</v>
      </c>
      <c r="AL1661" s="29"/>
    </row>
    <row r="1662" spans="1:38" ht="22.5" customHeight="1" x14ac:dyDescent="0.25">
      <c r="A1662" s="143" t="str">
        <f t="shared" si="461"/>
        <v>1577.</v>
      </c>
      <c r="B1662" s="76" t="s">
        <v>674</v>
      </c>
      <c r="C1662" s="52">
        <v>1965</v>
      </c>
      <c r="D1662" s="220" t="s">
        <v>3015</v>
      </c>
      <c r="E1662" s="143" t="s">
        <v>3017</v>
      </c>
      <c r="F1662" s="52">
        <v>2</v>
      </c>
      <c r="G1662" s="52">
        <v>1</v>
      </c>
      <c r="H1662" s="145">
        <v>434.6</v>
      </c>
      <c r="I1662" s="145">
        <v>380.9</v>
      </c>
      <c r="J1662" s="145">
        <v>380.9</v>
      </c>
      <c r="K1662" s="3">
        <v>19</v>
      </c>
      <c r="L1662" s="145">
        <f t="shared" si="471"/>
        <v>141881</v>
      </c>
      <c r="M1662" s="145"/>
      <c r="N1662" s="145"/>
      <c r="O1662" s="145"/>
      <c r="P1662" s="145">
        <f t="shared" si="472"/>
        <v>141881</v>
      </c>
      <c r="Q1662" s="145"/>
      <c r="R1662" s="3"/>
      <c r="S1662" s="145"/>
      <c r="T1662" s="145"/>
      <c r="U1662" s="145"/>
      <c r="V1662" s="145"/>
      <c r="W1662" s="145"/>
      <c r="X1662" s="145"/>
      <c r="Y1662" s="145"/>
      <c r="Z1662" s="145">
        <v>53</v>
      </c>
      <c r="AA1662" s="145">
        <f>Z1662*2677</f>
        <v>141881</v>
      </c>
      <c r="AB1662" s="145"/>
      <c r="AC1662" s="145"/>
      <c r="AD1662" s="145"/>
      <c r="AE1662" s="145"/>
      <c r="AF1662" s="35">
        <v>2025</v>
      </c>
      <c r="AG1662" s="259"/>
      <c r="AH1662" s="29">
        <v>1577</v>
      </c>
      <c r="AI1662" s="29" t="s">
        <v>155</v>
      </c>
      <c r="AJ1662" s="29" t="str">
        <f t="shared" si="462"/>
        <v>1577.</v>
      </c>
      <c r="AL1662" s="29"/>
    </row>
    <row r="1663" spans="1:38" ht="22.5" customHeight="1" x14ac:dyDescent="0.25">
      <c r="A1663" s="143" t="str">
        <f t="shared" si="461"/>
        <v>1578.</v>
      </c>
      <c r="B1663" s="75" t="s">
        <v>693</v>
      </c>
      <c r="C1663" s="52">
        <v>1977</v>
      </c>
      <c r="D1663" s="220" t="s">
        <v>3015</v>
      </c>
      <c r="E1663" s="143" t="s">
        <v>3016</v>
      </c>
      <c r="F1663" s="52">
        <v>2</v>
      </c>
      <c r="G1663" s="52">
        <v>2</v>
      </c>
      <c r="H1663" s="145">
        <v>1838.4</v>
      </c>
      <c r="I1663" s="145">
        <v>735.4</v>
      </c>
      <c r="J1663" s="145">
        <v>735.4</v>
      </c>
      <c r="K1663" s="3">
        <v>31</v>
      </c>
      <c r="L1663" s="145">
        <f t="shared" si="471"/>
        <v>2079232</v>
      </c>
      <c r="M1663" s="145"/>
      <c r="N1663" s="145"/>
      <c r="O1663" s="145"/>
      <c r="P1663" s="145">
        <f t="shared" si="472"/>
        <v>2079232</v>
      </c>
      <c r="Q1663" s="145">
        <v>2079232</v>
      </c>
      <c r="R1663" s="3"/>
      <c r="S1663" s="145"/>
      <c r="T1663" s="145"/>
      <c r="U1663" s="145"/>
      <c r="V1663" s="145"/>
      <c r="W1663" s="145"/>
      <c r="X1663" s="145"/>
      <c r="Y1663" s="145"/>
      <c r="Z1663" s="145"/>
      <c r="AA1663" s="145"/>
      <c r="AB1663" s="145"/>
      <c r="AC1663" s="145"/>
      <c r="AD1663" s="145"/>
      <c r="AE1663" s="145"/>
      <c r="AF1663" s="35">
        <v>2025</v>
      </c>
      <c r="AG1663" s="259"/>
      <c r="AH1663" s="29">
        <v>1578</v>
      </c>
      <c r="AI1663" s="29" t="s">
        <v>155</v>
      </c>
      <c r="AJ1663" s="29" t="str">
        <f t="shared" si="462"/>
        <v>1578.</v>
      </c>
      <c r="AL1663" s="29"/>
    </row>
    <row r="1664" spans="1:38" ht="22.5" customHeight="1" x14ac:dyDescent="0.25">
      <c r="A1664" s="143" t="str">
        <f t="shared" ref="A1664" si="473">AJ1664</f>
        <v>1579.</v>
      </c>
      <c r="B1664" s="71" t="s">
        <v>1405</v>
      </c>
      <c r="C1664" s="52">
        <v>1980</v>
      </c>
      <c r="D1664" s="220" t="s">
        <v>3015</v>
      </c>
      <c r="E1664" s="143" t="s">
        <v>3017</v>
      </c>
      <c r="F1664" s="52">
        <v>5</v>
      </c>
      <c r="G1664" s="52">
        <v>6</v>
      </c>
      <c r="H1664" s="145">
        <v>2823.31</v>
      </c>
      <c r="I1664" s="145">
        <v>2001.12</v>
      </c>
      <c r="J1664" s="145">
        <v>2001.12</v>
      </c>
      <c r="K1664" s="3">
        <v>88</v>
      </c>
      <c r="L1664" s="145">
        <f t="shared" si="471"/>
        <v>5380825</v>
      </c>
      <c r="M1664" s="145"/>
      <c r="N1664" s="145"/>
      <c r="O1664" s="145"/>
      <c r="P1664" s="145">
        <f t="shared" si="472"/>
        <v>5380825</v>
      </c>
      <c r="Q1664" s="145">
        <v>5380825</v>
      </c>
      <c r="R1664" s="3"/>
      <c r="S1664" s="145"/>
      <c r="T1664" s="145"/>
      <c r="U1664" s="145"/>
      <c r="V1664" s="145"/>
      <c r="W1664" s="145"/>
      <c r="X1664" s="145"/>
      <c r="Y1664" s="145"/>
      <c r="Z1664" s="145"/>
      <c r="AA1664" s="145"/>
      <c r="AB1664" s="145"/>
      <c r="AC1664" s="145"/>
      <c r="AD1664" s="145"/>
      <c r="AE1664" s="145"/>
      <c r="AF1664" s="35">
        <v>2025</v>
      </c>
      <c r="AG1664" s="259"/>
      <c r="AH1664" s="29">
        <v>1579</v>
      </c>
      <c r="AI1664" s="29" t="s">
        <v>155</v>
      </c>
      <c r="AJ1664" s="29" t="str">
        <f t="shared" ref="AJ1664" si="474">CONCATENATE(AH1664,AI1664)</f>
        <v>1579.</v>
      </c>
      <c r="AL1664" s="29"/>
    </row>
    <row r="1665" spans="1:38" ht="22.5" customHeight="1" x14ac:dyDescent="0.25">
      <c r="A1665" s="143" t="str">
        <f t="shared" ref="A1665:A1728" si="475">AJ1665</f>
        <v/>
      </c>
      <c r="B1665" s="74" t="s">
        <v>100</v>
      </c>
      <c r="C1665" s="236"/>
      <c r="D1665" s="143"/>
      <c r="E1665" s="143"/>
      <c r="F1665" s="52"/>
      <c r="G1665" s="52"/>
      <c r="H1665" s="1">
        <f>H1666+H1678+H1688</f>
        <v>558128.1100000001</v>
      </c>
      <c r="I1665" s="1">
        <f>I1666+I1678+I1688</f>
        <v>496747.54999999976</v>
      </c>
      <c r="J1665" s="1">
        <f>J1666+J1678+J1688</f>
        <v>491799.8499999998</v>
      </c>
      <c r="K1665" s="46">
        <f>K1666+K1678+K1688</f>
        <v>17318</v>
      </c>
      <c r="L1665" s="1">
        <f>L1666+L1678+L1688</f>
        <v>518594441.89999998</v>
      </c>
      <c r="M1665" s="1"/>
      <c r="N1665" s="1"/>
      <c r="O1665" s="1"/>
      <c r="P1665" s="1">
        <f t="shared" ref="P1665:P1675" si="476">L1665</f>
        <v>518594441.89999998</v>
      </c>
      <c r="Q1665" s="1">
        <v>402173841</v>
      </c>
      <c r="R1665" s="46"/>
      <c r="S1665" s="1"/>
      <c r="T1665" s="1">
        <f t="shared" ref="T1665:AA1665" si="477">T1666+T1678+T1688</f>
        <v>15076.4</v>
      </c>
      <c r="U1665" s="1">
        <f t="shared" si="477"/>
        <v>92026094</v>
      </c>
      <c r="V1665" s="1">
        <f t="shared" si="477"/>
        <v>3195.4</v>
      </c>
      <c r="W1665" s="1">
        <f t="shared" si="477"/>
        <v>7074615.5999999996</v>
      </c>
      <c r="X1665" s="1">
        <f t="shared" si="477"/>
        <v>3881.2999999999997</v>
      </c>
      <c r="Y1665" s="1">
        <f t="shared" si="477"/>
        <v>12218332.400000002</v>
      </c>
      <c r="Z1665" s="1">
        <f t="shared" si="477"/>
        <v>1905.7</v>
      </c>
      <c r="AA1665" s="1">
        <f t="shared" si="477"/>
        <v>5101558.9000000004</v>
      </c>
      <c r="AB1665" s="1"/>
      <c r="AC1665" s="1"/>
      <c r="AD1665" s="1"/>
      <c r="AE1665" s="1"/>
      <c r="AF1665" s="12"/>
      <c r="AG1665" s="259"/>
      <c r="AJ1665" s="29" t="str">
        <f>CONCATENATE(AH1665,AI1665)</f>
        <v/>
      </c>
      <c r="AK1665" s="29"/>
      <c r="AL1665" s="29"/>
    </row>
    <row r="1666" spans="1:38" ht="22.5" customHeight="1" x14ac:dyDescent="0.25">
      <c r="A1666" s="143" t="str">
        <f t="shared" si="475"/>
        <v/>
      </c>
      <c r="B1666" s="74" t="s">
        <v>1213</v>
      </c>
      <c r="C1666" s="236"/>
      <c r="D1666" s="143"/>
      <c r="E1666" s="143"/>
      <c r="F1666" s="52"/>
      <c r="G1666" s="52"/>
      <c r="H1666" s="1">
        <f>SUM(H1667:H1677)</f>
        <v>8121.0999999999995</v>
      </c>
      <c r="I1666" s="1">
        <f t="shared" ref="I1666:K1666" si="478">SUM(I1667:I1677)</f>
        <v>7415.2</v>
      </c>
      <c r="J1666" s="1">
        <f t="shared" si="478"/>
        <v>7415.2</v>
      </c>
      <c r="K1666" s="46">
        <f t="shared" si="478"/>
        <v>280</v>
      </c>
      <c r="L1666" s="1">
        <f>SUM(L1667:L1677)</f>
        <v>8619072</v>
      </c>
      <c r="M1666" s="1"/>
      <c r="N1666" s="1"/>
      <c r="O1666" s="1"/>
      <c r="P1666" s="1">
        <f>L1666</f>
        <v>8619072</v>
      </c>
      <c r="Q1666" s="1">
        <f t="shared" ref="Q1666" si="479">SUM(Q1667:Q1677)</f>
        <v>8619072</v>
      </c>
      <c r="R1666" s="46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2"/>
      <c r="AG1666" s="259"/>
      <c r="AJ1666" s="29" t="str">
        <f>CONCATENATE(AH1666,AI1666)</f>
        <v/>
      </c>
      <c r="AK1666" s="29"/>
      <c r="AL1666" s="29"/>
    </row>
    <row r="1667" spans="1:38" ht="22.5" customHeight="1" x14ac:dyDescent="0.25">
      <c r="A1667" s="143" t="str">
        <f t="shared" ref="A1667:A1677" si="480">AJ1667</f>
        <v>1580.</v>
      </c>
      <c r="B1667" s="72" t="s">
        <v>764</v>
      </c>
      <c r="C1667" s="52">
        <v>1983</v>
      </c>
      <c r="D1667" s="143" t="s">
        <v>3015</v>
      </c>
      <c r="E1667" s="143" t="s">
        <v>3017</v>
      </c>
      <c r="F1667" s="52">
        <v>2</v>
      </c>
      <c r="G1667" s="52">
        <v>2</v>
      </c>
      <c r="H1667" s="6">
        <v>457.8</v>
      </c>
      <c r="I1667" s="145">
        <v>406.1</v>
      </c>
      <c r="J1667" s="9">
        <v>406.1</v>
      </c>
      <c r="K1667" s="5">
        <v>39</v>
      </c>
      <c r="L1667" s="6">
        <f t="shared" ref="L1667:L1675" si="481">Q1667+S1667+U1667+W1667+Y1667+AA1667+AD1667+AE1667</f>
        <v>636174</v>
      </c>
      <c r="M1667" s="6"/>
      <c r="N1667" s="6"/>
      <c r="O1667" s="6"/>
      <c r="P1667" s="145">
        <f t="shared" si="476"/>
        <v>636174</v>
      </c>
      <c r="Q1667" s="42">
        <v>636174</v>
      </c>
      <c r="R1667" s="101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35">
        <v>2025</v>
      </c>
      <c r="AG1667" s="256"/>
      <c r="AH1667" s="53">
        <v>1580</v>
      </c>
      <c r="AI1667" s="29" t="s">
        <v>155</v>
      </c>
      <c r="AJ1667" s="29" t="str">
        <f>CONCATENATE(AH1667,AI1667)</f>
        <v>1580.</v>
      </c>
      <c r="AL1667" s="29"/>
    </row>
    <row r="1668" spans="1:38" ht="22.5" customHeight="1" x14ac:dyDescent="0.25">
      <c r="A1668" s="143" t="str">
        <f t="shared" si="480"/>
        <v>1581.</v>
      </c>
      <c r="B1668" s="81" t="s">
        <v>888</v>
      </c>
      <c r="C1668" s="236">
        <v>1968</v>
      </c>
      <c r="D1668" s="143" t="s">
        <v>3015</v>
      </c>
      <c r="E1668" s="143" t="s">
        <v>3017</v>
      </c>
      <c r="F1668" s="52">
        <v>2</v>
      </c>
      <c r="G1668" s="52">
        <v>1</v>
      </c>
      <c r="H1668" s="10">
        <v>533.4</v>
      </c>
      <c r="I1668" s="145">
        <v>485</v>
      </c>
      <c r="J1668" s="10">
        <v>485</v>
      </c>
      <c r="K1668" s="5">
        <v>11</v>
      </c>
      <c r="L1668" s="6">
        <f t="shared" si="481"/>
        <v>397320</v>
      </c>
      <c r="M1668" s="6"/>
      <c r="N1668" s="6"/>
      <c r="O1668" s="6"/>
      <c r="P1668" s="145">
        <f t="shared" si="476"/>
        <v>397320</v>
      </c>
      <c r="Q1668" s="42">
        <v>397320</v>
      </c>
      <c r="R1668" s="100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35">
        <v>2025</v>
      </c>
      <c r="AG1668" s="259"/>
      <c r="AH1668" s="53">
        <v>1581</v>
      </c>
      <c r="AI1668" s="29" t="s">
        <v>155</v>
      </c>
      <c r="AJ1668" s="29" t="str">
        <f t="shared" ref="AJ1668:AJ1677" si="482">CONCATENATE(AH1668,AI1668)</f>
        <v>1581.</v>
      </c>
      <c r="AL1668" s="29"/>
    </row>
    <row r="1669" spans="1:38" ht="22.5" customHeight="1" x14ac:dyDescent="0.25">
      <c r="A1669" s="143" t="str">
        <f t="shared" si="480"/>
        <v>1582.</v>
      </c>
      <c r="B1669" s="81" t="s">
        <v>920</v>
      </c>
      <c r="C1669" s="236">
        <v>1993</v>
      </c>
      <c r="D1669" s="143" t="s">
        <v>3015</v>
      </c>
      <c r="E1669" s="143" t="s">
        <v>3017</v>
      </c>
      <c r="F1669" s="52">
        <v>2</v>
      </c>
      <c r="G1669" s="52">
        <v>1</v>
      </c>
      <c r="H1669" s="10">
        <v>405.4</v>
      </c>
      <c r="I1669" s="145">
        <v>371.6</v>
      </c>
      <c r="J1669" s="10">
        <v>371.6</v>
      </c>
      <c r="K1669" s="5">
        <v>19</v>
      </c>
      <c r="L1669" s="6">
        <f t="shared" si="481"/>
        <v>221760</v>
      </c>
      <c r="M1669" s="6"/>
      <c r="N1669" s="6"/>
      <c r="O1669" s="6"/>
      <c r="P1669" s="145">
        <f t="shared" si="476"/>
        <v>221760</v>
      </c>
      <c r="Q1669" s="42">
        <v>221760</v>
      </c>
      <c r="R1669" s="100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35">
        <v>2025</v>
      </c>
      <c r="AG1669" s="259"/>
      <c r="AH1669" s="53">
        <v>1582</v>
      </c>
      <c r="AI1669" s="29" t="s">
        <v>155</v>
      </c>
      <c r="AJ1669" s="29" t="str">
        <f t="shared" si="482"/>
        <v>1582.</v>
      </c>
      <c r="AL1669" s="29"/>
    </row>
    <row r="1670" spans="1:38" ht="22.5" customHeight="1" x14ac:dyDescent="0.25">
      <c r="A1670" s="143" t="str">
        <f t="shared" si="480"/>
        <v>1583.</v>
      </c>
      <c r="B1670" s="81" t="s">
        <v>2941</v>
      </c>
      <c r="C1670" s="236">
        <v>1953</v>
      </c>
      <c r="D1670" s="143" t="s">
        <v>3015</v>
      </c>
      <c r="E1670" s="143" t="s">
        <v>3017</v>
      </c>
      <c r="F1670" s="52">
        <v>4</v>
      </c>
      <c r="G1670" s="52">
        <v>3</v>
      </c>
      <c r="H1670" s="10">
        <v>2751.8</v>
      </c>
      <c r="I1670" s="145">
        <v>2569.8000000000002</v>
      </c>
      <c r="J1670" s="10">
        <v>2569.8000000000002</v>
      </c>
      <c r="K1670" s="5">
        <v>108</v>
      </c>
      <c r="L1670" s="6">
        <f t="shared" si="481"/>
        <v>1238160</v>
      </c>
      <c r="M1670" s="6"/>
      <c r="N1670" s="6"/>
      <c r="O1670" s="6"/>
      <c r="P1670" s="145">
        <f t="shared" si="476"/>
        <v>1238160</v>
      </c>
      <c r="Q1670" s="42">
        <v>1238160</v>
      </c>
      <c r="R1670" s="100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35">
        <v>2025</v>
      </c>
      <c r="AG1670" s="259"/>
      <c r="AH1670" s="53">
        <v>1583</v>
      </c>
      <c r="AI1670" s="29" t="s">
        <v>155</v>
      </c>
      <c r="AJ1670" s="29" t="str">
        <f t="shared" si="482"/>
        <v>1583.</v>
      </c>
      <c r="AL1670" s="29"/>
    </row>
    <row r="1671" spans="1:38" ht="22.5" customHeight="1" x14ac:dyDescent="0.25">
      <c r="A1671" s="143" t="str">
        <f t="shared" si="480"/>
        <v>1584.</v>
      </c>
      <c r="B1671" s="247" t="s">
        <v>897</v>
      </c>
      <c r="C1671" s="236">
        <v>1960</v>
      </c>
      <c r="D1671" s="237" t="s">
        <v>3015</v>
      </c>
      <c r="E1671" s="143" t="s">
        <v>3017</v>
      </c>
      <c r="F1671" s="236">
        <v>2</v>
      </c>
      <c r="G1671" s="236">
        <v>1</v>
      </c>
      <c r="H1671" s="4">
        <v>363.2</v>
      </c>
      <c r="I1671" s="145">
        <v>331.2</v>
      </c>
      <c r="J1671" s="10">
        <v>331.2</v>
      </c>
      <c r="K1671" s="5">
        <v>8</v>
      </c>
      <c r="L1671" s="6">
        <f t="shared" si="481"/>
        <v>214830</v>
      </c>
      <c r="M1671" s="6"/>
      <c r="N1671" s="6"/>
      <c r="O1671" s="6"/>
      <c r="P1671" s="145">
        <f t="shared" si="476"/>
        <v>214830</v>
      </c>
      <c r="Q1671" s="42">
        <v>214830</v>
      </c>
      <c r="R1671" s="100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35">
        <v>2025</v>
      </c>
      <c r="AG1671" s="259"/>
      <c r="AH1671" s="53">
        <v>1584</v>
      </c>
      <c r="AI1671" s="29" t="s">
        <v>155</v>
      </c>
      <c r="AJ1671" s="29" t="str">
        <f t="shared" si="482"/>
        <v>1584.</v>
      </c>
      <c r="AL1671" s="29"/>
    </row>
    <row r="1672" spans="1:38" ht="22.5" customHeight="1" x14ac:dyDescent="0.25">
      <c r="A1672" s="143" t="str">
        <f t="shared" si="480"/>
        <v>1585.</v>
      </c>
      <c r="B1672" s="72" t="s">
        <v>107</v>
      </c>
      <c r="C1672" s="52">
        <v>1941</v>
      </c>
      <c r="D1672" s="143" t="s">
        <v>3015</v>
      </c>
      <c r="E1672" s="143" t="s">
        <v>3017</v>
      </c>
      <c r="F1672" s="52">
        <v>2</v>
      </c>
      <c r="G1672" s="52">
        <v>1</v>
      </c>
      <c r="H1672" s="6">
        <v>374.4</v>
      </c>
      <c r="I1672" s="145">
        <v>353.5</v>
      </c>
      <c r="J1672" s="9">
        <v>353.5</v>
      </c>
      <c r="K1672" s="5">
        <v>8</v>
      </c>
      <c r="L1672" s="6">
        <f t="shared" si="481"/>
        <v>1729728</v>
      </c>
      <c r="M1672" s="6"/>
      <c r="N1672" s="6"/>
      <c r="O1672" s="6"/>
      <c r="P1672" s="145">
        <f t="shared" si="476"/>
        <v>1729728</v>
      </c>
      <c r="Q1672" s="6">
        <v>1729728</v>
      </c>
      <c r="R1672" s="101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145"/>
      <c r="AE1672" s="6"/>
      <c r="AF1672" s="35">
        <v>2025</v>
      </c>
      <c r="AG1672" s="256"/>
      <c r="AH1672" s="53">
        <v>1585</v>
      </c>
      <c r="AI1672" s="29" t="s">
        <v>155</v>
      </c>
      <c r="AJ1672" s="29" t="str">
        <f t="shared" si="482"/>
        <v>1585.</v>
      </c>
      <c r="AL1672" s="29"/>
    </row>
    <row r="1673" spans="1:38" ht="22.5" customHeight="1" x14ac:dyDescent="0.25">
      <c r="A1673" s="143" t="str">
        <f t="shared" si="480"/>
        <v>1586.</v>
      </c>
      <c r="B1673" s="247" t="s">
        <v>899</v>
      </c>
      <c r="C1673" s="236">
        <v>1960</v>
      </c>
      <c r="D1673" s="237" t="s">
        <v>3015</v>
      </c>
      <c r="E1673" s="143" t="s">
        <v>3017</v>
      </c>
      <c r="F1673" s="236">
        <v>2</v>
      </c>
      <c r="G1673" s="236">
        <v>2</v>
      </c>
      <c r="H1673" s="4">
        <v>624.20000000000005</v>
      </c>
      <c r="I1673" s="145">
        <v>575.5</v>
      </c>
      <c r="J1673" s="10">
        <v>575.5</v>
      </c>
      <c r="K1673" s="5">
        <v>9</v>
      </c>
      <c r="L1673" s="6">
        <f t="shared" si="481"/>
        <v>184800</v>
      </c>
      <c r="M1673" s="6"/>
      <c r="N1673" s="6"/>
      <c r="O1673" s="6"/>
      <c r="P1673" s="145">
        <f t="shared" si="476"/>
        <v>184800</v>
      </c>
      <c r="Q1673" s="42">
        <v>184800</v>
      </c>
      <c r="R1673" s="100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35">
        <v>2025</v>
      </c>
      <c r="AG1673" s="259"/>
      <c r="AH1673" s="53">
        <v>1586</v>
      </c>
      <c r="AI1673" s="29" t="s">
        <v>155</v>
      </c>
      <c r="AJ1673" s="29" t="str">
        <f t="shared" si="482"/>
        <v>1586.</v>
      </c>
      <c r="AL1673" s="29"/>
    </row>
    <row r="1674" spans="1:38" ht="22.5" customHeight="1" x14ac:dyDescent="0.25">
      <c r="A1674" s="143" t="str">
        <f t="shared" si="480"/>
        <v>1587.</v>
      </c>
      <c r="B1674" s="72" t="s">
        <v>741</v>
      </c>
      <c r="C1674" s="52">
        <v>1980</v>
      </c>
      <c r="D1674" s="143" t="s">
        <v>3015</v>
      </c>
      <c r="E1674" s="143" t="s">
        <v>3017</v>
      </c>
      <c r="F1674" s="52">
        <v>2</v>
      </c>
      <c r="G1674" s="52">
        <v>2</v>
      </c>
      <c r="H1674" s="6">
        <v>835.6</v>
      </c>
      <c r="I1674" s="145">
        <v>770.8</v>
      </c>
      <c r="J1674" s="9">
        <v>770.8</v>
      </c>
      <c r="K1674" s="5">
        <v>16</v>
      </c>
      <c r="L1674" s="6">
        <f t="shared" si="481"/>
        <v>397320</v>
      </c>
      <c r="M1674" s="6"/>
      <c r="N1674" s="6"/>
      <c r="O1674" s="6"/>
      <c r="P1674" s="145">
        <f t="shared" si="476"/>
        <v>397320</v>
      </c>
      <c r="Q1674" s="6">
        <v>397320</v>
      </c>
      <c r="R1674" s="101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145"/>
      <c r="AE1674" s="6"/>
      <c r="AF1674" s="35">
        <v>2025</v>
      </c>
      <c r="AG1674" s="256"/>
      <c r="AH1674" s="53">
        <v>1587</v>
      </c>
      <c r="AI1674" s="29" t="s">
        <v>155</v>
      </c>
      <c r="AJ1674" s="29" t="str">
        <f t="shared" si="482"/>
        <v>1587.</v>
      </c>
      <c r="AL1674" s="29"/>
    </row>
    <row r="1675" spans="1:38" ht="22.5" customHeight="1" x14ac:dyDescent="0.25">
      <c r="A1675" s="143" t="str">
        <f t="shared" si="480"/>
        <v>1588.</v>
      </c>
      <c r="B1675" s="71" t="s">
        <v>1811</v>
      </c>
      <c r="C1675" s="236">
        <v>1963</v>
      </c>
      <c r="D1675" s="237" t="s">
        <v>3015</v>
      </c>
      <c r="E1675" s="143" t="s">
        <v>3017</v>
      </c>
      <c r="F1675" s="236">
        <v>2</v>
      </c>
      <c r="G1675" s="236">
        <v>1</v>
      </c>
      <c r="H1675" s="4">
        <v>346</v>
      </c>
      <c r="I1675" s="10">
        <v>315</v>
      </c>
      <c r="J1675" s="10">
        <v>315</v>
      </c>
      <c r="K1675" s="5">
        <v>8</v>
      </c>
      <c r="L1675" s="6">
        <f t="shared" si="481"/>
        <v>1598520</v>
      </c>
      <c r="M1675" s="6"/>
      <c r="N1675" s="6"/>
      <c r="O1675" s="6"/>
      <c r="P1675" s="145">
        <f t="shared" si="476"/>
        <v>1598520</v>
      </c>
      <c r="Q1675" s="6">
        <v>1598520</v>
      </c>
      <c r="R1675" s="101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35">
        <v>2025</v>
      </c>
      <c r="AG1675" s="256"/>
      <c r="AH1675" s="53">
        <v>1588</v>
      </c>
      <c r="AI1675" s="29" t="s">
        <v>155</v>
      </c>
      <c r="AJ1675" s="29" t="str">
        <f t="shared" si="482"/>
        <v>1588.</v>
      </c>
      <c r="AL1675" s="29"/>
    </row>
    <row r="1676" spans="1:38" ht="22.5" customHeight="1" x14ac:dyDescent="0.25">
      <c r="A1676" s="143" t="str">
        <f t="shared" si="480"/>
        <v>1589.</v>
      </c>
      <c r="B1676" s="81" t="s">
        <v>2714</v>
      </c>
      <c r="C1676" s="236">
        <v>1958</v>
      </c>
      <c r="D1676" s="143" t="s">
        <v>3015</v>
      </c>
      <c r="E1676" s="143" t="s">
        <v>3017</v>
      </c>
      <c r="F1676" s="52">
        <v>2</v>
      </c>
      <c r="G1676" s="52">
        <v>1</v>
      </c>
      <c r="H1676" s="10">
        <v>408.8</v>
      </c>
      <c r="I1676" s="145">
        <v>290</v>
      </c>
      <c r="J1676" s="10">
        <v>290</v>
      </c>
      <c r="K1676" s="5">
        <v>8</v>
      </c>
      <c r="L1676" s="6">
        <f>Q1676+S1676+U1676+W1676+Y1676+AA1676+AD1676+AE1676</f>
        <v>1723260</v>
      </c>
      <c r="M1676" s="6"/>
      <c r="N1676" s="6"/>
      <c r="O1676" s="6"/>
      <c r="P1676" s="145">
        <f>L1676</f>
        <v>1723260</v>
      </c>
      <c r="Q1676" s="42">
        <v>1723260</v>
      </c>
      <c r="R1676" s="100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145"/>
      <c r="AE1676" s="42"/>
      <c r="AF1676" s="35">
        <v>2025</v>
      </c>
      <c r="AG1676" s="259"/>
      <c r="AH1676" s="53">
        <v>1589</v>
      </c>
      <c r="AI1676" s="29" t="s">
        <v>155</v>
      </c>
      <c r="AJ1676" s="29" t="str">
        <f t="shared" si="482"/>
        <v>1589.</v>
      </c>
      <c r="AL1676" s="29"/>
    </row>
    <row r="1677" spans="1:38" ht="22.5" customHeight="1" x14ac:dyDescent="0.25">
      <c r="A1677" s="143" t="str">
        <f t="shared" si="480"/>
        <v>1590.</v>
      </c>
      <c r="B1677" s="91" t="s">
        <v>712</v>
      </c>
      <c r="C1677" s="143">
        <v>1962</v>
      </c>
      <c r="D1677" s="143" t="s">
        <v>3015</v>
      </c>
      <c r="E1677" s="143" t="s">
        <v>3017</v>
      </c>
      <c r="F1677" s="52">
        <v>3</v>
      </c>
      <c r="G1677" s="52">
        <v>2</v>
      </c>
      <c r="H1677" s="6">
        <v>1020.5</v>
      </c>
      <c r="I1677" s="145">
        <v>946.7</v>
      </c>
      <c r="J1677" s="9">
        <v>946.7</v>
      </c>
      <c r="K1677" s="5">
        <v>46</v>
      </c>
      <c r="L1677" s="6">
        <f t="shared" ref="L1677" si="483">Q1677+S1677+U1677+W1677+Y1677+AA1677+AD1677+AE1677</f>
        <v>277200</v>
      </c>
      <c r="M1677" s="6"/>
      <c r="N1677" s="6"/>
      <c r="O1677" s="6"/>
      <c r="P1677" s="145">
        <f t="shared" ref="P1677" si="484">L1677</f>
        <v>277200</v>
      </c>
      <c r="Q1677" s="42">
        <v>277200</v>
      </c>
      <c r="R1677" s="100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145"/>
      <c r="AE1677" s="42"/>
      <c r="AF1677" s="35">
        <v>2025</v>
      </c>
      <c r="AG1677" s="259"/>
      <c r="AH1677" s="53">
        <v>1590</v>
      </c>
      <c r="AI1677" s="29" t="s">
        <v>155</v>
      </c>
      <c r="AJ1677" s="29" t="str">
        <f t="shared" si="482"/>
        <v>1590.</v>
      </c>
      <c r="AL1677" s="29"/>
    </row>
    <row r="1678" spans="1:38" s="65" customFormat="1" ht="22.5" customHeight="1" x14ac:dyDescent="0.25">
      <c r="A1678" s="146"/>
      <c r="B1678" s="74" t="s">
        <v>1214</v>
      </c>
      <c r="C1678" s="52"/>
      <c r="D1678" s="143"/>
      <c r="E1678" s="143"/>
      <c r="F1678" s="52"/>
      <c r="G1678" s="52"/>
      <c r="H1678" s="1">
        <f>SUM(H1679:H1687)</f>
        <v>10264.300000000001</v>
      </c>
      <c r="I1678" s="1">
        <f t="shared" ref="I1678:K1678" si="485">SUM(I1679:I1687)</f>
        <v>9385.5</v>
      </c>
      <c r="J1678" s="1">
        <f t="shared" si="485"/>
        <v>8776.9</v>
      </c>
      <c r="K1678" s="46">
        <f t="shared" si="485"/>
        <v>363</v>
      </c>
      <c r="L1678" s="1">
        <f>SUM(L1679:L1687)</f>
        <v>1896433.5</v>
      </c>
      <c r="M1678" s="1"/>
      <c r="N1678" s="1"/>
      <c r="O1678" s="1"/>
      <c r="P1678" s="1">
        <f>L1678</f>
        <v>1896433.5</v>
      </c>
      <c r="Q1678" s="1">
        <f t="shared" ref="Q1678" si="486">SUM(Q1679:Q1687)</f>
        <v>1548423.5</v>
      </c>
      <c r="R1678" s="46"/>
      <c r="S1678" s="1"/>
      <c r="T1678" s="1"/>
      <c r="U1678" s="1"/>
      <c r="V1678" s="1"/>
      <c r="W1678" s="1"/>
      <c r="X1678" s="1"/>
      <c r="Y1678" s="1"/>
      <c r="Z1678" s="1">
        <f t="shared" ref="Z1678:AA1678" si="487">SUM(Z1679:Z1687)</f>
        <v>130</v>
      </c>
      <c r="AA1678" s="1">
        <f t="shared" si="487"/>
        <v>348010</v>
      </c>
      <c r="AB1678" s="1"/>
      <c r="AC1678" s="1"/>
      <c r="AD1678" s="1"/>
      <c r="AE1678" s="1"/>
      <c r="AF1678" s="147"/>
      <c r="AG1678" s="260"/>
    </row>
    <row r="1679" spans="1:38" ht="22.5" customHeight="1" x14ac:dyDescent="0.25">
      <c r="A1679" s="143" t="str">
        <f t="shared" ref="A1679:A1687" si="488">AJ1679</f>
        <v>1591.</v>
      </c>
      <c r="B1679" s="247" t="s">
        <v>3061</v>
      </c>
      <c r="C1679" s="236">
        <v>1997</v>
      </c>
      <c r="D1679" s="237" t="s">
        <v>3015</v>
      </c>
      <c r="E1679" s="143" t="s">
        <v>3018</v>
      </c>
      <c r="F1679" s="236">
        <v>2</v>
      </c>
      <c r="G1679" s="236">
        <v>1</v>
      </c>
      <c r="H1679" s="4">
        <v>642.70000000000005</v>
      </c>
      <c r="I1679" s="145">
        <v>549.4</v>
      </c>
      <c r="J1679" s="10">
        <v>549.4</v>
      </c>
      <c r="K1679" s="5">
        <v>22</v>
      </c>
      <c r="L1679" s="6">
        <f t="shared" ref="L1679:L1687" si="489">Q1679+S1679+U1679+W1679+Y1679+AA1679+AD1679+AE1679</f>
        <v>147888</v>
      </c>
      <c r="M1679" s="6"/>
      <c r="N1679" s="6"/>
      <c r="O1679" s="6"/>
      <c r="P1679" s="145">
        <f t="shared" ref="P1679:P1687" si="490">L1679</f>
        <v>147888</v>
      </c>
      <c r="Q1679" s="42">
        <v>147888</v>
      </c>
      <c r="R1679" s="100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35">
        <v>2025</v>
      </c>
      <c r="AG1679" s="259"/>
      <c r="AH1679" s="53">
        <v>1591</v>
      </c>
      <c r="AI1679" s="29" t="s">
        <v>155</v>
      </c>
      <c r="AJ1679" s="29" t="str">
        <f>CONCATENATE(AH1679,AI1679)</f>
        <v>1591.</v>
      </c>
      <c r="AL1679" s="29"/>
    </row>
    <row r="1680" spans="1:38" ht="22.5" customHeight="1" x14ac:dyDescent="0.25">
      <c r="A1680" s="143" t="str">
        <f t="shared" si="488"/>
        <v>1592.</v>
      </c>
      <c r="B1680" s="247" t="s">
        <v>3062</v>
      </c>
      <c r="C1680" s="236">
        <v>1988</v>
      </c>
      <c r="D1680" s="237" t="s">
        <v>3015</v>
      </c>
      <c r="E1680" s="143" t="s">
        <v>3017</v>
      </c>
      <c r="F1680" s="236">
        <v>2</v>
      </c>
      <c r="G1680" s="236">
        <v>2</v>
      </c>
      <c r="H1680" s="4">
        <v>1392.6</v>
      </c>
      <c r="I1680" s="145">
        <v>1280.3</v>
      </c>
      <c r="J1680" s="10">
        <v>1280.3</v>
      </c>
      <c r="K1680" s="5">
        <v>24</v>
      </c>
      <c r="L1680" s="6">
        <f t="shared" si="489"/>
        <v>303662.5</v>
      </c>
      <c r="M1680" s="6"/>
      <c r="N1680" s="6"/>
      <c r="O1680" s="6"/>
      <c r="P1680" s="145">
        <f t="shared" si="490"/>
        <v>303662.5</v>
      </c>
      <c r="Q1680" s="42">
        <v>303662.5</v>
      </c>
      <c r="R1680" s="100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35">
        <v>2025</v>
      </c>
      <c r="AG1680" s="259"/>
      <c r="AH1680" s="53">
        <v>1592</v>
      </c>
      <c r="AI1680" s="29" t="s">
        <v>155</v>
      </c>
      <c r="AJ1680" s="29" t="str">
        <f t="shared" ref="AJ1680:AJ1687" si="491">CONCATENATE(AH1680,AI1680)</f>
        <v>1592.</v>
      </c>
      <c r="AL1680" s="29"/>
    </row>
    <row r="1681" spans="1:41" ht="22.5" customHeight="1" x14ac:dyDescent="0.25">
      <c r="A1681" s="143" t="str">
        <f t="shared" si="488"/>
        <v>1593.</v>
      </c>
      <c r="B1681" s="81" t="s">
        <v>3063</v>
      </c>
      <c r="C1681" s="236">
        <v>1972</v>
      </c>
      <c r="D1681" s="143" t="s">
        <v>3015</v>
      </c>
      <c r="E1681" s="143" t="s">
        <v>3017</v>
      </c>
      <c r="F1681" s="52">
        <v>2</v>
      </c>
      <c r="G1681" s="52">
        <v>2</v>
      </c>
      <c r="H1681" s="10">
        <v>559.4</v>
      </c>
      <c r="I1681" s="145">
        <v>510.9</v>
      </c>
      <c r="J1681" s="10">
        <v>510.9</v>
      </c>
      <c r="K1681" s="5">
        <v>27</v>
      </c>
      <c r="L1681" s="6">
        <f t="shared" si="489"/>
        <v>57160</v>
      </c>
      <c r="M1681" s="6"/>
      <c r="N1681" s="6"/>
      <c r="O1681" s="6"/>
      <c r="P1681" s="145">
        <f t="shared" si="490"/>
        <v>57160</v>
      </c>
      <c r="Q1681" s="42">
        <v>57160</v>
      </c>
      <c r="R1681" s="100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35">
        <v>2025</v>
      </c>
      <c r="AG1681" s="259"/>
      <c r="AH1681" s="53">
        <v>1593</v>
      </c>
      <c r="AI1681" s="29" t="s">
        <v>155</v>
      </c>
      <c r="AJ1681" s="29" t="str">
        <f t="shared" si="491"/>
        <v>1593.</v>
      </c>
    </row>
    <row r="1682" spans="1:41" ht="22.5" customHeight="1" x14ac:dyDescent="0.25">
      <c r="A1682" s="143" t="str">
        <f t="shared" si="488"/>
        <v>1594.</v>
      </c>
      <c r="B1682" s="72" t="s">
        <v>3064</v>
      </c>
      <c r="C1682" s="52">
        <v>1990</v>
      </c>
      <c r="D1682" s="143" t="s">
        <v>3015</v>
      </c>
      <c r="E1682" s="143" t="s">
        <v>3017</v>
      </c>
      <c r="F1682" s="52">
        <v>2</v>
      </c>
      <c r="G1682" s="52">
        <v>2</v>
      </c>
      <c r="H1682" s="6">
        <v>822.5</v>
      </c>
      <c r="I1682" s="145">
        <v>755.8</v>
      </c>
      <c r="J1682" s="9">
        <v>755.8</v>
      </c>
      <c r="K1682" s="5">
        <v>16</v>
      </c>
      <c r="L1682" s="6">
        <f t="shared" si="489"/>
        <v>398820</v>
      </c>
      <c r="M1682" s="6"/>
      <c r="N1682" s="6"/>
      <c r="O1682" s="6"/>
      <c r="P1682" s="145">
        <f t="shared" si="490"/>
        <v>398820</v>
      </c>
      <c r="Q1682" s="6">
        <v>398820</v>
      </c>
      <c r="R1682" s="101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35">
        <v>2025</v>
      </c>
      <c r="AG1682" s="256"/>
      <c r="AH1682" s="53">
        <v>1594</v>
      </c>
      <c r="AI1682" s="29" t="s">
        <v>155</v>
      </c>
      <c r="AJ1682" s="29" t="str">
        <f t="shared" si="491"/>
        <v>1594.</v>
      </c>
      <c r="AL1682" s="29"/>
    </row>
    <row r="1683" spans="1:41" ht="22.5" customHeight="1" x14ac:dyDescent="0.25">
      <c r="A1683" s="143" t="str">
        <f t="shared" si="488"/>
        <v>1595.</v>
      </c>
      <c r="B1683" s="72" t="s">
        <v>3065</v>
      </c>
      <c r="C1683" s="52">
        <v>1973</v>
      </c>
      <c r="D1683" s="143" t="s">
        <v>3015</v>
      </c>
      <c r="E1683" s="143" t="s">
        <v>3017</v>
      </c>
      <c r="F1683" s="52">
        <v>5</v>
      </c>
      <c r="G1683" s="52">
        <v>1</v>
      </c>
      <c r="H1683" s="6">
        <v>3930.5</v>
      </c>
      <c r="I1683" s="145">
        <v>3610.7</v>
      </c>
      <c r="J1683" s="9">
        <v>3002.1</v>
      </c>
      <c r="K1683" s="5">
        <v>189</v>
      </c>
      <c r="L1683" s="6">
        <f t="shared" si="489"/>
        <v>300090</v>
      </c>
      <c r="M1683" s="6"/>
      <c r="N1683" s="6"/>
      <c r="O1683" s="6"/>
      <c r="P1683" s="145">
        <f t="shared" si="490"/>
        <v>300090</v>
      </c>
      <c r="Q1683" s="6">
        <v>300090</v>
      </c>
      <c r="R1683" s="101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35">
        <v>2025</v>
      </c>
      <c r="AG1683" s="256"/>
      <c r="AH1683" s="53">
        <v>1595</v>
      </c>
      <c r="AI1683" s="29" t="s">
        <v>155</v>
      </c>
      <c r="AJ1683" s="29" t="str">
        <f t="shared" si="491"/>
        <v>1595.</v>
      </c>
      <c r="AL1683" s="29"/>
    </row>
    <row r="1684" spans="1:41" ht="22.5" customHeight="1" x14ac:dyDescent="0.25">
      <c r="A1684" s="143" t="str">
        <f t="shared" si="488"/>
        <v>1596.</v>
      </c>
      <c r="B1684" s="71" t="s">
        <v>3066</v>
      </c>
      <c r="C1684" s="52">
        <v>1984</v>
      </c>
      <c r="D1684" s="143" t="s">
        <v>3015</v>
      </c>
      <c r="E1684" s="143" t="s">
        <v>3017</v>
      </c>
      <c r="F1684" s="52">
        <v>2</v>
      </c>
      <c r="G1684" s="52">
        <v>3</v>
      </c>
      <c r="H1684" s="6">
        <v>964.6</v>
      </c>
      <c r="I1684" s="6">
        <v>916.8</v>
      </c>
      <c r="J1684" s="9">
        <v>916.8</v>
      </c>
      <c r="K1684" s="5">
        <v>42</v>
      </c>
      <c r="L1684" s="6">
        <f t="shared" si="489"/>
        <v>192915</v>
      </c>
      <c r="M1684" s="6"/>
      <c r="N1684" s="6"/>
      <c r="O1684" s="6"/>
      <c r="P1684" s="145">
        <f t="shared" si="490"/>
        <v>192915</v>
      </c>
      <c r="Q1684" s="6">
        <v>192915</v>
      </c>
      <c r="R1684" s="101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35">
        <v>2025</v>
      </c>
      <c r="AG1684" s="256"/>
      <c r="AH1684" s="53">
        <v>1596</v>
      </c>
      <c r="AI1684" s="29" t="s">
        <v>155</v>
      </c>
      <c r="AJ1684" s="29" t="str">
        <f t="shared" si="491"/>
        <v>1596.</v>
      </c>
      <c r="AL1684" s="29"/>
    </row>
    <row r="1685" spans="1:41" ht="22.5" customHeight="1" x14ac:dyDescent="0.25">
      <c r="A1685" s="143" t="str">
        <f t="shared" si="488"/>
        <v>1597.</v>
      </c>
      <c r="B1685" s="71" t="s">
        <v>3067</v>
      </c>
      <c r="C1685" s="236">
        <v>1972</v>
      </c>
      <c r="D1685" s="143" t="s">
        <v>3015</v>
      </c>
      <c r="E1685" s="143" t="s">
        <v>3017</v>
      </c>
      <c r="F1685" s="52">
        <v>2</v>
      </c>
      <c r="G1685" s="52">
        <v>2</v>
      </c>
      <c r="H1685" s="10">
        <v>574.70000000000005</v>
      </c>
      <c r="I1685" s="10">
        <v>524.5</v>
      </c>
      <c r="J1685" s="10">
        <v>524.5</v>
      </c>
      <c r="K1685" s="5">
        <v>12</v>
      </c>
      <c r="L1685" s="6">
        <f t="shared" si="489"/>
        <v>192744</v>
      </c>
      <c r="M1685" s="6"/>
      <c r="N1685" s="6"/>
      <c r="O1685" s="6"/>
      <c r="P1685" s="145">
        <f t="shared" si="490"/>
        <v>192744</v>
      </c>
      <c r="Q1685" s="6"/>
      <c r="R1685" s="101"/>
      <c r="S1685" s="6"/>
      <c r="T1685" s="6"/>
      <c r="U1685" s="6"/>
      <c r="V1685" s="6"/>
      <c r="W1685" s="6"/>
      <c r="X1685" s="6"/>
      <c r="Y1685" s="6"/>
      <c r="Z1685" s="6">
        <v>72</v>
      </c>
      <c r="AA1685" s="6">
        <f>Z1685*2677</f>
        <v>192744</v>
      </c>
      <c r="AB1685" s="6"/>
      <c r="AC1685" s="6"/>
      <c r="AD1685" s="6"/>
      <c r="AE1685" s="6"/>
      <c r="AF1685" s="35">
        <v>2025</v>
      </c>
      <c r="AG1685" s="259"/>
      <c r="AH1685" s="53">
        <v>1597</v>
      </c>
      <c r="AI1685" s="29" t="s">
        <v>155</v>
      </c>
      <c r="AJ1685" s="29" t="str">
        <f t="shared" si="491"/>
        <v>1597.</v>
      </c>
      <c r="AL1685" s="29"/>
    </row>
    <row r="1686" spans="1:41" ht="22.5" customHeight="1" x14ac:dyDescent="0.25">
      <c r="A1686" s="143" t="str">
        <f t="shared" si="488"/>
        <v>1598.</v>
      </c>
      <c r="B1686" s="81" t="s">
        <v>3133</v>
      </c>
      <c r="C1686" s="236">
        <v>1959</v>
      </c>
      <c r="D1686" s="143" t="s">
        <v>3015</v>
      </c>
      <c r="E1686" s="143" t="s">
        <v>3017</v>
      </c>
      <c r="F1686" s="52">
        <v>2</v>
      </c>
      <c r="G1686" s="52">
        <v>2</v>
      </c>
      <c r="H1686" s="10">
        <v>729.6</v>
      </c>
      <c r="I1686" s="145">
        <v>683.2</v>
      </c>
      <c r="J1686" s="10">
        <v>683.2</v>
      </c>
      <c r="K1686" s="5">
        <v>12</v>
      </c>
      <c r="L1686" s="6">
        <f t="shared" si="489"/>
        <v>155266</v>
      </c>
      <c r="M1686" s="6"/>
      <c r="N1686" s="6"/>
      <c r="O1686" s="6"/>
      <c r="P1686" s="145">
        <f t="shared" si="490"/>
        <v>155266</v>
      </c>
      <c r="Q1686" s="42"/>
      <c r="R1686" s="100"/>
      <c r="S1686" s="42"/>
      <c r="T1686" s="42"/>
      <c r="U1686" s="42"/>
      <c r="V1686" s="42"/>
      <c r="W1686" s="42"/>
      <c r="X1686" s="42"/>
      <c r="Y1686" s="42"/>
      <c r="Z1686" s="42">
        <v>58</v>
      </c>
      <c r="AA1686" s="42">
        <f>Z1686*2677</f>
        <v>155266</v>
      </c>
      <c r="AB1686" s="42"/>
      <c r="AC1686" s="42"/>
      <c r="AD1686" s="145"/>
      <c r="AE1686" s="42"/>
      <c r="AF1686" s="35">
        <v>2025</v>
      </c>
      <c r="AG1686" s="259"/>
      <c r="AH1686" s="53">
        <v>1598</v>
      </c>
      <c r="AI1686" s="29" t="s">
        <v>155</v>
      </c>
      <c r="AJ1686" s="29" t="str">
        <f t="shared" si="491"/>
        <v>1598.</v>
      </c>
      <c r="AL1686" s="29"/>
    </row>
    <row r="1687" spans="1:41" ht="22.5" customHeight="1" x14ac:dyDescent="0.25">
      <c r="A1687" s="143" t="str">
        <f t="shared" si="488"/>
        <v>1599.</v>
      </c>
      <c r="B1687" s="71" t="s">
        <v>3068</v>
      </c>
      <c r="C1687" s="52">
        <v>1997</v>
      </c>
      <c r="D1687" s="143" t="s">
        <v>3015</v>
      </c>
      <c r="E1687" s="143" t="s">
        <v>3018</v>
      </c>
      <c r="F1687" s="52">
        <v>2</v>
      </c>
      <c r="G1687" s="52">
        <v>1</v>
      </c>
      <c r="H1687" s="6">
        <v>647.70000000000005</v>
      </c>
      <c r="I1687" s="6">
        <v>553.9</v>
      </c>
      <c r="J1687" s="9">
        <v>553.9</v>
      </c>
      <c r="K1687" s="5">
        <v>19</v>
      </c>
      <c r="L1687" s="6">
        <f t="shared" si="489"/>
        <v>147888</v>
      </c>
      <c r="M1687" s="6"/>
      <c r="N1687" s="6"/>
      <c r="O1687" s="6"/>
      <c r="P1687" s="145">
        <f t="shared" si="490"/>
        <v>147888</v>
      </c>
      <c r="Q1687" s="6">
        <v>147888</v>
      </c>
      <c r="R1687" s="101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35">
        <v>2025</v>
      </c>
      <c r="AG1687" s="256"/>
      <c r="AH1687" s="53">
        <v>1599</v>
      </c>
      <c r="AI1687" s="29" t="s">
        <v>155</v>
      </c>
      <c r="AJ1687" s="29" t="str">
        <f t="shared" si="491"/>
        <v>1599.</v>
      </c>
      <c r="AL1687" s="29"/>
    </row>
    <row r="1688" spans="1:41" s="65" customFormat="1" ht="22.5" customHeight="1" x14ac:dyDescent="0.25">
      <c r="A1688" s="146"/>
      <c r="B1688" s="74" t="s">
        <v>1215</v>
      </c>
      <c r="C1688" s="52"/>
      <c r="D1688" s="143"/>
      <c r="E1688" s="143"/>
      <c r="F1688" s="52"/>
      <c r="G1688" s="52"/>
      <c r="H1688" s="1">
        <f>SUM(H1689:H1975)</f>
        <v>539742.71000000008</v>
      </c>
      <c r="I1688" s="1">
        <f>SUM(I1689:I1975)</f>
        <v>479946.84999999974</v>
      </c>
      <c r="J1688" s="1">
        <f>SUM(J1689:J1975)</f>
        <v>475607.74999999983</v>
      </c>
      <c r="K1688" s="46">
        <f>SUM(K1689:K1975)</f>
        <v>16675</v>
      </c>
      <c r="L1688" s="1">
        <f>SUM(L1689:L1975)</f>
        <v>508078936.39999998</v>
      </c>
      <c r="M1688" s="1"/>
      <c r="N1688" s="1"/>
      <c r="O1688" s="1"/>
      <c r="P1688" s="1">
        <f>L1688</f>
        <v>508078936.39999998</v>
      </c>
      <c r="Q1688" s="1">
        <f t="shared" ref="Q1688" si="492">SUM(Q1689:Q1975)</f>
        <v>392006345.5</v>
      </c>
      <c r="R1688" s="46"/>
      <c r="S1688" s="1"/>
      <c r="T1688" s="1">
        <f t="shared" ref="T1688:AA1688" si="493">SUM(T1689:T1975)</f>
        <v>15076.4</v>
      </c>
      <c r="U1688" s="1">
        <f t="shared" si="493"/>
        <v>92026094</v>
      </c>
      <c r="V1688" s="1">
        <f t="shared" si="493"/>
        <v>3195.4</v>
      </c>
      <c r="W1688" s="1">
        <f t="shared" si="493"/>
        <v>7074615.5999999996</v>
      </c>
      <c r="X1688" s="1">
        <f t="shared" si="493"/>
        <v>3881.2999999999997</v>
      </c>
      <c r="Y1688" s="1">
        <f t="shared" si="493"/>
        <v>12218332.400000002</v>
      </c>
      <c r="Z1688" s="1">
        <f t="shared" si="493"/>
        <v>1775.7</v>
      </c>
      <c r="AA1688" s="1">
        <f t="shared" si="493"/>
        <v>4753548.9000000004</v>
      </c>
      <c r="AB1688" s="1"/>
      <c r="AC1688" s="1"/>
      <c r="AD1688" s="1"/>
      <c r="AE1688" s="1"/>
      <c r="AF1688" s="147"/>
      <c r="AG1688" s="260"/>
    </row>
    <row r="1689" spans="1:41" ht="22.5" customHeight="1" x14ac:dyDescent="0.25">
      <c r="A1689" s="143" t="str">
        <f t="shared" si="475"/>
        <v>1600.</v>
      </c>
      <c r="B1689" s="72" t="s">
        <v>748</v>
      </c>
      <c r="C1689" s="52">
        <v>1969</v>
      </c>
      <c r="D1689" s="143" t="s">
        <v>3015</v>
      </c>
      <c r="E1689" s="143" t="s">
        <v>3017</v>
      </c>
      <c r="F1689" s="52">
        <v>2</v>
      </c>
      <c r="G1689" s="52">
        <v>1</v>
      </c>
      <c r="H1689" s="6">
        <v>372.7</v>
      </c>
      <c r="I1689" s="145">
        <v>330.6</v>
      </c>
      <c r="J1689" s="9">
        <v>330.6</v>
      </c>
      <c r="K1689" s="5">
        <v>21</v>
      </c>
      <c r="L1689" s="6">
        <f>Q1689+S1689+U1689+W1689+Y1689+AA1689+AD1689+AE1689</f>
        <v>726919</v>
      </c>
      <c r="M1689" s="6"/>
      <c r="N1689" s="6"/>
      <c r="O1689" s="6"/>
      <c r="P1689" s="145">
        <f t="shared" ref="P1689:P1698" si="494">L1689</f>
        <v>726919</v>
      </c>
      <c r="Q1689" s="42">
        <v>726919</v>
      </c>
      <c r="R1689" s="101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145"/>
      <c r="AE1689" s="6"/>
      <c r="AF1689" s="35">
        <v>2025</v>
      </c>
      <c r="AG1689" s="256"/>
      <c r="AH1689" s="53">
        <v>1600</v>
      </c>
      <c r="AI1689" s="29" t="s">
        <v>155</v>
      </c>
      <c r="AJ1689" s="29" t="str">
        <f>CONCATENATE(AH1689,AI1689)</f>
        <v>1600.</v>
      </c>
      <c r="AL1689" s="29"/>
    </row>
    <row r="1690" spans="1:41" ht="22.5" customHeight="1" x14ac:dyDescent="0.25">
      <c r="A1690" s="143" t="str">
        <f t="shared" si="475"/>
        <v>1601.</v>
      </c>
      <c r="B1690" s="71" t="s">
        <v>1764</v>
      </c>
      <c r="C1690" s="236">
        <v>1982</v>
      </c>
      <c r="D1690" s="143" t="s">
        <v>3015</v>
      </c>
      <c r="E1690" s="143" t="s">
        <v>3017</v>
      </c>
      <c r="F1690" s="52">
        <v>2</v>
      </c>
      <c r="G1690" s="52">
        <v>2</v>
      </c>
      <c r="H1690" s="10">
        <v>961</v>
      </c>
      <c r="I1690" s="10">
        <v>873.2</v>
      </c>
      <c r="J1690" s="10">
        <v>873.2</v>
      </c>
      <c r="K1690" s="5">
        <v>35</v>
      </c>
      <c r="L1690" s="6">
        <f t="shared" ref="L1690:L1753" si="495">Q1690+S1690+U1690+W1690+Y1690+AA1690+AD1690+AE1690</f>
        <v>655851.5</v>
      </c>
      <c r="M1690" s="6"/>
      <c r="N1690" s="6"/>
      <c r="O1690" s="6"/>
      <c r="P1690" s="145">
        <f t="shared" si="494"/>
        <v>655851.5</v>
      </c>
      <c r="Q1690" s="6">
        <v>655851.5</v>
      </c>
      <c r="R1690" s="101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145"/>
      <c r="AE1690" s="4"/>
      <c r="AF1690" s="35">
        <v>2025</v>
      </c>
      <c r="AG1690" s="256"/>
      <c r="AH1690" s="53">
        <v>1601</v>
      </c>
      <c r="AI1690" s="29" t="s">
        <v>155</v>
      </c>
      <c r="AJ1690" s="29" t="str">
        <f t="shared" ref="AJ1690:AJ1753" si="496">CONCATENATE(AH1690,AI1690)</f>
        <v>1601.</v>
      </c>
      <c r="AL1690" s="29"/>
    </row>
    <row r="1691" spans="1:41" ht="22.5" customHeight="1" x14ac:dyDescent="0.25">
      <c r="A1691" s="143" t="str">
        <f t="shared" si="475"/>
        <v>1602.</v>
      </c>
      <c r="B1691" s="72" t="s">
        <v>1909</v>
      </c>
      <c r="C1691" s="52">
        <v>1976</v>
      </c>
      <c r="D1691" s="143" t="s">
        <v>3015</v>
      </c>
      <c r="E1691" s="143" t="s">
        <v>3017</v>
      </c>
      <c r="F1691" s="52">
        <v>2</v>
      </c>
      <c r="G1691" s="52">
        <v>2</v>
      </c>
      <c r="H1691" s="6">
        <v>482.6</v>
      </c>
      <c r="I1691" s="145">
        <v>428.1</v>
      </c>
      <c r="J1691" s="9">
        <v>428.1</v>
      </c>
      <c r="K1691" s="5">
        <v>30</v>
      </c>
      <c r="L1691" s="6">
        <f t="shared" si="495"/>
        <v>1055860</v>
      </c>
      <c r="M1691" s="6"/>
      <c r="N1691" s="6"/>
      <c r="O1691" s="6"/>
      <c r="P1691" s="145">
        <f t="shared" si="494"/>
        <v>1055860</v>
      </c>
      <c r="Q1691" s="6">
        <v>1055860</v>
      </c>
      <c r="R1691" s="101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35">
        <v>2025</v>
      </c>
      <c r="AG1691" s="256"/>
      <c r="AH1691" s="53">
        <v>1602</v>
      </c>
      <c r="AI1691" s="29" t="s">
        <v>155</v>
      </c>
      <c r="AJ1691" s="29" t="str">
        <f t="shared" si="496"/>
        <v>1602.</v>
      </c>
      <c r="AL1691" s="29"/>
    </row>
    <row r="1692" spans="1:41" s="53" customFormat="1" ht="22.5" customHeight="1" x14ac:dyDescent="0.25">
      <c r="A1692" s="143" t="str">
        <f t="shared" si="475"/>
        <v>1603.</v>
      </c>
      <c r="B1692" s="247" t="s">
        <v>760</v>
      </c>
      <c r="C1692" s="52">
        <v>1981</v>
      </c>
      <c r="D1692" s="143" t="s">
        <v>3015</v>
      </c>
      <c r="E1692" s="143" t="s">
        <v>3016</v>
      </c>
      <c r="F1692" s="52">
        <v>3</v>
      </c>
      <c r="G1692" s="52">
        <v>2</v>
      </c>
      <c r="H1692" s="6">
        <v>486.4</v>
      </c>
      <c r="I1692" s="145">
        <v>431.4</v>
      </c>
      <c r="J1692" s="9">
        <v>431.4</v>
      </c>
      <c r="K1692" s="5">
        <v>39</v>
      </c>
      <c r="L1692" s="6">
        <f t="shared" si="495"/>
        <v>950274</v>
      </c>
      <c r="M1692" s="6"/>
      <c r="N1692" s="6"/>
      <c r="O1692" s="6"/>
      <c r="P1692" s="145">
        <f t="shared" si="494"/>
        <v>950274</v>
      </c>
      <c r="Q1692" s="42">
        <v>950274</v>
      </c>
      <c r="R1692" s="101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35">
        <v>2025</v>
      </c>
      <c r="AG1692" s="256"/>
      <c r="AH1692" s="53">
        <v>1603</v>
      </c>
      <c r="AI1692" s="29" t="s">
        <v>155</v>
      </c>
      <c r="AJ1692" s="29" t="str">
        <f t="shared" si="496"/>
        <v>1603.</v>
      </c>
      <c r="AK1692" s="67"/>
      <c r="AO1692" s="29"/>
    </row>
    <row r="1693" spans="1:41" ht="23.25" customHeight="1" x14ac:dyDescent="0.25">
      <c r="A1693" s="143" t="str">
        <f t="shared" si="475"/>
        <v>1604.</v>
      </c>
      <c r="B1693" s="72" t="s">
        <v>761</v>
      </c>
      <c r="C1693" s="52">
        <v>1983</v>
      </c>
      <c r="D1693" s="143" t="s">
        <v>3015</v>
      </c>
      <c r="E1693" s="143" t="s">
        <v>3016</v>
      </c>
      <c r="F1693" s="52">
        <v>3</v>
      </c>
      <c r="G1693" s="52">
        <v>2</v>
      </c>
      <c r="H1693" s="6">
        <v>492.6</v>
      </c>
      <c r="I1693" s="145">
        <v>436.9</v>
      </c>
      <c r="J1693" s="9">
        <v>436.9</v>
      </c>
      <c r="K1693" s="5">
        <v>37</v>
      </c>
      <c r="L1693" s="6">
        <f t="shared" si="495"/>
        <v>950274</v>
      </c>
      <c r="M1693" s="6"/>
      <c r="N1693" s="6"/>
      <c r="O1693" s="6"/>
      <c r="P1693" s="145">
        <f t="shared" si="494"/>
        <v>950274</v>
      </c>
      <c r="Q1693" s="42">
        <v>950274</v>
      </c>
      <c r="R1693" s="101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35">
        <v>2025</v>
      </c>
      <c r="AG1693" s="256"/>
      <c r="AH1693" s="53">
        <v>1604</v>
      </c>
      <c r="AI1693" s="29" t="s">
        <v>155</v>
      </c>
      <c r="AJ1693" s="29" t="str">
        <f t="shared" si="496"/>
        <v>1604.</v>
      </c>
      <c r="AL1693" s="29"/>
    </row>
    <row r="1694" spans="1:41" ht="22.5" customHeight="1" x14ac:dyDescent="0.25">
      <c r="A1694" s="143" t="str">
        <f t="shared" si="475"/>
        <v>1605.</v>
      </c>
      <c r="B1694" s="72" t="s">
        <v>762</v>
      </c>
      <c r="C1694" s="52">
        <v>1981</v>
      </c>
      <c r="D1694" s="143" t="s">
        <v>3015</v>
      </c>
      <c r="E1694" s="143" t="s">
        <v>3016</v>
      </c>
      <c r="F1694" s="52">
        <v>3</v>
      </c>
      <c r="G1694" s="52">
        <v>2</v>
      </c>
      <c r="H1694" s="6">
        <v>469.3</v>
      </c>
      <c r="I1694" s="145">
        <v>469.3</v>
      </c>
      <c r="J1694" s="9">
        <v>416.3</v>
      </c>
      <c r="K1694" s="5">
        <v>37</v>
      </c>
      <c r="L1694" s="6">
        <f t="shared" si="495"/>
        <v>360477</v>
      </c>
      <c r="M1694" s="6"/>
      <c r="N1694" s="6"/>
      <c r="O1694" s="6"/>
      <c r="P1694" s="145">
        <f t="shared" si="494"/>
        <v>360477</v>
      </c>
      <c r="Q1694" s="6">
        <v>360477</v>
      </c>
      <c r="R1694" s="101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35">
        <v>2025</v>
      </c>
      <c r="AG1694" s="256"/>
      <c r="AH1694" s="53">
        <v>1605</v>
      </c>
      <c r="AI1694" s="29" t="s">
        <v>155</v>
      </c>
      <c r="AJ1694" s="29" t="str">
        <f t="shared" si="496"/>
        <v>1605.</v>
      </c>
      <c r="AL1694" s="29"/>
    </row>
    <row r="1695" spans="1:41" ht="22.5" customHeight="1" x14ac:dyDescent="0.25">
      <c r="A1695" s="143" t="str">
        <f t="shared" si="475"/>
        <v>1606.</v>
      </c>
      <c r="B1695" s="81" t="s">
        <v>854</v>
      </c>
      <c r="C1695" s="236">
        <v>1953</v>
      </c>
      <c r="D1695" s="143" t="s">
        <v>3015</v>
      </c>
      <c r="E1695" s="143" t="s">
        <v>3017</v>
      </c>
      <c r="F1695" s="52">
        <v>2</v>
      </c>
      <c r="G1695" s="52">
        <v>2</v>
      </c>
      <c r="H1695" s="10">
        <v>828.6</v>
      </c>
      <c r="I1695" s="145">
        <v>649.5</v>
      </c>
      <c r="J1695" s="10">
        <v>649.5</v>
      </c>
      <c r="K1695" s="5">
        <v>12</v>
      </c>
      <c r="L1695" s="6">
        <f t="shared" si="495"/>
        <v>1746230</v>
      </c>
      <c r="M1695" s="6"/>
      <c r="N1695" s="6"/>
      <c r="O1695" s="6"/>
      <c r="P1695" s="145">
        <f t="shared" si="494"/>
        <v>1746230</v>
      </c>
      <c r="Q1695" s="42">
        <v>1746230</v>
      </c>
      <c r="R1695" s="100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35">
        <v>2025</v>
      </c>
      <c r="AG1695" s="259"/>
      <c r="AH1695" s="53">
        <v>1606</v>
      </c>
      <c r="AI1695" s="29" t="s">
        <v>155</v>
      </c>
      <c r="AJ1695" s="29" t="str">
        <f t="shared" si="496"/>
        <v>1606.</v>
      </c>
      <c r="AL1695" s="29"/>
    </row>
    <row r="1696" spans="1:41" ht="22.5" customHeight="1" x14ac:dyDescent="0.25">
      <c r="A1696" s="143" t="str">
        <f t="shared" si="475"/>
        <v>1607.</v>
      </c>
      <c r="B1696" s="81" t="s">
        <v>879</v>
      </c>
      <c r="C1696" s="236">
        <v>1966</v>
      </c>
      <c r="D1696" s="143" t="s">
        <v>3015</v>
      </c>
      <c r="E1696" s="143" t="s">
        <v>3017</v>
      </c>
      <c r="F1696" s="52">
        <v>2</v>
      </c>
      <c r="G1696" s="52">
        <v>2</v>
      </c>
      <c r="H1696" s="10">
        <v>778.4</v>
      </c>
      <c r="I1696" s="145">
        <v>466.2</v>
      </c>
      <c r="J1696" s="10">
        <v>466.2</v>
      </c>
      <c r="K1696" s="5">
        <v>30</v>
      </c>
      <c r="L1696" s="6">
        <f t="shared" si="495"/>
        <v>3103928</v>
      </c>
      <c r="M1696" s="6"/>
      <c r="N1696" s="6"/>
      <c r="O1696" s="6"/>
      <c r="P1696" s="145">
        <f t="shared" si="494"/>
        <v>3103928</v>
      </c>
      <c r="Q1696" s="42"/>
      <c r="R1696" s="100"/>
      <c r="S1696" s="42"/>
      <c r="T1696" s="42"/>
      <c r="U1696" s="42"/>
      <c r="V1696" s="42"/>
      <c r="W1696" s="42"/>
      <c r="X1696" s="42">
        <v>986</v>
      </c>
      <c r="Y1696" s="42">
        <f>X1696*3148</f>
        <v>3103928</v>
      </c>
      <c r="Z1696" s="42"/>
      <c r="AA1696" s="42"/>
      <c r="AB1696" s="42"/>
      <c r="AC1696" s="42"/>
      <c r="AD1696" s="145"/>
      <c r="AE1696" s="42"/>
      <c r="AF1696" s="35">
        <v>2025</v>
      </c>
      <c r="AG1696" s="259"/>
      <c r="AH1696" s="53">
        <v>1607</v>
      </c>
      <c r="AI1696" s="29" t="s">
        <v>155</v>
      </c>
      <c r="AJ1696" s="29" t="str">
        <f t="shared" si="496"/>
        <v>1607.</v>
      </c>
      <c r="AL1696" s="29"/>
    </row>
    <row r="1697" spans="1:38" ht="22.5" customHeight="1" x14ac:dyDescent="0.25">
      <c r="A1697" s="143" t="str">
        <f t="shared" si="475"/>
        <v>1608.</v>
      </c>
      <c r="B1697" s="71" t="s">
        <v>925</v>
      </c>
      <c r="C1697" s="236">
        <v>1987</v>
      </c>
      <c r="D1697" s="237" t="s">
        <v>3015</v>
      </c>
      <c r="E1697" s="143" t="s">
        <v>3017</v>
      </c>
      <c r="F1697" s="236">
        <v>3</v>
      </c>
      <c r="G1697" s="236">
        <v>2</v>
      </c>
      <c r="H1697" s="4">
        <v>481</v>
      </c>
      <c r="I1697" s="145">
        <v>481</v>
      </c>
      <c r="J1697" s="10">
        <v>481</v>
      </c>
      <c r="K1697" s="5">
        <v>37</v>
      </c>
      <c r="L1697" s="6">
        <f t="shared" si="495"/>
        <v>378963</v>
      </c>
      <c r="M1697" s="6"/>
      <c r="N1697" s="6"/>
      <c r="O1697" s="6"/>
      <c r="P1697" s="145">
        <f t="shared" si="494"/>
        <v>378963</v>
      </c>
      <c r="Q1697" s="42">
        <v>378963</v>
      </c>
      <c r="R1697" s="100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35">
        <v>2025</v>
      </c>
      <c r="AG1697" s="259"/>
      <c r="AH1697" s="53">
        <v>1608</v>
      </c>
      <c r="AI1697" s="29" t="s">
        <v>155</v>
      </c>
      <c r="AJ1697" s="29" t="str">
        <f t="shared" si="496"/>
        <v>1608.</v>
      </c>
      <c r="AL1697" s="29"/>
    </row>
    <row r="1698" spans="1:38" ht="22.5" customHeight="1" x14ac:dyDescent="0.25">
      <c r="A1698" s="143" t="str">
        <f t="shared" si="475"/>
        <v>1609.</v>
      </c>
      <c r="B1698" s="72" t="s">
        <v>763</v>
      </c>
      <c r="C1698" s="52">
        <v>1976</v>
      </c>
      <c r="D1698" s="143" t="s">
        <v>3015</v>
      </c>
      <c r="E1698" s="143" t="s">
        <v>3017</v>
      </c>
      <c r="F1698" s="52">
        <v>2</v>
      </c>
      <c r="G1698" s="52">
        <v>2</v>
      </c>
      <c r="H1698" s="6">
        <v>719.1</v>
      </c>
      <c r="I1698" s="145">
        <v>654.29999999999995</v>
      </c>
      <c r="J1698" s="9">
        <v>439</v>
      </c>
      <c r="K1698" s="5">
        <v>37</v>
      </c>
      <c r="L1698" s="6">
        <f t="shared" si="495"/>
        <v>442775.8</v>
      </c>
      <c r="M1698" s="6"/>
      <c r="N1698" s="6"/>
      <c r="O1698" s="6"/>
      <c r="P1698" s="145">
        <f t="shared" si="494"/>
        <v>442775.8</v>
      </c>
      <c r="Q1698" s="6"/>
      <c r="R1698" s="101"/>
      <c r="S1698" s="6"/>
      <c r="T1698" s="6"/>
      <c r="U1698" s="6"/>
      <c r="V1698" s="6"/>
      <c r="W1698" s="6"/>
      <c r="X1698" s="6"/>
      <c r="Y1698" s="6"/>
      <c r="Z1698" s="6">
        <v>165.4</v>
      </c>
      <c r="AA1698" s="6">
        <f>Z1698*2677</f>
        <v>442775.8</v>
      </c>
      <c r="AB1698" s="6"/>
      <c r="AC1698" s="6"/>
      <c r="AD1698" s="6"/>
      <c r="AE1698" s="6"/>
      <c r="AF1698" s="35">
        <v>2025</v>
      </c>
      <c r="AG1698" s="259"/>
      <c r="AH1698" s="53">
        <v>1609</v>
      </c>
      <c r="AI1698" s="29" t="s">
        <v>155</v>
      </c>
      <c r="AJ1698" s="29" t="str">
        <f t="shared" si="496"/>
        <v>1609.</v>
      </c>
      <c r="AL1698" s="29"/>
    </row>
    <row r="1699" spans="1:38" ht="22.5" customHeight="1" x14ac:dyDescent="0.25">
      <c r="A1699" s="143" t="str">
        <f t="shared" si="475"/>
        <v>1610.</v>
      </c>
      <c r="B1699" s="72" t="s">
        <v>749</v>
      </c>
      <c r="C1699" s="52">
        <v>1976</v>
      </c>
      <c r="D1699" s="143" t="s">
        <v>3015</v>
      </c>
      <c r="E1699" s="143" t="s">
        <v>3017</v>
      </c>
      <c r="F1699" s="52">
        <v>2</v>
      </c>
      <c r="G1699" s="52">
        <v>1</v>
      </c>
      <c r="H1699" s="6">
        <v>383.06</v>
      </c>
      <c r="I1699" s="145">
        <v>358</v>
      </c>
      <c r="J1699" s="9">
        <v>358</v>
      </c>
      <c r="K1699" s="5">
        <v>16</v>
      </c>
      <c r="L1699" s="6">
        <f t="shared" si="495"/>
        <v>2411682.8000000003</v>
      </c>
      <c r="M1699" s="6"/>
      <c r="N1699" s="6"/>
      <c r="O1699" s="6"/>
      <c r="P1699" s="145">
        <f t="shared" ref="P1699:P1701" si="497">L1699</f>
        <v>2411682.8000000003</v>
      </c>
      <c r="Q1699" s="6"/>
      <c r="R1699" s="101"/>
      <c r="S1699" s="6"/>
      <c r="T1699" s="6"/>
      <c r="U1699" s="6"/>
      <c r="V1699" s="6"/>
      <c r="W1699" s="6"/>
      <c r="X1699" s="6">
        <v>766.1</v>
      </c>
      <c r="Y1699" s="6">
        <f>X1699*3148</f>
        <v>2411682.8000000003</v>
      </c>
      <c r="Z1699" s="6"/>
      <c r="AA1699" s="6"/>
      <c r="AB1699" s="6"/>
      <c r="AC1699" s="6"/>
      <c r="AD1699" s="145"/>
      <c r="AE1699" s="6"/>
      <c r="AF1699" s="35">
        <v>2025</v>
      </c>
      <c r="AG1699" s="259"/>
      <c r="AH1699" s="53">
        <v>1610</v>
      </c>
      <c r="AI1699" s="29" t="s">
        <v>155</v>
      </c>
      <c r="AJ1699" s="29" t="str">
        <f t="shared" si="496"/>
        <v>1610.</v>
      </c>
      <c r="AL1699" s="29"/>
    </row>
    <row r="1700" spans="1:38" ht="22.5" customHeight="1" x14ac:dyDescent="0.25">
      <c r="A1700" s="143" t="str">
        <f t="shared" si="475"/>
        <v>1611.</v>
      </c>
      <c r="B1700" s="72" t="s">
        <v>754</v>
      </c>
      <c r="C1700" s="52">
        <v>1980</v>
      </c>
      <c r="D1700" s="143" t="s">
        <v>3015</v>
      </c>
      <c r="E1700" s="143" t="s">
        <v>3017</v>
      </c>
      <c r="F1700" s="52">
        <v>2</v>
      </c>
      <c r="G1700" s="52">
        <v>2</v>
      </c>
      <c r="H1700" s="6">
        <v>742.5</v>
      </c>
      <c r="I1700" s="145">
        <v>681.9</v>
      </c>
      <c r="J1700" s="9">
        <v>681.9</v>
      </c>
      <c r="K1700" s="5">
        <v>27</v>
      </c>
      <c r="L1700" s="6">
        <f t="shared" si="495"/>
        <v>215832</v>
      </c>
      <c r="M1700" s="6"/>
      <c r="N1700" s="6"/>
      <c r="O1700" s="6"/>
      <c r="P1700" s="145">
        <f t="shared" si="497"/>
        <v>215832</v>
      </c>
      <c r="Q1700" s="42">
        <v>215832</v>
      </c>
      <c r="R1700" s="101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35">
        <v>2025</v>
      </c>
      <c r="AG1700" s="256"/>
      <c r="AH1700" s="53">
        <v>1611</v>
      </c>
      <c r="AI1700" s="29" t="s">
        <v>155</v>
      </c>
      <c r="AJ1700" s="29" t="str">
        <f t="shared" si="496"/>
        <v>1611.</v>
      </c>
      <c r="AL1700" s="29"/>
    </row>
    <row r="1701" spans="1:38" ht="22.5" customHeight="1" x14ac:dyDescent="0.25">
      <c r="A1701" s="143" t="str">
        <f t="shared" si="475"/>
        <v>1612.</v>
      </c>
      <c r="B1701" s="72" t="s">
        <v>758</v>
      </c>
      <c r="C1701" s="52">
        <v>1975</v>
      </c>
      <c r="D1701" s="143" t="s">
        <v>3015</v>
      </c>
      <c r="E1701" s="143" t="s">
        <v>3017</v>
      </c>
      <c r="F1701" s="52">
        <v>2</v>
      </c>
      <c r="G1701" s="52">
        <v>1</v>
      </c>
      <c r="H1701" s="6">
        <v>373.4</v>
      </c>
      <c r="I1701" s="145">
        <v>373.4</v>
      </c>
      <c r="J1701" s="9">
        <v>337.7</v>
      </c>
      <c r="K1701" s="5">
        <v>12</v>
      </c>
      <c r="L1701" s="6">
        <f t="shared" si="495"/>
        <v>757376.5</v>
      </c>
      <c r="M1701" s="6"/>
      <c r="N1701" s="6"/>
      <c r="O1701" s="6"/>
      <c r="P1701" s="145">
        <f t="shared" si="497"/>
        <v>757376.5</v>
      </c>
      <c r="Q1701" s="42">
        <v>757376.5</v>
      </c>
      <c r="R1701" s="101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35">
        <v>2025</v>
      </c>
      <c r="AG1701" s="256"/>
      <c r="AH1701" s="53">
        <v>1612</v>
      </c>
      <c r="AI1701" s="29" t="s">
        <v>155</v>
      </c>
      <c r="AJ1701" s="29" t="str">
        <f t="shared" si="496"/>
        <v>1612.</v>
      </c>
      <c r="AL1701" s="29"/>
    </row>
    <row r="1702" spans="1:38" ht="22.5" customHeight="1" x14ac:dyDescent="0.25">
      <c r="A1702" s="143" t="str">
        <f t="shared" si="475"/>
        <v>1613.</v>
      </c>
      <c r="B1702" s="72" t="s">
        <v>765</v>
      </c>
      <c r="C1702" s="52">
        <v>1989</v>
      </c>
      <c r="D1702" s="143" t="s">
        <v>3015</v>
      </c>
      <c r="E1702" s="143" t="s">
        <v>3017</v>
      </c>
      <c r="F1702" s="52">
        <v>2</v>
      </c>
      <c r="G1702" s="52">
        <v>3</v>
      </c>
      <c r="H1702" s="6">
        <v>722.1</v>
      </c>
      <c r="I1702" s="145">
        <v>640.5</v>
      </c>
      <c r="J1702" s="9">
        <v>506.7</v>
      </c>
      <c r="K1702" s="5">
        <v>20</v>
      </c>
      <c r="L1702" s="6">
        <f t="shared" si="495"/>
        <v>563040</v>
      </c>
      <c r="M1702" s="6"/>
      <c r="N1702" s="6"/>
      <c r="O1702" s="6"/>
      <c r="P1702" s="145">
        <f t="shared" ref="P1702:P1749" si="498">L1702</f>
        <v>563040</v>
      </c>
      <c r="Q1702" s="6">
        <v>563040</v>
      </c>
      <c r="R1702" s="101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35">
        <v>2025</v>
      </c>
      <c r="AG1702" s="256"/>
      <c r="AH1702" s="53">
        <v>1613</v>
      </c>
      <c r="AI1702" s="29" t="s">
        <v>155</v>
      </c>
      <c r="AJ1702" s="29" t="str">
        <f t="shared" si="496"/>
        <v>1613.</v>
      </c>
      <c r="AL1702" s="29"/>
    </row>
    <row r="1703" spans="1:38" ht="22.5" customHeight="1" x14ac:dyDescent="0.25">
      <c r="A1703" s="143" t="str">
        <f t="shared" si="475"/>
        <v>1614.</v>
      </c>
      <c r="B1703" s="72" t="s">
        <v>745</v>
      </c>
      <c r="C1703" s="52">
        <v>1984</v>
      </c>
      <c r="D1703" s="143" t="s">
        <v>3015</v>
      </c>
      <c r="E1703" s="143" t="s">
        <v>3017</v>
      </c>
      <c r="F1703" s="52">
        <v>2</v>
      </c>
      <c r="G1703" s="52">
        <v>2</v>
      </c>
      <c r="H1703" s="6">
        <v>467.2</v>
      </c>
      <c r="I1703" s="145">
        <v>467.2</v>
      </c>
      <c r="J1703" s="9">
        <v>467.2</v>
      </c>
      <c r="K1703" s="5">
        <v>16</v>
      </c>
      <c r="L1703" s="6">
        <f t="shared" si="495"/>
        <v>732327</v>
      </c>
      <c r="M1703" s="6"/>
      <c r="N1703" s="6"/>
      <c r="O1703" s="6"/>
      <c r="P1703" s="145">
        <f t="shared" si="498"/>
        <v>732327</v>
      </c>
      <c r="Q1703" s="6">
        <f>244359+487968</f>
        <v>732327</v>
      </c>
      <c r="R1703" s="101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35">
        <v>2025</v>
      </c>
      <c r="AG1703" s="256"/>
      <c r="AH1703" s="53">
        <v>1614</v>
      </c>
      <c r="AI1703" s="29" t="s">
        <v>155</v>
      </c>
      <c r="AJ1703" s="29" t="str">
        <f t="shared" si="496"/>
        <v>1614.</v>
      </c>
      <c r="AL1703" s="29"/>
    </row>
    <row r="1704" spans="1:38" ht="22.5" customHeight="1" x14ac:dyDescent="0.25">
      <c r="A1704" s="143" t="str">
        <f t="shared" si="475"/>
        <v>1615.</v>
      </c>
      <c r="B1704" s="84" t="s">
        <v>918</v>
      </c>
      <c r="C1704" s="236">
        <v>1985</v>
      </c>
      <c r="D1704" s="237" t="s">
        <v>3015</v>
      </c>
      <c r="E1704" s="143" t="s">
        <v>3017</v>
      </c>
      <c r="F1704" s="236">
        <v>2</v>
      </c>
      <c r="G1704" s="236">
        <v>2</v>
      </c>
      <c r="H1704" s="4">
        <v>477.6</v>
      </c>
      <c r="I1704" s="145">
        <v>477.6</v>
      </c>
      <c r="J1704" s="10">
        <v>423.6</v>
      </c>
      <c r="K1704" s="5">
        <v>16</v>
      </c>
      <c r="L1704" s="6">
        <f t="shared" si="495"/>
        <v>241643.9</v>
      </c>
      <c r="M1704" s="6"/>
      <c r="N1704" s="6"/>
      <c r="O1704" s="6"/>
      <c r="P1704" s="145">
        <f t="shared" si="498"/>
        <v>241643.9</v>
      </c>
      <c r="Q1704" s="42">
        <v>241643.9</v>
      </c>
      <c r="R1704" s="100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35">
        <v>2025</v>
      </c>
      <c r="AG1704" s="259"/>
      <c r="AH1704" s="53">
        <v>1615</v>
      </c>
      <c r="AI1704" s="29" t="s">
        <v>155</v>
      </c>
      <c r="AJ1704" s="29" t="str">
        <f t="shared" si="496"/>
        <v>1615.</v>
      </c>
      <c r="AL1704" s="29"/>
    </row>
    <row r="1705" spans="1:38" ht="22.5" customHeight="1" x14ac:dyDescent="0.25">
      <c r="A1705" s="143" t="str">
        <f t="shared" si="475"/>
        <v>1616.</v>
      </c>
      <c r="B1705" s="72" t="s">
        <v>757</v>
      </c>
      <c r="C1705" s="52">
        <v>1975</v>
      </c>
      <c r="D1705" s="143" t="s">
        <v>3015</v>
      </c>
      <c r="E1705" s="143" t="s">
        <v>3017</v>
      </c>
      <c r="F1705" s="52">
        <v>2</v>
      </c>
      <c r="G1705" s="52">
        <v>2</v>
      </c>
      <c r="H1705" s="6">
        <v>784.8</v>
      </c>
      <c r="I1705" s="145">
        <v>717.5</v>
      </c>
      <c r="J1705" s="9">
        <v>717.5</v>
      </c>
      <c r="K1705" s="5">
        <v>25</v>
      </c>
      <c r="L1705" s="6">
        <f t="shared" si="495"/>
        <v>244359</v>
      </c>
      <c r="M1705" s="6"/>
      <c r="N1705" s="6"/>
      <c r="O1705" s="6"/>
      <c r="P1705" s="145">
        <f t="shared" si="498"/>
        <v>244359</v>
      </c>
      <c r="Q1705" s="6">
        <v>244359</v>
      </c>
      <c r="R1705" s="101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35">
        <v>2025</v>
      </c>
      <c r="AG1705" s="256"/>
      <c r="AH1705" s="53">
        <v>1616</v>
      </c>
      <c r="AI1705" s="29" t="s">
        <v>155</v>
      </c>
      <c r="AJ1705" s="29" t="str">
        <f t="shared" si="496"/>
        <v>1616.</v>
      </c>
      <c r="AL1705" s="29"/>
    </row>
    <row r="1706" spans="1:38" ht="22.5" customHeight="1" x14ac:dyDescent="0.25">
      <c r="A1706" s="143" t="str">
        <f t="shared" si="475"/>
        <v>1617.</v>
      </c>
      <c r="B1706" s="72" t="s">
        <v>1111</v>
      </c>
      <c r="C1706" s="52">
        <v>1975</v>
      </c>
      <c r="D1706" s="143" t="s">
        <v>3015</v>
      </c>
      <c r="E1706" s="143" t="s">
        <v>3017</v>
      </c>
      <c r="F1706" s="52">
        <v>2</v>
      </c>
      <c r="G1706" s="52">
        <v>1</v>
      </c>
      <c r="H1706" s="6">
        <v>397.3</v>
      </c>
      <c r="I1706" s="145">
        <v>397.3</v>
      </c>
      <c r="J1706" s="6">
        <v>397.3</v>
      </c>
      <c r="K1706" s="5">
        <v>8</v>
      </c>
      <c r="L1706" s="6">
        <f t="shared" si="495"/>
        <v>277290</v>
      </c>
      <c r="M1706" s="6"/>
      <c r="N1706" s="6"/>
      <c r="O1706" s="6"/>
      <c r="P1706" s="145">
        <f t="shared" si="498"/>
        <v>277290</v>
      </c>
      <c r="Q1706" s="6">
        <v>277290</v>
      </c>
      <c r="R1706" s="101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35">
        <v>2025</v>
      </c>
      <c r="AG1706" s="256"/>
      <c r="AH1706" s="53">
        <v>1617</v>
      </c>
      <c r="AI1706" s="29" t="s">
        <v>155</v>
      </c>
      <c r="AJ1706" s="29" t="str">
        <f t="shared" si="496"/>
        <v>1617.</v>
      </c>
      <c r="AL1706" s="29"/>
    </row>
    <row r="1707" spans="1:38" ht="22.5" customHeight="1" x14ac:dyDescent="0.25">
      <c r="A1707" s="143" t="str">
        <f t="shared" si="475"/>
        <v>1618.</v>
      </c>
      <c r="B1707" s="71" t="s">
        <v>1839</v>
      </c>
      <c r="C1707" s="236">
        <v>1958</v>
      </c>
      <c r="D1707" s="237" t="s">
        <v>3015</v>
      </c>
      <c r="E1707" s="143" t="s">
        <v>3017</v>
      </c>
      <c r="F1707" s="236">
        <v>2</v>
      </c>
      <c r="G1707" s="236">
        <v>1</v>
      </c>
      <c r="H1707" s="4">
        <v>360.1</v>
      </c>
      <c r="I1707" s="10">
        <v>319.8</v>
      </c>
      <c r="J1707" s="10">
        <v>319.8</v>
      </c>
      <c r="K1707" s="5">
        <v>8</v>
      </c>
      <c r="L1707" s="6">
        <f t="shared" si="495"/>
        <v>50015</v>
      </c>
      <c r="M1707" s="6"/>
      <c r="N1707" s="6"/>
      <c r="O1707" s="6"/>
      <c r="P1707" s="145">
        <f t="shared" si="498"/>
        <v>50015</v>
      </c>
      <c r="Q1707" s="6">
        <v>50015</v>
      </c>
      <c r="R1707" s="101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35">
        <v>2025</v>
      </c>
      <c r="AG1707" s="256"/>
      <c r="AH1707" s="53">
        <v>1618</v>
      </c>
      <c r="AI1707" s="29" t="s">
        <v>155</v>
      </c>
      <c r="AJ1707" s="29" t="str">
        <f t="shared" si="496"/>
        <v>1618.</v>
      </c>
      <c r="AL1707" s="29"/>
    </row>
    <row r="1708" spans="1:38" ht="22.5" customHeight="1" x14ac:dyDescent="0.25">
      <c r="A1708" s="143" t="str">
        <f t="shared" si="475"/>
        <v>1619.</v>
      </c>
      <c r="B1708" s="71" t="s">
        <v>1836</v>
      </c>
      <c r="C1708" s="236">
        <v>1963</v>
      </c>
      <c r="D1708" s="143" t="s">
        <v>3015</v>
      </c>
      <c r="E1708" s="143" t="s">
        <v>3018</v>
      </c>
      <c r="F1708" s="52">
        <v>2</v>
      </c>
      <c r="G1708" s="52">
        <v>1</v>
      </c>
      <c r="H1708" s="10">
        <v>385.4</v>
      </c>
      <c r="I1708" s="10">
        <v>341.8</v>
      </c>
      <c r="J1708" s="10">
        <v>341.8</v>
      </c>
      <c r="K1708" s="5">
        <v>8</v>
      </c>
      <c r="L1708" s="6">
        <f t="shared" si="495"/>
        <v>254850.4</v>
      </c>
      <c r="M1708" s="6"/>
      <c r="N1708" s="6"/>
      <c r="O1708" s="6"/>
      <c r="P1708" s="145">
        <f t="shared" si="498"/>
        <v>254850.4</v>
      </c>
      <c r="Q1708" s="6"/>
      <c r="R1708" s="101"/>
      <c r="S1708" s="6"/>
      <c r="T1708" s="6"/>
      <c r="U1708" s="6"/>
      <c r="V1708" s="6"/>
      <c r="W1708" s="6"/>
      <c r="X1708" s="6"/>
      <c r="Y1708" s="6"/>
      <c r="Z1708" s="6">
        <v>95.2</v>
      </c>
      <c r="AA1708" s="6">
        <f>Z1708*2677</f>
        <v>254850.4</v>
      </c>
      <c r="AB1708" s="6"/>
      <c r="AC1708" s="6"/>
      <c r="AD1708" s="6"/>
      <c r="AE1708" s="6"/>
      <c r="AF1708" s="35">
        <v>2025</v>
      </c>
      <c r="AG1708" s="259"/>
      <c r="AH1708" s="53">
        <v>1619</v>
      </c>
      <c r="AI1708" s="29" t="s">
        <v>155</v>
      </c>
      <c r="AJ1708" s="29" t="str">
        <f t="shared" si="496"/>
        <v>1619.</v>
      </c>
      <c r="AL1708" s="29"/>
    </row>
    <row r="1709" spans="1:38" ht="22.5" customHeight="1" x14ac:dyDescent="0.25">
      <c r="A1709" s="143" t="str">
        <f t="shared" si="475"/>
        <v>1620.</v>
      </c>
      <c r="B1709" s="81" t="s">
        <v>885</v>
      </c>
      <c r="C1709" s="236">
        <v>1976</v>
      </c>
      <c r="D1709" s="143" t="s">
        <v>3015</v>
      </c>
      <c r="E1709" s="143" t="s">
        <v>3017</v>
      </c>
      <c r="F1709" s="52">
        <v>2</v>
      </c>
      <c r="G1709" s="52">
        <v>1</v>
      </c>
      <c r="H1709" s="10">
        <v>373.4</v>
      </c>
      <c r="I1709" s="145">
        <v>332.3</v>
      </c>
      <c r="J1709" s="10">
        <v>332.3</v>
      </c>
      <c r="K1709" s="5">
        <v>8</v>
      </c>
      <c r="L1709" s="6">
        <f t="shared" si="495"/>
        <v>229686.6</v>
      </c>
      <c r="M1709" s="6"/>
      <c r="N1709" s="6"/>
      <c r="O1709" s="6"/>
      <c r="P1709" s="145">
        <f t="shared" si="498"/>
        <v>229686.6</v>
      </c>
      <c r="Q1709" s="42"/>
      <c r="R1709" s="100"/>
      <c r="S1709" s="42"/>
      <c r="T1709" s="42"/>
      <c r="U1709" s="42"/>
      <c r="V1709" s="42"/>
      <c r="W1709" s="42"/>
      <c r="X1709" s="42"/>
      <c r="Y1709" s="42"/>
      <c r="Z1709" s="42">
        <v>85.8</v>
      </c>
      <c r="AA1709" s="42">
        <f>Z1709*2677</f>
        <v>229686.6</v>
      </c>
      <c r="AB1709" s="42"/>
      <c r="AC1709" s="42"/>
      <c r="AD1709" s="42"/>
      <c r="AE1709" s="42"/>
      <c r="AF1709" s="35">
        <v>2025</v>
      </c>
      <c r="AG1709" s="259"/>
      <c r="AH1709" s="53">
        <v>1620</v>
      </c>
      <c r="AI1709" s="29" t="s">
        <v>155</v>
      </c>
      <c r="AJ1709" s="29" t="str">
        <f t="shared" si="496"/>
        <v>1620.</v>
      </c>
      <c r="AL1709" s="29"/>
    </row>
    <row r="1710" spans="1:38" ht="22.5" customHeight="1" x14ac:dyDescent="0.25">
      <c r="A1710" s="143" t="str">
        <f t="shared" si="475"/>
        <v>1621.</v>
      </c>
      <c r="B1710" s="72" t="s">
        <v>767</v>
      </c>
      <c r="C1710" s="52">
        <v>1982</v>
      </c>
      <c r="D1710" s="143" t="s">
        <v>3015</v>
      </c>
      <c r="E1710" s="143" t="s">
        <v>3018</v>
      </c>
      <c r="F1710" s="52">
        <v>2</v>
      </c>
      <c r="G1710" s="52">
        <v>1</v>
      </c>
      <c r="H1710" s="6">
        <v>287.8</v>
      </c>
      <c r="I1710" s="145">
        <v>254.6</v>
      </c>
      <c r="J1710" s="9">
        <v>254.6</v>
      </c>
      <c r="K1710" s="5">
        <v>11</v>
      </c>
      <c r="L1710" s="6">
        <f t="shared" si="495"/>
        <v>438588</v>
      </c>
      <c r="M1710" s="6"/>
      <c r="N1710" s="6"/>
      <c r="O1710" s="6"/>
      <c r="P1710" s="145">
        <f t="shared" si="498"/>
        <v>438588</v>
      </c>
      <c r="Q1710" s="6">
        <v>438588</v>
      </c>
      <c r="R1710" s="101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35">
        <v>2025</v>
      </c>
      <c r="AG1710" s="256"/>
      <c r="AH1710" s="53">
        <v>1621</v>
      </c>
      <c r="AI1710" s="29" t="s">
        <v>155</v>
      </c>
      <c r="AJ1710" s="29" t="str">
        <f t="shared" si="496"/>
        <v>1621.</v>
      </c>
      <c r="AL1710" s="29"/>
    </row>
    <row r="1711" spans="1:38" ht="22.5" customHeight="1" x14ac:dyDescent="0.25">
      <c r="A1711" s="143" t="str">
        <f t="shared" si="475"/>
        <v>1622.</v>
      </c>
      <c r="B1711" s="72" t="s">
        <v>747</v>
      </c>
      <c r="C1711" s="52">
        <v>1982</v>
      </c>
      <c r="D1711" s="143" t="s">
        <v>3015</v>
      </c>
      <c r="E1711" s="143" t="s">
        <v>3017</v>
      </c>
      <c r="F1711" s="52">
        <v>2</v>
      </c>
      <c r="G1711" s="52">
        <v>2</v>
      </c>
      <c r="H1711" s="6">
        <v>352.2</v>
      </c>
      <c r="I1711" s="145">
        <v>312.39999999999998</v>
      </c>
      <c r="J1711" s="9">
        <v>312.39999999999998</v>
      </c>
      <c r="K1711" s="5">
        <v>19</v>
      </c>
      <c r="L1711" s="6">
        <f t="shared" si="495"/>
        <v>365976</v>
      </c>
      <c r="M1711" s="6"/>
      <c r="N1711" s="6"/>
      <c r="O1711" s="6"/>
      <c r="P1711" s="145">
        <f t="shared" si="498"/>
        <v>365976</v>
      </c>
      <c r="Q1711" s="6">
        <v>365976</v>
      </c>
      <c r="R1711" s="101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35">
        <v>2025</v>
      </c>
      <c r="AG1711" s="256"/>
      <c r="AH1711" s="53">
        <v>1622</v>
      </c>
      <c r="AI1711" s="29" t="s">
        <v>155</v>
      </c>
      <c r="AJ1711" s="29" t="str">
        <f t="shared" si="496"/>
        <v>1622.</v>
      </c>
      <c r="AL1711" s="29"/>
    </row>
    <row r="1712" spans="1:38" ht="22.5" customHeight="1" x14ac:dyDescent="0.25">
      <c r="A1712" s="143" t="str">
        <f t="shared" si="475"/>
        <v>1623.</v>
      </c>
      <c r="B1712" s="247" t="s">
        <v>1203</v>
      </c>
      <c r="C1712" s="52">
        <v>1977</v>
      </c>
      <c r="D1712" s="238" t="s">
        <v>3015</v>
      </c>
      <c r="E1712" s="143" t="s">
        <v>3017</v>
      </c>
      <c r="F1712" s="52">
        <v>2</v>
      </c>
      <c r="G1712" s="52">
        <v>1</v>
      </c>
      <c r="H1712" s="4">
        <v>373.9</v>
      </c>
      <c r="I1712" s="4">
        <v>339.6</v>
      </c>
      <c r="J1712" s="4">
        <v>339.6</v>
      </c>
      <c r="K1712" s="5">
        <v>14</v>
      </c>
      <c r="L1712" s="6">
        <f t="shared" si="495"/>
        <v>93840</v>
      </c>
      <c r="M1712" s="6"/>
      <c r="N1712" s="6"/>
      <c r="O1712" s="6"/>
      <c r="P1712" s="145">
        <f t="shared" si="498"/>
        <v>93840</v>
      </c>
      <c r="Q1712" s="4">
        <v>93840</v>
      </c>
      <c r="R1712" s="101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145"/>
      <c r="AE1712" s="4"/>
      <c r="AF1712" s="35">
        <v>2025</v>
      </c>
      <c r="AG1712" s="256"/>
      <c r="AH1712" s="53">
        <v>1623</v>
      </c>
      <c r="AI1712" s="29" t="s">
        <v>155</v>
      </c>
      <c r="AJ1712" s="29" t="str">
        <f t="shared" si="496"/>
        <v>1623.</v>
      </c>
      <c r="AL1712" s="29"/>
    </row>
    <row r="1713" spans="1:38" ht="22.5" customHeight="1" x14ac:dyDescent="0.25">
      <c r="A1713" s="143" t="str">
        <f t="shared" si="475"/>
        <v>1624.</v>
      </c>
      <c r="B1713" s="72" t="s">
        <v>755</v>
      </c>
      <c r="C1713" s="52">
        <v>1980</v>
      </c>
      <c r="D1713" s="143" t="s">
        <v>3015</v>
      </c>
      <c r="E1713" s="143" t="s">
        <v>3017</v>
      </c>
      <c r="F1713" s="52">
        <v>2</v>
      </c>
      <c r="G1713" s="52">
        <v>1</v>
      </c>
      <c r="H1713" s="6">
        <v>319.10000000000002</v>
      </c>
      <c r="I1713" s="145">
        <v>204</v>
      </c>
      <c r="J1713" s="9">
        <v>163.80000000000001</v>
      </c>
      <c r="K1713" s="5">
        <v>12</v>
      </c>
      <c r="L1713" s="6">
        <f t="shared" si="495"/>
        <v>682248</v>
      </c>
      <c r="M1713" s="6"/>
      <c r="N1713" s="6"/>
      <c r="O1713" s="6"/>
      <c r="P1713" s="145">
        <f t="shared" si="498"/>
        <v>682248</v>
      </c>
      <c r="Q1713" s="42">
        <v>682248</v>
      </c>
      <c r="R1713" s="101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35">
        <v>2025</v>
      </c>
      <c r="AG1713" s="256"/>
      <c r="AH1713" s="53">
        <v>1624</v>
      </c>
      <c r="AI1713" s="29" t="s">
        <v>155</v>
      </c>
      <c r="AJ1713" s="29" t="str">
        <f t="shared" si="496"/>
        <v>1624.</v>
      </c>
      <c r="AL1713" s="29"/>
    </row>
    <row r="1714" spans="1:38" ht="22.5" customHeight="1" x14ac:dyDescent="0.25">
      <c r="A1714" s="143" t="str">
        <f t="shared" si="475"/>
        <v>1625.</v>
      </c>
      <c r="B1714" s="71" t="s">
        <v>1820</v>
      </c>
      <c r="C1714" s="52">
        <v>1966</v>
      </c>
      <c r="D1714" s="143" t="s">
        <v>3015</v>
      </c>
      <c r="E1714" s="143" t="s">
        <v>3017</v>
      </c>
      <c r="F1714" s="52">
        <v>2</v>
      </c>
      <c r="G1714" s="52">
        <v>1</v>
      </c>
      <c r="H1714" s="6">
        <v>394.2</v>
      </c>
      <c r="I1714" s="6">
        <v>349.4</v>
      </c>
      <c r="J1714" s="9">
        <v>349.4</v>
      </c>
      <c r="K1714" s="5">
        <v>8</v>
      </c>
      <c r="L1714" s="6">
        <f t="shared" si="495"/>
        <v>2648096</v>
      </c>
      <c r="M1714" s="6"/>
      <c r="N1714" s="6"/>
      <c r="O1714" s="6"/>
      <c r="P1714" s="145">
        <f t="shared" si="498"/>
        <v>2648096</v>
      </c>
      <c r="Q1714" s="6"/>
      <c r="R1714" s="101"/>
      <c r="S1714" s="6"/>
      <c r="T1714" s="6">
        <v>352</v>
      </c>
      <c r="U1714" s="6">
        <f>T1714*7523</f>
        <v>2648096</v>
      </c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35">
        <v>2025</v>
      </c>
      <c r="AG1714" s="259"/>
      <c r="AH1714" s="53">
        <v>1625</v>
      </c>
      <c r="AI1714" s="29" t="s">
        <v>155</v>
      </c>
      <c r="AJ1714" s="29" t="str">
        <f t="shared" si="496"/>
        <v>1625.</v>
      </c>
      <c r="AL1714" s="29"/>
    </row>
    <row r="1715" spans="1:38" ht="22.5" customHeight="1" x14ac:dyDescent="0.25">
      <c r="A1715" s="143" t="str">
        <f t="shared" si="475"/>
        <v>1626.</v>
      </c>
      <c r="B1715" s="71" t="s">
        <v>1207</v>
      </c>
      <c r="C1715" s="97">
        <v>1977</v>
      </c>
      <c r="D1715" s="238" t="s">
        <v>3015</v>
      </c>
      <c r="E1715" s="143" t="s">
        <v>3017</v>
      </c>
      <c r="F1715" s="52">
        <v>5</v>
      </c>
      <c r="G1715" s="52">
        <v>3</v>
      </c>
      <c r="H1715" s="4">
        <v>3350.6</v>
      </c>
      <c r="I1715" s="4">
        <v>3073.2</v>
      </c>
      <c r="J1715" s="4">
        <v>3073.2</v>
      </c>
      <c r="K1715" s="5">
        <v>70</v>
      </c>
      <c r="L1715" s="6">
        <f t="shared" si="495"/>
        <v>571600</v>
      </c>
      <c r="M1715" s="6"/>
      <c r="N1715" s="6"/>
      <c r="O1715" s="6"/>
      <c r="P1715" s="145">
        <f t="shared" si="498"/>
        <v>571600</v>
      </c>
      <c r="Q1715" s="6">
        <v>571600</v>
      </c>
      <c r="R1715" s="101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145"/>
      <c r="AE1715" s="4"/>
      <c r="AF1715" s="35">
        <v>2025</v>
      </c>
      <c r="AG1715" s="256"/>
      <c r="AH1715" s="53">
        <v>1626</v>
      </c>
      <c r="AI1715" s="29" t="s">
        <v>155</v>
      </c>
      <c r="AJ1715" s="29" t="str">
        <f t="shared" si="496"/>
        <v>1626.</v>
      </c>
      <c r="AL1715" s="29"/>
    </row>
    <row r="1716" spans="1:38" ht="22.5" customHeight="1" x14ac:dyDescent="0.25">
      <c r="A1716" s="143" t="str">
        <f t="shared" si="475"/>
        <v>1627.</v>
      </c>
      <c r="B1716" s="72" t="s">
        <v>727</v>
      </c>
      <c r="C1716" s="52">
        <v>1975</v>
      </c>
      <c r="D1716" s="143" t="s">
        <v>3015</v>
      </c>
      <c r="E1716" s="143" t="s">
        <v>3017</v>
      </c>
      <c r="F1716" s="52">
        <v>2</v>
      </c>
      <c r="G1716" s="52">
        <v>2</v>
      </c>
      <c r="H1716" s="6">
        <v>597.9</v>
      </c>
      <c r="I1716" s="145">
        <v>569.79999999999995</v>
      </c>
      <c r="J1716" s="9">
        <v>569.79999999999995</v>
      </c>
      <c r="K1716" s="5">
        <v>12</v>
      </c>
      <c r="L1716" s="6">
        <f t="shared" si="495"/>
        <v>253368</v>
      </c>
      <c r="M1716" s="6"/>
      <c r="N1716" s="6"/>
      <c r="O1716" s="6"/>
      <c r="P1716" s="145">
        <f t="shared" si="498"/>
        <v>253368</v>
      </c>
      <c r="Q1716" s="42">
        <v>253368</v>
      </c>
      <c r="R1716" s="101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35">
        <v>2025</v>
      </c>
      <c r="AG1716" s="259"/>
      <c r="AH1716" s="53">
        <v>1627</v>
      </c>
      <c r="AI1716" s="29" t="s">
        <v>155</v>
      </c>
      <c r="AJ1716" s="29" t="str">
        <f t="shared" si="496"/>
        <v>1627.</v>
      </c>
      <c r="AL1716" s="29"/>
    </row>
    <row r="1717" spans="1:38" ht="22.5" customHeight="1" x14ac:dyDescent="0.25">
      <c r="A1717" s="143" t="str">
        <f t="shared" si="475"/>
        <v>1628.</v>
      </c>
      <c r="B1717" s="71" t="s">
        <v>1788</v>
      </c>
      <c r="C1717" s="236">
        <v>1948</v>
      </c>
      <c r="D1717" s="237" t="s">
        <v>3015</v>
      </c>
      <c r="E1717" s="143" t="s">
        <v>3017</v>
      </c>
      <c r="F1717" s="236">
        <v>3</v>
      </c>
      <c r="G1717" s="236">
        <v>1</v>
      </c>
      <c r="H1717" s="4">
        <v>1237</v>
      </c>
      <c r="I1717" s="10">
        <v>1114.3</v>
      </c>
      <c r="J1717" s="10">
        <v>1114.3</v>
      </c>
      <c r="K1717" s="5">
        <v>3</v>
      </c>
      <c r="L1717" s="6">
        <f t="shared" si="495"/>
        <v>778872</v>
      </c>
      <c r="M1717" s="6"/>
      <c r="N1717" s="6"/>
      <c r="O1717" s="6"/>
      <c r="P1717" s="145">
        <f t="shared" si="498"/>
        <v>778872</v>
      </c>
      <c r="Q1717" s="6">
        <v>778872</v>
      </c>
      <c r="R1717" s="101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145"/>
      <c r="AE1717" s="4"/>
      <c r="AF1717" s="35">
        <v>2025</v>
      </c>
      <c r="AG1717" s="256"/>
      <c r="AH1717" s="53">
        <v>1628</v>
      </c>
      <c r="AI1717" s="29" t="s">
        <v>155</v>
      </c>
      <c r="AJ1717" s="29" t="str">
        <f t="shared" si="496"/>
        <v>1628.</v>
      </c>
      <c r="AL1717" s="29"/>
    </row>
    <row r="1718" spans="1:38" ht="22.5" customHeight="1" x14ac:dyDescent="0.25">
      <c r="A1718" s="143" t="str">
        <f t="shared" si="475"/>
        <v>1629.</v>
      </c>
      <c r="B1718" s="81" t="s">
        <v>875</v>
      </c>
      <c r="C1718" s="236">
        <v>1983</v>
      </c>
      <c r="D1718" s="143" t="s">
        <v>3015</v>
      </c>
      <c r="E1718" s="143" t="s">
        <v>3017</v>
      </c>
      <c r="F1718" s="52">
        <v>3</v>
      </c>
      <c r="G1718" s="52">
        <v>3</v>
      </c>
      <c r="H1718" s="10">
        <v>1416.8</v>
      </c>
      <c r="I1718" s="145">
        <v>1288.5</v>
      </c>
      <c r="J1718" s="10">
        <v>1288.5</v>
      </c>
      <c r="K1718" s="5">
        <v>27</v>
      </c>
      <c r="L1718" s="6">
        <f t="shared" si="495"/>
        <v>137898.5</v>
      </c>
      <c r="M1718" s="6"/>
      <c r="N1718" s="6"/>
      <c r="O1718" s="6"/>
      <c r="P1718" s="145">
        <f t="shared" si="498"/>
        <v>137898.5</v>
      </c>
      <c r="Q1718" s="42">
        <v>137898.5</v>
      </c>
      <c r="R1718" s="100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145"/>
      <c r="AE1718" s="42"/>
      <c r="AF1718" s="35">
        <v>2025</v>
      </c>
      <c r="AG1718" s="259"/>
      <c r="AH1718" s="53">
        <v>1629</v>
      </c>
      <c r="AI1718" s="29" t="s">
        <v>155</v>
      </c>
      <c r="AJ1718" s="29" t="str">
        <f t="shared" si="496"/>
        <v>1629.</v>
      </c>
      <c r="AL1718" s="29"/>
    </row>
    <row r="1719" spans="1:38" ht="22.5" customHeight="1" x14ac:dyDescent="0.25">
      <c r="A1719" s="143" t="str">
        <f t="shared" si="475"/>
        <v>1630.</v>
      </c>
      <c r="B1719" s="72" t="s">
        <v>751</v>
      </c>
      <c r="C1719" s="52">
        <v>1976</v>
      </c>
      <c r="D1719" s="143" t="s">
        <v>3015</v>
      </c>
      <c r="E1719" s="143" t="s">
        <v>3017</v>
      </c>
      <c r="F1719" s="52">
        <v>2</v>
      </c>
      <c r="G1719" s="52">
        <v>2</v>
      </c>
      <c r="H1719" s="6">
        <v>814.4</v>
      </c>
      <c r="I1719" s="145">
        <v>764.2</v>
      </c>
      <c r="J1719" s="9">
        <v>764.2</v>
      </c>
      <c r="K1719" s="5">
        <v>36</v>
      </c>
      <c r="L1719" s="6">
        <f t="shared" si="495"/>
        <v>5070502</v>
      </c>
      <c r="M1719" s="6"/>
      <c r="N1719" s="6"/>
      <c r="O1719" s="6"/>
      <c r="P1719" s="145">
        <f t="shared" si="498"/>
        <v>5070502</v>
      </c>
      <c r="Q1719" s="6"/>
      <c r="R1719" s="101"/>
      <c r="S1719" s="6"/>
      <c r="T1719" s="6">
        <v>674</v>
      </c>
      <c r="U1719" s="6">
        <f>T1719*7523</f>
        <v>5070502</v>
      </c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35">
        <v>2025</v>
      </c>
      <c r="AG1719" s="259"/>
      <c r="AH1719" s="53">
        <v>1630</v>
      </c>
      <c r="AI1719" s="29" t="s">
        <v>155</v>
      </c>
      <c r="AJ1719" s="29" t="str">
        <f t="shared" si="496"/>
        <v>1630.</v>
      </c>
      <c r="AL1719" s="29"/>
    </row>
    <row r="1720" spans="1:38" ht="22.5" customHeight="1" x14ac:dyDescent="0.25">
      <c r="A1720" s="143" t="str">
        <f t="shared" si="475"/>
        <v>1631.</v>
      </c>
      <c r="B1720" s="81" t="s">
        <v>775</v>
      </c>
      <c r="C1720" s="236">
        <v>1960</v>
      </c>
      <c r="D1720" s="143" t="s">
        <v>3015</v>
      </c>
      <c r="E1720" s="143" t="s">
        <v>3017</v>
      </c>
      <c r="F1720" s="52">
        <v>2</v>
      </c>
      <c r="G1720" s="52">
        <v>2</v>
      </c>
      <c r="H1720" s="10">
        <v>590.9</v>
      </c>
      <c r="I1720" s="145">
        <v>477.1</v>
      </c>
      <c r="J1720" s="10">
        <v>477.1</v>
      </c>
      <c r="K1720" s="5">
        <v>14</v>
      </c>
      <c r="L1720" s="6">
        <f t="shared" si="495"/>
        <v>938091</v>
      </c>
      <c r="M1720" s="6"/>
      <c r="N1720" s="6"/>
      <c r="O1720" s="6"/>
      <c r="P1720" s="145">
        <f t="shared" si="498"/>
        <v>938091</v>
      </c>
      <c r="Q1720" s="42">
        <v>938091</v>
      </c>
      <c r="R1720" s="100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35">
        <v>2025</v>
      </c>
      <c r="AG1720" s="259"/>
      <c r="AH1720" s="53">
        <v>1631</v>
      </c>
      <c r="AI1720" s="29" t="s">
        <v>155</v>
      </c>
      <c r="AJ1720" s="29" t="str">
        <f t="shared" si="496"/>
        <v>1631.</v>
      </c>
      <c r="AL1720" s="29"/>
    </row>
    <row r="1721" spans="1:38" ht="22.5" customHeight="1" x14ac:dyDescent="0.25">
      <c r="A1721" s="143" t="str">
        <f t="shared" si="475"/>
        <v>1632.</v>
      </c>
      <c r="B1721" s="81" t="s">
        <v>1145</v>
      </c>
      <c r="C1721" s="236">
        <v>1980</v>
      </c>
      <c r="D1721" s="143" t="s">
        <v>3015</v>
      </c>
      <c r="E1721" s="143" t="s">
        <v>3017</v>
      </c>
      <c r="F1721" s="52">
        <v>5</v>
      </c>
      <c r="G1721" s="52">
        <v>1</v>
      </c>
      <c r="H1721" s="10">
        <v>2048.5300000000002</v>
      </c>
      <c r="I1721" s="145">
        <v>1790.73</v>
      </c>
      <c r="J1721" s="10">
        <v>1790.73</v>
      </c>
      <c r="K1721" s="5">
        <v>120</v>
      </c>
      <c r="L1721" s="6">
        <f t="shared" si="495"/>
        <v>1036932</v>
      </c>
      <c r="M1721" s="6"/>
      <c r="N1721" s="6"/>
      <c r="O1721" s="6"/>
      <c r="P1721" s="145">
        <f t="shared" si="498"/>
        <v>1036932</v>
      </c>
      <c r="Q1721" s="42">
        <v>1036932</v>
      </c>
      <c r="R1721" s="100"/>
      <c r="S1721" s="42"/>
      <c r="T1721" s="6"/>
      <c r="U1721" s="6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35">
        <v>2025</v>
      </c>
      <c r="AG1721" s="259"/>
      <c r="AH1721" s="53">
        <v>1632</v>
      </c>
      <c r="AI1721" s="29" t="s">
        <v>155</v>
      </c>
      <c r="AJ1721" s="29" t="str">
        <f t="shared" si="496"/>
        <v>1632.</v>
      </c>
      <c r="AL1721" s="29"/>
    </row>
    <row r="1722" spans="1:38" ht="22.5" customHeight="1" x14ac:dyDescent="0.25">
      <c r="A1722" s="143" t="str">
        <f t="shared" si="475"/>
        <v>1633.</v>
      </c>
      <c r="B1722" s="71" t="s">
        <v>1201</v>
      </c>
      <c r="C1722" s="52">
        <v>1964</v>
      </c>
      <c r="D1722" s="238" t="s">
        <v>3015</v>
      </c>
      <c r="E1722" s="143" t="s">
        <v>3017</v>
      </c>
      <c r="F1722" s="52">
        <v>4</v>
      </c>
      <c r="G1722" s="52">
        <v>2</v>
      </c>
      <c r="H1722" s="4">
        <v>1408.3</v>
      </c>
      <c r="I1722" s="4">
        <v>1306.4000000000001</v>
      </c>
      <c r="J1722" s="4">
        <v>1306.4000000000001</v>
      </c>
      <c r="K1722" s="5">
        <v>44</v>
      </c>
      <c r="L1722" s="6">
        <f t="shared" si="495"/>
        <v>406692</v>
      </c>
      <c r="M1722" s="6"/>
      <c r="N1722" s="6"/>
      <c r="O1722" s="6"/>
      <c r="P1722" s="145">
        <f t="shared" si="498"/>
        <v>406692</v>
      </c>
      <c r="Q1722" s="4">
        <v>406692</v>
      </c>
      <c r="R1722" s="101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145"/>
      <c r="AE1722" s="4"/>
      <c r="AF1722" s="35">
        <v>2025</v>
      </c>
      <c r="AG1722" s="256"/>
      <c r="AH1722" s="53">
        <v>1633</v>
      </c>
      <c r="AI1722" s="29" t="s">
        <v>155</v>
      </c>
      <c r="AJ1722" s="29" t="str">
        <f t="shared" si="496"/>
        <v>1633.</v>
      </c>
      <c r="AL1722" s="29"/>
    </row>
    <row r="1723" spans="1:38" ht="22.5" customHeight="1" x14ac:dyDescent="0.25">
      <c r="A1723" s="143" t="str">
        <f t="shared" si="475"/>
        <v>1634.</v>
      </c>
      <c r="B1723" s="81" t="s">
        <v>880</v>
      </c>
      <c r="C1723" s="236">
        <v>1972</v>
      </c>
      <c r="D1723" s="143" t="s">
        <v>3015</v>
      </c>
      <c r="E1723" s="143" t="s">
        <v>3017</v>
      </c>
      <c r="F1723" s="52">
        <v>2</v>
      </c>
      <c r="G1723" s="52">
        <v>2</v>
      </c>
      <c r="H1723" s="10">
        <v>802</v>
      </c>
      <c r="I1723" s="145">
        <v>752.7</v>
      </c>
      <c r="J1723" s="10">
        <v>752.7</v>
      </c>
      <c r="K1723" s="5">
        <v>35</v>
      </c>
      <c r="L1723" s="6">
        <f t="shared" si="495"/>
        <v>251638</v>
      </c>
      <c r="M1723" s="6"/>
      <c r="N1723" s="6"/>
      <c r="O1723" s="6"/>
      <c r="P1723" s="145">
        <f t="shared" si="498"/>
        <v>251638</v>
      </c>
      <c r="Q1723" s="42"/>
      <c r="R1723" s="100"/>
      <c r="S1723" s="42"/>
      <c r="T1723" s="42"/>
      <c r="U1723" s="42"/>
      <c r="V1723" s="42"/>
      <c r="W1723" s="42"/>
      <c r="X1723" s="42"/>
      <c r="Y1723" s="42"/>
      <c r="Z1723" s="42">
        <v>94</v>
      </c>
      <c r="AA1723" s="42">
        <f>Z1723*2677</f>
        <v>251638</v>
      </c>
      <c r="AB1723" s="42"/>
      <c r="AC1723" s="42"/>
      <c r="AD1723" s="42"/>
      <c r="AE1723" s="42"/>
      <c r="AF1723" s="35">
        <v>2025</v>
      </c>
      <c r="AG1723" s="259"/>
      <c r="AH1723" s="53">
        <v>1634</v>
      </c>
      <c r="AI1723" s="29" t="s">
        <v>155</v>
      </c>
      <c r="AJ1723" s="29" t="str">
        <f t="shared" si="496"/>
        <v>1634.</v>
      </c>
      <c r="AL1723" s="29"/>
    </row>
    <row r="1724" spans="1:38" ht="22.5" customHeight="1" x14ac:dyDescent="0.25">
      <c r="A1724" s="143" t="str">
        <f t="shared" si="475"/>
        <v>1635.</v>
      </c>
      <c r="B1724" s="71" t="s">
        <v>1763</v>
      </c>
      <c r="C1724" s="52">
        <v>1978</v>
      </c>
      <c r="D1724" s="143" t="s">
        <v>3015</v>
      </c>
      <c r="E1724" s="143" t="s">
        <v>3017</v>
      </c>
      <c r="F1724" s="52">
        <v>2</v>
      </c>
      <c r="G1724" s="52">
        <v>2</v>
      </c>
      <c r="H1724" s="6">
        <v>933</v>
      </c>
      <c r="I1724" s="6">
        <v>847.7</v>
      </c>
      <c r="J1724" s="9">
        <v>847.7</v>
      </c>
      <c r="K1724" s="5">
        <v>52</v>
      </c>
      <c r="L1724" s="6">
        <f t="shared" si="495"/>
        <v>333474.5</v>
      </c>
      <c r="M1724" s="6"/>
      <c r="N1724" s="6"/>
      <c r="O1724" s="6"/>
      <c r="P1724" s="145">
        <f t="shared" si="498"/>
        <v>333474.5</v>
      </c>
      <c r="Q1724" s="6">
        <f>112176.5+221298</f>
        <v>333474.5</v>
      </c>
      <c r="R1724" s="101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35">
        <v>2025</v>
      </c>
      <c r="AG1724" s="256"/>
      <c r="AH1724" s="53">
        <v>1635</v>
      </c>
      <c r="AI1724" s="29" t="s">
        <v>155</v>
      </c>
      <c r="AJ1724" s="29" t="str">
        <f t="shared" si="496"/>
        <v>1635.</v>
      </c>
      <c r="AL1724" s="29"/>
    </row>
    <row r="1725" spans="1:38" ht="22.5" customHeight="1" x14ac:dyDescent="0.25">
      <c r="A1725" s="143" t="str">
        <f t="shared" si="475"/>
        <v>1636.</v>
      </c>
      <c r="B1725" s="72" t="s">
        <v>752</v>
      </c>
      <c r="C1725" s="52">
        <v>1986</v>
      </c>
      <c r="D1725" s="143" t="s">
        <v>3015</v>
      </c>
      <c r="E1725" s="143" t="s">
        <v>3017</v>
      </c>
      <c r="F1725" s="52">
        <v>2</v>
      </c>
      <c r="G1725" s="52">
        <v>3</v>
      </c>
      <c r="H1725" s="6">
        <v>937.6</v>
      </c>
      <c r="I1725" s="145">
        <v>852.6</v>
      </c>
      <c r="J1725" s="9">
        <v>852.6</v>
      </c>
      <c r="K1725" s="5">
        <v>46</v>
      </c>
      <c r="L1725" s="6">
        <f t="shared" si="495"/>
        <v>642044.1</v>
      </c>
      <c r="M1725" s="6"/>
      <c r="N1725" s="6"/>
      <c r="O1725" s="6"/>
      <c r="P1725" s="145">
        <f t="shared" si="498"/>
        <v>642044.1</v>
      </c>
      <c r="Q1725" s="6">
        <v>642044.1</v>
      </c>
      <c r="R1725" s="101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35">
        <v>2025</v>
      </c>
      <c r="AG1725" s="256"/>
      <c r="AH1725" s="53">
        <v>1636</v>
      </c>
      <c r="AI1725" s="29" t="s">
        <v>155</v>
      </c>
      <c r="AJ1725" s="29" t="str">
        <f t="shared" si="496"/>
        <v>1636.</v>
      </c>
      <c r="AL1725" s="29"/>
    </row>
    <row r="1726" spans="1:38" ht="22.5" customHeight="1" x14ac:dyDescent="0.25">
      <c r="A1726" s="143" t="str">
        <f t="shared" si="475"/>
        <v>1637.</v>
      </c>
      <c r="B1726" s="81" t="s">
        <v>1116</v>
      </c>
      <c r="C1726" s="236">
        <v>1958</v>
      </c>
      <c r="D1726" s="143" t="s">
        <v>3015</v>
      </c>
      <c r="E1726" s="143" t="s">
        <v>3017</v>
      </c>
      <c r="F1726" s="52">
        <v>3</v>
      </c>
      <c r="G1726" s="52">
        <v>1</v>
      </c>
      <c r="H1726" s="10">
        <v>3385.7</v>
      </c>
      <c r="I1726" s="10">
        <v>2577.4</v>
      </c>
      <c r="J1726" s="10">
        <v>1004.6</v>
      </c>
      <c r="K1726" s="5">
        <v>30</v>
      </c>
      <c r="L1726" s="6">
        <f t="shared" si="495"/>
        <v>703800</v>
      </c>
      <c r="M1726" s="6"/>
      <c r="N1726" s="6"/>
      <c r="O1726" s="6"/>
      <c r="P1726" s="145">
        <f t="shared" si="498"/>
        <v>703800</v>
      </c>
      <c r="Q1726" s="42">
        <v>703800</v>
      </c>
      <c r="R1726" s="100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35">
        <v>2025</v>
      </c>
      <c r="AG1726" s="259"/>
      <c r="AH1726" s="53">
        <v>1637</v>
      </c>
      <c r="AI1726" s="29" t="s">
        <v>155</v>
      </c>
      <c r="AJ1726" s="29" t="str">
        <f t="shared" si="496"/>
        <v>1637.</v>
      </c>
      <c r="AL1726" s="29"/>
    </row>
    <row r="1727" spans="1:38" ht="22.5" customHeight="1" x14ac:dyDescent="0.25">
      <c r="A1727" s="143" t="str">
        <f t="shared" si="475"/>
        <v>1638.</v>
      </c>
      <c r="B1727" s="81" t="s">
        <v>1187</v>
      </c>
      <c r="C1727" s="236">
        <v>1981</v>
      </c>
      <c r="D1727" s="143" t="s">
        <v>3015</v>
      </c>
      <c r="E1727" s="143" t="s">
        <v>3017</v>
      </c>
      <c r="F1727" s="52">
        <v>3</v>
      </c>
      <c r="G1727" s="52">
        <v>2</v>
      </c>
      <c r="H1727" s="10">
        <v>1038</v>
      </c>
      <c r="I1727" s="145">
        <v>965</v>
      </c>
      <c r="J1727" s="10">
        <v>965</v>
      </c>
      <c r="K1727" s="5">
        <v>24</v>
      </c>
      <c r="L1727" s="6">
        <f t="shared" si="495"/>
        <v>464508</v>
      </c>
      <c r="M1727" s="6"/>
      <c r="N1727" s="6"/>
      <c r="O1727" s="6"/>
      <c r="P1727" s="145">
        <f t="shared" si="498"/>
        <v>464508</v>
      </c>
      <c r="Q1727" s="42">
        <v>464508</v>
      </c>
      <c r="R1727" s="100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35">
        <v>2025</v>
      </c>
      <c r="AG1727" s="259"/>
      <c r="AH1727" s="53">
        <v>1638</v>
      </c>
      <c r="AI1727" s="29" t="s">
        <v>155</v>
      </c>
      <c r="AJ1727" s="29" t="str">
        <f t="shared" si="496"/>
        <v>1638.</v>
      </c>
      <c r="AL1727" s="29"/>
    </row>
    <row r="1728" spans="1:38" ht="22.5" customHeight="1" x14ac:dyDescent="0.25">
      <c r="A1728" s="143" t="str">
        <f t="shared" si="475"/>
        <v>1639.</v>
      </c>
      <c r="B1728" s="81" t="s">
        <v>886</v>
      </c>
      <c r="C1728" s="236">
        <v>1975</v>
      </c>
      <c r="D1728" s="143" t="s">
        <v>3015</v>
      </c>
      <c r="E1728" s="143" t="s">
        <v>3017</v>
      </c>
      <c r="F1728" s="52">
        <v>2</v>
      </c>
      <c r="G1728" s="52">
        <v>2</v>
      </c>
      <c r="H1728" s="10">
        <v>470</v>
      </c>
      <c r="I1728" s="145">
        <v>359.4</v>
      </c>
      <c r="J1728" s="10">
        <v>359.4</v>
      </c>
      <c r="K1728" s="5">
        <v>13</v>
      </c>
      <c r="L1728" s="6">
        <f t="shared" si="495"/>
        <v>185770</v>
      </c>
      <c r="M1728" s="6"/>
      <c r="N1728" s="6"/>
      <c r="O1728" s="6"/>
      <c r="P1728" s="145">
        <f t="shared" si="498"/>
        <v>185770</v>
      </c>
      <c r="Q1728" s="42">
        <v>185770</v>
      </c>
      <c r="R1728" s="100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35">
        <v>2025</v>
      </c>
      <c r="AG1728" s="259"/>
      <c r="AH1728" s="53">
        <v>1639</v>
      </c>
      <c r="AI1728" s="29" t="s">
        <v>155</v>
      </c>
      <c r="AJ1728" s="29" t="str">
        <f t="shared" si="496"/>
        <v>1639.</v>
      </c>
      <c r="AL1728" s="29"/>
    </row>
    <row r="1729" spans="1:38" ht="22.5" customHeight="1" x14ac:dyDescent="0.25">
      <c r="A1729" s="143" t="str">
        <f t="shared" ref="A1729:A1792" si="499">AJ1729</f>
        <v>1640.</v>
      </c>
      <c r="B1729" s="71" t="s">
        <v>1838</v>
      </c>
      <c r="C1729" s="236">
        <v>1978</v>
      </c>
      <c r="D1729" s="143" t="s">
        <v>3015</v>
      </c>
      <c r="E1729" s="143" t="s">
        <v>3017</v>
      </c>
      <c r="F1729" s="52">
        <v>2</v>
      </c>
      <c r="G1729" s="52">
        <v>2</v>
      </c>
      <c r="H1729" s="10">
        <v>729.6</v>
      </c>
      <c r="I1729" s="10">
        <v>666.2</v>
      </c>
      <c r="J1729" s="10">
        <v>666.2</v>
      </c>
      <c r="K1729" s="5">
        <v>16</v>
      </c>
      <c r="L1729" s="6">
        <f t="shared" si="495"/>
        <v>185770</v>
      </c>
      <c r="M1729" s="6"/>
      <c r="N1729" s="6"/>
      <c r="O1729" s="6"/>
      <c r="P1729" s="145">
        <f t="shared" si="498"/>
        <v>185770</v>
      </c>
      <c r="Q1729" s="6">
        <v>185770</v>
      </c>
      <c r="R1729" s="101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35">
        <v>2025</v>
      </c>
      <c r="AG1729" s="256"/>
      <c r="AH1729" s="53">
        <v>1640</v>
      </c>
      <c r="AI1729" s="29" t="s">
        <v>155</v>
      </c>
      <c r="AJ1729" s="29" t="str">
        <f t="shared" si="496"/>
        <v>1640.</v>
      </c>
      <c r="AL1729" s="29"/>
    </row>
    <row r="1730" spans="1:38" ht="22.5" customHeight="1" x14ac:dyDescent="0.25">
      <c r="A1730" s="143" t="str">
        <f t="shared" si="499"/>
        <v>1641.</v>
      </c>
      <c r="B1730" s="72" t="s">
        <v>766</v>
      </c>
      <c r="C1730" s="52">
        <v>1989</v>
      </c>
      <c r="D1730" s="143" t="s">
        <v>3015</v>
      </c>
      <c r="E1730" s="143" t="s">
        <v>3017</v>
      </c>
      <c r="F1730" s="52">
        <v>2</v>
      </c>
      <c r="G1730" s="52">
        <v>2</v>
      </c>
      <c r="H1730" s="6">
        <v>862.5</v>
      </c>
      <c r="I1730" s="145">
        <v>778.1</v>
      </c>
      <c r="J1730" s="9">
        <v>778.1</v>
      </c>
      <c r="K1730" s="5">
        <v>16</v>
      </c>
      <c r="L1730" s="6">
        <f t="shared" si="495"/>
        <v>553656</v>
      </c>
      <c r="M1730" s="6"/>
      <c r="N1730" s="6"/>
      <c r="O1730" s="6"/>
      <c r="P1730" s="145">
        <f t="shared" si="498"/>
        <v>553656</v>
      </c>
      <c r="Q1730" s="6">
        <v>553656</v>
      </c>
      <c r="R1730" s="101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35">
        <v>2025</v>
      </c>
      <c r="AG1730" s="256"/>
      <c r="AH1730" s="53">
        <v>1641</v>
      </c>
      <c r="AI1730" s="29" t="s">
        <v>155</v>
      </c>
      <c r="AJ1730" s="29" t="str">
        <f t="shared" si="496"/>
        <v>1641.</v>
      </c>
      <c r="AL1730" s="29"/>
    </row>
    <row r="1731" spans="1:38" ht="22.5" customHeight="1" x14ac:dyDescent="0.25">
      <c r="A1731" s="143" t="str">
        <f t="shared" si="499"/>
        <v>1642.</v>
      </c>
      <c r="B1731" s="81" t="s">
        <v>887</v>
      </c>
      <c r="C1731" s="236">
        <v>1966</v>
      </c>
      <c r="D1731" s="143" t="s">
        <v>3015</v>
      </c>
      <c r="E1731" s="143" t="s">
        <v>3017</v>
      </c>
      <c r="F1731" s="52">
        <v>4</v>
      </c>
      <c r="G1731" s="52">
        <v>3</v>
      </c>
      <c r="H1731" s="10">
        <v>2078.1999999999998</v>
      </c>
      <c r="I1731" s="145">
        <v>1873.9</v>
      </c>
      <c r="J1731" s="10">
        <v>1873.9</v>
      </c>
      <c r="K1731" s="5">
        <v>48</v>
      </c>
      <c r="L1731" s="6">
        <f t="shared" si="495"/>
        <v>970200</v>
      </c>
      <c r="M1731" s="6"/>
      <c r="N1731" s="6"/>
      <c r="O1731" s="6"/>
      <c r="P1731" s="145">
        <f t="shared" si="498"/>
        <v>970200</v>
      </c>
      <c r="Q1731" s="42">
        <v>970200</v>
      </c>
      <c r="R1731" s="100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145"/>
      <c r="AE1731" s="42"/>
      <c r="AF1731" s="35">
        <v>2025</v>
      </c>
      <c r="AG1731" s="259"/>
      <c r="AH1731" s="53">
        <v>1642</v>
      </c>
      <c r="AI1731" s="29" t="s">
        <v>155</v>
      </c>
      <c r="AJ1731" s="29" t="str">
        <f t="shared" si="496"/>
        <v>1642.</v>
      </c>
      <c r="AL1731" s="29"/>
    </row>
    <row r="1732" spans="1:38" ht="22.5" customHeight="1" x14ac:dyDescent="0.25">
      <c r="A1732" s="143" t="str">
        <f t="shared" si="499"/>
        <v>1643.</v>
      </c>
      <c r="B1732" s="72" t="s">
        <v>753</v>
      </c>
      <c r="C1732" s="52">
        <v>1973</v>
      </c>
      <c r="D1732" s="143" t="s">
        <v>3015</v>
      </c>
      <c r="E1732" s="143" t="s">
        <v>3017</v>
      </c>
      <c r="F1732" s="52">
        <v>2</v>
      </c>
      <c r="G1732" s="52">
        <v>1</v>
      </c>
      <c r="H1732" s="6">
        <v>384.4</v>
      </c>
      <c r="I1732" s="145">
        <v>254</v>
      </c>
      <c r="J1732" s="9">
        <v>254</v>
      </c>
      <c r="K1732" s="5">
        <v>12</v>
      </c>
      <c r="L1732" s="6">
        <f t="shared" si="495"/>
        <v>128895.8</v>
      </c>
      <c r="M1732" s="6"/>
      <c r="N1732" s="6"/>
      <c r="O1732" s="6"/>
      <c r="P1732" s="145">
        <f t="shared" si="498"/>
        <v>128895.8</v>
      </c>
      <c r="Q1732" s="42">
        <v>128895.8</v>
      </c>
      <c r="R1732" s="101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35">
        <v>2025</v>
      </c>
      <c r="AG1732" s="256"/>
      <c r="AH1732" s="53">
        <v>1643</v>
      </c>
      <c r="AI1732" s="29" t="s">
        <v>155</v>
      </c>
      <c r="AJ1732" s="29" t="str">
        <f t="shared" si="496"/>
        <v>1643.</v>
      </c>
      <c r="AL1732" s="29"/>
    </row>
    <row r="1733" spans="1:38" ht="22.5" customHeight="1" x14ac:dyDescent="0.25">
      <c r="A1733" s="143" t="str">
        <f t="shared" si="499"/>
        <v>1644.</v>
      </c>
      <c r="B1733" s="81" t="s">
        <v>730</v>
      </c>
      <c r="C1733" s="236">
        <v>1964</v>
      </c>
      <c r="D1733" s="143" t="s">
        <v>3015</v>
      </c>
      <c r="E1733" s="143" t="s">
        <v>3017</v>
      </c>
      <c r="F1733" s="52">
        <v>4</v>
      </c>
      <c r="G1733" s="52">
        <v>3</v>
      </c>
      <c r="H1733" s="10">
        <v>2085.1</v>
      </c>
      <c r="I1733" s="145">
        <v>1901.8</v>
      </c>
      <c r="J1733" s="10">
        <v>1901.8</v>
      </c>
      <c r="K1733" s="5">
        <v>69</v>
      </c>
      <c r="L1733" s="6">
        <f t="shared" si="495"/>
        <v>628760</v>
      </c>
      <c r="M1733" s="6"/>
      <c r="N1733" s="6"/>
      <c r="O1733" s="6"/>
      <c r="P1733" s="145">
        <f t="shared" si="498"/>
        <v>628760</v>
      </c>
      <c r="Q1733" s="42">
        <v>628760</v>
      </c>
      <c r="R1733" s="100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35">
        <v>2025</v>
      </c>
      <c r="AG1733" s="259"/>
      <c r="AH1733" s="53">
        <v>1644</v>
      </c>
      <c r="AI1733" s="29" t="s">
        <v>155</v>
      </c>
      <c r="AJ1733" s="29" t="str">
        <f t="shared" si="496"/>
        <v>1644.</v>
      </c>
      <c r="AL1733" s="29"/>
    </row>
    <row r="1734" spans="1:38" ht="22.5" customHeight="1" x14ac:dyDescent="0.25">
      <c r="A1734" s="143" t="str">
        <f t="shared" si="499"/>
        <v>1645.</v>
      </c>
      <c r="B1734" s="81" t="s">
        <v>881</v>
      </c>
      <c r="C1734" s="236">
        <v>1980</v>
      </c>
      <c r="D1734" s="143" t="s">
        <v>3015</v>
      </c>
      <c r="E1734" s="143" t="s">
        <v>3017</v>
      </c>
      <c r="F1734" s="52">
        <v>2</v>
      </c>
      <c r="G1734" s="52">
        <v>3</v>
      </c>
      <c r="H1734" s="10">
        <v>978.9</v>
      </c>
      <c r="I1734" s="145">
        <v>891.4</v>
      </c>
      <c r="J1734" s="10">
        <v>891.4</v>
      </c>
      <c r="K1734" s="5">
        <v>34</v>
      </c>
      <c r="L1734" s="6">
        <f t="shared" si="495"/>
        <v>117178</v>
      </c>
      <c r="M1734" s="6"/>
      <c r="N1734" s="6"/>
      <c r="O1734" s="6"/>
      <c r="P1734" s="145">
        <f t="shared" si="498"/>
        <v>117178</v>
      </c>
      <c r="Q1734" s="42">
        <v>117178</v>
      </c>
      <c r="R1734" s="100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35">
        <v>2025</v>
      </c>
      <c r="AG1734" s="259"/>
      <c r="AH1734" s="53">
        <v>1645</v>
      </c>
      <c r="AI1734" s="29" t="s">
        <v>155</v>
      </c>
      <c r="AJ1734" s="29" t="str">
        <f t="shared" si="496"/>
        <v>1645.</v>
      </c>
      <c r="AL1734" s="29"/>
    </row>
    <row r="1735" spans="1:38" ht="22.5" customHeight="1" x14ac:dyDescent="0.25">
      <c r="A1735" s="143" t="str">
        <f t="shared" si="499"/>
        <v>1646.</v>
      </c>
      <c r="B1735" s="81" t="s">
        <v>772</v>
      </c>
      <c r="C1735" s="236">
        <v>1944</v>
      </c>
      <c r="D1735" s="143" t="s">
        <v>3015</v>
      </c>
      <c r="E1735" s="143" t="s">
        <v>3017</v>
      </c>
      <c r="F1735" s="52">
        <v>3</v>
      </c>
      <c r="G1735" s="52">
        <v>2</v>
      </c>
      <c r="H1735" s="10">
        <v>841.9</v>
      </c>
      <c r="I1735" s="145">
        <v>773.2</v>
      </c>
      <c r="J1735" s="10">
        <v>773.2</v>
      </c>
      <c r="K1735" s="5">
        <v>41</v>
      </c>
      <c r="L1735" s="6">
        <f t="shared" si="495"/>
        <v>649760</v>
      </c>
      <c r="M1735" s="6"/>
      <c r="N1735" s="6"/>
      <c r="O1735" s="6"/>
      <c r="P1735" s="145">
        <f t="shared" si="498"/>
        <v>649760</v>
      </c>
      <c r="Q1735" s="42">
        <v>649760</v>
      </c>
      <c r="R1735" s="100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35">
        <v>2025</v>
      </c>
      <c r="AG1735" s="259"/>
      <c r="AH1735" s="53">
        <v>1646</v>
      </c>
      <c r="AI1735" s="29" t="s">
        <v>155</v>
      </c>
      <c r="AJ1735" s="29" t="str">
        <f t="shared" si="496"/>
        <v>1646.</v>
      </c>
      <c r="AL1735" s="29"/>
    </row>
    <row r="1736" spans="1:38" ht="22.5" customHeight="1" x14ac:dyDescent="0.25">
      <c r="A1736" s="143" t="str">
        <f t="shared" si="499"/>
        <v>1647.</v>
      </c>
      <c r="B1736" s="71" t="s">
        <v>1772</v>
      </c>
      <c r="C1736" s="236">
        <v>1952</v>
      </c>
      <c r="D1736" s="237" t="s">
        <v>3015</v>
      </c>
      <c r="E1736" s="143" t="s">
        <v>3017</v>
      </c>
      <c r="F1736" s="236">
        <v>2</v>
      </c>
      <c r="G1736" s="236">
        <v>1</v>
      </c>
      <c r="H1736" s="4">
        <v>502.4</v>
      </c>
      <c r="I1736" s="10">
        <v>430</v>
      </c>
      <c r="J1736" s="10">
        <v>430</v>
      </c>
      <c r="K1736" s="5">
        <v>24</v>
      </c>
      <c r="L1736" s="6">
        <f t="shared" si="495"/>
        <v>491310</v>
      </c>
      <c r="M1736" s="6"/>
      <c r="N1736" s="6"/>
      <c r="O1736" s="6"/>
      <c r="P1736" s="145">
        <f t="shared" si="498"/>
        <v>491310</v>
      </c>
      <c r="Q1736" s="6">
        <f>300288+191022</f>
        <v>491310</v>
      </c>
      <c r="R1736" s="101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145"/>
      <c r="AE1736" s="4"/>
      <c r="AF1736" s="35">
        <v>2025</v>
      </c>
      <c r="AG1736" s="256"/>
      <c r="AH1736" s="53">
        <v>1647</v>
      </c>
      <c r="AI1736" s="29" t="s">
        <v>155</v>
      </c>
      <c r="AJ1736" s="29" t="str">
        <f t="shared" si="496"/>
        <v>1647.</v>
      </c>
      <c r="AL1736" s="29"/>
    </row>
    <row r="1737" spans="1:38" ht="22.5" customHeight="1" x14ac:dyDescent="0.25">
      <c r="A1737" s="143" t="str">
        <f t="shared" si="499"/>
        <v>1648.</v>
      </c>
      <c r="B1737" s="71" t="s">
        <v>1773</v>
      </c>
      <c r="C1737" s="236">
        <v>1951</v>
      </c>
      <c r="D1737" s="237" t="s">
        <v>3015</v>
      </c>
      <c r="E1737" s="143" t="s">
        <v>3017</v>
      </c>
      <c r="F1737" s="236">
        <v>2</v>
      </c>
      <c r="G1737" s="236">
        <v>1</v>
      </c>
      <c r="H1737" s="4">
        <v>394.2</v>
      </c>
      <c r="I1737" s="10">
        <v>374.2</v>
      </c>
      <c r="J1737" s="10">
        <v>374.2</v>
      </c>
      <c r="K1737" s="5">
        <v>24</v>
      </c>
      <c r="L1737" s="6">
        <f t="shared" si="495"/>
        <v>142900</v>
      </c>
      <c r="M1737" s="6"/>
      <c r="N1737" s="6"/>
      <c r="O1737" s="6"/>
      <c r="P1737" s="145">
        <f t="shared" si="498"/>
        <v>142900</v>
      </c>
      <c r="Q1737" s="6">
        <v>142900</v>
      </c>
      <c r="R1737" s="101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35">
        <v>2025</v>
      </c>
      <c r="AG1737" s="256"/>
      <c r="AH1737" s="53">
        <v>1648</v>
      </c>
      <c r="AI1737" s="29" t="s">
        <v>155</v>
      </c>
      <c r="AJ1737" s="29" t="str">
        <f t="shared" si="496"/>
        <v>1648.</v>
      </c>
      <c r="AL1737" s="29"/>
    </row>
    <row r="1738" spans="1:38" ht="22.5" customHeight="1" x14ac:dyDescent="0.25">
      <c r="A1738" s="143" t="str">
        <f t="shared" si="499"/>
        <v>1649.</v>
      </c>
      <c r="B1738" s="247" t="s">
        <v>894</v>
      </c>
      <c r="C1738" s="236">
        <v>1962</v>
      </c>
      <c r="D1738" s="237" t="s">
        <v>3015</v>
      </c>
      <c r="E1738" s="143" t="s">
        <v>3017</v>
      </c>
      <c r="F1738" s="236">
        <v>3</v>
      </c>
      <c r="G1738" s="236">
        <v>2</v>
      </c>
      <c r="H1738" s="4">
        <v>1012.5</v>
      </c>
      <c r="I1738" s="145">
        <v>939.7</v>
      </c>
      <c r="J1738" s="10">
        <v>939.7</v>
      </c>
      <c r="K1738" s="5">
        <v>20</v>
      </c>
      <c r="L1738" s="6">
        <f t="shared" si="495"/>
        <v>274209</v>
      </c>
      <c r="M1738" s="6"/>
      <c r="N1738" s="6"/>
      <c r="O1738" s="6"/>
      <c r="P1738" s="145">
        <f t="shared" si="498"/>
        <v>274209</v>
      </c>
      <c r="Q1738" s="42">
        <v>274209</v>
      </c>
      <c r="R1738" s="100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35">
        <v>2025</v>
      </c>
      <c r="AG1738" s="259"/>
      <c r="AH1738" s="53">
        <v>1649</v>
      </c>
      <c r="AI1738" s="29" t="s">
        <v>155</v>
      </c>
      <c r="AJ1738" s="29" t="str">
        <f t="shared" si="496"/>
        <v>1649.</v>
      </c>
      <c r="AL1738" s="29"/>
    </row>
    <row r="1739" spans="1:38" ht="22.5" customHeight="1" x14ac:dyDescent="0.25">
      <c r="A1739" s="143" t="str">
        <f t="shared" si="499"/>
        <v>1650.</v>
      </c>
      <c r="B1739" s="84" t="s">
        <v>913</v>
      </c>
      <c r="C1739" s="236">
        <v>1955</v>
      </c>
      <c r="D1739" s="237" t="s">
        <v>3015</v>
      </c>
      <c r="E1739" s="143" t="s">
        <v>3017</v>
      </c>
      <c r="F1739" s="236">
        <v>2</v>
      </c>
      <c r="G1739" s="236">
        <v>2</v>
      </c>
      <c r="H1739" s="4">
        <v>636.79999999999995</v>
      </c>
      <c r="I1739" s="145">
        <v>603.20000000000005</v>
      </c>
      <c r="J1739" s="10">
        <v>603.20000000000005</v>
      </c>
      <c r="K1739" s="5">
        <v>15</v>
      </c>
      <c r="L1739" s="6">
        <f t="shared" si="495"/>
        <v>380052</v>
      </c>
      <c r="M1739" s="6"/>
      <c r="N1739" s="6"/>
      <c r="O1739" s="6"/>
      <c r="P1739" s="145">
        <f t="shared" si="498"/>
        <v>380052</v>
      </c>
      <c r="Q1739" s="42">
        <v>380052</v>
      </c>
      <c r="R1739" s="100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35">
        <v>2025</v>
      </c>
      <c r="AG1739" s="259"/>
      <c r="AH1739" s="53">
        <v>1650</v>
      </c>
      <c r="AI1739" s="29" t="s">
        <v>155</v>
      </c>
      <c r="AJ1739" s="29" t="str">
        <f t="shared" si="496"/>
        <v>1650.</v>
      </c>
      <c r="AL1739" s="29"/>
    </row>
    <row r="1740" spans="1:38" ht="22.5" customHeight="1" x14ac:dyDescent="0.25">
      <c r="A1740" s="143" t="str">
        <f t="shared" si="499"/>
        <v>1651.</v>
      </c>
      <c r="B1740" s="72" t="s">
        <v>710</v>
      </c>
      <c r="C1740" s="52">
        <v>1975</v>
      </c>
      <c r="D1740" s="143" t="s">
        <v>3015</v>
      </c>
      <c r="E1740" s="143" t="s">
        <v>3017</v>
      </c>
      <c r="F1740" s="52">
        <v>4</v>
      </c>
      <c r="G1740" s="52">
        <v>2</v>
      </c>
      <c r="H1740" s="6">
        <v>1513.5</v>
      </c>
      <c r="I1740" s="145">
        <v>1304.5999999999999</v>
      </c>
      <c r="J1740" s="9">
        <v>1304.5999999999999</v>
      </c>
      <c r="K1740" s="5">
        <v>70</v>
      </c>
      <c r="L1740" s="6">
        <f t="shared" si="495"/>
        <v>544272</v>
      </c>
      <c r="M1740" s="6"/>
      <c r="N1740" s="6"/>
      <c r="O1740" s="6"/>
      <c r="P1740" s="145">
        <f t="shared" si="498"/>
        <v>544272</v>
      </c>
      <c r="Q1740" s="42">
        <v>544272</v>
      </c>
      <c r="R1740" s="101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35">
        <v>2025</v>
      </c>
      <c r="AG1740" s="256"/>
      <c r="AH1740" s="53">
        <v>1651</v>
      </c>
      <c r="AI1740" s="29" t="s">
        <v>155</v>
      </c>
      <c r="AJ1740" s="29" t="str">
        <f t="shared" si="496"/>
        <v>1651.</v>
      </c>
      <c r="AL1740" s="29"/>
    </row>
    <row r="1741" spans="1:38" ht="22.5" customHeight="1" x14ac:dyDescent="0.25">
      <c r="A1741" s="143" t="str">
        <f t="shared" si="499"/>
        <v>1652.</v>
      </c>
      <c r="B1741" s="81" t="s">
        <v>866</v>
      </c>
      <c r="C1741" s="236">
        <v>1983</v>
      </c>
      <c r="D1741" s="143" t="s">
        <v>3015</v>
      </c>
      <c r="E1741" s="143" t="s">
        <v>3017</v>
      </c>
      <c r="F1741" s="52">
        <v>5</v>
      </c>
      <c r="G1741" s="52">
        <v>5</v>
      </c>
      <c r="H1741" s="10">
        <v>4766.3999999999996</v>
      </c>
      <c r="I1741" s="145">
        <v>3413</v>
      </c>
      <c r="J1741" s="10">
        <v>3413</v>
      </c>
      <c r="K1741" s="5">
        <v>106</v>
      </c>
      <c r="L1741" s="6">
        <f t="shared" si="495"/>
        <v>9348422</v>
      </c>
      <c r="M1741" s="6"/>
      <c r="N1741" s="6"/>
      <c r="O1741" s="6"/>
      <c r="P1741" s="145">
        <f t="shared" si="498"/>
        <v>9348422</v>
      </c>
      <c r="Q1741" s="42">
        <v>9348422</v>
      </c>
      <c r="R1741" s="100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35">
        <v>2025</v>
      </c>
      <c r="AG1741" s="259"/>
      <c r="AH1741" s="53">
        <v>1652</v>
      </c>
      <c r="AI1741" s="29" t="s">
        <v>155</v>
      </c>
      <c r="AJ1741" s="29" t="str">
        <f t="shared" si="496"/>
        <v>1652.</v>
      </c>
      <c r="AL1741" s="29"/>
    </row>
    <row r="1742" spans="1:38" ht="22.5" customHeight="1" x14ac:dyDescent="0.25">
      <c r="A1742" s="143" t="str">
        <f t="shared" si="499"/>
        <v>1653.</v>
      </c>
      <c r="B1742" s="71" t="s">
        <v>1807</v>
      </c>
      <c r="C1742" s="52">
        <v>1997</v>
      </c>
      <c r="D1742" s="143" t="s">
        <v>3015</v>
      </c>
      <c r="E1742" s="143" t="s">
        <v>3018</v>
      </c>
      <c r="F1742" s="52">
        <v>2</v>
      </c>
      <c r="G1742" s="52">
        <v>1</v>
      </c>
      <c r="H1742" s="6">
        <v>643.79999999999995</v>
      </c>
      <c r="I1742" s="6">
        <v>550.9</v>
      </c>
      <c r="J1742" s="9">
        <v>550.9</v>
      </c>
      <c r="K1742" s="5">
        <v>13</v>
      </c>
      <c r="L1742" s="6">
        <f t="shared" si="495"/>
        <v>3671224</v>
      </c>
      <c r="M1742" s="6"/>
      <c r="N1742" s="6"/>
      <c r="O1742" s="6"/>
      <c r="P1742" s="145">
        <f t="shared" si="498"/>
        <v>3671224</v>
      </c>
      <c r="Q1742" s="6"/>
      <c r="R1742" s="101"/>
      <c r="S1742" s="6"/>
      <c r="T1742" s="6">
        <v>488</v>
      </c>
      <c r="U1742" s="6">
        <f>T1742*7523</f>
        <v>3671224</v>
      </c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35">
        <v>2025</v>
      </c>
      <c r="AG1742" s="259"/>
      <c r="AH1742" s="53">
        <v>1653</v>
      </c>
      <c r="AI1742" s="29" t="s">
        <v>155</v>
      </c>
      <c r="AJ1742" s="29" t="str">
        <f t="shared" si="496"/>
        <v>1653.</v>
      </c>
      <c r="AL1742" s="29"/>
    </row>
    <row r="1743" spans="1:38" ht="22.5" customHeight="1" x14ac:dyDescent="0.25">
      <c r="A1743" s="143" t="str">
        <f t="shared" si="499"/>
        <v>1654.</v>
      </c>
      <c r="B1743" s="81" t="s">
        <v>855</v>
      </c>
      <c r="C1743" s="236">
        <v>1955</v>
      </c>
      <c r="D1743" s="143" t="s">
        <v>3015</v>
      </c>
      <c r="E1743" s="143" t="s">
        <v>3017</v>
      </c>
      <c r="F1743" s="52">
        <v>2</v>
      </c>
      <c r="G1743" s="52">
        <v>1</v>
      </c>
      <c r="H1743" s="10">
        <v>421.6</v>
      </c>
      <c r="I1743" s="145">
        <v>281.3</v>
      </c>
      <c r="J1743" s="10">
        <v>281.3</v>
      </c>
      <c r="K1743" s="5">
        <v>13</v>
      </c>
      <c r="L1743" s="6">
        <f t="shared" si="495"/>
        <v>276828</v>
      </c>
      <c r="M1743" s="6"/>
      <c r="N1743" s="6"/>
      <c r="O1743" s="6"/>
      <c r="P1743" s="145">
        <f t="shared" si="498"/>
        <v>276828</v>
      </c>
      <c r="Q1743" s="42">
        <v>276828</v>
      </c>
      <c r="R1743" s="100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35">
        <v>2025</v>
      </c>
      <c r="AG1743" s="259"/>
      <c r="AH1743" s="53">
        <v>1654</v>
      </c>
      <c r="AI1743" s="29" t="s">
        <v>155</v>
      </c>
      <c r="AJ1743" s="29" t="str">
        <f t="shared" si="496"/>
        <v>1654.</v>
      </c>
      <c r="AL1743" s="29"/>
    </row>
    <row r="1744" spans="1:38" ht="22.5" customHeight="1" x14ac:dyDescent="0.25">
      <c r="A1744" s="143" t="str">
        <f t="shared" si="499"/>
        <v>1655.</v>
      </c>
      <c r="B1744" s="81" t="s">
        <v>856</v>
      </c>
      <c r="C1744" s="236">
        <v>1957</v>
      </c>
      <c r="D1744" s="143" t="s">
        <v>3015</v>
      </c>
      <c r="E1744" s="143" t="s">
        <v>3017</v>
      </c>
      <c r="F1744" s="52">
        <v>2</v>
      </c>
      <c r="G1744" s="52">
        <v>3</v>
      </c>
      <c r="H1744" s="10">
        <v>1496.1</v>
      </c>
      <c r="I1744" s="145">
        <v>750.9</v>
      </c>
      <c r="J1744" s="10">
        <v>691.7</v>
      </c>
      <c r="K1744" s="5">
        <v>29</v>
      </c>
      <c r="L1744" s="6">
        <f t="shared" si="495"/>
        <v>797640</v>
      </c>
      <c r="M1744" s="6"/>
      <c r="N1744" s="6"/>
      <c r="O1744" s="6"/>
      <c r="P1744" s="145">
        <f t="shared" si="498"/>
        <v>797640</v>
      </c>
      <c r="Q1744" s="42">
        <v>797640</v>
      </c>
      <c r="R1744" s="100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35">
        <v>2025</v>
      </c>
      <c r="AG1744" s="259"/>
      <c r="AH1744" s="53">
        <v>1655</v>
      </c>
      <c r="AI1744" s="29" t="s">
        <v>155</v>
      </c>
      <c r="AJ1744" s="29" t="str">
        <f t="shared" si="496"/>
        <v>1655.</v>
      </c>
      <c r="AL1744" s="29"/>
    </row>
    <row r="1745" spans="1:38" ht="22.5" customHeight="1" x14ac:dyDescent="0.25">
      <c r="A1745" s="143" t="str">
        <f t="shared" si="499"/>
        <v>1656.</v>
      </c>
      <c r="B1745" s="72" t="s">
        <v>735</v>
      </c>
      <c r="C1745" s="52">
        <v>1980</v>
      </c>
      <c r="D1745" s="143" t="s">
        <v>3015</v>
      </c>
      <c r="E1745" s="143" t="s">
        <v>3017</v>
      </c>
      <c r="F1745" s="52">
        <v>2</v>
      </c>
      <c r="G1745" s="52">
        <v>2</v>
      </c>
      <c r="H1745" s="6">
        <v>637.27</v>
      </c>
      <c r="I1745" s="145">
        <v>496</v>
      </c>
      <c r="J1745" s="9">
        <v>496</v>
      </c>
      <c r="K1745" s="5">
        <v>78</v>
      </c>
      <c r="L1745" s="6">
        <f t="shared" si="495"/>
        <v>88598</v>
      </c>
      <c r="M1745" s="6"/>
      <c r="N1745" s="6"/>
      <c r="O1745" s="6"/>
      <c r="P1745" s="145">
        <f t="shared" si="498"/>
        <v>88598</v>
      </c>
      <c r="Q1745" s="6">
        <v>88598</v>
      </c>
      <c r="R1745" s="101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35">
        <v>2025</v>
      </c>
      <c r="AG1745" s="256"/>
      <c r="AH1745" s="53">
        <v>1656</v>
      </c>
      <c r="AI1745" s="29" t="s">
        <v>155</v>
      </c>
      <c r="AJ1745" s="29" t="str">
        <f t="shared" si="496"/>
        <v>1656.</v>
      </c>
      <c r="AL1745" s="29"/>
    </row>
    <row r="1746" spans="1:38" ht="22.5" customHeight="1" x14ac:dyDescent="0.25">
      <c r="A1746" s="143" t="str">
        <f t="shared" si="499"/>
        <v>1657.</v>
      </c>
      <c r="B1746" s="72" t="s">
        <v>1120</v>
      </c>
      <c r="C1746" s="52">
        <v>1980</v>
      </c>
      <c r="D1746" s="143" t="s">
        <v>3015</v>
      </c>
      <c r="E1746" s="143" t="s">
        <v>3017</v>
      </c>
      <c r="F1746" s="52">
        <v>2</v>
      </c>
      <c r="G1746" s="52">
        <v>2</v>
      </c>
      <c r="H1746" s="6">
        <v>603.20000000000005</v>
      </c>
      <c r="I1746" s="145">
        <v>517.4</v>
      </c>
      <c r="J1746" s="9">
        <v>517.4</v>
      </c>
      <c r="K1746" s="5">
        <v>25</v>
      </c>
      <c r="L1746" s="6">
        <f t="shared" si="495"/>
        <v>88598</v>
      </c>
      <c r="M1746" s="6"/>
      <c r="N1746" s="6"/>
      <c r="O1746" s="6"/>
      <c r="P1746" s="145">
        <f t="shared" si="498"/>
        <v>88598</v>
      </c>
      <c r="Q1746" s="6">
        <v>88598</v>
      </c>
      <c r="R1746" s="101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145"/>
      <c r="AE1746" s="6"/>
      <c r="AF1746" s="35">
        <v>2025</v>
      </c>
      <c r="AG1746" s="256"/>
      <c r="AH1746" s="53">
        <v>1657</v>
      </c>
      <c r="AI1746" s="29" t="s">
        <v>155</v>
      </c>
      <c r="AJ1746" s="29" t="str">
        <f t="shared" si="496"/>
        <v>1657.</v>
      </c>
      <c r="AL1746" s="29"/>
    </row>
    <row r="1747" spans="1:38" ht="22.5" customHeight="1" x14ac:dyDescent="0.25">
      <c r="A1747" s="143" t="str">
        <f t="shared" si="499"/>
        <v>1658.</v>
      </c>
      <c r="B1747" s="71" t="s">
        <v>1837</v>
      </c>
      <c r="C1747" s="52">
        <v>1976</v>
      </c>
      <c r="D1747" s="143" t="s">
        <v>3015</v>
      </c>
      <c r="E1747" s="143" t="s">
        <v>3017</v>
      </c>
      <c r="F1747" s="52">
        <v>2</v>
      </c>
      <c r="G1747" s="52">
        <v>1</v>
      </c>
      <c r="H1747" s="6">
        <v>375.8</v>
      </c>
      <c r="I1747" s="6">
        <v>342</v>
      </c>
      <c r="J1747" s="9">
        <v>342</v>
      </c>
      <c r="K1747" s="5">
        <v>15</v>
      </c>
      <c r="L1747" s="6">
        <f t="shared" si="495"/>
        <v>757376.5</v>
      </c>
      <c r="M1747" s="6"/>
      <c r="N1747" s="6"/>
      <c r="O1747" s="6"/>
      <c r="P1747" s="145">
        <f t="shared" si="498"/>
        <v>757376.5</v>
      </c>
      <c r="Q1747" s="6">
        <v>757376.5</v>
      </c>
      <c r="R1747" s="101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145"/>
      <c r="AE1747" s="4"/>
      <c r="AF1747" s="35">
        <v>2025</v>
      </c>
      <c r="AG1747" s="256"/>
      <c r="AH1747" s="53">
        <v>1658</v>
      </c>
      <c r="AI1747" s="29" t="s">
        <v>155</v>
      </c>
      <c r="AJ1747" s="29" t="str">
        <f t="shared" si="496"/>
        <v>1658.</v>
      </c>
      <c r="AL1747" s="29"/>
    </row>
    <row r="1748" spans="1:38" ht="22.5" customHeight="1" x14ac:dyDescent="0.25">
      <c r="A1748" s="143" t="str">
        <f t="shared" si="499"/>
        <v>1659.</v>
      </c>
      <c r="B1748" s="72" t="s">
        <v>2708</v>
      </c>
      <c r="C1748" s="52">
        <v>1975</v>
      </c>
      <c r="D1748" s="143" t="s">
        <v>3015</v>
      </c>
      <c r="E1748" s="143" t="s">
        <v>3017</v>
      </c>
      <c r="F1748" s="52">
        <v>2</v>
      </c>
      <c r="G1748" s="52">
        <v>2</v>
      </c>
      <c r="H1748" s="6">
        <v>798.7</v>
      </c>
      <c r="I1748" s="145">
        <v>737</v>
      </c>
      <c r="J1748" s="9">
        <v>737</v>
      </c>
      <c r="K1748" s="5">
        <v>31</v>
      </c>
      <c r="L1748" s="6">
        <f t="shared" si="495"/>
        <v>2923920</v>
      </c>
      <c r="M1748" s="6"/>
      <c r="N1748" s="6"/>
      <c r="O1748" s="6"/>
      <c r="P1748" s="145">
        <f t="shared" si="498"/>
        <v>2923920</v>
      </c>
      <c r="Q1748" s="42">
        <v>2923920</v>
      </c>
      <c r="R1748" s="101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35">
        <v>2025</v>
      </c>
      <c r="AG1748" s="256"/>
      <c r="AH1748" s="53">
        <v>1659</v>
      </c>
      <c r="AI1748" s="29" t="s">
        <v>155</v>
      </c>
      <c r="AJ1748" s="29" t="str">
        <f t="shared" si="496"/>
        <v>1659.</v>
      </c>
      <c r="AL1748" s="29"/>
    </row>
    <row r="1749" spans="1:38" ht="22.5" customHeight="1" x14ac:dyDescent="0.25">
      <c r="A1749" s="143" t="str">
        <f t="shared" si="499"/>
        <v>1660.</v>
      </c>
      <c r="B1749" s="71" t="s">
        <v>1834</v>
      </c>
      <c r="C1749" s="236">
        <v>1991</v>
      </c>
      <c r="D1749" s="143" t="s">
        <v>3015</v>
      </c>
      <c r="E1749" s="143" t="s">
        <v>3017</v>
      </c>
      <c r="F1749" s="52">
        <v>2</v>
      </c>
      <c r="G1749" s="52">
        <v>1</v>
      </c>
      <c r="H1749" s="10">
        <v>396.6</v>
      </c>
      <c r="I1749" s="10">
        <v>362.1</v>
      </c>
      <c r="J1749" s="10">
        <v>362.1</v>
      </c>
      <c r="K1749" s="5">
        <v>15</v>
      </c>
      <c r="L1749" s="6">
        <f t="shared" si="495"/>
        <v>145758</v>
      </c>
      <c r="M1749" s="6"/>
      <c r="N1749" s="6"/>
      <c r="O1749" s="6"/>
      <c r="P1749" s="145">
        <f t="shared" si="498"/>
        <v>145758</v>
      </c>
      <c r="Q1749" s="6">
        <v>145758</v>
      </c>
      <c r="R1749" s="101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35">
        <v>2025</v>
      </c>
      <c r="AG1749" s="256"/>
      <c r="AH1749" s="53">
        <v>1660</v>
      </c>
      <c r="AI1749" s="29" t="s">
        <v>155</v>
      </c>
      <c r="AJ1749" s="29" t="str">
        <f t="shared" si="496"/>
        <v>1660.</v>
      </c>
      <c r="AL1749" s="29"/>
    </row>
    <row r="1750" spans="1:38" ht="22.5" customHeight="1" x14ac:dyDescent="0.25">
      <c r="A1750" s="143" t="str">
        <f t="shared" si="499"/>
        <v>1661.</v>
      </c>
      <c r="B1750" s="81" t="s">
        <v>883</v>
      </c>
      <c r="C1750" s="236">
        <v>1988</v>
      </c>
      <c r="D1750" s="143" t="s">
        <v>3015</v>
      </c>
      <c r="E1750" s="143" t="s">
        <v>3017</v>
      </c>
      <c r="F1750" s="52">
        <v>2</v>
      </c>
      <c r="G1750" s="52">
        <v>1</v>
      </c>
      <c r="H1750" s="10">
        <v>388.7</v>
      </c>
      <c r="I1750" s="145">
        <v>354.8</v>
      </c>
      <c r="J1750" s="10">
        <v>354.8</v>
      </c>
      <c r="K1750" s="5">
        <v>18</v>
      </c>
      <c r="L1750" s="6">
        <f t="shared" si="495"/>
        <v>148616</v>
      </c>
      <c r="M1750" s="6"/>
      <c r="N1750" s="6"/>
      <c r="O1750" s="6"/>
      <c r="P1750" s="145">
        <f t="shared" ref="P1750:P1760" si="500">L1750</f>
        <v>148616</v>
      </c>
      <c r="Q1750" s="42">
        <v>148616</v>
      </c>
      <c r="R1750" s="100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35">
        <v>2025</v>
      </c>
      <c r="AG1750" s="259"/>
      <c r="AH1750" s="53">
        <v>1661</v>
      </c>
      <c r="AI1750" s="29" t="s">
        <v>155</v>
      </c>
      <c r="AJ1750" s="29" t="str">
        <f t="shared" si="496"/>
        <v>1661.</v>
      </c>
      <c r="AL1750" s="29"/>
    </row>
    <row r="1751" spans="1:38" ht="22.5" customHeight="1" x14ac:dyDescent="0.25">
      <c r="A1751" s="143" t="str">
        <f t="shared" si="499"/>
        <v>1662.</v>
      </c>
      <c r="B1751" s="81" t="s">
        <v>852</v>
      </c>
      <c r="C1751" s="236">
        <v>1970</v>
      </c>
      <c r="D1751" s="143" t="s">
        <v>3015</v>
      </c>
      <c r="E1751" s="143" t="s">
        <v>3017</v>
      </c>
      <c r="F1751" s="52">
        <v>2</v>
      </c>
      <c r="G1751" s="52">
        <v>2</v>
      </c>
      <c r="H1751" s="10">
        <v>563.70000000000005</v>
      </c>
      <c r="I1751" s="145">
        <v>514.9</v>
      </c>
      <c r="J1751" s="10">
        <v>514.9</v>
      </c>
      <c r="K1751" s="5">
        <v>12</v>
      </c>
      <c r="L1751" s="6">
        <f t="shared" si="495"/>
        <v>619344</v>
      </c>
      <c r="M1751" s="6"/>
      <c r="N1751" s="6"/>
      <c r="O1751" s="6"/>
      <c r="P1751" s="145">
        <f t="shared" si="500"/>
        <v>619344</v>
      </c>
      <c r="Q1751" s="42">
        <v>619344</v>
      </c>
      <c r="R1751" s="100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35">
        <v>2025</v>
      </c>
      <c r="AG1751" s="259"/>
      <c r="AH1751" s="53">
        <v>1662</v>
      </c>
      <c r="AI1751" s="29" t="s">
        <v>155</v>
      </c>
      <c r="AJ1751" s="29" t="str">
        <f t="shared" si="496"/>
        <v>1662.</v>
      </c>
      <c r="AL1751" s="29"/>
    </row>
    <row r="1752" spans="1:38" ht="22.5" customHeight="1" x14ac:dyDescent="0.25">
      <c r="A1752" s="143" t="str">
        <f t="shared" si="499"/>
        <v>1663.</v>
      </c>
      <c r="B1752" s="81" t="s">
        <v>870</v>
      </c>
      <c r="C1752" s="236">
        <v>1962</v>
      </c>
      <c r="D1752" s="143" t="s">
        <v>3015</v>
      </c>
      <c r="E1752" s="143" t="s">
        <v>3017</v>
      </c>
      <c r="F1752" s="52">
        <v>4</v>
      </c>
      <c r="G1752" s="52">
        <v>3</v>
      </c>
      <c r="H1752" s="10">
        <v>2171.1</v>
      </c>
      <c r="I1752" s="145">
        <v>1495.8</v>
      </c>
      <c r="J1752" s="10">
        <v>1495.8</v>
      </c>
      <c r="K1752" s="5">
        <v>36</v>
      </c>
      <c r="L1752" s="6">
        <f t="shared" si="495"/>
        <v>5267117</v>
      </c>
      <c r="M1752" s="6"/>
      <c r="N1752" s="6"/>
      <c r="O1752" s="6"/>
      <c r="P1752" s="145">
        <f t="shared" si="500"/>
        <v>5267117</v>
      </c>
      <c r="Q1752" s="42">
        <v>5267117</v>
      </c>
      <c r="R1752" s="100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35">
        <v>2025</v>
      </c>
      <c r="AG1752" s="259"/>
      <c r="AH1752" s="53">
        <v>1663</v>
      </c>
      <c r="AI1752" s="29" t="s">
        <v>155</v>
      </c>
      <c r="AJ1752" s="29" t="str">
        <f t="shared" si="496"/>
        <v>1663.</v>
      </c>
      <c r="AL1752" s="29"/>
    </row>
    <row r="1753" spans="1:38" ht="22.5" customHeight="1" x14ac:dyDescent="0.25">
      <c r="A1753" s="143" t="str">
        <f t="shared" si="499"/>
        <v>1664.</v>
      </c>
      <c r="B1753" s="71" t="s">
        <v>1883</v>
      </c>
      <c r="C1753" s="52">
        <v>1949</v>
      </c>
      <c r="D1753" s="143" t="s">
        <v>3015</v>
      </c>
      <c r="E1753" s="143" t="s">
        <v>3017</v>
      </c>
      <c r="F1753" s="52">
        <v>2</v>
      </c>
      <c r="G1753" s="52">
        <v>2</v>
      </c>
      <c r="H1753" s="6">
        <v>846.3</v>
      </c>
      <c r="I1753" s="6">
        <v>415.8</v>
      </c>
      <c r="J1753" s="9">
        <v>415.8</v>
      </c>
      <c r="K1753" s="5">
        <v>14</v>
      </c>
      <c r="L1753" s="6">
        <f t="shared" si="495"/>
        <v>938091</v>
      </c>
      <c r="M1753" s="6"/>
      <c r="N1753" s="6"/>
      <c r="O1753" s="6"/>
      <c r="P1753" s="145">
        <f t="shared" si="500"/>
        <v>938091</v>
      </c>
      <c r="Q1753" s="6">
        <v>938091</v>
      </c>
      <c r="R1753" s="101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35">
        <v>2025</v>
      </c>
      <c r="AG1753" s="256"/>
      <c r="AH1753" s="53">
        <v>1664</v>
      </c>
      <c r="AI1753" s="29" t="s">
        <v>155</v>
      </c>
      <c r="AJ1753" s="29" t="str">
        <f t="shared" si="496"/>
        <v>1664.</v>
      </c>
      <c r="AL1753" s="29"/>
    </row>
    <row r="1754" spans="1:38" ht="22.5" customHeight="1" x14ac:dyDescent="0.25">
      <c r="A1754" s="143" t="str">
        <f t="shared" si="499"/>
        <v>1665.</v>
      </c>
      <c r="B1754" s="71" t="s">
        <v>1797</v>
      </c>
      <c r="C1754" s="52">
        <v>1994</v>
      </c>
      <c r="D1754" s="143" t="s">
        <v>3015</v>
      </c>
      <c r="E1754" s="143" t="s">
        <v>3017</v>
      </c>
      <c r="F1754" s="52">
        <v>3</v>
      </c>
      <c r="G1754" s="52">
        <v>2</v>
      </c>
      <c r="H1754" s="6">
        <v>1381.9</v>
      </c>
      <c r="I1754" s="6">
        <v>1273.3</v>
      </c>
      <c r="J1754" s="9">
        <v>1273.3</v>
      </c>
      <c r="K1754" s="5">
        <v>24</v>
      </c>
      <c r="L1754" s="6">
        <f t="shared" ref="L1754:L1817" si="501">Q1754+S1754+U1754+W1754+Y1754+AA1754+AD1754+AE1754</f>
        <v>966552</v>
      </c>
      <c r="M1754" s="6"/>
      <c r="N1754" s="6"/>
      <c r="O1754" s="6"/>
      <c r="P1754" s="145">
        <f t="shared" si="500"/>
        <v>966552</v>
      </c>
      <c r="Q1754" s="6">
        <v>966552</v>
      </c>
      <c r="R1754" s="101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35">
        <v>2025</v>
      </c>
      <c r="AG1754" s="256"/>
      <c r="AH1754" s="53">
        <v>1665</v>
      </c>
      <c r="AI1754" s="29" t="s">
        <v>155</v>
      </c>
      <c r="AJ1754" s="29" t="str">
        <f t="shared" ref="AJ1754:AJ1817" si="502">CONCATENATE(AH1754,AI1754)</f>
        <v>1665.</v>
      </c>
      <c r="AL1754" s="29"/>
    </row>
    <row r="1755" spans="1:38" ht="22.5" customHeight="1" x14ac:dyDescent="0.25">
      <c r="A1755" s="143" t="str">
        <f t="shared" si="499"/>
        <v>1666.</v>
      </c>
      <c r="B1755" s="71" t="s">
        <v>1843</v>
      </c>
      <c r="C1755" s="52">
        <v>1977</v>
      </c>
      <c r="D1755" s="237" t="s">
        <v>3015</v>
      </c>
      <c r="E1755" s="143" t="s">
        <v>3017</v>
      </c>
      <c r="F1755" s="52">
        <v>1</v>
      </c>
      <c r="G1755" s="52">
        <v>1</v>
      </c>
      <c r="H1755" s="43">
        <v>196.2</v>
      </c>
      <c r="I1755" s="43">
        <v>120.2</v>
      </c>
      <c r="J1755" s="43">
        <v>120.2</v>
      </c>
      <c r="K1755" s="5">
        <v>10</v>
      </c>
      <c r="L1755" s="6">
        <f t="shared" si="501"/>
        <v>950792</v>
      </c>
      <c r="M1755" s="6"/>
      <c r="N1755" s="6"/>
      <c r="O1755" s="6"/>
      <c r="P1755" s="145">
        <f t="shared" si="500"/>
        <v>950792</v>
      </c>
      <c r="Q1755" s="6"/>
      <c r="R1755" s="101"/>
      <c r="S1755" s="6"/>
      <c r="T1755" s="6"/>
      <c r="U1755" s="6"/>
      <c r="V1755" s="6"/>
      <c r="W1755" s="6"/>
      <c r="X1755" s="4">
        <v>234</v>
      </c>
      <c r="Y1755" s="4">
        <f>X1755*3148</f>
        <v>736632</v>
      </c>
      <c r="Z1755" s="4">
        <v>80</v>
      </c>
      <c r="AA1755" s="4">
        <f>Z1755*2677</f>
        <v>214160</v>
      </c>
      <c r="AB1755" s="6"/>
      <c r="AC1755" s="6"/>
      <c r="AD1755" s="145"/>
      <c r="AE1755" s="4"/>
      <c r="AF1755" s="35">
        <v>2025</v>
      </c>
      <c r="AG1755" s="259"/>
      <c r="AH1755" s="53">
        <v>1666</v>
      </c>
      <c r="AI1755" s="29" t="s">
        <v>155</v>
      </c>
      <c r="AJ1755" s="29" t="str">
        <f t="shared" si="502"/>
        <v>1666.</v>
      </c>
      <c r="AL1755" s="29"/>
    </row>
    <row r="1756" spans="1:38" ht="22.5" customHeight="1" x14ac:dyDescent="0.25">
      <c r="A1756" s="143" t="str">
        <f t="shared" si="499"/>
        <v>1667.</v>
      </c>
      <c r="B1756" s="81" t="s">
        <v>924</v>
      </c>
      <c r="C1756" s="236">
        <v>1987</v>
      </c>
      <c r="D1756" s="143" t="s">
        <v>3015</v>
      </c>
      <c r="E1756" s="143" t="s">
        <v>3017</v>
      </c>
      <c r="F1756" s="52">
        <v>2</v>
      </c>
      <c r="G1756" s="52">
        <v>1</v>
      </c>
      <c r="H1756" s="10">
        <v>356.7</v>
      </c>
      <c r="I1756" s="145">
        <v>322.10000000000002</v>
      </c>
      <c r="J1756" s="10">
        <v>322.10000000000002</v>
      </c>
      <c r="K1756" s="5">
        <v>21</v>
      </c>
      <c r="L1756" s="6">
        <f t="shared" si="501"/>
        <v>258804</v>
      </c>
      <c r="M1756" s="6"/>
      <c r="N1756" s="6"/>
      <c r="O1756" s="6"/>
      <c r="P1756" s="145">
        <f t="shared" si="500"/>
        <v>258804</v>
      </c>
      <c r="Q1756" s="42">
        <v>258804</v>
      </c>
      <c r="R1756" s="100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35">
        <v>2025</v>
      </c>
      <c r="AG1756" s="259"/>
      <c r="AH1756" s="53">
        <v>1667</v>
      </c>
      <c r="AI1756" s="29" t="s">
        <v>155</v>
      </c>
      <c r="AJ1756" s="29" t="str">
        <f t="shared" si="502"/>
        <v>1667.</v>
      </c>
      <c r="AL1756" s="29"/>
    </row>
    <row r="1757" spans="1:38" ht="22.5" customHeight="1" x14ac:dyDescent="0.25">
      <c r="A1757" s="143" t="str">
        <f t="shared" si="499"/>
        <v>1668.</v>
      </c>
      <c r="B1757" s="71" t="s">
        <v>1835</v>
      </c>
      <c r="C1757" s="52">
        <v>1987</v>
      </c>
      <c r="D1757" s="143" t="s">
        <v>3015</v>
      </c>
      <c r="E1757" s="143" t="s">
        <v>3017</v>
      </c>
      <c r="F1757" s="52">
        <v>2</v>
      </c>
      <c r="G1757" s="52">
        <v>1</v>
      </c>
      <c r="H1757" s="6">
        <v>358</v>
      </c>
      <c r="I1757" s="6">
        <v>324</v>
      </c>
      <c r="J1757" s="9">
        <v>324</v>
      </c>
      <c r="K1757" s="5">
        <v>19</v>
      </c>
      <c r="L1757" s="6">
        <f t="shared" si="501"/>
        <v>2504406.6999999997</v>
      </c>
      <c r="M1757" s="6"/>
      <c r="N1757" s="6"/>
      <c r="O1757" s="6"/>
      <c r="P1757" s="145">
        <f t="shared" si="500"/>
        <v>2504406.6999999997</v>
      </c>
      <c r="Q1757" s="6"/>
      <c r="R1757" s="101"/>
      <c r="S1757" s="6"/>
      <c r="T1757" s="6">
        <v>332.9</v>
      </c>
      <c r="U1757" s="6">
        <f>T1757*7523</f>
        <v>2504406.6999999997</v>
      </c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35">
        <v>2025</v>
      </c>
      <c r="AG1757" s="259"/>
      <c r="AH1757" s="53">
        <v>1668</v>
      </c>
      <c r="AI1757" s="29" t="s">
        <v>155</v>
      </c>
      <c r="AJ1757" s="29" t="str">
        <f t="shared" si="502"/>
        <v>1668.</v>
      </c>
      <c r="AL1757" s="29"/>
    </row>
    <row r="1758" spans="1:38" ht="22.5" customHeight="1" x14ac:dyDescent="0.25">
      <c r="A1758" s="143" t="str">
        <f t="shared" si="499"/>
        <v>1669.</v>
      </c>
      <c r="B1758" s="81" t="s">
        <v>884</v>
      </c>
      <c r="C1758" s="236">
        <v>1965</v>
      </c>
      <c r="D1758" s="143" t="s">
        <v>3015</v>
      </c>
      <c r="E1758" s="143" t="s">
        <v>3017</v>
      </c>
      <c r="F1758" s="52">
        <v>2</v>
      </c>
      <c r="G1758" s="52">
        <v>1</v>
      </c>
      <c r="H1758" s="10">
        <v>347.5</v>
      </c>
      <c r="I1758" s="145">
        <v>302.5</v>
      </c>
      <c r="J1758" s="10">
        <v>302.5</v>
      </c>
      <c r="K1758" s="5">
        <v>17</v>
      </c>
      <c r="L1758" s="6">
        <f t="shared" si="501"/>
        <v>394128</v>
      </c>
      <c r="M1758" s="6"/>
      <c r="N1758" s="6"/>
      <c r="O1758" s="6"/>
      <c r="P1758" s="145">
        <f t="shared" si="500"/>
        <v>394128</v>
      </c>
      <c r="Q1758" s="42">
        <v>394128</v>
      </c>
      <c r="R1758" s="100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35">
        <v>2025</v>
      </c>
      <c r="AG1758" s="259"/>
      <c r="AH1758" s="53">
        <v>1669</v>
      </c>
      <c r="AI1758" s="29" t="s">
        <v>155</v>
      </c>
      <c r="AJ1758" s="29" t="str">
        <f t="shared" si="502"/>
        <v>1669.</v>
      </c>
      <c r="AL1758" s="29"/>
    </row>
    <row r="1759" spans="1:38" ht="22.5" customHeight="1" x14ac:dyDescent="0.25">
      <c r="A1759" s="143" t="str">
        <f t="shared" si="499"/>
        <v>1670.</v>
      </c>
      <c r="B1759" s="81" t="s">
        <v>110</v>
      </c>
      <c r="C1759" s="236">
        <v>1983</v>
      </c>
      <c r="D1759" s="143" t="s">
        <v>3015</v>
      </c>
      <c r="E1759" s="143" t="s">
        <v>3016</v>
      </c>
      <c r="F1759" s="52">
        <v>5</v>
      </c>
      <c r="G1759" s="52">
        <v>5</v>
      </c>
      <c r="H1759" s="10">
        <v>4016.5</v>
      </c>
      <c r="I1759" s="145">
        <v>3512.5</v>
      </c>
      <c r="J1759" s="10">
        <v>3512.5</v>
      </c>
      <c r="K1759" s="5">
        <v>140</v>
      </c>
      <c r="L1759" s="6">
        <f t="shared" si="501"/>
        <v>2537917.1999999997</v>
      </c>
      <c r="M1759" s="6"/>
      <c r="N1759" s="6"/>
      <c r="O1759" s="6"/>
      <c r="P1759" s="145">
        <f t="shared" si="500"/>
        <v>2537917.1999999997</v>
      </c>
      <c r="Q1759" s="42">
        <v>2537917.1999999997</v>
      </c>
      <c r="R1759" s="100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35">
        <v>2025</v>
      </c>
      <c r="AG1759" s="259"/>
      <c r="AH1759" s="53">
        <v>1670</v>
      </c>
      <c r="AI1759" s="29" t="s">
        <v>155</v>
      </c>
      <c r="AJ1759" s="29" t="str">
        <f t="shared" si="502"/>
        <v>1670.</v>
      </c>
      <c r="AL1759" s="29"/>
    </row>
    <row r="1760" spans="1:38" ht="22.5" customHeight="1" x14ac:dyDescent="0.25">
      <c r="A1760" s="143" t="str">
        <f t="shared" si="499"/>
        <v>1671.</v>
      </c>
      <c r="B1760" s="72" t="s">
        <v>716</v>
      </c>
      <c r="C1760" s="52">
        <v>1965</v>
      </c>
      <c r="D1760" s="143" t="s">
        <v>3015</v>
      </c>
      <c r="E1760" s="143" t="s">
        <v>3017</v>
      </c>
      <c r="F1760" s="52">
        <v>4</v>
      </c>
      <c r="G1760" s="52">
        <v>3</v>
      </c>
      <c r="H1760" s="6">
        <v>1322.8</v>
      </c>
      <c r="I1760" s="145">
        <v>1224.2</v>
      </c>
      <c r="J1760" s="9">
        <v>1224.2</v>
      </c>
      <c r="K1760" s="5">
        <v>48</v>
      </c>
      <c r="L1760" s="6">
        <f t="shared" si="501"/>
        <v>553656</v>
      </c>
      <c r="M1760" s="6"/>
      <c r="N1760" s="6"/>
      <c r="O1760" s="6"/>
      <c r="P1760" s="145">
        <f t="shared" si="500"/>
        <v>553656</v>
      </c>
      <c r="Q1760" s="6">
        <v>553656</v>
      </c>
      <c r="R1760" s="101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35">
        <v>2025</v>
      </c>
      <c r="AG1760" s="256"/>
      <c r="AH1760" s="53">
        <v>1671</v>
      </c>
      <c r="AI1760" s="29" t="s">
        <v>155</v>
      </c>
      <c r="AJ1760" s="29" t="str">
        <f t="shared" si="502"/>
        <v>1671.</v>
      </c>
      <c r="AL1760" s="29"/>
    </row>
    <row r="1761" spans="1:38" ht="22.5" customHeight="1" x14ac:dyDescent="0.25">
      <c r="A1761" s="143" t="str">
        <f t="shared" si="499"/>
        <v>1672.</v>
      </c>
      <c r="B1761" s="84" t="s">
        <v>768</v>
      </c>
      <c r="C1761" s="52">
        <v>1965</v>
      </c>
      <c r="D1761" s="143" t="s">
        <v>3015</v>
      </c>
      <c r="E1761" s="143" t="s">
        <v>3017</v>
      </c>
      <c r="F1761" s="52">
        <v>5</v>
      </c>
      <c r="G1761" s="52">
        <v>4</v>
      </c>
      <c r="H1761" s="42">
        <v>3745.1</v>
      </c>
      <c r="I1761" s="145">
        <v>3443.9</v>
      </c>
      <c r="J1761" s="42">
        <v>3443.9</v>
      </c>
      <c r="K1761" s="5">
        <v>147</v>
      </c>
      <c r="L1761" s="6">
        <f t="shared" si="501"/>
        <v>5181836</v>
      </c>
      <c r="M1761" s="6"/>
      <c r="N1761" s="6"/>
      <c r="O1761" s="6"/>
      <c r="P1761" s="145">
        <f t="shared" ref="P1761" si="503">L1761</f>
        <v>5181836</v>
      </c>
      <c r="Q1761" s="42">
        <v>5181836</v>
      </c>
      <c r="R1761" s="100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145"/>
      <c r="AE1761" s="42"/>
      <c r="AF1761" s="35">
        <v>2025</v>
      </c>
      <c r="AG1761" s="259"/>
      <c r="AH1761" s="53">
        <v>1672</v>
      </c>
      <c r="AI1761" s="29" t="s">
        <v>155</v>
      </c>
      <c r="AJ1761" s="29" t="str">
        <f t="shared" si="502"/>
        <v>1672.</v>
      </c>
      <c r="AL1761" s="29"/>
    </row>
    <row r="1762" spans="1:38" ht="22.5" customHeight="1" x14ac:dyDescent="0.25">
      <c r="A1762" s="143" t="str">
        <f t="shared" si="499"/>
        <v>1673.</v>
      </c>
      <c r="B1762" s="72" t="s">
        <v>700</v>
      </c>
      <c r="C1762" s="52">
        <v>1961</v>
      </c>
      <c r="D1762" s="143" t="s">
        <v>3015</v>
      </c>
      <c r="E1762" s="143" t="s">
        <v>3017</v>
      </c>
      <c r="F1762" s="52">
        <v>3</v>
      </c>
      <c r="G1762" s="52">
        <v>3</v>
      </c>
      <c r="H1762" s="6">
        <v>1221.5</v>
      </c>
      <c r="I1762" s="145">
        <v>1110.8</v>
      </c>
      <c r="J1762" s="9">
        <v>1110.8</v>
      </c>
      <c r="K1762" s="5">
        <v>52</v>
      </c>
      <c r="L1762" s="6">
        <f t="shared" si="501"/>
        <v>828444</v>
      </c>
      <c r="M1762" s="6"/>
      <c r="N1762" s="6"/>
      <c r="O1762" s="6"/>
      <c r="P1762" s="145">
        <f t="shared" ref="P1762:P1766" si="504">L1762</f>
        <v>828444</v>
      </c>
      <c r="Q1762" s="6">
        <v>828444</v>
      </c>
      <c r="R1762" s="101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35">
        <v>2025</v>
      </c>
      <c r="AG1762" s="256"/>
      <c r="AH1762" s="53">
        <v>1673</v>
      </c>
      <c r="AI1762" s="29" t="s">
        <v>155</v>
      </c>
      <c r="AJ1762" s="29" t="str">
        <f t="shared" si="502"/>
        <v>1673.</v>
      </c>
      <c r="AL1762" s="29"/>
    </row>
    <row r="1763" spans="1:38" ht="22.5" customHeight="1" x14ac:dyDescent="0.25">
      <c r="A1763" s="143" t="str">
        <f t="shared" si="499"/>
        <v>1674.</v>
      </c>
      <c r="B1763" s="71" t="s">
        <v>1771</v>
      </c>
      <c r="C1763" s="236">
        <v>1979</v>
      </c>
      <c r="D1763" s="143" t="s">
        <v>3015</v>
      </c>
      <c r="E1763" s="143" t="s">
        <v>3017</v>
      </c>
      <c r="F1763" s="52">
        <v>5</v>
      </c>
      <c r="G1763" s="52">
        <v>4</v>
      </c>
      <c r="H1763" s="10">
        <v>3068</v>
      </c>
      <c r="I1763" s="145">
        <v>2781.5</v>
      </c>
      <c r="J1763" s="10">
        <v>2781.5</v>
      </c>
      <c r="K1763" s="5">
        <v>109</v>
      </c>
      <c r="L1763" s="6">
        <f t="shared" si="501"/>
        <v>655851.5</v>
      </c>
      <c r="M1763" s="6"/>
      <c r="N1763" s="6"/>
      <c r="O1763" s="6"/>
      <c r="P1763" s="145">
        <f t="shared" si="504"/>
        <v>655851.5</v>
      </c>
      <c r="Q1763" s="6">
        <v>655851.5</v>
      </c>
      <c r="R1763" s="101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35">
        <v>2025</v>
      </c>
      <c r="AG1763" s="256"/>
      <c r="AH1763" s="53">
        <v>1674</v>
      </c>
      <c r="AI1763" s="29" t="s">
        <v>155</v>
      </c>
      <c r="AJ1763" s="29" t="str">
        <f t="shared" si="502"/>
        <v>1674.</v>
      </c>
      <c r="AL1763" s="29"/>
    </row>
    <row r="1764" spans="1:38" ht="22.5" customHeight="1" x14ac:dyDescent="0.25">
      <c r="A1764" s="143" t="str">
        <f t="shared" si="499"/>
        <v>1675.</v>
      </c>
      <c r="B1764" s="71" t="s">
        <v>1780</v>
      </c>
      <c r="C1764" s="52">
        <v>1941</v>
      </c>
      <c r="D1764" s="143" t="s">
        <v>3015</v>
      </c>
      <c r="E1764" s="143" t="s">
        <v>3017</v>
      </c>
      <c r="F1764" s="52">
        <v>4</v>
      </c>
      <c r="G1764" s="52">
        <v>3</v>
      </c>
      <c r="H1764" s="6">
        <v>2514.6999999999998</v>
      </c>
      <c r="I1764" s="6">
        <v>2277.6999999999998</v>
      </c>
      <c r="J1764" s="9">
        <v>2277.6999999999998</v>
      </c>
      <c r="K1764" s="5">
        <v>62</v>
      </c>
      <c r="L1764" s="6">
        <f t="shared" si="501"/>
        <v>1465593</v>
      </c>
      <c r="M1764" s="6"/>
      <c r="N1764" s="6"/>
      <c r="O1764" s="6"/>
      <c r="P1764" s="145">
        <f t="shared" si="504"/>
        <v>1465593</v>
      </c>
      <c r="Q1764" s="6">
        <f>606957+858636</f>
        <v>1465593</v>
      </c>
      <c r="R1764" s="101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35">
        <v>2025</v>
      </c>
      <c r="AG1764" s="256"/>
      <c r="AH1764" s="53">
        <v>1675</v>
      </c>
      <c r="AI1764" s="29" t="s">
        <v>155</v>
      </c>
      <c r="AJ1764" s="29" t="str">
        <f t="shared" si="502"/>
        <v>1675.</v>
      </c>
      <c r="AL1764" s="29"/>
    </row>
    <row r="1765" spans="1:38" ht="22.5" customHeight="1" x14ac:dyDescent="0.25">
      <c r="A1765" s="143" t="str">
        <f t="shared" si="499"/>
        <v>1676.</v>
      </c>
      <c r="B1765" s="81" t="s">
        <v>882</v>
      </c>
      <c r="C1765" s="236">
        <v>1988</v>
      </c>
      <c r="D1765" s="143" t="s">
        <v>3015</v>
      </c>
      <c r="E1765" s="143" t="s">
        <v>3017</v>
      </c>
      <c r="F1765" s="52">
        <v>2</v>
      </c>
      <c r="G1765" s="52">
        <v>1</v>
      </c>
      <c r="H1765" s="10">
        <v>409.8</v>
      </c>
      <c r="I1765" s="145">
        <v>373.1</v>
      </c>
      <c r="J1765" s="10">
        <v>373.1</v>
      </c>
      <c r="K1765" s="5">
        <v>15</v>
      </c>
      <c r="L1765" s="6">
        <f t="shared" si="501"/>
        <v>159528</v>
      </c>
      <c r="M1765" s="6"/>
      <c r="N1765" s="6"/>
      <c r="O1765" s="6"/>
      <c r="P1765" s="145">
        <f t="shared" si="504"/>
        <v>159528</v>
      </c>
      <c r="Q1765" s="42">
        <v>159528</v>
      </c>
      <c r="R1765" s="100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35">
        <v>2025</v>
      </c>
      <c r="AG1765" s="259"/>
      <c r="AH1765" s="53">
        <v>1676</v>
      </c>
      <c r="AI1765" s="29" t="s">
        <v>155</v>
      </c>
      <c r="AJ1765" s="29" t="str">
        <f t="shared" si="502"/>
        <v>1676.</v>
      </c>
      <c r="AL1765" s="29"/>
    </row>
    <row r="1766" spans="1:38" ht="22.5" customHeight="1" x14ac:dyDescent="0.25">
      <c r="A1766" s="143" t="str">
        <f t="shared" si="499"/>
        <v>1677.</v>
      </c>
      <c r="B1766" s="72" t="s">
        <v>750</v>
      </c>
      <c r="C1766" s="52">
        <v>1966</v>
      </c>
      <c r="D1766" s="143" t="s">
        <v>3015</v>
      </c>
      <c r="E1766" s="143" t="s">
        <v>3017</v>
      </c>
      <c r="F1766" s="52">
        <v>2</v>
      </c>
      <c r="G1766" s="52">
        <v>2</v>
      </c>
      <c r="H1766" s="6">
        <v>496</v>
      </c>
      <c r="I1766" s="145">
        <v>436</v>
      </c>
      <c r="J1766" s="9">
        <v>436</v>
      </c>
      <c r="K1766" s="5">
        <v>18</v>
      </c>
      <c r="L1766" s="6">
        <f t="shared" si="501"/>
        <v>305178</v>
      </c>
      <c r="M1766" s="6"/>
      <c r="N1766" s="6"/>
      <c r="O1766" s="6"/>
      <c r="P1766" s="145">
        <f t="shared" si="504"/>
        <v>305178</v>
      </c>
      <c r="Q1766" s="42"/>
      <c r="R1766" s="101"/>
      <c r="S1766" s="6"/>
      <c r="T1766" s="6"/>
      <c r="U1766" s="6"/>
      <c r="V1766" s="6"/>
      <c r="W1766" s="6"/>
      <c r="X1766" s="6"/>
      <c r="Y1766" s="6"/>
      <c r="Z1766" s="6">
        <v>114</v>
      </c>
      <c r="AA1766" s="6">
        <f>Z1766*2677</f>
        <v>305178</v>
      </c>
      <c r="AB1766" s="6"/>
      <c r="AC1766" s="6"/>
      <c r="AD1766" s="145"/>
      <c r="AE1766" s="6"/>
      <c r="AF1766" s="35">
        <v>2025</v>
      </c>
      <c r="AG1766" s="259"/>
      <c r="AH1766" s="53">
        <v>1677</v>
      </c>
      <c r="AI1766" s="29" t="s">
        <v>155</v>
      </c>
      <c r="AJ1766" s="29" t="str">
        <f t="shared" si="502"/>
        <v>1677.</v>
      </c>
      <c r="AL1766" s="29"/>
    </row>
    <row r="1767" spans="1:38" ht="22.5" customHeight="1" x14ac:dyDescent="0.25">
      <c r="A1767" s="143" t="str">
        <f t="shared" si="499"/>
        <v>1678.</v>
      </c>
      <c r="B1767" s="71" t="s">
        <v>1840</v>
      </c>
      <c r="C1767" s="52">
        <v>1970</v>
      </c>
      <c r="D1767" s="237" t="s">
        <v>3015</v>
      </c>
      <c r="E1767" s="143" t="s">
        <v>3017</v>
      </c>
      <c r="F1767" s="52">
        <v>2</v>
      </c>
      <c r="G1767" s="52">
        <v>2</v>
      </c>
      <c r="H1767" s="43">
        <v>733</v>
      </c>
      <c r="I1767" s="43">
        <v>479.6</v>
      </c>
      <c r="J1767" s="43">
        <v>479.6</v>
      </c>
      <c r="K1767" s="5">
        <v>35</v>
      </c>
      <c r="L1767" s="6">
        <f t="shared" si="501"/>
        <v>5453622</v>
      </c>
      <c r="M1767" s="42"/>
      <c r="N1767" s="42"/>
      <c r="O1767" s="42"/>
      <c r="P1767" s="145">
        <f>L1767</f>
        <v>5453622</v>
      </c>
      <c r="Q1767" s="6">
        <v>262752</v>
      </c>
      <c r="R1767" s="101"/>
      <c r="S1767" s="6"/>
      <c r="T1767" s="6">
        <v>690</v>
      </c>
      <c r="U1767" s="6">
        <f>T1767*7523</f>
        <v>5190870</v>
      </c>
      <c r="V1767" s="6"/>
      <c r="W1767" s="6"/>
      <c r="X1767" s="6"/>
      <c r="Y1767" s="6"/>
      <c r="Z1767" s="6"/>
      <c r="AA1767" s="6"/>
      <c r="AB1767" s="6"/>
      <c r="AC1767" s="6"/>
      <c r="AD1767" s="145"/>
      <c r="AE1767" s="4"/>
      <c r="AF1767" s="35">
        <v>2025</v>
      </c>
      <c r="AG1767" s="256"/>
      <c r="AH1767" s="53">
        <v>1678</v>
      </c>
      <c r="AI1767" s="29" t="s">
        <v>155</v>
      </c>
      <c r="AJ1767" s="29" t="str">
        <f t="shared" si="502"/>
        <v>1678.</v>
      </c>
      <c r="AL1767" s="29"/>
    </row>
    <row r="1768" spans="1:38" ht="22.5" customHeight="1" x14ac:dyDescent="0.25">
      <c r="A1768" s="143" t="str">
        <f t="shared" si="499"/>
        <v>1679.</v>
      </c>
      <c r="B1768" s="71" t="s">
        <v>1769</v>
      </c>
      <c r="C1768" s="236">
        <v>1994</v>
      </c>
      <c r="D1768" s="237" t="s">
        <v>3015</v>
      </c>
      <c r="E1768" s="143" t="s">
        <v>3017</v>
      </c>
      <c r="F1768" s="236">
        <v>5</v>
      </c>
      <c r="G1768" s="236">
        <v>4</v>
      </c>
      <c r="H1768" s="4">
        <v>5408</v>
      </c>
      <c r="I1768" s="10">
        <v>4989.3999999999996</v>
      </c>
      <c r="J1768" s="10">
        <v>4989.3999999999996</v>
      </c>
      <c r="K1768" s="5">
        <v>94</v>
      </c>
      <c r="L1768" s="6">
        <f t="shared" si="501"/>
        <v>1361493.9</v>
      </c>
      <c r="M1768" s="6"/>
      <c r="N1768" s="6"/>
      <c r="O1768" s="6"/>
      <c r="P1768" s="145">
        <f t="shared" ref="P1768:P1769" si="505">L1768</f>
        <v>1361493.9</v>
      </c>
      <c r="Q1768" s="6">
        <v>1361493.9</v>
      </c>
      <c r="R1768" s="101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35">
        <v>2025</v>
      </c>
      <c r="AG1768" s="256"/>
      <c r="AH1768" s="53">
        <v>1679</v>
      </c>
      <c r="AI1768" s="29" t="s">
        <v>155</v>
      </c>
      <c r="AJ1768" s="29" t="str">
        <f t="shared" si="502"/>
        <v>1679.</v>
      </c>
      <c r="AL1768" s="29"/>
    </row>
    <row r="1769" spans="1:38" ht="22.5" customHeight="1" x14ac:dyDescent="0.25">
      <c r="A1769" s="143" t="str">
        <f t="shared" si="499"/>
        <v>1680.</v>
      </c>
      <c r="B1769" s="72" t="s">
        <v>707</v>
      </c>
      <c r="C1769" s="52">
        <v>1973</v>
      </c>
      <c r="D1769" s="143" t="s">
        <v>3015</v>
      </c>
      <c r="E1769" s="143" t="s">
        <v>3017</v>
      </c>
      <c r="F1769" s="52">
        <v>5</v>
      </c>
      <c r="G1769" s="52">
        <v>8</v>
      </c>
      <c r="H1769" s="6">
        <v>7100.5</v>
      </c>
      <c r="I1769" s="145">
        <v>5275.1</v>
      </c>
      <c r="J1769" s="9">
        <v>5275.1</v>
      </c>
      <c r="K1769" s="5">
        <v>192</v>
      </c>
      <c r="L1769" s="6">
        <f t="shared" si="501"/>
        <v>4316640</v>
      </c>
      <c r="M1769" s="6"/>
      <c r="N1769" s="6"/>
      <c r="O1769" s="6"/>
      <c r="P1769" s="145">
        <f t="shared" si="505"/>
        <v>4316640</v>
      </c>
      <c r="Q1769" s="6">
        <v>4316640</v>
      </c>
      <c r="R1769" s="101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35">
        <v>2025</v>
      </c>
      <c r="AG1769" s="256"/>
      <c r="AH1769" s="53">
        <v>1680</v>
      </c>
      <c r="AI1769" s="29" t="s">
        <v>155</v>
      </c>
      <c r="AJ1769" s="29" t="str">
        <f t="shared" si="502"/>
        <v>1680.</v>
      </c>
      <c r="AL1769" s="29"/>
    </row>
    <row r="1770" spans="1:38" ht="22.5" customHeight="1" x14ac:dyDescent="0.25">
      <c r="A1770" s="143" t="str">
        <f t="shared" si="499"/>
        <v>1681.</v>
      </c>
      <c r="B1770" s="84" t="s">
        <v>893</v>
      </c>
      <c r="C1770" s="236">
        <v>1993</v>
      </c>
      <c r="D1770" s="237" t="s">
        <v>3015</v>
      </c>
      <c r="E1770" s="143" t="s">
        <v>3016</v>
      </c>
      <c r="F1770" s="236">
        <v>5</v>
      </c>
      <c r="G1770" s="236">
        <v>5</v>
      </c>
      <c r="H1770" s="4">
        <v>6215.6</v>
      </c>
      <c r="I1770" s="145">
        <v>5619.6</v>
      </c>
      <c r="J1770" s="10">
        <v>5619.6</v>
      </c>
      <c r="K1770" s="5">
        <v>214</v>
      </c>
      <c r="L1770" s="6">
        <f t="shared" si="501"/>
        <v>857400</v>
      </c>
      <c r="M1770" s="6"/>
      <c r="N1770" s="6"/>
      <c r="O1770" s="6"/>
      <c r="P1770" s="145">
        <f t="shared" ref="P1770:P1787" si="506">L1770</f>
        <v>857400</v>
      </c>
      <c r="Q1770" s="42">
        <v>857400</v>
      </c>
      <c r="R1770" s="100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35">
        <v>2025</v>
      </c>
      <c r="AG1770" s="259"/>
      <c r="AH1770" s="53">
        <v>1681</v>
      </c>
      <c r="AI1770" s="29" t="s">
        <v>155</v>
      </c>
      <c r="AJ1770" s="29" t="str">
        <f t="shared" si="502"/>
        <v>1681.</v>
      </c>
      <c r="AL1770" s="29"/>
    </row>
    <row r="1771" spans="1:38" ht="22.5" customHeight="1" x14ac:dyDescent="0.25">
      <c r="A1771" s="143" t="str">
        <f t="shared" si="499"/>
        <v>1682.</v>
      </c>
      <c r="B1771" s="81" t="s">
        <v>771</v>
      </c>
      <c r="C1771" s="236">
        <v>1960</v>
      </c>
      <c r="D1771" s="143" t="s">
        <v>3015</v>
      </c>
      <c r="E1771" s="143" t="s">
        <v>3017</v>
      </c>
      <c r="F1771" s="52">
        <v>2</v>
      </c>
      <c r="G1771" s="52">
        <v>2</v>
      </c>
      <c r="H1771" s="10">
        <v>579.20000000000005</v>
      </c>
      <c r="I1771" s="145">
        <v>558.6</v>
      </c>
      <c r="J1771" s="10">
        <v>558.6</v>
      </c>
      <c r="K1771" s="5">
        <v>16</v>
      </c>
      <c r="L1771" s="6">
        <f t="shared" si="501"/>
        <v>155266</v>
      </c>
      <c r="M1771" s="6"/>
      <c r="N1771" s="6"/>
      <c r="O1771" s="6"/>
      <c r="P1771" s="145">
        <f t="shared" si="506"/>
        <v>155266</v>
      </c>
      <c r="Q1771" s="42"/>
      <c r="R1771" s="100"/>
      <c r="S1771" s="42"/>
      <c r="T1771" s="42"/>
      <c r="U1771" s="42"/>
      <c r="V1771" s="42"/>
      <c r="W1771" s="42"/>
      <c r="X1771" s="42"/>
      <c r="Y1771" s="42"/>
      <c r="Z1771" s="42">
        <v>58</v>
      </c>
      <c r="AA1771" s="42">
        <f>Z1771*2677</f>
        <v>155266</v>
      </c>
      <c r="AB1771" s="42"/>
      <c r="AC1771" s="42"/>
      <c r="AD1771" s="145"/>
      <c r="AE1771" s="42"/>
      <c r="AF1771" s="35">
        <v>2025</v>
      </c>
      <c r="AG1771" s="259"/>
      <c r="AH1771" s="53">
        <v>1682</v>
      </c>
      <c r="AI1771" s="29" t="s">
        <v>155</v>
      </c>
      <c r="AJ1771" s="29" t="str">
        <f t="shared" si="502"/>
        <v>1682.</v>
      </c>
      <c r="AL1771" s="29"/>
    </row>
    <row r="1772" spans="1:38" ht="22.5" customHeight="1" x14ac:dyDescent="0.25">
      <c r="A1772" s="143" t="str">
        <f t="shared" si="499"/>
        <v>1683.</v>
      </c>
      <c r="B1772" s="71" t="s">
        <v>1775</v>
      </c>
      <c r="C1772" s="236">
        <v>1983</v>
      </c>
      <c r="D1772" s="143" t="s">
        <v>3015</v>
      </c>
      <c r="E1772" s="143" t="s">
        <v>3017</v>
      </c>
      <c r="F1772" s="52">
        <v>2</v>
      </c>
      <c r="G1772" s="52">
        <v>2</v>
      </c>
      <c r="H1772" s="10">
        <v>905.5</v>
      </c>
      <c r="I1772" s="10">
        <v>835.6</v>
      </c>
      <c r="J1772" s="10">
        <v>835.6</v>
      </c>
      <c r="K1772" s="5">
        <v>16</v>
      </c>
      <c r="L1772" s="6">
        <f t="shared" si="501"/>
        <v>97172</v>
      </c>
      <c r="M1772" s="6"/>
      <c r="N1772" s="6"/>
      <c r="O1772" s="6"/>
      <c r="P1772" s="145">
        <f>L1772</f>
        <v>97172</v>
      </c>
      <c r="Q1772" s="6">
        <v>97172</v>
      </c>
      <c r="R1772" s="101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35">
        <v>2025</v>
      </c>
      <c r="AG1772" s="256"/>
      <c r="AH1772" s="53">
        <v>1683</v>
      </c>
      <c r="AI1772" s="29" t="s">
        <v>155</v>
      </c>
      <c r="AJ1772" s="29" t="str">
        <f t="shared" si="502"/>
        <v>1683.</v>
      </c>
      <c r="AL1772" s="29"/>
    </row>
    <row r="1773" spans="1:38" ht="22.5" customHeight="1" x14ac:dyDescent="0.25">
      <c r="A1773" s="143" t="str">
        <f t="shared" si="499"/>
        <v>1684.</v>
      </c>
      <c r="B1773" s="72" t="s">
        <v>706</v>
      </c>
      <c r="C1773" s="52">
        <v>1958</v>
      </c>
      <c r="D1773" s="143" t="s">
        <v>3015</v>
      </c>
      <c r="E1773" s="143" t="s">
        <v>3017</v>
      </c>
      <c r="F1773" s="52">
        <v>2</v>
      </c>
      <c r="G1773" s="52">
        <v>1</v>
      </c>
      <c r="H1773" s="6">
        <v>817.1</v>
      </c>
      <c r="I1773" s="145">
        <v>721.1</v>
      </c>
      <c r="J1773" s="6">
        <v>721.1</v>
      </c>
      <c r="K1773" s="5">
        <v>12</v>
      </c>
      <c r="L1773" s="6">
        <f t="shared" si="501"/>
        <v>60018</v>
      </c>
      <c r="M1773" s="6"/>
      <c r="N1773" s="6"/>
      <c r="O1773" s="6"/>
      <c r="P1773" s="145">
        <f t="shared" si="506"/>
        <v>60018</v>
      </c>
      <c r="Q1773" s="6">
        <v>60018</v>
      </c>
      <c r="R1773" s="101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35">
        <v>2025</v>
      </c>
      <c r="AG1773" s="256"/>
      <c r="AH1773" s="53">
        <v>1684</v>
      </c>
      <c r="AI1773" s="29" t="s">
        <v>155</v>
      </c>
      <c r="AJ1773" s="29" t="str">
        <f t="shared" si="502"/>
        <v>1684.</v>
      </c>
      <c r="AL1773" s="29"/>
    </row>
    <row r="1774" spans="1:38" ht="22.5" customHeight="1" x14ac:dyDescent="0.25">
      <c r="A1774" s="143" t="str">
        <f t="shared" si="499"/>
        <v>1685.</v>
      </c>
      <c r="B1774" s="71" t="s">
        <v>1791</v>
      </c>
      <c r="C1774" s="236">
        <v>1962</v>
      </c>
      <c r="D1774" s="237" t="s">
        <v>3015</v>
      </c>
      <c r="E1774" s="143" t="s">
        <v>3017</v>
      </c>
      <c r="F1774" s="236">
        <v>2</v>
      </c>
      <c r="G1774" s="236">
        <v>2</v>
      </c>
      <c r="H1774" s="4">
        <v>615.1</v>
      </c>
      <c r="I1774" s="10">
        <v>573.79999999999995</v>
      </c>
      <c r="J1774" s="10">
        <v>573.79999999999995</v>
      </c>
      <c r="K1774" s="5">
        <v>16</v>
      </c>
      <c r="L1774" s="6">
        <f t="shared" si="501"/>
        <v>328440</v>
      </c>
      <c r="M1774" s="6"/>
      <c r="N1774" s="6"/>
      <c r="O1774" s="6"/>
      <c r="P1774" s="145">
        <f t="shared" si="506"/>
        <v>328440</v>
      </c>
      <c r="Q1774" s="6">
        <v>328440</v>
      </c>
      <c r="R1774" s="101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35">
        <v>2025</v>
      </c>
      <c r="AG1774" s="256"/>
      <c r="AH1774" s="53">
        <v>1685</v>
      </c>
      <c r="AI1774" s="29" t="s">
        <v>155</v>
      </c>
      <c r="AJ1774" s="29" t="str">
        <f t="shared" si="502"/>
        <v>1685.</v>
      </c>
      <c r="AL1774" s="29"/>
    </row>
    <row r="1775" spans="1:38" ht="22.5" customHeight="1" x14ac:dyDescent="0.25">
      <c r="A1775" s="143" t="str">
        <f t="shared" si="499"/>
        <v>1686.</v>
      </c>
      <c r="B1775" s="81" t="s">
        <v>152</v>
      </c>
      <c r="C1775" s="236">
        <v>1952</v>
      </c>
      <c r="D1775" s="143" t="s">
        <v>3015</v>
      </c>
      <c r="E1775" s="143" t="s">
        <v>3017</v>
      </c>
      <c r="F1775" s="52">
        <v>2</v>
      </c>
      <c r="G1775" s="52">
        <v>2</v>
      </c>
      <c r="H1775" s="10">
        <v>816.7</v>
      </c>
      <c r="I1775" s="145">
        <v>675.1</v>
      </c>
      <c r="J1775" s="10">
        <v>675.1</v>
      </c>
      <c r="K1775" s="5">
        <v>12</v>
      </c>
      <c r="L1775" s="6">
        <f t="shared" si="501"/>
        <v>398820</v>
      </c>
      <c r="M1775" s="6"/>
      <c r="N1775" s="6"/>
      <c r="O1775" s="6"/>
      <c r="P1775" s="145">
        <f t="shared" si="506"/>
        <v>398820</v>
      </c>
      <c r="Q1775" s="42">
        <v>398820</v>
      </c>
      <c r="R1775" s="100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35">
        <v>2025</v>
      </c>
      <c r="AG1775" s="259"/>
      <c r="AH1775" s="53">
        <v>1686</v>
      </c>
      <c r="AI1775" s="29" t="s">
        <v>155</v>
      </c>
      <c r="AJ1775" s="29" t="str">
        <f t="shared" si="502"/>
        <v>1686.</v>
      </c>
      <c r="AL1775" s="29"/>
    </row>
    <row r="1776" spans="1:38" ht="22.5" customHeight="1" x14ac:dyDescent="0.25">
      <c r="A1776" s="143" t="str">
        <f t="shared" si="499"/>
        <v>1687.</v>
      </c>
      <c r="B1776" s="71" t="s">
        <v>1826</v>
      </c>
      <c r="C1776" s="236">
        <v>1951</v>
      </c>
      <c r="D1776" s="143" t="s">
        <v>3015</v>
      </c>
      <c r="E1776" s="143" t="s">
        <v>3017</v>
      </c>
      <c r="F1776" s="52">
        <v>3</v>
      </c>
      <c r="G1776" s="52">
        <v>2</v>
      </c>
      <c r="H1776" s="10">
        <v>1314.9</v>
      </c>
      <c r="I1776" s="10">
        <v>1212.3</v>
      </c>
      <c r="J1776" s="10">
        <v>1212.3</v>
      </c>
      <c r="K1776" s="5">
        <v>43</v>
      </c>
      <c r="L1776" s="6">
        <f t="shared" si="501"/>
        <v>1267032</v>
      </c>
      <c r="M1776" s="6"/>
      <c r="N1776" s="6"/>
      <c r="O1776" s="6"/>
      <c r="P1776" s="145">
        <f t="shared" si="506"/>
        <v>1267032</v>
      </c>
      <c r="Q1776" s="6">
        <v>1267032</v>
      </c>
      <c r="R1776" s="101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145"/>
      <c r="AE1776" s="4"/>
      <c r="AF1776" s="35">
        <v>2025</v>
      </c>
      <c r="AG1776" s="256"/>
      <c r="AH1776" s="53">
        <v>1687</v>
      </c>
      <c r="AI1776" s="29" t="s">
        <v>155</v>
      </c>
      <c r="AJ1776" s="29" t="str">
        <f t="shared" si="502"/>
        <v>1687.</v>
      </c>
      <c r="AL1776" s="29"/>
    </row>
    <row r="1777" spans="1:38" ht="22.5" customHeight="1" x14ac:dyDescent="0.25">
      <c r="A1777" s="143" t="str">
        <f t="shared" si="499"/>
        <v>1688.</v>
      </c>
      <c r="B1777" s="84" t="s">
        <v>910</v>
      </c>
      <c r="C1777" s="236">
        <v>1957</v>
      </c>
      <c r="D1777" s="237" t="s">
        <v>3015</v>
      </c>
      <c r="E1777" s="143" t="s">
        <v>3017</v>
      </c>
      <c r="F1777" s="236">
        <v>2</v>
      </c>
      <c r="G1777" s="236">
        <v>3</v>
      </c>
      <c r="H1777" s="4">
        <v>1098.5999999999999</v>
      </c>
      <c r="I1777" s="145">
        <v>644.9</v>
      </c>
      <c r="J1777" s="10">
        <v>644.9</v>
      </c>
      <c r="K1777" s="5">
        <v>18</v>
      </c>
      <c r="L1777" s="6">
        <f t="shared" si="501"/>
        <v>2789907</v>
      </c>
      <c r="M1777" s="6"/>
      <c r="N1777" s="6"/>
      <c r="O1777" s="6"/>
      <c r="P1777" s="145">
        <f t="shared" si="506"/>
        <v>2789907</v>
      </c>
      <c r="Q1777" s="42">
        <v>2789907</v>
      </c>
      <c r="R1777" s="100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35">
        <v>2025</v>
      </c>
      <c r="AG1777" s="259"/>
      <c r="AH1777" s="53">
        <v>1688</v>
      </c>
      <c r="AI1777" s="29" t="s">
        <v>155</v>
      </c>
      <c r="AJ1777" s="29" t="str">
        <f t="shared" si="502"/>
        <v>1688.</v>
      </c>
      <c r="AL1777" s="29"/>
    </row>
    <row r="1778" spans="1:38" ht="22.5" customHeight="1" x14ac:dyDescent="0.25">
      <c r="A1778" s="143" t="str">
        <f t="shared" si="499"/>
        <v>1689.</v>
      </c>
      <c r="B1778" s="81" t="s">
        <v>871</v>
      </c>
      <c r="C1778" s="236">
        <v>1957</v>
      </c>
      <c r="D1778" s="143" t="s">
        <v>3015</v>
      </c>
      <c r="E1778" s="143" t="s">
        <v>3017</v>
      </c>
      <c r="F1778" s="52">
        <v>2</v>
      </c>
      <c r="G1778" s="52">
        <v>1</v>
      </c>
      <c r="H1778" s="10">
        <v>435.8</v>
      </c>
      <c r="I1778" s="145">
        <v>282.8</v>
      </c>
      <c r="J1778" s="10">
        <v>282.8</v>
      </c>
      <c r="K1778" s="5">
        <v>8</v>
      </c>
      <c r="L1778" s="6">
        <f t="shared" si="501"/>
        <v>276828</v>
      </c>
      <c r="M1778" s="6"/>
      <c r="N1778" s="6"/>
      <c r="O1778" s="6"/>
      <c r="P1778" s="145">
        <f t="shared" si="506"/>
        <v>276828</v>
      </c>
      <c r="Q1778" s="42">
        <v>276828</v>
      </c>
      <c r="R1778" s="100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35">
        <v>2025</v>
      </c>
      <c r="AG1778" s="259"/>
      <c r="AH1778" s="53">
        <v>1689</v>
      </c>
      <c r="AI1778" s="29" t="s">
        <v>155</v>
      </c>
      <c r="AJ1778" s="29" t="str">
        <f t="shared" si="502"/>
        <v>1689.</v>
      </c>
      <c r="AL1778" s="29"/>
    </row>
    <row r="1779" spans="1:38" ht="22.5" customHeight="1" x14ac:dyDescent="0.25">
      <c r="A1779" s="143" t="str">
        <f t="shared" si="499"/>
        <v>1690.</v>
      </c>
      <c r="B1779" s="81" t="s">
        <v>863</v>
      </c>
      <c r="C1779" s="236">
        <v>1962</v>
      </c>
      <c r="D1779" s="143" t="s">
        <v>3015</v>
      </c>
      <c r="E1779" s="143" t="s">
        <v>3017</v>
      </c>
      <c r="F1779" s="52">
        <v>2</v>
      </c>
      <c r="G1779" s="52">
        <v>1</v>
      </c>
      <c r="H1779" s="10">
        <v>340.7</v>
      </c>
      <c r="I1779" s="145">
        <v>313.5</v>
      </c>
      <c r="J1779" s="10">
        <v>313.5</v>
      </c>
      <c r="K1779" s="5">
        <v>8</v>
      </c>
      <c r="L1779" s="6">
        <f t="shared" si="501"/>
        <v>1048284</v>
      </c>
      <c r="M1779" s="6"/>
      <c r="N1779" s="6"/>
      <c r="O1779" s="6"/>
      <c r="P1779" s="145">
        <f t="shared" si="506"/>
        <v>1048284</v>
      </c>
      <c r="Q1779" s="42"/>
      <c r="R1779" s="100"/>
      <c r="S1779" s="42"/>
      <c r="T1779" s="42"/>
      <c r="U1779" s="42"/>
      <c r="V1779" s="42"/>
      <c r="W1779" s="42"/>
      <c r="X1779" s="42">
        <v>333</v>
      </c>
      <c r="Y1779" s="42">
        <f>X1779*3148</f>
        <v>1048284</v>
      </c>
      <c r="Z1779" s="42"/>
      <c r="AA1779" s="42"/>
      <c r="AB1779" s="42"/>
      <c r="AC1779" s="42"/>
      <c r="AD1779" s="145"/>
      <c r="AE1779" s="42"/>
      <c r="AF1779" s="35">
        <v>2025</v>
      </c>
      <c r="AG1779" s="259"/>
      <c r="AH1779" s="53">
        <v>1690</v>
      </c>
      <c r="AI1779" s="29" t="s">
        <v>155</v>
      </c>
      <c r="AJ1779" s="29" t="str">
        <f t="shared" si="502"/>
        <v>1690.</v>
      </c>
      <c r="AL1779" s="29"/>
    </row>
    <row r="1780" spans="1:38" ht="22.5" customHeight="1" x14ac:dyDescent="0.25">
      <c r="A1780" s="143" t="str">
        <f t="shared" si="499"/>
        <v>1691.</v>
      </c>
      <c r="B1780" s="81" t="s">
        <v>151</v>
      </c>
      <c r="C1780" s="236">
        <v>1957</v>
      </c>
      <c r="D1780" s="143" t="s">
        <v>3015</v>
      </c>
      <c r="E1780" s="143" t="s">
        <v>3017</v>
      </c>
      <c r="F1780" s="52">
        <v>2</v>
      </c>
      <c r="G1780" s="52">
        <v>1</v>
      </c>
      <c r="H1780" s="10">
        <v>419.4</v>
      </c>
      <c r="I1780" s="145">
        <v>334.4</v>
      </c>
      <c r="J1780" s="10">
        <v>334.4</v>
      </c>
      <c r="K1780" s="5">
        <v>8</v>
      </c>
      <c r="L1780" s="6">
        <f t="shared" si="501"/>
        <v>276828</v>
      </c>
      <c r="M1780" s="6"/>
      <c r="N1780" s="6"/>
      <c r="O1780" s="6"/>
      <c r="P1780" s="145">
        <f t="shared" si="506"/>
        <v>276828</v>
      </c>
      <c r="Q1780" s="42">
        <v>276828</v>
      </c>
      <c r="R1780" s="100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35">
        <v>2025</v>
      </c>
      <c r="AG1780" s="259"/>
      <c r="AH1780" s="53">
        <v>1691</v>
      </c>
      <c r="AI1780" s="29" t="s">
        <v>155</v>
      </c>
      <c r="AJ1780" s="29" t="str">
        <f t="shared" si="502"/>
        <v>1691.</v>
      </c>
      <c r="AL1780" s="29"/>
    </row>
    <row r="1781" spans="1:38" ht="22.5" customHeight="1" x14ac:dyDescent="0.25">
      <c r="A1781" s="143" t="str">
        <f t="shared" si="499"/>
        <v>1692.</v>
      </c>
      <c r="B1781" s="72" t="s">
        <v>2709</v>
      </c>
      <c r="C1781" s="52">
        <v>1976</v>
      </c>
      <c r="D1781" s="143" t="s">
        <v>3015</v>
      </c>
      <c r="E1781" s="143" t="s">
        <v>3016</v>
      </c>
      <c r="F1781" s="52">
        <v>5</v>
      </c>
      <c r="G1781" s="52">
        <v>6</v>
      </c>
      <c r="H1781" s="6">
        <v>5109.6000000000004</v>
      </c>
      <c r="I1781" s="145">
        <v>4713.8</v>
      </c>
      <c r="J1781" s="9">
        <v>4713.8</v>
      </c>
      <c r="K1781" s="5">
        <v>198</v>
      </c>
      <c r="L1781" s="6">
        <f t="shared" si="501"/>
        <v>8601198</v>
      </c>
      <c r="M1781" s="6"/>
      <c r="N1781" s="6"/>
      <c r="O1781" s="6"/>
      <c r="P1781" s="145">
        <f t="shared" si="506"/>
        <v>8601198</v>
      </c>
      <c r="Q1781" s="6">
        <v>8601198</v>
      </c>
      <c r="R1781" s="101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145"/>
      <c r="AE1781" s="6"/>
      <c r="AF1781" s="35">
        <v>2025</v>
      </c>
      <c r="AG1781" s="256"/>
      <c r="AH1781" s="53">
        <v>1692</v>
      </c>
      <c r="AI1781" s="29" t="s">
        <v>155</v>
      </c>
      <c r="AJ1781" s="29" t="str">
        <f t="shared" si="502"/>
        <v>1692.</v>
      </c>
      <c r="AL1781" s="29"/>
    </row>
    <row r="1782" spans="1:38" ht="22.5" customHeight="1" x14ac:dyDescent="0.25">
      <c r="A1782" s="143" t="str">
        <f t="shared" si="499"/>
        <v>1693.</v>
      </c>
      <c r="B1782" s="72" t="s">
        <v>728</v>
      </c>
      <c r="C1782" s="52">
        <v>1975</v>
      </c>
      <c r="D1782" s="143" t="s">
        <v>3015</v>
      </c>
      <c r="E1782" s="143" t="s">
        <v>3017</v>
      </c>
      <c r="F1782" s="52">
        <v>2</v>
      </c>
      <c r="G1782" s="52">
        <v>2</v>
      </c>
      <c r="H1782" s="6">
        <v>596.5</v>
      </c>
      <c r="I1782" s="145">
        <v>568.5</v>
      </c>
      <c r="J1782" s="9">
        <v>568.5</v>
      </c>
      <c r="K1782" s="5">
        <v>12</v>
      </c>
      <c r="L1782" s="6">
        <f t="shared" si="501"/>
        <v>856871</v>
      </c>
      <c r="M1782" s="6"/>
      <c r="N1782" s="6"/>
      <c r="O1782" s="6"/>
      <c r="P1782" s="145">
        <f t="shared" si="506"/>
        <v>856871</v>
      </c>
      <c r="Q1782" s="42">
        <v>856871</v>
      </c>
      <c r="R1782" s="101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35">
        <v>2025</v>
      </c>
      <c r="AG1782" s="259"/>
      <c r="AH1782" s="53">
        <v>1693</v>
      </c>
      <c r="AI1782" s="29" t="s">
        <v>155</v>
      </c>
      <c r="AJ1782" s="29" t="str">
        <f t="shared" si="502"/>
        <v>1693.</v>
      </c>
      <c r="AL1782" s="29"/>
    </row>
    <row r="1783" spans="1:38" ht="22.5" customHeight="1" x14ac:dyDescent="0.25">
      <c r="A1783" s="143" t="str">
        <f t="shared" si="499"/>
        <v>1694.</v>
      </c>
      <c r="B1783" s="84" t="s">
        <v>914</v>
      </c>
      <c r="C1783" s="236">
        <v>1995</v>
      </c>
      <c r="D1783" s="237" t="s">
        <v>3015</v>
      </c>
      <c r="E1783" s="143" t="s">
        <v>3016</v>
      </c>
      <c r="F1783" s="236">
        <v>3</v>
      </c>
      <c r="G1783" s="236">
        <v>3</v>
      </c>
      <c r="H1783" s="4">
        <v>1419.2</v>
      </c>
      <c r="I1783" s="145">
        <v>1287.4000000000001</v>
      </c>
      <c r="J1783" s="10">
        <v>1287.4000000000001</v>
      </c>
      <c r="K1783" s="5">
        <v>27</v>
      </c>
      <c r="L1783" s="6">
        <f t="shared" si="501"/>
        <v>594633</v>
      </c>
      <c r="M1783" s="6"/>
      <c r="N1783" s="6"/>
      <c r="O1783" s="6"/>
      <c r="P1783" s="145">
        <f t="shared" si="506"/>
        <v>594633</v>
      </c>
      <c r="Q1783" s="42">
        <v>594633</v>
      </c>
      <c r="R1783" s="100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35">
        <v>2025</v>
      </c>
      <c r="AG1783" s="259"/>
      <c r="AH1783" s="53">
        <v>1694</v>
      </c>
      <c r="AI1783" s="29" t="s">
        <v>155</v>
      </c>
      <c r="AJ1783" s="29" t="str">
        <f t="shared" si="502"/>
        <v>1694.</v>
      </c>
    </row>
    <row r="1784" spans="1:38" ht="22.5" customHeight="1" x14ac:dyDescent="0.25">
      <c r="A1784" s="143" t="str">
        <f t="shared" si="499"/>
        <v>1695.</v>
      </c>
      <c r="B1784" s="72" t="s">
        <v>734</v>
      </c>
      <c r="C1784" s="52">
        <v>1917</v>
      </c>
      <c r="D1784" s="143" t="s">
        <v>3015</v>
      </c>
      <c r="E1784" s="143" t="s">
        <v>3017</v>
      </c>
      <c r="F1784" s="52">
        <v>2</v>
      </c>
      <c r="G1784" s="52">
        <v>1</v>
      </c>
      <c r="H1784" s="6">
        <v>627.70000000000005</v>
      </c>
      <c r="I1784" s="145">
        <v>556.4</v>
      </c>
      <c r="J1784" s="9">
        <v>556.4</v>
      </c>
      <c r="K1784" s="5">
        <v>10</v>
      </c>
      <c r="L1784" s="6">
        <f t="shared" si="501"/>
        <v>57160</v>
      </c>
      <c r="M1784" s="6"/>
      <c r="N1784" s="6"/>
      <c r="O1784" s="6"/>
      <c r="P1784" s="145">
        <f t="shared" si="506"/>
        <v>57160</v>
      </c>
      <c r="Q1784" s="6">
        <v>57160</v>
      </c>
      <c r="R1784" s="101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35">
        <v>2025</v>
      </c>
      <c r="AG1784" s="256"/>
      <c r="AH1784" s="53">
        <v>1695</v>
      </c>
      <c r="AI1784" s="29" t="s">
        <v>155</v>
      </c>
      <c r="AJ1784" s="29" t="str">
        <f t="shared" si="502"/>
        <v>1695.</v>
      </c>
      <c r="AL1784" s="29"/>
    </row>
    <row r="1785" spans="1:38" ht="22.5" customHeight="1" x14ac:dyDescent="0.25">
      <c r="A1785" s="143" t="str">
        <f t="shared" si="499"/>
        <v>1696.</v>
      </c>
      <c r="B1785" s="72" t="s">
        <v>738</v>
      </c>
      <c r="C1785" s="52">
        <v>1974</v>
      </c>
      <c r="D1785" s="143" t="s">
        <v>3015</v>
      </c>
      <c r="E1785" s="143" t="s">
        <v>3017</v>
      </c>
      <c r="F1785" s="52">
        <v>2</v>
      </c>
      <c r="G1785" s="52">
        <v>2</v>
      </c>
      <c r="H1785" s="6">
        <v>780.8</v>
      </c>
      <c r="I1785" s="145">
        <v>723.2</v>
      </c>
      <c r="J1785" s="9">
        <v>723.2</v>
      </c>
      <c r="K1785" s="5">
        <v>16</v>
      </c>
      <c r="L1785" s="6">
        <f t="shared" si="501"/>
        <v>223797.19999999998</v>
      </c>
      <c r="M1785" s="6"/>
      <c r="N1785" s="6"/>
      <c r="O1785" s="6"/>
      <c r="P1785" s="145">
        <f t="shared" si="506"/>
        <v>223797.19999999998</v>
      </c>
      <c r="Q1785" s="6"/>
      <c r="R1785" s="101"/>
      <c r="S1785" s="6"/>
      <c r="T1785" s="6"/>
      <c r="U1785" s="6"/>
      <c r="V1785" s="6"/>
      <c r="W1785" s="6"/>
      <c r="X1785" s="6"/>
      <c r="Y1785" s="6"/>
      <c r="Z1785" s="6">
        <v>83.6</v>
      </c>
      <c r="AA1785" s="6">
        <f>Z1785*2677</f>
        <v>223797.19999999998</v>
      </c>
      <c r="AB1785" s="6"/>
      <c r="AC1785" s="6"/>
      <c r="AD1785" s="6"/>
      <c r="AE1785" s="6"/>
      <c r="AF1785" s="35">
        <v>2025</v>
      </c>
      <c r="AG1785" s="259"/>
      <c r="AH1785" s="53">
        <v>1696</v>
      </c>
      <c r="AI1785" s="29" t="s">
        <v>155</v>
      </c>
      <c r="AJ1785" s="29" t="str">
        <f t="shared" si="502"/>
        <v>1696.</v>
      </c>
      <c r="AL1785" s="29"/>
    </row>
    <row r="1786" spans="1:38" ht="22.5" customHeight="1" x14ac:dyDescent="0.25">
      <c r="A1786" s="143" t="str">
        <f t="shared" si="499"/>
        <v>1697.</v>
      </c>
      <c r="B1786" s="81" t="s">
        <v>916</v>
      </c>
      <c r="C1786" s="236">
        <v>1978</v>
      </c>
      <c r="D1786" s="237" t="s">
        <v>3015</v>
      </c>
      <c r="E1786" s="143" t="s">
        <v>3017</v>
      </c>
      <c r="F1786" s="236">
        <v>2</v>
      </c>
      <c r="G1786" s="236">
        <v>2</v>
      </c>
      <c r="H1786" s="4">
        <v>799.3</v>
      </c>
      <c r="I1786" s="145">
        <v>741</v>
      </c>
      <c r="J1786" s="10">
        <v>741</v>
      </c>
      <c r="K1786" s="5">
        <v>16</v>
      </c>
      <c r="L1786" s="6">
        <f t="shared" si="501"/>
        <v>417588</v>
      </c>
      <c r="M1786" s="6"/>
      <c r="N1786" s="6"/>
      <c r="O1786" s="6"/>
      <c r="P1786" s="145">
        <f t="shared" si="506"/>
        <v>417588</v>
      </c>
      <c r="Q1786" s="42">
        <v>417588</v>
      </c>
      <c r="R1786" s="100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35">
        <v>2025</v>
      </c>
      <c r="AG1786" s="259"/>
      <c r="AH1786" s="53">
        <v>1697</v>
      </c>
      <c r="AI1786" s="29" t="s">
        <v>155</v>
      </c>
      <c r="AJ1786" s="29" t="str">
        <f t="shared" si="502"/>
        <v>1697.</v>
      </c>
      <c r="AL1786" s="29"/>
    </row>
    <row r="1787" spans="1:38" ht="22.5" customHeight="1" x14ac:dyDescent="0.25">
      <c r="A1787" s="143" t="str">
        <f t="shared" si="499"/>
        <v>1698.</v>
      </c>
      <c r="B1787" s="81" t="s">
        <v>847</v>
      </c>
      <c r="C1787" s="236">
        <v>1967</v>
      </c>
      <c r="D1787" s="143" t="s">
        <v>3015</v>
      </c>
      <c r="E1787" s="143" t="s">
        <v>3017</v>
      </c>
      <c r="F1787" s="52">
        <v>5</v>
      </c>
      <c r="G1787" s="52">
        <v>4</v>
      </c>
      <c r="H1787" s="10">
        <v>3106.3</v>
      </c>
      <c r="I1787" s="145">
        <v>2764.1</v>
      </c>
      <c r="J1787" s="10">
        <v>2764.1</v>
      </c>
      <c r="K1787" s="5">
        <v>105</v>
      </c>
      <c r="L1787" s="6">
        <f t="shared" si="501"/>
        <v>1781163</v>
      </c>
      <c r="M1787" s="6"/>
      <c r="N1787" s="6"/>
      <c r="O1787" s="6"/>
      <c r="P1787" s="145">
        <f t="shared" si="506"/>
        <v>1781163</v>
      </c>
      <c r="Q1787" s="42"/>
      <c r="R1787" s="100"/>
      <c r="S1787" s="42"/>
      <c r="T1787" s="42"/>
      <c r="U1787" s="42"/>
      <c r="V1787" s="42">
        <v>804.5</v>
      </c>
      <c r="W1787" s="42">
        <f>V1787*2214</f>
        <v>1781163</v>
      </c>
      <c r="X1787" s="42"/>
      <c r="Y1787" s="42"/>
      <c r="Z1787" s="42"/>
      <c r="AA1787" s="42"/>
      <c r="AB1787" s="42"/>
      <c r="AC1787" s="42"/>
      <c r="AD1787" s="42"/>
      <c r="AE1787" s="42"/>
      <c r="AF1787" s="35">
        <v>2025</v>
      </c>
      <c r="AG1787" s="259"/>
      <c r="AH1787" s="53">
        <v>1698</v>
      </c>
      <c r="AI1787" s="29" t="s">
        <v>155</v>
      </c>
      <c r="AJ1787" s="29" t="str">
        <f t="shared" si="502"/>
        <v>1698.</v>
      </c>
      <c r="AL1787" s="29"/>
    </row>
    <row r="1788" spans="1:38" ht="22.5" customHeight="1" x14ac:dyDescent="0.25">
      <c r="A1788" s="143" t="str">
        <f t="shared" si="499"/>
        <v>1699.</v>
      </c>
      <c r="B1788" s="72" t="s">
        <v>705</v>
      </c>
      <c r="C1788" s="52">
        <v>1968</v>
      </c>
      <c r="D1788" s="143" t="s">
        <v>3015</v>
      </c>
      <c r="E1788" s="143" t="s">
        <v>3017</v>
      </c>
      <c r="F1788" s="52">
        <v>5</v>
      </c>
      <c r="G1788" s="52">
        <v>4</v>
      </c>
      <c r="H1788" s="6">
        <v>3993.5</v>
      </c>
      <c r="I1788" s="145">
        <v>3444.8</v>
      </c>
      <c r="J1788" s="9">
        <v>3329.6</v>
      </c>
      <c r="K1788" s="5">
        <v>154</v>
      </c>
      <c r="L1788" s="6">
        <f t="shared" si="501"/>
        <v>364072</v>
      </c>
      <c r="M1788" s="6"/>
      <c r="N1788" s="6"/>
      <c r="O1788" s="6"/>
      <c r="P1788" s="145">
        <f t="shared" ref="P1788:P1800" si="507">L1788</f>
        <v>364072</v>
      </c>
      <c r="Q1788" s="6"/>
      <c r="R1788" s="101"/>
      <c r="S1788" s="6"/>
      <c r="T1788" s="6"/>
      <c r="U1788" s="6"/>
      <c r="V1788" s="6"/>
      <c r="W1788" s="6"/>
      <c r="X1788" s="6"/>
      <c r="Y1788" s="6"/>
      <c r="Z1788" s="6">
        <v>136</v>
      </c>
      <c r="AA1788" s="6">
        <f>Z1788*2677</f>
        <v>364072</v>
      </c>
      <c r="AB1788" s="6"/>
      <c r="AC1788" s="6"/>
      <c r="AD1788" s="6"/>
      <c r="AE1788" s="6"/>
      <c r="AF1788" s="35">
        <v>2025</v>
      </c>
      <c r="AG1788" s="259"/>
      <c r="AH1788" s="53">
        <v>1699</v>
      </c>
      <c r="AI1788" s="29" t="s">
        <v>155</v>
      </c>
      <c r="AJ1788" s="29" t="str">
        <f t="shared" si="502"/>
        <v>1699.</v>
      </c>
      <c r="AL1788" s="29"/>
    </row>
    <row r="1789" spans="1:38" ht="22.5" customHeight="1" x14ac:dyDescent="0.25">
      <c r="A1789" s="143" t="str">
        <f t="shared" si="499"/>
        <v>1700.</v>
      </c>
      <c r="B1789" s="247" t="s">
        <v>112</v>
      </c>
      <c r="C1789" s="236">
        <v>1971</v>
      </c>
      <c r="D1789" s="237" t="s">
        <v>3015</v>
      </c>
      <c r="E1789" s="143" t="s">
        <v>3017</v>
      </c>
      <c r="F1789" s="236">
        <v>5</v>
      </c>
      <c r="G1789" s="236">
        <v>4</v>
      </c>
      <c r="H1789" s="4">
        <v>2869.8</v>
      </c>
      <c r="I1789" s="145">
        <v>2590.8000000000002</v>
      </c>
      <c r="J1789" s="10">
        <v>2590.8000000000002</v>
      </c>
      <c r="K1789" s="5">
        <v>94</v>
      </c>
      <c r="L1789" s="6">
        <f t="shared" si="501"/>
        <v>1290300</v>
      </c>
      <c r="M1789" s="6"/>
      <c r="N1789" s="6"/>
      <c r="O1789" s="6"/>
      <c r="P1789" s="145">
        <f t="shared" si="507"/>
        <v>1290300</v>
      </c>
      <c r="Q1789" s="42">
        <v>1290300</v>
      </c>
      <c r="R1789" s="100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35">
        <v>2025</v>
      </c>
      <c r="AG1789" s="259"/>
      <c r="AH1789" s="53">
        <v>1700</v>
      </c>
      <c r="AI1789" s="29" t="s">
        <v>155</v>
      </c>
      <c r="AJ1789" s="29" t="str">
        <f t="shared" si="502"/>
        <v>1700.</v>
      </c>
      <c r="AL1789" s="29"/>
    </row>
    <row r="1790" spans="1:38" ht="22.5" customHeight="1" x14ac:dyDescent="0.25">
      <c r="A1790" s="143" t="str">
        <f t="shared" si="499"/>
        <v>1701.</v>
      </c>
      <c r="B1790" s="81" t="s">
        <v>890</v>
      </c>
      <c r="C1790" s="236">
        <v>1974</v>
      </c>
      <c r="D1790" s="143" t="s">
        <v>3015</v>
      </c>
      <c r="E1790" s="143" t="s">
        <v>3017</v>
      </c>
      <c r="F1790" s="52">
        <v>5</v>
      </c>
      <c r="G1790" s="52">
        <v>4</v>
      </c>
      <c r="H1790" s="10">
        <v>2880.1</v>
      </c>
      <c r="I1790" s="145">
        <v>2613.6</v>
      </c>
      <c r="J1790" s="10">
        <v>2613.6</v>
      </c>
      <c r="K1790" s="5">
        <v>98</v>
      </c>
      <c r="L1790" s="6">
        <f t="shared" si="501"/>
        <v>697352</v>
      </c>
      <c r="M1790" s="6"/>
      <c r="N1790" s="6"/>
      <c r="O1790" s="6"/>
      <c r="P1790" s="145">
        <f t="shared" si="507"/>
        <v>697352</v>
      </c>
      <c r="Q1790" s="42">
        <v>697352</v>
      </c>
      <c r="R1790" s="100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35">
        <v>2025</v>
      </c>
      <c r="AG1790" s="259"/>
      <c r="AH1790" s="53">
        <v>1701</v>
      </c>
      <c r="AI1790" s="29" t="s">
        <v>155</v>
      </c>
      <c r="AJ1790" s="29" t="str">
        <f t="shared" si="502"/>
        <v>1701.</v>
      </c>
      <c r="AL1790" s="29"/>
    </row>
    <row r="1791" spans="1:38" ht="22.5" customHeight="1" x14ac:dyDescent="0.25">
      <c r="A1791" s="143" t="str">
        <f t="shared" si="499"/>
        <v>1702.</v>
      </c>
      <c r="B1791" s="71" t="s">
        <v>1787</v>
      </c>
      <c r="C1791" s="236">
        <v>1977</v>
      </c>
      <c r="D1791" s="237" t="s">
        <v>3015</v>
      </c>
      <c r="E1791" s="143" t="s">
        <v>3017</v>
      </c>
      <c r="F1791" s="236">
        <v>5</v>
      </c>
      <c r="G1791" s="236">
        <v>5</v>
      </c>
      <c r="H1791" s="4">
        <v>3746.7</v>
      </c>
      <c r="I1791" s="10">
        <v>3322.9</v>
      </c>
      <c r="J1791" s="10">
        <v>3322.9</v>
      </c>
      <c r="K1791" s="5">
        <v>132</v>
      </c>
      <c r="L1791" s="6">
        <f t="shared" si="501"/>
        <v>3753600</v>
      </c>
      <c r="M1791" s="6"/>
      <c r="N1791" s="6"/>
      <c r="O1791" s="6"/>
      <c r="P1791" s="145">
        <f t="shared" si="507"/>
        <v>3753600</v>
      </c>
      <c r="Q1791" s="6">
        <v>3753600</v>
      </c>
      <c r="R1791" s="101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145"/>
      <c r="AE1791" s="4"/>
      <c r="AF1791" s="35">
        <v>2025</v>
      </c>
      <c r="AG1791" s="256"/>
      <c r="AH1791" s="53">
        <v>1702</v>
      </c>
      <c r="AI1791" s="29" t="s">
        <v>155</v>
      </c>
      <c r="AJ1791" s="29" t="str">
        <f t="shared" si="502"/>
        <v>1702.</v>
      </c>
      <c r="AL1791" s="29"/>
    </row>
    <row r="1792" spans="1:38" ht="22.5" customHeight="1" x14ac:dyDescent="0.25">
      <c r="A1792" s="143" t="str">
        <f t="shared" si="499"/>
        <v>1703.</v>
      </c>
      <c r="B1792" s="72" t="s">
        <v>104</v>
      </c>
      <c r="C1792" s="52">
        <v>1976</v>
      </c>
      <c r="D1792" s="143" t="s">
        <v>3015</v>
      </c>
      <c r="E1792" s="143" t="s">
        <v>3017</v>
      </c>
      <c r="F1792" s="52">
        <v>5</v>
      </c>
      <c r="G1792" s="52">
        <v>4</v>
      </c>
      <c r="H1792" s="6">
        <v>3610.3</v>
      </c>
      <c r="I1792" s="145">
        <v>3335.9</v>
      </c>
      <c r="J1792" s="9">
        <v>3335.9</v>
      </c>
      <c r="K1792" s="5">
        <v>126</v>
      </c>
      <c r="L1792" s="6">
        <f t="shared" si="501"/>
        <v>5279300</v>
      </c>
      <c r="M1792" s="6"/>
      <c r="N1792" s="6"/>
      <c r="O1792" s="6"/>
      <c r="P1792" s="145">
        <f t="shared" si="507"/>
        <v>5279300</v>
      </c>
      <c r="Q1792" s="6">
        <v>5279300</v>
      </c>
      <c r="R1792" s="101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145"/>
      <c r="AE1792" s="6"/>
      <c r="AF1792" s="35">
        <v>2025</v>
      </c>
      <c r="AG1792" s="256"/>
      <c r="AH1792" s="53">
        <v>1703</v>
      </c>
      <c r="AI1792" s="29" t="s">
        <v>155</v>
      </c>
      <c r="AJ1792" s="29" t="str">
        <f t="shared" si="502"/>
        <v>1703.</v>
      </c>
      <c r="AL1792" s="29"/>
    </row>
    <row r="1793" spans="1:38" ht="22.5" customHeight="1" x14ac:dyDescent="0.25">
      <c r="A1793" s="143" t="str">
        <f t="shared" ref="A1793:A1856" si="508">AJ1793</f>
        <v>1704.</v>
      </c>
      <c r="B1793" s="247" t="s">
        <v>903</v>
      </c>
      <c r="C1793" s="236">
        <v>1969</v>
      </c>
      <c r="D1793" s="237" t="s">
        <v>3015</v>
      </c>
      <c r="E1793" s="143" t="s">
        <v>3017</v>
      </c>
      <c r="F1793" s="236">
        <v>5</v>
      </c>
      <c r="G1793" s="236">
        <v>2</v>
      </c>
      <c r="H1793" s="4">
        <v>1876.6</v>
      </c>
      <c r="I1793" s="145">
        <v>1752.8</v>
      </c>
      <c r="J1793" s="10">
        <v>1752.8</v>
      </c>
      <c r="K1793" s="5">
        <v>65</v>
      </c>
      <c r="L1793" s="6">
        <f t="shared" si="501"/>
        <v>966552</v>
      </c>
      <c r="M1793" s="6"/>
      <c r="N1793" s="6"/>
      <c r="O1793" s="6"/>
      <c r="P1793" s="145">
        <f t="shared" si="507"/>
        <v>966552</v>
      </c>
      <c r="Q1793" s="42">
        <v>966552</v>
      </c>
      <c r="R1793" s="100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145"/>
      <c r="AE1793" s="42"/>
      <c r="AF1793" s="35">
        <v>2025</v>
      </c>
      <c r="AG1793" s="259"/>
      <c r="AH1793" s="53">
        <v>1704</v>
      </c>
      <c r="AI1793" s="29" t="s">
        <v>155</v>
      </c>
      <c r="AJ1793" s="29" t="str">
        <f t="shared" si="502"/>
        <v>1704.</v>
      </c>
      <c r="AL1793" s="29"/>
    </row>
    <row r="1794" spans="1:38" ht="22.5" customHeight="1" x14ac:dyDescent="0.25">
      <c r="A1794" s="143" t="str">
        <f t="shared" si="508"/>
        <v>1705.</v>
      </c>
      <c r="B1794" s="71" t="s">
        <v>915</v>
      </c>
      <c r="C1794" s="236">
        <v>1994</v>
      </c>
      <c r="D1794" s="237" t="s">
        <v>3015</v>
      </c>
      <c r="E1794" s="143" t="s">
        <v>3016</v>
      </c>
      <c r="F1794" s="236">
        <v>5</v>
      </c>
      <c r="G1794" s="236">
        <v>3</v>
      </c>
      <c r="H1794" s="4">
        <v>3647.5</v>
      </c>
      <c r="I1794" s="145">
        <v>3274.7</v>
      </c>
      <c r="J1794" s="10">
        <v>3274.7</v>
      </c>
      <c r="K1794" s="5">
        <v>129</v>
      </c>
      <c r="L1794" s="6">
        <f t="shared" si="501"/>
        <v>2842112</v>
      </c>
      <c r="M1794" s="6"/>
      <c r="N1794" s="6"/>
      <c r="O1794" s="6"/>
      <c r="P1794" s="145">
        <f t="shared" si="507"/>
        <v>2842112</v>
      </c>
      <c r="Q1794" s="42">
        <v>2842112</v>
      </c>
      <c r="R1794" s="100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35">
        <v>2025</v>
      </c>
      <c r="AG1794" s="259"/>
      <c r="AH1794" s="53">
        <v>1705</v>
      </c>
      <c r="AI1794" s="29" t="s">
        <v>155</v>
      </c>
      <c r="AJ1794" s="29" t="str">
        <f t="shared" si="502"/>
        <v>1705.</v>
      </c>
    </row>
    <row r="1795" spans="1:38" ht="22.5" customHeight="1" x14ac:dyDescent="0.25">
      <c r="A1795" s="143" t="str">
        <f t="shared" si="508"/>
        <v>1706.</v>
      </c>
      <c r="B1795" s="72" t="s">
        <v>756</v>
      </c>
      <c r="C1795" s="52">
        <v>1994</v>
      </c>
      <c r="D1795" s="143" t="s">
        <v>3015</v>
      </c>
      <c r="E1795" s="143" t="s">
        <v>3017</v>
      </c>
      <c r="F1795" s="52">
        <v>2</v>
      </c>
      <c r="G1795" s="52">
        <v>1</v>
      </c>
      <c r="H1795" s="6">
        <v>368.3</v>
      </c>
      <c r="I1795" s="145">
        <v>332.9</v>
      </c>
      <c r="J1795" s="9">
        <v>332.9</v>
      </c>
      <c r="K1795" s="5">
        <v>14</v>
      </c>
      <c r="L1795" s="6">
        <f t="shared" si="501"/>
        <v>419934</v>
      </c>
      <c r="M1795" s="6"/>
      <c r="N1795" s="6"/>
      <c r="O1795" s="6"/>
      <c r="P1795" s="145">
        <f t="shared" si="507"/>
        <v>419934</v>
      </c>
      <c r="Q1795" s="6">
        <v>419934</v>
      </c>
      <c r="R1795" s="101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35">
        <v>2025</v>
      </c>
      <c r="AG1795" s="256"/>
      <c r="AH1795" s="53">
        <v>1706</v>
      </c>
      <c r="AI1795" s="29" t="s">
        <v>155</v>
      </c>
      <c r="AJ1795" s="29" t="str">
        <f t="shared" si="502"/>
        <v>1706.</v>
      </c>
      <c r="AL1795" s="29"/>
    </row>
    <row r="1796" spans="1:38" ht="22.5" customHeight="1" x14ac:dyDescent="0.25">
      <c r="A1796" s="143" t="str">
        <f t="shared" si="508"/>
        <v>1707.</v>
      </c>
      <c r="B1796" s="71" t="s">
        <v>1204</v>
      </c>
      <c r="C1796" s="52">
        <v>1979</v>
      </c>
      <c r="D1796" s="238" t="s">
        <v>3015</v>
      </c>
      <c r="E1796" s="143" t="s">
        <v>3017</v>
      </c>
      <c r="F1796" s="52">
        <v>2</v>
      </c>
      <c r="G1796" s="52">
        <v>1</v>
      </c>
      <c r="H1796" s="4">
        <v>374.4</v>
      </c>
      <c r="I1796" s="4">
        <v>332.1</v>
      </c>
      <c r="J1796" s="4">
        <v>332.1</v>
      </c>
      <c r="K1796" s="5">
        <v>16</v>
      </c>
      <c r="L1796" s="6">
        <f t="shared" si="501"/>
        <v>1090452</v>
      </c>
      <c r="M1796" s="6"/>
      <c r="N1796" s="6"/>
      <c r="O1796" s="6"/>
      <c r="P1796" s="145">
        <f t="shared" si="507"/>
        <v>1090452</v>
      </c>
      <c r="Q1796" s="4">
        <f>408204+682248</f>
        <v>1090452</v>
      </c>
      <c r="R1796" s="101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145"/>
      <c r="AE1796" s="4"/>
      <c r="AF1796" s="35">
        <v>2025</v>
      </c>
      <c r="AG1796" s="256"/>
      <c r="AH1796" s="53">
        <v>1707</v>
      </c>
      <c r="AI1796" s="29" t="s">
        <v>155</v>
      </c>
      <c r="AJ1796" s="29" t="str">
        <f t="shared" si="502"/>
        <v>1707.</v>
      </c>
      <c r="AL1796" s="29"/>
    </row>
    <row r="1797" spans="1:38" ht="22.5" customHeight="1" x14ac:dyDescent="0.25">
      <c r="A1797" s="143" t="str">
        <f t="shared" si="508"/>
        <v>1708.</v>
      </c>
      <c r="B1797" s="81" t="s">
        <v>921</v>
      </c>
      <c r="C1797" s="236">
        <v>1988</v>
      </c>
      <c r="D1797" s="143" t="s">
        <v>3015</v>
      </c>
      <c r="E1797" s="143" t="s">
        <v>3017</v>
      </c>
      <c r="F1797" s="52">
        <v>2</v>
      </c>
      <c r="G1797" s="52">
        <v>1</v>
      </c>
      <c r="H1797" s="10">
        <v>362.9</v>
      </c>
      <c r="I1797" s="145">
        <v>328.5</v>
      </c>
      <c r="J1797" s="10">
        <v>328.5</v>
      </c>
      <c r="K1797" s="5">
        <v>16</v>
      </c>
      <c r="L1797" s="6">
        <f t="shared" si="501"/>
        <v>698492</v>
      </c>
      <c r="M1797" s="6"/>
      <c r="N1797" s="6"/>
      <c r="O1797" s="6"/>
      <c r="P1797" s="145">
        <f t="shared" si="507"/>
        <v>698492</v>
      </c>
      <c r="Q1797" s="42">
        <v>698492</v>
      </c>
      <c r="R1797" s="100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35">
        <v>2025</v>
      </c>
      <c r="AG1797" s="259"/>
      <c r="AH1797" s="53">
        <v>1708</v>
      </c>
      <c r="AI1797" s="29" t="s">
        <v>155</v>
      </c>
      <c r="AJ1797" s="29" t="str">
        <f t="shared" si="502"/>
        <v>1708.</v>
      </c>
      <c r="AL1797" s="29"/>
    </row>
    <row r="1798" spans="1:38" ht="22.5" customHeight="1" x14ac:dyDescent="0.25">
      <c r="A1798" s="143" t="str">
        <f t="shared" si="508"/>
        <v>1709.</v>
      </c>
      <c r="B1798" s="71" t="s">
        <v>1205</v>
      </c>
      <c r="C1798" s="52">
        <v>1979</v>
      </c>
      <c r="D1798" s="238" t="s">
        <v>3015</v>
      </c>
      <c r="E1798" s="143" t="s">
        <v>3017</v>
      </c>
      <c r="F1798" s="52">
        <v>2</v>
      </c>
      <c r="G1798" s="52">
        <v>2</v>
      </c>
      <c r="H1798" s="4">
        <v>373.5</v>
      </c>
      <c r="I1798" s="4">
        <v>331.3</v>
      </c>
      <c r="J1798" s="4">
        <v>331.3</v>
      </c>
      <c r="K1798" s="5">
        <v>14</v>
      </c>
      <c r="L1798" s="6">
        <f t="shared" si="501"/>
        <v>1076376</v>
      </c>
      <c r="M1798" s="6"/>
      <c r="N1798" s="6"/>
      <c r="O1798" s="6"/>
      <c r="P1798" s="145">
        <f t="shared" si="507"/>
        <v>1076376</v>
      </c>
      <c r="Q1798" s="4">
        <f>394128+682248</f>
        <v>1076376</v>
      </c>
      <c r="R1798" s="101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145"/>
      <c r="AE1798" s="4"/>
      <c r="AF1798" s="35">
        <v>2025</v>
      </c>
      <c r="AG1798" s="256"/>
      <c r="AH1798" s="53">
        <v>1709</v>
      </c>
      <c r="AI1798" s="29" t="s">
        <v>155</v>
      </c>
      <c r="AJ1798" s="29" t="str">
        <f t="shared" si="502"/>
        <v>1709.</v>
      </c>
      <c r="AL1798" s="29"/>
    </row>
    <row r="1799" spans="1:38" ht="22.5" customHeight="1" x14ac:dyDescent="0.25">
      <c r="A1799" s="143" t="str">
        <f t="shared" si="508"/>
        <v>1710.</v>
      </c>
      <c r="B1799" s="81" t="s">
        <v>922</v>
      </c>
      <c r="C1799" s="236">
        <v>1987</v>
      </c>
      <c r="D1799" s="143" t="s">
        <v>3015</v>
      </c>
      <c r="E1799" s="143" t="s">
        <v>3017</v>
      </c>
      <c r="F1799" s="52">
        <v>2</v>
      </c>
      <c r="G1799" s="52">
        <v>1</v>
      </c>
      <c r="H1799" s="10">
        <v>374.8</v>
      </c>
      <c r="I1799" s="145">
        <v>339.9</v>
      </c>
      <c r="J1799" s="10">
        <v>339.9</v>
      </c>
      <c r="K1799" s="5">
        <v>19</v>
      </c>
      <c r="L1799" s="6">
        <f t="shared" si="501"/>
        <v>258804</v>
      </c>
      <c r="M1799" s="6"/>
      <c r="N1799" s="6"/>
      <c r="O1799" s="6"/>
      <c r="P1799" s="145">
        <f t="shared" si="507"/>
        <v>258804</v>
      </c>
      <c r="Q1799" s="42">
        <v>258804</v>
      </c>
      <c r="R1799" s="100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35">
        <v>2025</v>
      </c>
      <c r="AG1799" s="259"/>
      <c r="AH1799" s="53">
        <v>1710</v>
      </c>
      <c r="AI1799" s="29" t="s">
        <v>155</v>
      </c>
      <c r="AJ1799" s="29" t="str">
        <f t="shared" si="502"/>
        <v>1710.</v>
      </c>
      <c r="AL1799" s="29"/>
    </row>
    <row r="1800" spans="1:38" ht="22.5" customHeight="1" x14ac:dyDescent="0.25">
      <c r="A1800" s="143" t="str">
        <f t="shared" si="508"/>
        <v>1711.</v>
      </c>
      <c r="B1800" s="72" t="s">
        <v>726</v>
      </c>
      <c r="C1800" s="52">
        <v>1970</v>
      </c>
      <c r="D1800" s="143" t="s">
        <v>3015</v>
      </c>
      <c r="E1800" s="143" t="s">
        <v>3017</v>
      </c>
      <c r="F1800" s="52">
        <v>2</v>
      </c>
      <c r="G1800" s="52">
        <v>2</v>
      </c>
      <c r="H1800" s="6">
        <v>564.9</v>
      </c>
      <c r="I1800" s="145">
        <v>517.70000000000005</v>
      </c>
      <c r="J1800" s="9">
        <v>517.70000000000005</v>
      </c>
      <c r="K1800" s="5">
        <v>12</v>
      </c>
      <c r="L1800" s="6">
        <f t="shared" si="501"/>
        <v>302261</v>
      </c>
      <c r="M1800" s="6"/>
      <c r="N1800" s="6"/>
      <c r="O1800" s="6"/>
      <c r="P1800" s="145">
        <f t="shared" si="507"/>
        <v>302261</v>
      </c>
      <c r="Q1800" s="6">
        <f>187941+114320</f>
        <v>302261</v>
      </c>
      <c r="R1800" s="101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35">
        <v>2025</v>
      </c>
      <c r="AG1800" s="256"/>
      <c r="AH1800" s="53">
        <v>1711</v>
      </c>
      <c r="AI1800" s="29" t="s">
        <v>155</v>
      </c>
      <c r="AJ1800" s="29" t="str">
        <f t="shared" si="502"/>
        <v>1711.</v>
      </c>
      <c r="AL1800" s="29"/>
    </row>
    <row r="1801" spans="1:38" ht="22.5" customHeight="1" x14ac:dyDescent="0.25">
      <c r="A1801" s="143" t="str">
        <f t="shared" si="508"/>
        <v>1712.</v>
      </c>
      <c r="B1801" s="81" t="s">
        <v>923</v>
      </c>
      <c r="C1801" s="236">
        <v>1987</v>
      </c>
      <c r="D1801" s="143" t="s">
        <v>3015</v>
      </c>
      <c r="E1801" s="143" t="s">
        <v>3017</v>
      </c>
      <c r="F1801" s="52">
        <v>2</v>
      </c>
      <c r="G1801" s="52">
        <v>1</v>
      </c>
      <c r="H1801" s="10">
        <v>364.6</v>
      </c>
      <c r="I1801" s="145">
        <v>332.1</v>
      </c>
      <c r="J1801" s="10">
        <v>287.5</v>
      </c>
      <c r="K1801" s="5">
        <v>17</v>
      </c>
      <c r="L1801" s="6">
        <f t="shared" si="501"/>
        <v>258804</v>
      </c>
      <c r="M1801" s="6"/>
      <c r="N1801" s="6"/>
      <c r="O1801" s="6"/>
      <c r="P1801" s="145">
        <f t="shared" ref="P1801:P1823" si="509">L1801</f>
        <v>258804</v>
      </c>
      <c r="Q1801" s="42">
        <v>258804</v>
      </c>
      <c r="R1801" s="100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35">
        <v>2025</v>
      </c>
      <c r="AG1801" s="259"/>
      <c r="AH1801" s="53">
        <v>1712</v>
      </c>
      <c r="AI1801" s="29" t="s">
        <v>155</v>
      </c>
      <c r="AJ1801" s="29" t="str">
        <f t="shared" si="502"/>
        <v>1712.</v>
      </c>
      <c r="AL1801" s="29"/>
    </row>
    <row r="1802" spans="1:38" ht="22.5" customHeight="1" x14ac:dyDescent="0.25">
      <c r="A1802" s="143" t="str">
        <f t="shared" si="508"/>
        <v>1713.</v>
      </c>
      <c r="B1802" s="72" t="s">
        <v>109</v>
      </c>
      <c r="C1802" s="52">
        <v>1989</v>
      </c>
      <c r="D1802" s="143" t="s">
        <v>3015</v>
      </c>
      <c r="E1802" s="143" t="s">
        <v>3017</v>
      </c>
      <c r="F1802" s="52">
        <v>2</v>
      </c>
      <c r="G1802" s="52">
        <v>2</v>
      </c>
      <c r="H1802" s="6">
        <v>371.2</v>
      </c>
      <c r="I1802" s="145">
        <v>358.6</v>
      </c>
      <c r="J1802" s="9">
        <v>329.3</v>
      </c>
      <c r="K1802" s="5">
        <v>25</v>
      </c>
      <c r="L1802" s="6">
        <f t="shared" si="501"/>
        <v>925908</v>
      </c>
      <c r="M1802" s="6"/>
      <c r="N1802" s="6"/>
      <c r="O1802" s="6"/>
      <c r="P1802" s="145">
        <f t="shared" si="509"/>
        <v>925908</v>
      </c>
      <c r="Q1802" s="6">
        <v>925908</v>
      </c>
      <c r="R1802" s="101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35">
        <v>2025</v>
      </c>
      <c r="AG1802" s="256"/>
      <c r="AH1802" s="53">
        <v>1713</v>
      </c>
      <c r="AI1802" s="29" t="s">
        <v>155</v>
      </c>
      <c r="AJ1802" s="29" t="str">
        <f t="shared" si="502"/>
        <v>1713.</v>
      </c>
      <c r="AL1802" s="29"/>
    </row>
    <row r="1803" spans="1:38" ht="22.5" customHeight="1" x14ac:dyDescent="0.25">
      <c r="A1803" s="143" t="str">
        <f t="shared" si="508"/>
        <v>1714.</v>
      </c>
      <c r="B1803" s="84" t="s">
        <v>919</v>
      </c>
      <c r="C1803" s="236">
        <v>1988</v>
      </c>
      <c r="D1803" s="237" t="s">
        <v>3015</v>
      </c>
      <c r="E1803" s="143" t="s">
        <v>3016</v>
      </c>
      <c r="F1803" s="236">
        <v>3</v>
      </c>
      <c r="G1803" s="236">
        <v>2</v>
      </c>
      <c r="H1803" s="4">
        <v>839.7</v>
      </c>
      <c r="I1803" s="145">
        <v>743.7</v>
      </c>
      <c r="J1803" s="10">
        <v>743.7</v>
      </c>
      <c r="K1803" s="5">
        <v>18</v>
      </c>
      <c r="L1803" s="6">
        <f t="shared" si="501"/>
        <v>950274</v>
      </c>
      <c r="M1803" s="6"/>
      <c r="N1803" s="6"/>
      <c r="O1803" s="6"/>
      <c r="P1803" s="145">
        <f t="shared" si="509"/>
        <v>950274</v>
      </c>
      <c r="Q1803" s="42">
        <v>950274</v>
      </c>
      <c r="R1803" s="100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35">
        <v>2025</v>
      </c>
      <c r="AG1803" s="259"/>
      <c r="AH1803" s="53">
        <v>1714</v>
      </c>
      <c r="AI1803" s="29" t="s">
        <v>155</v>
      </c>
      <c r="AJ1803" s="29" t="str">
        <f t="shared" si="502"/>
        <v>1714.</v>
      </c>
      <c r="AL1803" s="29"/>
    </row>
    <row r="1804" spans="1:38" ht="22.5" customHeight="1" x14ac:dyDescent="0.25">
      <c r="A1804" s="143" t="str">
        <f t="shared" si="508"/>
        <v>1715.</v>
      </c>
      <c r="B1804" s="81" t="s">
        <v>889</v>
      </c>
      <c r="C1804" s="236">
        <v>1970</v>
      </c>
      <c r="D1804" s="143" t="s">
        <v>3015</v>
      </c>
      <c r="E1804" s="143" t="s">
        <v>3016</v>
      </c>
      <c r="F1804" s="52">
        <v>5</v>
      </c>
      <c r="G1804" s="52">
        <v>4</v>
      </c>
      <c r="H1804" s="10">
        <v>4028.7</v>
      </c>
      <c r="I1804" s="145">
        <v>3656.1</v>
      </c>
      <c r="J1804" s="10">
        <v>3656.1</v>
      </c>
      <c r="K1804" s="5">
        <v>156</v>
      </c>
      <c r="L1804" s="6">
        <f t="shared" si="501"/>
        <v>1432200</v>
      </c>
      <c r="M1804" s="6"/>
      <c r="N1804" s="6"/>
      <c r="O1804" s="6"/>
      <c r="P1804" s="145">
        <f t="shared" si="509"/>
        <v>1432200</v>
      </c>
      <c r="Q1804" s="42">
        <v>1432200</v>
      </c>
      <c r="R1804" s="100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145"/>
      <c r="AE1804" s="42"/>
      <c r="AF1804" s="35">
        <v>2025</v>
      </c>
      <c r="AG1804" s="259"/>
      <c r="AH1804" s="53">
        <v>1715</v>
      </c>
      <c r="AI1804" s="29" t="s">
        <v>155</v>
      </c>
      <c r="AJ1804" s="29" t="str">
        <f t="shared" si="502"/>
        <v>1715.</v>
      </c>
      <c r="AL1804" s="29"/>
    </row>
    <row r="1805" spans="1:38" ht="22.5" customHeight="1" x14ac:dyDescent="0.25">
      <c r="A1805" s="143" t="str">
        <f t="shared" si="508"/>
        <v>1716.</v>
      </c>
      <c r="B1805" s="71" t="s">
        <v>1774</v>
      </c>
      <c r="C1805" s="52">
        <v>1998</v>
      </c>
      <c r="D1805" s="143" t="s">
        <v>3015</v>
      </c>
      <c r="E1805" s="143" t="s">
        <v>3017</v>
      </c>
      <c r="F1805" s="52">
        <v>5</v>
      </c>
      <c r="G1805" s="52">
        <v>8</v>
      </c>
      <c r="H1805" s="6">
        <v>6021.5</v>
      </c>
      <c r="I1805" s="6">
        <v>5361.8</v>
      </c>
      <c r="J1805" s="9">
        <v>5361.8</v>
      </c>
      <c r="K1805" s="5">
        <v>146</v>
      </c>
      <c r="L1805" s="6">
        <f t="shared" si="501"/>
        <v>2011893</v>
      </c>
      <c r="M1805" s="6"/>
      <c r="N1805" s="6"/>
      <c r="O1805" s="6"/>
      <c r="P1805" s="145">
        <f t="shared" si="509"/>
        <v>2011893</v>
      </c>
      <c r="Q1805" s="6">
        <v>2011893</v>
      </c>
      <c r="R1805" s="101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35">
        <v>2025</v>
      </c>
      <c r="AG1805" s="256"/>
      <c r="AH1805" s="53">
        <v>1716</v>
      </c>
      <c r="AI1805" s="29" t="s">
        <v>155</v>
      </c>
      <c r="AJ1805" s="29" t="str">
        <f t="shared" si="502"/>
        <v>1716.</v>
      </c>
      <c r="AL1805" s="29"/>
    </row>
    <row r="1806" spans="1:38" ht="22.5" customHeight="1" x14ac:dyDescent="0.25">
      <c r="A1806" s="143" t="str">
        <f t="shared" si="508"/>
        <v>1717.</v>
      </c>
      <c r="B1806" s="81" t="s">
        <v>2710</v>
      </c>
      <c r="C1806" s="236">
        <v>1957</v>
      </c>
      <c r="D1806" s="143" t="s">
        <v>3015</v>
      </c>
      <c r="E1806" s="143" t="s">
        <v>3017</v>
      </c>
      <c r="F1806" s="52">
        <v>2</v>
      </c>
      <c r="G1806" s="52">
        <v>1</v>
      </c>
      <c r="H1806" s="10">
        <v>449.2</v>
      </c>
      <c r="I1806" s="145">
        <v>414.8</v>
      </c>
      <c r="J1806" s="10">
        <v>414.8</v>
      </c>
      <c r="K1806" s="5">
        <v>19</v>
      </c>
      <c r="L1806" s="6">
        <f t="shared" si="501"/>
        <v>145452</v>
      </c>
      <c r="M1806" s="6"/>
      <c r="N1806" s="6"/>
      <c r="O1806" s="6"/>
      <c r="P1806" s="145">
        <f t="shared" si="509"/>
        <v>145452</v>
      </c>
      <c r="Q1806" s="42">
        <v>145452</v>
      </c>
      <c r="R1806" s="100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35">
        <v>2025</v>
      </c>
      <c r="AG1806" s="259"/>
      <c r="AH1806" s="53">
        <v>1717</v>
      </c>
      <c r="AI1806" s="29" t="s">
        <v>155</v>
      </c>
      <c r="AJ1806" s="29" t="str">
        <f t="shared" si="502"/>
        <v>1717.</v>
      </c>
      <c r="AL1806" s="29"/>
    </row>
    <row r="1807" spans="1:38" ht="22.5" customHeight="1" x14ac:dyDescent="0.25">
      <c r="A1807" s="143" t="str">
        <f t="shared" si="508"/>
        <v>1718.</v>
      </c>
      <c r="B1807" s="71" t="s">
        <v>1767</v>
      </c>
      <c r="C1807" s="236">
        <v>1996</v>
      </c>
      <c r="D1807" s="237" t="s">
        <v>3015</v>
      </c>
      <c r="E1807" s="143" t="s">
        <v>3017</v>
      </c>
      <c r="F1807" s="236">
        <v>5</v>
      </c>
      <c r="G1807" s="236">
        <v>4</v>
      </c>
      <c r="H1807" s="4">
        <v>5229.1000000000004</v>
      </c>
      <c r="I1807" s="10">
        <v>4762.8</v>
      </c>
      <c r="J1807" s="10">
        <v>4762.8</v>
      </c>
      <c r="K1807" s="5">
        <v>126</v>
      </c>
      <c r="L1807" s="6">
        <f t="shared" si="501"/>
        <v>1035216</v>
      </c>
      <c r="M1807" s="6"/>
      <c r="N1807" s="6"/>
      <c r="O1807" s="6"/>
      <c r="P1807" s="145">
        <f t="shared" si="509"/>
        <v>1035216</v>
      </c>
      <c r="Q1807" s="6">
        <v>1035216</v>
      </c>
      <c r="R1807" s="101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35">
        <v>2025</v>
      </c>
      <c r="AG1807" s="256"/>
      <c r="AH1807" s="53">
        <v>1718</v>
      </c>
      <c r="AI1807" s="29" t="s">
        <v>155</v>
      </c>
      <c r="AJ1807" s="29" t="str">
        <f t="shared" si="502"/>
        <v>1718.</v>
      </c>
      <c r="AL1807" s="29"/>
    </row>
    <row r="1808" spans="1:38" ht="22.5" customHeight="1" x14ac:dyDescent="0.25">
      <c r="A1808" s="143" t="str">
        <f t="shared" si="508"/>
        <v>1719.</v>
      </c>
      <c r="B1808" s="71" t="s">
        <v>1768</v>
      </c>
      <c r="C1808" s="236">
        <v>2004</v>
      </c>
      <c r="D1808" s="237" t="s">
        <v>3015</v>
      </c>
      <c r="E1808" s="143" t="s">
        <v>3017</v>
      </c>
      <c r="F1808" s="236">
        <v>5</v>
      </c>
      <c r="G1808" s="236">
        <v>4</v>
      </c>
      <c r="H1808" s="4">
        <v>2309.4</v>
      </c>
      <c r="I1808" s="10">
        <v>2039.7</v>
      </c>
      <c r="J1808" s="10">
        <v>2039.7</v>
      </c>
      <c r="K1808" s="5">
        <v>34</v>
      </c>
      <c r="L1808" s="6">
        <f t="shared" si="501"/>
        <v>7417678</v>
      </c>
      <c r="M1808" s="6"/>
      <c r="N1808" s="6"/>
      <c r="O1808" s="6"/>
      <c r="P1808" s="145">
        <f t="shared" si="509"/>
        <v>7417678</v>
      </c>
      <c r="Q1808" s="6"/>
      <c r="R1808" s="101"/>
      <c r="S1808" s="6"/>
      <c r="T1808" s="6">
        <v>986</v>
      </c>
      <c r="U1808" s="6">
        <f>T1808*7523</f>
        <v>7417678</v>
      </c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35">
        <v>2025</v>
      </c>
      <c r="AG1808" s="259"/>
      <c r="AH1808" s="53">
        <v>1719</v>
      </c>
      <c r="AI1808" s="29" t="s">
        <v>155</v>
      </c>
      <c r="AJ1808" s="29" t="str">
        <f t="shared" si="502"/>
        <v>1719.</v>
      </c>
      <c r="AL1808" s="29"/>
    </row>
    <row r="1809" spans="1:38" ht="22.5" customHeight="1" x14ac:dyDescent="0.25">
      <c r="A1809" s="143" t="str">
        <f t="shared" si="508"/>
        <v>1720.</v>
      </c>
      <c r="B1809" s="81" t="s">
        <v>774</v>
      </c>
      <c r="C1809" s="236">
        <v>1989</v>
      </c>
      <c r="D1809" s="143" t="s">
        <v>3015</v>
      </c>
      <c r="E1809" s="143" t="s">
        <v>3016</v>
      </c>
      <c r="F1809" s="52">
        <v>5</v>
      </c>
      <c r="G1809" s="52">
        <v>6</v>
      </c>
      <c r="H1809" s="10">
        <v>7230.9</v>
      </c>
      <c r="I1809" s="145">
        <v>6417.5</v>
      </c>
      <c r="J1809" s="10">
        <v>6417.5</v>
      </c>
      <c r="K1809" s="5">
        <v>261</v>
      </c>
      <c r="L1809" s="6">
        <f t="shared" si="501"/>
        <v>5766620</v>
      </c>
      <c r="M1809" s="6"/>
      <c r="N1809" s="6"/>
      <c r="O1809" s="6"/>
      <c r="P1809" s="145">
        <f t="shared" si="509"/>
        <v>5766620</v>
      </c>
      <c r="Q1809" s="42">
        <v>5766620</v>
      </c>
      <c r="R1809" s="100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145"/>
      <c r="AE1809" s="42"/>
      <c r="AF1809" s="35">
        <v>2025</v>
      </c>
      <c r="AG1809" s="259"/>
      <c r="AH1809" s="53">
        <v>1720</v>
      </c>
      <c r="AI1809" s="29" t="s">
        <v>155</v>
      </c>
      <c r="AJ1809" s="29" t="str">
        <f t="shared" si="502"/>
        <v>1720.</v>
      </c>
      <c r="AL1809" s="29"/>
    </row>
    <row r="1810" spans="1:38" ht="22.5" customHeight="1" x14ac:dyDescent="0.25">
      <c r="A1810" s="143" t="str">
        <f t="shared" si="508"/>
        <v>1721.</v>
      </c>
      <c r="B1810" s="71" t="s">
        <v>1795</v>
      </c>
      <c r="C1810" s="236">
        <v>1977</v>
      </c>
      <c r="D1810" s="143" t="s">
        <v>3015</v>
      </c>
      <c r="E1810" s="143" t="s">
        <v>3017</v>
      </c>
      <c r="F1810" s="52">
        <v>5</v>
      </c>
      <c r="G1810" s="52">
        <v>6</v>
      </c>
      <c r="H1810" s="10">
        <v>7385.7</v>
      </c>
      <c r="I1810" s="10">
        <v>6897.7</v>
      </c>
      <c r="J1810" s="10">
        <v>6897.7</v>
      </c>
      <c r="K1810" s="5">
        <v>234</v>
      </c>
      <c r="L1810" s="6">
        <f t="shared" si="501"/>
        <v>9976928</v>
      </c>
      <c r="M1810" s="6"/>
      <c r="N1810" s="6"/>
      <c r="O1810" s="6"/>
      <c r="P1810" s="145">
        <f t="shared" si="509"/>
        <v>9976928</v>
      </c>
      <c r="Q1810" s="6">
        <f>3284400+6692528</f>
        <v>9976928</v>
      </c>
      <c r="R1810" s="101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145"/>
      <c r="AE1810" s="4"/>
      <c r="AF1810" s="35">
        <v>2025</v>
      </c>
      <c r="AG1810" s="256"/>
      <c r="AH1810" s="53">
        <v>1721</v>
      </c>
      <c r="AI1810" s="29" t="s">
        <v>155</v>
      </c>
      <c r="AJ1810" s="29" t="str">
        <f t="shared" si="502"/>
        <v>1721.</v>
      </c>
      <c r="AL1810" s="29"/>
    </row>
    <row r="1811" spans="1:38" ht="22.5" customHeight="1" x14ac:dyDescent="0.25">
      <c r="A1811" s="143" t="str">
        <f t="shared" si="508"/>
        <v>1722.</v>
      </c>
      <c r="B1811" s="71" t="s">
        <v>1802</v>
      </c>
      <c r="C1811" s="52">
        <v>1997</v>
      </c>
      <c r="D1811" s="143" t="s">
        <v>3015</v>
      </c>
      <c r="E1811" s="143" t="s">
        <v>3018</v>
      </c>
      <c r="F1811" s="52">
        <v>2</v>
      </c>
      <c r="G1811" s="52">
        <v>1</v>
      </c>
      <c r="H1811" s="6">
        <v>642.4</v>
      </c>
      <c r="I1811" s="6">
        <v>549.1</v>
      </c>
      <c r="J1811" s="9">
        <v>549.1</v>
      </c>
      <c r="K1811" s="5">
        <v>11</v>
      </c>
      <c r="L1811" s="6">
        <f t="shared" si="501"/>
        <v>3671224</v>
      </c>
      <c r="M1811" s="6"/>
      <c r="N1811" s="6"/>
      <c r="O1811" s="6"/>
      <c r="P1811" s="145">
        <f t="shared" si="509"/>
        <v>3671224</v>
      </c>
      <c r="Q1811" s="6"/>
      <c r="R1811" s="101"/>
      <c r="S1811" s="6"/>
      <c r="T1811" s="6">
        <v>488</v>
      </c>
      <c r="U1811" s="6">
        <f>T1811*7523</f>
        <v>3671224</v>
      </c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35">
        <v>2025</v>
      </c>
      <c r="AG1811" s="259"/>
      <c r="AH1811" s="53">
        <v>1722</v>
      </c>
      <c r="AI1811" s="29" t="s">
        <v>155</v>
      </c>
      <c r="AJ1811" s="29" t="str">
        <f t="shared" si="502"/>
        <v>1722.</v>
      </c>
      <c r="AL1811" s="29"/>
    </row>
    <row r="1812" spans="1:38" ht="22.5" customHeight="1" x14ac:dyDescent="0.25">
      <c r="A1812" s="143" t="str">
        <f t="shared" si="508"/>
        <v>1723.</v>
      </c>
      <c r="B1812" s="71" t="s">
        <v>1804</v>
      </c>
      <c r="C1812" s="52">
        <v>1997</v>
      </c>
      <c r="D1812" s="143" t="s">
        <v>3015</v>
      </c>
      <c r="E1812" s="143" t="s">
        <v>3018</v>
      </c>
      <c r="F1812" s="52">
        <v>2</v>
      </c>
      <c r="G1812" s="52">
        <v>1</v>
      </c>
      <c r="H1812" s="6">
        <v>647.6</v>
      </c>
      <c r="I1812" s="6">
        <v>553.79999999999995</v>
      </c>
      <c r="J1812" s="9">
        <v>553.79999999999995</v>
      </c>
      <c r="K1812" s="5">
        <v>8</v>
      </c>
      <c r="L1812" s="6">
        <f t="shared" si="501"/>
        <v>519808</v>
      </c>
      <c r="M1812" s="6"/>
      <c r="N1812" s="6"/>
      <c r="O1812" s="6"/>
      <c r="P1812" s="145">
        <f t="shared" si="509"/>
        <v>519808</v>
      </c>
      <c r="Q1812" s="6">
        <v>519808</v>
      </c>
      <c r="R1812" s="101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35">
        <v>2025</v>
      </c>
      <c r="AG1812" s="256"/>
      <c r="AH1812" s="53">
        <v>1723</v>
      </c>
      <c r="AI1812" s="29" t="s">
        <v>155</v>
      </c>
      <c r="AJ1812" s="29" t="str">
        <f t="shared" si="502"/>
        <v>1723.</v>
      </c>
      <c r="AL1812" s="29"/>
    </row>
    <row r="1813" spans="1:38" ht="22.5" customHeight="1" x14ac:dyDescent="0.25">
      <c r="A1813" s="143" t="str">
        <f t="shared" si="508"/>
        <v>1724.</v>
      </c>
      <c r="B1813" s="71" t="s">
        <v>1805</v>
      </c>
      <c r="C1813" s="52">
        <v>1997</v>
      </c>
      <c r="D1813" s="143" t="s">
        <v>3015</v>
      </c>
      <c r="E1813" s="143" t="s">
        <v>3018</v>
      </c>
      <c r="F1813" s="52">
        <v>2</v>
      </c>
      <c r="G1813" s="52">
        <v>1</v>
      </c>
      <c r="H1813" s="6">
        <v>646</v>
      </c>
      <c r="I1813" s="6">
        <v>552.20000000000005</v>
      </c>
      <c r="J1813" s="9">
        <v>552.20000000000005</v>
      </c>
      <c r="K1813" s="5">
        <v>20</v>
      </c>
      <c r="L1813" s="6">
        <f t="shared" si="501"/>
        <v>147888</v>
      </c>
      <c r="M1813" s="6"/>
      <c r="N1813" s="6"/>
      <c r="O1813" s="6"/>
      <c r="P1813" s="145">
        <f t="shared" si="509"/>
        <v>147888</v>
      </c>
      <c r="Q1813" s="6">
        <v>147888</v>
      </c>
      <c r="R1813" s="101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35">
        <v>2025</v>
      </c>
      <c r="AG1813" s="256"/>
      <c r="AH1813" s="53">
        <v>1724</v>
      </c>
      <c r="AI1813" s="29" t="s">
        <v>155</v>
      </c>
      <c r="AJ1813" s="29" t="str">
        <f t="shared" si="502"/>
        <v>1724.</v>
      </c>
      <c r="AL1813" s="29"/>
    </row>
    <row r="1814" spans="1:38" ht="22.5" customHeight="1" x14ac:dyDescent="0.25">
      <c r="A1814" s="143" t="str">
        <f t="shared" si="508"/>
        <v>1725.</v>
      </c>
      <c r="B1814" s="71" t="s">
        <v>1809</v>
      </c>
      <c r="C1814" s="52">
        <v>1997</v>
      </c>
      <c r="D1814" s="143" t="s">
        <v>3015</v>
      </c>
      <c r="E1814" s="143" t="s">
        <v>3018</v>
      </c>
      <c r="F1814" s="52">
        <v>2</v>
      </c>
      <c r="G1814" s="52">
        <v>1</v>
      </c>
      <c r="H1814" s="6">
        <v>639.70000000000005</v>
      </c>
      <c r="I1814" s="6">
        <v>546.70000000000005</v>
      </c>
      <c r="J1814" s="9">
        <v>546.70000000000005</v>
      </c>
      <c r="K1814" s="5">
        <v>8</v>
      </c>
      <c r="L1814" s="6">
        <f t="shared" si="501"/>
        <v>532896</v>
      </c>
      <c r="M1814" s="6"/>
      <c r="N1814" s="6"/>
      <c r="O1814" s="6"/>
      <c r="P1814" s="145">
        <f t="shared" si="509"/>
        <v>532896</v>
      </c>
      <c r="Q1814" s="6">
        <v>532896</v>
      </c>
      <c r="R1814" s="101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35">
        <v>2025</v>
      </c>
      <c r="AG1814" s="256"/>
      <c r="AH1814" s="53">
        <v>1725</v>
      </c>
      <c r="AI1814" s="29" t="s">
        <v>155</v>
      </c>
      <c r="AJ1814" s="29" t="str">
        <f t="shared" si="502"/>
        <v>1725.</v>
      </c>
      <c r="AL1814" s="29"/>
    </row>
    <row r="1815" spans="1:38" ht="22.5" customHeight="1" x14ac:dyDescent="0.25">
      <c r="A1815" s="143" t="str">
        <f t="shared" si="508"/>
        <v>1726.</v>
      </c>
      <c r="B1815" s="71" t="s">
        <v>1810</v>
      </c>
      <c r="C1815" s="52">
        <v>1997</v>
      </c>
      <c r="D1815" s="143" t="s">
        <v>3015</v>
      </c>
      <c r="E1815" s="143" t="s">
        <v>3018</v>
      </c>
      <c r="F1815" s="52">
        <v>2</v>
      </c>
      <c r="G1815" s="52">
        <v>1</v>
      </c>
      <c r="H1815" s="6">
        <v>639.20000000000005</v>
      </c>
      <c r="I1815" s="6">
        <v>546.29999999999995</v>
      </c>
      <c r="J1815" s="9">
        <v>546.29999999999995</v>
      </c>
      <c r="K1815" s="5">
        <v>14</v>
      </c>
      <c r="L1815" s="6">
        <f t="shared" si="501"/>
        <v>3671224</v>
      </c>
      <c r="M1815" s="6"/>
      <c r="N1815" s="6"/>
      <c r="O1815" s="6"/>
      <c r="P1815" s="145">
        <f t="shared" si="509"/>
        <v>3671224</v>
      </c>
      <c r="Q1815" s="6"/>
      <c r="R1815" s="101"/>
      <c r="S1815" s="6"/>
      <c r="T1815" s="6">
        <v>488</v>
      </c>
      <c r="U1815" s="6">
        <f>T1815*7523</f>
        <v>3671224</v>
      </c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35">
        <v>2025</v>
      </c>
      <c r="AG1815" s="259"/>
      <c r="AH1815" s="53">
        <v>1726</v>
      </c>
      <c r="AI1815" s="29" t="s">
        <v>155</v>
      </c>
      <c r="AJ1815" s="29" t="str">
        <f t="shared" si="502"/>
        <v>1726.</v>
      </c>
      <c r="AL1815" s="29"/>
    </row>
    <row r="1816" spans="1:38" ht="22.5" customHeight="1" x14ac:dyDescent="0.25">
      <c r="A1816" s="143" t="str">
        <f t="shared" si="508"/>
        <v>1727.</v>
      </c>
      <c r="B1816" s="71" t="s">
        <v>1818</v>
      </c>
      <c r="C1816" s="236">
        <v>2001</v>
      </c>
      <c r="D1816" s="237" t="s">
        <v>3015</v>
      </c>
      <c r="E1816" s="143" t="s">
        <v>3017</v>
      </c>
      <c r="F1816" s="236">
        <v>5</v>
      </c>
      <c r="G1816" s="236">
        <v>4</v>
      </c>
      <c r="H1816" s="4">
        <v>5401</v>
      </c>
      <c r="I1816" s="10">
        <v>4980.8</v>
      </c>
      <c r="J1816" s="10">
        <v>4980.8</v>
      </c>
      <c r="K1816" s="5">
        <v>68</v>
      </c>
      <c r="L1816" s="6">
        <f t="shared" si="501"/>
        <v>17304404.599999998</v>
      </c>
      <c r="M1816" s="6"/>
      <c r="N1816" s="6"/>
      <c r="O1816" s="6"/>
      <c r="P1816" s="145">
        <f t="shared" si="509"/>
        <v>17304404.599999998</v>
      </c>
      <c r="Q1816" s="6"/>
      <c r="R1816" s="101"/>
      <c r="S1816" s="6"/>
      <c r="T1816" s="6">
        <v>2300.1999999999998</v>
      </c>
      <c r="U1816" s="6">
        <f>T1816*7523</f>
        <v>17304404.599999998</v>
      </c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35">
        <v>2025</v>
      </c>
      <c r="AG1816" s="259"/>
      <c r="AH1816" s="53">
        <v>1727</v>
      </c>
      <c r="AI1816" s="29" t="s">
        <v>155</v>
      </c>
      <c r="AJ1816" s="29" t="str">
        <f t="shared" si="502"/>
        <v>1727.</v>
      </c>
      <c r="AL1816" s="29"/>
    </row>
    <row r="1817" spans="1:38" ht="22.5" customHeight="1" x14ac:dyDescent="0.25">
      <c r="A1817" s="143" t="str">
        <f t="shared" si="508"/>
        <v>1728.</v>
      </c>
      <c r="B1817" s="71" t="s">
        <v>1829</v>
      </c>
      <c r="C1817" s="236">
        <v>1986</v>
      </c>
      <c r="D1817" s="143" t="s">
        <v>3015</v>
      </c>
      <c r="E1817" s="143" t="s">
        <v>3016</v>
      </c>
      <c r="F1817" s="52">
        <v>5</v>
      </c>
      <c r="G1817" s="52">
        <v>3</v>
      </c>
      <c r="H1817" s="10">
        <v>3724.3</v>
      </c>
      <c r="I1817" s="10">
        <v>3246.1</v>
      </c>
      <c r="J1817" s="10">
        <v>3246.1</v>
      </c>
      <c r="K1817" s="5">
        <v>121</v>
      </c>
      <c r="L1817" s="6">
        <f t="shared" si="501"/>
        <v>1504321</v>
      </c>
      <c r="M1817" s="6"/>
      <c r="N1817" s="6"/>
      <c r="O1817" s="6"/>
      <c r="P1817" s="145">
        <f t="shared" si="509"/>
        <v>1504321</v>
      </c>
      <c r="Q1817" s="6">
        <v>1504321</v>
      </c>
      <c r="R1817" s="101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35">
        <v>2025</v>
      </c>
      <c r="AG1817" s="256"/>
      <c r="AH1817" s="53">
        <v>1728</v>
      </c>
      <c r="AI1817" s="29" t="s">
        <v>155</v>
      </c>
      <c r="AJ1817" s="29" t="str">
        <f t="shared" si="502"/>
        <v>1728.</v>
      </c>
      <c r="AL1817" s="29"/>
    </row>
    <row r="1818" spans="1:38" ht="22.5" customHeight="1" x14ac:dyDescent="0.25">
      <c r="A1818" s="143" t="str">
        <f t="shared" si="508"/>
        <v>1729.</v>
      </c>
      <c r="B1818" s="247" t="s">
        <v>891</v>
      </c>
      <c r="C1818" s="236">
        <v>1970</v>
      </c>
      <c r="D1818" s="237" t="s">
        <v>3015</v>
      </c>
      <c r="E1818" s="143" t="s">
        <v>3017</v>
      </c>
      <c r="F1818" s="236">
        <v>5</v>
      </c>
      <c r="G1818" s="236">
        <v>4</v>
      </c>
      <c r="H1818" s="4">
        <v>3863.2</v>
      </c>
      <c r="I1818" s="145">
        <v>3558.4</v>
      </c>
      <c r="J1818" s="10">
        <v>3558.4</v>
      </c>
      <c r="K1818" s="5">
        <v>143</v>
      </c>
      <c r="L1818" s="6">
        <f t="shared" ref="L1818:L1879" si="510">Q1818+S1818+U1818+W1818+Y1818+AA1818+AD1818+AE1818</f>
        <v>1309068</v>
      </c>
      <c r="M1818" s="6"/>
      <c r="N1818" s="6"/>
      <c r="O1818" s="6"/>
      <c r="P1818" s="145">
        <f t="shared" si="509"/>
        <v>1309068</v>
      </c>
      <c r="Q1818" s="42">
        <v>1309068</v>
      </c>
      <c r="R1818" s="100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35">
        <v>2025</v>
      </c>
      <c r="AG1818" s="259"/>
      <c r="AH1818" s="53">
        <v>1729</v>
      </c>
      <c r="AI1818" s="29" t="s">
        <v>155</v>
      </c>
      <c r="AJ1818" s="29" t="str">
        <f t="shared" ref="AJ1818:AJ1881" si="511">CONCATENATE(AH1818,AI1818)</f>
        <v>1729.</v>
      </c>
      <c r="AL1818" s="29"/>
    </row>
    <row r="1819" spans="1:38" ht="22.5" customHeight="1" x14ac:dyDescent="0.25">
      <c r="A1819" s="143" t="str">
        <f t="shared" si="508"/>
        <v>1730.</v>
      </c>
      <c r="B1819" s="81" t="s">
        <v>2940</v>
      </c>
      <c r="C1819" s="236">
        <v>1965</v>
      </c>
      <c r="D1819" s="143" t="s">
        <v>3015</v>
      </c>
      <c r="E1819" s="143" t="s">
        <v>3016</v>
      </c>
      <c r="F1819" s="52">
        <v>4</v>
      </c>
      <c r="G1819" s="52">
        <v>3</v>
      </c>
      <c r="H1819" s="10">
        <v>2241.5</v>
      </c>
      <c r="I1819" s="145">
        <v>2053</v>
      </c>
      <c r="J1819" s="10">
        <v>2053</v>
      </c>
      <c r="K1819" s="5">
        <v>86</v>
      </c>
      <c r="L1819" s="6">
        <f t="shared" si="510"/>
        <v>924000</v>
      </c>
      <c r="M1819" s="6"/>
      <c r="N1819" s="6"/>
      <c r="O1819" s="6"/>
      <c r="P1819" s="145">
        <f t="shared" si="509"/>
        <v>924000</v>
      </c>
      <c r="Q1819" s="42">
        <v>924000</v>
      </c>
      <c r="R1819" s="100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145"/>
      <c r="AE1819" s="42"/>
      <c r="AF1819" s="35">
        <v>2025</v>
      </c>
      <c r="AG1819" s="259"/>
      <c r="AH1819" s="53">
        <v>1730</v>
      </c>
      <c r="AI1819" s="29" t="s">
        <v>155</v>
      </c>
      <c r="AJ1819" s="29" t="str">
        <f t="shared" si="511"/>
        <v>1730.</v>
      </c>
      <c r="AL1819" s="29"/>
    </row>
    <row r="1820" spans="1:38" ht="22.5" customHeight="1" x14ac:dyDescent="0.25">
      <c r="A1820" s="143" t="str">
        <f t="shared" si="508"/>
        <v>1731.</v>
      </c>
      <c r="B1820" s="81" t="s">
        <v>912</v>
      </c>
      <c r="C1820" s="236">
        <v>1954</v>
      </c>
      <c r="D1820" s="237" t="s">
        <v>3015</v>
      </c>
      <c r="E1820" s="143" t="s">
        <v>3017</v>
      </c>
      <c r="F1820" s="236">
        <v>2</v>
      </c>
      <c r="G1820" s="236">
        <v>2</v>
      </c>
      <c r="H1820" s="4">
        <v>415.6</v>
      </c>
      <c r="I1820" s="145">
        <v>269.39999999999998</v>
      </c>
      <c r="J1820" s="10">
        <v>269.39999999999998</v>
      </c>
      <c r="K1820" s="5">
        <v>12</v>
      </c>
      <c r="L1820" s="6">
        <f t="shared" si="510"/>
        <v>144807</v>
      </c>
      <c r="M1820" s="6"/>
      <c r="N1820" s="6"/>
      <c r="O1820" s="6"/>
      <c r="P1820" s="145">
        <f t="shared" si="509"/>
        <v>144807</v>
      </c>
      <c r="Q1820" s="42">
        <v>144807</v>
      </c>
      <c r="R1820" s="100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35">
        <v>2025</v>
      </c>
      <c r="AG1820" s="259"/>
      <c r="AH1820" s="53">
        <v>1731</v>
      </c>
      <c r="AI1820" s="29" t="s">
        <v>155</v>
      </c>
      <c r="AJ1820" s="29" t="str">
        <f t="shared" si="511"/>
        <v>1731.</v>
      </c>
    </row>
    <row r="1821" spans="1:38" ht="22.5" customHeight="1" x14ac:dyDescent="0.25">
      <c r="A1821" s="143" t="str">
        <f t="shared" si="508"/>
        <v>1732.</v>
      </c>
      <c r="B1821" s="247" t="s">
        <v>900</v>
      </c>
      <c r="C1821" s="52">
        <v>1958</v>
      </c>
      <c r="D1821" s="143" t="s">
        <v>3015</v>
      </c>
      <c r="E1821" s="143" t="s">
        <v>3017</v>
      </c>
      <c r="F1821" s="52">
        <v>3</v>
      </c>
      <c r="G1821" s="52">
        <v>2</v>
      </c>
      <c r="H1821" s="145">
        <v>1239</v>
      </c>
      <c r="I1821" s="145">
        <v>1127.2</v>
      </c>
      <c r="J1821" s="145">
        <v>1127.2</v>
      </c>
      <c r="K1821" s="3">
        <v>43</v>
      </c>
      <c r="L1821" s="6">
        <f t="shared" si="510"/>
        <v>361395</v>
      </c>
      <c r="M1821" s="145"/>
      <c r="N1821" s="145"/>
      <c r="O1821" s="145"/>
      <c r="P1821" s="145">
        <f t="shared" si="509"/>
        <v>361395</v>
      </c>
      <c r="Q1821" s="145"/>
      <c r="R1821" s="3"/>
      <c r="S1821" s="145"/>
      <c r="T1821" s="145"/>
      <c r="U1821" s="145"/>
      <c r="V1821" s="145"/>
      <c r="W1821" s="145"/>
      <c r="X1821" s="145"/>
      <c r="Y1821" s="145"/>
      <c r="Z1821" s="145">
        <v>135</v>
      </c>
      <c r="AA1821" s="145">
        <f>Z1821*2677</f>
        <v>361395</v>
      </c>
      <c r="AB1821" s="145"/>
      <c r="AC1821" s="145"/>
      <c r="AD1821" s="145"/>
      <c r="AE1821" s="1"/>
      <c r="AF1821" s="35">
        <v>2025</v>
      </c>
      <c r="AG1821" s="259"/>
      <c r="AH1821" s="53">
        <v>1732</v>
      </c>
      <c r="AI1821" s="29" t="s">
        <v>155</v>
      </c>
      <c r="AJ1821" s="29" t="str">
        <f t="shared" si="511"/>
        <v>1732.</v>
      </c>
      <c r="AL1821" s="29"/>
    </row>
    <row r="1822" spans="1:38" ht="22.5" customHeight="1" x14ac:dyDescent="0.25">
      <c r="A1822" s="143" t="str">
        <f t="shared" si="508"/>
        <v>1733.</v>
      </c>
      <c r="B1822" s="72" t="s">
        <v>712</v>
      </c>
      <c r="C1822" s="52">
        <v>1962</v>
      </c>
      <c r="D1822" s="143" t="s">
        <v>3015</v>
      </c>
      <c r="E1822" s="143" t="s">
        <v>3017</v>
      </c>
      <c r="F1822" s="52">
        <v>3</v>
      </c>
      <c r="G1822" s="52">
        <v>2</v>
      </c>
      <c r="H1822" s="6">
        <v>1020.5</v>
      </c>
      <c r="I1822" s="145">
        <v>946.7</v>
      </c>
      <c r="J1822" s="9">
        <v>946.7</v>
      </c>
      <c r="K1822" s="5">
        <v>46</v>
      </c>
      <c r="L1822" s="6">
        <f t="shared" si="510"/>
        <v>200060</v>
      </c>
      <c r="M1822" s="6"/>
      <c r="N1822" s="6"/>
      <c r="O1822" s="6"/>
      <c r="P1822" s="145">
        <f t="shared" si="509"/>
        <v>200060</v>
      </c>
      <c r="Q1822" s="6">
        <v>200060</v>
      </c>
      <c r="R1822" s="101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35">
        <v>2025</v>
      </c>
      <c r="AG1822" s="256"/>
      <c r="AH1822" s="53">
        <v>1733</v>
      </c>
      <c r="AI1822" s="29" t="s">
        <v>155</v>
      </c>
      <c r="AJ1822" s="29" t="str">
        <f t="shared" si="511"/>
        <v>1733.</v>
      </c>
      <c r="AL1822" s="29"/>
    </row>
    <row r="1823" spans="1:38" ht="22.5" customHeight="1" x14ac:dyDescent="0.25">
      <c r="A1823" s="143" t="str">
        <f t="shared" si="508"/>
        <v>1734.</v>
      </c>
      <c r="B1823" s="81" t="s">
        <v>860</v>
      </c>
      <c r="C1823" s="236">
        <v>1959</v>
      </c>
      <c r="D1823" s="143" t="s">
        <v>3015</v>
      </c>
      <c r="E1823" s="143" t="s">
        <v>3017</v>
      </c>
      <c r="F1823" s="52">
        <v>3</v>
      </c>
      <c r="G1823" s="52">
        <v>2</v>
      </c>
      <c r="H1823" s="10">
        <v>1097.7</v>
      </c>
      <c r="I1823" s="145">
        <v>983.5</v>
      </c>
      <c r="J1823" s="10">
        <v>983.5</v>
      </c>
      <c r="K1823" s="5">
        <v>35</v>
      </c>
      <c r="L1823" s="6">
        <f t="shared" si="510"/>
        <v>225216</v>
      </c>
      <c r="M1823" s="6"/>
      <c r="N1823" s="6"/>
      <c r="O1823" s="6"/>
      <c r="P1823" s="145">
        <f t="shared" si="509"/>
        <v>225216</v>
      </c>
      <c r="Q1823" s="42">
        <v>225216</v>
      </c>
      <c r="R1823" s="100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35">
        <v>2025</v>
      </c>
      <c r="AG1823" s="259"/>
      <c r="AH1823" s="53">
        <v>1734</v>
      </c>
      <c r="AI1823" s="29" t="s">
        <v>155</v>
      </c>
      <c r="AJ1823" s="29" t="str">
        <f t="shared" si="511"/>
        <v>1734.</v>
      </c>
      <c r="AL1823" s="29"/>
    </row>
    <row r="1824" spans="1:38" ht="22.5" customHeight="1" x14ac:dyDescent="0.25">
      <c r="A1824" s="143" t="str">
        <f t="shared" si="508"/>
        <v>1735.</v>
      </c>
      <c r="B1824" s="72" t="s">
        <v>102</v>
      </c>
      <c r="C1824" s="52">
        <v>1958</v>
      </c>
      <c r="D1824" s="143" t="s">
        <v>3015</v>
      </c>
      <c r="E1824" s="143" t="s">
        <v>3017</v>
      </c>
      <c r="F1824" s="52">
        <v>2</v>
      </c>
      <c r="G1824" s="52">
        <v>2</v>
      </c>
      <c r="H1824" s="6">
        <v>789.2</v>
      </c>
      <c r="I1824" s="145">
        <v>647.4</v>
      </c>
      <c r="J1824" s="9">
        <v>647.4</v>
      </c>
      <c r="K1824" s="5">
        <v>23</v>
      </c>
      <c r="L1824" s="6">
        <f t="shared" si="510"/>
        <v>2599040</v>
      </c>
      <c r="M1824" s="6"/>
      <c r="N1824" s="6"/>
      <c r="O1824" s="6"/>
      <c r="P1824" s="145">
        <f t="shared" ref="P1824:P1855" si="512">L1824</f>
        <v>2599040</v>
      </c>
      <c r="Q1824" s="6">
        <v>2599040</v>
      </c>
      <c r="R1824" s="101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35">
        <v>2025</v>
      </c>
      <c r="AG1824" s="256"/>
      <c r="AH1824" s="53">
        <v>1735</v>
      </c>
      <c r="AI1824" s="29" t="s">
        <v>155</v>
      </c>
      <c r="AJ1824" s="29" t="str">
        <f t="shared" si="511"/>
        <v>1735.</v>
      </c>
      <c r="AL1824" s="29"/>
    </row>
    <row r="1825" spans="1:38" ht="22.5" customHeight="1" x14ac:dyDescent="0.25">
      <c r="A1825" s="143" t="str">
        <f t="shared" si="508"/>
        <v>1736.</v>
      </c>
      <c r="B1825" s="81" t="s">
        <v>773</v>
      </c>
      <c r="C1825" s="236">
        <v>1955</v>
      </c>
      <c r="D1825" s="143" t="s">
        <v>3015</v>
      </c>
      <c r="E1825" s="143" t="s">
        <v>3017</v>
      </c>
      <c r="F1825" s="52">
        <v>2</v>
      </c>
      <c r="G1825" s="52">
        <v>1</v>
      </c>
      <c r="H1825" s="10">
        <v>280</v>
      </c>
      <c r="I1825" s="145">
        <v>260</v>
      </c>
      <c r="J1825" s="10">
        <v>260</v>
      </c>
      <c r="K1825" s="5">
        <v>8</v>
      </c>
      <c r="L1825" s="6">
        <f t="shared" si="510"/>
        <v>836566</v>
      </c>
      <c r="M1825" s="6"/>
      <c r="N1825" s="6"/>
      <c r="O1825" s="6"/>
      <c r="P1825" s="145">
        <f t="shared" si="512"/>
        <v>836566</v>
      </c>
      <c r="Q1825" s="42">
        <v>836566</v>
      </c>
      <c r="R1825" s="100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35">
        <v>2025</v>
      </c>
      <c r="AG1825" s="259"/>
      <c r="AH1825" s="53">
        <v>1736</v>
      </c>
      <c r="AI1825" s="29" t="s">
        <v>155</v>
      </c>
      <c r="AJ1825" s="29" t="str">
        <f t="shared" si="511"/>
        <v>1736.</v>
      </c>
    </row>
    <row r="1826" spans="1:38" ht="22.5" customHeight="1" x14ac:dyDescent="0.25">
      <c r="A1826" s="143" t="str">
        <f t="shared" si="508"/>
        <v>1737.</v>
      </c>
      <c r="B1826" s="247" t="s">
        <v>150</v>
      </c>
      <c r="C1826" s="236">
        <v>1974</v>
      </c>
      <c r="D1826" s="237" t="s">
        <v>3015</v>
      </c>
      <c r="E1826" s="143" t="s">
        <v>3017</v>
      </c>
      <c r="F1826" s="236">
        <v>2</v>
      </c>
      <c r="G1826" s="236">
        <v>2</v>
      </c>
      <c r="H1826" s="4">
        <v>721.5</v>
      </c>
      <c r="I1826" s="145">
        <v>676.3</v>
      </c>
      <c r="J1826" s="10">
        <v>676.3</v>
      </c>
      <c r="K1826" s="5">
        <v>42</v>
      </c>
      <c r="L1826" s="6">
        <f t="shared" si="510"/>
        <v>2696504</v>
      </c>
      <c r="M1826" s="6"/>
      <c r="N1826" s="6"/>
      <c r="O1826" s="6"/>
      <c r="P1826" s="145">
        <f t="shared" si="512"/>
        <v>2696504</v>
      </c>
      <c r="Q1826" s="42">
        <v>2696504</v>
      </c>
      <c r="R1826" s="100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35">
        <v>2025</v>
      </c>
      <c r="AG1826" s="259"/>
      <c r="AH1826" s="53">
        <v>1737</v>
      </c>
      <c r="AI1826" s="29" t="s">
        <v>155</v>
      </c>
      <c r="AJ1826" s="29" t="str">
        <f t="shared" si="511"/>
        <v>1737.</v>
      </c>
      <c r="AL1826" s="29"/>
    </row>
    <row r="1827" spans="1:38" ht="22.5" customHeight="1" x14ac:dyDescent="0.25">
      <c r="A1827" s="143" t="str">
        <f t="shared" si="508"/>
        <v>1738.</v>
      </c>
      <c r="B1827" s="72" t="s">
        <v>101</v>
      </c>
      <c r="C1827" s="52">
        <v>1969</v>
      </c>
      <c r="D1827" s="143" t="s">
        <v>3015</v>
      </c>
      <c r="E1827" s="143" t="s">
        <v>3017</v>
      </c>
      <c r="F1827" s="52">
        <v>2</v>
      </c>
      <c r="G1827" s="52">
        <v>2</v>
      </c>
      <c r="H1827" s="6">
        <v>588.29999999999995</v>
      </c>
      <c r="I1827" s="145">
        <v>538.79999999999995</v>
      </c>
      <c r="J1827" s="9">
        <v>538.79999999999995</v>
      </c>
      <c r="K1827" s="5">
        <v>12</v>
      </c>
      <c r="L1827" s="6">
        <f t="shared" si="510"/>
        <v>57160</v>
      </c>
      <c r="M1827" s="6"/>
      <c r="N1827" s="6"/>
      <c r="O1827" s="6"/>
      <c r="P1827" s="145">
        <f t="shared" si="512"/>
        <v>57160</v>
      </c>
      <c r="Q1827" s="6">
        <v>57160</v>
      </c>
      <c r="R1827" s="101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35">
        <v>2025</v>
      </c>
      <c r="AG1827" s="256"/>
      <c r="AH1827" s="53">
        <v>1738</v>
      </c>
      <c r="AI1827" s="29" t="s">
        <v>155</v>
      </c>
      <c r="AJ1827" s="29" t="str">
        <f t="shared" si="511"/>
        <v>1738.</v>
      </c>
      <c r="AL1827" s="29"/>
    </row>
    <row r="1828" spans="1:38" ht="22.5" customHeight="1" x14ac:dyDescent="0.25">
      <c r="A1828" s="143" t="str">
        <f t="shared" si="508"/>
        <v>1739.</v>
      </c>
      <c r="B1828" s="72" t="s">
        <v>708</v>
      </c>
      <c r="C1828" s="52">
        <v>1980</v>
      </c>
      <c r="D1828" s="143" t="s">
        <v>3015</v>
      </c>
      <c r="E1828" s="143" t="s">
        <v>3017</v>
      </c>
      <c r="F1828" s="52">
        <v>2</v>
      </c>
      <c r="G1828" s="52">
        <v>2</v>
      </c>
      <c r="H1828" s="6">
        <v>813.3</v>
      </c>
      <c r="I1828" s="145">
        <v>754.6</v>
      </c>
      <c r="J1828" s="9">
        <v>754.6</v>
      </c>
      <c r="K1828" s="5">
        <v>16</v>
      </c>
      <c r="L1828" s="6">
        <f t="shared" si="510"/>
        <v>141471</v>
      </c>
      <c r="M1828" s="6"/>
      <c r="N1828" s="6"/>
      <c r="O1828" s="6"/>
      <c r="P1828" s="145">
        <f t="shared" si="512"/>
        <v>141471</v>
      </c>
      <c r="Q1828" s="6">
        <v>141471</v>
      </c>
      <c r="R1828" s="101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35">
        <v>2025</v>
      </c>
      <c r="AG1828" s="256"/>
      <c r="AH1828" s="53">
        <v>1739</v>
      </c>
      <c r="AI1828" s="29" t="s">
        <v>155</v>
      </c>
      <c r="AJ1828" s="29" t="str">
        <f t="shared" si="511"/>
        <v>1739.</v>
      </c>
      <c r="AL1828" s="29"/>
    </row>
    <row r="1829" spans="1:38" ht="22.5" customHeight="1" x14ac:dyDescent="0.25">
      <c r="A1829" s="143" t="str">
        <f t="shared" si="508"/>
        <v>1740.</v>
      </c>
      <c r="B1829" s="84" t="s">
        <v>911</v>
      </c>
      <c r="C1829" s="52">
        <v>1956</v>
      </c>
      <c r="D1829" s="143" t="s">
        <v>3015</v>
      </c>
      <c r="E1829" s="143" t="s">
        <v>3017</v>
      </c>
      <c r="F1829" s="52">
        <v>2</v>
      </c>
      <c r="G1829" s="52">
        <v>2</v>
      </c>
      <c r="H1829" s="145">
        <v>657.2</v>
      </c>
      <c r="I1829" s="145">
        <v>492.3</v>
      </c>
      <c r="J1829" s="145">
        <v>269.39999999999998</v>
      </c>
      <c r="K1829" s="3">
        <v>12</v>
      </c>
      <c r="L1829" s="6">
        <f t="shared" si="510"/>
        <v>268047</v>
      </c>
      <c r="M1829" s="145"/>
      <c r="N1829" s="145"/>
      <c r="O1829" s="145"/>
      <c r="P1829" s="145">
        <f t="shared" si="512"/>
        <v>268047</v>
      </c>
      <c r="Q1829" s="145">
        <v>268047</v>
      </c>
      <c r="R1829" s="3"/>
      <c r="S1829" s="145"/>
      <c r="T1829" s="145"/>
      <c r="U1829" s="145"/>
      <c r="V1829" s="145"/>
      <c r="W1829" s="145"/>
      <c r="X1829" s="145"/>
      <c r="Y1829" s="145"/>
      <c r="Z1829" s="145"/>
      <c r="AA1829" s="145"/>
      <c r="AB1829" s="145"/>
      <c r="AC1829" s="145"/>
      <c r="AD1829" s="145"/>
      <c r="AE1829" s="145"/>
      <c r="AF1829" s="35">
        <v>2025</v>
      </c>
      <c r="AG1829" s="262"/>
      <c r="AH1829" s="53">
        <v>1740</v>
      </c>
      <c r="AI1829" s="29" t="s">
        <v>155</v>
      </c>
      <c r="AJ1829" s="29" t="str">
        <f t="shared" si="511"/>
        <v>1740.</v>
      </c>
      <c r="AL1829" s="29"/>
    </row>
    <row r="1830" spans="1:38" ht="22.5" customHeight="1" x14ac:dyDescent="0.25">
      <c r="A1830" s="143" t="str">
        <f t="shared" si="508"/>
        <v>1741.</v>
      </c>
      <c r="B1830" s="72" t="s">
        <v>731</v>
      </c>
      <c r="C1830" s="52">
        <v>1959</v>
      </c>
      <c r="D1830" s="143" t="s">
        <v>3015</v>
      </c>
      <c r="E1830" s="143" t="s">
        <v>3017</v>
      </c>
      <c r="F1830" s="52">
        <v>2</v>
      </c>
      <c r="G1830" s="52">
        <v>1</v>
      </c>
      <c r="H1830" s="6">
        <v>296.8</v>
      </c>
      <c r="I1830" s="145">
        <v>237</v>
      </c>
      <c r="J1830" s="9">
        <v>237</v>
      </c>
      <c r="K1830" s="5">
        <v>8</v>
      </c>
      <c r="L1830" s="6">
        <f t="shared" si="510"/>
        <v>234600</v>
      </c>
      <c r="M1830" s="6"/>
      <c r="N1830" s="6"/>
      <c r="O1830" s="6"/>
      <c r="P1830" s="145">
        <f t="shared" si="512"/>
        <v>234600</v>
      </c>
      <c r="Q1830" s="6">
        <v>234600</v>
      </c>
      <c r="R1830" s="101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35">
        <v>2025</v>
      </c>
      <c r="AG1830" s="256"/>
      <c r="AH1830" s="53">
        <v>1741</v>
      </c>
      <c r="AI1830" s="29" t="s">
        <v>155</v>
      </c>
      <c r="AJ1830" s="29" t="str">
        <f t="shared" si="511"/>
        <v>1741.</v>
      </c>
      <c r="AL1830" s="29"/>
    </row>
    <row r="1831" spans="1:38" ht="22.5" customHeight="1" x14ac:dyDescent="0.25">
      <c r="A1831" s="143" t="str">
        <f t="shared" si="508"/>
        <v>1742.</v>
      </c>
      <c r="B1831" s="71" t="s">
        <v>1798</v>
      </c>
      <c r="C1831" s="236">
        <v>1980</v>
      </c>
      <c r="D1831" s="237" t="s">
        <v>3015</v>
      </c>
      <c r="E1831" s="143" t="s">
        <v>3017</v>
      </c>
      <c r="F1831" s="236">
        <v>5</v>
      </c>
      <c r="G1831" s="236">
        <v>6</v>
      </c>
      <c r="H1831" s="4">
        <v>4944.3999999999996</v>
      </c>
      <c r="I1831" s="10">
        <v>4407.8999999999996</v>
      </c>
      <c r="J1831" s="10">
        <v>4407.8999999999996</v>
      </c>
      <c r="K1831" s="5">
        <v>191</v>
      </c>
      <c r="L1831" s="6">
        <f t="shared" si="510"/>
        <v>3096720</v>
      </c>
      <c r="M1831" s="6"/>
      <c r="N1831" s="6"/>
      <c r="O1831" s="6"/>
      <c r="P1831" s="145">
        <f t="shared" si="512"/>
        <v>3096720</v>
      </c>
      <c r="Q1831" s="6">
        <v>3096720</v>
      </c>
      <c r="R1831" s="101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35">
        <v>2025</v>
      </c>
      <c r="AG1831" s="256"/>
      <c r="AH1831" s="53">
        <v>1742</v>
      </c>
      <c r="AI1831" s="29" t="s">
        <v>155</v>
      </c>
      <c r="AJ1831" s="29" t="str">
        <f t="shared" si="511"/>
        <v>1742.</v>
      </c>
      <c r="AL1831" s="29"/>
    </row>
    <row r="1832" spans="1:38" ht="22.5" customHeight="1" x14ac:dyDescent="0.25">
      <c r="A1832" s="143" t="str">
        <f t="shared" si="508"/>
        <v>1743.</v>
      </c>
      <c r="B1832" s="72" t="s">
        <v>717</v>
      </c>
      <c r="C1832" s="52">
        <v>1969</v>
      </c>
      <c r="D1832" s="143" t="s">
        <v>3015</v>
      </c>
      <c r="E1832" s="143" t="s">
        <v>3017</v>
      </c>
      <c r="F1832" s="52">
        <v>2</v>
      </c>
      <c r="G1832" s="52">
        <v>2</v>
      </c>
      <c r="H1832" s="6">
        <v>565.70000000000005</v>
      </c>
      <c r="I1832" s="145">
        <v>514.70000000000005</v>
      </c>
      <c r="J1832" s="9">
        <v>514.70000000000005</v>
      </c>
      <c r="K1832" s="5">
        <v>12</v>
      </c>
      <c r="L1832" s="6">
        <f t="shared" si="510"/>
        <v>856871</v>
      </c>
      <c r="M1832" s="6"/>
      <c r="N1832" s="6"/>
      <c r="O1832" s="6"/>
      <c r="P1832" s="145">
        <f t="shared" si="512"/>
        <v>856871</v>
      </c>
      <c r="Q1832" s="6">
        <v>856871</v>
      </c>
      <c r="R1832" s="101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145"/>
      <c r="AE1832" s="6"/>
      <c r="AF1832" s="35">
        <v>2025</v>
      </c>
      <c r="AG1832" s="256"/>
      <c r="AH1832" s="53">
        <v>1743</v>
      </c>
      <c r="AI1832" s="29" t="s">
        <v>155</v>
      </c>
      <c r="AJ1832" s="29" t="str">
        <f t="shared" si="511"/>
        <v>1743.</v>
      </c>
      <c r="AL1832" s="29"/>
    </row>
    <row r="1833" spans="1:38" ht="22.5" customHeight="1" x14ac:dyDescent="0.25">
      <c r="A1833" s="143" t="str">
        <f t="shared" si="508"/>
        <v>1744.</v>
      </c>
      <c r="B1833" s="247" t="s">
        <v>1117</v>
      </c>
      <c r="C1833" s="52">
        <v>1964</v>
      </c>
      <c r="D1833" s="143" t="s">
        <v>3015</v>
      </c>
      <c r="E1833" s="143" t="s">
        <v>3017</v>
      </c>
      <c r="F1833" s="52">
        <v>2</v>
      </c>
      <c r="G1833" s="52">
        <v>2</v>
      </c>
      <c r="H1833" s="145">
        <v>542.6</v>
      </c>
      <c r="I1833" s="145">
        <v>479</v>
      </c>
      <c r="J1833" s="145">
        <v>479</v>
      </c>
      <c r="K1833" s="3">
        <v>12</v>
      </c>
      <c r="L1833" s="6">
        <f t="shared" si="510"/>
        <v>114320</v>
      </c>
      <c r="M1833" s="145"/>
      <c r="N1833" s="145"/>
      <c r="O1833" s="145"/>
      <c r="P1833" s="145">
        <f t="shared" si="512"/>
        <v>114320</v>
      </c>
      <c r="Q1833" s="145">
        <v>114320</v>
      </c>
      <c r="R1833" s="3"/>
      <c r="S1833" s="145"/>
      <c r="T1833" s="145"/>
      <c r="U1833" s="145"/>
      <c r="V1833" s="145"/>
      <c r="W1833" s="145"/>
      <c r="X1833" s="145"/>
      <c r="Y1833" s="145"/>
      <c r="Z1833" s="145"/>
      <c r="AA1833" s="145"/>
      <c r="AB1833" s="145"/>
      <c r="AC1833" s="145"/>
      <c r="AD1833" s="145"/>
      <c r="AE1833" s="145"/>
      <c r="AF1833" s="35">
        <v>2025</v>
      </c>
      <c r="AG1833" s="262"/>
      <c r="AH1833" s="53">
        <v>1744</v>
      </c>
      <c r="AI1833" s="29" t="s">
        <v>155</v>
      </c>
      <c r="AJ1833" s="29" t="str">
        <f t="shared" si="511"/>
        <v>1744.</v>
      </c>
      <c r="AL1833" s="29"/>
    </row>
    <row r="1834" spans="1:38" ht="22.5" customHeight="1" x14ac:dyDescent="0.25">
      <c r="A1834" s="143" t="str">
        <f t="shared" si="508"/>
        <v>1745.</v>
      </c>
      <c r="B1834" s="72" t="s">
        <v>723</v>
      </c>
      <c r="C1834" s="52">
        <v>1967</v>
      </c>
      <c r="D1834" s="143" t="s">
        <v>3015</v>
      </c>
      <c r="E1834" s="143" t="s">
        <v>3017</v>
      </c>
      <c r="F1834" s="52">
        <v>5</v>
      </c>
      <c r="G1834" s="52">
        <v>4</v>
      </c>
      <c r="H1834" s="6">
        <v>3518.1</v>
      </c>
      <c r="I1834" s="145">
        <v>3110</v>
      </c>
      <c r="J1834" s="9">
        <v>3110</v>
      </c>
      <c r="K1834" s="5">
        <v>99</v>
      </c>
      <c r="L1834" s="6">
        <f t="shared" si="510"/>
        <v>7309330</v>
      </c>
      <c r="M1834" s="6"/>
      <c r="N1834" s="6"/>
      <c r="O1834" s="6"/>
      <c r="P1834" s="145">
        <f t="shared" si="512"/>
        <v>7309330</v>
      </c>
      <c r="Q1834" s="6">
        <f>1965054+5344276</f>
        <v>7309330</v>
      </c>
      <c r="R1834" s="101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35">
        <v>2025</v>
      </c>
      <c r="AG1834" s="256"/>
      <c r="AH1834" s="53">
        <v>1745</v>
      </c>
      <c r="AI1834" s="29" t="s">
        <v>155</v>
      </c>
      <c r="AJ1834" s="29" t="str">
        <f t="shared" si="511"/>
        <v>1745.</v>
      </c>
      <c r="AL1834" s="29"/>
    </row>
    <row r="1835" spans="1:38" ht="22.5" customHeight="1" x14ac:dyDescent="0.25">
      <c r="A1835" s="143" t="str">
        <f t="shared" si="508"/>
        <v>1746.</v>
      </c>
      <c r="B1835" s="81" t="s">
        <v>864</v>
      </c>
      <c r="C1835" s="236">
        <v>1964</v>
      </c>
      <c r="D1835" s="143" t="s">
        <v>3015</v>
      </c>
      <c r="E1835" s="143" t="s">
        <v>3017</v>
      </c>
      <c r="F1835" s="52">
        <v>4</v>
      </c>
      <c r="G1835" s="52">
        <v>3</v>
      </c>
      <c r="H1835" s="10">
        <v>2388.9</v>
      </c>
      <c r="I1835" s="145">
        <v>2388.9</v>
      </c>
      <c r="J1835" s="10">
        <v>2304.1</v>
      </c>
      <c r="K1835" s="5">
        <v>26</v>
      </c>
      <c r="L1835" s="6">
        <f t="shared" si="510"/>
        <v>5267117</v>
      </c>
      <c r="M1835" s="6"/>
      <c r="N1835" s="6"/>
      <c r="O1835" s="6"/>
      <c r="P1835" s="145">
        <f t="shared" si="512"/>
        <v>5267117</v>
      </c>
      <c r="Q1835" s="42">
        <v>5267117</v>
      </c>
      <c r="R1835" s="100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35">
        <v>2025</v>
      </c>
      <c r="AG1835" s="259"/>
      <c r="AH1835" s="53">
        <v>1746</v>
      </c>
      <c r="AI1835" s="29" t="s">
        <v>155</v>
      </c>
      <c r="AJ1835" s="29" t="str">
        <f t="shared" si="511"/>
        <v>1746.</v>
      </c>
      <c r="AL1835" s="29"/>
    </row>
    <row r="1836" spans="1:38" ht="22.5" customHeight="1" x14ac:dyDescent="0.25">
      <c r="A1836" s="143" t="str">
        <f t="shared" si="508"/>
        <v>1747.</v>
      </c>
      <c r="B1836" s="71" t="s">
        <v>1817</v>
      </c>
      <c r="C1836" s="236">
        <v>2007</v>
      </c>
      <c r="D1836" s="237" t="s">
        <v>3015</v>
      </c>
      <c r="E1836" s="143" t="s">
        <v>3017</v>
      </c>
      <c r="F1836" s="236">
        <v>5</v>
      </c>
      <c r="G1836" s="236">
        <v>6</v>
      </c>
      <c r="H1836" s="4">
        <v>4628.8</v>
      </c>
      <c r="I1836" s="10">
        <v>4124.3999999999996</v>
      </c>
      <c r="J1836" s="10">
        <v>4124.3999999999996</v>
      </c>
      <c r="K1836" s="5">
        <v>91</v>
      </c>
      <c r="L1836" s="6">
        <f t="shared" si="510"/>
        <v>12412950</v>
      </c>
      <c r="M1836" s="6"/>
      <c r="N1836" s="6"/>
      <c r="O1836" s="6"/>
      <c r="P1836" s="145">
        <f t="shared" si="512"/>
        <v>12412950</v>
      </c>
      <c r="Q1836" s="6"/>
      <c r="R1836" s="101"/>
      <c r="S1836" s="6"/>
      <c r="T1836" s="6">
        <v>1650</v>
      </c>
      <c r="U1836" s="6">
        <f>T1836*7523</f>
        <v>12412950</v>
      </c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35">
        <v>2025</v>
      </c>
      <c r="AG1836" s="259"/>
      <c r="AH1836" s="53">
        <v>1747</v>
      </c>
      <c r="AI1836" s="29" t="s">
        <v>155</v>
      </c>
      <c r="AJ1836" s="29" t="str">
        <f t="shared" si="511"/>
        <v>1747.</v>
      </c>
      <c r="AL1836" s="29"/>
    </row>
    <row r="1837" spans="1:38" ht="22.5" customHeight="1" x14ac:dyDescent="0.25">
      <c r="A1837" s="143" t="str">
        <f t="shared" si="508"/>
        <v>1748.</v>
      </c>
      <c r="B1837" s="72" t="s">
        <v>725</v>
      </c>
      <c r="C1837" s="52">
        <v>1970</v>
      </c>
      <c r="D1837" s="143" t="s">
        <v>3015</v>
      </c>
      <c r="E1837" s="143" t="s">
        <v>3017</v>
      </c>
      <c r="F1837" s="52">
        <v>2</v>
      </c>
      <c r="G1837" s="52">
        <v>2</v>
      </c>
      <c r="H1837" s="6">
        <v>566.20000000000005</v>
      </c>
      <c r="I1837" s="145">
        <v>520.79999999999995</v>
      </c>
      <c r="J1837" s="9">
        <v>520.79999999999995</v>
      </c>
      <c r="K1837" s="5">
        <v>12</v>
      </c>
      <c r="L1837" s="6">
        <f t="shared" si="510"/>
        <v>441309</v>
      </c>
      <c r="M1837" s="6"/>
      <c r="N1837" s="6"/>
      <c r="O1837" s="6"/>
      <c r="P1837" s="145">
        <f t="shared" si="512"/>
        <v>441309</v>
      </c>
      <c r="Q1837" s="6">
        <f>253368+187941</f>
        <v>441309</v>
      </c>
      <c r="R1837" s="101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35">
        <v>2025</v>
      </c>
      <c r="AG1837" s="256"/>
      <c r="AH1837" s="53">
        <v>1748</v>
      </c>
      <c r="AI1837" s="29" t="s">
        <v>155</v>
      </c>
      <c r="AJ1837" s="29" t="str">
        <f t="shared" si="511"/>
        <v>1748.</v>
      </c>
      <c r="AL1837" s="29"/>
    </row>
    <row r="1838" spans="1:38" ht="22.5" customHeight="1" x14ac:dyDescent="0.25">
      <c r="A1838" s="143" t="str">
        <f t="shared" si="508"/>
        <v>1749.</v>
      </c>
      <c r="B1838" s="247" t="s">
        <v>907</v>
      </c>
      <c r="C1838" s="236">
        <v>1972</v>
      </c>
      <c r="D1838" s="237" t="s">
        <v>3015</v>
      </c>
      <c r="E1838" s="143" t="s">
        <v>3017</v>
      </c>
      <c r="F1838" s="236">
        <v>2</v>
      </c>
      <c r="G1838" s="236">
        <v>2</v>
      </c>
      <c r="H1838" s="4">
        <v>557.69000000000005</v>
      </c>
      <c r="I1838" s="145">
        <v>508.79</v>
      </c>
      <c r="J1838" s="10">
        <v>508.79</v>
      </c>
      <c r="K1838" s="5">
        <v>12</v>
      </c>
      <c r="L1838" s="6">
        <f t="shared" si="510"/>
        <v>253368</v>
      </c>
      <c r="M1838" s="6"/>
      <c r="N1838" s="6"/>
      <c r="O1838" s="6"/>
      <c r="P1838" s="145">
        <f t="shared" si="512"/>
        <v>253368</v>
      </c>
      <c r="Q1838" s="42">
        <v>253368</v>
      </c>
      <c r="R1838" s="100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35">
        <v>2025</v>
      </c>
      <c r="AG1838" s="259"/>
      <c r="AH1838" s="53">
        <v>1749</v>
      </c>
      <c r="AI1838" s="29" t="s">
        <v>155</v>
      </c>
      <c r="AJ1838" s="29" t="str">
        <f t="shared" si="511"/>
        <v>1749.</v>
      </c>
      <c r="AL1838" s="29"/>
    </row>
    <row r="1839" spans="1:38" ht="22.5" customHeight="1" x14ac:dyDescent="0.25">
      <c r="A1839" s="143" t="str">
        <f t="shared" si="508"/>
        <v>1750.</v>
      </c>
      <c r="B1839" s="72" t="s">
        <v>736</v>
      </c>
      <c r="C1839" s="52">
        <v>1960</v>
      </c>
      <c r="D1839" s="143" t="s">
        <v>3015</v>
      </c>
      <c r="E1839" s="143" t="s">
        <v>3017</v>
      </c>
      <c r="F1839" s="52">
        <v>2</v>
      </c>
      <c r="G1839" s="52">
        <v>1</v>
      </c>
      <c r="H1839" s="6">
        <v>298.5</v>
      </c>
      <c r="I1839" s="145">
        <v>277.10000000000002</v>
      </c>
      <c r="J1839" s="9">
        <v>277.10000000000002</v>
      </c>
      <c r="K1839" s="5">
        <v>8</v>
      </c>
      <c r="L1839" s="6">
        <f t="shared" si="510"/>
        <v>406100</v>
      </c>
      <c r="M1839" s="6"/>
      <c r="N1839" s="6"/>
      <c r="O1839" s="6"/>
      <c r="P1839" s="145">
        <f t="shared" si="512"/>
        <v>406100</v>
      </c>
      <c r="Q1839" s="6">
        <v>406100</v>
      </c>
      <c r="R1839" s="101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35">
        <v>2025</v>
      </c>
      <c r="AG1839" s="256"/>
      <c r="AH1839" s="53">
        <v>1750</v>
      </c>
      <c r="AI1839" s="29" t="s">
        <v>155</v>
      </c>
      <c r="AJ1839" s="29" t="str">
        <f t="shared" si="511"/>
        <v>1750.</v>
      </c>
      <c r="AL1839" s="29"/>
    </row>
    <row r="1840" spans="1:38" ht="22.5" customHeight="1" x14ac:dyDescent="0.25">
      <c r="A1840" s="143" t="str">
        <f t="shared" si="508"/>
        <v>1751.</v>
      </c>
      <c r="B1840" s="72" t="s">
        <v>106</v>
      </c>
      <c r="C1840" s="52">
        <v>1962</v>
      </c>
      <c r="D1840" s="143" t="s">
        <v>3015</v>
      </c>
      <c r="E1840" s="143" t="s">
        <v>3017</v>
      </c>
      <c r="F1840" s="52">
        <v>3</v>
      </c>
      <c r="G1840" s="52">
        <v>2</v>
      </c>
      <c r="H1840" s="6">
        <v>1008.3</v>
      </c>
      <c r="I1840" s="145">
        <v>775.4</v>
      </c>
      <c r="J1840" s="9">
        <v>775.4</v>
      </c>
      <c r="K1840" s="5">
        <v>20</v>
      </c>
      <c r="L1840" s="6">
        <f t="shared" si="510"/>
        <v>2789907</v>
      </c>
      <c r="M1840" s="6"/>
      <c r="N1840" s="6"/>
      <c r="O1840" s="6"/>
      <c r="P1840" s="145">
        <f t="shared" si="512"/>
        <v>2789907</v>
      </c>
      <c r="Q1840" s="6">
        <v>2789907</v>
      </c>
      <c r="R1840" s="101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35">
        <v>2025</v>
      </c>
      <c r="AG1840" s="256"/>
      <c r="AH1840" s="53">
        <v>1751</v>
      </c>
      <c r="AI1840" s="29" t="s">
        <v>155</v>
      </c>
      <c r="AJ1840" s="29" t="str">
        <f t="shared" si="511"/>
        <v>1751.</v>
      </c>
      <c r="AL1840" s="29"/>
    </row>
    <row r="1841" spans="1:38" ht="22.5" customHeight="1" x14ac:dyDescent="0.25">
      <c r="A1841" s="143" t="str">
        <f t="shared" si="508"/>
        <v>1752.</v>
      </c>
      <c r="B1841" s="71" t="s">
        <v>1831</v>
      </c>
      <c r="C1841" s="52">
        <v>1951</v>
      </c>
      <c r="D1841" s="143" t="s">
        <v>3015</v>
      </c>
      <c r="E1841" s="143" t="s">
        <v>3017</v>
      </c>
      <c r="F1841" s="52">
        <v>2</v>
      </c>
      <c r="G1841" s="52">
        <v>1</v>
      </c>
      <c r="H1841" s="6">
        <v>912</v>
      </c>
      <c r="I1841" s="6">
        <v>842.5</v>
      </c>
      <c r="J1841" s="9">
        <v>842.5</v>
      </c>
      <c r="K1841" s="5">
        <v>14</v>
      </c>
      <c r="L1841" s="6">
        <f t="shared" si="510"/>
        <v>836566</v>
      </c>
      <c r="M1841" s="6"/>
      <c r="N1841" s="6"/>
      <c r="O1841" s="6"/>
      <c r="P1841" s="145">
        <f t="shared" si="512"/>
        <v>836566</v>
      </c>
      <c r="Q1841" s="6">
        <v>836566</v>
      </c>
      <c r="R1841" s="101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35">
        <v>2025</v>
      </c>
      <c r="AG1841" s="256"/>
      <c r="AH1841" s="53">
        <v>1752</v>
      </c>
      <c r="AI1841" s="29" t="s">
        <v>155</v>
      </c>
      <c r="AJ1841" s="29" t="str">
        <f t="shared" si="511"/>
        <v>1752.</v>
      </c>
      <c r="AL1841" s="29"/>
    </row>
    <row r="1842" spans="1:38" ht="22.5" customHeight="1" x14ac:dyDescent="0.25">
      <c r="A1842" s="143" t="str">
        <f t="shared" si="508"/>
        <v>1753.</v>
      </c>
      <c r="B1842" s="81" t="s">
        <v>857</v>
      </c>
      <c r="C1842" s="236">
        <v>1947</v>
      </c>
      <c r="D1842" s="143" t="s">
        <v>3015</v>
      </c>
      <c r="E1842" s="143" t="s">
        <v>3017</v>
      </c>
      <c r="F1842" s="52">
        <v>2</v>
      </c>
      <c r="G1842" s="52">
        <v>1</v>
      </c>
      <c r="H1842" s="10">
        <v>304.5</v>
      </c>
      <c r="I1842" s="145">
        <v>270.2</v>
      </c>
      <c r="J1842" s="10">
        <v>270.2</v>
      </c>
      <c r="K1842" s="5">
        <v>11</v>
      </c>
      <c r="L1842" s="6">
        <f t="shared" si="510"/>
        <v>57160</v>
      </c>
      <c r="M1842" s="6"/>
      <c r="N1842" s="6"/>
      <c r="O1842" s="6"/>
      <c r="P1842" s="145">
        <f t="shared" si="512"/>
        <v>57160</v>
      </c>
      <c r="Q1842" s="42">
        <v>57160</v>
      </c>
      <c r="R1842" s="100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35">
        <v>2025</v>
      </c>
      <c r="AG1842" s="259"/>
      <c r="AH1842" s="53">
        <v>1753</v>
      </c>
      <c r="AI1842" s="29" t="s">
        <v>155</v>
      </c>
      <c r="AJ1842" s="29" t="str">
        <f t="shared" si="511"/>
        <v>1753.</v>
      </c>
      <c r="AL1842" s="29"/>
    </row>
    <row r="1843" spans="1:38" ht="22.5" customHeight="1" x14ac:dyDescent="0.25">
      <c r="A1843" s="143" t="str">
        <f t="shared" si="508"/>
        <v>1754.</v>
      </c>
      <c r="B1843" s="81" t="s">
        <v>876</v>
      </c>
      <c r="C1843" s="236">
        <v>1965</v>
      </c>
      <c r="D1843" s="143" t="s">
        <v>3015</v>
      </c>
      <c r="E1843" s="143" t="s">
        <v>3017</v>
      </c>
      <c r="F1843" s="52">
        <v>2</v>
      </c>
      <c r="G1843" s="52">
        <v>2</v>
      </c>
      <c r="H1843" s="10">
        <v>546.4</v>
      </c>
      <c r="I1843" s="145">
        <v>496.6</v>
      </c>
      <c r="J1843" s="10">
        <v>496.6</v>
      </c>
      <c r="K1843" s="5">
        <v>12</v>
      </c>
      <c r="L1843" s="6">
        <f t="shared" si="510"/>
        <v>1451023.5</v>
      </c>
      <c r="M1843" s="6"/>
      <c r="N1843" s="6"/>
      <c r="O1843" s="6"/>
      <c r="P1843" s="145">
        <f t="shared" si="512"/>
        <v>1451023.5</v>
      </c>
      <c r="Q1843" s="42">
        <f>62161.5+1388862</f>
        <v>1451023.5</v>
      </c>
      <c r="R1843" s="100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35">
        <v>2025</v>
      </c>
      <c r="AG1843" s="259"/>
      <c r="AH1843" s="53">
        <v>1754</v>
      </c>
      <c r="AI1843" s="29" t="s">
        <v>155</v>
      </c>
      <c r="AJ1843" s="29" t="str">
        <f t="shared" si="511"/>
        <v>1754.</v>
      </c>
      <c r="AL1843" s="29"/>
    </row>
    <row r="1844" spans="1:38" ht="22.5" customHeight="1" x14ac:dyDescent="0.25">
      <c r="A1844" s="143" t="str">
        <f t="shared" si="508"/>
        <v>1755.</v>
      </c>
      <c r="B1844" s="71" t="s">
        <v>1833</v>
      </c>
      <c r="C1844" s="52">
        <v>1961</v>
      </c>
      <c r="D1844" s="143" t="s">
        <v>3015</v>
      </c>
      <c r="E1844" s="143" t="s">
        <v>3017</v>
      </c>
      <c r="F1844" s="52">
        <v>2</v>
      </c>
      <c r="G1844" s="52">
        <v>2</v>
      </c>
      <c r="H1844" s="6">
        <v>889.2</v>
      </c>
      <c r="I1844" s="6">
        <v>566.79999999999995</v>
      </c>
      <c r="J1844" s="9">
        <v>566.79999999999995</v>
      </c>
      <c r="K1844" s="5">
        <v>12</v>
      </c>
      <c r="L1844" s="6">
        <f t="shared" si="510"/>
        <v>2314770</v>
      </c>
      <c r="M1844" s="6"/>
      <c r="N1844" s="6"/>
      <c r="O1844" s="6"/>
      <c r="P1844" s="145">
        <f t="shared" si="512"/>
        <v>2314770</v>
      </c>
      <c r="Q1844" s="6">
        <v>2314770</v>
      </c>
      <c r="R1844" s="101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145"/>
      <c r="AE1844" s="4"/>
      <c r="AF1844" s="35">
        <v>2025</v>
      </c>
      <c r="AG1844" s="256"/>
      <c r="AH1844" s="53">
        <v>1755</v>
      </c>
      <c r="AI1844" s="29" t="s">
        <v>155</v>
      </c>
      <c r="AJ1844" s="29" t="str">
        <f t="shared" si="511"/>
        <v>1755.</v>
      </c>
      <c r="AL1844" s="29"/>
    </row>
    <row r="1845" spans="1:38" ht="22.5" customHeight="1" x14ac:dyDescent="0.25">
      <c r="A1845" s="143" t="str">
        <f t="shared" si="508"/>
        <v>1756.</v>
      </c>
      <c r="B1845" s="81" t="s">
        <v>2711</v>
      </c>
      <c r="C1845" s="236">
        <v>1952</v>
      </c>
      <c r="D1845" s="143" t="s">
        <v>3015</v>
      </c>
      <c r="E1845" s="143" t="s">
        <v>3017</v>
      </c>
      <c r="F1845" s="52">
        <v>2</v>
      </c>
      <c r="G1845" s="52">
        <v>1</v>
      </c>
      <c r="H1845" s="10">
        <v>374.1</v>
      </c>
      <c r="I1845" s="145">
        <v>312.10000000000002</v>
      </c>
      <c r="J1845" s="10">
        <v>312.10000000000002</v>
      </c>
      <c r="K1845" s="5">
        <v>14</v>
      </c>
      <c r="L1845" s="6">
        <f t="shared" si="510"/>
        <v>1424784.8</v>
      </c>
      <c r="M1845" s="6"/>
      <c r="N1845" s="6"/>
      <c r="O1845" s="6"/>
      <c r="P1845" s="145">
        <f t="shared" si="512"/>
        <v>1424784.8</v>
      </c>
      <c r="Q1845" s="42"/>
      <c r="R1845" s="100"/>
      <c r="S1845" s="42"/>
      <c r="T1845" s="42"/>
      <c r="U1845" s="42"/>
      <c r="V1845" s="42"/>
      <c r="W1845" s="42"/>
      <c r="X1845" s="42">
        <v>452.6</v>
      </c>
      <c r="Y1845" s="42">
        <f>X1845*3148</f>
        <v>1424784.8</v>
      </c>
      <c r="Z1845" s="42"/>
      <c r="AA1845" s="42"/>
      <c r="AB1845" s="42"/>
      <c r="AC1845" s="42"/>
      <c r="AD1845" s="145"/>
      <c r="AE1845" s="42"/>
      <c r="AF1845" s="35">
        <v>2025</v>
      </c>
      <c r="AG1845" s="259"/>
      <c r="AH1845" s="53">
        <v>1756</v>
      </c>
      <c r="AI1845" s="29" t="s">
        <v>155</v>
      </c>
      <c r="AJ1845" s="29" t="str">
        <f t="shared" si="511"/>
        <v>1756.</v>
      </c>
      <c r="AL1845" s="29"/>
    </row>
    <row r="1846" spans="1:38" ht="22.5" customHeight="1" x14ac:dyDescent="0.25">
      <c r="A1846" s="143" t="str">
        <f t="shared" si="508"/>
        <v>1757.</v>
      </c>
      <c r="B1846" s="71" t="s">
        <v>1823</v>
      </c>
      <c r="C1846" s="52">
        <v>1975</v>
      </c>
      <c r="D1846" s="143" t="s">
        <v>3015</v>
      </c>
      <c r="E1846" s="143" t="s">
        <v>3017</v>
      </c>
      <c r="F1846" s="52">
        <v>5</v>
      </c>
      <c r="G1846" s="52">
        <v>4</v>
      </c>
      <c r="H1846" s="6">
        <v>3656.7</v>
      </c>
      <c r="I1846" s="6">
        <v>3331.9</v>
      </c>
      <c r="J1846" s="9">
        <v>3331.9</v>
      </c>
      <c r="K1846" s="5">
        <v>116</v>
      </c>
      <c r="L1846" s="6">
        <f t="shared" si="510"/>
        <v>5945304</v>
      </c>
      <c r="M1846" s="6"/>
      <c r="N1846" s="6"/>
      <c r="O1846" s="6"/>
      <c r="P1846" s="145">
        <f t="shared" si="512"/>
        <v>5945304</v>
      </c>
      <c r="Q1846" s="6">
        <v>5945304</v>
      </c>
      <c r="R1846" s="101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145"/>
      <c r="AE1846" s="4"/>
      <c r="AF1846" s="35">
        <v>2025</v>
      </c>
      <c r="AG1846" s="256"/>
      <c r="AH1846" s="53">
        <v>1757</v>
      </c>
      <c r="AI1846" s="29" t="s">
        <v>155</v>
      </c>
      <c r="AJ1846" s="29" t="str">
        <f t="shared" si="511"/>
        <v>1757.</v>
      </c>
      <c r="AL1846" s="29"/>
    </row>
    <row r="1847" spans="1:38" ht="22.5" customHeight="1" x14ac:dyDescent="0.25">
      <c r="A1847" s="143" t="str">
        <f t="shared" si="508"/>
        <v>1758.</v>
      </c>
      <c r="B1847" s="71" t="s">
        <v>1841</v>
      </c>
      <c r="C1847" s="52">
        <v>1958</v>
      </c>
      <c r="D1847" s="237" t="s">
        <v>3015</v>
      </c>
      <c r="E1847" s="143" t="s">
        <v>3017</v>
      </c>
      <c r="F1847" s="52">
        <v>1</v>
      </c>
      <c r="G1847" s="52">
        <v>1</v>
      </c>
      <c r="H1847" s="43">
        <v>188.4</v>
      </c>
      <c r="I1847" s="43">
        <v>98.2</v>
      </c>
      <c r="J1847" s="43">
        <v>98.2</v>
      </c>
      <c r="K1847" s="5">
        <v>9</v>
      </c>
      <c r="L1847" s="6">
        <f t="shared" si="510"/>
        <v>2954919.1999999997</v>
      </c>
      <c r="M1847" s="6"/>
      <c r="N1847" s="6"/>
      <c r="O1847" s="6"/>
      <c r="P1847" s="145">
        <f t="shared" si="512"/>
        <v>2954919.1999999997</v>
      </c>
      <c r="Q1847" s="6"/>
      <c r="R1847" s="101"/>
      <c r="S1847" s="6"/>
      <c r="T1847" s="4">
        <v>266.39999999999998</v>
      </c>
      <c r="U1847" s="4">
        <f>T1847*7523</f>
        <v>2004127.1999999997</v>
      </c>
      <c r="V1847" s="145"/>
      <c r="W1847" s="145"/>
      <c r="X1847" s="4">
        <v>234</v>
      </c>
      <c r="Y1847" s="4">
        <f>X1847*3148</f>
        <v>736632</v>
      </c>
      <c r="Z1847" s="4">
        <v>80</v>
      </c>
      <c r="AA1847" s="4">
        <f>Z1847*2677</f>
        <v>214160</v>
      </c>
      <c r="AB1847" s="6"/>
      <c r="AC1847" s="6"/>
      <c r="AD1847" s="145"/>
      <c r="AE1847" s="4"/>
      <c r="AF1847" s="35">
        <v>2025</v>
      </c>
      <c r="AG1847" s="259"/>
      <c r="AH1847" s="53">
        <v>1758</v>
      </c>
      <c r="AI1847" s="29" t="s">
        <v>155</v>
      </c>
      <c r="AJ1847" s="29" t="str">
        <f t="shared" si="511"/>
        <v>1758.</v>
      </c>
      <c r="AL1847" s="29"/>
    </row>
    <row r="1848" spans="1:38" ht="22.5" customHeight="1" x14ac:dyDescent="0.25">
      <c r="A1848" s="143" t="str">
        <f t="shared" si="508"/>
        <v>1759.</v>
      </c>
      <c r="B1848" s="71" t="s">
        <v>1842</v>
      </c>
      <c r="C1848" s="52">
        <v>1975</v>
      </c>
      <c r="D1848" s="237" t="s">
        <v>3015</v>
      </c>
      <c r="E1848" s="143" t="s">
        <v>3017</v>
      </c>
      <c r="F1848" s="52">
        <v>1</v>
      </c>
      <c r="G1848" s="52">
        <v>1</v>
      </c>
      <c r="H1848" s="43">
        <v>181.6</v>
      </c>
      <c r="I1848" s="43">
        <v>104.6</v>
      </c>
      <c r="J1848" s="43">
        <v>104.6</v>
      </c>
      <c r="K1848" s="5">
        <v>8</v>
      </c>
      <c r="L1848" s="6">
        <f t="shared" si="510"/>
        <v>950792</v>
      </c>
      <c r="M1848" s="6"/>
      <c r="N1848" s="6"/>
      <c r="O1848" s="6"/>
      <c r="P1848" s="145">
        <f t="shared" si="512"/>
        <v>950792</v>
      </c>
      <c r="Q1848" s="6"/>
      <c r="R1848" s="101"/>
      <c r="S1848" s="6"/>
      <c r="T1848" s="6"/>
      <c r="U1848" s="6"/>
      <c r="V1848" s="6"/>
      <c r="W1848" s="6"/>
      <c r="X1848" s="4">
        <v>234</v>
      </c>
      <c r="Y1848" s="4">
        <f>X1848*3148</f>
        <v>736632</v>
      </c>
      <c r="Z1848" s="4">
        <v>80</v>
      </c>
      <c r="AA1848" s="4">
        <f>Z1848*2677</f>
        <v>214160</v>
      </c>
      <c r="AB1848" s="6"/>
      <c r="AC1848" s="6"/>
      <c r="AD1848" s="145"/>
      <c r="AE1848" s="4"/>
      <c r="AF1848" s="35">
        <v>2025</v>
      </c>
      <c r="AG1848" s="259"/>
      <c r="AH1848" s="53">
        <v>1759</v>
      </c>
      <c r="AI1848" s="29" t="s">
        <v>155</v>
      </c>
      <c r="AJ1848" s="29" t="str">
        <f t="shared" si="511"/>
        <v>1759.</v>
      </c>
      <c r="AL1848" s="29"/>
    </row>
    <row r="1849" spans="1:38" ht="22.5" customHeight="1" x14ac:dyDescent="0.25">
      <c r="A1849" s="143" t="str">
        <f t="shared" si="508"/>
        <v>1760.</v>
      </c>
      <c r="B1849" s="71" t="s">
        <v>2712</v>
      </c>
      <c r="C1849" s="52">
        <v>1997</v>
      </c>
      <c r="D1849" s="143" t="s">
        <v>3015</v>
      </c>
      <c r="E1849" s="143" t="s">
        <v>3018</v>
      </c>
      <c r="F1849" s="52">
        <v>2</v>
      </c>
      <c r="G1849" s="52">
        <v>1</v>
      </c>
      <c r="H1849" s="6">
        <v>647.70000000000005</v>
      </c>
      <c r="I1849" s="6">
        <v>553.9</v>
      </c>
      <c r="J1849" s="9">
        <v>553.9</v>
      </c>
      <c r="K1849" s="5">
        <v>20</v>
      </c>
      <c r="L1849" s="6">
        <f t="shared" si="510"/>
        <v>532896</v>
      </c>
      <c r="M1849" s="6"/>
      <c r="N1849" s="6"/>
      <c r="O1849" s="6"/>
      <c r="P1849" s="145">
        <f t="shared" si="512"/>
        <v>532896</v>
      </c>
      <c r="Q1849" s="6">
        <v>532896</v>
      </c>
      <c r="R1849" s="101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35">
        <v>2025</v>
      </c>
      <c r="AG1849" s="256"/>
      <c r="AH1849" s="53">
        <v>1760</v>
      </c>
      <c r="AI1849" s="29" t="s">
        <v>155</v>
      </c>
      <c r="AJ1849" s="29" t="str">
        <f t="shared" si="511"/>
        <v>1760.</v>
      </c>
      <c r="AL1849" s="29"/>
    </row>
    <row r="1850" spans="1:38" ht="22.5" customHeight="1" x14ac:dyDescent="0.25">
      <c r="A1850" s="143" t="str">
        <f t="shared" si="508"/>
        <v>1761.</v>
      </c>
      <c r="B1850" s="247" t="s">
        <v>908</v>
      </c>
      <c r="C1850" s="236">
        <v>1954</v>
      </c>
      <c r="D1850" s="237" t="s">
        <v>3015</v>
      </c>
      <c r="E1850" s="143" t="s">
        <v>3017</v>
      </c>
      <c r="F1850" s="236">
        <v>2</v>
      </c>
      <c r="G1850" s="236">
        <v>1</v>
      </c>
      <c r="H1850" s="4">
        <v>511.8</v>
      </c>
      <c r="I1850" s="145">
        <v>294.8</v>
      </c>
      <c r="J1850" s="10">
        <v>294.8</v>
      </c>
      <c r="K1850" s="5">
        <v>8</v>
      </c>
      <c r="L1850" s="6">
        <f t="shared" si="510"/>
        <v>123240</v>
      </c>
      <c r="M1850" s="6"/>
      <c r="N1850" s="6"/>
      <c r="O1850" s="6"/>
      <c r="P1850" s="145">
        <f t="shared" si="512"/>
        <v>123240</v>
      </c>
      <c r="Q1850" s="42">
        <v>123240</v>
      </c>
      <c r="R1850" s="100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35">
        <v>2025</v>
      </c>
      <c r="AG1850" s="259"/>
      <c r="AH1850" s="53">
        <v>1761</v>
      </c>
      <c r="AI1850" s="29" t="s">
        <v>155</v>
      </c>
      <c r="AJ1850" s="29" t="str">
        <f t="shared" si="511"/>
        <v>1761.</v>
      </c>
      <c r="AL1850" s="29"/>
    </row>
    <row r="1851" spans="1:38" ht="22.5" customHeight="1" x14ac:dyDescent="0.25">
      <c r="A1851" s="143" t="str">
        <f t="shared" si="508"/>
        <v>1762.</v>
      </c>
      <c r="B1851" s="81" t="s">
        <v>909</v>
      </c>
      <c r="C1851" s="236">
        <v>1953</v>
      </c>
      <c r="D1851" s="237" t="s">
        <v>3015</v>
      </c>
      <c r="E1851" s="143" t="s">
        <v>3017</v>
      </c>
      <c r="F1851" s="236">
        <v>2</v>
      </c>
      <c r="G1851" s="236">
        <v>1</v>
      </c>
      <c r="H1851" s="4">
        <v>504.5</v>
      </c>
      <c r="I1851" s="145">
        <v>338.8</v>
      </c>
      <c r="J1851" s="10">
        <v>338.8</v>
      </c>
      <c r="K1851" s="5">
        <v>8</v>
      </c>
      <c r="L1851" s="6">
        <f t="shared" si="510"/>
        <v>836566</v>
      </c>
      <c r="M1851" s="6"/>
      <c r="N1851" s="6"/>
      <c r="O1851" s="6"/>
      <c r="P1851" s="145">
        <f t="shared" si="512"/>
        <v>836566</v>
      </c>
      <c r="Q1851" s="42">
        <v>836566</v>
      </c>
      <c r="R1851" s="100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35">
        <v>2025</v>
      </c>
      <c r="AG1851" s="259"/>
      <c r="AH1851" s="53">
        <v>1762</v>
      </c>
      <c r="AI1851" s="29" t="s">
        <v>155</v>
      </c>
      <c r="AJ1851" s="29" t="str">
        <f t="shared" si="511"/>
        <v>1762.</v>
      </c>
      <c r="AL1851" s="29"/>
    </row>
    <row r="1852" spans="1:38" ht="22.5" customHeight="1" x14ac:dyDescent="0.25">
      <c r="A1852" s="143" t="str">
        <f t="shared" si="508"/>
        <v>1763.</v>
      </c>
      <c r="B1852" s="72" t="s">
        <v>154</v>
      </c>
      <c r="C1852" s="52">
        <v>1969</v>
      </c>
      <c r="D1852" s="143" t="s">
        <v>3015</v>
      </c>
      <c r="E1852" s="143" t="s">
        <v>3017</v>
      </c>
      <c r="F1852" s="52">
        <v>4</v>
      </c>
      <c r="G1852" s="52">
        <v>2</v>
      </c>
      <c r="H1852" s="6">
        <v>1249.4000000000001</v>
      </c>
      <c r="I1852" s="145">
        <v>1050.3</v>
      </c>
      <c r="J1852" s="9">
        <v>1050.3</v>
      </c>
      <c r="K1852" s="5">
        <v>47</v>
      </c>
      <c r="L1852" s="6">
        <f t="shared" si="510"/>
        <v>544272</v>
      </c>
      <c r="M1852" s="6"/>
      <c r="N1852" s="6"/>
      <c r="O1852" s="6"/>
      <c r="P1852" s="145">
        <f t="shared" si="512"/>
        <v>544272</v>
      </c>
      <c r="Q1852" s="6">
        <v>544272</v>
      </c>
      <c r="R1852" s="101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35">
        <v>2025</v>
      </c>
      <c r="AG1852" s="256"/>
      <c r="AH1852" s="53">
        <v>1763</v>
      </c>
      <c r="AI1852" s="29" t="s">
        <v>155</v>
      </c>
      <c r="AJ1852" s="29" t="str">
        <f t="shared" si="511"/>
        <v>1763.</v>
      </c>
      <c r="AL1852" s="29"/>
    </row>
    <row r="1853" spans="1:38" ht="22.5" customHeight="1" x14ac:dyDescent="0.25">
      <c r="A1853" s="143" t="str">
        <f t="shared" si="508"/>
        <v>1764.</v>
      </c>
      <c r="B1853" s="71" t="s">
        <v>1793</v>
      </c>
      <c r="C1853" s="52">
        <v>1981</v>
      </c>
      <c r="D1853" s="143" t="s">
        <v>3015</v>
      </c>
      <c r="E1853" s="143" t="s">
        <v>3017</v>
      </c>
      <c r="F1853" s="52">
        <v>5</v>
      </c>
      <c r="G1853" s="52">
        <v>4</v>
      </c>
      <c r="H1853" s="6">
        <v>3420.1</v>
      </c>
      <c r="I1853" s="6">
        <v>3335.5</v>
      </c>
      <c r="J1853" s="9">
        <v>3192.7</v>
      </c>
      <c r="K1853" s="5">
        <v>100</v>
      </c>
      <c r="L1853" s="6">
        <f t="shared" si="510"/>
        <v>1129833.6000000001</v>
      </c>
      <c r="M1853" s="6"/>
      <c r="N1853" s="6"/>
      <c r="O1853" s="6"/>
      <c r="P1853" s="145">
        <f t="shared" si="512"/>
        <v>1129833.6000000001</v>
      </c>
      <c r="Q1853" s="6">
        <v>1129833.6000000001</v>
      </c>
      <c r="R1853" s="101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35">
        <v>2025</v>
      </c>
      <c r="AG1853" s="256"/>
      <c r="AH1853" s="53">
        <v>1764</v>
      </c>
      <c r="AI1853" s="29" t="s">
        <v>155</v>
      </c>
      <c r="AJ1853" s="29" t="str">
        <f t="shared" si="511"/>
        <v>1764.</v>
      </c>
      <c r="AL1853" s="29"/>
    </row>
    <row r="1854" spans="1:38" ht="22.5" customHeight="1" x14ac:dyDescent="0.25">
      <c r="A1854" s="143" t="str">
        <f t="shared" si="508"/>
        <v>1765.</v>
      </c>
      <c r="B1854" s="72" t="s">
        <v>737</v>
      </c>
      <c r="C1854" s="52">
        <v>1960</v>
      </c>
      <c r="D1854" s="143" t="s">
        <v>3015</v>
      </c>
      <c r="E1854" s="143" t="s">
        <v>3017</v>
      </c>
      <c r="F1854" s="52">
        <v>2</v>
      </c>
      <c r="G1854" s="52">
        <v>1</v>
      </c>
      <c r="H1854" s="6">
        <v>298.5</v>
      </c>
      <c r="I1854" s="145">
        <v>277.10000000000002</v>
      </c>
      <c r="J1854" s="9">
        <v>277.10000000000002</v>
      </c>
      <c r="K1854" s="5">
        <v>8</v>
      </c>
      <c r="L1854" s="6">
        <f t="shared" si="510"/>
        <v>303762.8</v>
      </c>
      <c r="M1854" s="6"/>
      <c r="N1854" s="6"/>
      <c r="O1854" s="6"/>
      <c r="P1854" s="145">
        <f t="shared" si="512"/>
        <v>303762.8</v>
      </c>
      <c r="Q1854" s="6">
        <v>303762.8</v>
      </c>
      <c r="R1854" s="101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145"/>
      <c r="AE1854" s="6"/>
      <c r="AF1854" s="35">
        <v>2025</v>
      </c>
      <c r="AG1854" s="256"/>
      <c r="AH1854" s="53">
        <v>1765</v>
      </c>
      <c r="AI1854" s="29" t="s">
        <v>155</v>
      </c>
      <c r="AJ1854" s="29" t="str">
        <f t="shared" si="511"/>
        <v>1765.</v>
      </c>
      <c r="AL1854" s="29"/>
    </row>
    <row r="1855" spans="1:38" ht="22.5" customHeight="1" x14ac:dyDescent="0.25">
      <c r="A1855" s="143" t="str">
        <f t="shared" si="508"/>
        <v>1766.</v>
      </c>
      <c r="B1855" s="81" t="s">
        <v>770</v>
      </c>
      <c r="C1855" s="236">
        <v>1959</v>
      </c>
      <c r="D1855" s="143" t="s">
        <v>3015</v>
      </c>
      <c r="E1855" s="143" t="s">
        <v>3017</v>
      </c>
      <c r="F1855" s="52">
        <v>2</v>
      </c>
      <c r="G1855" s="52">
        <v>2</v>
      </c>
      <c r="H1855" s="10">
        <v>451.1</v>
      </c>
      <c r="I1855" s="145">
        <v>428.4</v>
      </c>
      <c r="J1855" s="10">
        <v>428.4</v>
      </c>
      <c r="K1855" s="5">
        <v>22</v>
      </c>
      <c r="L1855" s="6">
        <f t="shared" si="510"/>
        <v>88598</v>
      </c>
      <c r="M1855" s="6"/>
      <c r="N1855" s="6"/>
      <c r="O1855" s="6"/>
      <c r="P1855" s="145">
        <f t="shared" si="512"/>
        <v>88598</v>
      </c>
      <c r="Q1855" s="42">
        <v>88598</v>
      </c>
      <c r="R1855" s="100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35">
        <v>2025</v>
      </c>
      <c r="AG1855" s="259"/>
      <c r="AH1855" s="53">
        <v>1766</v>
      </c>
      <c r="AI1855" s="29" t="s">
        <v>155</v>
      </c>
      <c r="AJ1855" s="29" t="str">
        <f t="shared" si="511"/>
        <v>1766.</v>
      </c>
      <c r="AL1855" s="29"/>
    </row>
    <row r="1856" spans="1:38" ht="22.5" customHeight="1" x14ac:dyDescent="0.25">
      <c r="A1856" s="143" t="str">
        <f t="shared" si="508"/>
        <v>1767.</v>
      </c>
      <c r="B1856" s="81" t="s">
        <v>108</v>
      </c>
      <c r="C1856" s="236">
        <v>1955</v>
      </c>
      <c r="D1856" s="143" t="s">
        <v>3015</v>
      </c>
      <c r="E1856" s="143" t="s">
        <v>3017</v>
      </c>
      <c r="F1856" s="52">
        <v>4</v>
      </c>
      <c r="G1856" s="52">
        <v>3</v>
      </c>
      <c r="H1856" s="10">
        <v>2774.9</v>
      </c>
      <c r="I1856" s="145">
        <v>2609.6</v>
      </c>
      <c r="J1856" s="10">
        <v>2609.6</v>
      </c>
      <c r="K1856" s="5">
        <v>100</v>
      </c>
      <c r="L1856" s="6">
        <f t="shared" si="510"/>
        <v>1745424</v>
      </c>
      <c r="M1856" s="6"/>
      <c r="N1856" s="6"/>
      <c r="O1856" s="6"/>
      <c r="P1856" s="145">
        <f t="shared" ref="P1856:P1877" si="513">L1856</f>
        <v>1745424</v>
      </c>
      <c r="Q1856" s="42">
        <v>1745424</v>
      </c>
      <c r="R1856" s="100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35">
        <v>2025</v>
      </c>
      <c r="AG1856" s="259"/>
      <c r="AH1856" s="53">
        <v>1767</v>
      </c>
      <c r="AI1856" s="29" t="s">
        <v>155</v>
      </c>
      <c r="AJ1856" s="29" t="str">
        <f t="shared" si="511"/>
        <v>1767.</v>
      </c>
      <c r="AL1856" s="29"/>
    </row>
    <row r="1857" spans="1:38" ht="22.5" customHeight="1" x14ac:dyDescent="0.25">
      <c r="A1857" s="143" t="str">
        <f t="shared" ref="A1857:A1920" si="514">AJ1857</f>
        <v>1768.</v>
      </c>
      <c r="B1857" s="72" t="s">
        <v>701</v>
      </c>
      <c r="C1857" s="52">
        <v>1959</v>
      </c>
      <c r="D1857" s="143" t="s">
        <v>3015</v>
      </c>
      <c r="E1857" s="143" t="s">
        <v>3017</v>
      </c>
      <c r="F1857" s="52">
        <v>2</v>
      </c>
      <c r="G1857" s="52">
        <v>1</v>
      </c>
      <c r="H1857" s="6">
        <v>287.39999999999998</v>
      </c>
      <c r="I1857" s="145">
        <v>265.3</v>
      </c>
      <c r="J1857" s="9">
        <v>265.3</v>
      </c>
      <c r="K1857" s="5">
        <v>10</v>
      </c>
      <c r="L1857" s="6">
        <f t="shared" si="510"/>
        <v>166374</v>
      </c>
      <c r="M1857" s="6"/>
      <c r="N1857" s="6"/>
      <c r="O1857" s="6"/>
      <c r="P1857" s="145">
        <f t="shared" si="513"/>
        <v>166374</v>
      </c>
      <c r="Q1857" s="6">
        <v>166374</v>
      </c>
      <c r="R1857" s="101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145"/>
      <c r="AE1857" s="6"/>
      <c r="AF1857" s="35">
        <v>2025</v>
      </c>
      <c r="AG1857" s="256"/>
      <c r="AH1857" s="53">
        <v>1768</v>
      </c>
      <c r="AI1857" s="29" t="s">
        <v>155</v>
      </c>
      <c r="AJ1857" s="29" t="str">
        <f t="shared" si="511"/>
        <v>1768.</v>
      </c>
      <c r="AL1857" s="29"/>
    </row>
    <row r="1858" spans="1:38" ht="22.5" customHeight="1" x14ac:dyDescent="0.25">
      <c r="A1858" s="143" t="str">
        <f t="shared" si="514"/>
        <v>1769.</v>
      </c>
      <c r="B1858" s="81" t="s">
        <v>111</v>
      </c>
      <c r="C1858" s="236">
        <v>1967</v>
      </c>
      <c r="D1858" s="143" t="s">
        <v>3015</v>
      </c>
      <c r="E1858" s="143" t="s">
        <v>3017</v>
      </c>
      <c r="F1858" s="52">
        <v>5</v>
      </c>
      <c r="G1858" s="52">
        <v>6</v>
      </c>
      <c r="H1858" s="10">
        <v>3965.7</v>
      </c>
      <c r="I1858" s="145">
        <v>3562.4</v>
      </c>
      <c r="J1858" s="10">
        <v>3460.8</v>
      </c>
      <c r="K1858" s="5">
        <v>144</v>
      </c>
      <c r="L1858" s="6">
        <f t="shared" si="510"/>
        <v>3776730</v>
      </c>
      <c r="M1858" s="6"/>
      <c r="N1858" s="6"/>
      <c r="O1858" s="6"/>
      <c r="P1858" s="145">
        <f t="shared" si="513"/>
        <v>3776730</v>
      </c>
      <c r="Q1858" s="42">
        <v>3776730</v>
      </c>
      <c r="R1858" s="100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35">
        <v>2025</v>
      </c>
      <c r="AG1858" s="259"/>
      <c r="AH1858" s="53">
        <v>1769</v>
      </c>
      <c r="AI1858" s="29" t="s">
        <v>155</v>
      </c>
      <c r="AJ1858" s="29" t="str">
        <f t="shared" si="511"/>
        <v>1769.</v>
      </c>
      <c r="AL1858" s="29"/>
    </row>
    <row r="1859" spans="1:38" ht="22.5" customHeight="1" x14ac:dyDescent="0.25">
      <c r="A1859" s="143" t="str">
        <f t="shared" si="514"/>
        <v>1770.</v>
      </c>
      <c r="B1859" s="72" t="s">
        <v>702</v>
      </c>
      <c r="C1859" s="52">
        <v>1967</v>
      </c>
      <c r="D1859" s="143" t="s">
        <v>3015</v>
      </c>
      <c r="E1859" s="143" t="s">
        <v>3017</v>
      </c>
      <c r="F1859" s="52">
        <v>5</v>
      </c>
      <c r="G1859" s="52">
        <v>4</v>
      </c>
      <c r="H1859" s="6">
        <v>2871.7</v>
      </c>
      <c r="I1859" s="145">
        <v>2562.3000000000002</v>
      </c>
      <c r="J1859" s="9">
        <v>2562.3000000000002</v>
      </c>
      <c r="K1859" s="5">
        <v>80</v>
      </c>
      <c r="L1859" s="6">
        <f t="shared" si="510"/>
        <v>1360680</v>
      </c>
      <c r="M1859" s="6"/>
      <c r="N1859" s="6"/>
      <c r="O1859" s="6"/>
      <c r="P1859" s="145">
        <f t="shared" si="513"/>
        <v>1360680</v>
      </c>
      <c r="Q1859" s="6">
        <v>1360680</v>
      </c>
      <c r="R1859" s="101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35">
        <v>2025</v>
      </c>
      <c r="AG1859" s="256"/>
      <c r="AH1859" s="53">
        <v>1770</v>
      </c>
      <c r="AI1859" s="29" t="s">
        <v>155</v>
      </c>
      <c r="AJ1859" s="29" t="str">
        <f t="shared" si="511"/>
        <v>1770.</v>
      </c>
      <c r="AL1859" s="29"/>
    </row>
    <row r="1860" spans="1:38" ht="22.5" customHeight="1" x14ac:dyDescent="0.25">
      <c r="A1860" s="143" t="str">
        <f t="shared" si="514"/>
        <v>1771.</v>
      </c>
      <c r="B1860" s="81" t="s">
        <v>849</v>
      </c>
      <c r="C1860" s="236">
        <v>1970</v>
      </c>
      <c r="D1860" s="143" t="s">
        <v>3015</v>
      </c>
      <c r="E1860" s="143" t="s">
        <v>3017</v>
      </c>
      <c r="F1860" s="52">
        <v>3</v>
      </c>
      <c r="G1860" s="52">
        <v>2</v>
      </c>
      <c r="H1860" s="10">
        <v>831.5</v>
      </c>
      <c r="I1860" s="145">
        <v>787.5</v>
      </c>
      <c r="J1860" s="10">
        <v>787.5</v>
      </c>
      <c r="K1860" s="5">
        <v>22</v>
      </c>
      <c r="L1860" s="6">
        <f t="shared" si="510"/>
        <v>1559424</v>
      </c>
      <c r="M1860" s="6"/>
      <c r="N1860" s="6"/>
      <c r="O1860" s="6"/>
      <c r="P1860" s="145">
        <f t="shared" si="513"/>
        <v>1559424</v>
      </c>
      <c r="Q1860" s="42">
        <v>1559424</v>
      </c>
      <c r="R1860" s="100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35">
        <v>2025</v>
      </c>
      <c r="AG1860" s="259"/>
      <c r="AH1860" s="53">
        <v>1771</v>
      </c>
      <c r="AI1860" s="29" t="s">
        <v>155</v>
      </c>
      <c r="AJ1860" s="29" t="str">
        <f t="shared" si="511"/>
        <v>1771.</v>
      </c>
      <c r="AL1860" s="29"/>
    </row>
    <row r="1861" spans="1:38" ht="22.5" customHeight="1" x14ac:dyDescent="0.25">
      <c r="A1861" s="143" t="str">
        <f t="shared" si="514"/>
        <v>1772.</v>
      </c>
      <c r="B1861" s="71" t="s">
        <v>1781</v>
      </c>
      <c r="C1861" s="52">
        <v>2000</v>
      </c>
      <c r="D1861" s="143" t="s">
        <v>3015</v>
      </c>
      <c r="E1861" s="143" t="s">
        <v>3017</v>
      </c>
      <c r="F1861" s="52">
        <v>5</v>
      </c>
      <c r="G1861" s="52">
        <v>4</v>
      </c>
      <c r="H1861" s="6">
        <v>4192</v>
      </c>
      <c r="I1861" s="6">
        <v>3711.1</v>
      </c>
      <c r="J1861" s="9">
        <v>3711.1</v>
      </c>
      <c r="K1861" s="5">
        <v>36</v>
      </c>
      <c r="L1861" s="6">
        <f t="shared" si="510"/>
        <v>476506</v>
      </c>
      <c r="M1861" s="6"/>
      <c r="N1861" s="6"/>
      <c r="O1861" s="6"/>
      <c r="P1861" s="145">
        <f t="shared" si="513"/>
        <v>476506</v>
      </c>
      <c r="Q1861" s="6"/>
      <c r="R1861" s="101"/>
      <c r="S1861" s="6"/>
      <c r="T1861" s="6"/>
      <c r="U1861" s="6"/>
      <c r="V1861" s="6"/>
      <c r="W1861" s="6"/>
      <c r="X1861" s="6"/>
      <c r="Y1861" s="6"/>
      <c r="Z1861" s="6">
        <v>178</v>
      </c>
      <c r="AA1861" s="6">
        <f>Z1861*2677</f>
        <v>476506</v>
      </c>
      <c r="AB1861" s="6"/>
      <c r="AC1861" s="6"/>
      <c r="AD1861" s="6"/>
      <c r="AE1861" s="6"/>
      <c r="AF1861" s="35">
        <v>2025</v>
      </c>
      <c r="AG1861" s="259"/>
      <c r="AH1861" s="53">
        <v>1772</v>
      </c>
      <c r="AI1861" s="29" t="s">
        <v>155</v>
      </c>
      <c r="AJ1861" s="29" t="str">
        <f t="shared" si="511"/>
        <v>1772.</v>
      </c>
      <c r="AL1861" s="29"/>
    </row>
    <row r="1862" spans="1:38" ht="22.5" customHeight="1" x14ac:dyDescent="0.25">
      <c r="A1862" s="143" t="str">
        <f t="shared" si="514"/>
        <v>1773.</v>
      </c>
      <c r="B1862" s="71" t="s">
        <v>1785</v>
      </c>
      <c r="C1862" s="52">
        <v>1971</v>
      </c>
      <c r="D1862" s="143" t="s">
        <v>3015</v>
      </c>
      <c r="E1862" s="143" t="s">
        <v>3017</v>
      </c>
      <c r="F1862" s="52">
        <v>5</v>
      </c>
      <c r="G1862" s="52">
        <v>4</v>
      </c>
      <c r="H1862" s="6">
        <v>3452.1</v>
      </c>
      <c r="I1862" s="6">
        <v>3233.4</v>
      </c>
      <c r="J1862" s="9">
        <v>3122.4</v>
      </c>
      <c r="K1862" s="5">
        <v>122</v>
      </c>
      <c r="L1862" s="6">
        <f t="shared" si="510"/>
        <v>1388832</v>
      </c>
      <c r="M1862" s="6"/>
      <c r="N1862" s="6"/>
      <c r="O1862" s="6"/>
      <c r="P1862" s="145">
        <f t="shared" si="513"/>
        <v>1388832</v>
      </c>
      <c r="Q1862" s="6">
        <v>1388832</v>
      </c>
      <c r="R1862" s="101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145"/>
      <c r="AE1862" s="4"/>
      <c r="AF1862" s="35">
        <v>2025</v>
      </c>
      <c r="AG1862" s="256"/>
      <c r="AH1862" s="53">
        <v>1773</v>
      </c>
      <c r="AI1862" s="29" t="s">
        <v>155</v>
      </c>
      <c r="AJ1862" s="29" t="str">
        <f t="shared" si="511"/>
        <v>1773.</v>
      </c>
      <c r="AL1862" s="29"/>
    </row>
    <row r="1863" spans="1:38" ht="22.5" customHeight="1" x14ac:dyDescent="0.25">
      <c r="A1863" s="143" t="str">
        <f t="shared" si="514"/>
        <v>1774.</v>
      </c>
      <c r="B1863" s="71" t="s">
        <v>1792</v>
      </c>
      <c r="C1863" s="52">
        <v>1961</v>
      </c>
      <c r="D1863" s="143" t="s">
        <v>3015</v>
      </c>
      <c r="E1863" s="143" t="s">
        <v>3017</v>
      </c>
      <c r="F1863" s="52">
        <v>2</v>
      </c>
      <c r="G1863" s="52">
        <v>2</v>
      </c>
      <c r="H1863" s="6">
        <v>605.32000000000005</v>
      </c>
      <c r="I1863" s="6">
        <v>562.6</v>
      </c>
      <c r="J1863" s="9">
        <v>562.6</v>
      </c>
      <c r="K1863" s="5">
        <v>16</v>
      </c>
      <c r="L1863" s="6">
        <f t="shared" si="510"/>
        <v>114320</v>
      </c>
      <c r="M1863" s="6"/>
      <c r="N1863" s="6"/>
      <c r="O1863" s="6"/>
      <c r="P1863" s="145">
        <f t="shared" si="513"/>
        <v>114320</v>
      </c>
      <c r="Q1863" s="6">
        <v>114320</v>
      </c>
      <c r="R1863" s="101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35">
        <v>2025</v>
      </c>
      <c r="AG1863" s="256"/>
      <c r="AH1863" s="53">
        <v>1774</v>
      </c>
      <c r="AI1863" s="29" t="s">
        <v>155</v>
      </c>
      <c r="AJ1863" s="29" t="str">
        <f t="shared" si="511"/>
        <v>1774.</v>
      </c>
      <c r="AL1863" s="29"/>
    </row>
    <row r="1864" spans="1:38" ht="22.5" customHeight="1" x14ac:dyDescent="0.25">
      <c r="A1864" s="143" t="str">
        <f t="shared" si="514"/>
        <v>1775.</v>
      </c>
      <c r="B1864" s="71" t="s">
        <v>1202</v>
      </c>
      <c r="C1864" s="52">
        <v>1949</v>
      </c>
      <c r="D1864" s="238" t="s">
        <v>3015</v>
      </c>
      <c r="E1864" s="143" t="s">
        <v>3017</v>
      </c>
      <c r="F1864" s="52">
        <v>3</v>
      </c>
      <c r="G1864" s="52">
        <v>2</v>
      </c>
      <c r="H1864" s="4">
        <v>1338.5</v>
      </c>
      <c r="I1864" s="4">
        <v>972</v>
      </c>
      <c r="J1864" s="4">
        <v>972</v>
      </c>
      <c r="K1864" s="5">
        <v>15</v>
      </c>
      <c r="L1864" s="6">
        <f t="shared" si="510"/>
        <v>1076165</v>
      </c>
      <c r="M1864" s="6"/>
      <c r="N1864" s="6"/>
      <c r="O1864" s="6"/>
      <c r="P1864" s="145">
        <f t="shared" si="513"/>
        <v>1076165</v>
      </c>
      <c r="Q1864" s="6">
        <v>1076165</v>
      </c>
      <c r="R1864" s="101"/>
      <c r="S1864" s="6"/>
      <c r="T1864" s="4"/>
      <c r="U1864" s="4"/>
      <c r="V1864" s="6"/>
      <c r="W1864" s="6"/>
      <c r="X1864" s="6"/>
      <c r="Y1864" s="6"/>
      <c r="Z1864" s="6"/>
      <c r="AA1864" s="6"/>
      <c r="AB1864" s="6"/>
      <c r="AC1864" s="6"/>
      <c r="AD1864" s="145"/>
      <c r="AE1864" s="4"/>
      <c r="AF1864" s="35">
        <v>2025</v>
      </c>
      <c r="AG1864" s="256"/>
      <c r="AH1864" s="53">
        <v>1775</v>
      </c>
      <c r="AI1864" s="29" t="s">
        <v>155</v>
      </c>
      <c r="AJ1864" s="29" t="str">
        <f t="shared" si="511"/>
        <v>1775.</v>
      </c>
      <c r="AL1864" s="29"/>
    </row>
    <row r="1865" spans="1:38" ht="22.5" customHeight="1" x14ac:dyDescent="0.25">
      <c r="A1865" s="143" t="str">
        <f t="shared" si="514"/>
        <v>1776.</v>
      </c>
      <c r="B1865" s="247" t="s">
        <v>901</v>
      </c>
      <c r="C1865" s="236">
        <v>1963</v>
      </c>
      <c r="D1865" s="237" t="s">
        <v>3015</v>
      </c>
      <c r="E1865" s="143" t="s">
        <v>3017</v>
      </c>
      <c r="F1865" s="236">
        <v>3</v>
      </c>
      <c r="G1865" s="236">
        <v>2</v>
      </c>
      <c r="H1865" s="4">
        <v>1019.1</v>
      </c>
      <c r="I1865" s="145">
        <v>945.9</v>
      </c>
      <c r="J1865" s="10">
        <v>945.9</v>
      </c>
      <c r="K1865" s="5">
        <v>29</v>
      </c>
      <c r="L1865" s="6">
        <f t="shared" si="510"/>
        <v>440583</v>
      </c>
      <c r="M1865" s="6"/>
      <c r="N1865" s="6"/>
      <c r="O1865" s="6"/>
      <c r="P1865" s="145">
        <f t="shared" si="513"/>
        <v>440583</v>
      </c>
      <c r="Q1865" s="42">
        <v>440583</v>
      </c>
      <c r="R1865" s="100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35">
        <v>2025</v>
      </c>
      <c r="AG1865" s="259"/>
      <c r="AH1865" s="53">
        <v>1776</v>
      </c>
      <c r="AI1865" s="29" t="s">
        <v>155</v>
      </c>
      <c r="AJ1865" s="29" t="str">
        <f t="shared" si="511"/>
        <v>1776.</v>
      </c>
      <c r="AL1865" s="29"/>
    </row>
    <row r="1866" spans="1:38" ht="22.5" customHeight="1" x14ac:dyDescent="0.25">
      <c r="A1866" s="143" t="str">
        <f t="shared" si="514"/>
        <v>1777.</v>
      </c>
      <c r="B1866" s="81" t="s">
        <v>859</v>
      </c>
      <c r="C1866" s="236">
        <v>1977</v>
      </c>
      <c r="D1866" s="143" t="s">
        <v>3015</v>
      </c>
      <c r="E1866" s="143" t="s">
        <v>3017</v>
      </c>
      <c r="F1866" s="52">
        <v>5</v>
      </c>
      <c r="G1866" s="52">
        <v>5</v>
      </c>
      <c r="H1866" s="10">
        <v>5866.7</v>
      </c>
      <c r="I1866" s="145">
        <v>5714</v>
      </c>
      <c r="J1866" s="10">
        <v>5714</v>
      </c>
      <c r="K1866" s="5">
        <v>163</v>
      </c>
      <c r="L1866" s="6">
        <f t="shared" si="510"/>
        <v>1157490</v>
      </c>
      <c r="M1866" s="6"/>
      <c r="N1866" s="6"/>
      <c r="O1866" s="6"/>
      <c r="P1866" s="145">
        <f t="shared" si="513"/>
        <v>1157490</v>
      </c>
      <c r="Q1866" s="42">
        <v>1157490</v>
      </c>
      <c r="R1866" s="100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145"/>
      <c r="AE1866" s="42"/>
      <c r="AF1866" s="35">
        <v>2025</v>
      </c>
      <c r="AG1866" s="259"/>
      <c r="AH1866" s="53">
        <v>1777</v>
      </c>
      <c r="AI1866" s="29" t="s">
        <v>155</v>
      </c>
      <c r="AJ1866" s="29" t="str">
        <f t="shared" si="511"/>
        <v>1777.</v>
      </c>
      <c r="AL1866" s="29"/>
    </row>
    <row r="1867" spans="1:38" ht="22.5" customHeight="1" x14ac:dyDescent="0.25">
      <c r="A1867" s="143" t="str">
        <f t="shared" si="514"/>
        <v>1778.</v>
      </c>
      <c r="B1867" s="72" t="s">
        <v>1206</v>
      </c>
      <c r="C1867" s="52">
        <v>1946</v>
      </c>
      <c r="D1867" s="143" t="s">
        <v>3015</v>
      </c>
      <c r="E1867" s="143" t="s">
        <v>3017</v>
      </c>
      <c r="F1867" s="52">
        <v>3</v>
      </c>
      <c r="G1867" s="52">
        <v>3</v>
      </c>
      <c r="H1867" s="6">
        <v>1529.7</v>
      </c>
      <c r="I1867" s="145">
        <v>1366.9</v>
      </c>
      <c r="J1867" s="9">
        <v>1366.9</v>
      </c>
      <c r="K1867" s="5">
        <v>51</v>
      </c>
      <c r="L1867" s="6">
        <f t="shared" si="510"/>
        <v>514440</v>
      </c>
      <c r="M1867" s="6"/>
      <c r="N1867" s="6"/>
      <c r="O1867" s="6"/>
      <c r="P1867" s="145">
        <f t="shared" si="513"/>
        <v>514440</v>
      </c>
      <c r="Q1867" s="6">
        <v>514440</v>
      </c>
      <c r="R1867" s="101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35">
        <v>2025</v>
      </c>
      <c r="AG1867" s="256"/>
      <c r="AH1867" s="53">
        <v>1778</v>
      </c>
      <c r="AI1867" s="29" t="s">
        <v>155</v>
      </c>
      <c r="AJ1867" s="29" t="str">
        <f t="shared" si="511"/>
        <v>1778.</v>
      </c>
      <c r="AL1867" s="29"/>
    </row>
    <row r="1868" spans="1:38" ht="22.5" customHeight="1" x14ac:dyDescent="0.25">
      <c r="A1868" s="143" t="str">
        <f t="shared" si="514"/>
        <v>1779.</v>
      </c>
      <c r="B1868" s="71" t="s">
        <v>1800</v>
      </c>
      <c r="C1868" s="236">
        <v>1947</v>
      </c>
      <c r="D1868" s="237" t="s">
        <v>3015</v>
      </c>
      <c r="E1868" s="143" t="s">
        <v>3017</v>
      </c>
      <c r="F1868" s="236">
        <v>5</v>
      </c>
      <c r="G1868" s="236">
        <v>1</v>
      </c>
      <c r="H1868" s="4">
        <v>796.5</v>
      </c>
      <c r="I1868" s="10">
        <v>743.5</v>
      </c>
      <c r="J1868" s="10">
        <v>743.5</v>
      </c>
      <c r="K1868" s="5">
        <v>12</v>
      </c>
      <c r="L1868" s="6">
        <f t="shared" si="510"/>
        <v>85740</v>
      </c>
      <c r="M1868" s="6"/>
      <c r="N1868" s="6"/>
      <c r="O1868" s="6"/>
      <c r="P1868" s="145">
        <f t="shared" si="513"/>
        <v>85740</v>
      </c>
      <c r="Q1868" s="6">
        <v>85740</v>
      </c>
      <c r="R1868" s="101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35">
        <v>2025</v>
      </c>
      <c r="AG1868" s="256"/>
      <c r="AH1868" s="53">
        <v>1779</v>
      </c>
      <c r="AI1868" s="29" t="s">
        <v>155</v>
      </c>
      <c r="AJ1868" s="29" t="str">
        <f t="shared" si="511"/>
        <v>1779.</v>
      </c>
      <c r="AL1868" s="29"/>
    </row>
    <row r="1869" spans="1:38" ht="22.5" customHeight="1" x14ac:dyDescent="0.25">
      <c r="A1869" s="143" t="str">
        <f t="shared" si="514"/>
        <v>1780.</v>
      </c>
      <c r="B1869" s="81" t="s">
        <v>719</v>
      </c>
      <c r="C1869" s="236">
        <v>1965</v>
      </c>
      <c r="D1869" s="143" t="s">
        <v>3015</v>
      </c>
      <c r="E1869" s="143" t="s">
        <v>3017</v>
      </c>
      <c r="F1869" s="52">
        <v>2</v>
      </c>
      <c r="G1869" s="52">
        <v>1</v>
      </c>
      <c r="H1869" s="10">
        <v>424.8</v>
      </c>
      <c r="I1869" s="145">
        <v>383.6</v>
      </c>
      <c r="J1869" s="10">
        <v>383.6</v>
      </c>
      <c r="K1869" s="5">
        <v>22</v>
      </c>
      <c r="L1869" s="6">
        <f t="shared" si="510"/>
        <v>234600</v>
      </c>
      <c r="M1869" s="6"/>
      <c r="N1869" s="6"/>
      <c r="O1869" s="6"/>
      <c r="P1869" s="145">
        <f t="shared" si="513"/>
        <v>234600</v>
      </c>
      <c r="Q1869" s="42">
        <v>234600</v>
      </c>
      <c r="R1869" s="100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35">
        <v>2025</v>
      </c>
      <c r="AG1869" s="259"/>
      <c r="AH1869" s="53">
        <v>1780</v>
      </c>
      <c r="AI1869" s="29" t="s">
        <v>155</v>
      </c>
      <c r="AJ1869" s="29" t="str">
        <f t="shared" si="511"/>
        <v>1780.</v>
      </c>
      <c r="AL1869" s="29"/>
    </row>
    <row r="1870" spans="1:38" ht="22.5" customHeight="1" x14ac:dyDescent="0.25">
      <c r="A1870" s="143" t="str">
        <f t="shared" si="514"/>
        <v>1781.</v>
      </c>
      <c r="B1870" s="71" t="s">
        <v>1801</v>
      </c>
      <c r="C1870" s="52">
        <v>1997</v>
      </c>
      <c r="D1870" s="143" t="s">
        <v>3015</v>
      </c>
      <c r="E1870" s="143" t="s">
        <v>3018</v>
      </c>
      <c r="F1870" s="52">
        <v>2</v>
      </c>
      <c r="G1870" s="52">
        <v>1</v>
      </c>
      <c r="H1870" s="6">
        <v>637.5</v>
      </c>
      <c r="I1870" s="6">
        <v>544.9</v>
      </c>
      <c r="J1870" s="9">
        <v>544.9</v>
      </c>
      <c r="K1870" s="5">
        <v>18</v>
      </c>
      <c r="L1870" s="6">
        <f t="shared" si="510"/>
        <v>519808</v>
      </c>
      <c r="M1870" s="6"/>
      <c r="N1870" s="6"/>
      <c r="O1870" s="6"/>
      <c r="P1870" s="145">
        <f t="shared" si="513"/>
        <v>519808</v>
      </c>
      <c r="Q1870" s="6">
        <v>519808</v>
      </c>
      <c r="R1870" s="101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35">
        <v>2025</v>
      </c>
      <c r="AG1870" s="256"/>
      <c r="AH1870" s="53">
        <v>1781</v>
      </c>
      <c r="AI1870" s="29" t="s">
        <v>155</v>
      </c>
      <c r="AJ1870" s="29" t="str">
        <f t="shared" si="511"/>
        <v>1781.</v>
      </c>
      <c r="AL1870" s="29"/>
    </row>
    <row r="1871" spans="1:38" ht="22.5" customHeight="1" x14ac:dyDescent="0.25">
      <c r="A1871" s="143" t="str">
        <f t="shared" si="514"/>
        <v>1782.</v>
      </c>
      <c r="B1871" s="71" t="s">
        <v>1803</v>
      </c>
      <c r="C1871" s="52">
        <v>1997</v>
      </c>
      <c r="D1871" s="143" t="s">
        <v>3015</v>
      </c>
      <c r="E1871" s="143" t="s">
        <v>3018</v>
      </c>
      <c r="F1871" s="52">
        <v>2</v>
      </c>
      <c r="G1871" s="52">
        <v>1</v>
      </c>
      <c r="H1871" s="6">
        <v>636</v>
      </c>
      <c r="I1871" s="6">
        <v>543.5</v>
      </c>
      <c r="J1871" s="9">
        <v>543.5</v>
      </c>
      <c r="K1871" s="5">
        <v>15</v>
      </c>
      <c r="L1871" s="6">
        <f t="shared" si="510"/>
        <v>147888</v>
      </c>
      <c r="M1871" s="6"/>
      <c r="N1871" s="6"/>
      <c r="O1871" s="6"/>
      <c r="P1871" s="145">
        <f t="shared" si="513"/>
        <v>147888</v>
      </c>
      <c r="Q1871" s="6">
        <v>147888</v>
      </c>
      <c r="R1871" s="101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35">
        <v>2025</v>
      </c>
      <c r="AG1871" s="256"/>
      <c r="AH1871" s="53">
        <v>1782</v>
      </c>
      <c r="AI1871" s="29" t="s">
        <v>155</v>
      </c>
      <c r="AJ1871" s="29" t="str">
        <f t="shared" si="511"/>
        <v>1782.</v>
      </c>
      <c r="AL1871" s="29"/>
    </row>
    <row r="1872" spans="1:38" ht="22.5" customHeight="1" x14ac:dyDescent="0.25">
      <c r="A1872" s="143" t="str">
        <f t="shared" si="514"/>
        <v>1783.</v>
      </c>
      <c r="B1872" s="71" t="s">
        <v>1806</v>
      </c>
      <c r="C1872" s="52">
        <v>1997</v>
      </c>
      <c r="D1872" s="143" t="s">
        <v>3015</v>
      </c>
      <c r="E1872" s="143" t="s">
        <v>3018</v>
      </c>
      <c r="F1872" s="52">
        <v>2</v>
      </c>
      <c r="G1872" s="52">
        <v>1</v>
      </c>
      <c r="H1872" s="6">
        <v>638.6</v>
      </c>
      <c r="I1872" s="6">
        <v>545.70000000000005</v>
      </c>
      <c r="J1872" s="9">
        <v>545.70000000000005</v>
      </c>
      <c r="K1872" s="5">
        <v>25</v>
      </c>
      <c r="L1872" s="6">
        <f t="shared" si="510"/>
        <v>147888</v>
      </c>
      <c r="M1872" s="6"/>
      <c r="N1872" s="6"/>
      <c r="O1872" s="6"/>
      <c r="P1872" s="145">
        <f t="shared" si="513"/>
        <v>147888</v>
      </c>
      <c r="Q1872" s="42">
        <v>147888</v>
      </c>
      <c r="R1872" s="100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35">
        <v>2025</v>
      </c>
      <c r="AG1872" s="259"/>
      <c r="AH1872" s="53">
        <v>1783</v>
      </c>
      <c r="AI1872" s="29" t="s">
        <v>155</v>
      </c>
      <c r="AJ1872" s="29" t="str">
        <f t="shared" si="511"/>
        <v>1783.</v>
      </c>
      <c r="AL1872" s="29"/>
    </row>
    <row r="1873" spans="1:38" ht="22.5" customHeight="1" x14ac:dyDescent="0.25">
      <c r="A1873" s="143" t="str">
        <f t="shared" si="514"/>
        <v>1784.</v>
      </c>
      <c r="B1873" s="72" t="s">
        <v>105</v>
      </c>
      <c r="C1873" s="52">
        <v>1961</v>
      </c>
      <c r="D1873" s="143" t="s">
        <v>3015</v>
      </c>
      <c r="E1873" s="143" t="s">
        <v>3017</v>
      </c>
      <c r="F1873" s="52">
        <v>3</v>
      </c>
      <c r="G1873" s="52">
        <v>2</v>
      </c>
      <c r="H1873" s="6">
        <v>1170.4000000000001</v>
      </c>
      <c r="I1873" s="145">
        <v>955.8</v>
      </c>
      <c r="J1873" s="9">
        <v>955.8</v>
      </c>
      <c r="K1873" s="5">
        <v>43</v>
      </c>
      <c r="L1873" s="6">
        <f t="shared" si="510"/>
        <v>2231195</v>
      </c>
      <c r="M1873" s="6"/>
      <c r="N1873" s="6"/>
      <c r="O1873" s="6"/>
      <c r="P1873" s="145">
        <f t="shared" si="513"/>
        <v>2231195</v>
      </c>
      <c r="Q1873" s="6">
        <f>326586+1904609</f>
        <v>2231195</v>
      </c>
      <c r="R1873" s="101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35">
        <v>2025</v>
      </c>
      <c r="AG1873" s="256"/>
      <c r="AH1873" s="53">
        <v>1784</v>
      </c>
      <c r="AI1873" s="29" t="s">
        <v>155</v>
      </c>
      <c r="AJ1873" s="29" t="str">
        <f t="shared" si="511"/>
        <v>1784.</v>
      </c>
      <c r="AL1873" s="29"/>
    </row>
    <row r="1874" spans="1:38" ht="22.5" customHeight="1" x14ac:dyDescent="0.25">
      <c r="A1874" s="143" t="str">
        <f t="shared" si="514"/>
        <v>1785.</v>
      </c>
      <c r="B1874" s="71" t="s">
        <v>1825</v>
      </c>
      <c r="C1874" s="52">
        <v>1970</v>
      </c>
      <c r="D1874" s="143" t="s">
        <v>3015</v>
      </c>
      <c r="E1874" s="143" t="s">
        <v>3017</v>
      </c>
      <c r="F1874" s="52">
        <v>5</v>
      </c>
      <c r="G1874" s="52">
        <v>4</v>
      </c>
      <c r="H1874" s="6">
        <v>3375.3</v>
      </c>
      <c r="I1874" s="6">
        <v>3100.5</v>
      </c>
      <c r="J1874" s="9">
        <v>3100.5</v>
      </c>
      <c r="K1874" s="5">
        <v>64</v>
      </c>
      <c r="L1874" s="6">
        <f t="shared" si="510"/>
        <v>348010</v>
      </c>
      <c r="M1874" s="6"/>
      <c r="N1874" s="6"/>
      <c r="O1874" s="6"/>
      <c r="P1874" s="145">
        <f t="shared" si="513"/>
        <v>348010</v>
      </c>
      <c r="Q1874" s="6"/>
      <c r="R1874" s="101"/>
      <c r="S1874" s="6"/>
      <c r="T1874" s="6"/>
      <c r="U1874" s="6"/>
      <c r="V1874" s="6"/>
      <c r="W1874" s="6"/>
      <c r="X1874" s="6"/>
      <c r="Y1874" s="6"/>
      <c r="Z1874" s="6">
        <v>130</v>
      </c>
      <c r="AA1874" s="6">
        <f>Z1874*2677</f>
        <v>348010</v>
      </c>
      <c r="AB1874" s="6"/>
      <c r="AC1874" s="6"/>
      <c r="AD1874" s="6"/>
      <c r="AE1874" s="6"/>
      <c r="AF1874" s="35">
        <v>2025</v>
      </c>
      <c r="AG1874" s="259"/>
      <c r="AH1874" s="53">
        <v>1785</v>
      </c>
      <c r="AI1874" s="29" t="s">
        <v>155</v>
      </c>
      <c r="AJ1874" s="29" t="str">
        <f t="shared" si="511"/>
        <v>1785.</v>
      </c>
      <c r="AL1874" s="29"/>
    </row>
    <row r="1875" spans="1:38" ht="22.5" customHeight="1" x14ac:dyDescent="0.25">
      <c r="A1875" s="143" t="str">
        <f t="shared" si="514"/>
        <v>1786.</v>
      </c>
      <c r="B1875" s="72" t="s">
        <v>733</v>
      </c>
      <c r="C1875" s="52">
        <v>1949</v>
      </c>
      <c r="D1875" s="143" t="s">
        <v>3015</v>
      </c>
      <c r="E1875" s="143" t="s">
        <v>3017</v>
      </c>
      <c r="F1875" s="52">
        <v>3</v>
      </c>
      <c r="G1875" s="52">
        <v>2</v>
      </c>
      <c r="H1875" s="6">
        <v>775.9</v>
      </c>
      <c r="I1875" s="145">
        <v>708.7</v>
      </c>
      <c r="J1875" s="9">
        <v>708.7</v>
      </c>
      <c r="K1875" s="5">
        <v>13</v>
      </c>
      <c r="L1875" s="6">
        <f t="shared" si="510"/>
        <v>178625</v>
      </c>
      <c r="M1875" s="6"/>
      <c r="N1875" s="6"/>
      <c r="O1875" s="6"/>
      <c r="P1875" s="145">
        <f t="shared" si="513"/>
        <v>178625</v>
      </c>
      <c r="Q1875" s="6">
        <v>178625</v>
      </c>
      <c r="R1875" s="101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35">
        <v>2025</v>
      </c>
      <c r="AG1875" s="256"/>
      <c r="AH1875" s="53">
        <v>1786</v>
      </c>
      <c r="AI1875" s="29" t="s">
        <v>155</v>
      </c>
      <c r="AJ1875" s="29" t="str">
        <f t="shared" si="511"/>
        <v>1786.</v>
      </c>
      <c r="AL1875" s="29"/>
    </row>
    <row r="1876" spans="1:38" ht="22.5" customHeight="1" x14ac:dyDescent="0.25">
      <c r="A1876" s="143" t="str">
        <f t="shared" si="514"/>
        <v>1787.</v>
      </c>
      <c r="B1876" s="71" t="s">
        <v>1827</v>
      </c>
      <c r="C1876" s="52">
        <v>1998</v>
      </c>
      <c r="D1876" s="143" t="s">
        <v>3015</v>
      </c>
      <c r="E1876" s="143" t="s">
        <v>3017</v>
      </c>
      <c r="F1876" s="52">
        <v>3</v>
      </c>
      <c r="G1876" s="52">
        <v>1</v>
      </c>
      <c r="H1876" s="6">
        <v>752.5</v>
      </c>
      <c r="I1876" s="6">
        <v>701.1</v>
      </c>
      <c r="J1876" s="9">
        <v>701.1</v>
      </c>
      <c r="K1876" s="5">
        <v>26</v>
      </c>
      <c r="L1876" s="6">
        <f t="shared" si="510"/>
        <v>246480</v>
      </c>
      <c r="M1876" s="6"/>
      <c r="N1876" s="6"/>
      <c r="O1876" s="6"/>
      <c r="P1876" s="145">
        <f t="shared" si="513"/>
        <v>246480</v>
      </c>
      <c r="Q1876" s="6">
        <v>246480</v>
      </c>
      <c r="R1876" s="101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35">
        <v>2025</v>
      </c>
      <c r="AG1876" s="256"/>
      <c r="AH1876" s="53">
        <v>1787</v>
      </c>
      <c r="AI1876" s="29" t="s">
        <v>155</v>
      </c>
      <c r="AJ1876" s="29" t="str">
        <f t="shared" si="511"/>
        <v>1787.</v>
      </c>
      <c r="AL1876" s="29"/>
    </row>
    <row r="1877" spans="1:38" ht="22.5" customHeight="1" x14ac:dyDescent="0.25">
      <c r="A1877" s="143" t="str">
        <f t="shared" si="514"/>
        <v>1788.</v>
      </c>
      <c r="B1877" s="71" t="s">
        <v>1816</v>
      </c>
      <c r="C1877" s="52">
        <v>1984</v>
      </c>
      <c r="D1877" s="143" t="s">
        <v>3015</v>
      </c>
      <c r="E1877" s="143" t="s">
        <v>3017</v>
      </c>
      <c r="F1877" s="52">
        <v>5</v>
      </c>
      <c r="G1877" s="52">
        <v>4</v>
      </c>
      <c r="H1877" s="6">
        <v>3059.1</v>
      </c>
      <c r="I1877" s="6">
        <v>2815.3</v>
      </c>
      <c r="J1877" s="9">
        <v>2755.3</v>
      </c>
      <c r="K1877" s="5">
        <v>101</v>
      </c>
      <c r="L1877" s="6">
        <f t="shared" si="510"/>
        <v>5807230</v>
      </c>
      <c r="M1877" s="6"/>
      <c r="N1877" s="6"/>
      <c r="O1877" s="6"/>
      <c r="P1877" s="145">
        <f t="shared" si="513"/>
        <v>5807230</v>
      </c>
      <c r="Q1877" s="6">
        <v>5807230</v>
      </c>
      <c r="R1877" s="101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35">
        <v>2025</v>
      </c>
      <c r="AG1877" s="256"/>
      <c r="AH1877" s="53">
        <v>1788</v>
      </c>
      <c r="AI1877" s="29" t="s">
        <v>155</v>
      </c>
      <c r="AJ1877" s="29" t="str">
        <f t="shared" si="511"/>
        <v>1788.</v>
      </c>
      <c r="AL1877" s="29"/>
    </row>
    <row r="1878" spans="1:38" ht="22.5" customHeight="1" x14ac:dyDescent="0.25">
      <c r="A1878" s="143" t="str">
        <f t="shared" si="514"/>
        <v>1789.</v>
      </c>
      <c r="B1878" s="247" t="s">
        <v>898</v>
      </c>
      <c r="C1878" s="236">
        <v>1961</v>
      </c>
      <c r="D1878" s="237" t="s">
        <v>3015</v>
      </c>
      <c r="E1878" s="143" t="s">
        <v>3017</v>
      </c>
      <c r="F1878" s="236">
        <v>2</v>
      </c>
      <c r="G1878" s="236">
        <v>1</v>
      </c>
      <c r="H1878" s="4">
        <v>299</v>
      </c>
      <c r="I1878" s="145">
        <v>288.7</v>
      </c>
      <c r="J1878" s="10">
        <v>288.7</v>
      </c>
      <c r="K1878" s="5">
        <v>9</v>
      </c>
      <c r="L1878" s="6">
        <f t="shared" si="510"/>
        <v>131376</v>
      </c>
      <c r="M1878" s="6"/>
      <c r="N1878" s="6"/>
      <c r="O1878" s="6"/>
      <c r="P1878" s="145">
        <f t="shared" ref="P1878:P1886" si="515">L1878</f>
        <v>131376</v>
      </c>
      <c r="Q1878" s="42">
        <v>131376</v>
      </c>
      <c r="R1878" s="100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35">
        <v>2025</v>
      </c>
      <c r="AG1878" s="259"/>
      <c r="AH1878" s="53">
        <v>1789</v>
      </c>
      <c r="AI1878" s="29" t="s">
        <v>155</v>
      </c>
      <c r="AJ1878" s="29" t="str">
        <f t="shared" si="511"/>
        <v>1789.</v>
      </c>
      <c r="AL1878" s="29"/>
    </row>
    <row r="1879" spans="1:38" ht="22.5" customHeight="1" x14ac:dyDescent="0.25">
      <c r="A1879" s="143" t="str">
        <f t="shared" si="514"/>
        <v>1790.</v>
      </c>
      <c r="B1879" s="71" t="s">
        <v>1824</v>
      </c>
      <c r="C1879" s="52">
        <v>1997</v>
      </c>
      <c r="D1879" s="143" t="s">
        <v>3015</v>
      </c>
      <c r="E1879" s="143" t="s">
        <v>3017</v>
      </c>
      <c r="F1879" s="52">
        <v>5</v>
      </c>
      <c r="G1879" s="52">
        <v>4</v>
      </c>
      <c r="H1879" s="6">
        <v>3885.5</v>
      </c>
      <c r="I1879" s="6">
        <v>3547.5</v>
      </c>
      <c r="J1879" s="9">
        <v>3547.5</v>
      </c>
      <c r="K1879" s="5">
        <v>55</v>
      </c>
      <c r="L1879" s="6">
        <f t="shared" si="510"/>
        <v>2218320</v>
      </c>
      <c r="M1879" s="6"/>
      <c r="N1879" s="6"/>
      <c r="O1879" s="6"/>
      <c r="P1879" s="145">
        <f t="shared" si="515"/>
        <v>2218320</v>
      </c>
      <c r="Q1879" s="6">
        <v>2218320</v>
      </c>
      <c r="R1879" s="101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145"/>
      <c r="AE1879" s="4"/>
      <c r="AF1879" s="35">
        <v>2025</v>
      </c>
      <c r="AG1879" s="256"/>
      <c r="AH1879" s="53">
        <v>1790</v>
      </c>
      <c r="AI1879" s="29" t="s">
        <v>155</v>
      </c>
      <c r="AJ1879" s="29" t="str">
        <f t="shared" si="511"/>
        <v>1790.</v>
      </c>
      <c r="AL1879" s="29"/>
    </row>
    <row r="1880" spans="1:38" ht="22.5" customHeight="1" x14ac:dyDescent="0.25">
      <c r="A1880" s="143" t="str">
        <f t="shared" si="514"/>
        <v>1791.</v>
      </c>
      <c r="B1880" s="71" t="s">
        <v>1828</v>
      </c>
      <c r="C1880" s="236">
        <v>1972</v>
      </c>
      <c r="D1880" s="143" t="s">
        <v>3015</v>
      </c>
      <c r="E1880" s="143" t="s">
        <v>3016</v>
      </c>
      <c r="F1880" s="52">
        <v>5</v>
      </c>
      <c r="G1880" s="52">
        <v>6</v>
      </c>
      <c r="H1880" s="10">
        <v>5093.6000000000004</v>
      </c>
      <c r="I1880" s="10">
        <v>4706.3999999999996</v>
      </c>
      <c r="J1880" s="10">
        <v>4706.3999999999996</v>
      </c>
      <c r="K1880" s="5">
        <v>100</v>
      </c>
      <c r="L1880" s="6">
        <f t="shared" ref="L1880:L1940" si="516">Q1880+S1880+U1880+W1880+Y1880+AA1880+AD1880+AE1880</f>
        <v>4497596</v>
      </c>
      <c r="M1880" s="6"/>
      <c r="N1880" s="6"/>
      <c r="O1880" s="6"/>
      <c r="P1880" s="145">
        <f t="shared" si="515"/>
        <v>4497596</v>
      </c>
      <c r="Q1880" s="6"/>
      <c r="R1880" s="101"/>
      <c r="S1880" s="6"/>
      <c r="T1880" s="6">
        <v>1268</v>
      </c>
      <c r="U1880" s="6">
        <f>T1880*3547</f>
        <v>4497596</v>
      </c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35">
        <v>2025</v>
      </c>
      <c r="AG1880" s="259"/>
      <c r="AH1880" s="53">
        <v>1791</v>
      </c>
      <c r="AI1880" s="29" t="s">
        <v>155</v>
      </c>
      <c r="AJ1880" s="29" t="str">
        <f t="shared" si="511"/>
        <v>1791.</v>
      </c>
      <c r="AL1880" s="29"/>
    </row>
    <row r="1881" spans="1:38" ht="22.5" customHeight="1" x14ac:dyDescent="0.25">
      <c r="A1881" s="143" t="str">
        <f t="shared" si="514"/>
        <v>1792.</v>
      </c>
      <c r="B1881" s="81" t="s">
        <v>114</v>
      </c>
      <c r="C1881" s="236">
        <v>1970</v>
      </c>
      <c r="D1881" s="143" t="s">
        <v>3015</v>
      </c>
      <c r="E1881" s="143" t="s">
        <v>3017</v>
      </c>
      <c r="F1881" s="52">
        <v>5</v>
      </c>
      <c r="G1881" s="52">
        <v>4</v>
      </c>
      <c r="H1881" s="10">
        <v>3409</v>
      </c>
      <c r="I1881" s="145">
        <v>3140.5</v>
      </c>
      <c r="J1881" s="10">
        <v>3140.5</v>
      </c>
      <c r="K1881" s="5">
        <v>123</v>
      </c>
      <c r="L1881" s="6">
        <f t="shared" si="516"/>
        <v>1318452</v>
      </c>
      <c r="M1881" s="6"/>
      <c r="N1881" s="6"/>
      <c r="O1881" s="6"/>
      <c r="P1881" s="145">
        <f t="shared" si="515"/>
        <v>1318452</v>
      </c>
      <c r="Q1881" s="42">
        <v>1318452</v>
      </c>
      <c r="R1881" s="100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35">
        <v>2025</v>
      </c>
      <c r="AG1881" s="259"/>
      <c r="AH1881" s="53">
        <v>1792</v>
      </c>
      <c r="AI1881" s="29" t="s">
        <v>155</v>
      </c>
      <c r="AJ1881" s="29" t="str">
        <f t="shared" si="511"/>
        <v>1792.</v>
      </c>
      <c r="AL1881" s="29"/>
    </row>
    <row r="1882" spans="1:38" ht="22.5" customHeight="1" x14ac:dyDescent="0.25">
      <c r="A1882" s="143" t="str">
        <f t="shared" si="514"/>
        <v>1793.</v>
      </c>
      <c r="B1882" s="247" t="s">
        <v>153</v>
      </c>
      <c r="C1882" s="236">
        <v>1947</v>
      </c>
      <c r="D1882" s="237" t="s">
        <v>3015</v>
      </c>
      <c r="E1882" s="143" t="s">
        <v>3017</v>
      </c>
      <c r="F1882" s="236">
        <v>2</v>
      </c>
      <c r="G1882" s="236">
        <v>1</v>
      </c>
      <c r="H1882" s="4">
        <v>267.5</v>
      </c>
      <c r="I1882" s="145">
        <v>255.9</v>
      </c>
      <c r="J1882" s="10">
        <v>255.9</v>
      </c>
      <c r="K1882" s="5">
        <v>5</v>
      </c>
      <c r="L1882" s="6">
        <f t="shared" si="516"/>
        <v>121992</v>
      </c>
      <c r="M1882" s="6"/>
      <c r="N1882" s="6"/>
      <c r="O1882" s="6"/>
      <c r="P1882" s="145">
        <f t="shared" si="515"/>
        <v>121992</v>
      </c>
      <c r="Q1882" s="42">
        <v>121992</v>
      </c>
      <c r="R1882" s="100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35">
        <v>2025</v>
      </c>
      <c r="AG1882" s="259"/>
      <c r="AH1882" s="53">
        <v>1793</v>
      </c>
      <c r="AI1882" s="29" t="s">
        <v>155</v>
      </c>
      <c r="AJ1882" s="29" t="str">
        <f t="shared" ref="AJ1882:AJ1945" si="517">CONCATENATE(AH1882,AI1882)</f>
        <v>1793.</v>
      </c>
      <c r="AL1882" s="29"/>
    </row>
    <row r="1883" spans="1:38" ht="22.5" customHeight="1" x14ac:dyDescent="0.25">
      <c r="A1883" s="143" t="str">
        <f t="shared" si="514"/>
        <v>1794.</v>
      </c>
      <c r="B1883" s="81" t="s">
        <v>740</v>
      </c>
      <c r="C1883" s="236">
        <v>1981</v>
      </c>
      <c r="D1883" s="143" t="s">
        <v>3015</v>
      </c>
      <c r="E1883" s="143" t="s">
        <v>3017</v>
      </c>
      <c r="F1883" s="52">
        <v>2</v>
      </c>
      <c r="G1883" s="52">
        <v>2</v>
      </c>
      <c r="H1883" s="10">
        <v>908</v>
      </c>
      <c r="I1883" s="145">
        <v>865.7</v>
      </c>
      <c r="J1883" s="10">
        <v>865.7</v>
      </c>
      <c r="K1883" s="5">
        <v>33</v>
      </c>
      <c r="L1883" s="6">
        <f t="shared" si="516"/>
        <v>2314770</v>
      </c>
      <c r="M1883" s="6"/>
      <c r="N1883" s="6"/>
      <c r="O1883" s="6"/>
      <c r="P1883" s="145">
        <f t="shared" si="515"/>
        <v>2314770</v>
      </c>
      <c r="Q1883" s="42">
        <v>2314770</v>
      </c>
      <c r="R1883" s="100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35">
        <v>2025</v>
      </c>
      <c r="AG1883" s="259"/>
      <c r="AH1883" s="53">
        <v>1794</v>
      </c>
      <c r="AI1883" s="29" t="s">
        <v>155</v>
      </c>
      <c r="AJ1883" s="29" t="str">
        <f t="shared" si="517"/>
        <v>1794.</v>
      </c>
      <c r="AL1883" s="29"/>
    </row>
    <row r="1884" spans="1:38" ht="22.5" customHeight="1" x14ac:dyDescent="0.25">
      <c r="A1884" s="143" t="str">
        <f t="shared" si="514"/>
        <v>1795.</v>
      </c>
      <c r="B1884" s="71" t="s">
        <v>1832</v>
      </c>
      <c r="C1884" s="236">
        <v>1986</v>
      </c>
      <c r="D1884" s="237" t="s">
        <v>3015</v>
      </c>
      <c r="E1884" s="143" t="s">
        <v>3017</v>
      </c>
      <c r="F1884" s="236">
        <v>3</v>
      </c>
      <c r="G1884" s="236">
        <v>3</v>
      </c>
      <c r="H1884" s="4">
        <v>1321.6</v>
      </c>
      <c r="I1884" s="10">
        <v>1207.8</v>
      </c>
      <c r="J1884" s="10">
        <v>1207.8</v>
      </c>
      <c r="K1884" s="5">
        <v>25</v>
      </c>
      <c r="L1884" s="6">
        <f t="shared" si="516"/>
        <v>440583</v>
      </c>
      <c r="M1884" s="6"/>
      <c r="N1884" s="6"/>
      <c r="O1884" s="6"/>
      <c r="P1884" s="145">
        <f t="shared" si="515"/>
        <v>440583</v>
      </c>
      <c r="Q1884" s="6">
        <v>440583</v>
      </c>
      <c r="R1884" s="101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35">
        <v>2025</v>
      </c>
      <c r="AG1884" s="256"/>
      <c r="AH1884" s="53">
        <v>1795</v>
      </c>
      <c r="AI1884" s="29" t="s">
        <v>155</v>
      </c>
      <c r="AJ1884" s="29" t="str">
        <f t="shared" si="517"/>
        <v>1795.</v>
      </c>
      <c r="AL1884" s="29"/>
    </row>
    <row r="1885" spans="1:38" ht="22.5" customHeight="1" x14ac:dyDescent="0.25">
      <c r="A1885" s="143" t="str">
        <f t="shared" si="514"/>
        <v>1796.</v>
      </c>
      <c r="B1885" s="84" t="s">
        <v>917</v>
      </c>
      <c r="C1885" s="236">
        <v>1995</v>
      </c>
      <c r="D1885" s="237" t="s">
        <v>3015</v>
      </c>
      <c r="E1885" s="143" t="s">
        <v>3017</v>
      </c>
      <c r="F1885" s="236">
        <v>3</v>
      </c>
      <c r="G1885" s="236">
        <v>5</v>
      </c>
      <c r="H1885" s="4">
        <v>3534.4</v>
      </c>
      <c r="I1885" s="145">
        <v>3265.5</v>
      </c>
      <c r="J1885" s="10">
        <v>3265.5</v>
      </c>
      <c r="K1885" s="5">
        <v>126</v>
      </c>
      <c r="L1885" s="6">
        <f t="shared" si="516"/>
        <v>2142686</v>
      </c>
      <c r="M1885" s="6"/>
      <c r="N1885" s="6"/>
      <c r="O1885" s="6"/>
      <c r="P1885" s="145">
        <f t="shared" si="515"/>
        <v>2142686</v>
      </c>
      <c r="Q1885" s="42">
        <v>2142686</v>
      </c>
      <c r="R1885" s="100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35">
        <v>2025</v>
      </c>
      <c r="AG1885" s="259"/>
      <c r="AH1885" s="53">
        <v>1796</v>
      </c>
      <c r="AI1885" s="29" t="s">
        <v>155</v>
      </c>
      <c r="AJ1885" s="29" t="str">
        <f t="shared" si="517"/>
        <v>1796.</v>
      </c>
    </row>
    <row r="1886" spans="1:38" ht="22.5" customHeight="1" x14ac:dyDescent="0.25">
      <c r="A1886" s="143" t="str">
        <f t="shared" si="514"/>
        <v>1797.</v>
      </c>
      <c r="B1886" s="81" t="s">
        <v>1170</v>
      </c>
      <c r="C1886" s="236">
        <v>1969</v>
      </c>
      <c r="D1886" s="237" t="s">
        <v>3015</v>
      </c>
      <c r="E1886" s="143" t="s">
        <v>3017</v>
      </c>
      <c r="F1886" s="236">
        <v>2</v>
      </c>
      <c r="G1886" s="236">
        <v>2</v>
      </c>
      <c r="H1886" s="4">
        <v>563.9</v>
      </c>
      <c r="I1886" s="145">
        <v>513.6</v>
      </c>
      <c r="J1886" s="10">
        <v>513.6</v>
      </c>
      <c r="K1886" s="5">
        <v>12</v>
      </c>
      <c r="L1886" s="6">
        <f t="shared" si="516"/>
        <v>743834</v>
      </c>
      <c r="M1886" s="6"/>
      <c r="N1886" s="6"/>
      <c r="O1886" s="6"/>
      <c r="P1886" s="145">
        <f t="shared" si="515"/>
        <v>743834</v>
      </c>
      <c r="Q1886" s="42">
        <v>743834</v>
      </c>
      <c r="R1886" s="100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6"/>
      <c r="AC1886" s="6"/>
      <c r="AD1886" s="42"/>
      <c r="AE1886" s="42"/>
      <c r="AF1886" s="35">
        <v>2025</v>
      </c>
      <c r="AG1886" s="259"/>
      <c r="AH1886" s="53">
        <v>1797</v>
      </c>
      <c r="AI1886" s="29" t="s">
        <v>155</v>
      </c>
      <c r="AJ1886" s="29" t="str">
        <f t="shared" si="517"/>
        <v>1797.</v>
      </c>
      <c r="AL1886" s="29"/>
    </row>
    <row r="1887" spans="1:38" ht="22.5" customHeight="1" x14ac:dyDescent="0.25">
      <c r="A1887" s="143" t="str">
        <f t="shared" si="514"/>
        <v>1798.</v>
      </c>
      <c r="B1887" s="72" t="s">
        <v>744</v>
      </c>
      <c r="C1887" s="52">
        <v>1981</v>
      </c>
      <c r="D1887" s="143" t="s">
        <v>3015</v>
      </c>
      <c r="E1887" s="143" t="s">
        <v>3017</v>
      </c>
      <c r="F1887" s="52">
        <v>2</v>
      </c>
      <c r="G1887" s="52">
        <v>3</v>
      </c>
      <c r="H1887" s="6">
        <v>497.1</v>
      </c>
      <c r="I1887" s="145">
        <v>497.1</v>
      </c>
      <c r="J1887" s="9">
        <v>497.1</v>
      </c>
      <c r="K1887" s="5">
        <v>18</v>
      </c>
      <c r="L1887" s="6">
        <f t="shared" si="516"/>
        <v>548964</v>
      </c>
      <c r="M1887" s="6"/>
      <c r="N1887" s="6"/>
      <c r="O1887" s="6"/>
      <c r="P1887" s="145">
        <f t="shared" ref="P1887:P1897" si="518">L1887</f>
        <v>548964</v>
      </c>
      <c r="Q1887" s="6">
        <v>548964</v>
      </c>
      <c r="R1887" s="101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35">
        <v>2025</v>
      </c>
      <c r="AG1887" s="256"/>
      <c r="AH1887" s="53">
        <v>1798</v>
      </c>
      <c r="AI1887" s="29" t="s">
        <v>155</v>
      </c>
      <c r="AJ1887" s="29" t="str">
        <f t="shared" si="517"/>
        <v>1798.</v>
      </c>
      <c r="AL1887" s="29"/>
    </row>
    <row r="1888" spans="1:38" ht="22.5" customHeight="1" x14ac:dyDescent="0.25">
      <c r="A1888" s="143" t="str">
        <f t="shared" si="514"/>
        <v>1799.</v>
      </c>
      <c r="B1888" s="72" t="s">
        <v>759</v>
      </c>
      <c r="C1888" s="52">
        <v>1967</v>
      </c>
      <c r="D1888" s="143" t="s">
        <v>3015</v>
      </c>
      <c r="E1888" s="143" t="s">
        <v>3017</v>
      </c>
      <c r="F1888" s="52">
        <v>2</v>
      </c>
      <c r="G1888" s="52">
        <v>1</v>
      </c>
      <c r="H1888" s="6">
        <v>372.4</v>
      </c>
      <c r="I1888" s="145">
        <v>330.6</v>
      </c>
      <c r="J1888" s="9">
        <v>330.6</v>
      </c>
      <c r="K1888" s="5">
        <v>8</v>
      </c>
      <c r="L1888" s="6">
        <f t="shared" si="516"/>
        <v>230222</v>
      </c>
      <c r="M1888" s="6"/>
      <c r="N1888" s="6"/>
      <c r="O1888" s="6"/>
      <c r="P1888" s="145">
        <f t="shared" si="518"/>
        <v>230222</v>
      </c>
      <c r="Q1888" s="6"/>
      <c r="R1888" s="101"/>
      <c r="S1888" s="6"/>
      <c r="T1888" s="6"/>
      <c r="U1888" s="6"/>
      <c r="V1888" s="6"/>
      <c r="W1888" s="6"/>
      <c r="X1888" s="6"/>
      <c r="Y1888" s="6"/>
      <c r="Z1888" s="6">
        <v>86</v>
      </c>
      <c r="AA1888" s="6">
        <f>Z1888*2677</f>
        <v>230222</v>
      </c>
      <c r="AB1888" s="6"/>
      <c r="AC1888" s="6"/>
      <c r="AD1888" s="6"/>
      <c r="AE1888" s="6"/>
      <c r="AF1888" s="35">
        <v>2025</v>
      </c>
      <c r="AG1888" s="259"/>
      <c r="AH1888" s="53">
        <v>1799</v>
      </c>
      <c r="AI1888" s="29" t="s">
        <v>155</v>
      </c>
      <c r="AJ1888" s="29" t="str">
        <f t="shared" si="517"/>
        <v>1799.</v>
      </c>
      <c r="AL1888" s="29"/>
    </row>
    <row r="1889" spans="1:38" ht="22.5" customHeight="1" x14ac:dyDescent="0.25">
      <c r="A1889" s="143" t="str">
        <f t="shared" si="514"/>
        <v>1800.</v>
      </c>
      <c r="B1889" s="72" t="s">
        <v>746</v>
      </c>
      <c r="C1889" s="52">
        <v>1969</v>
      </c>
      <c r="D1889" s="143" t="s">
        <v>3015</v>
      </c>
      <c r="E1889" s="143" t="s">
        <v>3017</v>
      </c>
      <c r="F1889" s="52">
        <v>2</v>
      </c>
      <c r="G1889" s="52">
        <v>2</v>
      </c>
      <c r="H1889" s="6">
        <v>461.2</v>
      </c>
      <c r="I1889" s="145">
        <v>461.2</v>
      </c>
      <c r="J1889" s="9">
        <v>461.2</v>
      </c>
      <c r="K1889" s="5">
        <v>16</v>
      </c>
      <c r="L1889" s="6">
        <f t="shared" si="516"/>
        <v>244359</v>
      </c>
      <c r="M1889" s="6"/>
      <c r="N1889" s="6"/>
      <c r="O1889" s="6"/>
      <c r="P1889" s="145">
        <f t="shared" si="518"/>
        <v>244359</v>
      </c>
      <c r="Q1889" s="42">
        <v>244359</v>
      </c>
      <c r="R1889" s="101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35">
        <v>2025</v>
      </c>
      <c r="AG1889" s="256"/>
      <c r="AH1889" s="53">
        <v>1800</v>
      </c>
      <c r="AI1889" s="29" t="s">
        <v>155</v>
      </c>
      <c r="AJ1889" s="29" t="str">
        <f t="shared" si="517"/>
        <v>1800.</v>
      </c>
      <c r="AL1889" s="29"/>
    </row>
    <row r="1890" spans="1:38" ht="22.5" customHeight="1" x14ac:dyDescent="0.25">
      <c r="A1890" s="143" t="str">
        <f t="shared" si="514"/>
        <v>1801.</v>
      </c>
      <c r="B1890" s="81" t="s">
        <v>878</v>
      </c>
      <c r="C1890" s="236">
        <v>1964</v>
      </c>
      <c r="D1890" s="143" t="s">
        <v>3015</v>
      </c>
      <c r="E1890" s="143" t="s">
        <v>3017</v>
      </c>
      <c r="F1890" s="52">
        <v>2</v>
      </c>
      <c r="G1890" s="52">
        <v>2</v>
      </c>
      <c r="H1890" s="10">
        <v>465.1</v>
      </c>
      <c r="I1890" s="145">
        <v>412.5</v>
      </c>
      <c r="J1890" s="10">
        <v>412.5</v>
      </c>
      <c r="K1890" s="5">
        <v>16</v>
      </c>
      <c r="L1890" s="6">
        <f t="shared" si="516"/>
        <v>285800</v>
      </c>
      <c r="M1890" s="6"/>
      <c r="N1890" s="6"/>
      <c r="O1890" s="6"/>
      <c r="P1890" s="145">
        <f t="shared" si="518"/>
        <v>285800</v>
      </c>
      <c r="Q1890" s="42">
        <v>285800</v>
      </c>
      <c r="R1890" s="100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35">
        <v>2025</v>
      </c>
      <c r="AG1890" s="259"/>
      <c r="AH1890" s="53">
        <v>1801</v>
      </c>
      <c r="AI1890" s="29" t="s">
        <v>155</v>
      </c>
      <c r="AJ1890" s="29" t="str">
        <f t="shared" si="517"/>
        <v>1801.</v>
      </c>
      <c r="AL1890" s="29"/>
    </row>
    <row r="1891" spans="1:38" ht="22.5" customHeight="1" x14ac:dyDescent="0.25">
      <c r="A1891" s="143" t="str">
        <f t="shared" si="514"/>
        <v>1802.</v>
      </c>
      <c r="B1891" s="71" t="s">
        <v>1765</v>
      </c>
      <c r="C1891" s="52">
        <v>1974</v>
      </c>
      <c r="D1891" s="143" t="s">
        <v>3015</v>
      </c>
      <c r="E1891" s="143" t="s">
        <v>3016</v>
      </c>
      <c r="F1891" s="52">
        <v>5</v>
      </c>
      <c r="G1891" s="52">
        <v>5</v>
      </c>
      <c r="H1891" s="6">
        <v>4014.7</v>
      </c>
      <c r="I1891" s="6">
        <v>3513.2</v>
      </c>
      <c r="J1891" s="9">
        <v>3513.2</v>
      </c>
      <c r="K1891" s="5">
        <v>114</v>
      </c>
      <c r="L1891" s="6">
        <f t="shared" si="516"/>
        <v>2335075</v>
      </c>
      <c r="M1891" s="6"/>
      <c r="N1891" s="6"/>
      <c r="O1891" s="6"/>
      <c r="P1891" s="145">
        <f t="shared" si="518"/>
        <v>2335075</v>
      </c>
      <c r="Q1891" s="6">
        <v>2335075</v>
      </c>
      <c r="R1891" s="101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35">
        <v>2025</v>
      </c>
      <c r="AG1891" s="256"/>
      <c r="AH1891" s="53">
        <v>1802</v>
      </c>
      <c r="AI1891" s="29" t="s">
        <v>155</v>
      </c>
      <c r="AJ1891" s="29" t="str">
        <f t="shared" si="517"/>
        <v>1802.</v>
      </c>
      <c r="AL1891" s="29"/>
    </row>
    <row r="1892" spans="1:38" ht="22.5" customHeight="1" x14ac:dyDescent="0.25">
      <c r="A1892" s="143" t="str">
        <f t="shared" si="514"/>
        <v>1803.</v>
      </c>
      <c r="B1892" s="81" t="s">
        <v>769</v>
      </c>
      <c r="C1892" s="236">
        <v>1977</v>
      </c>
      <c r="D1892" s="143" t="s">
        <v>3015</v>
      </c>
      <c r="E1892" s="143" t="s">
        <v>3016</v>
      </c>
      <c r="F1892" s="52">
        <v>5</v>
      </c>
      <c r="G1892" s="52">
        <v>5</v>
      </c>
      <c r="H1892" s="10">
        <v>4052.9</v>
      </c>
      <c r="I1892" s="145">
        <v>3532.4</v>
      </c>
      <c r="J1892" s="10">
        <v>3532.4</v>
      </c>
      <c r="K1892" s="5">
        <v>137</v>
      </c>
      <c r="L1892" s="6">
        <f t="shared" si="516"/>
        <v>1339800</v>
      </c>
      <c r="M1892" s="6"/>
      <c r="N1892" s="6"/>
      <c r="O1892" s="6"/>
      <c r="P1892" s="145">
        <f t="shared" si="518"/>
        <v>1339800</v>
      </c>
      <c r="Q1892" s="42">
        <v>1339800</v>
      </c>
      <c r="R1892" s="100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35">
        <v>2025</v>
      </c>
      <c r="AG1892" s="259"/>
      <c r="AH1892" s="53">
        <v>1803</v>
      </c>
      <c r="AI1892" s="29" t="s">
        <v>155</v>
      </c>
      <c r="AJ1892" s="29" t="str">
        <f t="shared" si="517"/>
        <v>1803.</v>
      </c>
      <c r="AL1892" s="29"/>
    </row>
    <row r="1893" spans="1:38" ht="22.5" customHeight="1" x14ac:dyDescent="0.25">
      <c r="A1893" s="143" t="str">
        <f t="shared" si="514"/>
        <v>1804.</v>
      </c>
      <c r="B1893" s="72" t="s">
        <v>703</v>
      </c>
      <c r="C1893" s="52">
        <v>1968</v>
      </c>
      <c r="D1893" s="143" t="s">
        <v>3015</v>
      </c>
      <c r="E1893" s="143" t="s">
        <v>3017</v>
      </c>
      <c r="F1893" s="52">
        <v>5</v>
      </c>
      <c r="G1893" s="52">
        <v>4</v>
      </c>
      <c r="H1893" s="6">
        <v>3563.6</v>
      </c>
      <c r="I1893" s="145">
        <v>3170.9</v>
      </c>
      <c r="J1893" s="9">
        <v>3170.9</v>
      </c>
      <c r="K1893" s="5">
        <v>111</v>
      </c>
      <c r="L1893" s="6">
        <f t="shared" si="516"/>
        <v>1293600</v>
      </c>
      <c r="M1893" s="6"/>
      <c r="N1893" s="6"/>
      <c r="O1893" s="6"/>
      <c r="P1893" s="145">
        <f t="shared" si="518"/>
        <v>1293600</v>
      </c>
      <c r="Q1893" s="6">
        <v>1293600</v>
      </c>
      <c r="R1893" s="101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35">
        <v>2025</v>
      </c>
      <c r="AG1893" s="256"/>
      <c r="AH1893" s="53">
        <v>1804</v>
      </c>
      <c r="AI1893" s="29" t="s">
        <v>155</v>
      </c>
      <c r="AJ1893" s="29" t="str">
        <f t="shared" si="517"/>
        <v>1804.</v>
      </c>
      <c r="AL1893" s="29"/>
    </row>
    <row r="1894" spans="1:38" ht="22.5" customHeight="1" x14ac:dyDescent="0.25">
      <c r="A1894" s="143" t="str">
        <f t="shared" si="514"/>
        <v>1805.</v>
      </c>
      <c r="B1894" s="81" t="s">
        <v>848</v>
      </c>
      <c r="C1894" s="236">
        <v>1967</v>
      </c>
      <c r="D1894" s="143" t="s">
        <v>3015</v>
      </c>
      <c r="E1894" s="143" t="s">
        <v>3017</v>
      </c>
      <c r="F1894" s="52">
        <v>4</v>
      </c>
      <c r="G1894" s="52">
        <v>3</v>
      </c>
      <c r="H1894" s="10">
        <v>2554.6999999999998</v>
      </c>
      <c r="I1894" s="145">
        <v>2214</v>
      </c>
      <c r="J1894" s="10">
        <v>2214</v>
      </c>
      <c r="K1894" s="5">
        <v>77</v>
      </c>
      <c r="L1894" s="6">
        <f t="shared" si="516"/>
        <v>457280</v>
      </c>
      <c r="M1894" s="6"/>
      <c r="N1894" s="6"/>
      <c r="O1894" s="6"/>
      <c r="P1894" s="145">
        <f t="shared" si="518"/>
        <v>457280</v>
      </c>
      <c r="Q1894" s="42">
        <v>457280</v>
      </c>
      <c r="R1894" s="100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35">
        <v>2025</v>
      </c>
      <c r="AG1894" s="259"/>
      <c r="AH1894" s="53">
        <v>1805</v>
      </c>
      <c r="AI1894" s="29" t="s">
        <v>155</v>
      </c>
      <c r="AJ1894" s="29" t="str">
        <f t="shared" si="517"/>
        <v>1805.</v>
      </c>
      <c r="AL1894" s="30"/>
    </row>
    <row r="1895" spans="1:38" ht="22.5" customHeight="1" x14ac:dyDescent="0.25">
      <c r="A1895" s="143" t="str">
        <f t="shared" si="514"/>
        <v>1806.</v>
      </c>
      <c r="B1895" s="71" t="s">
        <v>1790</v>
      </c>
      <c r="C1895" s="236">
        <v>1982</v>
      </c>
      <c r="D1895" s="237" t="s">
        <v>3015</v>
      </c>
      <c r="E1895" s="143" t="s">
        <v>3017</v>
      </c>
      <c r="F1895" s="236">
        <v>5</v>
      </c>
      <c r="G1895" s="236">
        <v>4</v>
      </c>
      <c r="H1895" s="4">
        <v>3122.1</v>
      </c>
      <c r="I1895" s="10">
        <v>2794.5</v>
      </c>
      <c r="J1895" s="10">
        <v>2794.5</v>
      </c>
      <c r="K1895" s="5">
        <v>110</v>
      </c>
      <c r="L1895" s="6">
        <f t="shared" si="516"/>
        <v>5238690</v>
      </c>
      <c r="M1895" s="6"/>
      <c r="N1895" s="6"/>
      <c r="O1895" s="6"/>
      <c r="P1895" s="145">
        <f t="shared" si="518"/>
        <v>5238690</v>
      </c>
      <c r="Q1895" s="6">
        <v>5238690</v>
      </c>
      <c r="R1895" s="101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145"/>
      <c r="AE1895" s="4"/>
      <c r="AF1895" s="35">
        <v>2025</v>
      </c>
      <c r="AG1895" s="256"/>
      <c r="AH1895" s="53">
        <v>1806</v>
      </c>
      <c r="AI1895" s="29" t="s">
        <v>155</v>
      </c>
      <c r="AJ1895" s="29" t="str">
        <f t="shared" si="517"/>
        <v>1806.</v>
      </c>
      <c r="AL1895" s="29"/>
    </row>
    <row r="1896" spans="1:38" ht="22.5" customHeight="1" x14ac:dyDescent="0.25">
      <c r="A1896" s="143" t="str">
        <f t="shared" si="514"/>
        <v>1807.</v>
      </c>
      <c r="B1896" s="81" t="s">
        <v>113</v>
      </c>
      <c r="C1896" s="236">
        <v>1978</v>
      </c>
      <c r="D1896" s="143" t="s">
        <v>3015</v>
      </c>
      <c r="E1896" s="143" t="s">
        <v>3017</v>
      </c>
      <c r="F1896" s="52">
        <v>5</v>
      </c>
      <c r="G1896" s="52">
        <v>4</v>
      </c>
      <c r="H1896" s="10">
        <v>3662.2</v>
      </c>
      <c r="I1896" s="145">
        <v>3387.2</v>
      </c>
      <c r="J1896" s="10">
        <v>3387.2</v>
      </c>
      <c r="K1896" s="5">
        <v>159</v>
      </c>
      <c r="L1896" s="6">
        <f t="shared" si="516"/>
        <v>760228</v>
      </c>
      <c r="M1896" s="6"/>
      <c r="N1896" s="6"/>
      <c r="O1896" s="6"/>
      <c r="P1896" s="145">
        <f t="shared" si="518"/>
        <v>760228</v>
      </c>
      <c r="Q1896" s="42">
        <v>760228</v>
      </c>
      <c r="R1896" s="100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35">
        <v>2025</v>
      </c>
      <c r="AG1896" s="259"/>
      <c r="AH1896" s="53">
        <v>1807</v>
      </c>
      <c r="AI1896" s="29" t="s">
        <v>155</v>
      </c>
      <c r="AJ1896" s="29" t="str">
        <f t="shared" si="517"/>
        <v>1807.</v>
      </c>
      <c r="AL1896" s="29"/>
    </row>
    <row r="1897" spans="1:38" ht="22.5" customHeight="1" x14ac:dyDescent="0.25">
      <c r="A1897" s="143" t="str">
        <f t="shared" si="514"/>
        <v>1808.</v>
      </c>
      <c r="B1897" s="81" t="s">
        <v>853</v>
      </c>
      <c r="C1897" s="236">
        <v>1971</v>
      </c>
      <c r="D1897" s="143" t="s">
        <v>3015</v>
      </c>
      <c r="E1897" s="143" t="s">
        <v>3016</v>
      </c>
      <c r="F1897" s="52">
        <v>5</v>
      </c>
      <c r="G1897" s="52">
        <v>5</v>
      </c>
      <c r="H1897" s="10">
        <v>5178.3</v>
      </c>
      <c r="I1897" s="145">
        <v>4808.3</v>
      </c>
      <c r="J1897" s="10">
        <v>4808.3</v>
      </c>
      <c r="K1897" s="5">
        <v>217</v>
      </c>
      <c r="L1897" s="6">
        <f t="shared" si="516"/>
        <v>1663200</v>
      </c>
      <c r="M1897" s="6"/>
      <c r="N1897" s="6"/>
      <c r="O1897" s="6"/>
      <c r="P1897" s="145">
        <f t="shared" si="518"/>
        <v>1663200</v>
      </c>
      <c r="Q1897" s="42">
        <v>1663200</v>
      </c>
      <c r="R1897" s="100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35">
        <v>2025</v>
      </c>
      <c r="AG1897" s="259"/>
      <c r="AH1897" s="53">
        <v>1808</v>
      </c>
      <c r="AI1897" s="29" t="s">
        <v>155</v>
      </c>
      <c r="AJ1897" s="29" t="str">
        <f t="shared" si="517"/>
        <v>1808.</v>
      </c>
      <c r="AL1897" s="29"/>
    </row>
    <row r="1898" spans="1:38" ht="22.5" customHeight="1" x14ac:dyDescent="0.25">
      <c r="A1898" s="143" t="str">
        <f t="shared" si="514"/>
        <v>1809.</v>
      </c>
      <c r="B1898" s="71" t="s">
        <v>1789</v>
      </c>
      <c r="C1898" s="52">
        <v>1984</v>
      </c>
      <c r="D1898" s="143" t="s">
        <v>3015</v>
      </c>
      <c r="E1898" s="143" t="s">
        <v>3017</v>
      </c>
      <c r="F1898" s="52">
        <v>5</v>
      </c>
      <c r="G1898" s="52">
        <v>4</v>
      </c>
      <c r="H1898" s="6">
        <v>3069.8</v>
      </c>
      <c r="I1898" s="6">
        <v>2794.4</v>
      </c>
      <c r="J1898" s="9">
        <v>2794.4</v>
      </c>
      <c r="K1898" s="5">
        <v>102</v>
      </c>
      <c r="L1898" s="6">
        <f t="shared" si="516"/>
        <v>5198080</v>
      </c>
      <c r="M1898" s="6"/>
      <c r="N1898" s="6"/>
      <c r="O1898" s="6"/>
      <c r="P1898" s="145">
        <f t="shared" ref="P1898:P1926" si="519">L1898</f>
        <v>5198080</v>
      </c>
      <c r="Q1898" s="6">
        <v>5198080</v>
      </c>
      <c r="R1898" s="101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145"/>
      <c r="AE1898" s="4"/>
      <c r="AF1898" s="35">
        <v>2025</v>
      </c>
      <c r="AG1898" s="256"/>
      <c r="AH1898" s="53">
        <v>1809</v>
      </c>
      <c r="AI1898" s="29" t="s">
        <v>155</v>
      </c>
      <c r="AJ1898" s="29" t="str">
        <f t="shared" si="517"/>
        <v>1809.</v>
      </c>
      <c r="AL1898" s="29"/>
    </row>
    <row r="1899" spans="1:38" ht="22.5" customHeight="1" x14ac:dyDescent="0.25">
      <c r="A1899" s="143" t="str">
        <f t="shared" si="514"/>
        <v>1810.</v>
      </c>
      <c r="B1899" s="71" t="s">
        <v>1794</v>
      </c>
      <c r="C1899" s="236">
        <v>1979</v>
      </c>
      <c r="D1899" s="237" t="s">
        <v>3015</v>
      </c>
      <c r="E1899" s="143" t="s">
        <v>3017</v>
      </c>
      <c r="F1899" s="236">
        <v>5</v>
      </c>
      <c r="G1899" s="236">
        <v>5</v>
      </c>
      <c r="H1899" s="4">
        <v>3629.7</v>
      </c>
      <c r="I1899" s="10">
        <v>3358.1</v>
      </c>
      <c r="J1899" s="10">
        <v>3358.1</v>
      </c>
      <c r="K1899" s="5">
        <v>107</v>
      </c>
      <c r="L1899" s="6">
        <f t="shared" si="516"/>
        <v>771660</v>
      </c>
      <c r="M1899" s="6"/>
      <c r="N1899" s="6"/>
      <c r="O1899" s="6"/>
      <c r="P1899" s="145">
        <f t="shared" si="519"/>
        <v>771660</v>
      </c>
      <c r="Q1899" s="6">
        <v>771660</v>
      </c>
      <c r="R1899" s="101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35">
        <v>2025</v>
      </c>
      <c r="AG1899" s="256"/>
      <c r="AH1899" s="53">
        <v>1810</v>
      </c>
      <c r="AI1899" s="29" t="s">
        <v>155</v>
      </c>
      <c r="AJ1899" s="29" t="str">
        <f t="shared" si="517"/>
        <v>1810.</v>
      </c>
      <c r="AL1899" s="29"/>
    </row>
    <row r="1900" spans="1:38" ht="22.5" customHeight="1" x14ac:dyDescent="0.25">
      <c r="A1900" s="143" t="str">
        <f t="shared" si="514"/>
        <v>1811.</v>
      </c>
      <c r="B1900" s="72" t="s">
        <v>713</v>
      </c>
      <c r="C1900" s="52">
        <v>1979</v>
      </c>
      <c r="D1900" s="143" t="s">
        <v>3015</v>
      </c>
      <c r="E1900" s="143" t="s">
        <v>3017</v>
      </c>
      <c r="F1900" s="52">
        <v>5</v>
      </c>
      <c r="G1900" s="52">
        <v>2</v>
      </c>
      <c r="H1900" s="6">
        <v>1785.2</v>
      </c>
      <c r="I1900" s="145">
        <v>1678.2</v>
      </c>
      <c r="J1900" s="9">
        <v>1644.2</v>
      </c>
      <c r="K1900" s="5">
        <v>46</v>
      </c>
      <c r="L1900" s="6">
        <f t="shared" si="516"/>
        <v>1113090</v>
      </c>
      <c r="M1900" s="6"/>
      <c r="N1900" s="6"/>
      <c r="O1900" s="6"/>
      <c r="P1900" s="145">
        <f t="shared" si="519"/>
        <v>1113090</v>
      </c>
      <c r="Q1900" s="6">
        <f>727260+385830</f>
        <v>1113090</v>
      </c>
      <c r="R1900" s="101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35">
        <v>2025</v>
      </c>
      <c r="AG1900" s="256"/>
      <c r="AH1900" s="53">
        <v>1811</v>
      </c>
      <c r="AI1900" s="29" t="s">
        <v>155</v>
      </c>
      <c r="AJ1900" s="29" t="str">
        <f t="shared" si="517"/>
        <v>1811.</v>
      </c>
      <c r="AL1900" s="29"/>
    </row>
    <row r="1901" spans="1:38" ht="22.5" customHeight="1" x14ac:dyDescent="0.25">
      <c r="A1901" s="143" t="str">
        <f t="shared" si="514"/>
        <v>1812.</v>
      </c>
      <c r="B1901" s="72" t="s">
        <v>714</v>
      </c>
      <c r="C1901" s="52">
        <v>1980</v>
      </c>
      <c r="D1901" s="143" t="s">
        <v>3015</v>
      </c>
      <c r="E1901" s="143" t="s">
        <v>3017</v>
      </c>
      <c r="F1901" s="52">
        <v>5</v>
      </c>
      <c r="G1901" s="52">
        <v>4</v>
      </c>
      <c r="H1901" s="6">
        <v>3699.2</v>
      </c>
      <c r="I1901" s="145">
        <v>3403.8</v>
      </c>
      <c r="J1901" s="9">
        <v>3403.8</v>
      </c>
      <c r="K1901" s="5">
        <v>80</v>
      </c>
      <c r="L1901" s="6">
        <f t="shared" si="516"/>
        <v>1520208</v>
      </c>
      <c r="M1901" s="6"/>
      <c r="N1901" s="6"/>
      <c r="O1901" s="6"/>
      <c r="P1901" s="145">
        <f t="shared" si="519"/>
        <v>1520208</v>
      </c>
      <c r="Q1901" s="6">
        <v>1520208</v>
      </c>
      <c r="R1901" s="101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35">
        <v>2025</v>
      </c>
      <c r="AG1901" s="256"/>
      <c r="AH1901" s="53">
        <v>1812</v>
      </c>
      <c r="AI1901" s="29" t="s">
        <v>155</v>
      </c>
      <c r="AJ1901" s="29" t="str">
        <f t="shared" si="517"/>
        <v>1812.</v>
      </c>
      <c r="AL1901" s="29"/>
    </row>
    <row r="1902" spans="1:38" ht="22.5" customHeight="1" x14ac:dyDescent="0.25">
      <c r="A1902" s="143" t="str">
        <f t="shared" si="514"/>
        <v>1813.</v>
      </c>
      <c r="B1902" s="247" t="s">
        <v>905</v>
      </c>
      <c r="C1902" s="236">
        <v>1991</v>
      </c>
      <c r="D1902" s="237" t="s">
        <v>3015</v>
      </c>
      <c r="E1902" s="143" t="s">
        <v>3016</v>
      </c>
      <c r="F1902" s="236">
        <v>5</v>
      </c>
      <c r="G1902" s="236">
        <v>4</v>
      </c>
      <c r="H1902" s="4">
        <v>4968.6000000000004</v>
      </c>
      <c r="I1902" s="145">
        <v>4401.6000000000004</v>
      </c>
      <c r="J1902" s="10">
        <v>4401.6000000000004</v>
      </c>
      <c r="K1902" s="5">
        <v>152</v>
      </c>
      <c r="L1902" s="6">
        <f t="shared" si="516"/>
        <v>4873200</v>
      </c>
      <c r="M1902" s="6"/>
      <c r="N1902" s="6"/>
      <c r="O1902" s="6"/>
      <c r="P1902" s="145">
        <f t="shared" si="519"/>
        <v>4873200</v>
      </c>
      <c r="Q1902" s="42">
        <v>4873200</v>
      </c>
      <c r="R1902" s="100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145"/>
      <c r="AE1902" s="42"/>
      <c r="AF1902" s="35">
        <v>2025</v>
      </c>
      <c r="AG1902" s="259"/>
      <c r="AH1902" s="53">
        <v>1813</v>
      </c>
      <c r="AI1902" s="29" t="s">
        <v>155</v>
      </c>
      <c r="AJ1902" s="29" t="str">
        <f t="shared" si="517"/>
        <v>1813.</v>
      </c>
      <c r="AL1902" s="29"/>
    </row>
    <row r="1903" spans="1:38" ht="22.5" customHeight="1" x14ac:dyDescent="0.25">
      <c r="A1903" s="143" t="str">
        <f t="shared" si="514"/>
        <v>1814.</v>
      </c>
      <c r="B1903" s="81" t="s">
        <v>858</v>
      </c>
      <c r="C1903" s="236">
        <v>1976</v>
      </c>
      <c r="D1903" s="143" t="s">
        <v>3015</v>
      </c>
      <c r="E1903" s="143" t="s">
        <v>3017</v>
      </c>
      <c r="F1903" s="52">
        <v>5</v>
      </c>
      <c r="G1903" s="52">
        <v>4</v>
      </c>
      <c r="H1903" s="10">
        <v>3634.4</v>
      </c>
      <c r="I1903" s="145">
        <v>3317.8</v>
      </c>
      <c r="J1903" s="10">
        <v>3317.8</v>
      </c>
      <c r="K1903" s="5">
        <v>128</v>
      </c>
      <c r="L1903" s="6">
        <f t="shared" si="516"/>
        <v>3248800</v>
      </c>
      <c r="M1903" s="6"/>
      <c r="N1903" s="6"/>
      <c r="O1903" s="6"/>
      <c r="P1903" s="145">
        <f t="shared" si="519"/>
        <v>3248800</v>
      </c>
      <c r="Q1903" s="42">
        <v>3248800</v>
      </c>
      <c r="R1903" s="100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145"/>
      <c r="AE1903" s="42"/>
      <c r="AF1903" s="35">
        <v>2025</v>
      </c>
      <c r="AG1903" s="259"/>
      <c r="AH1903" s="53">
        <v>1814</v>
      </c>
      <c r="AI1903" s="29" t="s">
        <v>155</v>
      </c>
      <c r="AJ1903" s="29" t="str">
        <f t="shared" si="517"/>
        <v>1814.</v>
      </c>
      <c r="AL1903" s="29"/>
    </row>
    <row r="1904" spans="1:38" ht="22.5" customHeight="1" x14ac:dyDescent="0.25">
      <c r="A1904" s="143" t="str">
        <f t="shared" si="514"/>
        <v>1815.</v>
      </c>
      <c r="B1904" s="81" t="s">
        <v>861</v>
      </c>
      <c r="C1904" s="236">
        <v>1981</v>
      </c>
      <c r="D1904" s="143" t="s">
        <v>3015</v>
      </c>
      <c r="E1904" s="143" t="s">
        <v>3017</v>
      </c>
      <c r="F1904" s="52">
        <v>5</v>
      </c>
      <c r="G1904" s="52">
        <v>6</v>
      </c>
      <c r="H1904" s="10">
        <v>4452.5</v>
      </c>
      <c r="I1904" s="145">
        <v>3999.5</v>
      </c>
      <c r="J1904" s="10">
        <v>3999.5</v>
      </c>
      <c r="K1904" s="5">
        <v>162</v>
      </c>
      <c r="L1904" s="6">
        <f t="shared" si="516"/>
        <v>6903700</v>
      </c>
      <c r="M1904" s="6"/>
      <c r="N1904" s="6"/>
      <c r="O1904" s="6"/>
      <c r="P1904" s="145">
        <f t="shared" si="519"/>
        <v>6903700</v>
      </c>
      <c r="Q1904" s="42">
        <v>6903700</v>
      </c>
      <c r="R1904" s="100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35">
        <v>2025</v>
      </c>
      <c r="AG1904" s="259"/>
      <c r="AH1904" s="53">
        <v>1815</v>
      </c>
      <c r="AI1904" s="29" t="s">
        <v>155</v>
      </c>
      <c r="AJ1904" s="29" t="str">
        <f t="shared" si="517"/>
        <v>1815.</v>
      </c>
      <c r="AL1904" s="29"/>
    </row>
    <row r="1905" spans="1:38" ht="22.5" customHeight="1" x14ac:dyDescent="0.25">
      <c r="A1905" s="143" t="str">
        <f t="shared" si="514"/>
        <v>1816.</v>
      </c>
      <c r="B1905" s="71" t="s">
        <v>1885</v>
      </c>
      <c r="C1905" s="236">
        <v>1978</v>
      </c>
      <c r="D1905" s="143" t="s">
        <v>3015</v>
      </c>
      <c r="E1905" s="143" t="s">
        <v>3017</v>
      </c>
      <c r="F1905" s="52">
        <v>5</v>
      </c>
      <c r="G1905" s="52">
        <v>4</v>
      </c>
      <c r="H1905" s="10">
        <v>2924</v>
      </c>
      <c r="I1905" s="10">
        <v>2612</v>
      </c>
      <c r="J1905" s="10">
        <v>2612</v>
      </c>
      <c r="K1905" s="5">
        <v>102</v>
      </c>
      <c r="L1905" s="6">
        <f t="shared" si="516"/>
        <v>1639245.5999999999</v>
      </c>
      <c r="M1905" s="6"/>
      <c r="N1905" s="6"/>
      <c r="O1905" s="6"/>
      <c r="P1905" s="145">
        <f t="shared" si="519"/>
        <v>1639245.5999999999</v>
      </c>
      <c r="Q1905" s="6"/>
      <c r="R1905" s="101"/>
      <c r="S1905" s="6"/>
      <c r="T1905" s="6"/>
      <c r="U1905" s="6"/>
      <c r="V1905" s="6">
        <v>740.4</v>
      </c>
      <c r="W1905" s="6">
        <f>V1905*2214</f>
        <v>1639245.5999999999</v>
      </c>
      <c r="X1905" s="6"/>
      <c r="Y1905" s="6"/>
      <c r="Z1905" s="6"/>
      <c r="AA1905" s="6"/>
      <c r="AB1905" s="6"/>
      <c r="AC1905" s="6"/>
      <c r="AD1905" s="145"/>
      <c r="AE1905" s="4"/>
      <c r="AF1905" s="35">
        <v>2025</v>
      </c>
      <c r="AG1905" s="259"/>
      <c r="AH1905" s="53">
        <v>1816</v>
      </c>
      <c r="AI1905" s="29" t="s">
        <v>155</v>
      </c>
      <c r="AJ1905" s="29" t="str">
        <f t="shared" si="517"/>
        <v>1816.</v>
      </c>
      <c r="AL1905" s="29"/>
    </row>
    <row r="1906" spans="1:38" ht="22.5" customHeight="1" x14ac:dyDescent="0.25">
      <c r="A1906" s="143" t="str">
        <f t="shared" si="514"/>
        <v>1817.</v>
      </c>
      <c r="B1906" s="71" t="s">
        <v>1886</v>
      </c>
      <c r="C1906" s="52">
        <v>1983</v>
      </c>
      <c r="D1906" s="143" t="s">
        <v>3015</v>
      </c>
      <c r="E1906" s="143" t="s">
        <v>3016</v>
      </c>
      <c r="F1906" s="52">
        <v>5</v>
      </c>
      <c r="G1906" s="52">
        <v>4</v>
      </c>
      <c r="H1906" s="6">
        <v>3638.1</v>
      </c>
      <c r="I1906" s="6">
        <v>3298.8</v>
      </c>
      <c r="J1906" s="9">
        <v>3298.8</v>
      </c>
      <c r="K1906" s="5">
        <v>148</v>
      </c>
      <c r="L1906" s="6">
        <f t="shared" si="516"/>
        <v>7025530</v>
      </c>
      <c r="M1906" s="6"/>
      <c r="N1906" s="6"/>
      <c r="O1906" s="6"/>
      <c r="P1906" s="145">
        <f t="shared" si="519"/>
        <v>7025530</v>
      </c>
      <c r="Q1906" s="6">
        <v>7025530</v>
      </c>
      <c r="R1906" s="101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145"/>
      <c r="AE1906" s="4"/>
      <c r="AF1906" s="35">
        <v>2025</v>
      </c>
      <c r="AG1906" s="256"/>
      <c r="AH1906" s="53">
        <v>1817</v>
      </c>
      <c r="AI1906" s="29" t="s">
        <v>155</v>
      </c>
      <c r="AJ1906" s="29" t="str">
        <f t="shared" si="517"/>
        <v>1817.</v>
      </c>
      <c r="AL1906" s="29"/>
    </row>
    <row r="1907" spans="1:38" ht="22.5" customHeight="1" x14ac:dyDescent="0.25">
      <c r="A1907" s="143" t="str">
        <f t="shared" si="514"/>
        <v>1818.</v>
      </c>
      <c r="B1907" s="81" t="s">
        <v>862</v>
      </c>
      <c r="C1907" s="236">
        <v>1982</v>
      </c>
      <c r="D1907" s="143" t="s">
        <v>3015</v>
      </c>
      <c r="E1907" s="143" t="s">
        <v>3017</v>
      </c>
      <c r="F1907" s="52">
        <v>5</v>
      </c>
      <c r="G1907" s="52">
        <v>4</v>
      </c>
      <c r="H1907" s="10">
        <v>3607.5</v>
      </c>
      <c r="I1907" s="145">
        <v>3323.6</v>
      </c>
      <c r="J1907" s="10">
        <v>3323.6</v>
      </c>
      <c r="K1907" s="5">
        <v>108</v>
      </c>
      <c r="L1907" s="6">
        <f t="shared" si="516"/>
        <v>5685400</v>
      </c>
      <c r="M1907" s="6"/>
      <c r="N1907" s="6"/>
      <c r="O1907" s="6"/>
      <c r="P1907" s="145">
        <f t="shared" si="519"/>
        <v>5685400</v>
      </c>
      <c r="Q1907" s="42">
        <v>5685400</v>
      </c>
      <c r="R1907" s="100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35">
        <v>2025</v>
      </c>
      <c r="AG1907" s="259"/>
      <c r="AH1907" s="53">
        <v>1818</v>
      </c>
      <c r="AI1907" s="29" t="s">
        <v>155</v>
      </c>
      <c r="AJ1907" s="29" t="str">
        <f t="shared" si="517"/>
        <v>1818.</v>
      </c>
      <c r="AL1907" s="29"/>
    </row>
    <row r="1908" spans="1:38" ht="22.5" customHeight="1" x14ac:dyDescent="0.25">
      <c r="A1908" s="143" t="str">
        <f t="shared" si="514"/>
        <v>1819.</v>
      </c>
      <c r="B1908" s="81" t="s">
        <v>2718</v>
      </c>
      <c r="C1908" s="236">
        <v>1964</v>
      </c>
      <c r="D1908" s="143" t="s">
        <v>3015</v>
      </c>
      <c r="E1908" s="143" t="s">
        <v>3017</v>
      </c>
      <c r="F1908" s="52">
        <v>4</v>
      </c>
      <c r="G1908" s="52">
        <v>3</v>
      </c>
      <c r="H1908" s="10">
        <v>2615.3000000000002</v>
      </c>
      <c r="I1908" s="145">
        <v>2082.1</v>
      </c>
      <c r="J1908" s="10">
        <v>2008.1</v>
      </c>
      <c r="K1908" s="5">
        <v>43</v>
      </c>
      <c r="L1908" s="6">
        <f t="shared" si="516"/>
        <v>6368257</v>
      </c>
      <c r="M1908" s="6"/>
      <c r="N1908" s="6"/>
      <c r="O1908" s="6"/>
      <c r="P1908" s="145">
        <f t="shared" si="519"/>
        <v>6368257</v>
      </c>
      <c r="Q1908" s="42">
        <f>3497130+2871127</f>
        <v>6368257</v>
      </c>
      <c r="R1908" s="100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35">
        <v>2025</v>
      </c>
      <c r="AG1908" s="259"/>
      <c r="AH1908" s="53">
        <v>1819</v>
      </c>
      <c r="AI1908" s="29" t="s">
        <v>155</v>
      </c>
      <c r="AJ1908" s="29" t="str">
        <f t="shared" si="517"/>
        <v>1819.</v>
      </c>
      <c r="AL1908" s="29"/>
    </row>
    <row r="1909" spans="1:38" ht="22.5" customHeight="1" x14ac:dyDescent="0.25">
      <c r="A1909" s="143" t="str">
        <f t="shared" si="514"/>
        <v>1820.</v>
      </c>
      <c r="B1909" s="247" t="s">
        <v>904</v>
      </c>
      <c r="C1909" s="236">
        <v>1995</v>
      </c>
      <c r="D1909" s="237" t="s">
        <v>3015</v>
      </c>
      <c r="E1909" s="143" t="s">
        <v>3016</v>
      </c>
      <c r="F1909" s="236">
        <v>5</v>
      </c>
      <c r="G1909" s="236">
        <v>5</v>
      </c>
      <c r="H1909" s="4">
        <v>5947.7</v>
      </c>
      <c r="I1909" s="145">
        <v>5283.8</v>
      </c>
      <c r="J1909" s="10">
        <v>5283.8</v>
      </c>
      <c r="K1909" s="5">
        <v>201</v>
      </c>
      <c r="L1909" s="6">
        <f t="shared" si="516"/>
        <v>5484388</v>
      </c>
      <c r="M1909" s="6"/>
      <c r="N1909" s="6"/>
      <c r="O1909" s="6"/>
      <c r="P1909" s="145">
        <f t="shared" si="519"/>
        <v>5484388</v>
      </c>
      <c r="Q1909" s="42">
        <v>5484388</v>
      </c>
      <c r="R1909" s="100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35">
        <v>2025</v>
      </c>
      <c r="AG1909" s="259"/>
      <c r="AH1909" s="53">
        <v>1820</v>
      </c>
      <c r="AI1909" s="29" t="s">
        <v>155</v>
      </c>
      <c r="AJ1909" s="29" t="str">
        <f t="shared" si="517"/>
        <v>1820.</v>
      </c>
      <c r="AL1909" s="29"/>
    </row>
    <row r="1910" spans="1:38" ht="22.5" customHeight="1" x14ac:dyDescent="0.25">
      <c r="A1910" s="143" t="str">
        <f t="shared" si="514"/>
        <v>1821.</v>
      </c>
      <c r="B1910" s="72" t="s">
        <v>724</v>
      </c>
      <c r="C1910" s="52">
        <v>1969</v>
      </c>
      <c r="D1910" s="143" t="s">
        <v>3015</v>
      </c>
      <c r="E1910" s="143" t="s">
        <v>3017</v>
      </c>
      <c r="F1910" s="52">
        <v>5</v>
      </c>
      <c r="G1910" s="52">
        <v>4</v>
      </c>
      <c r="H1910" s="6">
        <v>3439.6</v>
      </c>
      <c r="I1910" s="145">
        <v>2537.3000000000002</v>
      </c>
      <c r="J1910" s="9">
        <v>2537.3000000000002</v>
      </c>
      <c r="K1910" s="5">
        <v>84</v>
      </c>
      <c r="L1910" s="6">
        <f t="shared" si="516"/>
        <v>1351296</v>
      </c>
      <c r="M1910" s="6"/>
      <c r="N1910" s="6"/>
      <c r="O1910" s="6"/>
      <c r="P1910" s="145">
        <f t="shared" si="519"/>
        <v>1351296</v>
      </c>
      <c r="Q1910" s="6">
        <v>1351296</v>
      </c>
      <c r="R1910" s="101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35">
        <v>2025</v>
      </c>
      <c r="AG1910" s="256"/>
      <c r="AH1910" s="53">
        <v>1821</v>
      </c>
      <c r="AI1910" s="29" t="s">
        <v>155</v>
      </c>
      <c r="AJ1910" s="29" t="str">
        <f t="shared" si="517"/>
        <v>1821.</v>
      </c>
      <c r="AL1910" s="29"/>
    </row>
    <row r="1911" spans="1:38" ht="22.5" customHeight="1" x14ac:dyDescent="0.25">
      <c r="A1911" s="143" t="str">
        <f t="shared" si="514"/>
        <v>1822.</v>
      </c>
      <c r="B1911" s="71" t="s">
        <v>1819</v>
      </c>
      <c r="C1911" s="236">
        <v>1967</v>
      </c>
      <c r="D1911" s="237" t="s">
        <v>3015</v>
      </c>
      <c r="E1911" s="143" t="s">
        <v>3017</v>
      </c>
      <c r="F1911" s="236">
        <v>5</v>
      </c>
      <c r="G1911" s="236">
        <v>4</v>
      </c>
      <c r="H1911" s="4">
        <v>2842.9</v>
      </c>
      <c r="I1911" s="10">
        <v>2506.8000000000002</v>
      </c>
      <c r="J1911" s="10">
        <v>2506.8000000000002</v>
      </c>
      <c r="K1911" s="5">
        <v>88</v>
      </c>
      <c r="L1911" s="6">
        <f t="shared" si="516"/>
        <v>1635039</v>
      </c>
      <c r="M1911" s="6"/>
      <c r="N1911" s="6"/>
      <c r="O1911" s="6"/>
      <c r="P1911" s="145">
        <f t="shared" si="519"/>
        <v>1635039</v>
      </c>
      <c r="Q1911" s="6"/>
      <c r="R1911" s="101"/>
      <c r="S1911" s="6"/>
      <c r="T1911" s="6"/>
      <c r="U1911" s="6"/>
      <c r="V1911" s="6">
        <v>738.5</v>
      </c>
      <c r="W1911" s="6">
        <f>V1911*2214</f>
        <v>1635039</v>
      </c>
      <c r="X1911" s="6"/>
      <c r="Y1911" s="6"/>
      <c r="Z1911" s="6"/>
      <c r="AA1911" s="6"/>
      <c r="AB1911" s="6"/>
      <c r="AC1911" s="6"/>
      <c r="AD1911" s="6"/>
      <c r="AE1911" s="6"/>
      <c r="AF1911" s="35">
        <v>2025</v>
      </c>
      <c r="AG1911" s="259"/>
      <c r="AH1911" s="53">
        <v>1822</v>
      </c>
      <c r="AI1911" s="29" t="s">
        <v>155</v>
      </c>
      <c r="AJ1911" s="29" t="str">
        <f t="shared" si="517"/>
        <v>1822.</v>
      </c>
      <c r="AL1911" s="29"/>
    </row>
    <row r="1912" spans="1:38" ht="22.5" customHeight="1" x14ac:dyDescent="0.25">
      <c r="A1912" s="143" t="str">
        <f t="shared" si="514"/>
        <v>1823.</v>
      </c>
      <c r="B1912" s="81" t="s">
        <v>869</v>
      </c>
      <c r="C1912" s="236">
        <v>1971</v>
      </c>
      <c r="D1912" s="143" t="s">
        <v>3015</v>
      </c>
      <c r="E1912" s="143" t="s">
        <v>3017</v>
      </c>
      <c r="F1912" s="52">
        <v>5</v>
      </c>
      <c r="G1912" s="52">
        <v>4</v>
      </c>
      <c r="H1912" s="10">
        <v>3479.4</v>
      </c>
      <c r="I1912" s="145">
        <v>2500.5</v>
      </c>
      <c r="J1912" s="10">
        <v>2500.5</v>
      </c>
      <c r="K1912" s="5">
        <v>124</v>
      </c>
      <c r="L1912" s="6">
        <f t="shared" si="516"/>
        <v>771660</v>
      </c>
      <c r="M1912" s="6"/>
      <c r="N1912" s="6"/>
      <c r="O1912" s="6"/>
      <c r="P1912" s="145">
        <f t="shared" si="519"/>
        <v>771660</v>
      </c>
      <c r="Q1912" s="42">
        <v>771660</v>
      </c>
      <c r="R1912" s="100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35">
        <v>2025</v>
      </c>
      <c r="AG1912" s="259"/>
      <c r="AH1912" s="53">
        <v>1823</v>
      </c>
      <c r="AI1912" s="29" t="s">
        <v>155</v>
      </c>
      <c r="AJ1912" s="29" t="str">
        <f t="shared" si="517"/>
        <v>1823.</v>
      </c>
      <c r="AL1912" s="29"/>
    </row>
    <row r="1913" spans="1:38" ht="22.5" customHeight="1" x14ac:dyDescent="0.25">
      <c r="A1913" s="143" t="str">
        <f t="shared" si="514"/>
        <v>1824.</v>
      </c>
      <c r="B1913" s="72" t="s">
        <v>739</v>
      </c>
      <c r="C1913" s="52">
        <v>1973</v>
      </c>
      <c r="D1913" s="143" t="s">
        <v>3015</v>
      </c>
      <c r="E1913" s="143" t="s">
        <v>3017</v>
      </c>
      <c r="F1913" s="52">
        <v>2</v>
      </c>
      <c r="G1913" s="52">
        <v>2</v>
      </c>
      <c r="H1913" s="6">
        <v>724</v>
      </c>
      <c r="I1913" s="145">
        <v>708.4</v>
      </c>
      <c r="J1913" s="9">
        <v>708.4</v>
      </c>
      <c r="K1913" s="5">
        <v>31</v>
      </c>
      <c r="L1913" s="6">
        <f t="shared" si="516"/>
        <v>502044</v>
      </c>
      <c r="M1913" s="6"/>
      <c r="N1913" s="6"/>
      <c r="O1913" s="6"/>
      <c r="P1913" s="145">
        <f t="shared" si="519"/>
        <v>502044</v>
      </c>
      <c r="Q1913" s="6">
        <v>502044</v>
      </c>
      <c r="R1913" s="101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35">
        <v>2025</v>
      </c>
      <c r="AG1913" s="256"/>
      <c r="AH1913" s="53">
        <v>1824</v>
      </c>
      <c r="AI1913" s="29" t="s">
        <v>155</v>
      </c>
      <c r="AJ1913" s="29" t="str">
        <f t="shared" si="517"/>
        <v>1824.</v>
      </c>
      <c r="AL1913" s="29"/>
    </row>
    <row r="1914" spans="1:38" ht="22.5" customHeight="1" x14ac:dyDescent="0.25">
      <c r="A1914" s="143" t="str">
        <f t="shared" si="514"/>
        <v>1825.</v>
      </c>
      <c r="B1914" s="81" t="s">
        <v>877</v>
      </c>
      <c r="C1914" s="236">
        <v>1987</v>
      </c>
      <c r="D1914" s="143" t="s">
        <v>3015</v>
      </c>
      <c r="E1914" s="143" t="s">
        <v>3017</v>
      </c>
      <c r="F1914" s="52">
        <v>5</v>
      </c>
      <c r="G1914" s="52">
        <v>6</v>
      </c>
      <c r="H1914" s="10">
        <v>4697.3</v>
      </c>
      <c r="I1914" s="145">
        <v>4006.8</v>
      </c>
      <c r="J1914" s="10">
        <v>4006.8</v>
      </c>
      <c r="K1914" s="5">
        <v>187</v>
      </c>
      <c r="L1914" s="6">
        <f t="shared" si="516"/>
        <v>5482350</v>
      </c>
      <c r="M1914" s="6"/>
      <c r="N1914" s="6"/>
      <c r="O1914" s="6"/>
      <c r="P1914" s="145">
        <f t="shared" si="519"/>
        <v>5482350</v>
      </c>
      <c r="Q1914" s="42">
        <v>5482350</v>
      </c>
      <c r="R1914" s="100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145"/>
      <c r="AE1914" s="42"/>
      <c r="AF1914" s="35">
        <v>2025</v>
      </c>
      <c r="AG1914" s="259"/>
      <c r="AH1914" s="53">
        <v>1825</v>
      </c>
      <c r="AI1914" s="29" t="s">
        <v>155</v>
      </c>
      <c r="AJ1914" s="29" t="str">
        <f t="shared" si="517"/>
        <v>1825.</v>
      </c>
      <c r="AL1914" s="29"/>
    </row>
    <row r="1915" spans="1:38" ht="22.5" customHeight="1" x14ac:dyDescent="0.25">
      <c r="A1915" s="143" t="str">
        <f t="shared" si="514"/>
        <v>1826.</v>
      </c>
      <c r="B1915" s="81" t="s">
        <v>742</v>
      </c>
      <c r="C1915" s="236">
        <v>1993</v>
      </c>
      <c r="D1915" s="143" t="s">
        <v>3015</v>
      </c>
      <c r="E1915" s="143" t="s">
        <v>3017</v>
      </c>
      <c r="F1915" s="52">
        <v>5</v>
      </c>
      <c r="G1915" s="52">
        <v>4</v>
      </c>
      <c r="H1915" s="10">
        <v>3354.8</v>
      </c>
      <c r="I1915" s="145">
        <v>3004.3</v>
      </c>
      <c r="J1915" s="10">
        <v>3004.3</v>
      </c>
      <c r="K1915" s="5">
        <v>135</v>
      </c>
      <c r="L1915" s="6">
        <f t="shared" si="516"/>
        <v>1436820</v>
      </c>
      <c r="M1915" s="6"/>
      <c r="N1915" s="6"/>
      <c r="O1915" s="6"/>
      <c r="P1915" s="145">
        <f t="shared" si="519"/>
        <v>1436820</v>
      </c>
      <c r="Q1915" s="42">
        <v>1436820</v>
      </c>
      <c r="R1915" s="100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35">
        <v>2025</v>
      </c>
      <c r="AG1915" s="259"/>
      <c r="AH1915" s="53">
        <v>1826</v>
      </c>
      <c r="AI1915" s="29" t="s">
        <v>155</v>
      </c>
      <c r="AJ1915" s="29" t="str">
        <f t="shared" si="517"/>
        <v>1826.</v>
      </c>
      <c r="AL1915" s="29"/>
    </row>
    <row r="1916" spans="1:38" ht="22.5" customHeight="1" x14ac:dyDescent="0.25">
      <c r="A1916" s="143" t="str">
        <f t="shared" si="514"/>
        <v>1827.</v>
      </c>
      <c r="B1916" s="72" t="s">
        <v>720</v>
      </c>
      <c r="C1916" s="52">
        <v>1982</v>
      </c>
      <c r="D1916" s="143" t="s">
        <v>3015</v>
      </c>
      <c r="E1916" s="143" t="s">
        <v>3017</v>
      </c>
      <c r="F1916" s="52">
        <v>5</v>
      </c>
      <c r="G1916" s="52">
        <v>4</v>
      </c>
      <c r="H1916" s="6">
        <v>3176.5</v>
      </c>
      <c r="I1916" s="145">
        <v>2857.4</v>
      </c>
      <c r="J1916" s="9">
        <v>2857.4</v>
      </c>
      <c r="K1916" s="5">
        <v>56</v>
      </c>
      <c r="L1916" s="6">
        <f t="shared" si="516"/>
        <v>6168659</v>
      </c>
      <c r="M1916" s="6"/>
      <c r="N1916" s="6"/>
      <c r="O1916" s="6"/>
      <c r="P1916" s="145">
        <f t="shared" si="519"/>
        <v>6168659</v>
      </c>
      <c r="Q1916" s="6">
        <v>6168659</v>
      </c>
      <c r="R1916" s="101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145"/>
      <c r="AE1916" s="6"/>
      <c r="AF1916" s="35">
        <v>2025</v>
      </c>
      <c r="AG1916" s="256"/>
      <c r="AH1916" s="53">
        <v>1827</v>
      </c>
      <c r="AI1916" s="29" t="s">
        <v>155</v>
      </c>
      <c r="AJ1916" s="29" t="str">
        <f t="shared" si="517"/>
        <v>1827.</v>
      </c>
      <c r="AL1916" s="29"/>
    </row>
    <row r="1917" spans="1:38" ht="22.5" customHeight="1" x14ac:dyDescent="0.25">
      <c r="A1917" s="143" t="str">
        <f t="shared" si="514"/>
        <v>1828.</v>
      </c>
      <c r="B1917" s="71" t="s">
        <v>1814</v>
      </c>
      <c r="C1917" s="236">
        <v>1961</v>
      </c>
      <c r="D1917" s="143" t="s">
        <v>3015</v>
      </c>
      <c r="E1917" s="143" t="s">
        <v>3017</v>
      </c>
      <c r="F1917" s="52">
        <v>3</v>
      </c>
      <c r="G1917" s="52">
        <v>2</v>
      </c>
      <c r="H1917" s="10">
        <v>1024.5999999999999</v>
      </c>
      <c r="I1917" s="10">
        <v>782.2</v>
      </c>
      <c r="J1917" s="10">
        <v>782.2</v>
      </c>
      <c r="K1917" s="5">
        <v>24</v>
      </c>
      <c r="L1917" s="6">
        <f t="shared" si="516"/>
        <v>2176696</v>
      </c>
      <c r="M1917" s="6"/>
      <c r="N1917" s="6"/>
      <c r="O1917" s="6"/>
      <c r="P1917" s="145">
        <f t="shared" si="519"/>
        <v>2176696</v>
      </c>
      <c r="Q1917" s="6">
        <v>2176696</v>
      </c>
      <c r="R1917" s="101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145"/>
      <c r="AE1917" s="4"/>
      <c r="AF1917" s="35">
        <v>2025</v>
      </c>
      <c r="AG1917" s="256"/>
      <c r="AH1917" s="53">
        <v>1828</v>
      </c>
      <c r="AI1917" s="29" t="s">
        <v>155</v>
      </c>
      <c r="AJ1917" s="29" t="str">
        <f t="shared" si="517"/>
        <v>1828.</v>
      </c>
      <c r="AL1917" s="29"/>
    </row>
    <row r="1918" spans="1:38" ht="22.5" customHeight="1" x14ac:dyDescent="0.25">
      <c r="A1918" s="143" t="str">
        <f t="shared" si="514"/>
        <v>1829.</v>
      </c>
      <c r="B1918" s="72" t="s">
        <v>722</v>
      </c>
      <c r="C1918" s="52">
        <v>1967</v>
      </c>
      <c r="D1918" s="143" t="s">
        <v>3015</v>
      </c>
      <c r="E1918" s="143" t="s">
        <v>3017</v>
      </c>
      <c r="F1918" s="52">
        <v>5</v>
      </c>
      <c r="G1918" s="52">
        <v>2</v>
      </c>
      <c r="H1918" s="6">
        <v>1998.7</v>
      </c>
      <c r="I1918" s="145">
        <v>1782.2</v>
      </c>
      <c r="J1918" s="9">
        <v>1782.2</v>
      </c>
      <c r="K1918" s="5">
        <v>40</v>
      </c>
      <c r="L1918" s="6">
        <f t="shared" si="516"/>
        <v>1386000</v>
      </c>
      <c r="M1918" s="6"/>
      <c r="N1918" s="6"/>
      <c r="O1918" s="6"/>
      <c r="P1918" s="145">
        <f t="shared" si="519"/>
        <v>1386000</v>
      </c>
      <c r="Q1918" s="6">
        <v>1386000</v>
      </c>
      <c r="R1918" s="101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145"/>
      <c r="AE1918" s="6"/>
      <c r="AF1918" s="35">
        <v>2025</v>
      </c>
      <c r="AG1918" s="256"/>
      <c r="AH1918" s="53">
        <v>1829</v>
      </c>
      <c r="AI1918" s="29" t="s">
        <v>155</v>
      </c>
      <c r="AJ1918" s="29" t="str">
        <f t="shared" si="517"/>
        <v>1829.</v>
      </c>
      <c r="AL1918" s="29"/>
    </row>
    <row r="1919" spans="1:38" ht="22.5" customHeight="1" x14ac:dyDescent="0.25">
      <c r="A1919" s="143" t="str">
        <f t="shared" si="514"/>
        <v>1830.</v>
      </c>
      <c r="B1919" s="81" t="s">
        <v>865</v>
      </c>
      <c r="C1919" s="236">
        <v>1958</v>
      </c>
      <c r="D1919" s="143" t="s">
        <v>3015</v>
      </c>
      <c r="E1919" s="143" t="s">
        <v>3017</v>
      </c>
      <c r="F1919" s="52">
        <v>2</v>
      </c>
      <c r="G1919" s="52">
        <v>1</v>
      </c>
      <c r="H1919" s="10">
        <v>460.2</v>
      </c>
      <c r="I1919" s="145">
        <v>416.2</v>
      </c>
      <c r="J1919" s="10">
        <v>416.2</v>
      </c>
      <c r="K1919" s="5">
        <v>8</v>
      </c>
      <c r="L1919" s="6">
        <f t="shared" si="516"/>
        <v>2019756.8</v>
      </c>
      <c r="M1919" s="6"/>
      <c r="N1919" s="6"/>
      <c r="O1919" s="6"/>
      <c r="P1919" s="145">
        <f t="shared" si="519"/>
        <v>2019756.8</v>
      </c>
      <c r="Q1919" s="42"/>
      <c r="R1919" s="100"/>
      <c r="S1919" s="42"/>
      <c r="T1919" s="42"/>
      <c r="U1919" s="42"/>
      <c r="V1919" s="42"/>
      <c r="W1919" s="42"/>
      <c r="X1919" s="42">
        <v>641.6</v>
      </c>
      <c r="Y1919" s="42">
        <f>X1919*3148</f>
        <v>2019756.8</v>
      </c>
      <c r="Z1919" s="42"/>
      <c r="AA1919" s="42"/>
      <c r="AB1919" s="42"/>
      <c r="AC1919" s="42"/>
      <c r="AD1919" s="42"/>
      <c r="AE1919" s="42"/>
      <c r="AF1919" s="35">
        <v>2025</v>
      </c>
      <c r="AG1919" s="259"/>
      <c r="AH1919" s="53">
        <v>1830</v>
      </c>
      <c r="AI1919" s="29" t="s">
        <v>155</v>
      </c>
      <c r="AJ1919" s="29" t="str">
        <f t="shared" si="517"/>
        <v>1830.</v>
      </c>
      <c r="AL1919" s="29"/>
    </row>
    <row r="1920" spans="1:38" ht="22.5" customHeight="1" x14ac:dyDescent="0.25">
      <c r="A1920" s="143" t="str">
        <f t="shared" si="514"/>
        <v>1831.</v>
      </c>
      <c r="B1920" s="71" t="s">
        <v>1815</v>
      </c>
      <c r="C1920" s="236">
        <v>1977</v>
      </c>
      <c r="D1920" s="237" t="s">
        <v>3015</v>
      </c>
      <c r="E1920" s="143" t="s">
        <v>3017</v>
      </c>
      <c r="F1920" s="236">
        <v>5</v>
      </c>
      <c r="G1920" s="236">
        <v>6</v>
      </c>
      <c r="H1920" s="4">
        <v>4932.6000000000004</v>
      </c>
      <c r="I1920" s="10">
        <v>4542</v>
      </c>
      <c r="J1920" s="10">
        <v>4542</v>
      </c>
      <c r="K1920" s="5">
        <v>100</v>
      </c>
      <c r="L1920" s="6">
        <f t="shared" si="516"/>
        <v>3435606</v>
      </c>
      <c r="M1920" s="6"/>
      <c r="N1920" s="6"/>
      <c r="O1920" s="6"/>
      <c r="P1920" s="145">
        <f t="shared" si="519"/>
        <v>3435606</v>
      </c>
      <c r="Q1920" s="6">
        <v>3435606</v>
      </c>
      <c r="R1920" s="101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35">
        <v>2025</v>
      </c>
      <c r="AG1920" s="256"/>
      <c r="AH1920" s="53">
        <v>1831</v>
      </c>
      <c r="AI1920" s="29" t="s">
        <v>155</v>
      </c>
      <c r="AJ1920" s="29" t="str">
        <f t="shared" si="517"/>
        <v>1831.</v>
      </c>
      <c r="AL1920" s="29"/>
    </row>
    <row r="1921" spans="1:38" ht="22.5" customHeight="1" x14ac:dyDescent="0.25">
      <c r="A1921" s="143" t="str">
        <f t="shared" ref="A1921:A1975" si="520">AJ1921</f>
        <v>1832.</v>
      </c>
      <c r="B1921" s="247" t="s">
        <v>1118</v>
      </c>
      <c r="C1921" s="52">
        <v>1977</v>
      </c>
      <c r="D1921" s="143" t="s">
        <v>3015</v>
      </c>
      <c r="E1921" s="143" t="s">
        <v>3017</v>
      </c>
      <c r="F1921" s="52">
        <v>3</v>
      </c>
      <c r="G1921" s="52">
        <v>2</v>
      </c>
      <c r="H1921" s="145">
        <v>1174.8</v>
      </c>
      <c r="I1921" s="145">
        <v>1086.3</v>
      </c>
      <c r="J1921" s="145">
        <v>1086.3</v>
      </c>
      <c r="K1921" s="3">
        <v>24</v>
      </c>
      <c r="L1921" s="6">
        <f t="shared" si="516"/>
        <v>950352</v>
      </c>
      <c r="M1921" s="6"/>
      <c r="N1921" s="6"/>
      <c r="O1921" s="6"/>
      <c r="P1921" s="145">
        <f t="shared" si="519"/>
        <v>950352</v>
      </c>
      <c r="Q1921" s="145">
        <f>778872+171480</f>
        <v>950352</v>
      </c>
      <c r="R1921" s="3"/>
      <c r="S1921" s="145"/>
      <c r="T1921" s="145"/>
      <c r="U1921" s="145"/>
      <c r="V1921" s="145"/>
      <c r="W1921" s="145"/>
      <c r="X1921" s="145"/>
      <c r="Y1921" s="145"/>
      <c r="Z1921" s="145"/>
      <c r="AA1921" s="145"/>
      <c r="AB1921" s="145"/>
      <c r="AC1921" s="145"/>
      <c r="AD1921" s="145"/>
      <c r="AE1921" s="145"/>
      <c r="AF1921" s="35">
        <v>2025</v>
      </c>
      <c r="AG1921" s="262"/>
      <c r="AH1921" s="53">
        <v>1832</v>
      </c>
      <c r="AI1921" s="29" t="s">
        <v>155</v>
      </c>
      <c r="AJ1921" s="29" t="str">
        <f t="shared" si="517"/>
        <v>1832.</v>
      </c>
      <c r="AL1921" s="29"/>
    </row>
    <row r="1922" spans="1:38" ht="22.5" customHeight="1" x14ac:dyDescent="0.25">
      <c r="A1922" s="143" t="str">
        <f t="shared" si="520"/>
        <v>1833.</v>
      </c>
      <c r="B1922" s="81" t="s">
        <v>116</v>
      </c>
      <c r="C1922" s="236">
        <v>1983</v>
      </c>
      <c r="D1922" s="143" t="s">
        <v>3015</v>
      </c>
      <c r="E1922" s="143" t="s">
        <v>3016</v>
      </c>
      <c r="F1922" s="52">
        <v>5</v>
      </c>
      <c r="G1922" s="52">
        <v>4</v>
      </c>
      <c r="H1922" s="10">
        <v>3676.5</v>
      </c>
      <c r="I1922" s="145">
        <v>3229.1</v>
      </c>
      <c r="J1922" s="10">
        <v>3229.1</v>
      </c>
      <c r="K1922" s="5">
        <v>60</v>
      </c>
      <c r="L1922" s="6">
        <f t="shared" si="516"/>
        <v>2636904</v>
      </c>
      <c r="M1922" s="6"/>
      <c r="N1922" s="6"/>
      <c r="O1922" s="6"/>
      <c r="P1922" s="145">
        <f t="shared" si="519"/>
        <v>2636904</v>
      </c>
      <c r="Q1922" s="42">
        <v>2636904</v>
      </c>
      <c r="R1922" s="100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35">
        <v>2025</v>
      </c>
      <c r="AG1922" s="259"/>
      <c r="AH1922" s="53">
        <v>1833</v>
      </c>
      <c r="AI1922" s="29" t="s">
        <v>155</v>
      </c>
      <c r="AJ1922" s="29" t="str">
        <f t="shared" si="517"/>
        <v>1833.</v>
      </c>
      <c r="AL1922" s="29"/>
    </row>
    <row r="1923" spans="1:38" ht="22.5" customHeight="1" x14ac:dyDescent="0.25">
      <c r="A1923" s="143" t="str">
        <f t="shared" si="520"/>
        <v>1834.</v>
      </c>
      <c r="B1923" s="71" t="s">
        <v>1822</v>
      </c>
      <c r="C1923" s="52">
        <v>1977</v>
      </c>
      <c r="D1923" s="143" t="s">
        <v>3015</v>
      </c>
      <c r="E1923" s="143" t="s">
        <v>3017</v>
      </c>
      <c r="F1923" s="52">
        <v>5</v>
      </c>
      <c r="G1923" s="52">
        <v>5</v>
      </c>
      <c r="H1923" s="6">
        <v>4805.3</v>
      </c>
      <c r="I1923" s="6">
        <v>4443.8999999999996</v>
      </c>
      <c r="J1923" s="9">
        <v>4443.8999999999996</v>
      </c>
      <c r="K1923" s="5">
        <v>100</v>
      </c>
      <c r="L1923" s="6">
        <f t="shared" si="516"/>
        <v>3394996</v>
      </c>
      <c r="M1923" s="6"/>
      <c r="N1923" s="6"/>
      <c r="O1923" s="6"/>
      <c r="P1923" s="145">
        <f t="shared" si="519"/>
        <v>3394996</v>
      </c>
      <c r="Q1923" s="6">
        <v>3394996</v>
      </c>
      <c r="R1923" s="101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35">
        <v>2025</v>
      </c>
      <c r="AG1923" s="256"/>
      <c r="AH1923" s="53">
        <v>1834</v>
      </c>
      <c r="AI1923" s="29" t="s">
        <v>155</v>
      </c>
      <c r="AJ1923" s="29" t="str">
        <f t="shared" si="517"/>
        <v>1834.</v>
      </c>
      <c r="AL1923" s="29"/>
    </row>
    <row r="1924" spans="1:38" ht="22.5" customHeight="1" x14ac:dyDescent="0.25">
      <c r="A1924" s="143" t="str">
        <f t="shared" si="520"/>
        <v>1835.</v>
      </c>
      <c r="B1924" s="81" t="s">
        <v>117</v>
      </c>
      <c r="C1924" s="236">
        <v>1970</v>
      </c>
      <c r="D1924" s="143" t="s">
        <v>3015</v>
      </c>
      <c r="E1924" s="143" t="s">
        <v>3016</v>
      </c>
      <c r="F1924" s="52">
        <v>5</v>
      </c>
      <c r="G1924" s="52">
        <v>5</v>
      </c>
      <c r="H1924" s="10">
        <v>2928.2</v>
      </c>
      <c r="I1924" s="145">
        <v>2626.6</v>
      </c>
      <c r="J1924" s="10">
        <v>2626.6</v>
      </c>
      <c r="K1924" s="5">
        <v>99</v>
      </c>
      <c r="L1924" s="6">
        <f t="shared" si="516"/>
        <v>2132837.2000000002</v>
      </c>
      <c r="M1924" s="6"/>
      <c r="N1924" s="6"/>
      <c r="O1924" s="6"/>
      <c r="P1924" s="145">
        <f t="shared" si="519"/>
        <v>2132837.2000000002</v>
      </c>
      <c r="Q1924" s="42">
        <v>2132837.2000000002</v>
      </c>
      <c r="R1924" s="100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35">
        <v>2025</v>
      </c>
      <c r="AG1924" s="259"/>
      <c r="AH1924" s="53">
        <v>1835</v>
      </c>
      <c r="AI1924" s="29" t="s">
        <v>155</v>
      </c>
      <c r="AJ1924" s="29" t="str">
        <f t="shared" si="517"/>
        <v>1835.</v>
      </c>
      <c r="AL1924" s="29"/>
    </row>
    <row r="1925" spans="1:38" ht="22.5" customHeight="1" x14ac:dyDescent="0.25">
      <c r="A1925" s="143" t="str">
        <f t="shared" si="520"/>
        <v>1836.</v>
      </c>
      <c r="B1925" s="71" t="s">
        <v>1830</v>
      </c>
      <c r="C1925" s="236">
        <v>1961</v>
      </c>
      <c r="D1925" s="143" t="s">
        <v>3015</v>
      </c>
      <c r="E1925" s="143" t="s">
        <v>3017</v>
      </c>
      <c r="F1925" s="52">
        <v>2</v>
      </c>
      <c r="G1925" s="52">
        <v>2</v>
      </c>
      <c r="H1925" s="10">
        <v>830.7</v>
      </c>
      <c r="I1925" s="10">
        <v>700.7</v>
      </c>
      <c r="J1925" s="10">
        <v>700.7</v>
      </c>
      <c r="K1925" s="5">
        <v>44</v>
      </c>
      <c r="L1925" s="6">
        <f t="shared" si="516"/>
        <v>232899</v>
      </c>
      <c r="M1925" s="6"/>
      <c r="N1925" s="6"/>
      <c r="O1925" s="6"/>
      <c r="P1925" s="145">
        <f t="shared" si="519"/>
        <v>232899</v>
      </c>
      <c r="Q1925" s="6"/>
      <c r="R1925" s="101"/>
      <c r="S1925" s="6"/>
      <c r="T1925" s="6"/>
      <c r="U1925" s="6"/>
      <c r="V1925" s="6"/>
      <c r="W1925" s="6"/>
      <c r="X1925" s="6"/>
      <c r="Y1925" s="6"/>
      <c r="Z1925" s="6">
        <v>87</v>
      </c>
      <c r="AA1925" s="6">
        <f>Z1925*2677</f>
        <v>232899</v>
      </c>
      <c r="AB1925" s="6"/>
      <c r="AC1925" s="6"/>
      <c r="AD1925" s="6"/>
      <c r="AE1925" s="6"/>
      <c r="AF1925" s="35">
        <v>2025</v>
      </c>
      <c r="AG1925" s="259"/>
      <c r="AH1925" s="53">
        <v>1836</v>
      </c>
      <c r="AI1925" s="29" t="s">
        <v>155</v>
      </c>
      <c r="AJ1925" s="29" t="str">
        <f t="shared" si="517"/>
        <v>1836.</v>
      </c>
      <c r="AL1925" s="29"/>
    </row>
    <row r="1926" spans="1:38" ht="22.5" customHeight="1" x14ac:dyDescent="0.25">
      <c r="A1926" s="143" t="str">
        <f t="shared" si="520"/>
        <v>1837.</v>
      </c>
      <c r="B1926" s="81" t="s">
        <v>874</v>
      </c>
      <c r="C1926" s="236">
        <v>1956</v>
      </c>
      <c r="D1926" s="143" t="s">
        <v>3015</v>
      </c>
      <c r="E1926" s="143" t="s">
        <v>3017</v>
      </c>
      <c r="F1926" s="52">
        <v>2</v>
      </c>
      <c r="G1926" s="52">
        <v>1</v>
      </c>
      <c r="H1926" s="10">
        <v>408.1</v>
      </c>
      <c r="I1926" s="145">
        <v>371.5</v>
      </c>
      <c r="J1926" s="10">
        <v>371.5</v>
      </c>
      <c r="K1926" s="5">
        <v>8</v>
      </c>
      <c r="L1926" s="6">
        <f t="shared" si="516"/>
        <v>397978</v>
      </c>
      <c r="M1926" s="6"/>
      <c r="N1926" s="6"/>
      <c r="O1926" s="6"/>
      <c r="P1926" s="145">
        <f t="shared" si="519"/>
        <v>397978</v>
      </c>
      <c r="Q1926" s="42">
        <v>397978</v>
      </c>
      <c r="R1926" s="100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35">
        <v>2025</v>
      </c>
      <c r="AG1926" s="259"/>
      <c r="AH1926" s="53">
        <v>1837</v>
      </c>
      <c r="AI1926" s="29" t="s">
        <v>155</v>
      </c>
      <c r="AJ1926" s="29" t="str">
        <f t="shared" si="517"/>
        <v>1837.</v>
      </c>
      <c r="AL1926" s="29"/>
    </row>
    <row r="1927" spans="1:38" ht="22.5" customHeight="1" x14ac:dyDescent="0.25">
      <c r="A1927" s="143" t="str">
        <f t="shared" si="520"/>
        <v>1838.</v>
      </c>
      <c r="B1927" s="71" t="s">
        <v>1766</v>
      </c>
      <c r="C1927" s="236">
        <v>1980</v>
      </c>
      <c r="D1927" s="143" t="s">
        <v>3015</v>
      </c>
      <c r="E1927" s="143" t="s">
        <v>3016</v>
      </c>
      <c r="F1927" s="52">
        <v>5</v>
      </c>
      <c r="G1927" s="52">
        <v>5</v>
      </c>
      <c r="H1927" s="10">
        <v>4015.9</v>
      </c>
      <c r="I1927" s="10">
        <v>3496.4</v>
      </c>
      <c r="J1927" s="10">
        <v>3496.4</v>
      </c>
      <c r="K1927" s="5">
        <v>97</v>
      </c>
      <c r="L1927" s="6">
        <f t="shared" si="516"/>
        <v>5214324</v>
      </c>
      <c r="M1927" s="6"/>
      <c r="N1927" s="6"/>
      <c r="O1927" s="6"/>
      <c r="P1927" s="145">
        <f t="shared" ref="P1927:P1974" si="521">L1927</f>
        <v>5214324</v>
      </c>
      <c r="Q1927" s="6">
        <v>5214324</v>
      </c>
      <c r="R1927" s="101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35">
        <v>2025</v>
      </c>
      <c r="AG1927" s="256"/>
      <c r="AH1927" s="53">
        <v>1838</v>
      </c>
      <c r="AI1927" s="29" t="s">
        <v>155</v>
      </c>
      <c r="AJ1927" s="29" t="str">
        <f t="shared" si="517"/>
        <v>1838.</v>
      </c>
      <c r="AL1927" s="29"/>
    </row>
    <row r="1928" spans="1:38" ht="22.5" customHeight="1" x14ac:dyDescent="0.25">
      <c r="A1928" s="143" t="str">
        <f t="shared" si="520"/>
        <v>1839.</v>
      </c>
      <c r="B1928" s="71" t="s">
        <v>1776</v>
      </c>
      <c r="C1928" s="236">
        <v>1973</v>
      </c>
      <c r="D1928" s="237" t="s">
        <v>3015</v>
      </c>
      <c r="E1928" s="143" t="s">
        <v>3017</v>
      </c>
      <c r="F1928" s="236">
        <v>2</v>
      </c>
      <c r="G1928" s="236">
        <v>2</v>
      </c>
      <c r="H1928" s="4">
        <v>770.1</v>
      </c>
      <c r="I1928" s="10">
        <v>731.1</v>
      </c>
      <c r="J1928" s="10">
        <v>731.1</v>
      </c>
      <c r="K1928" s="5">
        <v>16</v>
      </c>
      <c r="L1928" s="6">
        <f t="shared" si="516"/>
        <v>1445778</v>
      </c>
      <c r="M1928" s="6"/>
      <c r="N1928" s="6"/>
      <c r="O1928" s="6"/>
      <c r="P1928" s="145">
        <f t="shared" si="521"/>
        <v>1445778</v>
      </c>
      <c r="Q1928" s="6">
        <f>573066+872712</f>
        <v>1445778</v>
      </c>
      <c r="R1928" s="101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145"/>
      <c r="AE1928" s="4"/>
      <c r="AF1928" s="35">
        <v>2025</v>
      </c>
      <c r="AG1928" s="256"/>
      <c r="AH1928" s="53">
        <v>1839</v>
      </c>
      <c r="AI1928" s="29" t="s">
        <v>155</v>
      </c>
      <c r="AJ1928" s="29" t="str">
        <f t="shared" si="517"/>
        <v>1839.</v>
      </c>
      <c r="AL1928" s="29"/>
    </row>
    <row r="1929" spans="1:38" ht="22.5" customHeight="1" x14ac:dyDescent="0.25">
      <c r="A1929" s="143" t="str">
        <f t="shared" si="520"/>
        <v>1840.</v>
      </c>
      <c r="B1929" s="71" t="s">
        <v>1777</v>
      </c>
      <c r="C1929" s="236">
        <v>1979</v>
      </c>
      <c r="D1929" s="143" t="s">
        <v>3015</v>
      </c>
      <c r="E1929" s="143" t="s">
        <v>3017</v>
      </c>
      <c r="F1929" s="52">
        <v>2</v>
      </c>
      <c r="G1929" s="52">
        <v>2</v>
      </c>
      <c r="H1929" s="10">
        <v>797.6</v>
      </c>
      <c r="I1929" s="10">
        <v>651.1</v>
      </c>
      <c r="J1929" s="10">
        <v>651.1</v>
      </c>
      <c r="K1929" s="5">
        <v>14</v>
      </c>
      <c r="L1929" s="6">
        <f t="shared" si="516"/>
        <v>910248</v>
      </c>
      <c r="M1929" s="6"/>
      <c r="N1929" s="6"/>
      <c r="O1929" s="6"/>
      <c r="P1929" s="145">
        <f t="shared" si="521"/>
        <v>910248</v>
      </c>
      <c r="Q1929" s="6">
        <v>910248</v>
      </c>
      <c r="R1929" s="101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35">
        <v>2025</v>
      </c>
      <c r="AG1929" s="256"/>
      <c r="AH1929" s="53">
        <v>1840</v>
      </c>
      <c r="AI1929" s="29" t="s">
        <v>155</v>
      </c>
      <c r="AJ1929" s="29" t="str">
        <f t="shared" si="517"/>
        <v>1840.</v>
      </c>
      <c r="AL1929" s="29"/>
    </row>
    <row r="1930" spans="1:38" ht="22.5" customHeight="1" x14ac:dyDescent="0.25">
      <c r="A1930" s="143" t="str">
        <f t="shared" si="520"/>
        <v>1841.</v>
      </c>
      <c r="B1930" s="71" t="s">
        <v>1778</v>
      </c>
      <c r="C1930" s="52">
        <v>1982</v>
      </c>
      <c r="D1930" s="143" t="s">
        <v>3015</v>
      </c>
      <c r="E1930" s="143" t="s">
        <v>3017</v>
      </c>
      <c r="F1930" s="52">
        <v>2</v>
      </c>
      <c r="G1930" s="52">
        <v>2</v>
      </c>
      <c r="H1930" s="6">
        <v>782.6</v>
      </c>
      <c r="I1930" s="6">
        <v>719.8</v>
      </c>
      <c r="J1930" s="9">
        <v>719.8</v>
      </c>
      <c r="K1930" s="5">
        <v>14</v>
      </c>
      <c r="L1930" s="6">
        <f t="shared" si="516"/>
        <v>914940</v>
      </c>
      <c r="M1930" s="6"/>
      <c r="N1930" s="6"/>
      <c r="O1930" s="6"/>
      <c r="P1930" s="145">
        <f t="shared" si="521"/>
        <v>914940</v>
      </c>
      <c r="Q1930" s="6">
        <v>914940</v>
      </c>
      <c r="R1930" s="101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35">
        <v>2025</v>
      </c>
      <c r="AG1930" s="256"/>
      <c r="AH1930" s="53">
        <v>1841</v>
      </c>
      <c r="AI1930" s="29" t="s">
        <v>155</v>
      </c>
      <c r="AJ1930" s="29" t="str">
        <f t="shared" si="517"/>
        <v>1841.</v>
      </c>
      <c r="AL1930" s="29"/>
    </row>
    <row r="1931" spans="1:38" ht="22.5" customHeight="1" x14ac:dyDescent="0.25">
      <c r="A1931" s="143" t="str">
        <f t="shared" si="520"/>
        <v>1842.</v>
      </c>
      <c r="B1931" s="71" t="s">
        <v>1779</v>
      </c>
      <c r="C1931" s="236">
        <v>1967</v>
      </c>
      <c r="D1931" s="143" t="s">
        <v>3015</v>
      </c>
      <c r="E1931" s="143" t="s">
        <v>3017</v>
      </c>
      <c r="F1931" s="52">
        <v>5</v>
      </c>
      <c r="G1931" s="52">
        <v>4</v>
      </c>
      <c r="H1931" s="10">
        <v>2878.4</v>
      </c>
      <c r="I1931" s="10">
        <v>2599.4</v>
      </c>
      <c r="J1931" s="10">
        <v>2599.4</v>
      </c>
      <c r="K1931" s="5">
        <v>77</v>
      </c>
      <c r="L1931" s="6">
        <f t="shared" si="516"/>
        <v>2646062</v>
      </c>
      <c r="M1931" s="6"/>
      <c r="N1931" s="6"/>
      <c r="O1931" s="6"/>
      <c r="P1931" s="145">
        <f t="shared" si="521"/>
        <v>2646062</v>
      </c>
      <c r="Q1931" s="6"/>
      <c r="R1931" s="101"/>
      <c r="S1931" s="6"/>
      <c r="T1931" s="6">
        <v>746</v>
      </c>
      <c r="U1931" s="6">
        <f>T1931*3547</f>
        <v>2646062</v>
      </c>
      <c r="V1931" s="6"/>
      <c r="W1931" s="6"/>
      <c r="X1931" s="6"/>
      <c r="Y1931" s="6"/>
      <c r="Z1931" s="6"/>
      <c r="AA1931" s="6"/>
      <c r="AB1931" s="6"/>
      <c r="AC1931" s="6"/>
      <c r="AD1931" s="145"/>
      <c r="AE1931" s="4"/>
      <c r="AF1931" s="35">
        <v>2025</v>
      </c>
      <c r="AG1931" s="259"/>
      <c r="AH1931" s="53">
        <v>1842</v>
      </c>
      <c r="AI1931" s="29" t="s">
        <v>155</v>
      </c>
      <c r="AJ1931" s="29" t="str">
        <f t="shared" si="517"/>
        <v>1842.</v>
      </c>
      <c r="AL1931" s="29"/>
    </row>
    <row r="1932" spans="1:38" ht="22.5" customHeight="1" x14ac:dyDescent="0.25">
      <c r="A1932" s="143" t="str">
        <f t="shared" si="520"/>
        <v>1843.</v>
      </c>
      <c r="B1932" s="72" t="s">
        <v>704</v>
      </c>
      <c r="C1932" s="52">
        <v>1963</v>
      </c>
      <c r="D1932" s="143" t="s">
        <v>3015</v>
      </c>
      <c r="E1932" s="143" t="s">
        <v>3017</v>
      </c>
      <c r="F1932" s="52">
        <v>4</v>
      </c>
      <c r="G1932" s="52">
        <v>3</v>
      </c>
      <c r="H1932" s="6">
        <v>2503.9</v>
      </c>
      <c r="I1932" s="145">
        <v>2252.3000000000002</v>
      </c>
      <c r="J1932" s="9">
        <v>2252.3000000000002</v>
      </c>
      <c r="K1932" s="5">
        <v>65</v>
      </c>
      <c r="L1932" s="6">
        <f t="shared" si="516"/>
        <v>1032240</v>
      </c>
      <c r="M1932" s="6"/>
      <c r="N1932" s="6"/>
      <c r="O1932" s="6"/>
      <c r="P1932" s="145">
        <f t="shared" si="521"/>
        <v>1032240</v>
      </c>
      <c r="Q1932" s="6">
        <v>1032240</v>
      </c>
      <c r="R1932" s="101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35">
        <v>2025</v>
      </c>
      <c r="AG1932" s="256"/>
      <c r="AH1932" s="53">
        <v>1843</v>
      </c>
      <c r="AI1932" s="29" t="s">
        <v>155</v>
      </c>
      <c r="AJ1932" s="29" t="str">
        <f t="shared" si="517"/>
        <v>1843.</v>
      </c>
      <c r="AL1932" s="29"/>
    </row>
    <row r="1933" spans="1:38" ht="22.5" customHeight="1" x14ac:dyDescent="0.25">
      <c r="A1933" s="143" t="str">
        <f t="shared" si="520"/>
        <v>1844.</v>
      </c>
      <c r="B1933" s="71" t="s">
        <v>1782</v>
      </c>
      <c r="C1933" s="236">
        <v>1975</v>
      </c>
      <c r="D1933" s="143" t="s">
        <v>3015</v>
      </c>
      <c r="E1933" s="143" t="s">
        <v>3017</v>
      </c>
      <c r="F1933" s="52">
        <v>5</v>
      </c>
      <c r="G1933" s="52">
        <v>2</v>
      </c>
      <c r="H1933" s="10">
        <v>1934.8</v>
      </c>
      <c r="I1933" s="10">
        <v>1779.3</v>
      </c>
      <c r="J1933" s="10">
        <v>1779.3</v>
      </c>
      <c r="K1933" s="5">
        <v>40</v>
      </c>
      <c r="L1933" s="6">
        <f t="shared" si="516"/>
        <v>3610229</v>
      </c>
      <c r="M1933" s="6"/>
      <c r="N1933" s="6"/>
      <c r="O1933" s="6"/>
      <c r="P1933" s="145">
        <f t="shared" si="521"/>
        <v>3610229</v>
      </c>
      <c r="Q1933" s="6">
        <v>3610229</v>
      </c>
      <c r="R1933" s="101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35">
        <v>2025</v>
      </c>
      <c r="AG1933" s="256"/>
      <c r="AH1933" s="53">
        <v>1844</v>
      </c>
      <c r="AI1933" s="29" t="s">
        <v>155</v>
      </c>
      <c r="AJ1933" s="29" t="str">
        <f t="shared" si="517"/>
        <v>1844.</v>
      </c>
      <c r="AL1933" s="29"/>
    </row>
    <row r="1934" spans="1:38" ht="22.5" customHeight="1" x14ac:dyDescent="0.25">
      <c r="A1934" s="143" t="str">
        <f t="shared" si="520"/>
        <v>1845.</v>
      </c>
      <c r="B1934" s="247" t="s">
        <v>896</v>
      </c>
      <c r="C1934" s="236">
        <v>1976</v>
      </c>
      <c r="D1934" s="237" t="s">
        <v>3015</v>
      </c>
      <c r="E1934" s="143" t="s">
        <v>3016</v>
      </c>
      <c r="F1934" s="236">
        <v>5</v>
      </c>
      <c r="G1934" s="236">
        <v>6</v>
      </c>
      <c r="H1934" s="4">
        <v>5180.3</v>
      </c>
      <c r="I1934" s="145">
        <v>4733.8</v>
      </c>
      <c r="J1934" s="10">
        <v>4733.8</v>
      </c>
      <c r="K1934" s="5">
        <v>180</v>
      </c>
      <c r="L1934" s="6">
        <f t="shared" si="516"/>
        <v>5432322.7999999989</v>
      </c>
      <c r="M1934" s="6"/>
      <c r="N1934" s="6"/>
      <c r="O1934" s="6"/>
      <c r="P1934" s="145">
        <f t="shared" si="521"/>
        <v>5432322.7999999989</v>
      </c>
      <c r="Q1934" s="42">
        <v>927278.1</v>
      </c>
      <c r="R1934" s="100"/>
      <c r="S1934" s="42"/>
      <c r="T1934" s="42">
        <v>1270.0999999999999</v>
      </c>
      <c r="U1934" s="42">
        <f>T1934*3547</f>
        <v>4505044.6999999993</v>
      </c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35">
        <v>2025</v>
      </c>
      <c r="AG1934" s="259"/>
      <c r="AH1934" s="53">
        <v>1845</v>
      </c>
      <c r="AI1934" s="29" t="s">
        <v>155</v>
      </c>
      <c r="AJ1934" s="29" t="str">
        <f t="shared" si="517"/>
        <v>1845.</v>
      </c>
      <c r="AL1934" s="29"/>
    </row>
    <row r="1935" spans="1:38" ht="22.5" customHeight="1" x14ac:dyDescent="0.25">
      <c r="A1935" s="143" t="str">
        <f t="shared" si="520"/>
        <v>1846.</v>
      </c>
      <c r="B1935" s="81" t="s">
        <v>709</v>
      </c>
      <c r="C1935" s="236">
        <v>1959</v>
      </c>
      <c r="D1935" s="143" t="s">
        <v>3015</v>
      </c>
      <c r="E1935" s="143" t="s">
        <v>3017</v>
      </c>
      <c r="F1935" s="52">
        <v>2</v>
      </c>
      <c r="G1935" s="52">
        <v>1</v>
      </c>
      <c r="H1935" s="10">
        <v>467.1</v>
      </c>
      <c r="I1935" s="145">
        <v>423.9</v>
      </c>
      <c r="J1935" s="10">
        <v>423.9</v>
      </c>
      <c r="K1935" s="5">
        <v>8</v>
      </c>
      <c r="L1935" s="6">
        <f t="shared" si="516"/>
        <v>107080</v>
      </c>
      <c r="M1935" s="6"/>
      <c r="N1935" s="6"/>
      <c r="O1935" s="6"/>
      <c r="P1935" s="145">
        <f t="shared" si="521"/>
        <v>107080</v>
      </c>
      <c r="Q1935" s="42"/>
      <c r="R1935" s="100"/>
      <c r="S1935" s="42"/>
      <c r="T1935" s="42"/>
      <c r="U1935" s="42"/>
      <c r="V1935" s="42"/>
      <c r="W1935" s="42"/>
      <c r="X1935" s="42"/>
      <c r="Y1935" s="42"/>
      <c r="Z1935" s="42">
        <v>40</v>
      </c>
      <c r="AA1935" s="42">
        <f>Z1935*2677</f>
        <v>107080</v>
      </c>
      <c r="AB1935" s="42"/>
      <c r="AC1935" s="42"/>
      <c r="AD1935" s="42"/>
      <c r="AE1935" s="42"/>
      <c r="AF1935" s="35">
        <v>2025</v>
      </c>
      <c r="AG1935" s="259"/>
      <c r="AH1935" s="53">
        <v>1846</v>
      </c>
      <c r="AI1935" s="29" t="s">
        <v>155</v>
      </c>
      <c r="AJ1935" s="29" t="str">
        <f t="shared" si="517"/>
        <v>1846.</v>
      </c>
      <c r="AL1935" s="29"/>
    </row>
    <row r="1936" spans="1:38" ht="22.5" customHeight="1" x14ac:dyDescent="0.25">
      <c r="A1936" s="143" t="str">
        <f t="shared" si="520"/>
        <v>1847.</v>
      </c>
      <c r="B1936" s="81" t="s">
        <v>1186</v>
      </c>
      <c r="C1936" s="236">
        <v>1959</v>
      </c>
      <c r="D1936" s="143" t="s">
        <v>3015</v>
      </c>
      <c r="E1936" s="143" t="s">
        <v>3017</v>
      </c>
      <c r="F1936" s="52">
        <v>2</v>
      </c>
      <c r="G1936" s="52">
        <v>1</v>
      </c>
      <c r="H1936" s="10">
        <v>295.2</v>
      </c>
      <c r="I1936" s="145">
        <v>269.39999999999998</v>
      </c>
      <c r="J1936" s="10">
        <v>269.39999999999998</v>
      </c>
      <c r="K1936" s="5">
        <v>12</v>
      </c>
      <c r="L1936" s="6">
        <f t="shared" si="516"/>
        <v>836566</v>
      </c>
      <c r="M1936" s="6"/>
      <c r="N1936" s="6"/>
      <c r="O1936" s="6"/>
      <c r="P1936" s="145">
        <f t="shared" si="521"/>
        <v>836566</v>
      </c>
      <c r="Q1936" s="42">
        <v>836566</v>
      </c>
      <c r="R1936" s="100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35">
        <v>2025</v>
      </c>
      <c r="AG1936" s="259"/>
      <c r="AH1936" s="53">
        <v>1847</v>
      </c>
      <c r="AI1936" s="29" t="s">
        <v>155</v>
      </c>
      <c r="AJ1936" s="29" t="str">
        <f t="shared" si="517"/>
        <v>1847.</v>
      </c>
      <c r="AL1936" s="29"/>
    </row>
    <row r="1937" spans="1:38" ht="22.5" customHeight="1" x14ac:dyDescent="0.25">
      <c r="A1937" s="143" t="str">
        <f t="shared" si="520"/>
        <v>1848.</v>
      </c>
      <c r="B1937" s="71" t="s">
        <v>1796</v>
      </c>
      <c r="C1937" s="52">
        <v>1954</v>
      </c>
      <c r="D1937" s="143" t="s">
        <v>3015</v>
      </c>
      <c r="E1937" s="143" t="s">
        <v>3017</v>
      </c>
      <c r="F1937" s="52">
        <v>2</v>
      </c>
      <c r="G1937" s="52">
        <v>2</v>
      </c>
      <c r="H1937" s="6">
        <v>912</v>
      </c>
      <c r="I1937" s="6">
        <v>842.5</v>
      </c>
      <c r="J1937" s="9">
        <v>842.5</v>
      </c>
      <c r="K1937" s="5">
        <v>12</v>
      </c>
      <c r="L1937" s="6">
        <f t="shared" si="516"/>
        <v>171480</v>
      </c>
      <c r="M1937" s="6"/>
      <c r="N1937" s="6"/>
      <c r="O1937" s="6"/>
      <c r="P1937" s="145">
        <f t="shared" si="521"/>
        <v>171480</v>
      </c>
      <c r="Q1937" s="6">
        <v>171480</v>
      </c>
      <c r="R1937" s="101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35">
        <v>2025</v>
      </c>
      <c r="AG1937" s="256"/>
      <c r="AH1937" s="53">
        <v>1848</v>
      </c>
      <c r="AI1937" s="29" t="s">
        <v>155</v>
      </c>
      <c r="AJ1937" s="29" t="str">
        <f t="shared" si="517"/>
        <v>1848.</v>
      </c>
      <c r="AL1937" s="29"/>
    </row>
    <row r="1938" spans="1:38" ht="22.5" customHeight="1" x14ac:dyDescent="0.25">
      <c r="A1938" s="143" t="str">
        <f t="shared" si="520"/>
        <v>1849.</v>
      </c>
      <c r="B1938" s="247" t="s">
        <v>718</v>
      </c>
      <c r="C1938" s="236">
        <v>1960</v>
      </c>
      <c r="D1938" s="237" t="s">
        <v>3015</v>
      </c>
      <c r="E1938" s="143" t="s">
        <v>3017</v>
      </c>
      <c r="F1938" s="236">
        <v>2</v>
      </c>
      <c r="G1938" s="236">
        <v>1</v>
      </c>
      <c r="H1938" s="4">
        <v>283.89999999999998</v>
      </c>
      <c r="I1938" s="145">
        <v>261.7</v>
      </c>
      <c r="J1938" s="10">
        <v>261.7</v>
      </c>
      <c r="K1938" s="5">
        <v>8</v>
      </c>
      <c r="L1938" s="6">
        <f t="shared" si="516"/>
        <v>1786840</v>
      </c>
      <c r="M1938" s="6"/>
      <c r="N1938" s="6"/>
      <c r="O1938" s="6"/>
      <c r="P1938" s="145">
        <f t="shared" si="521"/>
        <v>1786840</v>
      </c>
      <c r="Q1938" s="42">
        <v>1786840</v>
      </c>
      <c r="R1938" s="100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145"/>
      <c r="AE1938" s="42"/>
      <c r="AF1938" s="35">
        <v>2025</v>
      </c>
      <c r="AG1938" s="259"/>
      <c r="AH1938" s="53">
        <v>1849</v>
      </c>
      <c r="AI1938" s="29" t="s">
        <v>155</v>
      </c>
      <c r="AJ1938" s="29" t="str">
        <f t="shared" si="517"/>
        <v>1849.</v>
      </c>
      <c r="AL1938" s="29"/>
    </row>
    <row r="1939" spans="1:38" ht="22.5" customHeight="1" x14ac:dyDescent="0.25">
      <c r="A1939" s="143" t="str">
        <f t="shared" si="520"/>
        <v>1850.</v>
      </c>
      <c r="B1939" s="72" t="s">
        <v>103</v>
      </c>
      <c r="C1939" s="52">
        <v>1967</v>
      </c>
      <c r="D1939" s="143" t="s">
        <v>3015</v>
      </c>
      <c r="E1939" s="143" t="s">
        <v>3017</v>
      </c>
      <c r="F1939" s="52">
        <v>5</v>
      </c>
      <c r="G1939" s="52">
        <v>4</v>
      </c>
      <c r="H1939" s="6">
        <v>3916.8</v>
      </c>
      <c r="I1939" s="145">
        <v>3602.8</v>
      </c>
      <c r="J1939" s="9">
        <v>3602.8</v>
      </c>
      <c r="K1939" s="5">
        <v>149</v>
      </c>
      <c r="L1939" s="6">
        <f t="shared" si="516"/>
        <v>5222446</v>
      </c>
      <c r="M1939" s="6"/>
      <c r="N1939" s="6"/>
      <c r="O1939" s="6"/>
      <c r="P1939" s="145">
        <f t="shared" si="521"/>
        <v>5222446</v>
      </c>
      <c r="Q1939" s="6">
        <v>5222446</v>
      </c>
      <c r="R1939" s="101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145"/>
      <c r="AE1939" s="6"/>
      <c r="AF1939" s="35">
        <v>2025</v>
      </c>
      <c r="AG1939" s="256"/>
      <c r="AH1939" s="53">
        <v>1850</v>
      </c>
      <c r="AI1939" s="29" t="s">
        <v>155</v>
      </c>
      <c r="AJ1939" s="29" t="str">
        <f t="shared" si="517"/>
        <v>1850.</v>
      </c>
      <c r="AL1939" s="29"/>
    </row>
    <row r="1940" spans="1:38" ht="22.5" customHeight="1" x14ac:dyDescent="0.25">
      <c r="A1940" s="143" t="str">
        <f t="shared" si="520"/>
        <v>1851.</v>
      </c>
      <c r="B1940" s="81" t="s">
        <v>1115</v>
      </c>
      <c r="C1940" s="236">
        <v>1941</v>
      </c>
      <c r="D1940" s="143" t="s">
        <v>3015</v>
      </c>
      <c r="E1940" s="143" t="s">
        <v>3017</v>
      </c>
      <c r="F1940" s="52">
        <v>2</v>
      </c>
      <c r="G1940" s="52">
        <v>1</v>
      </c>
      <c r="H1940" s="10">
        <v>316.45999999999998</v>
      </c>
      <c r="I1940" s="10">
        <v>302.60000000000002</v>
      </c>
      <c r="J1940" s="10">
        <v>302.60000000000002</v>
      </c>
      <c r="K1940" s="5">
        <v>3</v>
      </c>
      <c r="L1940" s="6">
        <f t="shared" si="516"/>
        <v>127692.90000000001</v>
      </c>
      <c r="M1940" s="6"/>
      <c r="N1940" s="6"/>
      <c r="O1940" s="6"/>
      <c r="P1940" s="145">
        <f t="shared" si="521"/>
        <v>127692.90000000001</v>
      </c>
      <c r="Q1940" s="42"/>
      <c r="R1940" s="100"/>
      <c r="S1940" s="42"/>
      <c r="T1940" s="42"/>
      <c r="U1940" s="42"/>
      <c r="V1940" s="42"/>
      <c r="W1940" s="42"/>
      <c r="X1940" s="42"/>
      <c r="Y1940" s="42"/>
      <c r="Z1940" s="42">
        <v>47.7</v>
      </c>
      <c r="AA1940" s="42">
        <f>Z1940*2677</f>
        <v>127692.90000000001</v>
      </c>
      <c r="AB1940" s="42"/>
      <c r="AC1940" s="42"/>
      <c r="AD1940" s="145"/>
      <c r="AE1940" s="42"/>
      <c r="AF1940" s="35">
        <v>2025</v>
      </c>
      <c r="AG1940" s="259"/>
      <c r="AH1940" s="53">
        <v>1851</v>
      </c>
      <c r="AI1940" s="29" t="s">
        <v>155</v>
      </c>
      <c r="AJ1940" s="29" t="str">
        <f t="shared" si="517"/>
        <v>1851.</v>
      </c>
      <c r="AL1940" s="29"/>
    </row>
    <row r="1941" spans="1:38" ht="22.5" customHeight="1" x14ac:dyDescent="0.25">
      <c r="A1941" s="143" t="str">
        <f t="shared" si="520"/>
        <v>1852.</v>
      </c>
      <c r="B1941" s="84" t="s">
        <v>873</v>
      </c>
      <c r="C1941" s="236">
        <v>1968</v>
      </c>
      <c r="D1941" s="237" t="s">
        <v>3015</v>
      </c>
      <c r="E1941" s="143" t="s">
        <v>3017</v>
      </c>
      <c r="F1941" s="236">
        <v>2</v>
      </c>
      <c r="G1941" s="236">
        <v>2</v>
      </c>
      <c r="H1941" s="4">
        <v>540.4</v>
      </c>
      <c r="I1941" s="145">
        <v>494.6</v>
      </c>
      <c r="J1941" s="10">
        <v>494.6</v>
      </c>
      <c r="K1941" s="5">
        <v>12</v>
      </c>
      <c r="L1941" s="6">
        <f t="shared" ref="L1941:L1975" si="522">Q1941+S1941+U1941+W1941+Y1941+AA1941+AD1941+AE1941</f>
        <v>380052</v>
      </c>
      <c r="M1941" s="6"/>
      <c r="N1941" s="6"/>
      <c r="O1941" s="6"/>
      <c r="P1941" s="145">
        <f t="shared" si="521"/>
        <v>380052</v>
      </c>
      <c r="Q1941" s="42">
        <v>380052</v>
      </c>
      <c r="R1941" s="100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35">
        <v>2025</v>
      </c>
      <c r="AG1941" s="259"/>
      <c r="AH1941" s="53">
        <v>1852</v>
      </c>
      <c r="AI1941" s="29" t="s">
        <v>155</v>
      </c>
      <c r="AJ1941" s="29" t="str">
        <f t="shared" si="517"/>
        <v>1852.</v>
      </c>
      <c r="AL1941" s="29"/>
    </row>
    <row r="1942" spans="1:38" ht="22.5" customHeight="1" x14ac:dyDescent="0.25">
      <c r="A1942" s="143" t="str">
        <f t="shared" si="520"/>
        <v>1853.</v>
      </c>
      <c r="B1942" s="71" t="s">
        <v>1812</v>
      </c>
      <c r="C1942" s="236">
        <v>1980</v>
      </c>
      <c r="D1942" s="237" t="s">
        <v>3015</v>
      </c>
      <c r="E1942" s="143" t="s">
        <v>3017</v>
      </c>
      <c r="F1942" s="236">
        <v>5</v>
      </c>
      <c r="G1942" s="236">
        <v>4</v>
      </c>
      <c r="H1942" s="4">
        <v>2878</v>
      </c>
      <c r="I1942" s="10">
        <v>2768.1</v>
      </c>
      <c r="J1942" s="10">
        <v>2768.1</v>
      </c>
      <c r="K1942" s="5">
        <v>136</v>
      </c>
      <c r="L1942" s="6">
        <f t="shared" si="522"/>
        <v>1313760</v>
      </c>
      <c r="M1942" s="6"/>
      <c r="N1942" s="6"/>
      <c r="O1942" s="6"/>
      <c r="P1942" s="145">
        <f t="shared" si="521"/>
        <v>1313760</v>
      </c>
      <c r="Q1942" s="6">
        <v>1313760</v>
      </c>
      <c r="R1942" s="101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35">
        <v>2025</v>
      </c>
      <c r="AG1942" s="256"/>
      <c r="AH1942" s="53">
        <v>1853</v>
      </c>
      <c r="AI1942" s="29" t="s">
        <v>155</v>
      </c>
      <c r="AJ1942" s="29" t="str">
        <f t="shared" si="517"/>
        <v>1853.</v>
      </c>
      <c r="AL1942" s="29"/>
    </row>
    <row r="1943" spans="1:38" ht="22.5" customHeight="1" x14ac:dyDescent="0.25">
      <c r="A1943" s="143" t="str">
        <f t="shared" si="520"/>
        <v>1854.</v>
      </c>
      <c r="B1943" s="71" t="s">
        <v>1821</v>
      </c>
      <c r="C1943" s="236">
        <v>1975</v>
      </c>
      <c r="D1943" s="143" t="s">
        <v>3015</v>
      </c>
      <c r="E1943" s="143" t="s">
        <v>3017</v>
      </c>
      <c r="F1943" s="52">
        <v>5</v>
      </c>
      <c r="G1943" s="52">
        <v>4</v>
      </c>
      <c r="H1943" s="10">
        <v>2714</v>
      </c>
      <c r="I1943" s="10">
        <v>2617</v>
      </c>
      <c r="J1943" s="10">
        <v>2617</v>
      </c>
      <c r="K1943" s="5">
        <v>60</v>
      </c>
      <c r="L1943" s="6">
        <f t="shared" si="522"/>
        <v>1233996</v>
      </c>
      <c r="M1943" s="6"/>
      <c r="N1943" s="6"/>
      <c r="O1943" s="6"/>
      <c r="P1943" s="145">
        <f t="shared" si="521"/>
        <v>1233996</v>
      </c>
      <c r="Q1943" s="6">
        <v>1233996</v>
      </c>
      <c r="R1943" s="101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35">
        <v>2025</v>
      </c>
      <c r="AG1943" s="256"/>
      <c r="AH1943" s="53">
        <v>1854</v>
      </c>
      <c r="AI1943" s="29" t="s">
        <v>155</v>
      </c>
      <c r="AJ1943" s="29" t="str">
        <f t="shared" si="517"/>
        <v>1854.</v>
      </c>
      <c r="AL1943" s="29"/>
    </row>
    <row r="1944" spans="1:38" ht="22.5" customHeight="1" x14ac:dyDescent="0.25">
      <c r="A1944" s="143" t="str">
        <f t="shared" si="520"/>
        <v>1855.</v>
      </c>
      <c r="B1944" s="81" t="s">
        <v>872</v>
      </c>
      <c r="C1944" s="236">
        <v>1989</v>
      </c>
      <c r="D1944" s="143" t="s">
        <v>3015</v>
      </c>
      <c r="E1944" s="143" t="s">
        <v>3016</v>
      </c>
      <c r="F1944" s="52">
        <v>5</v>
      </c>
      <c r="G1944" s="52">
        <v>5</v>
      </c>
      <c r="H1944" s="10">
        <v>5830.6</v>
      </c>
      <c r="I1944" s="145">
        <v>5418.3</v>
      </c>
      <c r="J1944" s="10">
        <v>5358.1</v>
      </c>
      <c r="K1944" s="5">
        <v>223</v>
      </c>
      <c r="L1944" s="6">
        <f t="shared" si="522"/>
        <v>5484388</v>
      </c>
      <c r="M1944" s="6"/>
      <c r="N1944" s="6"/>
      <c r="O1944" s="6"/>
      <c r="P1944" s="145">
        <f t="shared" si="521"/>
        <v>5484388</v>
      </c>
      <c r="Q1944" s="42">
        <v>5484388</v>
      </c>
      <c r="R1944" s="100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35">
        <v>2025</v>
      </c>
      <c r="AG1944" s="259"/>
      <c r="AH1944" s="53">
        <v>1855</v>
      </c>
      <c r="AI1944" s="29" t="s">
        <v>155</v>
      </c>
      <c r="AJ1944" s="29" t="str">
        <f t="shared" si="517"/>
        <v>1855.</v>
      </c>
      <c r="AL1944" s="29"/>
    </row>
    <row r="1945" spans="1:38" ht="22.5" customHeight="1" x14ac:dyDescent="0.25">
      <c r="A1945" s="143" t="str">
        <f t="shared" si="520"/>
        <v>1856.</v>
      </c>
      <c r="B1945" s="72" t="s">
        <v>732</v>
      </c>
      <c r="C1945" s="52">
        <v>1960</v>
      </c>
      <c r="D1945" s="143" t="s">
        <v>3015</v>
      </c>
      <c r="E1945" s="143" t="s">
        <v>3017</v>
      </c>
      <c r="F1945" s="52">
        <v>2</v>
      </c>
      <c r="G1945" s="52">
        <v>1</v>
      </c>
      <c r="H1945" s="6">
        <v>334.1</v>
      </c>
      <c r="I1945" s="145">
        <v>304.5</v>
      </c>
      <c r="J1945" s="9">
        <v>304.5</v>
      </c>
      <c r="K1945" s="5">
        <v>8</v>
      </c>
      <c r="L1945" s="6">
        <f t="shared" si="522"/>
        <v>57160</v>
      </c>
      <c r="M1945" s="6"/>
      <c r="N1945" s="6"/>
      <c r="O1945" s="6"/>
      <c r="P1945" s="145">
        <f t="shared" si="521"/>
        <v>57160</v>
      </c>
      <c r="Q1945" s="6">
        <v>57160</v>
      </c>
      <c r="R1945" s="101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35">
        <v>2025</v>
      </c>
      <c r="AG1945" s="256"/>
      <c r="AH1945" s="53">
        <v>1856</v>
      </c>
      <c r="AI1945" s="29" t="s">
        <v>155</v>
      </c>
      <c r="AJ1945" s="29" t="str">
        <f t="shared" si="517"/>
        <v>1856.</v>
      </c>
      <c r="AL1945" s="29"/>
    </row>
    <row r="1946" spans="1:38" ht="22.5" customHeight="1" x14ac:dyDescent="0.25">
      <c r="A1946" s="143" t="str">
        <f t="shared" si="520"/>
        <v>1857.</v>
      </c>
      <c r="B1946" s="71" t="s">
        <v>1799</v>
      </c>
      <c r="C1946" s="236">
        <v>1985</v>
      </c>
      <c r="D1946" s="237" t="s">
        <v>3015</v>
      </c>
      <c r="E1946" s="143" t="s">
        <v>3017</v>
      </c>
      <c r="F1946" s="236">
        <v>5</v>
      </c>
      <c r="G1946" s="236">
        <v>3</v>
      </c>
      <c r="H1946" s="4">
        <v>2048.5300000000002</v>
      </c>
      <c r="I1946" s="10">
        <v>1790.73</v>
      </c>
      <c r="J1946" s="10">
        <v>1790.73</v>
      </c>
      <c r="K1946" s="5">
        <v>159</v>
      </c>
      <c r="L1946" s="6">
        <f t="shared" si="522"/>
        <v>382044</v>
      </c>
      <c r="M1946" s="6"/>
      <c r="N1946" s="6"/>
      <c r="O1946" s="6"/>
      <c r="P1946" s="145">
        <f t="shared" si="521"/>
        <v>382044</v>
      </c>
      <c r="Q1946" s="6">
        <v>382044</v>
      </c>
      <c r="R1946" s="101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35">
        <v>2025</v>
      </c>
      <c r="AG1946" s="256"/>
      <c r="AH1946" s="53">
        <v>1857</v>
      </c>
      <c r="AI1946" s="29" t="s">
        <v>155</v>
      </c>
      <c r="AJ1946" s="29" t="str">
        <f t="shared" ref="AJ1946:AJ1975" si="523">CONCATENATE(AH1946,AI1946)</f>
        <v>1857.</v>
      </c>
      <c r="AL1946" s="29"/>
    </row>
    <row r="1947" spans="1:38" ht="22.5" customHeight="1" x14ac:dyDescent="0.25">
      <c r="A1947" s="143" t="str">
        <f t="shared" si="520"/>
        <v>1858.</v>
      </c>
      <c r="B1947" s="71" t="s">
        <v>1770</v>
      </c>
      <c r="C1947" s="52">
        <v>1957</v>
      </c>
      <c r="D1947" s="143" t="s">
        <v>3015</v>
      </c>
      <c r="E1947" s="143" t="s">
        <v>3017</v>
      </c>
      <c r="F1947" s="52">
        <v>4</v>
      </c>
      <c r="G1947" s="52">
        <v>3</v>
      </c>
      <c r="H1947" s="6">
        <v>2538</v>
      </c>
      <c r="I1947" s="6">
        <v>2240.1999999999998</v>
      </c>
      <c r="J1947" s="9">
        <v>2240.1999999999998</v>
      </c>
      <c r="K1947" s="5">
        <v>76</v>
      </c>
      <c r="L1947" s="6">
        <f t="shared" si="522"/>
        <v>1761840</v>
      </c>
      <c r="M1947" s="6"/>
      <c r="N1947" s="6"/>
      <c r="O1947" s="6"/>
      <c r="P1947" s="145">
        <f t="shared" si="521"/>
        <v>1761840</v>
      </c>
      <c r="Q1947" s="6">
        <f>514440+1247400</f>
        <v>1761840</v>
      </c>
      <c r="R1947" s="101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35">
        <v>2025</v>
      </c>
      <c r="AG1947" s="256"/>
      <c r="AH1947" s="53">
        <v>1858</v>
      </c>
      <c r="AI1947" s="29" t="s">
        <v>155</v>
      </c>
      <c r="AJ1947" s="29" t="str">
        <f t="shared" si="523"/>
        <v>1858.</v>
      </c>
      <c r="AL1947" s="29"/>
    </row>
    <row r="1948" spans="1:38" ht="22.5" customHeight="1" x14ac:dyDescent="0.25">
      <c r="A1948" s="143" t="str">
        <f t="shared" si="520"/>
        <v>1859.</v>
      </c>
      <c r="B1948" s="81" t="s">
        <v>850</v>
      </c>
      <c r="C1948" s="236">
        <v>1972</v>
      </c>
      <c r="D1948" s="143" t="s">
        <v>3015</v>
      </c>
      <c r="E1948" s="143" t="s">
        <v>3017</v>
      </c>
      <c r="F1948" s="52">
        <v>5</v>
      </c>
      <c r="G1948" s="52">
        <v>4</v>
      </c>
      <c r="H1948" s="10">
        <v>3340.9</v>
      </c>
      <c r="I1948" s="145">
        <v>3088.9</v>
      </c>
      <c r="J1948" s="10">
        <v>3088.9</v>
      </c>
      <c r="K1948" s="5">
        <v>136</v>
      </c>
      <c r="L1948" s="6">
        <f t="shared" si="522"/>
        <v>6903795</v>
      </c>
      <c r="M1948" s="6"/>
      <c r="N1948" s="6"/>
      <c r="O1948" s="6"/>
      <c r="P1948" s="145">
        <f t="shared" si="521"/>
        <v>6903795</v>
      </c>
      <c r="Q1948" s="42">
        <v>3849828</v>
      </c>
      <c r="R1948" s="100"/>
      <c r="S1948" s="42"/>
      <c r="T1948" s="42">
        <v>861</v>
      </c>
      <c r="U1948" s="42">
        <f>T1948*3547</f>
        <v>3053967</v>
      </c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35">
        <v>2025</v>
      </c>
      <c r="AG1948" s="259"/>
      <c r="AH1948" s="53">
        <v>1859</v>
      </c>
      <c r="AI1948" s="29" t="s">
        <v>155</v>
      </c>
      <c r="AJ1948" s="29" t="str">
        <f t="shared" si="523"/>
        <v>1859.</v>
      </c>
      <c r="AL1948" s="29"/>
    </row>
    <row r="1949" spans="1:38" ht="22.5" customHeight="1" x14ac:dyDescent="0.25">
      <c r="A1949" s="143" t="str">
        <f t="shared" si="520"/>
        <v>1860.</v>
      </c>
      <c r="B1949" s="71" t="s">
        <v>1786</v>
      </c>
      <c r="C1949" s="236">
        <v>1975</v>
      </c>
      <c r="D1949" s="143" t="s">
        <v>3015</v>
      </c>
      <c r="E1949" s="143" t="s">
        <v>3017</v>
      </c>
      <c r="F1949" s="52">
        <v>5</v>
      </c>
      <c r="G1949" s="52">
        <v>4</v>
      </c>
      <c r="H1949" s="10">
        <v>3698.6</v>
      </c>
      <c r="I1949" s="10">
        <v>3420.6</v>
      </c>
      <c r="J1949" s="10">
        <v>3420.6</v>
      </c>
      <c r="K1949" s="5">
        <v>147</v>
      </c>
      <c r="L1949" s="6">
        <f t="shared" si="522"/>
        <v>828820</v>
      </c>
      <c r="M1949" s="6"/>
      <c r="N1949" s="6"/>
      <c r="O1949" s="6"/>
      <c r="P1949" s="145">
        <f t="shared" si="521"/>
        <v>828820</v>
      </c>
      <c r="Q1949" s="6">
        <v>828820</v>
      </c>
      <c r="R1949" s="101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35">
        <v>2025</v>
      </c>
      <c r="AG1949" s="256"/>
      <c r="AH1949" s="53">
        <v>1860</v>
      </c>
      <c r="AI1949" s="29" t="s">
        <v>155</v>
      </c>
      <c r="AJ1949" s="29" t="str">
        <f t="shared" si="523"/>
        <v>1860.</v>
      </c>
      <c r="AL1949" s="29"/>
    </row>
    <row r="1950" spans="1:38" ht="22.5" customHeight="1" x14ac:dyDescent="0.25">
      <c r="A1950" s="143" t="str">
        <f t="shared" si="520"/>
        <v>1861.</v>
      </c>
      <c r="B1950" s="81" t="s">
        <v>2716</v>
      </c>
      <c r="C1950" s="236">
        <v>1967</v>
      </c>
      <c r="D1950" s="143" t="s">
        <v>3015</v>
      </c>
      <c r="E1950" s="143" t="s">
        <v>3017</v>
      </c>
      <c r="F1950" s="52">
        <v>2</v>
      </c>
      <c r="G1950" s="52">
        <v>2</v>
      </c>
      <c r="H1950" s="10">
        <v>574.79999999999995</v>
      </c>
      <c r="I1950" s="145">
        <v>527.9</v>
      </c>
      <c r="J1950" s="10">
        <v>527.9</v>
      </c>
      <c r="K1950" s="5">
        <v>12</v>
      </c>
      <c r="L1950" s="6">
        <f t="shared" si="522"/>
        <v>679442.4</v>
      </c>
      <c r="M1950" s="6"/>
      <c r="N1950" s="6"/>
      <c r="O1950" s="6"/>
      <c r="P1950" s="145">
        <f t="shared" si="521"/>
        <v>679442.4</v>
      </c>
      <c r="Q1950" s="42">
        <v>679442.4</v>
      </c>
      <c r="R1950" s="100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35">
        <v>2025</v>
      </c>
      <c r="AG1950" s="259"/>
      <c r="AH1950" s="53">
        <v>1861</v>
      </c>
      <c r="AI1950" s="29" t="s">
        <v>155</v>
      </c>
      <c r="AJ1950" s="29" t="str">
        <f t="shared" si="523"/>
        <v>1861.</v>
      </c>
      <c r="AL1950" s="29"/>
    </row>
    <row r="1951" spans="1:38" ht="22.5" customHeight="1" x14ac:dyDescent="0.25">
      <c r="A1951" s="143" t="str">
        <f t="shared" si="520"/>
        <v>1862.</v>
      </c>
      <c r="B1951" s="81" t="s">
        <v>2713</v>
      </c>
      <c r="C1951" s="236">
        <v>1974</v>
      </c>
      <c r="D1951" s="143" t="s">
        <v>3015</v>
      </c>
      <c r="E1951" s="143" t="s">
        <v>3017</v>
      </c>
      <c r="F1951" s="52">
        <v>2</v>
      </c>
      <c r="G1951" s="52">
        <v>2</v>
      </c>
      <c r="H1951" s="10">
        <v>562.79999999999995</v>
      </c>
      <c r="I1951" s="145">
        <v>514</v>
      </c>
      <c r="J1951" s="10">
        <v>514</v>
      </c>
      <c r="K1951" s="5">
        <v>12</v>
      </c>
      <c r="L1951" s="6">
        <f t="shared" si="522"/>
        <v>3702820.6</v>
      </c>
      <c r="M1951" s="6"/>
      <c r="N1951" s="6"/>
      <c r="O1951" s="6"/>
      <c r="P1951" s="145">
        <f t="shared" si="521"/>
        <v>3702820.6</v>
      </c>
      <c r="Q1951" s="42"/>
      <c r="R1951" s="100"/>
      <c r="S1951" s="42"/>
      <c r="T1951" s="42">
        <v>492.2</v>
      </c>
      <c r="U1951" s="42">
        <f>T1951*7523</f>
        <v>3702820.6</v>
      </c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35">
        <v>2025</v>
      </c>
      <c r="AG1951" s="259"/>
      <c r="AH1951" s="53">
        <v>1862</v>
      </c>
      <c r="AI1951" s="29" t="s">
        <v>155</v>
      </c>
      <c r="AJ1951" s="29" t="str">
        <f t="shared" si="523"/>
        <v>1862.</v>
      </c>
      <c r="AL1951" s="29"/>
    </row>
    <row r="1952" spans="1:38" ht="22.5" customHeight="1" x14ac:dyDescent="0.25">
      <c r="A1952" s="143" t="str">
        <f t="shared" si="520"/>
        <v>1863.</v>
      </c>
      <c r="B1952" s="72" t="s">
        <v>715</v>
      </c>
      <c r="C1952" s="52">
        <v>1963</v>
      </c>
      <c r="D1952" s="143" t="s">
        <v>3015</v>
      </c>
      <c r="E1952" s="143" t="s">
        <v>3017</v>
      </c>
      <c r="F1952" s="52">
        <v>4</v>
      </c>
      <c r="G1952" s="52">
        <v>2</v>
      </c>
      <c r="H1952" s="6">
        <v>1353</v>
      </c>
      <c r="I1952" s="145">
        <v>1254</v>
      </c>
      <c r="J1952" s="9">
        <v>1254</v>
      </c>
      <c r="K1952" s="5">
        <v>39</v>
      </c>
      <c r="L1952" s="6">
        <f t="shared" si="522"/>
        <v>571600</v>
      </c>
      <c r="M1952" s="6"/>
      <c r="N1952" s="6"/>
      <c r="O1952" s="6"/>
      <c r="P1952" s="145">
        <f t="shared" si="521"/>
        <v>571600</v>
      </c>
      <c r="Q1952" s="6">
        <v>571600</v>
      </c>
      <c r="R1952" s="101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35">
        <v>2025</v>
      </c>
      <c r="AG1952" s="256"/>
      <c r="AH1952" s="53">
        <v>1863</v>
      </c>
      <c r="AI1952" s="29" t="s">
        <v>155</v>
      </c>
      <c r="AJ1952" s="29" t="str">
        <f t="shared" si="523"/>
        <v>1863.</v>
      </c>
      <c r="AL1952" s="29"/>
    </row>
    <row r="1953" spans="1:38" ht="22.5" customHeight="1" x14ac:dyDescent="0.25">
      <c r="A1953" s="143" t="str">
        <f t="shared" si="520"/>
        <v>1864.</v>
      </c>
      <c r="B1953" s="247" t="s">
        <v>906</v>
      </c>
      <c r="C1953" s="236">
        <v>1989</v>
      </c>
      <c r="D1953" s="237" t="s">
        <v>3015</v>
      </c>
      <c r="E1953" s="143" t="s">
        <v>3016</v>
      </c>
      <c r="F1953" s="236">
        <v>5</v>
      </c>
      <c r="G1953" s="236">
        <v>3</v>
      </c>
      <c r="H1953" s="4">
        <v>3643.8</v>
      </c>
      <c r="I1953" s="145">
        <v>3241</v>
      </c>
      <c r="J1953" s="10">
        <v>3241</v>
      </c>
      <c r="K1953" s="5">
        <v>100</v>
      </c>
      <c r="L1953" s="6">
        <f t="shared" si="522"/>
        <v>1448070</v>
      </c>
      <c r="M1953" s="6"/>
      <c r="N1953" s="6"/>
      <c r="O1953" s="6"/>
      <c r="P1953" s="145">
        <f t="shared" si="521"/>
        <v>1448070</v>
      </c>
      <c r="Q1953" s="42">
        <v>1448070</v>
      </c>
      <c r="R1953" s="100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35">
        <v>2025</v>
      </c>
      <c r="AG1953" s="259"/>
      <c r="AH1953" s="53">
        <v>1864</v>
      </c>
      <c r="AI1953" s="29" t="s">
        <v>155</v>
      </c>
      <c r="AJ1953" s="29" t="str">
        <f t="shared" si="523"/>
        <v>1864.</v>
      </c>
      <c r="AL1953" s="29"/>
    </row>
    <row r="1954" spans="1:38" ht="22.5" customHeight="1" x14ac:dyDescent="0.25">
      <c r="A1954" s="143" t="str">
        <f t="shared" si="520"/>
        <v>1865.</v>
      </c>
      <c r="B1954" s="71" t="s">
        <v>1808</v>
      </c>
      <c r="C1954" s="52">
        <v>1997</v>
      </c>
      <c r="D1954" s="143" t="s">
        <v>3015</v>
      </c>
      <c r="E1954" s="143" t="s">
        <v>3018</v>
      </c>
      <c r="F1954" s="52">
        <v>2</v>
      </c>
      <c r="G1954" s="52">
        <v>1</v>
      </c>
      <c r="H1954" s="6">
        <v>641.4</v>
      </c>
      <c r="I1954" s="6">
        <v>547.9</v>
      </c>
      <c r="J1954" s="9">
        <v>547.9</v>
      </c>
      <c r="K1954" s="5">
        <v>19</v>
      </c>
      <c r="L1954" s="6">
        <f t="shared" si="522"/>
        <v>3671224</v>
      </c>
      <c r="M1954" s="6"/>
      <c r="N1954" s="6"/>
      <c r="O1954" s="6"/>
      <c r="P1954" s="145">
        <f t="shared" si="521"/>
        <v>3671224</v>
      </c>
      <c r="Q1954" s="6"/>
      <c r="R1954" s="101"/>
      <c r="S1954" s="6"/>
      <c r="T1954" s="6">
        <v>488</v>
      </c>
      <c r="U1954" s="6">
        <f>T1954*7523</f>
        <v>3671224</v>
      </c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35">
        <v>2025</v>
      </c>
      <c r="AG1954" s="259"/>
      <c r="AH1954" s="53">
        <v>1865</v>
      </c>
      <c r="AI1954" s="29" t="s">
        <v>155</v>
      </c>
      <c r="AJ1954" s="29" t="str">
        <f t="shared" si="523"/>
        <v>1865.</v>
      </c>
      <c r="AL1954" s="29"/>
    </row>
    <row r="1955" spans="1:38" ht="22.5" customHeight="1" x14ac:dyDescent="0.25">
      <c r="A1955" s="143" t="str">
        <f t="shared" si="520"/>
        <v>1866.</v>
      </c>
      <c r="B1955" s="247" t="s">
        <v>902</v>
      </c>
      <c r="C1955" s="236">
        <v>1981</v>
      </c>
      <c r="D1955" s="237" t="s">
        <v>3015</v>
      </c>
      <c r="E1955" s="143" t="s">
        <v>3017</v>
      </c>
      <c r="F1955" s="236">
        <v>5</v>
      </c>
      <c r="G1955" s="236">
        <v>4</v>
      </c>
      <c r="H1955" s="4">
        <v>2943.6</v>
      </c>
      <c r="I1955" s="145">
        <v>2841.3</v>
      </c>
      <c r="J1955" s="10">
        <v>2841.3</v>
      </c>
      <c r="K1955" s="5">
        <v>104</v>
      </c>
      <c r="L1955" s="6">
        <f t="shared" si="522"/>
        <v>5604180</v>
      </c>
      <c r="M1955" s="6"/>
      <c r="N1955" s="6"/>
      <c r="O1955" s="6"/>
      <c r="P1955" s="145">
        <f t="shared" si="521"/>
        <v>5604180</v>
      </c>
      <c r="Q1955" s="42">
        <v>5604180</v>
      </c>
      <c r="R1955" s="100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145"/>
      <c r="AE1955" s="42"/>
      <c r="AF1955" s="35">
        <v>2025</v>
      </c>
      <c r="AG1955" s="259"/>
      <c r="AH1955" s="53">
        <v>1866</v>
      </c>
      <c r="AI1955" s="29" t="s">
        <v>155</v>
      </c>
      <c r="AJ1955" s="29" t="str">
        <f t="shared" si="523"/>
        <v>1866.</v>
      </c>
      <c r="AL1955" s="29"/>
    </row>
    <row r="1956" spans="1:38" ht="22.5" customHeight="1" x14ac:dyDescent="0.25">
      <c r="A1956" s="143" t="str">
        <f t="shared" si="520"/>
        <v>1867.</v>
      </c>
      <c r="B1956" s="81" t="s">
        <v>115</v>
      </c>
      <c r="C1956" s="236">
        <v>1979</v>
      </c>
      <c r="D1956" s="143" t="s">
        <v>3015</v>
      </c>
      <c r="E1956" s="143" t="s">
        <v>3017</v>
      </c>
      <c r="F1956" s="52">
        <v>5</v>
      </c>
      <c r="G1956" s="52">
        <v>4</v>
      </c>
      <c r="H1956" s="10">
        <v>3068</v>
      </c>
      <c r="I1956" s="145">
        <v>2781.5</v>
      </c>
      <c r="J1956" s="10">
        <v>2781.5</v>
      </c>
      <c r="K1956" s="5">
        <v>109</v>
      </c>
      <c r="L1956" s="6">
        <f t="shared" si="522"/>
        <v>2862429</v>
      </c>
      <c r="M1956" s="6"/>
      <c r="N1956" s="6"/>
      <c r="O1956" s="6"/>
      <c r="P1956" s="145">
        <f t="shared" si="521"/>
        <v>2862429</v>
      </c>
      <c r="Q1956" s="42"/>
      <c r="R1956" s="100"/>
      <c r="S1956" s="42"/>
      <c r="T1956" s="42">
        <v>807</v>
      </c>
      <c r="U1956" s="42">
        <f>T1956*3547</f>
        <v>2862429</v>
      </c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35">
        <v>2025</v>
      </c>
      <c r="AG1956" s="259"/>
      <c r="AH1956" s="53">
        <v>1867</v>
      </c>
      <c r="AI1956" s="29" t="s">
        <v>155</v>
      </c>
      <c r="AJ1956" s="29" t="str">
        <f t="shared" si="523"/>
        <v>1867.</v>
      </c>
      <c r="AL1956" s="29"/>
    </row>
    <row r="1957" spans="1:38" ht="22.5" customHeight="1" x14ac:dyDescent="0.25">
      <c r="A1957" s="143" t="str">
        <f t="shared" si="520"/>
        <v>1868.</v>
      </c>
      <c r="B1957" s="71" t="s">
        <v>1884</v>
      </c>
      <c r="C1957" s="52">
        <v>1978</v>
      </c>
      <c r="D1957" s="143" t="s">
        <v>3015</v>
      </c>
      <c r="E1957" s="143" t="s">
        <v>3016</v>
      </c>
      <c r="F1957" s="52">
        <v>5</v>
      </c>
      <c r="G1957" s="52">
        <v>4</v>
      </c>
      <c r="H1957" s="6">
        <v>3634.9</v>
      </c>
      <c r="I1957" s="6">
        <v>3364.9</v>
      </c>
      <c r="J1957" s="9">
        <v>3364.9</v>
      </c>
      <c r="K1957" s="5">
        <v>129</v>
      </c>
      <c r="L1957" s="6">
        <f t="shared" si="522"/>
        <v>6010280</v>
      </c>
      <c r="M1957" s="6"/>
      <c r="N1957" s="6"/>
      <c r="O1957" s="6"/>
      <c r="P1957" s="145">
        <f t="shared" si="521"/>
        <v>6010280</v>
      </c>
      <c r="Q1957" s="6">
        <v>6010280</v>
      </c>
      <c r="R1957" s="101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145"/>
      <c r="AE1957" s="4"/>
      <c r="AF1957" s="35">
        <v>2025</v>
      </c>
      <c r="AG1957" s="256"/>
      <c r="AH1957" s="53">
        <v>1868</v>
      </c>
      <c r="AI1957" s="29" t="s">
        <v>155</v>
      </c>
      <c r="AJ1957" s="29" t="str">
        <f t="shared" si="523"/>
        <v>1868.</v>
      </c>
      <c r="AL1957" s="29"/>
    </row>
    <row r="1958" spans="1:38" ht="22.5" customHeight="1" x14ac:dyDescent="0.25">
      <c r="A1958" s="143" t="str">
        <f t="shared" si="520"/>
        <v>1869.</v>
      </c>
      <c r="B1958" s="71" t="s">
        <v>1813</v>
      </c>
      <c r="C1958" s="52">
        <v>2002</v>
      </c>
      <c r="D1958" s="143" t="s">
        <v>3015</v>
      </c>
      <c r="E1958" s="143" t="s">
        <v>3017</v>
      </c>
      <c r="F1958" s="52">
        <v>5</v>
      </c>
      <c r="G1958" s="52">
        <v>5</v>
      </c>
      <c r="H1958" s="6">
        <v>1321.7</v>
      </c>
      <c r="I1958" s="6">
        <v>1148.4000000000001</v>
      </c>
      <c r="J1958" s="9">
        <v>1148.4000000000001</v>
      </c>
      <c r="K1958" s="5">
        <v>131</v>
      </c>
      <c r="L1958" s="6">
        <f t="shared" si="522"/>
        <v>1520244.2000000002</v>
      </c>
      <c r="M1958" s="6"/>
      <c r="N1958" s="6"/>
      <c r="O1958" s="6"/>
      <c r="P1958" s="145">
        <f t="shared" si="521"/>
        <v>1520244.2000000002</v>
      </c>
      <c r="Q1958" s="6"/>
      <c r="R1958" s="101"/>
      <c r="S1958" s="6"/>
      <c r="T1958" s="6">
        <v>428.6</v>
      </c>
      <c r="U1958" s="6">
        <f>T1958*3547</f>
        <v>1520244.2000000002</v>
      </c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35">
        <v>2025</v>
      </c>
      <c r="AG1958" s="259"/>
      <c r="AH1958" s="53">
        <v>1869</v>
      </c>
      <c r="AI1958" s="29" t="s">
        <v>155</v>
      </c>
      <c r="AJ1958" s="29" t="str">
        <f t="shared" si="523"/>
        <v>1869.</v>
      </c>
      <c r="AL1958" s="29"/>
    </row>
    <row r="1959" spans="1:38" ht="22.5" customHeight="1" x14ac:dyDescent="0.25">
      <c r="A1959" s="143" t="str">
        <f t="shared" si="520"/>
        <v>1870.</v>
      </c>
      <c r="B1959" s="72" t="s">
        <v>1144</v>
      </c>
      <c r="C1959" s="52">
        <v>1967</v>
      </c>
      <c r="D1959" s="143" t="s">
        <v>3015</v>
      </c>
      <c r="E1959" s="143" t="s">
        <v>3016</v>
      </c>
      <c r="F1959" s="52">
        <v>5</v>
      </c>
      <c r="G1959" s="52">
        <v>3</v>
      </c>
      <c r="H1959" s="6">
        <v>2240.8000000000002</v>
      </c>
      <c r="I1959" s="145">
        <v>2044</v>
      </c>
      <c r="J1959" s="9">
        <v>2044</v>
      </c>
      <c r="K1959" s="5">
        <v>71</v>
      </c>
      <c r="L1959" s="6">
        <f t="shared" si="522"/>
        <v>1386000</v>
      </c>
      <c r="M1959" s="6"/>
      <c r="N1959" s="6"/>
      <c r="O1959" s="6"/>
      <c r="P1959" s="145">
        <f t="shared" si="521"/>
        <v>1386000</v>
      </c>
      <c r="Q1959" s="6">
        <v>1386000</v>
      </c>
      <c r="R1959" s="101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145"/>
      <c r="AE1959" s="6"/>
      <c r="AF1959" s="35">
        <v>2025</v>
      </c>
      <c r="AG1959" s="256"/>
      <c r="AH1959" s="53">
        <v>1870</v>
      </c>
      <c r="AI1959" s="29" t="s">
        <v>155</v>
      </c>
      <c r="AJ1959" s="29" t="str">
        <f t="shared" si="523"/>
        <v>1870.</v>
      </c>
      <c r="AL1959" s="29"/>
    </row>
    <row r="1960" spans="1:38" ht="22.5" customHeight="1" x14ac:dyDescent="0.25">
      <c r="A1960" s="143" t="str">
        <f t="shared" si="520"/>
        <v>1871.</v>
      </c>
      <c r="B1960" s="81" t="s">
        <v>867</v>
      </c>
      <c r="C1960" s="236">
        <v>1973</v>
      </c>
      <c r="D1960" s="143" t="s">
        <v>3015</v>
      </c>
      <c r="E1960" s="143" t="s">
        <v>3016</v>
      </c>
      <c r="F1960" s="52">
        <v>5</v>
      </c>
      <c r="G1960" s="52">
        <v>4</v>
      </c>
      <c r="H1960" s="10">
        <v>3608.1</v>
      </c>
      <c r="I1960" s="145">
        <v>3335.1</v>
      </c>
      <c r="J1960" s="10">
        <v>3335.1</v>
      </c>
      <c r="K1960" s="5">
        <v>142</v>
      </c>
      <c r="L1960" s="6">
        <f t="shared" si="522"/>
        <v>1663200</v>
      </c>
      <c r="M1960" s="6"/>
      <c r="N1960" s="6"/>
      <c r="O1960" s="6"/>
      <c r="P1960" s="145">
        <f t="shared" si="521"/>
        <v>1663200</v>
      </c>
      <c r="Q1960" s="42">
        <v>1663200</v>
      </c>
      <c r="R1960" s="100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35">
        <v>2025</v>
      </c>
      <c r="AG1960" s="259"/>
      <c r="AH1960" s="53">
        <v>1871</v>
      </c>
      <c r="AI1960" s="29" t="s">
        <v>155</v>
      </c>
      <c r="AJ1960" s="29" t="str">
        <f t="shared" si="523"/>
        <v>1871.</v>
      </c>
      <c r="AL1960" s="29"/>
    </row>
    <row r="1961" spans="1:38" ht="22.5" customHeight="1" x14ac:dyDescent="0.25">
      <c r="A1961" s="143" t="str">
        <f t="shared" si="520"/>
        <v>1872.</v>
      </c>
      <c r="B1961" s="81" t="s">
        <v>868</v>
      </c>
      <c r="C1961" s="236">
        <v>1973</v>
      </c>
      <c r="D1961" s="143" t="s">
        <v>3015</v>
      </c>
      <c r="E1961" s="143" t="s">
        <v>3016</v>
      </c>
      <c r="F1961" s="52">
        <v>5</v>
      </c>
      <c r="G1961" s="52">
        <v>4</v>
      </c>
      <c r="H1961" s="10">
        <v>3627.9</v>
      </c>
      <c r="I1961" s="145">
        <v>3349.1</v>
      </c>
      <c r="J1961" s="10">
        <v>3349.1</v>
      </c>
      <c r="K1961" s="5">
        <v>142</v>
      </c>
      <c r="L1961" s="6">
        <f t="shared" si="522"/>
        <v>1210536</v>
      </c>
      <c r="M1961" s="6"/>
      <c r="N1961" s="6"/>
      <c r="O1961" s="6"/>
      <c r="P1961" s="145">
        <f t="shared" si="521"/>
        <v>1210536</v>
      </c>
      <c r="Q1961" s="42">
        <v>1210536</v>
      </c>
      <c r="R1961" s="100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35">
        <v>2025</v>
      </c>
      <c r="AG1961" s="259"/>
      <c r="AH1961" s="53">
        <v>1872</v>
      </c>
      <c r="AI1961" s="29" t="s">
        <v>155</v>
      </c>
      <c r="AJ1961" s="29" t="str">
        <f t="shared" si="523"/>
        <v>1872.</v>
      </c>
      <c r="AL1961" s="29"/>
    </row>
    <row r="1962" spans="1:38" ht="22.5" customHeight="1" x14ac:dyDescent="0.25">
      <c r="A1962" s="143" t="str">
        <f t="shared" si="520"/>
        <v>1873.</v>
      </c>
      <c r="B1962" s="72" t="s">
        <v>743</v>
      </c>
      <c r="C1962" s="52">
        <v>1994</v>
      </c>
      <c r="D1962" s="143" t="s">
        <v>3015</v>
      </c>
      <c r="E1962" s="143" t="s">
        <v>3017</v>
      </c>
      <c r="F1962" s="52">
        <v>5</v>
      </c>
      <c r="G1962" s="52">
        <v>3</v>
      </c>
      <c r="H1962" s="6">
        <v>2629.1</v>
      </c>
      <c r="I1962" s="145">
        <v>2351.3000000000002</v>
      </c>
      <c r="J1962" s="9">
        <v>2351.3000000000002</v>
      </c>
      <c r="K1962" s="5">
        <v>89</v>
      </c>
      <c r="L1962" s="6">
        <f t="shared" si="522"/>
        <v>1745424</v>
      </c>
      <c r="M1962" s="6"/>
      <c r="N1962" s="6"/>
      <c r="O1962" s="6"/>
      <c r="P1962" s="145">
        <f t="shared" si="521"/>
        <v>1745424</v>
      </c>
      <c r="Q1962" s="6">
        <v>1745424</v>
      </c>
      <c r="R1962" s="101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35">
        <v>2025</v>
      </c>
      <c r="AG1962" s="256"/>
      <c r="AH1962" s="53">
        <v>1873</v>
      </c>
      <c r="AI1962" s="29" t="s">
        <v>155</v>
      </c>
      <c r="AJ1962" s="29" t="str">
        <f t="shared" si="523"/>
        <v>1873.</v>
      </c>
      <c r="AL1962" s="29"/>
    </row>
    <row r="1963" spans="1:38" ht="22.5" customHeight="1" x14ac:dyDescent="0.25">
      <c r="A1963" s="143" t="str">
        <f t="shared" si="520"/>
        <v>1874.</v>
      </c>
      <c r="B1963" s="247" t="s">
        <v>118</v>
      </c>
      <c r="C1963" s="236">
        <v>1995</v>
      </c>
      <c r="D1963" s="237" t="s">
        <v>3015</v>
      </c>
      <c r="E1963" s="143" t="s">
        <v>3017</v>
      </c>
      <c r="F1963" s="236">
        <v>5</v>
      </c>
      <c r="G1963" s="236">
        <v>6</v>
      </c>
      <c r="H1963" s="4">
        <v>4028.4</v>
      </c>
      <c r="I1963" s="145">
        <v>2590.8000000000002</v>
      </c>
      <c r="J1963" s="10">
        <v>2590.8000000000002</v>
      </c>
      <c r="K1963" s="5">
        <v>177</v>
      </c>
      <c r="L1963" s="6">
        <f t="shared" si="522"/>
        <v>2144244</v>
      </c>
      <c r="M1963" s="6"/>
      <c r="N1963" s="6"/>
      <c r="O1963" s="6"/>
      <c r="P1963" s="145">
        <f t="shared" si="521"/>
        <v>2144244</v>
      </c>
      <c r="Q1963" s="42">
        <v>2144244</v>
      </c>
      <c r="R1963" s="100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35">
        <v>2025</v>
      </c>
      <c r="AG1963" s="259"/>
      <c r="AH1963" s="53">
        <v>1874</v>
      </c>
      <c r="AI1963" s="29" t="s">
        <v>155</v>
      </c>
      <c r="AJ1963" s="29" t="str">
        <f t="shared" si="523"/>
        <v>1874.</v>
      </c>
    </row>
    <row r="1964" spans="1:38" ht="22.5" customHeight="1" x14ac:dyDescent="0.25">
      <c r="A1964" s="143" t="str">
        <f t="shared" si="520"/>
        <v>1875.</v>
      </c>
      <c r="B1964" s="247" t="s">
        <v>892</v>
      </c>
      <c r="C1964" s="236">
        <v>1985</v>
      </c>
      <c r="D1964" s="237" t="s">
        <v>3015</v>
      </c>
      <c r="E1964" s="143" t="s">
        <v>3016</v>
      </c>
      <c r="F1964" s="236">
        <v>5</v>
      </c>
      <c r="G1964" s="236">
        <v>4</v>
      </c>
      <c r="H1964" s="4">
        <v>4550.25</v>
      </c>
      <c r="I1964" s="145">
        <v>3894.1</v>
      </c>
      <c r="J1964" s="10">
        <v>3894.1</v>
      </c>
      <c r="K1964" s="5">
        <v>131</v>
      </c>
      <c r="L1964" s="6">
        <f t="shared" si="522"/>
        <v>5573204</v>
      </c>
      <c r="M1964" s="6"/>
      <c r="N1964" s="6"/>
      <c r="O1964" s="6"/>
      <c r="P1964" s="145">
        <f t="shared" si="521"/>
        <v>5573204</v>
      </c>
      <c r="Q1964" s="42">
        <v>5573204</v>
      </c>
      <c r="R1964" s="100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35">
        <v>2025</v>
      </c>
      <c r="AG1964" s="259"/>
      <c r="AH1964" s="53">
        <v>1875</v>
      </c>
      <c r="AI1964" s="29" t="s">
        <v>155</v>
      </c>
      <c r="AJ1964" s="29" t="str">
        <f t="shared" si="523"/>
        <v>1875.</v>
      </c>
      <c r="AL1964" s="29"/>
    </row>
    <row r="1965" spans="1:38" ht="22.5" customHeight="1" x14ac:dyDescent="0.25">
      <c r="A1965" s="143" t="str">
        <f t="shared" si="520"/>
        <v>1876.</v>
      </c>
      <c r="B1965" s="81" t="s">
        <v>699</v>
      </c>
      <c r="C1965" s="236">
        <v>1953</v>
      </c>
      <c r="D1965" s="237" t="s">
        <v>3015</v>
      </c>
      <c r="E1965" s="143" t="s">
        <v>3017</v>
      </c>
      <c r="F1965" s="236">
        <v>4</v>
      </c>
      <c r="G1965" s="236">
        <v>3</v>
      </c>
      <c r="H1965" s="4">
        <v>2562.1</v>
      </c>
      <c r="I1965" s="145">
        <v>2264.3000000000002</v>
      </c>
      <c r="J1965" s="10">
        <v>2264.3000000000002</v>
      </c>
      <c r="K1965" s="5">
        <v>77</v>
      </c>
      <c r="L1965" s="6">
        <f t="shared" si="522"/>
        <v>1016400</v>
      </c>
      <c r="M1965" s="6"/>
      <c r="N1965" s="6"/>
      <c r="O1965" s="6"/>
      <c r="P1965" s="145">
        <f t="shared" si="521"/>
        <v>1016400</v>
      </c>
      <c r="Q1965" s="42">
        <v>1016400</v>
      </c>
      <c r="R1965" s="100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6"/>
      <c r="AC1965" s="6"/>
      <c r="AD1965" s="42"/>
      <c r="AE1965" s="42"/>
      <c r="AF1965" s="35">
        <v>2025</v>
      </c>
      <c r="AG1965" s="259"/>
      <c r="AH1965" s="53">
        <v>1876</v>
      </c>
      <c r="AI1965" s="29" t="s">
        <v>155</v>
      </c>
      <c r="AJ1965" s="29" t="str">
        <f t="shared" si="523"/>
        <v>1876.</v>
      </c>
      <c r="AL1965" s="29"/>
    </row>
    <row r="1966" spans="1:38" ht="22.5" customHeight="1" x14ac:dyDescent="0.25">
      <c r="A1966" s="143" t="str">
        <f t="shared" si="520"/>
        <v>1877.</v>
      </c>
      <c r="B1966" s="72" t="s">
        <v>721</v>
      </c>
      <c r="C1966" s="52">
        <v>1964</v>
      </c>
      <c r="D1966" s="143" t="s">
        <v>3015</v>
      </c>
      <c r="E1966" s="143" t="s">
        <v>3017</v>
      </c>
      <c r="F1966" s="52">
        <v>2</v>
      </c>
      <c r="G1966" s="52">
        <v>1</v>
      </c>
      <c r="H1966" s="6">
        <v>410.9</v>
      </c>
      <c r="I1966" s="145">
        <v>364.1</v>
      </c>
      <c r="J1966" s="9">
        <v>364.1</v>
      </c>
      <c r="K1966" s="5">
        <v>11</v>
      </c>
      <c r="L1966" s="6">
        <f t="shared" si="522"/>
        <v>68592</v>
      </c>
      <c r="M1966" s="6"/>
      <c r="N1966" s="6"/>
      <c r="O1966" s="6"/>
      <c r="P1966" s="145">
        <f t="shared" si="521"/>
        <v>68592</v>
      </c>
      <c r="Q1966" s="6">
        <v>68592</v>
      </c>
      <c r="R1966" s="101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35">
        <v>2025</v>
      </c>
      <c r="AG1966" s="256"/>
      <c r="AH1966" s="53">
        <v>1877</v>
      </c>
      <c r="AI1966" s="29" t="s">
        <v>155</v>
      </c>
      <c r="AJ1966" s="29" t="str">
        <f t="shared" si="523"/>
        <v>1877.</v>
      </c>
      <c r="AL1966" s="29"/>
    </row>
    <row r="1967" spans="1:38" ht="22.5" customHeight="1" x14ac:dyDescent="0.25">
      <c r="A1967" s="143" t="str">
        <f t="shared" si="520"/>
        <v>1878.</v>
      </c>
      <c r="B1967" s="72" t="s">
        <v>711</v>
      </c>
      <c r="C1967" s="52">
        <v>1965</v>
      </c>
      <c r="D1967" s="143" t="s">
        <v>3015</v>
      </c>
      <c r="E1967" s="143" t="s">
        <v>3017</v>
      </c>
      <c r="F1967" s="52">
        <v>4</v>
      </c>
      <c r="G1967" s="52">
        <v>2</v>
      </c>
      <c r="H1967" s="6">
        <v>1354.7</v>
      </c>
      <c r="I1967" s="145">
        <v>1255.5999999999999</v>
      </c>
      <c r="J1967" s="9">
        <v>1255.5999999999999</v>
      </c>
      <c r="K1967" s="5">
        <v>49</v>
      </c>
      <c r="L1967" s="6">
        <f t="shared" si="522"/>
        <v>894030</v>
      </c>
      <c r="M1967" s="6"/>
      <c r="N1967" s="6"/>
      <c r="O1967" s="6"/>
      <c r="P1967" s="145">
        <f t="shared" si="521"/>
        <v>894030</v>
      </c>
      <c r="Q1967" s="6">
        <f>385830+508200</f>
        <v>894030</v>
      </c>
      <c r="R1967" s="101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35">
        <v>2025</v>
      </c>
      <c r="AG1967" s="256"/>
      <c r="AH1967" s="53">
        <v>1878</v>
      </c>
      <c r="AI1967" s="29" t="s">
        <v>155</v>
      </c>
      <c r="AJ1967" s="29" t="str">
        <f t="shared" si="523"/>
        <v>1878.</v>
      </c>
      <c r="AL1967" s="29"/>
    </row>
    <row r="1968" spans="1:38" ht="22.5" customHeight="1" x14ac:dyDescent="0.25">
      <c r="A1968" s="143" t="str">
        <f t="shared" si="520"/>
        <v>1879.</v>
      </c>
      <c r="B1968" s="72" t="s">
        <v>729</v>
      </c>
      <c r="C1968" s="52">
        <v>1959</v>
      </c>
      <c r="D1968" s="143" t="s">
        <v>3015</v>
      </c>
      <c r="E1968" s="143" t="s">
        <v>3017</v>
      </c>
      <c r="F1968" s="52">
        <v>3</v>
      </c>
      <c r="G1968" s="52">
        <v>3</v>
      </c>
      <c r="H1968" s="6">
        <v>1926.3</v>
      </c>
      <c r="I1968" s="145">
        <v>1549.2</v>
      </c>
      <c r="J1968" s="9">
        <v>1549.2</v>
      </c>
      <c r="K1968" s="5">
        <v>26</v>
      </c>
      <c r="L1968" s="6">
        <f t="shared" si="522"/>
        <v>929016</v>
      </c>
      <c r="M1968" s="6"/>
      <c r="N1968" s="6"/>
      <c r="O1968" s="6"/>
      <c r="P1968" s="145">
        <f t="shared" si="521"/>
        <v>929016</v>
      </c>
      <c r="Q1968" s="6">
        <v>929016</v>
      </c>
      <c r="R1968" s="101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35">
        <v>2025</v>
      </c>
      <c r="AG1968" s="256"/>
      <c r="AH1968" s="53">
        <v>1879</v>
      </c>
      <c r="AI1968" s="29" t="s">
        <v>155</v>
      </c>
      <c r="AJ1968" s="29" t="str">
        <f t="shared" si="523"/>
        <v>1879.</v>
      </c>
      <c r="AL1968" s="29"/>
    </row>
    <row r="1969" spans="1:38" ht="22.5" customHeight="1" x14ac:dyDescent="0.25">
      <c r="A1969" s="143" t="str">
        <f t="shared" si="520"/>
        <v>1880.</v>
      </c>
      <c r="B1969" s="71" t="s">
        <v>1783</v>
      </c>
      <c r="C1969" s="236">
        <v>1969</v>
      </c>
      <c r="D1969" s="237" t="s">
        <v>3015</v>
      </c>
      <c r="E1969" s="143" t="s">
        <v>3017</v>
      </c>
      <c r="F1969" s="236">
        <v>5</v>
      </c>
      <c r="G1969" s="236">
        <v>4</v>
      </c>
      <c r="H1969" s="4">
        <v>3625.1</v>
      </c>
      <c r="I1969" s="10">
        <v>3282.6</v>
      </c>
      <c r="J1969" s="10">
        <v>2187.9</v>
      </c>
      <c r="K1969" s="5">
        <v>136</v>
      </c>
      <c r="L1969" s="6">
        <f t="shared" si="522"/>
        <v>2019168</v>
      </c>
      <c r="M1969" s="6"/>
      <c r="N1969" s="6"/>
      <c r="O1969" s="6"/>
      <c r="P1969" s="145">
        <f t="shared" si="521"/>
        <v>2019168</v>
      </c>
      <c r="Q1969" s="6"/>
      <c r="R1969" s="101"/>
      <c r="S1969" s="6"/>
      <c r="T1969" s="6"/>
      <c r="U1969" s="6"/>
      <c r="V1969" s="6">
        <v>912</v>
      </c>
      <c r="W1969" s="6">
        <f>V1969*2214</f>
        <v>2019168</v>
      </c>
      <c r="X1969" s="6"/>
      <c r="Y1969" s="6"/>
      <c r="Z1969" s="6"/>
      <c r="AA1969" s="6"/>
      <c r="AB1969" s="6"/>
      <c r="AC1969" s="6"/>
      <c r="AD1969" s="6"/>
      <c r="AE1969" s="6"/>
      <c r="AF1969" s="35">
        <v>2025</v>
      </c>
      <c r="AG1969" s="259"/>
      <c r="AH1969" s="53">
        <v>1880</v>
      </c>
      <c r="AI1969" s="29" t="s">
        <v>155</v>
      </c>
      <c r="AJ1969" s="29" t="str">
        <f t="shared" si="523"/>
        <v>1880.</v>
      </c>
      <c r="AL1969" s="29"/>
    </row>
    <row r="1970" spans="1:38" ht="22.5" customHeight="1" x14ac:dyDescent="0.25">
      <c r="A1970" s="143" t="str">
        <f t="shared" si="520"/>
        <v>1881.</v>
      </c>
      <c r="B1970" s="247" t="s">
        <v>895</v>
      </c>
      <c r="C1970" s="236">
        <v>1987</v>
      </c>
      <c r="D1970" s="237" t="s">
        <v>3015</v>
      </c>
      <c r="E1970" s="143" t="s">
        <v>3016</v>
      </c>
      <c r="F1970" s="236">
        <v>5</v>
      </c>
      <c r="G1970" s="236">
        <v>4</v>
      </c>
      <c r="H1970" s="4">
        <v>4968.8999999999996</v>
      </c>
      <c r="I1970" s="145">
        <v>4428.8</v>
      </c>
      <c r="J1970" s="10">
        <v>4428.8</v>
      </c>
      <c r="K1970" s="5">
        <v>94</v>
      </c>
      <c r="L1970" s="6">
        <f t="shared" si="522"/>
        <v>5573204</v>
      </c>
      <c r="M1970" s="6"/>
      <c r="N1970" s="6"/>
      <c r="O1970" s="6"/>
      <c r="P1970" s="145">
        <f t="shared" si="521"/>
        <v>5573204</v>
      </c>
      <c r="Q1970" s="42">
        <v>5573204</v>
      </c>
      <c r="R1970" s="100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35">
        <v>2025</v>
      </c>
      <c r="AG1970" s="259"/>
      <c r="AH1970" s="53">
        <v>1881</v>
      </c>
      <c r="AI1970" s="29" t="s">
        <v>155</v>
      </c>
      <c r="AJ1970" s="29" t="str">
        <f t="shared" si="523"/>
        <v>1881.</v>
      </c>
      <c r="AL1970" s="29"/>
    </row>
    <row r="1971" spans="1:38" ht="22.5" customHeight="1" x14ac:dyDescent="0.25">
      <c r="A1971" s="143" t="str">
        <f t="shared" si="520"/>
        <v>1882.</v>
      </c>
      <c r="B1971" s="81" t="s">
        <v>851</v>
      </c>
      <c r="C1971" s="236">
        <v>1973</v>
      </c>
      <c r="D1971" s="143" t="s">
        <v>3015</v>
      </c>
      <c r="E1971" s="143" t="s">
        <v>3017</v>
      </c>
      <c r="F1971" s="52">
        <v>5</v>
      </c>
      <c r="G1971" s="52">
        <v>4</v>
      </c>
      <c r="H1971" s="10">
        <v>3393.8</v>
      </c>
      <c r="I1971" s="145">
        <v>3215.8</v>
      </c>
      <c r="J1971" s="10">
        <v>3215.8</v>
      </c>
      <c r="K1971" s="5">
        <v>113</v>
      </c>
      <c r="L1971" s="6">
        <f t="shared" si="522"/>
        <v>725932</v>
      </c>
      <c r="M1971" s="6"/>
      <c r="N1971" s="6"/>
      <c r="O1971" s="6"/>
      <c r="P1971" s="145">
        <f t="shared" si="521"/>
        <v>725932</v>
      </c>
      <c r="Q1971" s="42">
        <v>725932</v>
      </c>
      <c r="R1971" s="100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35">
        <v>2025</v>
      </c>
      <c r="AG1971" s="259"/>
      <c r="AH1971" s="53">
        <v>1882</v>
      </c>
      <c r="AI1971" s="29" t="s">
        <v>155</v>
      </c>
      <c r="AJ1971" s="29" t="str">
        <f t="shared" si="523"/>
        <v>1882.</v>
      </c>
      <c r="AL1971" s="29"/>
    </row>
    <row r="1972" spans="1:38" ht="22.5" customHeight="1" x14ac:dyDescent="0.25">
      <c r="A1972" s="143" t="str">
        <f t="shared" si="520"/>
        <v>1883.</v>
      </c>
      <c r="B1972" s="71" t="s">
        <v>1784</v>
      </c>
      <c r="C1972" s="236">
        <v>1974</v>
      </c>
      <c r="D1972" s="237" t="s">
        <v>3015</v>
      </c>
      <c r="E1972" s="143" t="s">
        <v>3016</v>
      </c>
      <c r="F1972" s="236">
        <v>5</v>
      </c>
      <c r="G1972" s="236">
        <v>6</v>
      </c>
      <c r="H1972" s="4">
        <v>5105.8999999999996</v>
      </c>
      <c r="I1972" s="10">
        <v>4709.8999999999996</v>
      </c>
      <c r="J1972" s="10">
        <v>4709.8999999999996</v>
      </c>
      <c r="K1972" s="5">
        <v>196</v>
      </c>
      <c r="L1972" s="6">
        <f t="shared" si="522"/>
        <v>1904952</v>
      </c>
      <c r="M1972" s="6"/>
      <c r="N1972" s="6"/>
      <c r="O1972" s="6"/>
      <c r="P1972" s="145">
        <f t="shared" si="521"/>
        <v>1904952</v>
      </c>
      <c r="Q1972" s="6">
        <v>1904952</v>
      </c>
      <c r="R1972" s="101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145"/>
      <c r="AE1972" s="4"/>
      <c r="AF1972" s="35">
        <v>2025</v>
      </c>
      <c r="AG1972" s="256"/>
      <c r="AH1972" s="53">
        <v>1883</v>
      </c>
      <c r="AI1972" s="29" t="s">
        <v>155</v>
      </c>
      <c r="AJ1972" s="29" t="str">
        <f t="shared" si="523"/>
        <v>1883.</v>
      </c>
      <c r="AL1972" s="29"/>
    </row>
    <row r="1973" spans="1:38" ht="22.5" customHeight="1" x14ac:dyDescent="0.25">
      <c r="A1973" s="143" t="str">
        <f t="shared" si="520"/>
        <v>1884.</v>
      </c>
      <c r="B1973" s="71" t="s">
        <v>2715</v>
      </c>
      <c r="C1973" s="236">
        <v>1990</v>
      </c>
      <c r="D1973" s="237" t="s">
        <v>3015</v>
      </c>
      <c r="E1973" s="143" t="s">
        <v>3016</v>
      </c>
      <c r="F1973" s="236">
        <v>5</v>
      </c>
      <c r="G1973" s="236">
        <v>5</v>
      </c>
      <c r="H1973" s="4">
        <v>3968.4</v>
      </c>
      <c r="I1973" s="10">
        <v>3477.8</v>
      </c>
      <c r="J1973" s="10">
        <v>3477.8</v>
      </c>
      <c r="K1973" s="5">
        <v>75</v>
      </c>
      <c r="L1973" s="6">
        <f t="shared" si="522"/>
        <v>3758820</v>
      </c>
      <c r="M1973" s="6"/>
      <c r="N1973" s="6"/>
      <c r="O1973" s="6"/>
      <c r="P1973" s="145">
        <f t="shared" si="521"/>
        <v>3758820</v>
      </c>
      <c r="Q1973" s="6">
        <v>3758820</v>
      </c>
      <c r="R1973" s="101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145"/>
      <c r="AE1973" s="4"/>
      <c r="AF1973" s="35">
        <v>2025</v>
      </c>
      <c r="AG1973" s="256"/>
      <c r="AH1973" s="53">
        <v>1884</v>
      </c>
      <c r="AI1973" s="29" t="s">
        <v>155</v>
      </c>
      <c r="AJ1973" s="29" t="str">
        <f t="shared" si="523"/>
        <v>1884.</v>
      </c>
      <c r="AL1973" s="29"/>
    </row>
    <row r="1974" spans="1:38" ht="22.5" customHeight="1" x14ac:dyDescent="0.25">
      <c r="A1974" s="143" t="str">
        <f t="shared" si="520"/>
        <v>1885.</v>
      </c>
      <c r="B1974" s="71" t="s">
        <v>2719</v>
      </c>
      <c r="C1974" s="236">
        <v>1987</v>
      </c>
      <c r="D1974" s="237" t="s">
        <v>3015</v>
      </c>
      <c r="E1974" s="143" t="s">
        <v>3017</v>
      </c>
      <c r="F1974" s="236">
        <v>5</v>
      </c>
      <c r="G1974" s="236">
        <v>10</v>
      </c>
      <c r="H1974" s="4">
        <v>11994.3</v>
      </c>
      <c r="I1974" s="10">
        <v>10656</v>
      </c>
      <c r="J1974" s="10">
        <v>10656</v>
      </c>
      <c r="K1974" s="5">
        <v>442</v>
      </c>
      <c r="L1974" s="6">
        <f t="shared" si="522"/>
        <v>16138414</v>
      </c>
      <c r="M1974" s="6"/>
      <c r="N1974" s="6"/>
      <c r="O1974" s="6"/>
      <c r="P1974" s="145">
        <f t="shared" si="521"/>
        <v>16138414</v>
      </c>
      <c r="Q1974" s="6">
        <v>16138414</v>
      </c>
      <c r="R1974" s="101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35">
        <v>2025</v>
      </c>
      <c r="AG1974" s="256"/>
      <c r="AH1974" s="53">
        <v>1885</v>
      </c>
      <c r="AI1974" s="29" t="s">
        <v>155</v>
      </c>
      <c r="AJ1974" s="29" t="str">
        <f t="shared" si="523"/>
        <v>1885.</v>
      </c>
      <c r="AL1974" s="29"/>
    </row>
    <row r="1975" spans="1:38" ht="22.5" customHeight="1" x14ac:dyDescent="0.25">
      <c r="A1975" s="143" t="str">
        <f t="shared" si="520"/>
        <v>1886.</v>
      </c>
      <c r="B1975" s="227" t="s">
        <v>881</v>
      </c>
      <c r="C1975" s="239">
        <v>1980</v>
      </c>
      <c r="D1975" s="143" t="s">
        <v>3015</v>
      </c>
      <c r="E1975" s="143" t="s">
        <v>3017</v>
      </c>
      <c r="F1975" s="143">
        <v>2</v>
      </c>
      <c r="G1975" s="143">
        <v>3</v>
      </c>
      <c r="H1975" s="10">
        <v>978.9</v>
      </c>
      <c r="I1975" s="145">
        <v>891.4</v>
      </c>
      <c r="J1975" s="10">
        <v>891.4</v>
      </c>
      <c r="K1975" s="5">
        <v>34</v>
      </c>
      <c r="L1975" s="6">
        <f t="shared" si="522"/>
        <v>231000</v>
      </c>
      <c r="M1975" s="6"/>
      <c r="N1975" s="6"/>
      <c r="O1975" s="6"/>
      <c r="P1975" s="145">
        <f>L1975</f>
        <v>231000</v>
      </c>
      <c r="Q1975" s="42">
        <v>231000</v>
      </c>
      <c r="R1975" s="100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145"/>
      <c r="AE1975" s="42"/>
      <c r="AF1975" s="35">
        <v>2025</v>
      </c>
      <c r="AG1975" s="259"/>
      <c r="AH1975" s="53">
        <v>1886</v>
      </c>
      <c r="AI1975" s="29" t="s">
        <v>155</v>
      </c>
      <c r="AJ1975" s="29" t="str">
        <f t="shared" si="523"/>
        <v>1886.</v>
      </c>
      <c r="AL1975" s="29"/>
    </row>
    <row r="1976" spans="1:38" ht="30.75" customHeight="1" x14ac:dyDescent="0.25">
      <c r="A1976" s="143" t="str">
        <f t="shared" ref="A1976:A1977" si="524">AJ1976</f>
        <v/>
      </c>
      <c r="B1976" s="191" t="s">
        <v>1896</v>
      </c>
      <c r="C1976" s="52"/>
      <c r="D1976" s="143"/>
      <c r="E1976" s="143"/>
      <c r="F1976" s="52"/>
      <c r="G1976" s="52"/>
      <c r="H1976" s="1">
        <f>H1977+H1979+H1982</f>
        <v>77381.97</v>
      </c>
      <c r="I1976" s="1">
        <f>I1977+I1979+I1982</f>
        <v>50969.599999999999</v>
      </c>
      <c r="J1976" s="1">
        <f>J1977+J1979+J1982</f>
        <v>48791.5</v>
      </c>
      <c r="K1976" s="46">
        <f>K1977+K1979+K1982</f>
        <v>2148</v>
      </c>
      <c r="L1976" s="1">
        <f>L1977+L1979+L1982</f>
        <v>111494222.32000001</v>
      </c>
      <c r="M1976" s="1"/>
      <c r="N1976" s="1"/>
      <c r="O1976" s="1"/>
      <c r="P1976" s="1">
        <f t="shared" ref="P1976:P1981" si="525">L1976</f>
        <v>111494222.32000001</v>
      </c>
      <c r="Q1976" s="1">
        <v>61024325.5</v>
      </c>
      <c r="R1976" s="46"/>
      <c r="S1976" s="1"/>
      <c r="T1976" s="1">
        <f t="shared" ref="T1976:Y1976" si="526">T1977+T1979+T1982</f>
        <v>4324.1399999999994</v>
      </c>
      <c r="U1976" s="1">
        <f t="shared" si="526"/>
        <v>32530505.219999999</v>
      </c>
      <c r="V1976" s="1">
        <f t="shared" si="526"/>
        <v>702</v>
      </c>
      <c r="W1976" s="1">
        <f t="shared" si="526"/>
        <v>1554228</v>
      </c>
      <c r="X1976" s="1">
        <f t="shared" si="526"/>
        <v>5266.4000000000005</v>
      </c>
      <c r="Y1976" s="1">
        <f t="shared" si="526"/>
        <v>16385163.6</v>
      </c>
      <c r="Z1976" s="1"/>
      <c r="AA1976" s="1"/>
      <c r="AB1976" s="1"/>
      <c r="AC1976" s="1"/>
      <c r="AD1976" s="1"/>
      <c r="AE1976" s="1"/>
      <c r="AF1976" s="13"/>
      <c r="AG1976" s="259"/>
      <c r="AJ1976" s="29" t="str">
        <f>CONCATENATE(AH1976,AI1976)</f>
        <v/>
      </c>
      <c r="AK1976" s="29"/>
      <c r="AL1976" s="29"/>
    </row>
    <row r="1977" spans="1:38" ht="22.5" customHeight="1" x14ac:dyDescent="0.25">
      <c r="A1977" s="143" t="str">
        <f t="shared" si="524"/>
        <v/>
      </c>
      <c r="B1977" s="74" t="s">
        <v>1213</v>
      </c>
      <c r="C1977" s="52"/>
      <c r="D1977" s="143"/>
      <c r="E1977" s="143"/>
      <c r="F1977" s="52"/>
      <c r="G1977" s="52"/>
      <c r="H1977" s="1">
        <f>SUM(H1978)</f>
        <v>684</v>
      </c>
      <c r="I1977" s="1">
        <f t="shared" ref="I1977:K1977" si="527">SUM(I1978)</f>
        <v>640</v>
      </c>
      <c r="J1977" s="1">
        <f t="shared" si="527"/>
        <v>640</v>
      </c>
      <c r="K1977" s="46">
        <f t="shared" si="527"/>
        <v>10</v>
      </c>
      <c r="L1977" s="1">
        <f>SUM(L1978)</f>
        <v>92400</v>
      </c>
      <c r="M1977" s="1"/>
      <c r="N1977" s="1"/>
      <c r="O1977" s="1"/>
      <c r="P1977" s="1">
        <f>L1977</f>
        <v>92400</v>
      </c>
      <c r="Q1977" s="1">
        <f t="shared" ref="Q1977" si="528">SUM(Q1978)</f>
        <v>92400</v>
      </c>
      <c r="R1977" s="46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3"/>
      <c r="AG1977" s="259"/>
      <c r="AJ1977" s="29" t="str">
        <f>CONCATENATE(AH1977,AI1977)</f>
        <v/>
      </c>
      <c r="AK1977" s="29"/>
      <c r="AL1977" s="29"/>
    </row>
    <row r="1978" spans="1:38" ht="22.5" customHeight="1" x14ac:dyDescent="0.25">
      <c r="A1978" s="143" t="str">
        <f>AJ1978</f>
        <v>1887.</v>
      </c>
      <c r="B1978" s="247" t="s">
        <v>782</v>
      </c>
      <c r="C1978" s="52">
        <v>1978</v>
      </c>
      <c r="D1978" s="143" t="s">
        <v>3015</v>
      </c>
      <c r="E1978" s="143" t="s">
        <v>3017</v>
      </c>
      <c r="F1978" s="52">
        <v>2</v>
      </c>
      <c r="G1978" s="52">
        <v>2</v>
      </c>
      <c r="H1978" s="4">
        <v>684</v>
      </c>
      <c r="I1978" s="145">
        <v>640</v>
      </c>
      <c r="J1978" s="4">
        <v>640</v>
      </c>
      <c r="K1978" s="5">
        <v>10</v>
      </c>
      <c r="L1978" s="6">
        <f>Q1978+S1978+U1978+W1978+Y1978+AA1978+AD1978+AE1978</f>
        <v>92400</v>
      </c>
      <c r="M1978" s="40"/>
      <c r="N1978" s="1"/>
      <c r="O1978" s="1"/>
      <c r="P1978" s="145">
        <f t="shared" si="525"/>
        <v>92400</v>
      </c>
      <c r="Q1978" s="6">
        <v>92400</v>
      </c>
      <c r="R1978" s="101"/>
      <c r="S1978" s="6"/>
      <c r="T1978" s="6"/>
      <c r="U1978" s="6"/>
      <c r="V1978" s="6"/>
      <c r="W1978" s="6"/>
      <c r="X1978" s="6"/>
      <c r="Y1978" s="6"/>
      <c r="Z1978" s="6"/>
      <c r="AA1978" s="6"/>
      <c r="AB1978" s="145"/>
      <c r="AC1978" s="145"/>
      <c r="AD1978" s="145"/>
      <c r="AE1978" s="6"/>
      <c r="AF1978" s="35">
        <v>2025</v>
      </c>
      <c r="AG1978" s="256"/>
      <c r="AH1978" s="29">
        <v>1887</v>
      </c>
      <c r="AI1978" s="29" t="s">
        <v>155</v>
      </c>
      <c r="AJ1978" s="29" t="str">
        <f>CONCATENATE(AH1978,AI1978)</f>
        <v>1887.</v>
      </c>
      <c r="AL1978" s="29"/>
    </row>
    <row r="1979" spans="1:38" s="65" customFormat="1" ht="22.5" customHeight="1" x14ac:dyDescent="0.25">
      <c r="A1979" s="146"/>
      <c r="B1979" s="74" t="s">
        <v>1214</v>
      </c>
      <c r="C1979" s="52"/>
      <c r="D1979" s="143"/>
      <c r="E1979" s="143"/>
      <c r="F1979" s="52"/>
      <c r="G1979" s="52"/>
      <c r="H1979" s="1">
        <f>SUM(H1980:H1981)</f>
        <v>7589</v>
      </c>
      <c r="I1979" s="1">
        <f t="shared" ref="I1979:K1979" si="529">SUM(I1980:I1981)</f>
        <v>5605.4</v>
      </c>
      <c r="J1979" s="1">
        <f t="shared" si="529"/>
        <v>5605.4</v>
      </c>
      <c r="K1979" s="46">
        <f t="shared" si="529"/>
        <v>260</v>
      </c>
      <c r="L1979" s="1">
        <f>SUM(L1980:L1981)</f>
        <v>3216240</v>
      </c>
      <c r="M1979" s="1"/>
      <c r="N1979" s="1"/>
      <c r="O1979" s="1"/>
      <c r="P1979" s="1">
        <f>L1979</f>
        <v>3216240</v>
      </c>
      <c r="Q1979" s="1">
        <f t="shared" ref="Q1979" si="530">SUM(Q1980:Q1981)</f>
        <v>3216240</v>
      </c>
      <c r="R1979" s="46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202"/>
      <c r="AG1979" s="260"/>
    </row>
    <row r="1980" spans="1:38" ht="22.5" customHeight="1" x14ac:dyDescent="0.25">
      <c r="A1980" s="143" t="str">
        <f>AJ1980</f>
        <v>1888.</v>
      </c>
      <c r="B1980" s="247" t="s">
        <v>3069</v>
      </c>
      <c r="C1980" s="52">
        <v>1980</v>
      </c>
      <c r="D1980" s="143" t="s">
        <v>3015</v>
      </c>
      <c r="E1980" s="143" t="s">
        <v>3017</v>
      </c>
      <c r="F1980" s="52">
        <v>5</v>
      </c>
      <c r="G1980" s="52">
        <v>2</v>
      </c>
      <c r="H1980" s="4">
        <v>3770.7</v>
      </c>
      <c r="I1980" s="145">
        <v>2799.5</v>
      </c>
      <c r="J1980" s="4">
        <v>2799.5</v>
      </c>
      <c r="K1980" s="5">
        <v>129</v>
      </c>
      <c r="L1980" s="6">
        <f>Q1980+S1980+U1980+W1980+Y1980+AA1980+AD1980+AE1980</f>
        <v>1714800</v>
      </c>
      <c r="M1980" s="40"/>
      <c r="N1980" s="1"/>
      <c r="O1980" s="1"/>
      <c r="P1980" s="145">
        <f t="shared" si="525"/>
        <v>1714800</v>
      </c>
      <c r="Q1980" s="6">
        <v>1714800</v>
      </c>
      <c r="R1980" s="101"/>
      <c r="S1980" s="6"/>
      <c r="T1980" s="6"/>
      <c r="U1980" s="6"/>
      <c r="V1980" s="6"/>
      <c r="W1980" s="6"/>
      <c r="X1980" s="6"/>
      <c r="Y1980" s="6"/>
      <c r="Z1980" s="6"/>
      <c r="AA1980" s="6"/>
      <c r="AB1980" s="145"/>
      <c r="AC1980" s="145"/>
      <c r="AD1980" s="6"/>
      <c r="AE1980" s="6"/>
      <c r="AF1980" s="35">
        <v>2025</v>
      </c>
      <c r="AG1980" s="256"/>
      <c r="AH1980" s="29">
        <v>1888</v>
      </c>
      <c r="AI1980" s="29" t="s">
        <v>155</v>
      </c>
      <c r="AJ1980" s="29" t="str">
        <f>CONCATENATE(AH1980,AI1980)</f>
        <v>1888.</v>
      </c>
      <c r="AL1980" s="29"/>
    </row>
    <row r="1981" spans="1:38" ht="22.5" customHeight="1" x14ac:dyDescent="0.25">
      <c r="A1981" s="143" t="str">
        <f>AJ1981</f>
        <v>1889.</v>
      </c>
      <c r="B1981" s="54" t="s">
        <v>3070</v>
      </c>
      <c r="C1981" s="99">
        <v>1983</v>
      </c>
      <c r="D1981" s="220" t="s">
        <v>3015</v>
      </c>
      <c r="E1981" s="143" t="s">
        <v>3017</v>
      </c>
      <c r="F1981" s="52">
        <v>5</v>
      </c>
      <c r="G1981" s="52">
        <v>3</v>
      </c>
      <c r="H1981" s="145">
        <v>3818.3</v>
      </c>
      <c r="I1981" s="145">
        <v>2805.9</v>
      </c>
      <c r="J1981" s="43">
        <v>2805.9</v>
      </c>
      <c r="K1981" s="35">
        <v>131</v>
      </c>
      <c r="L1981" s="145">
        <f>Q1981+S1981+U1981+W1981+Y1981+AA1981+AD1981+AE1981</f>
        <v>1501440</v>
      </c>
      <c r="M1981" s="1"/>
      <c r="N1981" s="1"/>
      <c r="O1981" s="1"/>
      <c r="P1981" s="145">
        <f t="shared" si="525"/>
        <v>1501440</v>
      </c>
      <c r="Q1981" s="145">
        <v>1501440</v>
      </c>
      <c r="R1981" s="3"/>
      <c r="S1981" s="145"/>
      <c r="T1981" s="145"/>
      <c r="U1981" s="145"/>
      <c r="V1981" s="145"/>
      <c r="W1981" s="145"/>
      <c r="X1981" s="145"/>
      <c r="Y1981" s="145"/>
      <c r="Z1981" s="145"/>
      <c r="AA1981" s="145"/>
      <c r="AB1981" s="145"/>
      <c r="AC1981" s="145"/>
      <c r="AD1981" s="145"/>
      <c r="AE1981" s="145"/>
      <c r="AF1981" s="35">
        <v>2025</v>
      </c>
      <c r="AG1981" s="259"/>
      <c r="AH1981" s="29">
        <v>1889</v>
      </c>
      <c r="AI1981" s="29" t="s">
        <v>155</v>
      </c>
      <c r="AJ1981" s="29" t="str">
        <f>CONCATENATE(AH1981,AI1981)</f>
        <v>1889.</v>
      </c>
      <c r="AL1981" s="29"/>
    </row>
    <row r="1982" spans="1:38" s="65" customFormat="1" ht="22.5" customHeight="1" x14ac:dyDescent="0.25">
      <c r="A1982" s="146"/>
      <c r="B1982" s="74" t="s">
        <v>1215</v>
      </c>
      <c r="C1982" s="52"/>
      <c r="D1982" s="220"/>
      <c r="E1982" s="143"/>
      <c r="F1982" s="52"/>
      <c r="G1982" s="52"/>
      <c r="H1982" s="1">
        <f>SUM(H1983:H2041)</f>
        <v>69108.97</v>
      </c>
      <c r="I1982" s="1">
        <f>SUM(I1983:I2041)</f>
        <v>44724.2</v>
      </c>
      <c r="J1982" s="1">
        <f>SUM(J1983:J2041)</f>
        <v>42546.1</v>
      </c>
      <c r="K1982" s="46">
        <f>SUM(K1983:K2041)</f>
        <v>1878</v>
      </c>
      <c r="L1982" s="1">
        <f>SUM(L1983:L2041)</f>
        <v>108185582.32000001</v>
      </c>
      <c r="M1982" s="1"/>
      <c r="N1982" s="1"/>
      <c r="O1982" s="1"/>
      <c r="P1982" s="1">
        <f>L1982</f>
        <v>108185582.32000001</v>
      </c>
      <c r="Q1982" s="1">
        <f t="shared" ref="Q1982" si="531">SUM(Q1983:Q2041)</f>
        <v>57715685.5</v>
      </c>
      <c r="R1982" s="46"/>
      <c r="S1982" s="1"/>
      <c r="T1982" s="1">
        <f t="shared" ref="T1982:Y1982" si="532">SUM(T1983:T2041)</f>
        <v>4324.1399999999994</v>
      </c>
      <c r="U1982" s="1">
        <f t="shared" si="532"/>
        <v>32530505.219999999</v>
      </c>
      <c r="V1982" s="1">
        <f t="shared" si="532"/>
        <v>702</v>
      </c>
      <c r="W1982" s="1">
        <f t="shared" si="532"/>
        <v>1554228</v>
      </c>
      <c r="X1982" s="1">
        <f t="shared" si="532"/>
        <v>5266.4000000000005</v>
      </c>
      <c r="Y1982" s="1">
        <f t="shared" si="532"/>
        <v>16385163.6</v>
      </c>
      <c r="Z1982" s="1"/>
      <c r="AA1982" s="1"/>
      <c r="AB1982" s="1"/>
      <c r="AC1982" s="1"/>
      <c r="AD1982" s="1"/>
      <c r="AE1982" s="1"/>
      <c r="AF1982" s="202"/>
      <c r="AG1982" s="260"/>
    </row>
    <row r="1983" spans="1:38" ht="22.5" customHeight="1" x14ac:dyDescent="0.25">
      <c r="A1983" s="143" t="str">
        <f>AJ1983</f>
        <v>1890.</v>
      </c>
      <c r="B1983" s="71" t="s">
        <v>1379</v>
      </c>
      <c r="C1983" s="52">
        <v>1980</v>
      </c>
      <c r="D1983" s="143" t="s">
        <v>3015</v>
      </c>
      <c r="E1983" s="143" t="s">
        <v>3017</v>
      </c>
      <c r="F1983" s="52">
        <v>2</v>
      </c>
      <c r="G1983" s="52">
        <v>2</v>
      </c>
      <c r="H1983" s="4">
        <v>790.6</v>
      </c>
      <c r="I1983" s="4">
        <v>734.7</v>
      </c>
      <c r="J1983" s="4">
        <v>734.7</v>
      </c>
      <c r="K1983" s="5">
        <v>27</v>
      </c>
      <c r="L1983" s="6">
        <f t="shared" ref="L1983:L1998" si="533">Q1983+S1983+U1983+W1983+Y1983+AA1983+AD1983+AE1983</f>
        <v>5115640</v>
      </c>
      <c r="M1983" s="40"/>
      <c r="N1983" s="1"/>
      <c r="O1983" s="1"/>
      <c r="P1983" s="145">
        <f t="shared" ref="P1983:P1998" si="534">L1983</f>
        <v>5115640</v>
      </c>
      <c r="Q1983" s="6"/>
      <c r="R1983" s="101"/>
      <c r="S1983" s="6"/>
      <c r="T1983" s="6">
        <v>680</v>
      </c>
      <c r="U1983" s="6">
        <f>T1983*7523</f>
        <v>5115640</v>
      </c>
      <c r="V1983" s="6"/>
      <c r="W1983" s="6"/>
      <c r="X1983" s="6"/>
      <c r="Y1983" s="6"/>
      <c r="Z1983" s="6"/>
      <c r="AA1983" s="6"/>
      <c r="AB1983" s="145"/>
      <c r="AC1983" s="145"/>
      <c r="AD1983" s="6"/>
      <c r="AE1983" s="6"/>
      <c r="AF1983" s="35">
        <v>2025</v>
      </c>
      <c r="AG1983" s="259"/>
      <c r="AH1983" s="29">
        <v>1890</v>
      </c>
      <c r="AI1983" s="29" t="s">
        <v>155</v>
      </c>
      <c r="AJ1983" s="29" t="str">
        <f>CONCATENATE(AH1983,AI1983)</f>
        <v>1890.</v>
      </c>
      <c r="AL1983" s="29"/>
    </row>
    <row r="1984" spans="1:38" ht="22.5" customHeight="1" x14ac:dyDescent="0.25">
      <c r="A1984" s="143" t="str">
        <f t="shared" ref="A1984:A2041" si="535">AJ1984</f>
        <v>1891.</v>
      </c>
      <c r="B1984" s="71" t="s">
        <v>1383</v>
      </c>
      <c r="C1984" s="52">
        <v>1972</v>
      </c>
      <c r="D1984" s="143" t="s">
        <v>3015</v>
      </c>
      <c r="E1984" s="143" t="s">
        <v>3017</v>
      </c>
      <c r="F1984" s="52">
        <v>2</v>
      </c>
      <c r="G1984" s="52">
        <v>2</v>
      </c>
      <c r="H1984" s="4">
        <v>543.4</v>
      </c>
      <c r="I1984" s="145">
        <v>492.6</v>
      </c>
      <c r="J1984" s="4">
        <v>492.6</v>
      </c>
      <c r="K1984" s="5">
        <v>15</v>
      </c>
      <c r="L1984" s="6">
        <f>Q1984+S1984+U1984+W1984+Y1984+AA1984+AD1984+AE1984</f>
        <v>398820</v>
      </c>
      <c r="M1984" s="40"/>
      <c r="N1984" s="1"/>
      <c r="O1984" s="1"/>
      <c r="P1984" s="145">
        <f>L1984</f>
        <v>398820</v>
      </c>
      <c r="Q1984" s="6">
        <v>398820</v>
      </c>
      <c r="R1984" s="101"/>
      <c r="S1984" s="6"/>
      <c r="T1984" s="6"/>
      <c r="U1984" s="6"/>
      <c r="V1984" s="6"/>
      <c r="W1984" s="6"/>
      <c r="X1984" s="6"/>
      <c r="Y1984" s="6"/>
      <c r="Z1984" s="6"/>
      <c r="AA1984" s="6"/>
      <c r="AB1984" s="145"/>
      <c r="AC1984" s="145"/>
      <c r="AD1984" s="6"/>
      <c r="AE1984" s="6"/>
      <c r="AF1984" s="35">
        <v>2025</v>
      </c>
      <c r="AG1984" s="256"/>
      <c r="AH1984" s="29">
        <v>1891</v>
      </c>
      <c r="AI1984" s="29" t="s">
        <v>155</v>
      </c>
      <c r="AJ1984" s="29" t="str">
        <f t="shared" ref="AJ1984:AJ2041" si="536">CONCATENATE(AH1984,AI1984)</f>
        <v>1891.</v>
      </c>
      <c r="AL1984" s="29"/>
    </row>
    <row r="1985" spans="1:38" ht="22.5" customHeight="1" x14ac:dyDescent="0.25">
      <c r="A1985" s="143" t="str">
        <f t="shared" si="535"/>
        <v>1892.</v>
      </c>
      <c r="B1985" s="71" t="s">
        <v>1394</v>
      </c>
      <c r="C1985" s="52">
        <v>1976</v>
      </c>
      <c r="D1985" s="220" t="s">
        <v>3015</v>
      </c>
      <c r="E1985" s="143" t="s">
        <v>3017</v>
      </c>
      <c r="F1985" s="52">
        <v>2</v>
      </c>
      <c r="G1985" s="52">
        <v>2</v>
      </c>
      <c r="H1985" s="145">
        <v>930.4</v>
      </c>
      <c r="I1985" s="145">
        <v>861</v>
      </c>
      <c r="J1985" s="145">
        <v>861</v>
      </c>
      <c r="K1985" s="3">
        <v>8</v>
      </c>
      <c r="L1985" s="6">
        <f>Q1985+S1985+U1985+W1985+Y1985+AA1985+AD1985+AE1985</f>
        <v>5823800</v>
      </c>
      <c r="M1985" s="40"/>
      <c r="N1985" s="1"/>
      <c r="O1985" s="1"/>
      <c r="P1985" s="145">
        <f>L1985</f>
        <v>5823800</v>
      </c>
      <c r="Q1985" s="145"/>
      <c r="R1985" s="101"/>
      <c r="S1985" s="6"/>
      <c r="T1985" s="6"/>
      <c r="U1985" s="6"/>
      <c r="V1985" s="6"/>
      <c r="W1985" s="6"/>
      <c r="X1985" s="6">
        <v>1850</v>
      </c>
      <c r="Y1985" s="6">
        <f>X1985*3148</f>
        <v>5823800</v>
      </c>
      <c r="Z1985" s="6"/>
      <c r="AA1985" s="6"/>
      <c r="AB1985" s="145"/>
      <c r="AC1985" s="145"/>
      <c r="AD1985" s="145"/>
      <c r="AE1985" s="6"/>
      <c r="AF1985" s="35">
        <v>2025</v>
      </c>
      <c r="AG1985" s="259"/>
      <c r="AH1985" s="29">
        <v>1892</v>
      </c>
      <c r="AI1985" s="29" t="s">
        <v>155</v>
      </c>
      <c r="AJ1985" s="29" t="str">
        <f t="shared" si="536"/>
        <v>1892.</v>
      </c>
      <c r="AL1985" s="29"/>
    </row>
    <row r="1986" spans="1:38" ht="22.5" customHeight="1" x14ac:dyDescent="0.25">
      <c r="A1986" s="143" t="str">
        <f t="shared" si="535"/>
        <v>1893.</v>
      </c>
      <c r="B1986" s="71" t="s">
        <v>1887</v>
      </c>
      <c r="C1986" s="52">
        <v>1972</v>
      </c>
      <c r="D1986" s="143" t="s">
        <v>3015</v>
      </c>
      <c r="E1986" s="143" t="s">
        <v>3024</v>
      </c>
      <c r="F1986" s="52">
        <v>2</v>
      </c>
      <c r="G1986" s="52">
        <v>2</v>
      </c>
      <c r="H1986" s="145">
        <v>803.7</v>
      </c>
      <c r="I1986" s="145">
        <v>746.1</v>
      </c>
      <c r="J1986" s="145">
        <v>746.1</v>
      </c>
      <c r="K1986" s="3">
        <v>14</v>
      </c>
      <c r="L1986" s="145">
        <f t="shared" si="533"/>
        <v>4852335</v>
      </c>
      <c r="M1986" s="145"/>
      <c r="N1986" s="145"/>
      <c r="O1986" s="145"/>
      <c r="P1986" s="145">
        <f t="shared" si="534"/>
        <v>4852335</v>
      </c>
      <c r="Q1986" s="145"/>
      <c r="R1986" s="3"/>
      <c r="S1986" s="145"/>
      <c r="T1986" s="145">
        <v>645</v>
      </c>
      <c r="U1986" s="145">
        <f>T1986*7523</f>
        <v>4852335</v>
      </c>
      <c r="V1986" s="145"/>
      <c r="W1986" s="145"/>
      <c r="X1986" s="145"/>
      <c r="Y1986" s="145"/>
      <c r="Z1986" s="145"/>
      <c r="AA1986" s="145"/>
      <c r="AB1986" s="145"/>
      <c r="AC1986" s="145"/>
      <c r="AD1986" s="145"/>
      <c r="AE1986" s="145"/>
      <c r="AF1986" s="35">
        <v>2025</v>
      </c>
      <c r="AG1986" s="259"/>
      <c r="AH1986" s="29">
        <v>1893</v>
      </c>
      <c r="AI1986" s="29" t="s">
        <v>155</v>
      </c>
      <c r="AJ1986" s="29" t="str">
        <f t="shared" si="536"/>
        <v>1893.</v>
      </c>
      <c r="AL1986" s="29"/>
    </row>
    <row r="1987" spans="1:38" ht="21" customHeight="1" x14ac:dyDescent="0.25">
      <c r="A1987" s="143" t="str">
        <f t="shared" si="535"/>
        <v>1894.</v>
      </c>
      <c r="B1987" s="247" t="s">
        <v>778</v>
      </c>
      <c r="C1987" s="52">
        <v>1973</v>
      </c>
      <c r="D1987" s="143" t="s">
        <v>3015</v>
      </c>
      <c r="E1987" s="143" t="s">
        <v>3017</v>
      </c>
      <c r="F1987" s="52">
        <v>2</v>
      </c>
      <c r="G1987" s="52">
        <v>2</v>
      </c>
      <c r="H1987" s="4">
        <v>1967.6</v>
      </c>
      <c r="I1987" s="145">
        <v>863.4</v>
      </c>
      <c r="J1987" s="4">
        <v>863.4</v>
      </c>
      <c r="K1987" s="5">
        <v>32</v>
      </c>
      <c r="L1987" s="6">
        <f t="shared" si="533"/>
        <v>6507395</v>
      </c>
      <c r="M1987" s="40"/>
      <c r="N1987" s="1"/>
      <c r="O1987" s="1"/>
      <c r="P1987" s="145">
        <f t="shared" si="534"/>
        <v>6507395</v>
      </c>
      <c r="Q1987" s="6"/>
      <c r="R1987" s="101"/>
      <c r="S1987" s="6"/>
      <c r="T1987" s="6">
        <v>865</v>
      </c>
      <c r="U1987" s="6">
        <f>T1987*7523</f>
        <v>6507395</v>
      </c>
      <c r="V1987" s="6"/>
      <c r="W1987" s="6"/>
      <c r="X1987" s="6"/>
      <c r="Y1987" s="6"/>
      <c r="Z1987" s="6"/>
      <c r="AA1987" s="6"/>
      <c r="AB1987" s="145"/>
      <c r="AC1987" s="145"/>
      <c r="AD1987" s="145"/>
      <c r="AE1987" s="6"/>
      <c r="AF1987" s="35">
        <v>2025</v>
      </c>
      <c r="AG1987" s="259"/>
      <c r="AH1987" s="29">
        <v>1894</v>
      </c>
      <c r="AI1987" s="29" t="s">
        <v>155</v>
      </c>
      <c r="AJ1987" s="29" t="str">
        <f t="shared" si="536"/>
        <v>1894.</v>
      </c>
      <c r="AL1987" s="29"/>
    </row>
    <row r="1988" spans="1:38" ht="22.5" customHeight="1" x14ac:dyDescent="0.25">
      <c r="A1988" s="143" t="str">
        <f t="shared" si="535"/>
        <v>1895.</v>
      </c>
      <c r="B1988" s="71" t="s">
        <v>1374</v>
      </c>
      <c r="C1988" s="52">
        <v>1973</v>
      </c>
      <c r="D1988" s="143" t="s">
        <v>3015</v>
      </c>
      <c r="E1988" s="143" t="s">
        <v>3017</v>
      </c>
      <c r="F1988" s="52">
        <v>2</v>
      </c>
      <c r="G1988" s="52">
        <v>1</v>
      </c>
      <c r="H1988" s="4">
        <v>324</v>
      </c>
      <c r="I1988" s="4">
        <v>280</v>
      </c>
      <c r="J1988" s="4">
        <v>280</v>
      </c>
      <c r="K1988" s="5">
        <v>11</v>
      </c>
      <c r="L1988" s="6">
        <f t="shared" si="533"/>
        <v>977990</v>
      </c>
      <c r="M1988" s="40"/>
      <c r="N1988" s="1"/>
      <c r="O1988" s="1"/>
      <c r="P1988" s="145">
        <f t="shared" si="534"/>
        <v>977990</v>
      </c>
      <c r="Q1988" s="6"/>
      <c r="R1988" s="101"/>
      <c r="S1988" s="6"/>
      <c r="T1988" s="6">
        <v>130</v>
      </c>
      <c r="U1988" s="6">
        <f>T1988*7523</f>
        <v>977990</v>
      </c>
      <c r="V1988" s="6"/>
      <c r="W1988" s="6"/>
      <c r="X1988" s="6"/>
      <c r="Y1988" s="6"/>
      <c r="Z1988" s="6"/>
      <c r="AA1988" s="6"/>
      <c r="AB1988" s="145"/>
      <c r="AC1988" s="145"/>
      <c r="AD1988" s="145"/>
      <c r="AE1988" s="6"/>
      <c r="AF1988" s="35">
        <v>2025</v>
      </c>
      <c r="AG1988" s="259"/>
      <c r="AH1988" s="29">
        <v>1895</v>
      </c>
      <c r="AI1988" s="29" t="s">
        <v>155</v>
      </c>
      <c r="AJ1988" s="29" t="str">
        <f t="shared" si="536"/>
        <v>1895.</v>
      </c>
      <c r="AL1988" s="29"/>
    </row>
    <row r="1989" spans="1:38" ht="22.5" customHeight="1" x14ac:dyDescent="0.25">
      <c r="A1989" s="143" t="str">
        <f t="shared" si="535"/>
        <v>1896.</v>
      </c>
      <c r="B1989" s="247" t="s">
        <v>783</v>
      </c>
      <c r="C1989" s="52">
        <v>1973</v>
      </c>
      <c r="D1989" s="143" t="s">
        <v>3015</v>
      </c>
      <c r="E1989" s="143" t="s">
        <v>3017</v>
      </c>
      <c r="F1989" s="52">
        <v>2</v>
      </c>
      <c r="G1989" s="52">
        <v>2</v>
      </c>
      <c r="H1989" s="4">
        <v>548.20000000000005</v>
      </c>
      <c r="I1989" s="145">
        <v>289.7</v>
      </c>
      <c r="J1989" s="4">
        <v>289.7</v>
      </c>
      <c r="K1989" s="5">
        <v>8</v>
      </c>
      <c r="L1989" s="6">
        <f t="shared" si="533"/>
        <v>685920</v>
      </c>
      <c r="M1989" s="40"/>
      <c r="N1989" s="1"/>
      <c r="O1989" s="1"/>
      <c r="P1989" s="145">
        <f t="shared" si="534"/>
        <v>685920</v>
      </c>
      <c r="Q1989" s="6">
        <v>685920</v>
      </c>
      <c r="R1989" s="101"/>
      <c r="S1989" s="6"/>
      <c r="T1989" s="6"/>
      <c r="U1989" s="6"/>
      <c r="V1989" s="6"/>
      <c r="W1989" s="6"/>
      <c r="X1989" s="6"/>
      <c r="Y1989" s="6"/>
      <c r="Z1989" s="6"/>
      <c r="AA1989" s="6"/>
      <c r="AB1989" s="145"/>
      <c r="AC1989" s="145"/>
      <c r="AD1989" s="6"/>
      <c r="AE1989" s="6"/>
      <c r="AF1989" s="35">
        <v>2025</v>
      </c>
      <c r="AG1989" s="256"/>
      <c r="AH1989" s="29">
        <v>1896</v>
      </c>
      <c r="AI1989" s="29" t="s">
        <v>155</v>
      </c>
      <c r="AJ1989" s="29" t="str">
        <f t="shared" si="536"/>
        <v>1896.</v>
      </c>
      <c r="AL1989" s="29"/>
    </row>
    <row r="1990" spans="1:38" ht="22.5" customHeight="1" x14ac:dyDescent="0.25">
      <c r="A1990" s="143" t="str">
        <f t="shared" si="535"/>
        <v>1897.</v>
      </c>
      <c r="B1990" s="247" t="s">
        <v>119</v>
      </c>
      <c r="C1990" s="52">
        <v>1974</v>
      </c>
      <c r="D1990" s="143" t="s">
        <v>3015</v>
      </c>
      <c r="E1990" s="143" t="s">
        <v>3017</v>
      </c>
      <c r="F1990" s="52">
        <v>2</v>
      </c>
      <c r="G1990" s="52">
        <v>1</v>
      </c>
      <c r="H1990" s="4">
        <v>464.3</v>
      </c>
      <c r="I1990" s="145">
        <v>421.9</v>
      </c>
      <c r="J1990" s="4">
        <v>421.9</v>
      </c>
      <c r="K1990" s="5">
        <v>12</v>
      </c>
      <c r="L1990" s="6">
        <f t="shared" si="533"/>
        <v>2355380</v>
      </c>
      <c r="M1990" s="40"/>
      <c r="N1990" s="1"/>
      <c r="O1990" s="1"/>
      <c r="P1990" s="145">
        <f t="shared" si="534"/>
        <v>2355380</v>
      </c>
      <c r="Q1990" s="6">
        <v>2355380</v>
      </c>
      <c r="R1990" s="101"/>
      <c r="S1990" s="6"/>
      <c r="T1990" s="6"/>
      <c r="U1990" s="6"/>
      <c r="V1990" s="6"/>
      <c r="W1990" s="6"/>
      <c r="X1990" s="6"/>
      <c r="Y1990" s="6"/>
      <c r="Z1990" s="6"/>
      <c r="AA1990" s="6"/>
      <c r="AB1990" s="145"/>
      <c r="AC1990" s="145"/>
      <c r="AD1990" s="6"/>
      <c r="AE1990" s="6"/>
      <c r="AF1990" s="35">
        <v>2025</v>
      </c>
      <c r="AG1990" s="256"/>
      <c r="AH1990" s="29">
        <v>1897</v>
      </c>
      <c r="AI1990" s="29" t="s">
        <v>155</v>
      </c>
      <c r="AJ1990" s="29" t="str">
        <f t="shared" si="536"/>
        <v>1897.</v>
      </c>
      <c r="AL1990" s="29"/>
    </row>
    <row r="1991" spans="1:38" ht="22.5" customHeight="1" x14ac:dyDescent="0.25">
      <c r="A1991" s="143" t="str">
        <f t="shared" si="535"/>
        <v>1898.</v>
      </c>
      <c r="B1991" s="247" t="s">
        <v>779</v>
      </c>
      <c r="C1991" s="52">
        <v>1974</v>
      </c>
      <c r="D1991" s="143" t="s">
        <v>3015</v>
      </c>
      <c r="E1991" s="143" t="s">
        <v>3017</v>
      </c>
      <c r="F1991" s="52">
        <v>2</v>
      </c>
      <c r="G1991" s="52">
        <v>3</v>
      </c>
      <c r="H1991" s="4">
        <v>2037.5</v>
      </c>
      <c r="I1991" s="145">
        <v>915</v>
      </c>
      <c r="J1991" s="4">
        <v>915</v>
      </c>
      <c r="K1991" s="5">
        <v>34</v>
      </c>
      <c r="L1991" s="6">
        <f t="shared" si="533"/>
        <v>552296</v>
      </c>
      <c r="M1991" s="40"/>
      <c r="N1991" s="1"/>
      <c r="O1991" s="1"/>
      <c r="P1991" s="145">
        <f t="shared" si="534"/>
        <v>552296</v>
      </c>
      <c r="Q1991" s="6">
        <v>552296</v>
      </c>
      <c r="R1991" s="101"/>
      <c r="S1991" s="6"/>
      <c r="T1991" s="6"/>
      <c r="U1991" s="6"/>
      <c r="V1991" s="6"/>
      <c r="W1991" s="6"/>
      <c r="X1991" s="6"/>
      <c r="Y1991" s="6"/>
      <c r="Z1991" s="6"/>
      <c r="AA1991" s="6"/>
      <c r="AB1991" s="145"/>
      <c r="AC1991" s="145"/>
      <c r="AD1991" s="6"/>
      <c r="AE1991" s="6"/>
      <c r="AF1991" s="35">
        <v>2025</v>
      </c>
      <c r="AG1991" s="256"/>
      <c r="AH1991" s="29">
        <v>1898</v>
      </c>
      <c r="AI1991" s="29" t="s">
        <v>155</v>
      </c>
      <c r="AJ1991" s="29" t="str">
        <f t="shared" si="536"/>
        <v>1898.</v>
      </c>
      <c r="AL1991" s="29"/>
    </row>
    <row r="1992" spans="1:38" ht="22.5" customHeight="1" x14ac:dyDescent="0.25">
      <c r="A1992" s="143" t="str">
        <f t="shared" si="535"/>
        <v>1899.</v>
      </c>
      <c r="B1992" s="71" t="s">
        <v>1376</v>
      </c>
      <c r="C1992" s="99">
        <v>1976</v>
      </c>
      <c r="D1992" s="220" t="s">
        <v>3015</v>
      </c>
      <c r="E1992" s="143" t="s">
        <v>3017</v>
      </c>
      <c r="F1992" s="52">
        <v>2</v>
      </c>
      <c r="G1992" s="52">
        <v>3</v>
      </c>
      <c r="H1992" s="145">
        <v>976.1</v>
      </c>
      <c r="I1992" s="145">
        <v>582.70000000000005</v>
      </c>
      <c r="J1992" s="43">
        <v>582.70000000000005</v>
      </c>
      <c r="K1992" s="35">
        <v>25</v>
      </c>
      <c r="L1992" s="145">
        <f t="shared" si="533"/>
        <v>1779277.5</v>
      </c>
      <c r="M1992" s="145"/>
      <c r="N1992" s="145"/>
      <c r="O1992" s="145"/>
      <c r="P1992" s="145">
        <f t="shared" si="534"/>
        <v>1779277.5</v>
      </c>
      <c r="Q1992" s="145">
        <v>1779277.5</v>
      </c>
      <c r="R1992" s="3"/>
      <c r="S1992" s="145"/>
      <c r="T1992" s="145"/>
      <c r="U1992" s="145"/>
      <c r="V1992" s="145"/>
      <c r="W1992" s="145"/>
      <c r="X1992" s="145"/>
      <c r="Y1992" s="145"/>
      <c r="Z1992" s="145"/>
      <c r="AA1992" s="145"/>
      <c r="AB1992" s="145"/>
      <c r="AC1992" s="145"/>
      <c r="AD1992" s="145"/>
      <c r="AE1992" s="145"/>
      <c r="AF1992" s="35">
        <v>2025</v>
      </c>
      <c r="AG1992" s="38"/>
      <c r="AH1992" s="29">
        <v>1899</v>
      </c>
      <c r="AI1992" s="29" t="s">
        <v>155</v>
      </c>
      <c r="AJ1992" s="29" t="str">
        <f t="shared" si="536"/>
        <v>1899.</v>
      </c>
      <c r="AL1992" s="29"/>
    </row>
    <row r="1993" spans="1:38" ht="22.5" customHeight="1" x14ac:dyDescent="0.25">
      <c r="A1993" s="143" t="str">
        <f t="shared" si="535"/>
        <v>1900.</v>
      </c>
      <c r="B1993" s="71" t="s">
        <v>1377</v>
      </c>
      <c r="C1993" s="52">
        <v>1978</v>
      </c>
      <c r="D1993" s="220" t="s">
        <v>3015</v>
      </c>
      <c r="E1993" s="143" t="s">
        <v>3017</v>
      </c>
      <c r="F1993" s="52">
        <v>2</v>
      </c>
      <c r="G1993" s="52">
        <v>3</v>
      </c>
      <c r="H1993" s="145">
        <v>922.36</v>
      </c>
      <c r="I1993" s="145">
        <v>572.70000000000005</v>
      </c>
      <c r="J1993" s="145">
        <v>572.70000000000005</v>
      </c>
      <c r="K1993" s="3">
        <v>31</v>
      </c>
      <c r="L1993" s="145">
        <f t="shared" si="533"/>
        <v>4980664</v>
      </c>
      <c r="M1993" s="145"/>
      <c r="N1993" s="145"/>
      <c r="O1993" s="145"/>
      <c r="P1993" s="145">
        <f t="shared" si="534"/>
        <v>4980664</v>
      </c>
      <c r="Q1993" s="145">
        <f>3202927+1777737</f>
        <v>4980664</v>
      </c>
      <c r="R1993" s="3"/>
      <c r="S1993" s="145"/>
      <c r="T1993" s="145"/>
      <c r="U1993" s="145"/>
      <c r="V1993" s="145"/>
      <c r="W1993" s="145"/>
      <c r="X1993" s="145"/>
      <c r="Y1993" s="145"/>
      <c r="Z1993" s="145"/>
      <c r="AA1993" s="145"/>
      <c r="AB1993" s="145"/>
      <c r="AC1993" s="145"/>
      <c r="AD1993" s="145"/>
      <c r="AE1993" s="145"/>
      <c r="AF1993" s="35">
        <v>2025</v>
      </c>
      <c r="AG1993" s="38"/>
      <c r="AH1993" s="29">
        <v>1900</v>
      </c>
      <c r="AI1993" s="29" t="s">
        <v>155</v>
      </c>
      <c r="AJ1993" s="29" t="str">
        <f t="shared" si="536"/>
        <v>1900.</v>
      </c>
      <c r="AL1993" s="29"/>
    </row>
    <row r="1994" spans="1:38" ht="22.5" customHeight="1" x14ac:dyDescent="0.25">
      <c r="A1994" s="143" t="str">
        <f t="shared" si="535"/>
        <v>1901.</v>
      </c>
      <c r="B1994" s="71" t="s">
        <v>1381</v>
      </c>
      <c r="C1994" s="52">
        <v>1986</v>
      </c>
      <c r="D1994" s="220" t="s">
        <v>3015</v>
      </c>
      <c r="E1994" s="143" t="s">
        <v>3017</v>
      </c>
      <c r="F1994" s="52">
        <v>5</v>
      </c>
      <c r="G1994" s="52">
        <v>2</v>
      </c>
      <c r="H1994" s="145">
        <v>1924.9</v>
      </c>
      <c r="I1994" s="145">
        <v>1432.9</v>
      </c>
      <c r="J1994" s="145">
        <v>1432.9</v>
      </c>
      <c r="K1994" s="3">
        <v>62</v>
      </c>
      <c r="L1994" s="6">
        <f t="shared" si="533"/>
        <v>2082960</v>
      </c>
      <c r="M1994" s="6"/>
      <c r="N1994" s="6"/>
      <c r="O1994" s="6"/>
      <c r="P1994" s="145">
        <f t="shared" si="534"/>
        <v>2082960</v>
      </c>
      <c r="Q1994" s="6">
        <f>1332240+750720</f>
        <v>2082960</v>
      </c>
      <c r="R1994" s="101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145"/>
      <c r="AE1994" s="6"/>
      <c r="AF1994" s="35">
        <v>2025</v>
      </c>
      <c r="AG1994" s="256"/>
      <c r="AH1994" s="29">
        <v>1901</v>
      </c>
      <c r="AI1994" s="29" t="s">
        <v>155</v>
      </c>
      <c r="AJ1994" s="29" t="str">
        <f t="shared" si="536"/>
        <v>1901.</v>
      </c>
      <c r="AL1994" s="29"/>
    </row>
    <row r="1995" spans="1:38" ht="22.5" customHeight="1" x14ac:dyDescent="0.25">
      <c r="A1995" s="143" t="str">
        <f t="shared" si="535"/>
        <v>1902.</v>
      </c>
      <c r="B1995" s="247" t="s">
        <v>926</v>
      </c>
      <c r="C1995" s="52">
        <v>1987</v>
      </c>
      <c r="D1995" s="220" t="s">
        <v>3015</v>
      </c>
      <c r="E1995" s="143" t="s">
        <v>3017</v>
      </c>
      <c r="F1995" s="52">
        <v>5</v>
      </c>
      <c r="G1995" s="52">
        <v>3</v>
      </c>
      <c r="H1995" s="145">
        <v>3741.8</v>
      </c>
      <c r="I1995" s="145">
        <v>3735.8</v>
      </c>
      <c r="J1995" s="145">
        <v>2735.8</v>
      </c>
      <c r="K1995" s="3">
        <v>137</v>
      </c>
      <c r="L1995" s="145">
        <f t="shared" si="533"/>
        <v>3679266</v>
      </c>
      <c r="M1995" s="145"/>
      <c r="N1995" s="145"/>
      <c r="O1995" s="145"/>
      <c r="P1995" s="145">
        <f t="shared" si="534"/>
        <v>3679266</v>
      </c>
      <c r="Q1995" s="145">
        <v>3679266</v>
      </c>
      <c r="R1995" s="3"/>
      <c r="S1995" s="145"/>
      <c r="T1995" s="145"/>
      <c r="U1995" s="145"/>
      <c r="V1995" s="145"/>
      <c r="W1995" s="145"/>
      <c r="X1995" s="145"/>
      <c r="Y1995" s="145"/>
      <c r="Z1995" s="145"/>
      <c r="AA1995" s="145"/>
      <c r="AB1995" s="145"/>
      <c r="AC1995" s="145"/>
      <c r="AD1995" s="145"/>
      <c r="AE1995" s="145"/>
      <c r="AF1995" s="35">
        <v>2025</v>
      </c>
      <c r="AG1995" s="38"/>
      <c r="AH1995" s="29">
        <v>1902</v>
      </c>
      <c r="AI1995" s="29" t="s">
        <v>155</v>
      </c>
      <c r="AJ1995" s="29" t="str">
        <f t="shared" si="536"/>
        <v>1902.</v>
      </c>
      <c r="AL1995" s="29"/>
    </row>
    <row r="1996" spans="1:38" ht="22.5" customHeight="1" x14ac:dyDescent="0.25">
      <c r="A1996" s="143" t="str">
        <f t="shared" si="535"/>
        <v>1903.</v>
      </c>
      <c r="B1996" s="71" t="s">
        <v>1386</v>
      </c>
      <c r="C1996" s="52">
        <v>1961</v>
      </c>
      <c r="D1996" s="143" t="s">
        <v>3015</v>
      </c>
      <c r="E1996" s="143" t="s">
        <v>3017</v>
      </c>
      <c r="F1996" s="52">
        <v>2</v>
      </c>
      <c r="G1996" s="52">
        <v>2</v>
      </c>
      <c r="H1996" s="145">
        <v>318.60000000000002</v>
      </c>
      <c r="I1996" s="145">
        <v>290.3</v>
      </c>
      <c r="J1996" s="145">
        <v>290.3</v>
      </c>
      <c r="K1996" s="3">
        <v>17</v>
      </c>
      <c r="L1996" s="6">
        <f t="shared" si="533"/>
        <v>2181670</v>
      </c>
      <c r="M1996" s="1"/>
      <c r="N1996" s="1"/>
      <c r="O1996" s="1"/>
      <c r="P1996" s="145">
        <f t="shared" si="534"/>
        <v>2181670</v>
      </c>
      <c r="Q1996" s="6"/>
      <c r="R1996" s="101"/>
      <c r="S1996" s="6"/>
      <c r="T1996" s="6">
        <v>290</v>
      </c>
      <c r="U1996" s="6">
        <f>T1996*7523</f>
        <v>2181670</v>
      </c>
      <c r="V1996" s="6"/>
      <c r="W1996" s="6"/>
      <c r="X1996" s="6"/>
      <c r="Y1996" s="6"/>
      <c r="Z1996" s="6"/>
      <c r="AA1996" s="6"/>
      <c r="AB1996" s="145"/>
      <c r="AC1996" s="145"/>
      <c r="AD1996" s="6"/>
      <c r="AE1996" s="6"/>
      <c r="AF1996" s="35">
        <v>2025</v>
      </c>
      <c r="AG1996" s="259"/>
      <c r="AH1996" s="29">
        <v>1903</v>
      </c>
      <c r="AI1996" s="29" t="s">
        <v>155</v>
      </c>
      <c r="AJ1996" s="29" t="str">
        <f t="shared" si="536"/>
        <v>1903.</v>
      </c>
      <c r="AL1996" s="29"/>
    </row>
    <row r="1997" spans="1:38" ht="22.5" customHeight="1" x14ac:dyDescent="0.25">
      <c r="A1997" s="143" t="str">
        <f t="shared" si="535"/>
        <v>1904.</v>
      </c>
      <c r="B1997" s="247" t="s">
        <v>933</v>
      </c>
      <c r="C1997" s="52">
        <v>1979</v>
      </c>
      <c r="D1997" s="220" t="s">
        <v>3015</v>
      </c>
      <c r="E1997" s="143" t="s">
        <v>3017</v>
      </c>
      <c r="F1997" s="52">
        <v>2</v>
      </c>
      <c r="G1997" s="52">
        <v>2</v>
      </c>
      <c r="H1997" s="145">
        <v>535.6</v>
      </c>
      <c r="I1997" s="145">
        <v>333.8</v>
      </c>
      <c r="J1997" s="145">
        <v>333.8</v>
      </c>
      <c r="K1997" s="3">
        <v>15</v>
      </c>
      <c r="L1997" s="145">
        <f t="shared" si="533"/>
        <v>4941597.22</v>
      </c>
      <c r="M1997" s="145"/>
      <c r="N1997" s="145"/>
      <c r="O1997" s="145"/>
      <c r="P1997" s="145">
        <f t="shared" si="534"/>
        <v>4941597.22</v>
      </c>
      <c r="Q1997" s="145">
        <v>2322540</v>
      </c>
      <c r="R1997" s="3"/>
      <c r="S1997" s="145"/>
      <c r="T1997" s="145">
        <v>348.14</v>
      </c>
      <c r="U1997" s="145">
        <f>T1997*7523</f>
        <v>2619057.2199999997</v>
      </c>
      <c r="V1997" s="145"/>
      <c r="W1997" s="145"/>
      <c r="X1997" s="145"/>
      <c r="Y1997" s="145"/>
      <c r="Z1997" s="145"/>
      <c r="AA1997" s="145"/>
      <c r="AB1997" s="145"/>
      <c r="AC1997" s="145"/>
      <c r="AD1997" s="145"/>
      <c r="AE1997" s="145"/>
      <c r="AF1997" s="35">
        <v>2025</v>
      </c>
      <c r="AG1997" s="38"/>
      <c r="AH1997" s="29">
        <v>1904</v>
      </c>
      <c r="AI1997" s="29" t="s">
        <v>155</v>
      </c>
      <c r="AJ1997" s="29" t="str">
        <f t="shared" si="536"/>
        <v>1904.</v>
      </c>
      <c r="AL1997" s="29"/>
    </row>
    <row r="1998" spans="1:38" ht="22.5" customHeight="1" x14ac:dyDescent="0.25">
      <c r="A1998" s="143" t="str">
        <f t="shared" si="535"/>
        <v>1905.</v>
      </c>
      <c r="B1998" s="71" t="s">
        <v>1393</v>
      </c>
      <c r="C1998" s="99">
        <v>1980</v>
      </c>
      <c r="D1998" s="220" t="s">
        <v>3015</v>
      </c>
      <c r="E1998" s="143" t="s">
        <v>3017</v>
      </c>
      <c r="F1998" s="52">
        <v>5</v>
      </c>
      <c r="G1998" s="52">
        <v>4</v>
      </c>
      <c r="H1998" s="145">
        <v>3735.3</v>
      </c>
      <c r="I1998" s="145">
        <v>2764.1</v>
      </c>
      <c r="J1998" s="43">
        <v>2764.1</v>
      </c>
      <c r="K1998" s="35">
        <v>116</v>
      </c>
      <c r="L1998" s="6">
        <f t="shared" si="533"/>
        <v>3047499</v>
      </c>
      <c r="M1998" s="1"/>
      <c r="N1998" s="1"/>
      <c r="O1998" s="1"/>
      <c r="P1998" s="145">
        <f t="shared" si="534"/>
        <v>3047499</v>
      </c>
      <c r="Q1998" s="6">
        <v>3047499</v>
      </c>
      <c r="R1998" s="101"/>
      <c r="S1998" s="6"/>
      <c r="T1998" s="6"/>
      <c r="U1998" s="6"/>
      <c r="V1998" s="6"/>
      <c r="W1998" s="6"/>
      <c r="X1998" s="6"/>
      <c r="Y1998" s="6"/>
      <c r="Z1998" s="6"/>
      <c r="AA1998" s="6"/>
      <c r="AB1998" s="145"/>
      <c r="AC1998" s="145"/>
      <c r="AD1998" s="6"/>
      <c r="AE1998" s="6"/>
      <c r="AF1998" s="35">
        <v>2025</v>
      </c>
      <c r="AG1998" s="256"/>
      <c r="AH1998" s="29">
        <v>1905</v>
      </c>
      <c r="AI1998" s="29" t="s">
        <v>155</v>
      </c>
      <c r="AJ1998" s="29" t="str">
        <f t="shared" si="536"/>
        <v>1905.</v>
      </c>
      <c r="AL1998" s="29"/>
    </row>
    <row r="1999" spans="1:38" ht="22.5" customHeight="1" x14ac:dyDescent="0.25">
      <c r="A1999" s="143" t="str">
        <f t="shared" si="535"/>
        <v>1906.</v>
      </c>
      <c r="B1999" s="247" t="s">
        <v>780</v>
      </c>
      <c r="C1999" s="52">
        <v>1970</v>
      </c>
      <c r="D1999" s="143" t="s">
        <v>3015</v>
      </c>
      <c r="E1999" s="143" t="s">
        <v>3017</v>
      </c>
      <c r="F1999" s="52">
        <v>2</v>
      </c>
      <c r="G1999" s="52">
        <v>3</v>
      </c>
      <c r="H1999" s="4">
        <v>1580</v>
      </c>
      <c r="I1999" s="145">
        <v>915</v>
      </c>
      <c r="J1999" s="4">
        <v>915</v>
      </c>
      <c r="K1999" s="5">
        <v>38</v>
      </c>
      <c r="L1999" s="6">
        <f t="shared" ref="L1999:L2001" si="537">Q1999+S1999+U1999+W1999+Y1999+AA1999+AD1999+AE1999</f>
        <v>552296</v>
      </c>
      <c r="M1999" s="40"/>
      <c r="N1999" s="1"/>
      <c r="O1999" s="1"/>
      <c r="P1999" s="145">
        <f t="shared" ref="P1999:P2001" si="538">L1999</f>
        <v>552296</v>
      </c>
      <c r="Q1999" s="6">
        <v>552296</v>
      </c>
      <c r="R1999" s="101"/>
      <c r="S1999" s="6"/>
      <c r="T1999" s="6"/>
      <c r="U1999" s="6"/>
      <c r="V1999" s="6"/>
      <c r="W1999" s="6"/>
      <c r="X1999" s="6"/>
      <c r="Y1999" s="6"/>
      <c r="Z1999" s="6"/>
      <c r="AA1999" s="6"/>
      <c r="AB1999" s="145"/>
      <c r="AC1999" s="145"/>
      <c r="AD1999" s="6"/>
      <c r="AE1999" s="6"/>
      <c r="AF1999" s="35">
        <v>2025</v>
      </c>
      <c r="AG1999" s="256"/>
      <c r="AH1999" s="29">
        <v>1906</v>
      </c>
      <c r="AI1999" s="29" t="s">
        <v>155</v>
      </c>
      <c r="AJ1999" s="29" t="str">
        <f t="shared" si="536"/>
        <v>1906.</v>
      </c>
      <c r="AL1999" s="29"/>
    </row>
    <row r="2000" spans="1:38" ht="22.5" customHeight="1" x14ac:dyDescent="0.25">
      <c r="A2000" s="143" t="str">
        <f t="shared" si="535"/>
        <v>1907.</v>
      </c>
      <c r="B2000" s="71" t="s">
        <v>1395</v>
      </c>
      <c r="C2000" s="52">
        <v>1970</v>
      </c>
      <c r="D2000" s="143" t="s">
        <v>3015</v>
      </c>
      <c r="E2000" s="143" t="s">
        <v>3017</v>
      </c>
      <c r="F2000" s="52">
        <v>2</v>
      </c>
      <c r="G2000" s="52">
        <v>3</v>
      </c>
      <c r="H2000" s="4">
        <v>2116</v>
      </c>
      <c r="I2000" s="4">
        <v>934</v>
      </c>
      <c r="J2000" s="4">
        <v>934</v>
      </c>
      <c r="K2000" s="5">
        <v>45</v>
      </c>
      <c r="L2000" s="145">
        <f t="shared" si="537"/>
        <v>1705620</v>
      </c>
      <c r="M2000" s="145"/>
      <c r="N2000" s="145"/>
      <c r="O2000" s="145"/>
      <c r="P2000" s="145">
        <f t="shared" si="538"/>
        <v>1705620</v>
      </c>
      <c r="Q2000" s="145">
        <v>1705620</v>
      </c>
      <c r="R2000" s="3"/>
      <c r="S2000" s="145"/>
      <c r="T2000" s="145"/>
      <c r="U2000" s="145"/>
      <c r="V2000" s="145"/>
      <c r="W2000" s="145"/>
      <c r="X2000" s="145"/>
      <c r="Y2000" s="145"/>
      <c r="Z2000" s="145"/>
      <c r="AA2000" s="145"/>
      <c r="AB2000" s="145"/>
      <c r="AC2000" s="145"/>
      <c r="AD2000" s="145"/>
      <c r="AE2000" s="145"/>
      <c r="AF2000" s="35">
        <v>2025</v>
      </c>
      <c r="AG2000" s="38"/>
      <c r="AH2000" s="29">
        <v>1907</v>
      </c>
      <c r="AI2000" s="29" t="s">
        <v>155</v>
      </c>
      <c r="AJ2000" s="29" t="str">
        <f t="shared" si="536"/>
        <v>1907.</v>
      </c>
      <c r="AL2000" s="29"/>
    </row>
    <row r="2001" spans="1:38" ht="22.5" customHeight="1" x14ac:dyDescent="0.25">
      <c r="A2001" s="143" t="str">
        <f t="shared" si="535"/>
        <v>1908.</v>
      </c>
      <c r="B2001" s="247" t="s">
        <v>1199</v>
      </c>
      <c r="C2001" s="52">
        <v>1970</v>
      </c>
      <c r="D2001" s="143" t="s">
        <v>3015</v>
      </c>
      <c r="E2001" s="143" t="s">
        <v>3017</v>
      </c>
      <c r="F2001" s="52">
        <v>2</v>
      </c>
      <c r="G2001" s="52">
        <v>3</v>
      </c>
      <c r="H2001" s="4">
        <v>2037.5</v>
      </c>
      <c r="I2001" s="145">
        <v>915</v>
      </c>
      <c r="J2001" s="4">
        <v>915</v>
      </c>
      <c r="K2001" s="5">
        <v>35</v>
      </c>
      <c r="L2001" s="145">
        <f t="shared" si="537"/>
        <v>742704</v>
      </c>
      <c r="M2001" s="1"/>
      <c r="N2001" s="1"/>
      <c r="O2001" s="1"/>
      <c r="P2001" s="145">
        <f t="shared" si="538"/>
        <v>742704</v>
      </c>
      <c r="Q2001" s="6">
        <f>320424+422280</f>
        <v>742704</v>
      </c>
      <c r="R2001" s="101"/>
      <c r="S2001" s="6"/>
      <c r="T2001" s="6"/>
      <c r="U2001" s="6"/>
      <c r="V2001" s="6"/>
      <c r="W2001" s="6"/>
      <c r="X2001" s="6"/>
      <c r="Y2001" s="6"/>
      <c r="Z2001" s="6"/>
      <c r="AA2001" s="6"/>
      <c r="AB2001" s="145"/>
      <c r="AC2001" s="145"/>
      <c r="AD2001" s="145"/>
      <c r="AE2001" s="6"/>
      <c r="AF2001" s="35">
        <v>2025</v>
      </c>
      <c r="AG2001" s="256"/>
      <c r="AH2001" s="29">
        <v>1908</v>
      </c>
      <c r="AI2001" s="29" t="s">
        <v>155</v>
      </c>
      <c r="AJ2001" s="29" t="str">
        <f t="shared" si="536"/>
        <v>1908.</v>
      </c>
      <c r="AL2001" s="29"/>
    </row>
    <row r="2002" spans="1:38" ht="22.5" customHeight="1" x14ac:dyDescent="0.25">
      <c r="A2002" s="143" t="str">
        <f t="shared" si="535"/>
        <v>1909.</v>
      </c>
      <c r="B2002" s="71" t="s">
        <v>1388</v>
      </c>
      <c r="C2002" s="99">
        <v>1961</v>
      </c>
      <c r="D2002" s="220" t="s">
        <v>3015</v>
      </c>
      <c r="E2002" s="143" t="s">
        <v>3017</v>
      </c>
      <c r="F2002" s="52">
        <v>2</v>
      </c>
      <c r="G2002" s="52">
        <v>2</v>
      </c>
      <c r="H2002" s="145">
        <v>490.1</v>
      </c>
      <c r="I2002" s="145">
        <v>432.1</v>
      </c>
      <c r="J2002" s="43">
        <v>432.1</v>
      </c>
      <c r="K2002" s="35">
        <v>17</v>
      </c>
      <c r="L2002" s="6">
        <f>Q2002+S2002+U2002+W2002+Y2002+AA2002+AD2002+AE2002</f>
        <v>4747318</v>
      </c>
      <c r="M2002" s="1"/>
      <c r="N2002" s="1"/>
      <c r="O2002" s="1"/>
      <c r="P2002" s="145">
        <f>L2002</f>
        <v>4747318</v>
      </c>
      <c r="Q2002" s="6"/>
      <c r="R2002" s="101"/>
      <c r="S2002" s="6"/>
      <c r="T2002" s="6">
        <v>426</v>
      </c>
      <c r="U2002" s="6">
        <f>T2002*7523</f>
        <v>3204798</v>
      </c>
      <c r="V2002" s="6"/>
      <c r="W2002" s="6"/>
      <c r="X2002" s="6">
        <v>490</v>
      </c>
      <c r="Y2002" s="6">
        <f>X2002*3148</f>
        <v>1542520</v>
      </c>
      <c r="Z2002" s="145"/>
      <c r="AA2002" s="145"/>
      <c r="AB2002" s="145"/>
      <c r="AC2002" s="145"/>
      <c r="AD2002" s="6"/>
      <c r="AE2002" s="6"/>
      <c r="AF2002" s="35">
        <v>2025</v>
      </c>
      <c r="AG2002" s="259"/>
      <c r="AH2002" s="29">
        <v>1909</v>
      </c>
      <c r="AI2002" s="29" t="s">
        <v>155</v>
      </c>
      <c r="AJ2002" s="29" t="str">
        <f t="shared" si="536"/>
        <v>1909.</v>
      </c>
      <c r="AL2002" s="29"/>
    </row>
    <row r="2003" spans="1:38" ht="22.5" customHeight="1" x14ac:dyDescent="0.25">
      <c r="A2003" s="143" t="str">
        <f t="shared" si="535"/>
        <v>1910.</v>
      </c>
      <c r="B2003" s="71" t="s">
        <v>1389</v>
      </c>
      <c r="C2003" s="52">
        <v>1961</v>
      </c>
      <c r="D2003" s="220" t="s">
        <v>3015</v>
      </c>
      <c r="E2003" s="143" t="s">
        <v>3017</v>
      </c>
      <c r="F2003" s="52">
        <v>2</v>
      </c>
      <c r="G2003" s="52">
        <v>1</v>
      </c>
      <c r="H2003" s="145">
        <v>330.2</v>
      </c>
      <c r="I2003" s="145">
        <v>301.2</v>
      </c>
      <c r="J2003" s="145">
        <v>301.2</v>
      </c>
      <c r="K2003" s="3">
        <v>15</v>
      </c>
      <c r="L2003" s="145">
        <f t="shared" ref="L2003:L2016" si="539">Q2003+S2003+U2003+W2003+Y2003+AA2003+AD2003+AE2003</f>
        <v>1038840</v>
      </c>
      <c r="M2003" s="145"/>
      <c r="N2003" s="145"/>
      <c r="O2003" s="145"/>
      <c r="P2003" s="145">
        <f t="shared" ref="P2003:P2016" si="540">L2003</f>
        <v>1038840</v>
      </c>
      <c r="Q2003" s="145"/>
      <c r="R2003" s="3"/>
      <c r="S2003" s="145"/>
      <c r="T2003" s="145"/>
      <c r="U2003" s="145"/>
      <c r="V2003" s="145"/>
      <c r="W2003" s="145"/>
      <c r="X2003" s="145">
        <v>330</v>
      </c>
      <c r="Y2003" s="145">
        <f>X2003*3148</f>
        <v>1038840</v>
      </c>
      <c r="Z2003" s="145"/>
      <c r="AA2003" s="145"/>
      <c r="AB2003" s="145"/>
      <c r="AC2003" s="145"/>
      <c r="AD2003" s="145"/>
      <c r="AE2003" s="145"/>
      <c r="AF2003" s="35">
        <v>2025</v>
      </c>
      <c r="AG2003" s="259"/>
      <c r="AH2003" s="29">
        <v>1910</v>
      </c>
      <c r="AI2003" s="29" t="s">
        <v>155</v>
      </c>
      <c r="AJ2003" s="29" t="str">
        <f t="shared" si="536"/>
        <v>1910.</v>
      </c>
      <c r="AL2003" s="29"/>
    </row>
    <row r="2004" spans="1:38" ht="22.5" customHeight="1" x14ac:dyDescent="0.25">
      <c r="A2004" s="143" t="str">
        <f t="shared" si="535"/>
        <v>1911.</v>
      </c>
      <c r="B2004" s="71" t="s">
        <v>1390</v>
      </c>
      <c r="C2004" s="52">
        <v>1962</v>
      </c>
      <c r="D2004" s="220" t="s">
        <v>3015</v>
      </c>
      <c r="E2004" s="143" t="s">
        <v>3017</v>
      </c>
      <c r="F2004" s="52">
        <v>2</v>
      </c>
      <c r="G2004" s="52">
        <v>2</v>
      </c>
      <c r="H2004" s="145">
        <v>511.5</v>
      </c>
      <c r="I2004" s="145">
        <v>449.1</v>
      </c>
      <c r="J2004" s="145">
        <v>449.1</v>
      </c>
      <c r="K2004" s="3">
        <v>21</v>
      </c>
      <c r="L2004" s="145">
        <f t="shared" si="539"/>
        <v>1542520</v>
      </c>
      <c r="M2004" s="145"/>
      <c r="N2004" s="145"/>
      <c r="O2004" s="145"/>
      <c r="P2004" s="145">
        <f t="shared" si="540"/>
        <v>1542520</v>
      </c>
      <c r="Q2004" s="145"/>
      <c r="R2004" s="3"/>
      <c r="S2004" s="145"/>
      <c r="T2004" s="145"/>
      <c r="U2004" s="145"/>
      <c r="V2004" s="145"/>
      <c r="W2004" s="145"/>
      <c r="X2004" s="145">
        <v>490</v>
      </c>
      <c r="Y2004" s="145">
        <f>X2004*3148</f>
        <v>1542520</v>
      </c>
      <c r="Z2004" s="145"/>
      <c r="AA2004" s="145"/>
      <c r="AB2004" s="145"/>
      <c r="AC2004" s="145"/>
      <c r="AD2004" s="145"/>
      <c r="AE2004" s="145"/>
      <c r="AF2004" s="35">
        <v>2025</v>
      </c>
      <c r="AG2004" s="259"/>
      <c r="AH2004" s="29">
        <v>1911</v>
      </c>
      <c r="AI2004" s="29" t="s">
        <v>155</v>
      </c>
      <c r="AJ2004" s="29" t="str">
        <f t="shared" si="536"/>
        <v>1911.</v>
      </c>
      <c r="AL2004" s="29"/>
    </row>
    <row r="2005" spans="1:38" ht="22.5" customHeight="1" x14ac:dyDescent="0.25">
      <c r="A2005" s="143" t="str">
        <f t="shared" si="535"/>
        <v>1912.</v>
      </c>
      <c r="B2005" s="54" t="s">
        <v>934</v>
      </c>
      <c r="C2005" s="99">
        <v>1970</v>
      </c>
      <c r="D2005" s="220" t="s">
        <v>3015</v>
      </c>
      <c r="E2005" s="143" t="s">
        <v>3017</v>
      </c>
      <c r="F2005" s="52">
        <v>2</v>
      </c>
      <c r="G2005" s="52">
        <v>2</v>
      </c>
      <c r="H2005" s="145">
        <v>529.4</v>
      </c>
      <c r="I2005" s="145">
        <v>505.4</v>
      </c>
      <c r="J2005" s="43">
        <v>505.4</v>
      </c>
      <c r="K2005" s="35">
        <v>20</v>
      </c>
      <c r="L2005" s="145">
        <f t="shared" si="539"/>
        <v>304980</v>
      </c>
      <c r="M2005" s="1"/>
      <c r="N2005" s="1"/>
      <c r="O2005" s="1"/>
      <c r="P2005" s="145">
        <f t="shared" si="540"/>
        <v>304980</v>
      </c>
      <c r="Q2005" s="145">
        <v>304980</v>
      </c>
      <c r="R2005" s="3"/>
      <c r="S2005" s="145"/>
      <c r="T2005" s="145"/>
      <c r="U2005" s="145"/>
      <c r="V2005" s="145"/>
      <c r="W2005" s="145"/>
      <c r="X2005" s="145"/>
      <c r="Y2005" s="145"/>
      <c r="Z2005" s="145"/>
      <c r="AA2005" s="145"/>
      <c r="AB2005" s="145"/>
      <c r="AC2005" s="145"/>
      <c r="AD2005" s="145"/>
      <c r="AE2005" s="145"/>
      <c r="AF2005" s="35">
        <v>2025</v>
      </c>
      <c r="AG2005" s="259"/>
      <c r="AH2005" s="29">
        <v>1912</v>
      </c>
      <c r="AI2005" s="29" t="s">
        <v>155</v>
      </c>
      <c r="AJ2005" s="29" t="str">
        <f t="shared" si="536"/>
        <v>1912.</v>
      </c>
      <c r="AL2005" s="29"/>
    </row>
    <row r="2006" spans="1:38" ht="22.5" customHeight="1" x14ac:dyDescent="0.25">
      <c r="A2006" s="143" t="str">
        <f t="shared" si="535"/>
        <v>1913.</v>
      </c>
      <c r="B2006" s="71" t="s">
        <v>1373</v>
      </c>
      <c r="C2006" s="52">
        <v>1973</v>
      </c>
      <c r="D2006" s="143" t="s">
        <v>3015</v>
      </c>
      <c r="E2006" s="143" t="s">
        <v>3017</v>
      </c>
      <c r="F2006" s="52">
        <v>2</v>
      </c>
      <c r="G2006" s="52">
        <v>1</v>
      </c>
      <c r="H2006" s="4">
        <v>302</v>
      </c>
      <c r="I2006" s="4">
        <v>280</v>
      </c>
      <c r="J2006" s="4">
        <v>280</v>
      </c>
      <c r="K2006" s="5">
        <v>15</v>
      </c>
      <c r="L2006" s="6">
        <f t="shared" si="539"/>
        <v>977990</v>
      </c>
      <c r="M2006" s="6"/>
      <c r="N2006" s="6"/>
      <c r="O2006" s="6"/>
      <c r="P2006" s="145">
        <f t="shared" si="540"/>
        <v>977990</v>
      </c>
      <c r="Q2006" s="6"/>
      <c r="R2006" s="101"/>
      <c r="S2006" s="6"/>
      <c r="T2006" s="6">
        <v>130</v>
      </c>
      <c r="U2006" s="6">
        <f>T2006*7523</f>
        <v>977990</v>
      </c>
      <c r="V2006" s="6"/>
      <c r="W2006" s="6"/>
      <c r="X2006" s="6"/>
      <c r="Y2006" s="6"/>
      <c r="Z2006" s="6"/>
      <c r="AA2006" s="6"/>
      <c r="AB2006" s="6"/>
      <c r="AC2006" s="6"/>
      <c r="AD2006" s="145"/>
      <c r="AE2006" s="6"/>
      <c r="AF2006" s="35">
        <v>2025</v>
      </c>
      <c r="AG2006" s="259"/>
      <c r="AH2006" s="29">
        <v>1913</v>
      </c>
      <c r="AI2006" s="29" t="s">
        <v>155</v>
      </c>
      <c r="AJ2006" s="29" t="str">
        <f t="shared" si="536"/>
        <v>1913.</v>
      </c>
      <c r="AL2006" s="29"/>
    </row>
    <row r="2007" spans="1:38" ht="22.5" customHeight="1" x14ac:dyDescent="0.25">
      <c r="A2007" s="143" t="str">
        <f t="shared" si="535"/>
        <v>1914.</v>
      </c>
      <c r="B2007" s="71" t="s">
        <v>1392</v>
      </c>
      <c r="C2007" s="52">
        <v>1972</v>
      </c>
      <c r="D2007" s="220" t="s">
        <v>3015</v>
      </c>
      <c r="E2007" s="143" t="s">
        <v>3017</v>
      </c>
      <c r="F2007" s="52">
        <v>5</v>
      </c>
      <c r="G2007" s="52">
        <v>3</v>
      </c>
      <c r="H2007" s="145">
        <v>4896.6000000000004</v>
      </c>
      <c r="I2007" s="145">
        <v>2701.4</v>
      </c>
      <c r="J2007" s="145">
        <v>2038.2</v>
      </c>
      <c r="K2007" s="3">
        <v>108</v>
      </c>
      <c r="L2007" s="145">
        <f t="shared" si="539"/>
        <v>1714800</v>
      </c>
      <c r="M2007" s="145"/>
      <c r="N2007" s="145"/>
      <c r="O2007" s="145"/>
      <c r="P2007" s="145">
        <f t="shared" si="540"/>
        <v>1714800</v>
      </c>
      <c r="Q2007" s="145">
        <v>1714800</v>
      </c>
      <c r="R2007" s="3"/>
      <c r="S2007" s="145"/>
      <c r="T2007" s="145"/>
      <c r="U2007" s="145"/>
      <c r="V2007" s="145"/>
      <c r="W2007" s="145"/>
      <c r="X2007" s="145"/>
      <c r="Y2007" s="145"/>
      <c r="Z2007" s="145"/>
      <c r="AA2007" s="145"/>
      <c r="AB2007" s="145"/>
      <c r="AC2007" s="145"/>
      <c r="AD2007" s="145"/>
      <c r="AE2007" s="145"/>
      <c r="AF2007" s="35">
        <v>2025</v>
      </c>
      <c r="AG2007" s="38"/>
      <c r="AH2007" s="29">
        <v>1914</v>
      </c>
      <c r="AI2007" s="29" t="s">
        <v>155</v>
      </c>
      <c r="AJ2007" s="29" t="str">
        <f t="shared" si="536"/>
        <v>1914.</v>
      </c>
      <c r="AL2007" s="29"/>
    </row>
    <row r="2008" spans="1:38" ht="22.5" customHeight="1" x14ac:dyDescent="0.25">
      <c r="A2008" s="143" t="str">
        <f t="shared" si="535"/>
        <v>1915.</v>
      </c>
      <c r="B2008" s="247" t="s">
        <v>928</v>
      </c>
      <c r="C2008" s="52">
        <v>1975</v>
      </c>
      <c r="D2008" s="220" t="s">
        <v>3015</v>
      </c>
      <c r="E2008" s="143" t="s">
        <v>3017</v>
      </c>
      <c r="F2008" s="52">
        <v>2</v>
      </c>
      <c r="G2008" s="52">
        <v>3</v>
      </c>
      <c r="H2008" s="145">
        <v>1959.8</v>
      </c>
      <c r="I2008" s="145">
        <v>858.2</v>
      </c>
      <c r="J2008" s="145">
        <v>858.2</v>
      </c>
      <c r="K2008" s="3">
        <v>30</v>
      </c>
      <c r="L2008" s="145">
        <f t="shared" si="539"/>
        <v>1705620</v>
      </c>
      <c r="M2008" s="145"/>
      <c r="N2008" s="145"/>
      <c r="O2008" s="145"/>
      <c r="P2008" s="145">
        <f t="shared" si="540"/>
        <v>1705620</v>
      </c>
      <c r="Q2008" s="145">
        <v>1705620</v>
      </c>
      <c r="R2008" s="3"/>
      <c r="S2008" s="145"/>
      <c r="T2008" s="145"/>
      <c r="U2008" s="145"/>
      <c r="V2008" s="145"/>
      <c r="W2008" s="145"/>
      <c r="X2008" s="145"/>
      <c r="Y2008" s="145"/>
      <c r="Z2008" s="145"/>
      <c r="AA2008" s="145"/>
      <c r="AB2008" s="145"/>
      <c r="AC2008" s="145"/>
      <c r="AD2008" s="145"/>
      <c r="AE2008" s="145"/>
      <c r="AF2008" s="35">
        <v>2025</v>
      </c>
      <c r="AG2008" s="38"/>
      <c r="AH2008" s="29">
        <v>1915</v>
      </c>
      <c r="AI2008" s="29" t="s">
        <v>155</v>
      </c>
      <c r="AJ2008" s="29" t="str">
        <f t="shared" si="536"/>
        <v>1915.</v>
      </c>
      <c r="AL2008" s="29"/>
    </row>
    <row r="2009" spans="1:38" ht="22.5" customHeight="1" x14ac:dyDescent="0.25">
      <c r="A2009" s="143" t="str">
        <f t="shared" si="535"/>
        <v>1916.</v>
      </c>
      <c r="B2009" s="247" t="s">
        <v>785</v>
      </c>
      <c r="C2009" s="52">
        <v>1975</v>
      </c>
      <c r="D2009" s="143" t="s">
        <v>3015</v>
      </c>
      <c r="E2009" s="143" t="s">
        <v>3017</v>
      </c>
      <c r="F2009" s="52">
        <v>2</v>
      </c>
      <c r="G2009" s="52">
        <v>2</v>
      </c>
      <c r="H2009" s="4">
        <v>557.29999999999995</v>
      </c>
      <c r="I2009" s="145">
        <v>283.7</v>
      </c>
      <c r="J2009" s="4">
        <v>283.7</v>
      </c>
      <c r="K2009" s="5">
        <v>16</v>
      </c>
      <c r="L2009" s="6">
        <f t="shared" si="539"/>
        <v>643050</v>
      </c>
      <c r="M2009" s="1"/>
      <c r="N2009" s="1"/>
      <c r="O2009" s="1"/>
      <c r="P2009" s="145">
        <f t="shared" si="540"/>
        <v>643050</v>
      </c>
      <c r="Q2009" s="6">
        <v>643050</v>
      </c>
      <c r="R2009" s="101"/>
      <c r="S2009" s="6"/>
      <c r="T2009" s="6"/>
      <c r="U2009" s="6"/>
      <c r="V2009" s="6"/>
      <c r="W2009" s="6"/>
      <c r="X2009" s="6"/>
      <c r="Y2009" s="6"/>
      <c r="Z2009" s="6"/>
      <c r="AA2009" s="6"/>
      <c r="AB2009" s="145"/>
      <c r="AC2009" s="145"/>
      <c r="AD2009" s="6"/>
      <c r="AE2009" s="6"/>
      <c r="AF2009" s="35">
        <v>2025</v>
      </c>
      <c r="AG2009" s="256"/>
      <c r="AH2009" s="29">
        <v>1916</v>
      </c>
      <c r="AI2009" s="29" t="s">
        <v>155</v>
      </c>
      <c r="AJ2009" s="29" t="str">
        <f t="shared" si="536"/>
        <v>1916.</v>
      </c>
      <c r="AL2009" s="29"/>
    </row>
    <row r="2010" spans="1:38" ht="22.5" customHeight="1" x14ac:dyDescent="0.25">
      <c r="A2010" s="143" t="str">
        <f t="shared" si="535"/>
        <v>1917.</v>
      </c>
      <c r="B2010" s="54" t="s">
        <v>942</v>
      </c>
      <c r="C2010" s="99">
        <v>1976</v>
      </c>
      <c r="D2010" s="220" t="s">
        <v>3015</v>
      </c>
      <c r="E2010" s="143" t="s">
        <v>3017</v>
      </c>
      <c r="F2010" s="52">
        <v>2</v>
      </c>
      <c r="G2010" s="52">
        <v>2</v>
      </c>
      <c r="H2010" s="145">
        <v>754.4</v>
      </c>
      <c r="I2010" s="145">
        <v>444.3</v>
      </c>
      <c r="J2010" s="43">
        <v>444.3</v>
      </c>
      <c r="K2010" s="35">
        <v>35</v>
      </c>
      <c r="L2010" s="145">
        <f t="shared" si="539"/>
        <v>8234460</v>
      </c>
      <c r="M2010" s="1"/>
      <c r="N2010" s="1"/>
      <c r="O2010" s="1"/>
      <c r="P2010" s="145">
        <f t="shared" si="540"/>
        <v>8234460</v>
      </c>
      <c r="Q2010" s="145">
        <v>8234460</v>
      </c>
      <c r="R2010" s="3"/>
      <c r="S2010" s="145"/>
      <c r="T2010" s="145"/>
      <c r="U2010" s="145"/>
      <c r="V2010" s="145"/>
      <c r="W2010" s="145"/>
      <c r="X2010" s="145"/>
      <c r="Y2010" s="145"/>
      <c r="Z2010" s="145"/>
      <c r="AA2010" s="145"/>
      <c r="AB2010" s="145"/>
      <c r="AC2010" s="145"/>
      <c r="AD2010" s="145"/>
      <c r="AE2010" s="145"/>
      <c r="AF2010" s="35">
        <v>2025</v>
      </c>
      <c r="AG2010" s="259"/>
      <c r="AH2010" s="29">
        <v>1917</v>
      </c>
      <c r="AI2010" s="29" t="s">
        <v>155</v>
      </c>
      <c r="AJ2010" s="29" t="str">
        <f t="shared" si="536"/>
        <v>1917.</v>
      </c>
      <c r="AL2010" s="29"/>
    </row>
    <row r="2011" spans="1:38" ht="22.5" customHeight="1" x14ac:dyDescent="0.25">
      <c r="A2011" s="143" t="str">
        <f t="shared" si="535"/>
        <v>1918.</v>
      </c>
      <c r="B2011" s="71" t="s">
        <v>1375</v>
      </c>
      <c r="C2011" s="52">
        <v>1979</v>
      </c>
      <c r="D2011" s="220" t="s">
        <v>3015</v>
      </c>
      <c r="E2011" s="143" t="s">
        <v>3017</v>
      </c>
      <c r="F2011" s="52">
        <v>2</v>
      </c>
      <c r="G2011" s="52">
        <v>3</v>
      </c>
      <c r="H2011" s="145">
        <v>948.9</v>
      </c>
      <c r="I2011" s="145">
        <v>527</v>
      </c>
      <c r="J2011" s="145">
        <v>527</v>
      </c>
      <c r="K2011" s="3">
        <v>29</v>
      </c>
      <c r="L2011" s="6">
        <f t="shared" si="539"/>
        <v>4661280</v>
      </c>
      <c r="M2011" s="1"/>
      <c r="N2011" s="1"/>
      <c r="O2011" s="1"/>
      <c r="P2011" s="145">
        <f t="shared" si="540"/>
        <v>4661280</v>
      </c>
      <c r="Q2011" s="6">
        <f>1663740+2997540</f>
        <v>4661280</v>
      </c>
      <c r="R2011" s="101"/>
      <c r="S2011" s="6"/>
      <c r="T2011" s="6"/>
      <c r="U2011" s="6"/>
      <c r="V2011" s="6"/>
      <c r="W2011" s="6"/>
      <c r="X2011" s="6"/>
      <c r="Y2011" s="6"/>
      <c r="Z2011" s="145"/>
      <c r="AA2011" s="145"/>
      <c r="AB2011" s="145"/>
      <c r="AC2011" s="145"/>
      <c r="AD2011" s="6"/>
      <c r="AE2011" s="6"/>
      <c r="AF2011" s="35">
        <v>2025</v>
      </c>
      <c r="AG2011" s="256"/>
      <c r="AH2011" s="29">
        <v>1918</v>
      </c>
      <c r="AI2011" s="29" t="s">
        <v>155</v>
      </c>
      <c r="AJ2011" s="29" t="str">
        <f t="shared" si="536"/>
        <v>1918.</v>
      </c>
      <c r="AL2011" s="29"/>
    </row>
    <row r="2012" spans="1:38" ht="22.5" customHeight="1" x14ac:dyDescent="0.25">
      <c r="A2012" s="143" t="str">
        <f t="shared" si="535"/>
        <v>1919.</v>
      </c>
      <c r="B2012" s="247" t="s">
        <v>931</v>
      </c>
      <c r="C2012" s="52">
        <v>1979</v>
      </c>
      <c r="D2012" s="220" t="s">
        <v>3015</v>
      </c>
      <c r="E2012" s="143" t="s">
        <v>3018</v>
      </c>
      <c r="F2012" s="52">
        <v>2</v>
      </c>
      <c r="G2012" s="52">
        <v>2</v>
      </c>
      <c r="H2012" s="145">
        <v>499.5</v>
      </c>
      <c r="I2012" s="145">
        <v>446.3</v>
      </c>
      <c r="J2012" s="145">
        <v>446.3</v>
      </c>
      <c r="K2012" s="3">
        <v>12</v>
      </c>
      <c r="L2012" s="145">
        <f t="shared" si="539"/>
        <v>115749</v>
      </c>
      <c r="M2012" s="145"/>
      <c r="N2012" s="145"/>
      <c r="O2012" s="145"/>
      <c r="P2012" s="145">
        <f t="shared" si="540"/>
        <v>115749</v>
      </c>
      <c r="Q2012" s="145">
        <v>115749</v>
      </c>
      <c r="R2012" s="3"/>
      <c r="S2012" s="145"/>
      <c r="T2012" s="145"/>
      <c r="U2012" s="145"/>
      <c r="V2012" s="145"/>
      <c r="W2012" s="145"/>
      <c r="X2012" s="145"/>
      <c r="Y2012" s="145"/>
      <c r="Z2012" s="145"/>
      <c r="AA2012" s="145"/>
      <c r="AB2012" s="145"/>
      <c r="AC2012" s="145"/>
      <c r="AD2012" s="145"/>
      <c r="AE2012" s="145"/>
      <c r="AF2012" s="35">
        <v>2025</v>
      </c>
      <c r="AG2012" s="38"/>
      <c r="AH2012" s="29">
        <v>1919</v>
      </c>
      <c r="AI2012" s="29" t="s">
        <v>155</v>
      </c>
      <c r="AJ2012" s="29" t="str">
        <f t="shared" si="536"/>
        <v>1919.</v>
      </c>
      <c r="AL2012" s="29"/>
    </row>
    <row r="2013" spans="1:38" ht="22.5" customHeight="1" x14ac:dyDescent="0.25">
      <c r="A2013" s="143" t="str">
        <f t="shared" si="535"/>
        <v>1920.</v>
      </c>
      <c r="B2013" s="71" t="s">
        <v>1391</v>
      </c>
      <c r="C2013" s="52">
        <v>1949</v>
      </c>
      <c r="D2013" s="143" t="s">
        <v>3015</v>
      </c>
      <c r="E2013" s="143" t="s">
        <v>3018</v>
      </c>
      <c r="F2013" s="52">
        <v>2</v>
      </c>
      <c r="G2013" s="52">
        <v>1</v>
      </c>
      <c r="H2013" s="4">
        <v>256.8</v>
      </c>
      <c r="I2013" s="4">
        <v>227.8</v>
      </c>
      <c r="J2013" s="4">
        <v>227.8</v>
      </c>
      <c r="K2013" s="5">
        <v>11</v>
      </c>
      <c r="L2013" s="145">
        <f t="shared" si="539"/>
        <v>961520</v>
      </c>
      <c r="M2013" s="145"/>
      <c r="N2013" s="145"/>
      <c r="O2013" s="145"/>
      <c r="P2013" s="145">
        <f t="shared" si="540"/>
        <v>961520</v>
      </c>
      <c r="Q2013" s="145"/>
      <c r="R2013" s="3"/>
      <c r="S2013" s="145"/>
      <c r="T2013" s="145"/>
      <c r="U2013" s="145"/>
      <c r="V2013" s="145"/>
      <c r="W2013" s="145"/>
      <c r="X2013" s="145">
        <v>280</v>
      </c>
      <c r="Y2013" s="145">
        <f>X2013*3434</f>
        <v>961520</v>
      </c>
      <c r="Z2013" s="145"/>
      <c r="AA2013" s="145"/>
      <c r="AB2013" s="145"/>
      <c r="AC2013" s="145"/>
      <c r="AD2013" s="145"/>
      <c r="AE2013" s="145"/>
      <c r="AF2013" s="35">
        <v>2025</v>
      </c>
      <c r="AG2013" s="259"/>
      <c r="AH2013" s="29">
        <v>1920</v>
      </c>
      <c r="AI2013" s="29" t="s">
        <v>155</v>
      </c>
      <c r="AJ2013" s="29" t="str">
        <f t="shared" si="536"/>
        <v>1920.</v>
      </c>
      <c r="AL2013" s="29"/>
    </row>
    <row r="2014" spans="1:38" ht="22.5" customHeight="1" x14ac:dyDescent="0.25">
      <c r="A2014" s="143" t="str">
        <f t="shared" si="535"/>
        <v>1921.</v>
      </c>
      <c r="B2014" s="54" t="s">
        <v>935</v>
      </c>
      <c r="C2014" s="99">
        <v>1985</v>
      </c>
      <c r="D2014" s="220" t="s">
        <v>3015</v>
      </c>
      <c r="E2014" s="143" t="s">
        <v>3017</v>
      </c>
      <c r="F2014" s="52">
        <v>5</v>
      </c>
      <c r="G2014" s="52">
        <v>3</v>
      </c>
      <c r="H2014" s="145">
        <v>3799.4</v>
      </c>
      <c r="I2014" s="145">
        <v>2813.1</v>
      </c>
      <c r="J2014" s="43">
        <v>2813.1</v>
      </c>
      <c r="K2014" s="35">
        <v>149</v>
      </c>
      <c r="L2014" s="145">
        <f t="shared" si="539"/>
        <v>4831460</v>
      </c>
      <c r="M2014" s="1"/>
      <c r="N2014" s="1"/>
      <c r="O2014" s="1"/>
      <c r="P2014" s="145">
        <f t="shared" si="540"/>
        <v>4831460</v>
      </c>
      <c r="Q2014" s="145">
        <f>1501440+3330020</f>
        <v>4831460</v>
      </c>
      <c r="R2014" s="3"/>
      <c r="S2014" s="145"/>
      <c r="T2014" s="145"/>
      <c r="U2014" s="145"/>
      <c r="V2014" s="145"/>
      <c r="W2014" s="145"/>
      <c r="X2014" s="145"/>
      <c r="Y2014" s="145"/>
      <c r="Z2014" s="145"/>
      <c r="AA2014" s="145"/>
      <c r="AB2014" s="145"/>
      <c r="AC2014" s="145"/>
      <c r="AD2014" s="145"/>
      <c r="AE2014" s="145"/>
      <c r="AF2014" s="35">
        <v>2025</v>
      </c>
      <c r="AG2014" s="259"/>
      <c r="AH2014" s="29">
        <v>1921</v>
      </c>
      <c r="AI2014" s="29" t="s">
        <v>155</v>
      </c>
      <c r="AJ2014" s="29" t="str">
        <f t="shared" si="536"/>
        <v>1921.</v>
      </c>
      <c r="AL2014" s="29"/>
    </row>
    <row r="2015" spans="1:38" ht="22.5" customHeight="1" x14ac:dyDescent="0.25">
      <c r="A2015" s="143" t="str">
        <f t="shared" si="535"/>
        <v>1922.</v>
      </c>
      <c r="B2015" s="71" t="s">
        <v>1888</v>
      </c>
      <c r="C2015" s="52">
        <v>1989</v>
      </c>
      <c r="D2015" s="143" t="s">
        <v>3015</v>
      </c>
      <c r="E2015" s="143" t="s">
        <v>3024</v>
      </c>
      <c r="F2015" s="52">
        <v>2</v>
      </c>
      <c r="G2015" s="52">
        <v>2</v>
      </c>
      <c r="H2015" s="145">
        <v>989.7</v>
      </c>
      <c r="I2015" s="145">
        <v>908.1</v>
      </c>
      <c r="J2015" s="145">
        <v>908.1</v>
      </c>
      <c r="K2015" s="3">
        <v>23</v>
      </c>
      <c r="L2015" s="145">
        <f t="shared" si="539"/>
        <v>6093630</v>
      </c>
      <c r="M2015" s="145"/>
      <c r="N2015" s="145"/>
      <c r="O2015" s="145"/>
      <c r="P2015" s="145">
        <f t="shared" si="540"/>
        <v>6093630</v>
      </c>
      <c r="Q2015" s="145"/>
      <c r="R2015" s="3"/>
      <c r="S2015" s="145"/>
      <c r="T2015" s="145">
        <v>810</v>
      </c>
      <c r="U2015" s="145">
        <f>T2015*7523</f>
        <v>6093630</v>
      </c>
      <c r="V2015" s="145"/>
      <c r="W2015" s="145"/>
      <c r="X2015" s="145"/>
      <c r="Y2015" s="145"/>
      <c r="Z2015" s="145"/>
      <c r="AA2015" s="145"/>
      <c r="AB2015" s="145"/>
      <c r="AC2015" s="145"/>
      <c r="AD2015" s="145"/>
      <c r="AE2015" s="145"/>
      <c r="AF2015" s="35">
        <v>2025</v>
      </c>
      <c r="AG2015" s="259"/>
      <c r="AH2015" s="29">
        <v>1922</v>
      </c>
      <c r="AI2015" s="29" t="s">
        <v>155</v>
      </c>
      <c r="AJ2015" s="29" t="str">
        <f t="shared" si="536"/>
        <v>1922.</v>
      </c>
      <c r="AL2015" s="29"/>
    </row>
    <row r="2016" spans="1:38" ht="22.5" customHeight="1" x14ac:dyDescent="0.25">
      <c r="A2016" s="143" t="str">
        <f t="shared" si="535"/>
        <v>1923.</v>
      </c>
      <c r="B2016" s="54" t="s">
        <v>938</v>
      </c>
      <c r="C2016" s="99">
        <v>1995</v>
      </c>
      <c r="D2016" s="220" t="s">
        <v>3015</v>
      </c>
      <c r="E2016" s="143" t="s">
        <v>3017</v>
      </c>
      <c r="F2016" s="52">
        <v>2</v>
      </c>
      <c r="G2016" s="52">
        <v>2</v>
      </c>
      <c r="H2016" s="145">
        <v>683.77</v>
      </c>
      <c r="I2016" s="145">
        <v>608.1</v>
      </c>
      <c r="J2016" s="43">
        <v>608.1</v>
      </c>
      <c r="K2016" s="35">
        <v>29</v>
      </c>
      <c r="L2016" s="145">
        <f t="shared" si="539"/>
        <v>994380</v>
      </c>
      <c r="M2016" s="1"/>
      <c r="N2016" s="1"/>
      <c r="O2016" s="1"/>
      <c r="P2016" s="145">
        <f t="shared" si="540"/>
        <v>994380</v>
      </c>
      <c r="Q2016" s="145">
        <f>431340+563040</f>
        <v>994380</v>
      </c>
      <c r="R2016" s="3"/>
      <c r="S2016" s="145"/>
      <c r="T2016" s="145"/>
      <c r="U2016" s="145"/>
      <c r="V2016" s="145"/>
      <c r="W2016" s="145"/>
      <c r="X2016" s="145"/>
      <c r="Y2016" s="145"/>
      <c r="Z2016" s="145"/>
      <c r="AA2016" s="145"/>
      <c r="AB2016" s="145"/>
      <c r="AC2016" s="145"/>
      <c r="AD2016" s="145"/>
      <c r="AE2016" s="145"/>
      <c r="AF2016" s="35">
        <v>2025</v>
      </c>
      <c r="AG2016" s="259"/>
      <c r="AH2016" s="29">
        <v>1923</v>
      </c>
      <c r="AI2016" s="29" t="s">
        <v>155</v>
      </c>
      <c r="AJ2016" s="29" t="str">
        <f t="shared" si="536"/>
        <v>1923.</v>
      </c>
      <c r="AL2016" s="29"/>
    </row>
    <row r="2017" spans="1:38" ht="22.5" customHeight="1" x14ac:dyDescent="0.25">
      <c r="A2017" s="143" t="str">
        <f t="shared" si="535"/>
        <v>1924.</v>
      </c>
      <c r="B2017" s="71" t="s">
        <v>1382</v>
      </c>
      <c r="C2017" s="52">
        <v>1973</v>
      </c>
      <c r="D2017" s="220" t="s">
        <v>3015</v>
      </c>
      <c r="E2017" s="143" t="s">
        <v>3017</v>
      </c>
      <c r="F2017" s="52">
        <v>2</v>
      </c>
      <c r="G2017" s="52">
        <v>3</v>
      </c>
      <c r="H2017" s="145">
        <v>1967.8</v>
      </c>
      <c r="I2017" s="145">
        <v>856.2</v>
      </c>
      <c r="J2017" s="145">
        <v>856.2</v>
      </c>
      <c r="K2017" s="3">
        <v>34</v>
      </c>
      <c r="L2017" s="6">
        <f>Q2017+S2017+U2017+W2017+Y2017+AA2017+AD2017+AE2017</f>
        <v>469200</v>
      </c>
      <c r="M2017" s="40"/>
      <c r="N2017" s="1"/>
      <c r="O2017" s="1"/>
      <c r="P2017" s="145">
        <f>L2017</f>
        <v>469200</v>
      </c>
      <c r="Q2017" s="6">
        <v>469200</v>
      </c>
      <c r="R2017" s="101"/>
      <c r="S2017" s="6"/>
      <c r="T2017" s="6"/>
      <c r="U2017" s="6"/>
      <c r="V2017" s="6"/>
      <c r="W2017" s="6"/>
      <c r="X2017" s="6"/>
      <c r="Y2017" s="6"/>
      <c r="Z2017" s="6"/>
      <c r="AA2017" s="6"/>
      <c r="AB2017" s="145"/>
      <c r="AC2017" s="145"/>
      <c r="AD2017" s="145"/>
      <c r="AE2017" s="6"/>
      <c r="AF2017" s="35">
        <v>2025</v>
      </c>
      <c r="AG2017" s="256"/>
      <c r="AH2017" s="29">
        <v>1924</v>
      </c>
      <c r="AI2017" s="29" t="s">
        <v>155</v>
      </c>
      <c r="AJ2017" s="29" t="str">
        <f t="shared" si="536"/>
        <v>1924.</v>
      </c>
      <c r="AL2017" s="29"/>
    </row>
    <row r="2018" spans="1:38" ht="22.5" customHeight="1" x14ac:dyDescent="0.25">
      <c r="A2018" s="143" t="str">
        <f t="shared" si="535"/>
        <v>1925.</v>
      </c>
      <c r="B2018" s="71" t="s">
        <v>1387</v>
      </c>
      <c r="C2018" s="99">
        <v>1958</v>
      </c>
      <c r="D2018" s="220" t="s">
        <v>3015</v>
      </c>
      <c r="E2018" s="143" t="s">
        <v>3017</v>
      </c>
      <c r="F2018" s="52">
        <v>2</v>
      </c>
      <c r="G2018" s="52">
        <v>2</v>
      </c>
      <c r="H2018" s="145">
        <v>776.5</v>
      </c>
      <c r="I2018" s="145">
        <v>684.9</v>
      </c>
      <c r="J2018" s="43">
        <v>684.9</v>
      </c>
      <c r="K2018" s="35">
        <v>28</v>
      </c>
      <c r="L2018" s="6">
        <f>Q2018+S2018+U2018+W2018+Y2018+AA2018+AD2018+AE2018</f>
        <v>252642</v>
      </c>
      <c r="M2018" s="40"/>
      <c r="N2018" s="1"/>
      <c r="O2018" s="1"/>
      <c r="P2018" s="145">
        <f>L2018</f>
        <v>252642</v>
      </c>
      <c r="Q2018" s="6">
        <v>252642</v>
      </c>
      <c r="R2018" s="101"/>
      <c r="S2018" s="6"/>
      <c r="T2018" s="6"/>
      <c r="U2018" s="6"/>
      <c r="V2018" s="6"/>
      <c r="W2018" s="6"/>
      <c r="X2018" s="6"/>
      <c r="Y2018" s="6"/>
      <c r="Z2018" s="6"/>
      <c r="AA2018" s="6"/>
      <c r="AB2018" s="145"/>
      <c r="AC2018" s="145"/>
      <c r="AD2018" s="6"/>
      <c r="AE2018" s="6"/>
      <c r="AF2018" s="35">
        <v>2025</v>
      </c>
      <c r="AG2018" s="256"/>
      <c r="AH2018" s="29">
        <v>1925</v>
      </c>
      <c r="AI2018" s="29" t="s">
        <v>155</v>
      </c>
      <c r="AJ2018" s="29" t="str">
        <f t="shared" si="536"/>
        <v>1925.</v>
      </c>
      <c r="AL2018" s="29"/>
    </row>
    <row r="2019" spans="1:38" ht="22.5" customHeight="1" x14ac:dyDescent="0.25">
      <c r="A2019" s="143" t="str">
        <f t="shared" si="535"/>
        <v>1926.</v>
      </c>
      <c r="B2019" s="54" t="s">
        <v>939</v>
      </c>
      <c r="C2019" s="99">
        <v>1959</v>
      </c>
      <c r="D2019" s="220" t="s">
        <v>3015</v>
      </c>
      <c r="E2019" s="143" t="s">
        <v>3017</v>
      </c>
      <c r="F2019" s="52">
        <v>2</v>
      </c>
      <c r="G2019" s="52">
        <v>2</v>
      </c>
      <c r="H2019" s="145">
        <v>780.6</v>
      </c>
      <c r="I2019" s="145">
        <v>692.4</v>
      </c>
      <c r="J2019" s="43">
        <v>692.4</v>
      </c>
      <c r="K2019" s="35">
        <v>27</v>
      </c>
      <c r="L2019" s="145">
        <f t="shared" ref="L2019:L2022" si="541">Q2019+S2019+U2019+W2019+Y2019+AA2019+AD2019+AE2019</f>
        <v>185770</v>
      </c>
      <c r="M2019" s="1"/>
      <c r="N2019" s="1"/>
      <c r="O2019" s="1"/>
      <c r="P2019" s="145">
        <f t="shared" ref="P2019:P2022" si="542">L2019</f>
        <v>185770</v>
      </c>
      <c r="Q2019" s="145">
        <v>185770</v>
      </c>
      <c r="R2019" s="3"/>
      <c r="S2019" s="145"/>
      <c r="T2019" s="145"/>
      <c r="U2019" s="145"/>
      <c r="V2019" s="145"/>
      <c r="W2019" s="145"/>
      <c r="X2019" s="145"/>
      <c r="Y2019" s="145"/>
      <c r="Z2019" s="145"/>
      <c r="AA2019" s="145"/>
      <c r="AB2019" s="145"/>
      <c r="AC2019" s="145"/>
      <c r="AD2019" s="145"/>
      <c r="AE2019" s="145"/>
      <c r="AF2019" s="35">
        <v>2025</v>
      </c>
      <c r="AG2019" s="259"/>
      <c r="AH2019" s="29">
        <v>1926</v>
      </c>
      <c r="AI2019" s="29" t="s">
        <v>155</v>
      </c>
      <c r="AJ2019" s="29" t="str">
        <f t="shared" si="536"/>
        <v>1926.</v>
      </c>
      <c r="AL2019" s="29"/>
    </row>
    <row r="2020" spans="1:38" ht="22.5" customHeight="1" x14ac:dyDescent="0.25">
      <c r="A2020" s="143" t="str">
        <f t="shared" si="535"/>
        <v>1927.</v>
      </c>
      <c r="B2020" s="247" t="s">
        <v>120</v>
      </c>
      <c r="C2020" s="52">
        <v>1990</v>
      </c>
      <c r="D2020" s="143" t="s">
        <v>3015</v>
      </c>
      <c r="E2020" s="143" t="s">
        <v>3017</v>
      </c>
      <c r="F2020" s="52">
        <v>2</v>
      </c>
      <c r="G2020" s="52">
        <v>3</v>
      </c>
      <c r="H2020" s="4">
        <v>952.5</v>
      </c>
      <c r="I2020" s="145">
        <v>805.5</v>
      </c>
      <c r="J2020" s="4">
        <v>805.5</v>
      </c>
      <c r="K2020" s="5">
        <v>32</v>
      </c>
      <c r="L2020" s="6">
        <f t="shared" si="541"/>
        <v>500150</v>
      </c>
      <c r="M2020" s="40"/>
      <c r="N2020" s="1"/>
      <c r="O2020" s="1"/>
      <c r="P2020" s="145">
        <f t="shared" si="542"/>
        <v>500150</v>
      </c>
      <c r="Q2020" s="6">
        <v>500150</v>
      </c>
      <c r="R2020" s="101"/>
      <c r="S2020" s="145"/>
      <c r="T2020" s="6"/>
      <c r="U2020" s="6"/>
      <c r="V2020" s="6"/>
      <c r="W2020" s="6"/>
      <c r="X2020" s="6"/>
      <c r="Y2020" s="6"/>
      <c r="Z2020" s="6"/>
      <c r="AA2020" s="6"/>
      <c r="AB2020" s="145"/>
      <c r="AC2020" s="145"/>
      <c r="AD2020" s="6"/>
      <c r="AE2020" s="6"/>
      <c r="AF2020" s="35">
        <v>2025</v>
      </c>
      <c r="AG2020" s="256"/>
      <c r="AH2020" s="29">
        <v>1927</v>
      </c>
      <c r="AI2020" s="29" t="s">
        <v>155</v>
      </c>
      <c r="AJ2020" s="29" t="str">
        <f t="shared" si="536"/>
        <v>1927.</v>
      </c>
      <c r="AL2020" s="29"/>
    </row>
    <row r="2021" spans="1:38" ht="22.5" customHeight="1" x14ac:dyDescent="0.25">
      <c r="A2021" s="143" t="str">
        <f t="shared" si="535"/>
        <v>1928.</v>
      </c>
      <c r="B2021" s="54" t="s">
        <v>937</v>
      </c>
      <c r="C2021" s="99">
        <v>1935</v>
      </c>
      <c r="D2021" s="220" t="s">
        <v>3015</v>
      </c>
      <c r="E2021" s="143" t="s">
        <v>3018</v>
      </c>
      <c r="F2021" s="52">
        <v>2</v>
      </c>
      <c r="G2021" s="52">
        <v>1</v>
      </c>
      <c r="H2021" s="145">
        <v>521.5</v>
      </c>
      <c r="I2021" s="145">
        <v>459.9</v>
      </c>
      <c r="J2021" s="43">
        <v>459.9</v>
      </c>
      <c r="K2021" s="35">
        <v>15</v>
      </c>
      <c r="L2021" s="145">
        <f t="shared" si="541"/>
        <v>217208</v>
      </c>
      <c r="M2021" s="1"/>
      <c r="N2021" s="1"/>
      <c r="O2021" s="1"/>
      <c r="P2021" s="145">
        <f t="shared" si="542"/>
        <v>217208</v>
      </c>
      <c r="Q2021" s="145">
        <v>217208</v>
      </c>
      <c r="R2021" s="3"/>
      <c r="S2021" s="145"/>
      <c r="T2021" s="145"/>
      <c r="U2021" s="145"/>
      <c r="V2021" s="145"/>
      <c r="W2021" s="145"/>
      <c r="X2021" s="145"/>
      <c r="Y2021" s="145"/>
      <c r="Z2021" s="145"/>
      <c r="AA2021" s="145"/>
      <c r="AB2021" s="145"/>
      <c r="AC2021" s="145"/>
      <c r="AD2021" s="145"/>
      <c r="AE2021" s="145"/>
      <c r="AF2021" s="35">
        <v>2025</v>
      </c>
      <c r="AG2021" s="259"/>
      <c r="AH2021" s="29">
        <v>1928</v>
      </c>
      <c r="AI2021" s="29" t="s">
        <v>155</v>
      </c>
      <c r="AJ2021" s="29" t="str">
        <f t="shared" si="536"/>
        <v>1928.</v>
      </c>
      <c r="AL2021" s="29"/>
    </row>
    <row r="2022" spans="1:38" ht="22.5" customHeight="1" x14ac:dyDescent="0.25">
      <c r="A2022" s="143" t="str">
        <f t="shared" si="535"/>
        <v>1929.</v>
      </c>
      <c r="B2022" s="71" t="s">
        <v>1384</v>
      </c>
      <c r="C2022" s="52">
        <v>1948</v>
      </c>
      <c r="D2022" s="143" t="s">
        <v>3015</v>
      </c>
      <c r="E2022" s="143" t="s">
        <v>3018</v>
      </c>
      <c r="F2022" s="52">
        <v>2</v>
      </c>
      <c r="G2022" s="52">
        <v>1</v>
      </c>
      <c r="H2022" s="4">
        <v>413.2</v>
      </c>
      <c r="I2022" s="4">
        <v>289.89999999999998</v>
      </c>
      <c r="J2022" s="4">
        <v>289.89999999999998</v>
      </c>
      <c r="K2022" s="5">
        <v>10</v>
      </c>
      <c r="L2022" s="145">
        <f t="shared" si="541"/>
        <v>1167560</v>
      </c>
      <c r="M2022" s="145"/>
      <c r="N2022" s="145"/>
      <c r="O2022" s="145"/>
      <c r="P2022" s="145">
        <f t="shared" si="542"/>
        <v>1167560</v>
      </c>
      <c r="Q2022" s="145"/>
      <c r="R2022" s="3"/>
      <c r="S2022" s="145"/>
      <c r="T2022" s="145"/>
      <c r="U2022" s="145"/>
      <c r="V2022" s="145"/>
      <c r="W2022" s="145"/>
      <c r="X2022" s="145">
        <v>340</v>
      </c>
      <c r="Y2022" s="145">
        <f>X2022*3434</f>
        <v>1167560</v>
      </c>
      <c r="Z2022" s="145"/>
      <c r="AA2022" s="145"/>
      <c r="AB2022" s="145"/>
      <c r="AC2022" s="145"/>
      <c r="AD2022" s="145"/>
      <c r="AE2022" s="145"/>
      <c r="AF2022" s="35">
        <v>2025</v>
      </c>
      <c r="AG2022" s="259"/>
      <c r="AH2022" s="29">
        <v>1929</v>
      </c>
      <c r="AI2022" s="29" t="s">
        <v>155</v>
      </c>
      <c r="AJ2022" s="29" t="str">
        <f t="shared" si="536"/>
        <v>1929.</v>
      </c>
      <c r="AL2022" s="29"/>
    </row>
    <row r="2023" spans="1:38" ht="22.5" customHeight="1" x14ac:dyDescent="0.25">
      <c r="A2023" s="143" t="str">
        <f t="shared" si="535"/>
        <v>1930.</v>
      </c>
      <c r="B2023" s="71" t="s">
        <v>1385</v>
      </c>
      <c r="C2023" s="99">
        <v>1958</v>
      </c>
      <c r="D2023" s="220" t="s">
        <v>3015</v>
      </c>
      <c r="E2023" s="143" t="s">
        <v>3017</v>
      </c>
      <c r="F2023" s="52">
        <v>2</v>
      </c>
      <c r="G2023" s="52">
        <v>2</v>
      </c>
      <c r="H2023" s="145">
        <v>759.7</v>
      </c>
      <c r="I2023" s="145">
        <v>672.7</v>
      </c>
      <c r="J2023" s="43">
        <v>672.7</v>
      </c>
      <c r="K2023" s="35">
        <v>22</v>
      </c>
      <c r="L2023" s="6">
        <f>Q2023+S2023+U2023+W2023+Y2023+AA2023+AD2023+AE2023</f>
        <v>215670</v>
      </c>
      <c r="M2023" s="40"/>
      <c r="N2023" s="1"/>
      <c r="O2023" s="1"/>
      <c r="P2023" s="145">
        <f>L2023</f>
        <v>215670</v>
      </c>
      <c r="Q2023" s="6">
        <v>215670</v>
      </c>
      <c r="R2023" s="101"/>
      <c r="S2023" s="6"/>
      <c r="T2023" s="6"/>
      <c r="U2023" s="6"/>
      <c r="V2023" s="6"/>
      <c r="W2023" s="6"/>
      <c r="X2023" s="6"/>
      <c r="Y2023" s="6"/>
      <c r="Z2023" s="6"/>
      <c r="AA2023" s="6"/>
      <c r="AB2023" s="145"/>
      <c r="AC2023" s="145"/>
      <c r="AD2023" s="6"/>
      <c r="AE2023" s="6"/>
      <c r="AF2023" s="35">
        <v>2025</v>
      </c>
      <c r="AG2023" s="256"/>
      <c r="AH2023" s="29">
        <v>1930</v>
      </c>
      <c r="AI2023" s="29" t="s">
        <v>155</v>
      </c>
      <c r="AJ2023" s="29" t="str">
        <f t="shared" si="536"/>
        <v>1930.</v>
      </c>
      <c r="AL2023" s="29"/>
    </row>
    <row r="2024" spans="1:38" ht="22.5" customHeight="1" x14ac:dyDescent="0.25">
      <c r="A2024" s="143" t="str">
        <f t="shared" si="535"/>
        <v>1931.</v>
      </c>
      <c r="B2024" s="54" t="s">
        <v>940</v>
      </c>
      <c r="C2024" s="99">
        <v>1960</v>
      </c>
      <c r="D2024" s="220" t="s">
        <v>3015</v>
      </c>
      <c r="E2024" s="143" t="s">
        <v>3018</v>
      </c>
      <c r="F2024" s="52">
        <v>2</v>
      </c>
      <c r="G2024" s="52">
        <v>1</v>
      </c>
      <c r="H2024" s="145">
        <v>387</v>
      </c>
      <c r="I2024" s="145">
        <v>355.7</v>
      </c>
      <c r="J2024" s="43">
        <v>355.7</v>
      </c>
      <c r="K2024" s="35">
        <v>17</v>
      </c>
      <c r="L2024" s="145">
        <f t="shared" ref="L2024:L2034" si="543">Q2024+S2024+U2024+W2024+Y2024+AA2024+AD2024+AE2024</f>
        <v>97172</v>
      </c>
      <c r="M2024" s="1"/>
      <c r="N2024" s="1"/>
      <c r="O2024" s="1"/>
      <c r="P2024" s="145">
        <f t="shared" ref="P2024:P2034" si="544">L2024</f>
        <v>97172</v>
      </c>
      <c r="Q2024" s="145">
        <v>97172</v>
      </c>
      <c r="R2024" s="3"/>
      <c r="S2024" s="145"/>
      <c r="T2024" s="145"/>
      <c r="U2024" s="145"/>
      <c r="V2024" s="145"/>
      <c r="W2024" s="145"/>
      <c r="X2024" s="145"/>
      <c r="Y2024" s="145"/>
      <c r="Z2024" s="145"/>
      <c r="AA2024" s="145"/>
      <c r="AB2024" s="145"/>
      <c r="AC2024" s="145"/>
      <c r="AD2024" s="145"/>
      <c r="AE2024" s="145"/>
      <c r="AF2024" s="35">
        <v>2025</v>
      </c>
      <c r="AG2024" s="259"/>
      <c r="AH2024" s="29">
        <v>1931</v>
      </c>
      <c r="AI2024" s="29" t="s">
        <v>155</v>
      </c>
      <c r="AJ2024" s="29" t="str">
        <f t="shared" si="536"/>
        <v>1931.</v>
      </c>
      <c r="AL2024" s="29"/>
    </row>
    <row r="2025" spans="1:38" ht="22.5" customHeight="1" x14ac:dyDescent="0.25">
      <c r="A2025" s="143" t="str">
        <f t="shared" si="535"/>
        <v>1932.</v>
      </c>
      <c r="B2025" s="54" t="s">
        <v>941</v>
      </c>
      <c r="C2025" s="99">
        <v>1966</v>
      </c>
      <c r="D2025" s="220" t="s">
        <v>3015</v>
      </c>
      <c r="E2025" s="143" t="s">
        <v>3017</v>
      </c>
      <c r="F2025" s="52">
        <v>2</v>
      </c>
      <c r="G2025" s="52">
        <v>2</v>
      </c>
      <c r="H2025" s="145">
        <v>527.5</v>
      </c>
      <c r="I2025" s="145">
        <v>464.5</v>
      </c>
      <c r="J2025" s="43">
        <v>464.5</v>
      </c>
      <c r="K2025" s="35">
        <v>20</v>
      </c>
      <c r="L2025" s="145">
        <f t="shared" si="543"/>
        <v>736542</v>
      </c>
      <c r="M2025" s="1"/>
      <c r="N2025" s="1"/>
      <c r="O2025" s="1"/>
      <c r="P2025" s="145">
        <f t="shared" si="544"/>
        <v>736542</v>
      </c>
      <c r="Q2025" s="145">
        <f>314262+422280</f>
        <v>736542</v>
      </c>
      <c r="R2025" s="3"/>
      <c r="S2025" s="145"/>
      <c r="T2025" s="145"/>
      <c r="U2025" s="145"/>
      <c r="V2025" s="145"/>
      <c r="W2025" s="145"/>
      <c r="X2025" s="145"/>
      <c r="Y2025" s="145"/>
      <c r="Z2025" s="145"/>
      <c r="AA2025" s="145"/>
      <c r="AB2025" s="145"/>
      <c r="AC2025" s="145"/>
      <c r="AD2025" s="145"/>
      <c r="AE2025" s="145"/>
      <c r="AF2025" s="35">
        <v>2025</v>
      </c>
      <c r="AG2025" s="259"/>
      <c r="AH2025" s="29">
        <v>1932</v>
      </c>
      <c r="AI2025" s="29" t="s">
        <v>155</v>
      </c>
      <c r="AJ2025" s="29" t="str">
        <f t="shared" si="536"/>
        <v>1932.</v>
      </c>
      <c r="AL2025" s="29"/>
    </row>
    <row r="2026" spans="1:38" ht="22.5" customHeight="1" x14ac:dyDescent="0.25">
      <c r="A2026" s="143" t="str">
        <f t="shared" si="535"/>
        <v>1933.</v>
      </c>
      <c r="B2026" s="71" t="s">
        <v>1380</v>
      </c>
      <c r="C2026" s="99">
        <v>1968</v>
      </c>
      <c r="D2026" s="220" t="s">
        <v>3015</v>
      </c>
      <c r="E2026" s="143" t="s">
        <v>3017</v>
      </c>
      <c r="F2026" s="52">
        <v>2</v>
      </c>
      <c r="G2026" s="52">
        <v>1</v>
      </c>
      <c r="H2026" s="145">
        <v>356.5</v>
      </c>
      <c r="I2026" s="145">
        <v>331</v>
      </c>
      <c r="J2026" s="43">
        <v>331</v>
      </c>
      <c r="K2026" s="35">
        <v>10</v>
      </c>
      <c r="L2026" s="145">
        <f t="shared" si="543"/>
        <v>102888</v>
      </c>
      <c r="M2026" s="145"/>
      <c r="N2026" s="145"/>
      <c r="O2026" s="145"/>
      <c r="P2026" s="145">
        <f t="shared" si="544"/>
        <v>102888</v>
      </c>
      <c r="Q2026" s="145">
        <v>102888</v>
      </c>
      <c r="R2026" s="3"/>
      <c r="S2026" s="145"/>
      <c r="T2026" s="145"/>
      <c r="U2026" s="145"/>
      <c r="V2026" s="145"/>
      <c r="W2026" s="145"/>
      <c r="X2026" s="145"/>
      <c r="Y2026" s="145"/>
      <c r="Z2026" s="145"/>
      <c r="AA2026" s="145"/>
      <c r="AB2026" s="145"/>
      <c r="AC2026" s="145"/>
      <c r="AD2026" s="145"/>
      <c r="AE2026" s="145"/>
      <c r="AF2026" s="35">
        <v>2025</v>
      </c>
      <c r="AG2026" s="38"/>
      <c r="AH2026" s="29">
        <v>1933</v>
      </c>
      <c r="AI2026" s="29" t="s">
        <v>155</v>
      </c>
      <c r="AJ2026" s="29" t="str">
        <f t="shared" si="536"/>
        <v>1933.</v>
      </c>
      <c r="AL2026" s="29"/>
    </row>
    <row r="2027" spans="1:38" ht="22.5" customHeight="1" x14ac:dyDescent="0.25">
      <c r="A2027" s="143" t="str">
        <f t="shared" si="535"/>
        <v>1934.</v>
      </c>
      <c r="B2027" s="247" t="s">
        <v>1146</v>
      </c>
      <c r="C2027" s="52">
        <v>1968</v>
      </c>
      <c r="D2027" s="143" t="s">
        <v>3015</v>
      </c>
      <c r="E2027" s="143" t="s">
        <v>3017</v>
      </c>
      <c r="F2027" s="52">
        <v>2</v>
      </c>
      <c r="G2027" s="52">
        <v>1</v>
      </c>
      <c r="H2027" s="4">
        <v>411.8</v>
      </c>
      <c r="I2027" s="145">
        <v>365</v>
      </c>
      <c r="J2027" s="4">
        <v>365</v>
      </c>
      <c r="K2027" s="5">
        <v>15</v>
      </c>
      <c r="L2027" s="6">
        <f t="shared" si="543"/>
        <v>385830</v>
      </c>
      <c r="M2027" s="40"/>
      <c r="N2027" s="1"/>
      <c r="O2027" s="1"/>
      <c r="P2027" s="145">
        <f t="shared" si="544"/>
        <v>385830</v>
      </c>
      <c r="Q2027" s="6">
        <v>385830</v>
      </c>
      <c r="R2027" s="101"/>
      <c r="S2027" s="6"/>
      <c r="T2027" s="6"/>
      <c r="U2027" s="6"/>
      <c r="V2027" s="6"/>
      <c r="W2027" s="6"/>
      <c r="X2027" s="6"/>
      <c r="Y2027" s="6"/>
      <c r="Z2027" s="6"/>
      <c r="AA2027" s="6"/>
      <c r="AB2027" s="145"/>
      <c r="AC2027" s="145"/>
      <c r="AD2027" s="6"/>
      <c r="AE2027" s="6"/>
      <c r="AF2027" s="35">
        <v>2025</v>
      </c>
      <c r="AG2027" s="256"/>
      <c r="AH2027" s="29">
        <v>1934</v>
      </c>
      <c r="AI2027" s="29" t="s">
        <v>155</v>
      </c>
      <c r="AJ2027" s="29" t="str">
        <f t="shared" si="536"/>
        <v>1934.</v>
      </c>
      <c r="AL2027" s="29"/>
    </row>
    <row r="2028" spans="1:38" ht="22.5" customHeight="1" x14ac:dyDescent="0.25">
      <c r="A2028" s="143" t="str">
        <f t="shared" si="535"/>
        <v>1935.</v>
      </c>
      <c r="B2028" s="247" t="s">
        <v>781</v>
      </c>
      <c r="C2028" s="52">
        <v>1970</v>
      </c>
      <c r="D2028" s="143" t="s">
        <v>3015</v>
      </c>
      <c r="E2028" s="143" t="s">
        <v>3017</v>
      </c>
      <c r="F2028" s="52">
        <v>2</v>
      </c>
      <c r="G2028" s="52">
        <v>3</v>
      </c>
      <c r="H2028" s="4">
        <v>1955.3</v>
      </c>
      <c r="I2028" s="145">
        <v>896</v>
      </c>
      <c r="J2028" s="4">
        <v>896</v>
      </c>
      <c r="K2028" s="5">
        <v>47</v>
      </c>
      <c r="L2028" s="6">
        <f t="shared" si="543"/>
        <v>422280</v>
      </c>
      <c r="M2028" s="40"/>
      <c r="N2028" s="1"/>
      <c r="O2028" s="1"/>
      <c r="P2028" s="145">
        <f t="shared" si="544"/>
        <v>422280</v>
      </c>
      <c r="Q2028" s="145">
        <v>422280</v>
      </c>
      <c r="R2028" s="101"/>
      <c r="S2028" s="6"/>
      <c r="T2028" s="6"/>
      <c r="U2028" s="6"/>
      <c r="V2028" s="6"/>
      <c r="W2028" s="6"/>
      <c r="X2028" s="6"/>
      <c r="Y2028" s="6"/>
      <c r="Z2028" s="6"/>
      <c r="AA2028" s="6"/>
      <c r="AB2028" s="145"/>
      <c r="AC2028" s="145"/>
      <c r="AD2028" s="6"/>
      <c r="AE2028" s="6"/>
      <c r="AF2028" s="35">
        <v>2025</v>
      </c>
      <c r="AG2028" s="256"/>
      <c r="AH2028" s="29">
        <v>1935</v>
      </c>
      <c r="AI2028" s="29" t="s">
        <v>155</v>
      </c>
      <c r="AJ2028" s="29" t="str">
        <f t="shared" si="536"/>
        <v>1935.</v>
      </c>
      <c r="AL2028" s="29"/>
    </row>
    <row r="2029" spans="1:38" ht="22.5" customHeight="1" x14ac:dyDescent="0.25">
      <c r="A2029" s="143" t="str">
        <f t="shared" si="535"/>
        <v>1936.</v>
      </c>
      <c r="B2029" s="247" t="s">
        <v>932</v>
      </c>
      <c r="C2029" s="52">
        <v>2009</v>
      </c>
      <c r="D2029" s="220" t="s">
        <v>3015</v>
      </c>
      <c r="E2029" s="143" t="s">
        <v>3017</v>
      </c>
      <c r="F2029" s="52">
        <v>2</v>
      </c>
      <c r="G2029" s="52">
        <v>1</v>
      </c>
      <c r="H2029" s="145">
        <v>381.8</v>
      </c>
      <c r="I2029" s="145">
        <v>200</v>
      </c>
      <c r="J2029" s="145">
        <v>200</v>
      </c>
      <c r="K2029" s="3">
        <v>14</v>
      </c>
      <c r="L2029" s="145">
        <f t="shared" si="543"/>
        <v>2765610</v>
      </c>
      <c r="M2029" s="145"/>
      <c r="N2029" s="145"/>
      <c r="O2029" s="145"/>
      <c r="P2029" s="145">
        <f t="shared" si="544"/>
        <v>2765610</v>
      </c>
      <c r="Q2029" s="145">
        <f>1498770+1266840</f>
        <v>2765610</v>
      </c>
      <c r="R2029" s="3"/>
      <c r="S2029" s="145"/>
      <c r="T2029" s="145"/>
      <c r="U2029" s="145"/>
      <c r="V2029" s="145"/>
      <c r="W2029" s="145"/>
      <c r="X2029" s="145"/>
      <c r="Y2029" s="145"/>
      <c r="Z2029" s="145"/>
      <c r="AA2029" s="145"/>
      <c r="AB2029" s="145"/>
      <c r="AC2029" s="145"/>
      <c r="AD2029" s="145"/>
      <c r="AE2029" s="145"/>
      <c r="AF2029" s="35">
        <v>2025</v>
      </c>
      <c r="AG2029" s="38"/>
      <c r="AH2029" s="29">
        <v>1936</v>
      </c>
      <c r="AI2029" s="29" t="s">
        <v>155</v>
      </c>
      <c r="AJ2029" s="29" t="str">
        <f t="shared" si="536"/>
        <v>1936.</v>
      </c>
      <c r="AL2029" s="29"/>
    </row>
    <row r="2030" spans="1:38" ht="22.5" customHeight="1" x14ac:dyDescent="0.25">
      <c r="A2030" s="143" t="str">
        <f t="shared" si="535"/>
        <v>1937.</v>
      </c>
      <c r="B2030" s="71" t="s">
        <v>1378</v>
      </c>
      <c r="C2030" s="52">
        <v>1934</v>
      </c>
      <c r="D2030" s="143" t="s">
        <v>3015</v>
      </c>
      <c r="E2030" s="143" t="s">
        <v>3018</v>
      </c>
      <c r="F2030" s="52">
        <v>2</v>
      </c>
      <c r="G2030" s="52">
        <v>2</v>
      </c>
      <c r="H2030" s="4">
        <v>519.70000000000005</v>
      </c>
      <c r="I2030" s="4">
        <v>456.9</v>
      </c>
      <c r="J2030" s="4">
        <v>456.9</v>
      </c>
      <c r="K2030" s="5">
        <v>23</v>
      </c>
      <c r="L2030" s="145">
        <f t="shared" si="543"/>
        <v>1105095.2000000002</v>
      </c>
      <c r="M2030" s="145"/>
      <c r="N2030" s="145"/>
      <c r="O2030" s="145"/>
      <c r="P2030" s="145">
        <f t="shared" si="544"/>
        <v>1105095.2000000002</v>
      </c>
      <c r="Q2030" s="145">
        <v>209508</v>
      </c>
      <c r="R2030" s="3"/>
      <c r="S2030" s="145"/>
      <c r="T2030" s="145"/>
      <c r="U2030" s="145"/>
      <c r="V2030" s="145"/>
      <c r="W2030" s="145"/>
      <c r="X2030" s="145">
        <v>260.8</v>
      </c>
      <c r="Y2030" s="145">
        <f>X2030*3434</f>
        <v>895587.20000000007</v>
      </c>
      <c r="Z2030" s="145"/>
      <c r="AA2030" s="145"/>
      <c r="AB2030" s="145"/>
      <c r="AC2030" s="145"/>
      <c r="AD2030" s="145"/>
      <c r="AE2030" s="145"/>
      <c r="AF2030" s="35">
        <v>2025</v>
      </c>
      <c r="AG2030" s="38"/>
      <c r="AH2030" s="29">
        <v>1937</v>
      </c>
      <c r="AI2030" s="29" t="s">
        <v>155</v>
      </c>
      <c r="AJ2030" s="29" t="str">
        <f t="shared" si="536"/>
        <v>1937.</v>
      </c>
      <c r="AL2030" s="29"/>
    </row>
    <row r="2031" spans="1:38" ht="22.5" customHeight="1" x14ac:dyDescent="0.25">
      <c r="A2031" s="143" t="str">
        <f t="shared" si="535"/>
        <v>1938.</v>
      </c>
      <c r="B2031" s="54" t="s">
        <v>1208</v>
      </c>
      <c r="C2031" s="52">
        <v>1934</v>
      </c>
      <c r="D2031" s="220" t="s">
        <v>3015</v>
      </c>
      <c r="E2031" s="143" t="s">
        <v>3018</v>
      </c>
      <c r="F2031" s="52">
        <v>2</v>
      </c>
      <c r="G2031" s="52">
        <v>1</v>
      </c>
      <c r="H2031" s="145">
        <v>260.8</v>
      </c>
      <c r="I2031" s="145">
        <v>236.8</v>
      </c>
      <c r="J2031" s="145">
        <v>236.8</v>
      </c>
      <c r="K2031" s="3">
        <v>9</v>
      </c>
      <c r="L2031" s="6">
        <f t="shared" si="543"/>
        <v>212589</v>
      </c>
      <c r="M2031" s="1"/>
      <c r="N2031" s="1"/>
      <c r="O2031" s="1"/>
      <c r="P2031" s="145">
        <f t="shared" si="544"/>
        <v>212589</v>
      </c>
      <c r="Q2031" s="6">
        <v>212589</v>
      </c>
      <c r="R2031" s="101"/>
      <c r="S2031" s="6"/>
      <c r="T2031" s="6"/>
      <c r="U2031" s="6"/>
      <c r="V2031" s="6"/>
      <c r="W2031" s="6"/>
      <c r="X2031" s="6"/>
      <c r="Y2031" s="6"/>
      <c r="Z2031" s="145"/>
      <c r="AA2031" s="145"/>
      <c r="AB2031" s="145"/>
      <c r="AC2031" s="145"/>
      <c r="AD2031" s="6"/>
      <c r="AE2031" s="6"/>
      <c r="AF2031" s="35">
        <v>2025</v>
      </c>
      <c r="AG2031" s="256"/>
      <c r="AH2031" s="29">
        <v>1938</v>
      </c>
      <c r="AI2031" s="29" t="s">
        <v>155</v>
      </c>
      <c r="AJ2031" s="29" t="str">
        <f t="shared" si="536"/>
        <v>1938.</v>
      </c>
      <c r="AL2031" s="29"/>
    </row>
    <row r="2032" spans="1:38" ht="22.5" customHeight="1" x14ac:dyDescent="0.25">
      <c r="A2032" s="143" t="str">
        <f t="shared" si="535"/>
        <v>1939.</v>
      </c>
      <c r="B2032" s="247" t="s">
        <v>776</v>
      </c>
      <c r="C2032" s="52">
        <v>1964</v>
      </c>
      <c r="D2032" s="143" t="s">
        <v>3015</v>
      </c>
      <c r="E2032" s="143" t="s">
        <v>3016</v>
      </c>
      <c r="F2032" s="52">
        <v>2</v>
      </c>
      <c r="G2032" s="52">
        <v>1</v>
      </c>
      <c r="H2032" s="4">
        <v>342.2</v>
      </c>
      <c r="I2032" s="145">
        <v>210.7</v>
      </c>
      <c r="J2032" s="4">
        <v>210.7</v>
      </c>
      <c r="K2032" s="5">
        <v>6</v>
      </c>
      <c r="L2032" s="6">
        <f t="shared" si="543"/>
        <v>437668</v>
      </c>
      <c r="M2032" s="6"/>
      <c r="N2032" s="6"/>
      <c r="O2032" s="6"/>
      <c r="P2032" s="145">
        <f t="shared" si="544"/>
        <v>437668</v>
      </c>
      <c r="Q2032" s="6"/>
      <c r="R2032" s="101"/>
      <c r="S2032" s="6"/>
      <c r="T2032" s="6"/>
      <c r="U2032" s="6"/>
      <c r="V2032" s="6"/>
      <c r="W2032" s="6"/>
      <c r="X2032" s="6">
        <v>308</v>
      </c>
      <c r="Y2032" s="6">
        <f>X2032*1421</f>
        <v>437668</v>
      </c>
      <c r="Z2032" s="6"/>
      <c r="AA2032" s="6"/>
      <c r="AB2032" s="6"/>
      <c r="AC2032" s="6"/>
      <c r="AD2032" s="145"/>
      <c r="AE2032" s="6"/>
      <c r="AF2032" s="35">
        <v>2025</v>
      </c>
      <c r="AG2032" s="259"/>
      <c r="AH2032" s="29">
        <v>1939</v>
      </c>
      <c r="AI2032" s="29" t="s">
        <v>155</v>
      </c>
      <c r="AJ2032" s="29" t="str">
        <f t="shared" si="536"/>
        <v>1939.</v>
      </c>
      <c r="AL2032" s="29"/>
    </row>
    <row r="2033" spans="1:41" ht="22.5" customHeight="1" x14ac:dyDescent="0.25">
      <c r="A2033" s="143" t="str">
        <f t="shared" si="535"/>
        <v>1940.</v>
      </c>
      <c r="B2033" s="247" t="s">
        <v>777</v>
      </c>
      <c r="C2033" s="52">
        <v>1974</v>
      </c>
      <c r="D2033" s="143" t="s">
        <v>3015</v>
      </c>
      <c r="E2033" s="143" t="s">
        <v>3017</v>
      </c>
      <c r="F2033" s="52">
        <v>2</v>
      </c>
      <c r="G2033" s="52">
        <v>2</v>
      </c>
      <c r="H2033" s="4">
        <v>771.6</v>
      </c>
      <c r="I2033" s="145">
        <v>453.9</v>
      </c>
      <c r="J2033" s="4">
        <v>453.9</v>
      </c>
      <c r="K2033" s="5">
        <v>31</v>
      </c>
      <c r="L2033" s="6">
        <f t="shared" si="543"/>
        <v>1936020</v>
      </c>
      <c r="M2033" s="40"/>
      <c r="N2033" s="1"/>
      <c r="O2033" s="1"/>
      <c r="P2033" s="145">
        <f t="shared" si="544"/>
        <v>1936020</v>
      </c>
      <c r="Q2033" s="6"/>
      <c r="R2033" s="101"/>
      <c r="S2033" s="6"/>
      <c r="T2033" s="6"/>
      <c r="U2033" s="6"/>
      <c r="V2033" s="6"/>
      <c r="W2033" s="6"/>
      <c r="X2033" s="6">
        <v>615</v>
      </c>
      <c r="Y2033" s="6">
        <f>X2033*3148</f>
        <v>1936020</v>
      </c>
      <c r="Z2033" s="6"/>
      <c r="AA2033" s="6"/>
      <c r="AB2033" s="145"/>
      <c r="AC2033" s="145"/>
      <c r="AD2033" s="145"/>
      <c r="AE2033" s="6"/>
      <c r="AF2033" s="35">
        <v>2025</v>
      </c>
      <c r="AG2033" s="259"/>
      <c r="AH2033" s="29">
        <v>1940</v>
      </c>
      <c r="AI2033" s="29" t="s">
        <v>155</v>
      </c>
      <c r="AJ2033" s="29" t="str">
        <f t="shared" si="536"/>
        <v>1940.</v>
      </c>
      <c r="AL2033" s="29"/>
    </row>
    <row r="2034" spans="1:41" s="28" customFormat="1" ht="22.5" customHeight="1" x14ac:dyDescent="0.25">
      <c r="A2034" s="143" t="str">
        <f t="shared" si="535"/>
        <v>1941.</v>
      </c>
      <c r="B2034" s="149" t="s">
        <v>2721</v>
      </c>
      <c r="C2034" s="143">
        <v>1952</v>
      </c>
      <c r="D2034" s="143" t="s">
        <v>3015</v>
      </c>
      <c r="E2034" s="143" t="s">
        <v>3018</v>
      </c>
      <c r="F2034" s="52">
        <v>2</v>
      </c>
      <c r="G2034" s="52">
        <v>1</v>
      </c>
      <c r="H2034" s="4">
        <v>337.9</v>
      </c>
      <c r="I2034" s="145">
        <v>286.8</v>
      </c>
      <c r="J2034" s="4">
        <v>286.8</v>
      </c>
      <c r="K2034" s="5">
        <v>7</v>
      </c>
      <c r="L2034" s="6">
        <f t="shared" si="543"/>
        <v>1130584.3999999999</v>
      </c>
      <c r="M2034" s="40"/>
      <c r="N2034" s="1"/>
      <c r="O2034" s="1"/>
      <c r="P2034" s="145">
        <f t="shared" si="544"/>
        <v>1130584.3999999999</v>
      </c>
      <c r="Q2034" s="145">
        <v>91456</v>
      </c>
      <c r="R2034" s="101"/>
      <c r="S2034" s="6"/>
      <c r="T2034" s="6"/>
      <c r="U2034" s="6"/>
      <c r="V2034" s="6"/>
      <c r="W2034" s="6"/>
      <c r="X2034" s="6">
        <v>302.60000000000002</v>
      </c>
      <c r="Y2034" s="6">
        <f>X2034*3434</f>
        <v>1039128.4</v>
      </c>
      <c r="Z2034" s="6"/>
      <c r="AA2034" s="6"/>
      <c r="AB2034" s="145"/>
      <c r="AC2034" s="145"/>
      <c r="AD2034" s="145"/>
      <c r="AE2034" s="141"/>
      <c r="AF2034" s="35">
        <v>2025</v>
      </c>
      <c r="AG2034" s="246"/>
      <c r="AH2034" s="29">
        <v>1941</v>
      </c>
      <c r="AI2034" s="29" t="s">
        <v>155</v>
      </c>
      <c r="AJ2034" s="29" t="str">
        <f t="shared" si="536"/>
        <v>1941.</v>
      </c>
      <c r="AK2034" s="106"/>
      <c r="AO2034" s="44"/>
    </row>
    <row r="2035" spans="1:41" ht="22.5" customHeight="1" x14ac:dyDescent="0.25">
      <c r="A2035" s="143" t="str">
        <f t="shared" si="535"/>
        <v>1942.</v>
      </c>
      <c r="B2035" s="247" t="s">
        <v>121</v>
      </c>
      <c r="C2035" s="52">
        <v>1970</v>
      </c>
      <c r="D2035" s="143" t="s">
        <v>3015</v>
      </c>
      <c r="E2035" s="143" t="s">
        <v>3017</v>
      </c>
      <c r="F2035" s="52">
        <v>2</v>
      </c>
      <c r="G2035" s="52">
        <v>3</v>
      </c>
      <c r="H2035" s="4">
        <v>2232.12</v>
      </c>
      <c r="I2035" s="145">
        <v>913.2</v>
      </c>
      <c r="J2035" s="4">
        <v>913.2</v>
      </c>
      <c r="K2035" s="5">
        <v>34</v>
      </c>
      <c r="L2035" s="6">
        <f t="shared" ref="L2035:L2041" si="545">Q2035+S2035+U2035+W2035+Y2035+AA2035+AD2035+AE2035</f>
        <v>564479</v>
      </c>
      <c r="M2035" s="40"/>
      <c r="N2035" s="1"/>
      <c r="O2035" s="1"/>
      <c r="P2035" s="145">
        <f t="shared" ref="P2035:P2041" si="546">L2035</f>
        <v>564479</v>
      </c>
      <c r="Q2035" s="6">
        <v>564479</v>
      </c>
      <c r="R2035" s="101"/>
      <c r="S2035" s="6"/>
      <c r="T2035" s="6"/>
      <c r="U2035" s="6"/>
      <c r="V2035" s="6"/>
      <c r="W2035" s="6"/>
      <c r="X2035" s="6"/>
      <c r="Y2035" s="6"/>
      <c r="Z2035" s="6"/>
      <c r="AA2035" s="6"/>
      <c r="AB2035" s="145"/>
      <c r="AC2035" s="145"/>
      <c r="AD2035" s="145"/>
      <c r="AE2035" s="6"/>
      <c r="AF2035" s="35">
        <v>2025</v>
      </c>
      <c r="AG2035" s="256"/>
      <c r="AH2035" s="29">
        <v>1942</v>
      </c>
      <c r="AI2035" s="29" t="s">
        <v>155</v>
      </c>
      <c r="AJ2035" s="29" t="str">
        <f t="shared" si="536"/>
        <v>1942.</v>
      </c>
      <c r="AL2035" s="29"/>
    </row>
    <row r="2036" spans="1:41" ht="22.5" customHeight="1" x14ac:dyDescent="0.25">
      <c r="A2036" s="143" t="str">
        <f t="shared" si="535"/>
        <v>1943.</v>
      </c>
      <c r="B2036" s="247" t="s">
        <v>930</v>
      </c>
      <c r="C2036" s="52">
        <v>1970</v>
      </c>
      <c r="D2036" s="220" t="s">
        <v>3015</v>
      </c>
      <c r="E2036" s="143" t="s">
        <v>3017</v>
      </c>
      <c r="F2036" s="52">
        <v>2</v>
      </c>
      <c r="G2036" s="52">
        <v>3</v>
      </c>
      <c r="H2036" s="145">
        <v>2201.6</v>
      </c>
      <c r="I2036" s="145">
        <v>915</v>
      </c>
      <c r="J2036" s="145">
        <v>915</v>
      </c>
      <c r="K2036" s="3">
        <v>51</v>
      </c>
      <c r="L2036" s="145">
        <f t="shared" si="545"/>
        <v>564479</v>
      </c>
      <c r="M2036" s="145"/>
      <c r="N2036" s="145"/>
      <c r="O2036" s="145"/>
      <c r="P2036" s="145">
        <f t="shared" si="546"/>
        <v>564479</v>
      </c>
      <c r="Q2036" s="145">
        <v>564479</v>
      </c>
      <c r="R2036" s="3"/>
      <c r="S2036" s="145"/>
      <c r="T2036" s="145"/>
      <c r="U2036" s="145"/>
      <c r="V2036" s="145"/>
      <c r="W2036" s="145"/>
      <c r="X2036" s="145"/>
      <c r="Y2036" s="145"/>
      <c r="Z2036" s="145"/>
      <c r="AA2036" s="145"/>
      <c r="AB2036" s="145"/>
      <c r="AC2036" s="145"/>
      <c r="AD2036" s="145"/>
      <c r="AE2036" s="145"/>
      <c r="AF2036" s="35">
        <v>2025</v>
      </c>
      <c r="AG2036" s="38"/>
      <c r="AH2036" s="29">
        <v>1943</v>
      </c>
      <c r="AI2036" s="29" t="s">
        <v>155</v>
      </c>
      <c r="AJ2036" s="29" t="str">
        <f t="shared" si="536"/>
        <v>1943.</v>
      </c>
      <c r="AL2036" s="29"/>
    </row>
    <row r="2037" spans="1:41" ht="22.5" customHeight="1" x14ac:dyDescent="0.25">
      <c r="A2037" s="143" t="str">
        <f t="shared" si="535"/>
        <v>1944.</v>
      </c>
      <c r="B2037" s="54" t="s">
        <v>936</v>
      </c>
      <c r="C2037" s="99">
        <v>1970</v>
      </c>
      <c r="D2037" s="220" t="s">
        <v>3015</v>
      </c>
      <c r="E2037" s="143" t="s">
        <v>3017</v>
      </c>
      <c r="F2037" s="52">
        <v>2</v>
      </c>
      <c r="G2037" s="52">
        <v>2</v>
      </c>
      <c r="H2037" s="145">
        <v>2244.8000000000002</v>
      </c>
      <c r="I2037" s="145">
        <v>914.2</v>
      </c>
      <c r="J2037" s="43">
        <v>914.2</v>
      </c>
      <c r="K2037" s="35">
        <v>45</v>
      </c>
      <c r="L2037" s="145">
        <f t="shared" si="545"/>
        <v>357250</v>
      </c>
      <c r="M2037" s="1"/>
      <c r="N2037" s="1"/>
      <c r="O2037" s="1"/>
      <c r="P2037" s="145">
        <f t="shared" si="546"/>
        <v>357250</v>
      </c>
      <c r="Q2037" s="145">
        <v>357250</v>
      </c>
      <c r="R2037" s="3"/>
      <c r="S2037" s="145"/>
      <c r="T2037" s="145"/>
      <c r="U2037" s="145"/>
      <c r="V2037" s="145"/>
      <c r="W2037" s="145"/>
      <c r="X2037" s="145"/>
      <c r="Y2037" s="145"/>
      <c r="Z2037" s="145"/>
      <c r="AA2037" s="145"/>
      <c r="AB2037" s="145"/>
      <c r="AC2037" s="145"/>
      <c r="AD2037" s="145"/>
      <c r="AE2037" s="145"/>
      <c r="AF2037" s="35">
        <v>2025</v>
      </c>
      <c r="AG2037" s="259"/>
      <c r="AH2037" s="29">
        <v>1944</v>
      </c>
      <c r="AI2037" s="29" t="s">
        <v>155</v>
      </c>
      <c r="AJ2037" s="29" t="str">
        <f t="shared" si="536"/>
        <v>1944.</v>
      </c>
      <c r="AL2037" s="29"/>
    </row>
    <row r="2038" spans="1:41" ht="22.5" customHeight="1" x14ac:dyDescent="0.25">
      <c r="A2038" s="143" t="str">
        <f t="shared" si="535"/>
        <v>1945.</v>
      </c>
      <c r="B2038" s="247" t="s">
        <v>1188</v>
      </c>
      <c r="C2038" s="52">
        <v>1971</v>
      </c>
      <c r="D2038" s="143" t="s">
        <v>3015</v>
      </c>
      <c r="E2038" s="143" t="s">
        <v>3017</v>
      </c>
      <c r="F2038" s="52">
        <v>2</v>
      </c>
      <c r="G2038" s="52">
        <v>2</v>
      </c>
      <c r="H2038" s="4">
        <v>1286.2</v>
      </c>
      <c r="I2038" s="145">
        <v>742.4</v>
      </c>
      <c r="J2038" s="4">
        <v>742.4</v>
      </c>
      <c r="K2038" s="5">
        <v>34</v>
      </c>
      <c r="L2038" s="6">
        <f t="shared" si="545"/>
        <v>552296</v>
      </c>
      <c r="M2038" s="40"/>
      <c r="N2038" s="1"/>
      <c r="O2038" s="1"/>
      <c r="P2038" s="145">
        <f t="shared" si="546"/>
        <v>552296</v>
      </c>
      <c r="Q2038" s="6">
        <v>552296</v>
      </c>
      <c r="R2038" s="101"/>
      <c r="S2038" s="6"/>
      <c r="T2038" s="6"/>
      <c r="U2038" s="6"/>
      <c r="V2038" s="6"/>
      <c r="W2038" s="6"/>
      <c r="X2038" s="6"/>
      <c r="Y2038" s="6"/>
      <c r="Z2038" s="6"/>
      <c r="AA2038" s="6"/>
      <c r="AB2038" s="145"/>
      <c r="AC2038" s="145"/>
      <c r="AD2038" s="145"/>
      <c r="AE2038" s="6"/>
      <c r="AF2038" s="35">
        <v>2025</v>
      </c>
      <c r="AG2038" s="256"/>
      <c r="AH2038" s="29">
        <v>1945</v>
      </c>
      <c r="AI2038" s="29" t="s">
        <v>155</v>
      </c>
      <c r="AJ2038" s="29" t="str">
        <f t="shared" si="536"/>
        <v>1945.</v>
      </c>
      <c r="AL2038" s="29"/>
    </row>
    <row r="2039" spans="1:41" ht="22.5" customHeight="1" x14ac:dyDescent="0.25">
      <c r="A2039" s="143" t="str">
        <f t="shared" si="535"/>
        <v>1946.</v>
      </c>
      <c r="B2039" s="247" t="s">
        <v>927</v>
      </c>
      <c r="C2039" s="52">
        <v>1972</v>
      </c>
      <c r="D2039" s="220" t="s">
        <v>3015</v>
      </c>
      <c r="E2039" s="143" t="s">
        <v>3017</v>
      </c>
      <c r="F2039" s="52">
        <v>4</v>
      </c>
      <c r="G2039" s="52">
        <v>3</v>
      </c>
      <c r="H2039" s="145">
        <v>2327</v>
      </c>
      <c r="I2039" s="145">
        <v>1524.3</v>
      </c>
      <c r="J2039" s="145">
        <v>1009.4</v>
      </c>
      <c r="K2039" s="3">
        <v>84</v>
      </c>
      <c r="L2039" s="145">
        <f t="shared" si="545"/>
        <v>1554228</v>
      </c>
      <c r="M2039" s="145"/>
      <c r="N2039" s="145"/>
      <c r="O2039" s="145"/>
      <c r="P2039" s="145">
        <f t="shared" si="546"/>
        <v>1554228</v>
      </c>
      <c r="Q2039" s="145"/>
      <c r="R2039" s="3"/>
      <c r="S2039" s="145"/>
      <c r="T2039" s="145"/>
      <c r="U2039" s="145"/>
      <c r="V2039" s="145">
        <v>702</v>
      </c>
      <c r="W2039" s="145">
        <f>V2039*2214</f>
        <v>1554228</v>
      </c>
      <c r="X2039" s="145"/>
      <c r="Y2039" s="145"/>
      <c r="Z2039" s="145"/>
      <c r="AA2039" s="145"/>
      <c r="AB2039" s="145"/>
      <c r="AC2039" s="145"/>
      <c r="AD2039" s="145"/>
      <c r="AE2039" s="145"/>
      <c r="AF2039" s="35">
        <v>2025</v>
      </c>
      <c r="AG2039" s="259"/>
      <c r="AH2039" s="29">
        <v>1946</v>
      </c>
      <c r="AI2039" s="29" t="s">
        <v>155</v>
      </c>
      <c r="AJ2039" s="29" t="str">
        <f t="shared" si="536"/>
        <v>1946.</v>
      </c>
      <c r="AL2039" s="29"/>
    </row>
    <row r="2040" spans="1:41" ht="22.5" customHeight="1" x14ac:dyDescent="0.25">
      <c r="A2040" s="143" t="str">
        <f t="shared" si="535"/>
        <v>1947.</v>
      </c>
      <c r="B2040" s="71" t="s">
        <v>784</v>
      </c>
      <c r="C2040" s="52">
        <v>1975</v>
      </c>
      <c r="D2040" s="143" t="s">
        <v>3015</v>
      </c>
      <c r="E2040" s="143" t="s">
        <v>3018</v>
      </c>
      <c r="F2040" s="52">
        <v>2</v>
      </c>
      <c r="G2040" s="52">
        <v>1</v>
      </c>
      <c r="H2040" s="4">
        <v>354</v>
      </c>
      <c r="I2040" s="145">
        <v>216.6</v>
      </c>
      <c r="J2040" s="4">
        <v>216.6</v>
      </c>
      <c r="K2040" s="5">
        <v>10</v>
      </c>
      <c r="L2040" s="6">
        <f t="shared" si="545"/>
        <v>364395</v>
      </c>
      <c r="M2040" s="1"/>
      <c r="N2040" s="1"/>
      <c r="O2040" s="1"/>
      <c r="P2040" s="145">
        <f t="shared" si="546"/>
        <v>364395</v>
      </c>
      <c r="Q2040" s="6">
        <v>364395</v>
      </c>
      <c r="R2040" s="101"/>
      <c r="S2040" s="6"/>
      <c r="T2040" s="6"/>
      <c r="U2040" s="6"/>
      <c r="V2040" s="6"/>
      <c r="W2040" s="6"/>
      <c r="X2040" s="6"/>
      <c r="Y2040" s="6"/>
      <c r="Z2040" s="6"/>
      <c r="AA2040" s="6"/>
      <c r="AB2040" s="145"/>
      <c r="AC2040" s="145"/>
      <c r="AD2040" s="6"/>
      <c r="AE2040" s="6"/>
      <c r="AF2040" s="35">
        <v>2025</v>
      </c>
      <c r="AG2040" s="256"/>
      <c r="AH2040" s="29">
        <v>1947</v>
      </c>
      <c r="AI2040" s="29" t="s">
        <v>155</v>
      </c>
      <c r="AJ2040" s="29" t="str">
        <f t="shared" si="536"/>
        <v>1947.</v>
      </c>
      <c r="AL2040" s="29"/>
    </row>
    <row r="2041" spans="1:41" ht="22.5" customHeight="1" x14ac:dyDescent="0.25">
      <c r="A2041" s="143" t="str">
        <f t="shared" si="535"/>
        <v>1948.</v>
      </c>
      <c r="B2041" s="247" t="s">
        <v>929</v>
      </c>
      <c r="C2041" s="52">
        <v>1970</v>
      </c>
      <c r="D2041" s="220" t="s">
        <v>3015</v>
      </c>
      <c r="E2041" s="143" t="s">
        <v>3017</v>
      </c>
      <c r="F2041" s="52">
        <v>2</v>
      </c>
      <c r="G2041" s="52">
        <v>3</v>
      </c>
      <c r="H2041" s="145">
        <v>2232.12</v>
      </c>
      <c r="I2041" s="145">
        <v>913.2</v>
      </c>
      <c r="J2041" s="145">
        <v>913.2</v>
      </c>
      <c r="K2041" s="3">
        <v>41</v>
      </c>
      <c r="L2041" s="145">
        <f t="shared" si="545"/>
        <v>357250</v>
      </c>
      <c r="M2041" s="145"/>
      <c r="N2041" s="145"/>
      <c r="O2041" s="145"/>
      <c r="P2041" s="145">
        <f t="shared" si="546"/>
        <v>357250</v>
      </c>
      <c r="Q2041" s="145">
        <v>357250</v>
      </c>
      <c r="R2041" s="3"/>
      <c r="S2041" s="145"/>
      <c r="T2041" s="145"/>
      <c r="U2041" s="145"/>
      <c r="V2041" s="145"/>
      <c r="W2041" s="145"/>
      <c r="X2041" s="145"/>
      <c r="Y2041" s="145"/>
      <c r="Z2041" s="145"/>
      <c r="AA2041" s="145"/>
      <c r="AB2041" s="145"/>
      <c r="AC2041" s="145"/>
      <c r="AD2041" s="145"/>
      <c r="AE2041" s="145"/>
      <c r="AF2041" s="35">
        <v>2025</v>
      </c>
      <c r="AG2041" s="38"/>
      <c r="AH2041" s="29">
        <v>1948</v>
      </c>
      <c r="AI2041" s="29" t="s">
        <v>155</v>
      </c>
      <c r="AJ2041" s="29" t="str">
        <f t="shared" si="536"/>
        <v>1948.</v>
      </c>
      <c r="AL2041" s="29"/>
    </row>
    <row r="2042" spans="1:41" ht="22.5" customHeight="1" x14ac:dyDescent="0.25">
      <c r="A2042" s="143" t="str">
        <f t="shared" ref="A2042:A2043" si="547">AJ2042</f>
        <v/>
      </c>
      <c r="B2042" s="74" t="s">
        <v>122</v>
      </c>
      <c r="C2042" s="52"/>
      <c r="D2042" s="143"/>
      <c r="E2042" s="143"/>
      <c r="F2042" s="52"/>
      <c r="G2042" s="52"/>
      <c r="H2042" s="1">
        <f>H2043+H2044+H2045</f>
        <v>8900.6</v>
      </c>
      <c r="I2042" s="1">
        <f t="shared" ref="I2042:P2042" si="548">I2043+I2044+I2045</f>
        <v>8136.1</v>
      </c>
      <c r="J2042" s="1">
        <f t="shared" si="548"/>
        <v>8036.9000000000005</v>
      </c>
      <c r="K2042" s="46">
        <f t="shared" si="548"/>
        <v>320</v>
      </c>
      <c r="L2042" s="1">
        <f>L2043+L2044+L2045</f>
        <v>20291203.800000001</v>
      </c>
      <c r="M2042" s="1"/>
      <c r="N2042" s="1"/>
      <c r="O2042" s="1"/>
      <c r="P2042" s="1">
        <f t="shared" si="548"/>
        <v>20291203.800000001</v>
      </c>
      <c r="Q2042" s="1">
        <v>2897577</v>
      </c>
      <c r="R2042" s="46"/>
      <c r="S2042" s="1"/>
      <c r="T2042" s="1">
        <f t="shared" ref="T2042:AA2042" si="549">T2043+T2044+T2045</f>
        <v>2254.1999999999998</v>
      </c>
      <c r="U2042" s="1">
        <f t="shared" si="549"/>
        <v>16958346.600000001</v>
      </c>
      <c r="V2042" s="1"/>
      <c r="W2042" s="1"/>
      <c r="X2042" s="1"/>
      <c r="Y2042" s="1"/>
      <c r="Z2042" s="1">
        <f t="shared" si="549"/>
        <v>162.6</v>
      </c>
      <c r="AA2042" s="1">
        <f t="shared" si="549"/>
        <v>435280.19999999995</v>
      </c>
      <c r="AB2042" s="1"/>
      <c r="AC2042" s="1"/>
      <c r="AD2042" s="1"/>
      <c r="AE2042" s="1"/>
      <c r="AF2042" s="13"/>
      <c r="AG2042" s="259"/>
      <c r="AJ2042" s="29" t="str">
        <f>CONCATENATE(AH2042,AI2042)</f>
        <v/>
      </c>
      <c r="AK2042" s="29"/>
      <c r="AL2042" s="29"/>
    </row>
    <row r="2043" spans="1:41" ht="22.5" customHeight="1" x14ac:dyDescent="0.25">
      <c r="A2043" s="143" t="str">
        <f t="shared" si="547"/>
        <v/>
      </c>
      <c r="B2043" s="74" t="s">
        <v>1213</v>
      </c>
      <c r="C2043" s="52"/>
      <c r="D2043" s="143"/>
      <c r="E2043" s="143"/>
      <c r="F2043" s="52"/>
      <c r="G2043" s="52"/>
      <c r="H2043" s="1"/>
      <c r="I2043" s="1"/>
      <c r="J2043" s="1"/>
      <c r="K2043" s="46"/>
      <c r="L2043" s="1"/>
      <c r="M2043" s="1"/>
      <c r="N2043" s="1"/>
      <c r="O2043" s="1"/>
      <c r="P2043" s="1"/>
      <c r="Q2043" s="1"/>
      <c r="R2043" s="46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3"/>
      <c r="AG2043" s="259"/>
      <c r="AJ2043" s="29" t="str">
        <f>CONCATENATE(AH2043,AI2043)</f>
        <v/>
      </c>
      <c r="AK2043" s="29"/>
      <c r="AL2043" s="29"/>
    </row>
    <row r="2044" spans="1:41" s="65" customFormat="1" ht="22.5" customHeight="1" x14ac:dyDescent="0.25">
      <c r="A2044" s="146"/>
      <c r="B2044" s="74" t="s">
        <v>1214</v>
      </c>
      <c r="C2044" s="52"/>
      <c r="D2044" s="143"/>
      <c r="E2044" s="143"/>
      <c r="F2044" s="52"/>
      <c r="G2044" s="52"/>
      <c r="H2044" s="1"/>
      <c r="I2044" s="1"/>
      <c r="J2044" s="1"/>
      <c r="K2044" s="46"/>
      <c r="L2044" s="1"/>
      <c r="M2044" s="1"/>
      <c r="N2044" s="1"/>
      <c r="O2044" s="1"/>
      <c r="P2044" s="1"/>
      <c r="Q2044" s="1"/>
      <c r="R2044" s="46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202"/>
      <c r="AG2044" s="260"/>
    </row>
    <row r="2045" spans="1:41" s="65" customFormat="1" ht="22.5" customHeight="1" x14ac:dyDescent="0.25">
      <c r="A2045" s="146"/>
      <c r="B2045" s="74" t="s">
        <v>1215</v>
      </c>
      <c r="C2045" s="52"/>
      <c r="D2045" s="143"/>
      <c r="E2045" s="143"/>
      <c r="F2045" s="52"/>
      <c r="G2045" s="52"/>
      <c r="H2045" s="1">
        <f>SUM(H2046:H2060)</f>
        <v>8900.6</v>
      </c>
      <c r="I2045" s="1">
        <f>SUM(I2046:I2060)</f>
        <v>8136.1</v>
      </c>
      <c r="J2045" s="1">
        <f>SUM(J2046:J2060)</f>
        <v>8036.9000000000005</v>
      </c>
      <c r="K2045" s="46">
        <f>SUM(K2046:K2060)</f>
        <v>320</v>
      </c>
      <c r="L2045" s="1">
        <f>SUM(L2046:L2060)</f>
        <v>20291203.800000001</v>
      </c>
      <c r="M2045" s="1"/>
      <c r="N2045" s="1"/>
      <c r="O2045" s="1"/>
      <c r="P2045" s="1">
        <f>L2045</f>
        <v>20291203.800000001</v>
      </c>
      <c r="Q2045" s="1">
        <f t="shared" ref="Q2045" si="550">SUM(Q2046:Q2060)</f>
        <v>2897577</v>
      </c>
      <c r="R2045" s="46"/>
      <c r="S2045" s="1"/>
      <c r="T2045" s="1">
        <f>SUM(T2046:T2060)</f>
        <v>2254.1999999999998</v>
      </c>
      <c r="U2045" s="1">
        <f>SUM(U2046:U2060)</f>
        <v>16958346.600000001</v>
      </c>
      <c r="V2045" s="1"/>
      <c r="W2045" s="1"/>
      <c r="X2045" s="1"/>
      <c r="Y2045" s="1"/>
      <c r="Z2045" s="1">
        <f>SUM(Z2046:Z2060)</f>
        <v>162.6</v>
      </c>
      <c r="AA2045" s="1">
        <f>SUM(AA2046:AA2060)</f>
        <v>435280.19999999995</v>
      </c>
      <c r="AB2045" s="1"/>
      <c r="AC2045" s="1"/>
      <c r="AD2045" s="1"/>
      <c r="AE2045" s="1"/>
      <c r="AF2045" s="202"/>
      <c r="AG2045" s="260"/>
    </row>
    <row r="2046" spans="1:41" ht="21.75" customHeight="1" x14ac:dyDescent="0.25">
      <c r="A2046" s="143" t="str">
        <f t="shared" ref="A2046:A2060" si="551">AJ2046</f>
        <v>1949.</v>
      </c>
      <c r="B2046" s="71" t="s">
        <v>1254</v>
      </c>
      <c r="C2046" s="52">
        <v>1982</v>
      </c>
      <c r="D2046" s="143" t="s">
        <v>3015</v>
      </c>
      <c r="E2046" s="143" t="s">
        <v>3017</v>
      </c>
      <c r="F2046" s="52">
        <v>2</v>
      </c>
      <c r="G2046" s="52">
        <v>2</v>
      </c>
      <c r="H2046" s="4">
        <v>793.2</v>
      </c>
      <c r="I2046" s="4">
        <v>728.2</v>
      </c>
      <c r="J2046" s="4">
        <v>728.2</v>
      </c>
      <c r="K2046" s="5">
        <v>35</v>
      </c>
      <c r="L2046" s="6">
        <f t="shared" ref="L2046" si="552">Q2046+S2046+U2046+W2046+Y2046+AA2046+AD2046+AE2046</f>
        <v>5183347</v>
      </c>
      <c r="M2046" s="6"/>
      <c r="N2046" s="6"/>
      <c r="O2046" s="6"/>
      <c r="P2046" s="145">
        <f t="shared" ref="P2046" si="553">L2046</f>
        <v>5183347</v>
      </c>
      <c r="Q2046" s="145"/>
      <c r="R2046" s="3"/>
      <c r="S2046" s="145"/>
      <c r="T2046" s="145">
        <v>689</v>
      </c>
      <c r="U2046" s="145">
        <f>T2046*7523</f>
        <v>5183347</v>
      </c>
      <c r="V2046" s="145"/>
      <c r="W2046" s="145"/>
      <c r="X2046" s="145"/>
      <c r="Y2046" s="145"/>
      <c r="Z2046" s="145"/>
      <c r="AA2046" s="145"/>
      <c r="AB2046" s="1"/>
      <c r="AC2046" s="1"/>
      <c r="AD2046" s="1"/>
      <c r="AE2046" s="1"/>
      <c r="AF2046" s="35">
        <v>2025</v>
      </c>
      <c r="AG2046" s="259"/>
      <c r="AH2046" s="29">
        <v>1949</v>
      </c>
      <c r="AI2046" s="29" t="s">
        <v>155</v>
      </c>
      <c r="AJ2046" s="29" t="str">
        <f>CONCATENATE(AH2046,AI2046)</f>
        <v>1949.</v>
      </c>
      <c r="AK2046" s="29"/>
      <c r="AL2046" s="29"/>
    </row>
    <row r="2047" spans="1:41" ht="21.75" customHeight="1" x14ac:dyDescent="0.25">
      <c r="A2047" s="143" t="str">
        <f t="shared" si="551"/>
        <v>1950.</v>
      </c>
      <c r="B2047" s="71" t="s">
        <v>1262</v>
      </c>
      <c r="C2047" s="52">
        <v>1985</v>
      </c>
      <c r="D2047" s="143" t="s">
        <v>3015</v>
      </c>
      <c r="E2047" s="143" t="s">
        <v>3017</v>
      </c>
      <c r="F2047" s="52">
        <v>2</v>
      </c>
      <c r="G2047" s="52">
        <v>3</v>
      </c>
      <c r="H2047" s="8">
        <v>998.8</v>
      </c>
      <c r="I2047" s="8">
        <v>919.2</v>
      </c>
      <c r="J2047" s="8">
        <v>919.2</v>
      </c>
      <c r="K2047" s="142">
        <v>40</v>
      </c>
      <c r="L2047" s="6">
        <f>Q2047+S2047+U2047+W2047+Y2047+AA2047+AD2047+AE2047</f>
        <v>328670</v>
      </c>
      <c r="M2047" s="6"/>
      <c r="N2047" s="6"/>
      <c r="O2047" s="6"/>
      <c r="P2047" s="145">
        <f>L2047</f>
        <v>328670</v>
      </c>
      <c r="Q2047" s="6">
        <v>328670</v>
      </c>
      <c r="R2047" s="101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35">
        <v>2025</v>
      </c>
      <c r="AG2047" s="259"/>
      <c r="AH2047" s="29">
        <v>1950</v>
      </c>
      <c r="AI2047" s="29" t="s">
        <v>155</v>
      </c>
      <c r="AJ2047" s="29" t="str">
        <f t="shared" ref="AJ2047:AJ2060" si="554">CONCATENATE(AH2047,AI2047)</f>
        <v>1950.</v>
      </c>
      <c r="AL2047" s="29"/>
    </row>
    <row r="2048" spans="1:41" ht="22.5" customHeight="1" x14ac:dyDescent="0.25">
      <c r="A2048" s="143" t="str">
        <f t="shared" si="551"/>
        <v>1951.</v>
      </c>
      <c r="B2048" s="71" t="s">
        <v>3135</v>
      </c>
      <c r="C2048" s="52">
        <v>1977</v>
      </c>
      <c r="D2048" s="143" t="s">
        <v>3015</v>
      </c>
      <c r="E2048" s="143" t="s">
        <v>3017</v>
      </c>
      <c r="F2048" s="52">
        <v>2</v>
      </c>
      <c r="G2048" s="52">
        <v>2</v>
      </c>
      <c r="H2048" s="8">
        <v>794.9</v>
      </c>
      <c r="I2048" s="8">
        <v>732.4</v>
      </c>
      <c r="J2048" s="8">
        <v>732.4</v>
      </c>
      <c r="K2048" s="142">
        <v>30</v>
      </c>
      <c r="L2048" s="6">
        <f>Q2048+S2048+U2048+W2048+Y2048+AA2048+AD2048+AE2048</f>
        <v>328670</v>
      </c>
      <c r="M2048" s="6"/>
      <c r="N2048" s="6"/>
      <c r="O2048" s="6"/>
      <c r="P2048" s="145">
        <f>L2048</f>
        <v>328670</v>
      </c>
      <c r="Q2048" s="6">
        <v>328670</v>
      </c>
      <c r="R2048" s="101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35">
        <v>2025</v>
      </c>
      <c r="AG2048" s="38"/>
      <c r="AH2048" s="29">
        <v>1951</v>
      </c>
      <c r="AI2048" s="29" t="s">
        <v>155</v>
      </c>
      <c r="AJ2048" s="29" t="str">
        <f t="shared" si="554"/>
        <v>1951.</v>
      </c>
      <c r="AL2048" s="29"/>
    </row>
    <row r="2049" spans="1:38" ht="21.75" customHeight="1" x14ac:dyDescent="0.25">
      <c r="A2049" s="143" t="str">
        <f t="shared" si="551"/>
        <v>1952.</v>
      </c>
      <c r="B2049" s="71" t="s">
        <v>1256</v>
      </c>
      <c r="C2049" s="52">
        <v>1969</v>
      </c>
      <c r="D2049" s="143" t="s">
        <v>3015</v>
      </c>
      <c r="E2049" s="143" t="s">
        <v>3017</v>
      </c>
      <c r="F2049" s="52">
        <v>2</v>
      </c>
      <c r="G2049" s="52">
        <v>2</v>
      </c>
      <c r="H2049" s="4">
        <v>548.42999999999995</v>
      </c>
      <c r="I2049" s="4">
        <v>497</v>
      </c>
      <c r="J2049" s="4">
        <v>497</v>
      </c>
      <c r="K2049" s="5">
        <v>21</v>
      </c>
      <c r="L2049" s="6">
        <f t="shared" ref="L2049:L2051" si="555">Q2049+S2049+U2049+W2049+Y2049+AA2049+AD2049+AE2049</f>
        <v>317238</v>
      </c>
      <c r="M2049" s="6"/>
      <c r="N2049" s="6"/>
      <c r="O2049" s="6"/>
      <c r="P2049" s="145">
        <f t="shared" ref="P2049:P2051" si="556">L2049</f>
        <v>317238</v>
      </c>
      <c r="Q2049" s="145">
        <v>317238</v>
      </c>
      <c r="R2049" s="3"/>
      <c r="S2049" s="145"/>
      <c r="T2049" s="145"/>
      <c r="U2049" s="145"/>
      <c r="V2049" s="145"/>
      <c r="W2049" s="145"/>
      <c r="X2049" s="145"/>
      <c r="Y2049" s="145"/>
      <c r="Z2049" s="145"/>
      <c r="AA2049" s="145"/>
      <c r="AB2049" s="1"/>
      <c r="AC2049" s="1"/>
      <c r="AD2049" s="1"/>
      <c r="AE2049" s="1"/>
      <c r="AF2049" s="35">
        <v>2025</v>
      </c>
      <c r="AG2049" s="259"/>
      <c r="AH2049" s="29">
        <v>1952</v>
      </c>
      <c r="AI2049" s="29" t="s">
        <v>155</v>
      </c>
      <c r="AJ2049" s="29" t="str">
        <f t="shared" si="554"/>
        <v>1952.</v>
      </c>
      <c r="AK2049" s="29"/>
      <c r="AL2049" s="29"/>
    </row>
    <row r="2050" spans="1:38" ht="22.5" customHeight="1" x14ac:dyDescent="0.25">
      <c r="A2050" s="143" t="str">
        <f t="shared" si="551"/>
        <v>1953.</v>
      </c>
      <c r="B2050" s="71" t="s">
        <v>1259</v>
      </c>
      <c r="C2050" s="52">
        <v>1964</v>
      </c>
      <c r="D2050" s="143" t="s">
        <v>3015</v>
      </c>
      <c r="E2050" s="143" t="s">
        <v>3017</v>
      </c>
      <c r="F2050" s="52">
        <v>2</v>
      </c>
      <c r="G2050" s="52">
        <v>2</v>
      </c>
      <c r="H2050" s="8">
        <v>387.93</v>
      </c>
      <c r="I2050" s="8">
        <v>341</v>
      </c>
      <c r="J2050" s="8">
        <v>341</v>
      </c>
      <c r="K2050" s="142">
        <v>13</v>
      </c>
      <c r="L2050" s="6">
        <f t="shared" si="555"/>
        <v>2676683.4</v>
      </c>
      <c r="M2050" s="6"/>
      <c r="N2050" s="6"/>
      <c r="O2050" s="6"/>
      <c r="P2050" s="145">
        <f t="shared" si="556"/>
        <v>2676683.4</v>
      </c>
      <c r="Q2050" s="6"/>
      <c r="R2050" s="101"/>
      <c r="S2050" s="6"/>
      <c r="T2050" s="6">
        <v>355.8</v>
      </c>
      <c r="U2050" s="6">
        <f>T2050*7523</f>
        <v>2676683.4</v>
      </c>
      <c r="V2050" s="6"/>
      <c r="W2050" s="6"/>
      <c r="X2050" s="6"/>
      <c r="Y2050" s="6"/>
      <c r="Z2050" s="6"/>
      <c r="AA2050" s="6"/>
      <c r="AB2050" s="145"/>
      <c r="AC2050" s="145"/>
      <c r="AD2050" s="6"/>
      <c r="AE2050" s="6"/>
      <c r="AF2050" s="35">
        <v>2025</v>
      </c>
      <c r="AG2050" s="259"/>
      <c r="AH2050" s="29">
        <v>1953</v>
      </c>
      <c r="AI2050" s="29" t="s">
        <v>155</v>
      </c>
      <c r="AJ2050" s="29" t="str">
        <f t="shared" si="554"/>
        <v>1953.</v>
      </c>
      <c r="AL2050" s="29"/>
    </row>
    <row r="2051" spans="1:38" ht="22.5" customHeight="1" x14ac:dyDescent="0.25">
      <c r="A2051" s="143" t="str">
        <f t="shared" si="551"/>
        <v>1954.</v>
      </c>
      <c r="B2051" s="247" t="s">
        <v>787</v>
      </c>
      <c r="C2051" s="52">
        <v>1970</v>
      </c>
      <c r="D2051" s="143" t="s">
        <v>3015</v>
      </c>
      <c r="E2051" s="143" t="s">
        <v>3017</v>
      </c>
      <c r="F2051" s="52">
        <v>2</v>
      </c>
      <c r="G2051" s="52">
        <v>2</v>
      </c>
      <c r="H2051" s="4">
        <v>532.12</v>
      </c>
      <c r="I2051" s="145">
        <v>483.7</v>
      </c>
      <c r="J2051" s="4">
        <v>483.7</v>
      </c>
      <c r="K2051" s="5">
        <v>21</v>
      </c>
      <c r="L2051" s="6">
        <f t="shared" si="555"/>
        <v>190067</v>
      </c>
      <c r="M2051" s="6"/>
      <c r="N2051" s="6"/>
      <c r="O2051" s="6"/>
      <c r="P2051" s="145">
        <f t="shared" si="556"/>
        <v>190067</v>
      </c>
      <c r="Q2051" s="6"/>
      <c r="R2051" s="101"/>
      <c r="S2051" s="6"/>
      <c r="T2051" s="6"/>
      <c r="U2051" s="6"/>
      <c r="V2051" s="6"/>
      <c r="W2051" s="6"/>
      <c r="X2051" s="6"/>
      <c r="Y2051" s="6"/>
      <c r="Z2051" s="6">
        <v>71</v>
      </c>
      <c r="AA2051" s="6">
        <f>Z2051*2677</f>
        <v>190067</v>
      </c>
      <c r="AB2051" s="145"/>
      <c r="AC2051" s="145"/>
      <c r="AD2051" s="145"/>
      <c r="AE2051" s="6"/>
      <c r="AF2051" s="35">
        <v>2025</v>
      </c>
      <c r="AG2051" s="259"/>
      <c r="AH2051" s="29">
        <v>1954</v>
      </c>
      <c r="AI2051" s="29" t="s">
        <v>155</v>
      </c>
      <c r="AJ2051" s="29" t="str">
        <f t="shared" si="554"/>
        <v>1954.</v>
      </c>
      <c r="AL2051" s="29"/>
    </row>
    <row r="2052" spans="1:38" ht="22.5" customHeight="1" x14ac:dyDescent="0.25">
      <c r="A2052" s="143" t="str">
        <f t="shared" si="551"/>
        <v>1955.</v>
      </c>
      <c r="B2052" s="71" t="s">
        <v>1257</v>
      </c>
      <c r="C2052" s="52">
        <v>1973</v>
      </c>
      <c r="D2052" s="143" t="s">
        <v>3015</v>
      </c>
      <c r="E2052" s="143" t="s">
        <v>3017</v>
      </c>
      <c r="F2052" s="52">
        <v>2</v>
      </c>
      <c r="G2052" s="52">
        <v>2</v>
      </c>
      <c r="H2052" s="4">
        <v>517.98</v>
      </c>
      <c r="I2052" s="4">
        <v>479.4</v>
      </c>
      <c r="J2052" s="4">
        <v>479.4</v>
      </c>
      <c r="K2052" s="5">
        <v>17</v>
      </c>
      <c r="L2052" s="6">
        <f t="shared" ref="L2052:L2053" si="557">Q2052+S2052+U2052+W2052+Y2052+AA2052+AD2052+AE2052</f>
        <v>649760</v>
      </c>
      <c r="M2052" s="6"/>
      <c r="N2052" s="6"/>
      <c r="O2052" s="6"/>
      <c r="P2052" s="145">
        <f t="shared" ref="P2052:P2053" si="558">L2052</f>
        <v>649760</v>
      </c>
      <c r="Q2052" s="6">
        <v>649760</v>
      </c>
      <c r="R2052" s="101"/>
      <c r="S2052" s="6"/>
      <c r="T2052" s="6"/>
      <c r="U2052" s="6"/>
      <c r="V2052" s="6"/>
      <c r="W2052" s="6"/>
      <c r="X2052" s="6"/>
      <c r="Y2052" s="6"/>
      <c r="Z2052" s="6"/>
      <c r="AA2052" s="6"/>
      <c r="AB2052" s="145"/>
      <c r="AC2052" s="145"/>
      <c r="AD2052" s="145"/>
      <c r="AE2052" s="6"/>
      <c r="AF2052" s="35">
        <v>2025</v>
      </c>
      <c r="AG2052" s="256"/>
      <c r="AH2052" s="29">
        <v>1955</v>
      </c>
      <c r="AI2052" s="29" t="s">
        <v>155</v>
      </c>
      <c r="AJ2052" s="29" t="str">
        <f t="shared" si="554"/>
        <v>1955.</v>
      </c>
      <c r="AL2052" s="29"/>
    </row>
    <row r="2053" spans="1:38" ht="22.5" customHeight="1" x14ac:dyDescent="0.25">
      <c r="A2053" s="143" t="str">
        <f t="shared" si="551"/>
        <v>1956.</v>
      </c>
      <c r="B2053" s="71" t="s">
        <v>3136</v>
      </c>
      <c r="C2053" s="52">
        <v>1972</v>
      </c>
      <c r="D2053" s="143" t="s">
        <v>3015</v>
      </c>
      <c r="E2053" s="143" t="s">
        <v>3017</v>
      </c>
      <c r="F2053" s="52">
        <v>2</v>
      </c>
      <c r="G2053" s="52">
        <v>2</v>
      </c>
      <c r="H2053" s="4">
        <v>557.20000000000005</v>
      </c>
      <c r="I2053" s="4">
        <v>557.20000000000005</v>
      </c>
      <c r="J2053" s="4">
        <v>505.8</v>
      </c>
      <c r="K2053" s="5">
        <v>25</v>
      </c>
      <c r="L2053" s="6">
        <f t="shared" si="557"/>
        <v>3755481.6</v>
      </c>
      <c r="M2053" s="6"/>
      <c r="N2053" s="6"/>
      <c r="O2053" s="6"/>
      <c r="P2053" s="145">
        <f t="shared" si="558"/>
        <v>3755481.6</v>
      </c>
      <c r="Q2053" s="6"/>
      <c r="R2053" s="101"/>
      <c r="S2053" s="6"/>
      <c r="T2053" s="6">
        <v>499.2</v>
      </c>
      <c r="U2053" s="6">
        <f>T2053*7523</f>
        <v>3755481.6</v>
      </c>
      <c r="V2053" s="6"/>
      <c r="W2053" s="6"/>
      <c r="X2053" s="6"/>
      <c r="Y2053" s="6"/>
      <c r="Z2053" s="6"/>
      <c r="AA2053" s="6"/>
      <c r="AB2053" s="145"/>
      <c r="AC2053" s="145"/>
      <c r="AD2053" s="6"/>
      <c r="AE2053" s="6"/>
      <c r="AF2053" s="35">
        <v>2025</v>
      </c>
      <c r="AG2053" s="259"/>
      <c r="AH2053" s="29">
        <v>1956</v>
      </c>
      <c r="AI2053" s="29" t="s">
        <v>155</v>
      </c>
      <c r="AJ2053" s="29" t="str">
        <f t="shared" si="554"/>
        <v>1956.</v>
      </c>
      <c r="AL2053" s="29"/>
    </row>
    <row r="2054" spans="1:38" ht="22.5" customHeight="1" x14ac:dyDescent="0.25">
      <c r="A2054" s="143" t="str">
        <f t="shared" si="551"/>
        <v>1957.</v>
      </c>
      <c r="B2054" s="71" t="s">
        <v>3137</v>
      </c>
      <c r="C2054" s="52">
        <v>1975</v>
      </c>
      <c r="D2054" s="143" t="s">
        <v>3015</v>
      </c>
      <c r="E2054" s="143" t="s">
        <v>3017</v>
      </c>
      <c r="F2054" s="52">
        <v>2</v>
      </c>
      <c r="G2054" s="52">
        <v>2</v>
      </c>
      <c r="H2054" s="8">
        <v>414.8</v>
      </c>
      <c r="I2054" s="8">
        <v>365.1</v>
      </c>
      <c r="J2054" s="8">
        <v>365.1</v>
      </c>
      <c r="K2054" s="142">
        <v>12</v>
      </c>
      <c r="L2054" s="6">
        <f>Q2054+S2054+U2054+W2054+Y2054+AA2054+AD2054+AE2054</f>
        <v>310093</v>
      </c>
      <c r="M2054" s="6"/>
      <c r="N2054" s="6"/>
      <c r="O2054" s="6"/>
      <c r="P2054" s="145">
        <f>L2054</f>
        <v>310093</v>
      </c>
      <c r="Q2054" s="6">
        <v>310093</v>
      </c>
      <c r="R2054" s="101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35">
        <v>2025</v>
      </c>
      <c r="AG2054" s="38"/>
      <c r="AH2054" s="29">
        <v>1957</v>
      </c>
      <c r="AI2054" s="29" t="s">
        <v>155</v>
      </c>
      <c r="AJ2054" s="29" t="str">
        <f t="shared" si="554"/>
        <v>1957.</v>
      </c>
      <c r="AL2054" s="29"/>
    </row>
    <row r="2055" spans="1:38" ht="21.75" customHeight="1" x14ac:dyDescent="0.25">
      <c r="A2055" s="143" t="str">
        <f t="shared" si="551"/>
        <v>1958.</v>
      </c>
      <c r="B2055" s="71" t="s">
        <v>1258</v>
      </c>
      <c r="C2055" s="52">
        <v>1965</v>
      </c>
      <c r="D2055" s="143" t="s">
        <v>3015</v>
      </c>
      <c r="E2055" s="143" t="s">
        <v>3017</v>
      </c>
      <c r="F2055" s="52">
        <v>2</v>
      </c>
      <c r="G2055" s="52">
        <v>2</v>
      </c>
      <c r="H2055" s="8">
        <v>388.94</v>
      </c>
      <c r="I2055" s="8">
        <v>344.4</v>
      </c>
      <c r="J2055" s="8">
        <v>344.4</v>
      </c>
      <c r="K2055" s="142">
        <v>10</v>
      </c>
      <c r="L2055" s="6">
        <f t="shared" ref="L2055" si="559">Q2055+S2055+U2055+W2055+Y2055+AA2055+AD2055+AE2055</f>
        <v>2653362.1</v>
      </c>
      <c r="M2055" s="6"/>
      <c r="N2055" s="6"/>
      <c r="O2055" s="6"/>
      <c r="P2055" s="145">
        <f t="shared" ref="P2055" si="560">L2055</f>
        <v>2653362.1</v>
      </c>
      <c r="Q2055" s="145"/>
      <c r="R2055" s="3"/>
      <c r="S2055" s="145"/>
      <c r="T2055" s="145">
        <v>352.7</v>
      </c>
      <c r="U2055" s="145">
        <f>T2055*7523</f>
        <v>2653362.1</v>
      </c>
      <c r="V2055" s="145"/>
      <c r="W2055" s="145"/>
      <c r="X2055" s="145"/>
      <c r="Y2055" s="145"/>
      <c r="Z2055" s="145"/>
      <c r="AA2055" s="145"/>
      <c r="AB2055" s="1"/>
      <c r="AC2055" s="1"/>
      <c r="AD2055" s="1"/>
      <c r="AE2055" s="1"/>
      <c r="AF2055" s="35">
        <v>2025</v>
      </c>
      <c r="AG2055" s="259"/>
      <c r="AH2055" s="29">
        <v>1958</v>
      </c>
      <c r="AI2055" s="29" t="s">
        <v>155</v>
      </c>
      <c r="AJ2055" s="29" t="str">
        <f t="shared" si="554"/>
        <v>1958.</v>
      </c>
      <c r="AK2055" s="29"/>
      <c r="AL2055" s="29"/>
    </row>
    <row r="2056" spans="1:38" ht="22.5" customHeight="1" x14ac:dyDescent="0.25">
      <c r="A2056" s="143" t="str">
        <f t="shared" si="551"/>
        <v>1959.</v>
      </c>
      <c r="B2056" s="71" t="s">
        <v>1255</v>
      </c>
      <c r="C2056" s="52">
        <v>1982</v>
      </c>
      <c r="D2056" s="143" t="s">
        <v>3015</v>
      </c>
      <c r="E2056" s="143" t="s">
        <v>3017</v>
      </c>
      <c r="F2056" s="52">
        <v>2</v>
      </c>
      <c r="G2056" s="52">
        <v>2</v>
      </c>
      <c r="H2056" s="4">
        <v>771.2</v>
      </c>
      <c r="I2056" s="4">
        <v>700.8</v>
      </c>
      <c r="J2056" s="4">
        <v>700.8</v>
      </c>
      <c r="K2056" s="5">
        <v>37</v>
      </c>
      <c r="L2056" s="6">
        <f>Q2056+S2056+U2056+W2056+Y2056+AA2056+AD2056+AE2056</f>
        <v>342960</v>
      </c>
      <c r="M2056" s="6"/>
      <c r="N2056" s="6"/>
      <c r="O2056" s="6"/>
      <c r="P2056" s="145">
        <f>L2056</f>
        <v>342960</v>
      </c>
      <c r="Q2056" s="6">
        <v>342960</v>
      </c>
      <c r="R2056" s="101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35">
        <v>2025</v>
      </c>
      <c r="AG2056" s="38"/>
      <c r="AH2056" s="29">
        <v>1959</v>
      </c>
      <c r="AI2056" s="29" t="s">
        <v>155</v>
      </c>
      <c r="AJ2056" s="29" t="str">
        <f t="shared" si="554"/>
        <v>1959.</v>
      </c>
      <c r="AL2056" s="29"/>
    </row>
    <row r="2057" spans="1:38" ht="21.75" customHeight="1" x14ac:dyDescent="0.25">
      <c r="A2057" s="143" t="str">
        <f t="shared" si="551"/>
        <v>1960.</v>
      </c>
      <c r="B2057" s="71" t="s">
        <v>1260</v>
      </c>
      <c r="C2057" s="52">
        <v>1966</v>
      </c>
      <c r="D2057" s="143" t="s">
        <v>3015</v>
      </c>
      <c r="E2057" s="143" t="s">
        <v>3017</v>
      </c>
      <c r="F2057" s="52">
        <v>2</v>
      </c>
      <c r="G2057" s="52">
        <v>2</v>
      </c>
      <c r="H2057" s="8">
        <v>419.8</v>
      </c>
      <c r="I2057" s="8">
        <v>367.8</v>
      </c>
      <c r="J2057" s="8">
        <v>320</v>
      </c>
      <c r="K2057" s="142">
        <v>12</v>
      </c>
      <c r="L2057" s="6">
        <f t="shared" ref="L2057" si="561">Q2057+S2057+U2057+W2057+Y2057+AA2057+AD2057+AE2057</f>
        <v>2689472.5</v>
      </c>
      <c r="M2057" s="6"/>
      <c r="N2057" s="6"/>
      <c r="O2057" s="6"/>
      <c r="P2057" s="145">
        <f t="shared" ref="P2057" si="562">L2057</f>
        <v>2689472.5</v>
      </c>
      <c r="Q2057" s="6"/>
      <c r="R2057" s="101"/>
      <c r="S2057" s="6"/>
      <c r="T2057" s="6">
        <v>357.5</v>
      </c>
      <c r="U2057" s="6">
        <f>T2057*7523</f>
        <v>2689472.5</v>
      </c>
      <c r="V2057" s="6"/>
      <c r="W2057" s="6"/>
      <c r="X2057" s="6"/>
      <c r="Y2057" s="6"/>
      <c r="Z2057" s="6"/>
      <c r="AA2057" s="6"/>
      <c r="AB2057" s="6"/>
      <c r="AC2057" s="6"/>
      <c r="AD2057" s="145"/>
      <c r="AE2057" s="6"/>
      <c r="AF2057" s="35">
        <v>2025</v>
      </c>
      <c r="AG2057" s="259"/>
      <c r="AH2057" s="29">
        <v>1960</v>
      </c>
      <c r="AI2057" s="29" t="s">
        <v>155</v>
      </c>
      <c r="AJ2057" s="29" t="str">
        <f t="shared" si="554"/>
        <v>1960.</v>
      </c>
      <c r="AL2057" s="29"/>
    </row>
    <row r="2058" spans="1:38" ht="21.75" customHeight="1" x14ac:dyDescent="0.25">
      <c r="A2058" s="143" t="str">
        <f t="shared" si="551"/>
        <v>1961.</v>
      </c>
      <c r="B2058" s="71" t="s">
        <v>1261</v>
      </c>
      <c r="C2058" s="52">
        <v>1969</v>
      </c>
      <c r="D2058" s="143" t="s">
        <v>3015</v>
      </c>
      <c r="E2058" s="143" t="s">
        <v>3017</v>
      </c>
      <c r="F2058" s="52">
        <v>2</v>
      </c>
      <c r="G2058" s="52">
        <v>2</v>
      </c>
      <c r="H2058" s="8">
        <v>406.1</v>
      </c>
      <c r="I2058" s="8">
        <v>365.6</v>
      </c>
      <c r="J2058" s="8">
        <v>365.6</v>
      </c>
      <c r="K2058" s="142">
        <v>3</v>
      </c>
      <c r="L2058" s="6">
        <f>Q2058+S2058+U2058+W2058+Y2058+AA2058+AD2058+AE2058</f>
        <v>310093</v>
      </c>
      <c r="M2058" s="6"/>
      <c r="N2058" s="6"/>
      <c r="O2058" s="6"/>
      <c r="P2058" s="145">
        <f>L2058</f>
        <v>310093</v>
      </c>
      <c r="Q2058" s="6">
        <v>310093</v>
      </c>
      <c r="R2058" s="101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35">
        <v>2025</v>
      </c>
      <c r="AG2058" s="259"/>
      <c r="AH2058" s="29">
        <v>1961</v>
      </c>
      <c r="AI2058" s="29" t="s">
        <v>155</v>
      </c>
      <c r="AJ2058" s="29" t="str">
        <f t="shared" si="554"/>
        <v>1961.</v>
      </c>
      <c r="AL2058" s="29"/>
    </row>
    <row r="2059" spans="1:38" ht="22.5" customHeight="1" x14ac:dyDescent="0.25">
      <c r="A2059" s="143" t="str">
        <f t="shared" si="551"/>
        <v>1962.</v>
      </c>
      <c r="B2059" s="247" t="s">
        <v>786</v>
      </c>
      <c r="C2059" s="52">
        <v>1975</v>
      </c>
      <c r="D2059" s="143" t="s">
        <v>3015</v>
      </c>
      <c r="E2059" s="143" t="s">
        <v>3017</v>
      </c>
      <c r="F2059" s="52">
        <v>2</v>
      </c>
      <c r="G2059" s="52">
        <v>2</v>
      </c>
      <c r="H2059" s="4">
        <v>826</v>
      </c>
      <c r="I2059" s="145">
        <v>759.3</v>
      </c>
      <c r="J2059" s="4">
        <v>759.3</v>
      </c>
      <c r="K2059" s="5">
        <v>32</v>
      </c>
      <c r="L2059" s="6">
        <f t="shared" ref="L2059" si="563">Q2059+S2059+U2059+W2059+Y2059+AA2059+AD2059+AE2059</f>
        <v>245213.19999999998</v>
      </c>
      <c r="M2059" s="6"/>
      <c r="N2059" s="6"/>
      <c r="O2059" s="6"/>
      <c r="P2059" s="145">
        <f t="shared" ref="P2059" si="564">L2059</f>
        <v>245213.19999999998</v>
      </c>
      <c r="Q2059" s="6"/>
      <c r="R2059" s="101"/>
      <c r="S2059" s="6"/>
      <c r="T2059" s="6"/>
      <c r="U2059" s="6"/>
      <c r="V2059" s="6"/>
      <c r="W2059" s="6"/>
      <c r="X2059" s="6"/>
      <c r="Y2059" s="6"/>
      <c r="Z2059" s="6">
        <v>91.6</v>
      </c>
      <c r="AA2059" s="6">
        <f>Z2059*2677</f>
        <v>245213.19999999998</v>
      </c>
      <c r="AB2059" s="6"/>
      <c r="AC2059" s="6"/>
      <c r="AD2059" s="145"/>
      <c r="AE2059" s="6"/>
      <c r="AF2059" s="35">
        <v>2025</v>
      </c>
      <c r="AG2059" s="259"/>
      <c r="AH2059" s="29">
        <v>1962</v>
      </c>
      <c r="AI2059" s="29" t="s">
        <v>155</v>
      </c>
      <c r="AJ2059" s="29" t="str">
        <f t="shared" si="554"/>
        <v>1962.</v>
      </c>
      <c r="AL2059" s="29"/>
    </row>
    <row r="2060" spans="1:38" ht="21.75" customHeight="1" x14ac:dyDescent="0.25">
      <c r="A2060" s="143" t="str">
        <f t="shared" si="551"/>
        <v>1963.</v>
      </c>
      <c r="B2060" s="71" t="s">
        <v>1263</v>
      </c>
      <c r="C2060" s="52">
        <v>1972</v>
      </c>
      <c r="D2060" s="143" t="s">
        <v>3015</v>
      </c>
      <c r="E2060" s="143" t="s">
        <v>3017</v>
      </c>
      <c r="F2060" s="52">
        <v>2</v>
      </c>
      <c r="G2060" s="52">
        <v>2</v>
      </c>
      <c r="H2060" s="8">
        <v>543.20000000000005</v>
      </c>
      <c r="I2060" s="8">
        <v>495</v>
      </c>
      <c r="J2060" s="8">
        <v>495</v>
      </c>
      <c r="K2060" s="142">
        <v>12</v>
      </c>
      <c r="L2060" s="6">
        <f>Q2060+S2060+U2060+W2060+Y2060+AA2060+AD2060+AE2060</f>
        <v>310093</v>
      </c>
      <c r="M2060" s="6"/>
      <c r="N2060" s="6"/>
      <c r="O2060" s="6"/>
      <c r="P2060" s="145">
        <f t="shared" ref="P2060:P2084" si="565">L2060</f>
        <v>310093</v>
      </c>
      <c r="Q2060" s="6">
        <v>310093</v>
      </c>
      <c r="R2060" s="101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35">
        <v>2025</v>
      </c>
      <c r="AG2060" s="259"/>
      <c r="AH2060" s="29">
        <v>1963</v>
      </c>
      <c r="AI2060" s="29" t="s">
        <v>155</v>
      </c>
      <c r="AJ2060" s="29" t="str">
        <f t="shared" si="554"/>
        <v>1963.</v>
      </c>
      <c r="AL2060" s="29"/>
    </row>
    <row r="2061" spans="1:38" ht="22.5" customHeight="1" x14ac:dyDescent="0.25">
      <c r="A2061" s="143"/>
      <c r="B2061" s="74" t="s">
        <v>123</v>
      </c>
      <c r="C2061" s="52"/>
      <c r="D2061" s="143"/>
      <c r="E2061" s="143"/>
      <c r="F2061" s="52"/>
      <c r="G2061" s="52"/>
      <c r="H2061" s="1">
        <f>H2062+H2072+H2080</f>
        <v>273534.61999999994</v>
      </c>
      <c r="I2061" s="1">
        <f>I2062+I2072+I2080</f>
        <v>235836.25999999995</v>
      </c>
      <c r="J2061" s="1">
        <f>J2062+J2072+J2080</f>
        <v>228772.16999999993</v>
      </c>
      <c r="K2061" s="46">
        <f>K2062+K2072+K2080</f>
        <v>10648</v>
      </c>
      <c r="L2061" s="1">
        <f>L2062+L2072+L2080</f>
        <v>347528808.07999992</v>
      </c>
      <c r="M2061" s="1"/>
      <c r="N2061" s="1"/>
      <c r="O2061" s="1"/>
      <c r="P2061" s="1">
        <f t="shared" ref="P2061" si="566">L2061</f>
        <v>347528808.07999992</v>
      </c>
      <c r="Q2061" s="1">
        <v>104521675.2</v>
      </c>
      <c r="R2061" s="46"/>
      <c r="S2061" s="1"/>
      <c r="T2061" s="1">
        <f t="shared" ref="T2061:AA2061" si="567">T2062+T2072+T2080</f>
        <v>36035.9</v>
      </c>
      <c r="U2061" s="1">
        <f t="shared" si="567"/>
        <v>195209356.49999997</v>
      </c>
      <c r="V2061" s="1">
        <f t="shared" si="567"/>
        <v>1244.1600000000001</v>
      </c>
      <c r="W2061" s="1">
        <f t="shared" si="567"/>
        <v>2754570.2400000002</v>
      </c>
      <c r="X2061" s="1">
        <f t="shared" si="567"/>
        <v>16085.900000000001</v>
      </c>
      <c r="Y2061" s="1">
        <f t="shared" si="567"/>
        <v>43716966.800000004</v>
      </c>
      <c r="Z2061" s="1">
        <f t="shared" si="567"/>
        <v>495.42</v>
      </c>
      <c r="AA2061" s="1">
        <f t="shared" si="567"/>
        <v>1326239.3400000001</v>
      </c>
      <c r="AB2061" s="1"/>
      <c r="AC2061" s="1"/>
      <c r="AD2061" s="1"/>
      <c r="AE2061" s="1"/>
      <c r="AF2061" s="13"/>
      <c r="AG2061" s="259"/>
      <c r="AK2061" s="29"/>
      <c r="AL2061" s="29"/>
    </row>
    <row r="2062" spans="1:38" ht="22.5" customHeight="1" x14ac:dyDescent="0.25">
      <c r="A2062" s="143"/>
      <c r="B2062" s="74" t="s">
        <v>1213</v>
      </c>
      <c r="C2062" s="52"/>
      <c r="D2062" s="143"/>
      <c r="E2062" s="143"/>
      <c r="F2062" s="52"/>
      <c r="G2062" s="52"/>
      <c r="H2062" s="1">
        <f>SUM(H2063:H2071)</f>
        <v>10934.15</v>
      </c>
      <c r="I2062" s="1">
        <f>SUM(I2063:I2071)</f>
        <v>8269.98</v>
      </c>
      <c r="J2062" s="1">
        <f>SUM(J2063:J2071)</f>
        <v>7679.18</v>
      </c>
      <c r="K2062" s="46">
        <f>SUM(K2063:K2071)</f>
        <v>352</v>
      </c>
      <c r="L2062" s="1">
        <f>SUM(L2063:L2071)</f>
        <v>4930464</v>
      </c>
      <c r="M2062" s="1"/>
      <c r="N2062" s="1"/>
      <c r="O2062" s="1"/>
      <c r="P2062" s="1">
        <f>L2062</f>
        <v>4930464</v>
      </c>
      <c r="Q2062" s="1">
        <f t="shared" ref="Q2062" si="568">SUM(Q2063:Q2071)</f>
        <v>4930464</v>
      </c>
      <c r="R2062" s="46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3"/>
      <c r="AG2062" s="259"/>
      <c r="AK2062" s="29"/>
      <c r="AL2062" s="29"/>
    </row>
    <row r="2063" spans="1:38" ht="22.5" customHeight="1" x14ac:dyDescent="0.25">
      <c r="A2063" s="143" t="str">
        <f t="shared" ref="A2063:A2071" si="569">AJ2063</f>
        <v>1964.</v>
      </c>
      <c r="B2063" s="247" t="s">
        <v>798</v>
      </c>
      <c r="C2063" s="52">
        <v>1955</v>
      </c>
      <c r="D2063" s="143" t="s">
        <v>3015</v>
      </c>
      <c r="E2063" s="143" t="s">
        <v>3017</v>
      </c>
      <c r="F2063" s="52">
        <v>2</v>
      </c>
      <c r="G2063" s="52">
        <v>2</v>
      </c>
      <c r="H2063" s="8">
        <v>881.8</v>
      </c>
      <c r="I2063" s="145">
        <v>812.6</v>
      </c>
      <c r="J2063" s="8">
        <v>410.6</v>
      </c>
      <c r="K2063" s="142">
        <v>14</v>
      </c>
      <c r="L2063" s="8">
        <f t="shared" ref="L2063:L2064" si="570">Q2063+S2063+U2063+W2063+Y2063+AA2063+AD2063+AE2063</f>
        <v>508200</v>
      </c>
      <c r="M2063" s="1"/>
      <c r="N2063" s="1"/>
      <c r="O2063" s="1"/>
      <c r="P2063" s="145">
        <f t="shared" ref="P2063:P2064" si="571">L2063</f>
        <v>508200</v>
      </c>
      <c r="Q2063" s="8">
        <v>508200</v>
      </c>
      <c r="R2063" s="142"/>
      <c r="S2063" s="8"/>
      <c r="T2063" s="8"/>
      <c r="U2063" s="8"/>
      <c r="V2063" s="8"/>
      <c r="W2063" s="8"/>
      <c r="X2063" s="8"/>
      <c r="Y2063" s="8"/>
      <c r="Z2063" s="8"/>
      <c r="AA2063" s="8"/>
      <c r="AB2063" s="145"/>
      <c r="AC2063" s="145"/>
      <c r="AD2063" s="145"/>
      <c r="AE2063" s="8"/>
      <c r="AF2063" s="35">
        <v>2025</v>
      </c>
      <c r="AG2063" s="256"/>
      <c r="AH2063" s="29">
        <v>1964</v>
      </c>
      <c r="AI2063" s="29" t="s">
        <v>155</v>
      </c>
      <c r="AJ2063" s="29" t="str">
        <f>CONCATENATE(AH2063,AI2063)</f>
        <v>1964.</v>
      </c>
      <c r="AL2063" s="30"/>
    </row>
    <row r="2064" spans="1:38" ht="22.5" customHeight="1" x14ac:dyDescent="0.25">
      <c r="A2064" s="143" t="str">
        <f t="shared" si="569"/>
        <v>1965.</v>
      </c>
      <c r="B2064" s="71" t="s">
        <v>130</v>
      </c>
      <c r="C2064" s="52">
        <v>1960</v>
      </c>
      <c r="D2064" s="220" t="s">
        <v>3015</v>
      </c>
      <c r="E2064" s="143" t="s">
        <v>3017</v>
      </c>
      <c r="F2064" s="52">
        <v>2</v>
      </c>
      <c r="G2064" s="52">
        <v>2</v>
      </c>
      <c r="H2064" s="8">
        <v>503.31</v>
      </c>
      <c r="I2064" s="145">
        <v>445.2</v>
      </c>
      <c r="J2064" s="8">
        <v>445.2</v>
      </c>
      <c r="K2064" s="142">
        <v>20</v>
      </c>
      <c r="L2064" s="8">
        <f t="shared" si="570"/>
        <v>406560</v>
      </c>
      <c r="M2064" s="8"/>
      <c r="N2064" s="8"/>
      <c r="O2064" s="8"/>
      <c r="P2064" s="145">
        <f t="shared" si="571"/>
        <v>406560</v>
      </c>
      <c r="Q2064" s="8">
        <v>406560</v>
      </c>
      <c r="R2064" s="142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145"/>
      <c r="AE2064" s="8"/>
      <c r="AF2064" s="35">
        <v>2025</v>
      </c>
      <c r="AG2064" s="38"/>
      <c r="AH2064" s="29">
        <v>1965</v>
      </c>
      <c r="AI2064" s="29" t="s">
        <v>155</v>
      </c>
      <c r="AJ2064" s="29" t="str">
        <f t="shared" ref="AJ2064:AJ2071" si="572">CONCATENATE(AH2064,AI2064)</f>
        <v>1965.</v>
      </c>
      <c r="AL2064" s="29"/>
    </row>
    <row r="2065" spans="1:38" ht="22.5" customHeight="1" x14ac:dyDescent="0.25">
      <c r="A2065" s="143" t="str">
        <f t="shared" si="569"/>
        <v>1966.</v>
      </c>
      <c r="B2065" s="247" t="s">
        <v>807</v>
      </c>
      <c r="C2065" s="52">
        <v>1957</v>
      </c>
      <c r="D2065" s="143" t="s">
        <v>3015</v>
      </c>
      <c r="E2065" s="143" t="s">
        <v>3017</v>
      </c>
      <c r="F2065" s="52">
        <v>2</v>
      </c>
      <c r="G2065" s="52">
        <v>1</v>
      </c>
      <c r="H2065" s="8">
        <v>466.26</v>
      </c>
      <c r="I2065" s="145">
        <v>423.2</v>
      </c>
      <c r="J2065" s="8">
        <v>423.2</v>
      </c>
      <c r="K2065" s="142">
        <v>21</v>
      </c>
      <c r="L2065" s="8">
        <f t="shared" ref="L2065" si="573">Q2065+S2065+U2065+W2065+Y2065+AA2065+AD2065+AE2065</f>
        <v>388080</v>
      </c>
      <c r="M2065" s="1"/>
      <c r="N2065" s="1"/>
      <c r="O2065" s="1"/>
      <c r="P2065" s="145">
        <f t="shared" ref="P2065" si="574">L2065</f>
        <v>388080</v>
      </c>
      <c r="Q2065" s="8">
        <v>388080</v>
      </c>
      <c r="R2065" s="142"/>
      <c r="S2065" s="8"/>
      <c r="T2065" s="8"/>
      <c r="U2065" s="8"/>
      <c r="V2065" s="8"/>
      <c r="W2065" s="8"/>
      <c r="X2065" s="8"/>
      <c r="Y2065" s="8"/>
      <c r="Z2065" s="8"/>
      <c r="AA2065" s="8"/>
      <c r="AB2065" s="145"/>
      <c r="AC2065" s="145"/>
      <c r="AD2065" s="145"/>
      <c r="AE2065" s="8"/>
      <c r="AF2065" s="35">
        <v>2025</v>
      </c>
      <c r="AG2065" s="256"/>
      <c r="AH2065" s="29">
        <v>1966</v>
      </c>
      <c r="AI2065" s="29" t="s">
        <v>155</v>
      </c>
      <c r="AJ2065" s="29" t="str">
        <f t="shared" si="572"/>
        <v>1966.</v>
      </c>
      <c r="AL2065" s="30"/>
    </row>
    <row r="2066" spans="1:38" ht="22.5" customHeight="1" x14ac:dyDescent="0.25">
      <c r="A2066" s="143" t="str">
        <f t="shared" si="569"/>
        <v>1967.</v>
      </c>
      <c r="B2066" s="71" t="s">
        <v>127</v>
      </c>
      <c r="C2066" s="52">
        <v>1960</v>
      </c>
      <c r="D2066" s="220" t="s">
        <v>3015</v>
      </c>
      <c r="E2066" s="143" t="s">
        <v>3017</v>
      </c>
      <c r="F2066" s="52">
        <v>2</v>
      </c>
      <c r="G2066" s="52">
        <v>1</v>
      </c>
      <c r="H2066" s="8">
        <v>335.4</v>
      </c>
      <c r="I2066" s="145">
        <v>305.5</v>
      </c>
      <c r="J2066" s="8">
        <v>235.9</v>
      </c>
      <c r="K2066" s="142">
        <v>12</v>
      </c>
      <c r="L2066" s="8">
        <f t="shared" ref="L2066" si="575">Q2066+S2066+U2066+W2066+Y2066+AA2066+AD2066+AE2066</f>
        <v>485100</v>
      </c>
      <c r="M2066" s="8"/>
      <c r="N2066" s="8"/>
      <c r="O2066" s="8"/>
      <c r="P2066" s="145">
        <f t="shared" ref="P2066" si="576">L2066</f>
        <v>485100</v>
      </c>
      <c r="Q2066" s="8">
        <v>485100</v>
      </c>
      <c r="R2066" s="142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35">
        <v>2025</v>
      </c>
      <c r="AG2066" s="38"/>
      <c r="AH2066" s="29">
        <v>1967</v>
      </c>
      <c r="AI2066" s="29" t="s">
        <v>155</v>
      </c>
      <c r="AJ2066" s="29" t="str">
        <f t="shared" si="572"/>
        <v>1967.</v>
      </c>
      <c r="AL2066" s="29"/>
    </row>
    <row r="2067" spans="1:38" ht="22.5" customHeight="1" x14ac:dyDescent="0.25">
      <c r="A2067" s="143" t="str">
        <f t="shared" si="569"/>
        <v>1968.</v>
      </c>
      <c r="B2067" s="71" t="s">
        <v>790</v>
      </c>
      <c r="C2067" s="52">
        <v>1956</v>
      </c>
      <c r="D2067" s="220" t="s">
        <v>3015</v>
      </c>
      <c r="E2067" s="143" t="s">
        <v>3017</v>
      </c>
      <c r="F2067" s="52">
        <v>2</v>
      </c>
      <c r="G2067" s="52">
        <v>1</v>
      </c>
      <c r="H2067" s="8">
        <v>510.9</v>
      </c>
      <c r="I2067" s="145">
        <v>472.8</v>
      </c>
      <c r="J2067" s="8">
        <v>472.8</v>
      </c>
      <c r="K2067" s="142">
        <v>27</v>
      </c>
      <c r="L2067" s="8">
        <f t="shared" ref="L2067:L2068" si="577">Q2067+S2067+U2067+W2067+Y2067+AA2067+AD2067+AE2067</f>
        <v>401940</v>
      </c>
      <c r="M2067" s="8"/>
      <c r="N2067" s="8"/>
      <c r="O2067" s="8"/>
      <c r="P2067" s="145">
        <f t="shared" ref="P2067:P2068" si="578">L2067</f>
        <v>401940</v>
      </c>
      <c r="Q2067" s="8">
        <v>401940</v>
      </c>
      <c r="R2067" s="142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145"/>
      <c r="AE2067" s="8"/>
      <c r="AF2067" s="35">
        <v>2025</v>
      </c>
      <c r="AG2067" s="38"/>
      <c r="AH2067" s="29">
        <v>1968</v>
      </c>
      <c r="AI2067" s="29" t="s">
        <v>155</v>
      </c>
      <c r="AJ2067" s="29" t="str">
        <f t="shared" si="572"/>
        <v>1968.</v>
      </c>
      <c r="AL2067" s="29"/>
    </row>
    <row r="2068" spans="1:38" ht="22.5" customHeight="1" x14ac:dyDescent="0.25">
      <c r="A2068" s="143" t="str">
        <f t="shared" si="569"/>
        <v>1969.</v>
      </c>
      <c r="B2068" s="71" t="s">
        <v>944</v>
      </c>
      <c r="C2068" s="52">
        <v>1953</v>
      </c>
      <c r="D2068" s="220" t="s">
        <v>3015</v>
      </c>
      <c r="E2068" s="143" t="s">
        <v>3018</v>
      </c>
      <c r="F2068" s="52">
        <v>2</v>
      </c>
      <c r="G2068" s="52">
        <v>1</v>
      </c>
      <c r="H2068" s="8">
        <v>373.1</v>
      </c>
      <c r="I2068" s="145">
        <v>353.8</v>
      </c>
      <c r="J2068" s="8">
        <v>353.8</v>
      </c>
      <c r="K2068" s="142">
        <v>25</v>
      </c>
      <c r="L2068" s="8">
        <f t="shared" si="577"/>
        <v>364980</v>
      </c>
      <c r="M2068" s="8"/>
      <c r="N2068" s="8"/>
      <c r="O2068" s="8"/>
      <c r="P2068" s="145">
        <f t="shared" si="578"/>
        <v>364980</v>
      </c>
      <c r="Q2068" s="8">
        <v>364980</v>
      </c>
      <c r="R2068" s="142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145"/>
      <c r="AE2068" s="8"/>
      <c r="AF2068" s="35">
        <v>2025</v>
      </c>
      <c r="AG2068" s="38"/>
      <c r="AH2068" s="29">
        <v>1969</v>
      </c>
      <c r="AI2068" s="29" t="s">
        <v>155</v>
      </c>
      <c r="AJ2068" s="29" t="str">
        <f t="shared" si="572"/>
        <v>1969.</v>
      </c>
      <c r="AL2068" s="29"/>
    </row>
    <row r="2069" spans="1:38" ht="22.5" customHeight="1" x14ac:dyDescent="0.25">
      <c r="A2069" s="143" t="str">
        <f t="shared" si="569"/>
        <v>1970.</v>
      </c>
      <c r="B2069" s="247" t="s">
        <v>794</v>
      </c>
      <c r="C2069" s="52">
        <v>1962</v>
      </c>
      <c r="D2069" s="143" t="s">
        <v>3015</v>
      </c>
      <c r="E2069" s="143" t="s">
        <v>3017</v>
      </c>
      <c r="F2069" s="52">
        <v>2</v>
      </c>
      <c r="G2069" s="52">
        <v>2</v>
      </c>
      <c r="H2069" s="8">
        <v>629.70000000000005</v>
      </c>
      <c r="I2069" s="145">
        <v>577.70000000000005</v>
      </c>
      <c r="J2069" s="8">
        <v>577.70000000000005</v>
      </c>
      <c r="K2069" s="142">
        <v>30</v>
      </c>
      <c r="L2069" s="8">
        <f>Q2069+S2069+U2069+W2069+Y2069+AA2069+AD2069+AE2069</f>
        <v>240240</v>
      </c>
      <c r="M2069" s="1"/>
      <c r="N2069" s="1"/>
      <c r="O2069" s="1"/>
      <c r="P2069" s="145">
        <f t="shared" ref="P2069:P2079" si="579">L2069</f>
        <v>240240</v>
      </c>
      <c r="Q2069" s="8">
        <v>240240</v>
      </c>
      <c r="R2069" s="142"/>
      <c r="S2069" s="8"/>
      <c r="T2069" s="8"/>
      <c r="U2069" s="8"/>
      <c r="V2069" s="8"/>
      <c r="W2069" s="8"/>
      <c r="X2069" s="8"/>
      <c r="Y2069" s="8"/>
      <c r="Z2069" s="8"/>
      <c r="AA2069" s="8"/>
      <c r="AB2069" s="145"/>
      <c r="AC2069" s="145"/>
      <c r="AD2069" s="8"/>
      <c r="AE2069" s="8"/>
      <c r="AF2069" s="35">
        <v>2025</v>
      </c>
      <c r="AG2069" s="256"/>
      <c r="AH2069" s="29">
        <v>1970</v>
      </c>
      <c r="AI2069" s="29" t="s">
        <v>155</v>
      </c>
      <c r="AJ2069" s="29" t="str">
        <f t="shared" si="572"/>
        <v>1970.</v>
      </c>
      <c r="AL2069" s="30"/>
    </row>
    <row r="2070" spans="1:38" ht="22.5" customHeight="1" x14ac:dyDescent="0.25">
      <c r="A2070" s="143" t="str">
        <f t="shared" si="569"/>
        <v>1971.</v>
      </c>
      <c r="B2070" s="247" t="s">
        <v>800</v>
      </c>
      <c r="C2070" s="52">
        <v>1960</v>
      </c>
      <c r="D2070" s="143" t="s">
        <v>3015</v>
      </c>
      <c r="E2070" s="143" t="s">
        <v>3017</v>
      </c>
      <c r="F2070" s="52">
        <v>2</v>
      </c>
      <c r="G2070" s="52">
        <v>1</v>
      </c>
      <c r="H2070" s="8">
        <v>500.2</v>
      </c>
      <c r="I2070" s="145">
        <v>453.1</v>
      </c>
      <c r="J2070" s="8">
        <v>333.9</v>
      </c>
      <c r="K2070" s="142">
        <v>14</v>
      </c>
      <c r="L2070" s="8">
        <f>Q2070+S2070+U2070+W2070+Y2070+AA2070+AD2070+AE2070</f>
        <v>231000</v>
      </c>
      <c r="M2070" s="1"/>
      <c r="N2070" s="1"/>
      <c r="O2070" s="1"/>
      <c r="P2070" s="145">
        <f t="shared" si="579"/>
        <v>231000</v>
      </c>
      <c r="Q2070" s="8">
        <v>231000</v>
      </c>
      <c r="R2070" s="142"/>
      <c r="S2070" s="8"/>
      <c r="T2070" s="8"/>
      <c r="U2070" s="8"/>
      <c r="V2070" s="8"/>
      <c r="W2070" s="8"/>
      <c r="X2070" s="8"/>
      <c r="Y2070" s="8"/>
      <c r="Z2070" s="8"/>
      <c r="AA2070" s="8"/>
      <c r="AB2070" s="145"/>
      <c r="AC2070" s="145"/>
      <c r="AD2070" s="145"/>
      <c r="AE2070" s="8"/>
      <c r="AF2070" s="35">
        <v>2025</v>
      </c>
      <c r="AG2070" s="256"/>
      <c r="AH2070" s="29">
        <v>1971</v>
      </c>
      <c r="AI2070" s="29" t="s">
        <v>155</v>
      </c>
      <c r="AJ2070" s="29" t="str">
        <f t="shared" si="572"/>
        <v>1971.</v>
      </c>
      <c r="AL2070" s="30"/>
    </row>
    <row r="2071" spans="1:38" ht="22.5" customHeight="1" x14ac:dyDescent="0.25">
      <c r="A2071" s="143" t="str">
        <f t="shared" si="569"/>
        <v>1972.</v>
      </c>
      <c r="B2071" s="71" t="s">
        <v>142</v>
      </c>
      <c r="C2071" s="52">
        <v>1962</v>
      </c>
      <c r="D2071" s="143" t="s">
        <v>3015</v>
      </c>
      <c r="E2071" s="143" t="s">
        <v>3017</v>
      </c>
      <c r="F2071" s="52">
        <v>2</v>
      </c>
      <c r="G2071" s="52">
        <v>2</v>
      </c>
      <c r="H2071" s="8">
        <v>6733.48</v>
      </c>
      <c r="I2071" s="145">
        <v>4426.08</v>
      </c>
      <c r="J2071" s="8">
        <v>4426.08</v>
      </c>
      <c r="K2071" s="142">
        <v>189</v>
      </c>
      <c r="L2071" s="8">
        <f>Q2071+S2071+U2071+W2071+Y2071+AA2071+AD2071+AE2071</f>
        <v>1904364</v>
      </c>
      <c r="M2071" s="8"/>
      <c r="N2071" s="8"/>
      <c r="O2071" s="8"/>
      <c r="P2071" s="145">
        <f t="shared" si="579"/>
        <v>1904364</v>
      </c>
      <c r="Q2071" s="8">
        <v>1904364</v>
      </c>
      <c r="R2071" s="142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35">
        <v>2025</v>
      </c>
      <c r="AG2071" s="38"/>
      <c r="AH2071" s="29">
        <v>1972</v>
      </c>
      <c r="AI2071" s="29" t="s">
        <v>155</v>
      </c>
      <c r="AJ2071" s="29" t="str">
        <f t="shared" si="572"/>
        <v>1972.</v>
      </c>
      <c r="AL2071" s="29"/>
    </row>
    <row r="2072" spans="1:38" s="65" customFormat="1" ht="22.5" customHeight="1" x14ac:dyDescent="0.25">
      <c r="A2072" s="146"/>
      <c r="B2072" s="74" t="s">
        <v>1214</v>
      </c>
      <c r="C2072" s="52"/>
      <c r="D2072" s="220"/>
      <c r="E2072" s="143"/>
      <c r="F2072" s="52"/>
      <c r="G2072" s="52"/>
      <c r="H2072" s="1">
        <f>SUM(H2073:H2079)</f>
        <v>17815.11</v>
      </c>
      <c r="I2072" s="1">
        <f t="shared" ref="I2072:K2072" si="580">SUM(I2073:I2079)</f>
        <v>15847.789999999999</v>
      </c>
      <c r="J2072" s="1">
        <f t="shared" si="580"/>
        <v>15797.289999999999</v>
      </c>
      <c r="K2072" s="46">
        <f t="shared" si="580"/>
        <v>690</v>
      </c>
      <c r="L2072" s="1">
        <f>SUM(L2073:L2079)</f>
        <v>8652928.7800000012</v>
      </c>
      <c r="M2072" s="1"/>
      <c r="N2072" s="1"/>
      <c r="O2072" s="1"/>
      <c r="P2072" s="1">
        <f>L2072</f>
        <v>8652928.7800000012</v>
      </c>
      <c r="Q2072" s="1">
        <f t="shared" ref="Q2072" si="581">SUM(Q2073:Q2079)</f>
        <v>3494655</v>
      </c>
      <c r="R2072" s="46"/>
      <c r="S2072" s="1"/>
      <c r="T2072" s="1">
        <f t="shared" ref="T2072:AA2072" si="582">SUM(T2073:T2079)</f>
        <v>596.6</v>
      </c>
      <c r="U2072" s="1">
        <f t="shared" si="582"/>
        <v>2116140.2000000002</v>
      </c>
      <c r="V2072" s="1">
        <f t="shared" si="582"/>
        <v>1244.1600000000001</v>
      </c>
      <c r="W2072" s="1">
        <f t="shared" si="582"/>
        <v>2754570.2400000002</v>
      </c>
      <c r="X2072" s="1"/>
      <c r="Y2072" s="1"/>
      <c r="Z2072" s="1">
        <f t="shared" si="582"/>
        <v>107.42</v>
      </c>
      <c r="AA2072" s="1">
        <f t="shared" si="582"/>
        <v>287563.34000000003</v>
      </c>
      <c r="AB2072" s="1"/>
      <c r="AC2072" s="1"/>
      <c r="AD2072" s="1"/>
      <c r="AE2072" s="1"/>
      <c r="AF2072" s="202"/>
      <c r="AG2072" s="259"/>
    </row>
    <row r="2073" spans="1:38" ht="22.5" customHeight="1" x14ac:dyDescent="0.25">
      <c r="A2073" s="143" t="str">
        <f t="shared" ref="A2073:A2079" si="583">AJ2073</f>
        <v>1973.</v>
      </c>
      <c r="B2073" s="71" t="s">
        <v>3071</v>
      </c>
      <c r="C2073" s="52">
        <v>1985</v>
      </c>
      <c r="D2073" s="143" t="s">
        <v>3015</v>
      </c>
      <c r="E2073" s="143" t="s">
        <v>3016</v>
      </c>
      <c r="F2073" s="52">
        <v>5</v>
      </c>
      <c r="G2073" s="52">
        <v>2</v>
      </c>
      <c r="H2073" s="8">
        <v>2134.9</v>
      </c>
      <c r="I2073" s="8">
        <v>1893.9</v>
      </c>
      <c r="J2073" s="8">
        <v>1893.9</v>
      </c>
      <c r="K2073" s="142">
        <v>88</v>
      </c>
      <c r="L2073" s="8">
        <f t="shared" ref="L2073:L2079" si="584">Q2073+S2073+U2073+W2073+Y2073+AA2073+AD2073+AE2073</f>
        <v>2116140.2000000002</v>
      </c>
      <c r="M2073" s="8"/>
      <c r="N2073" s="8"/>
      <c r="O2073" s="8"/>
      <c r="P2073" s="145">
        <f t="shared" si="579"/>
        <v>2116140.2000000002</v>
      </c>
      <c r="Q2073" s="8"/>
      <c r="R2073" s="142"/>
      <c r="S2073" s="8"/>
      <c r="T2073" s="8">
        <v>596.6</v>
      </c>
      <c r="U2073" s="8">
        <f>T2073*3547</f>
        <v>2116140.2000000002</v>
      </c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35">
        <v>2025</v>
      </c>
      <c r="AG2073" s="264"/>
      <c r="AH2073" s="29">
        <v>1973</v>
      </c>
      <c r="AI2073" s="29" t="s">
        <v>155</v>
      </c>
      <c r="AJ2073" s="29" t="str">
        <f>CONCATENATE(AH2073,AI2073)</f>
        <v>1973.</v>
      </c>
      <c r="AL2073" s="30"/>
    </row>
    <row r="2074" spans="1:38" ht="22.5" customHeight="1" x14ac:dyDescent="0.25">
      <c r="A2074" s="143" t="str">
        <f t="shared" si="583"/>
        <v>1974.</v>
      </c>
      <c r="B2074" s="71" t="s">
        <v>1563</v>
      </c>
      <c r="C2074" s="52">
        <v>1996</v>
      </c>
      <c r="D2074" s="220" t="s">
        <v>3015</v>
      </c>
      <c r="E2074" s="143" t="s">
        <v>3017</v>
      </c>
      <c r="F2074" s="52">
        <v>2</v>
      </c>
      <c r="G2074" s="52">
        <v>2</v>
      </c>
      <c r="H2074" s="8">
        <v>792.1</v>
      </c>
      <c r="I2074" s="8">
        <v>792.1</v>
      </c>
      <c r="J2074" s="8">
        <v>792.1</v>
      </c>
      <c r="K2074" s="142">
        <v>34</v>
      </c>
      <c r="L2074" s="8">
        <f t="shared" si="584"/>
        <v>305019</v>
      </c>
      <c r="M2074" s="8"/>
      <c r="N2074" s="8"/>
      <c r="O2074" s="8"/>
      <c r="P2074" s="145">
        <f t="shared" si="579"/>
        <v>305019</v>
      </c>
      <c r="Q2074" s="8">
        <v>305019</v>
      </c>
      <c r="R2074" s="142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35">
        <v>2025</v>
      </c>
      <c r="AG2074" s="256"/>
      <c r="AH2074" s="29">
        <v>1974</v>
      </c>
      <c r="AI2074" s="29" t="s">
        <v>155</v>
      </c>
      <c r="AJ2074" s="29" t="str">
        <f t="shared" ref="AJ2074:AJ2079" si="585">CONCATENATE(AH2074,AI2074)</f>
        <v>1974.</v>
      </c>
      <c r="AL2074" s="30"/>
    </row>
    <row r="2075" spans="1:38" ht="22.5" customHeight="1" x14ac:dyDescent="0.25">
      <c r="A2075" s="143" t="str">
        <f t="shared" si="583"/>
        <v>1975.</v>
      </c>
      <c r="B2075" s="71" t="s">
        <v>3072</v>
      </c>
      <c r="C2075" s="52">
        <v>1984</v>
      </c>
      <c r="D2075" s="220" t="s">
        <v>3015</v>
      </c>
      <c r="E2075" s="143" t="s">
        <v>3016</v>
      </c>
      <c r="F2075" s="52">
        <v>5</v>
      </c>
      <c r="G2075" s="52">
        <v>3</v>
      </c>
      <c r="H2075" s="8">
        <v>3618.95</v>
      </c>
      <c r="I2075" s="145">
        <v>3257.3</v>
      </c>
      <c r="J2075" s="8">
        <v>3257.3</v>
      </c>
      <c r="K2075" s="142">
        <v>142</v>
      </c>
      <c r="L2075" s="8">
        <f t="shared" si="584"/>
        <v>985920</v>
      </c>
      <c r="M2075" s="8"/>
      <c r="N2075" s="8"/>
      <c r="O2075" s="8"/>
      <c r="P2075" s="145">
        <f t="shared" si="579"/>
        <v>985920</v>
      </c>
      <c r="Q2075" s="8">
        <v>985920</v>
      </c>
      <c r="R2075" s="142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35">
        <v>2025</v>
      </c>
      <c r="AG2075" s="38"/>
      <c r="AH2075" s="29">
        <v>1975</v>
      </c>
      <c r="AI2075" s="29" t="s">
        <v>155</v>
      </c>
      <c r="AJ2075" s="29" t="str">
        <f t="shared" si="585"/>
        <v>1975.</v>
      </c>
      <c r="AL2075" s="29"/>
    </row>
    <row r="2076" spans="1:38" ht="22.5" customHeight="1" x14ac:dyDescent="0.25">
      <c r="A2076" s="143" t="str">
        <f t="shared" si="583"/>
        <v>1976.</v>
      </c>
      <c r="B2076" s="71" t="s">
        <v>3073</v>
      </c>
      <c r="C2076" s="52">
        <v>1976</v>
      </c>
      <c r="D2076" s="143" t="s">
        <v>3015</v>
      </c>
      <c r="E2076" s="143" t="s">
        <v>3017</v>
      </c>
      <c r="F2076" s="52">
        <v>2</v>
      </c>
      <c r="G2076" s="52">
        <v>2</v>
      </c>
      <c r="H2076" s="8">
        <v>1288.3900000000001</v>
      </c>
      <c r="I2076" s="8">
        <v>710.99</v>
      </c>
      <c r="J2076" s="8">
        <v>710.99</v>
      </c>
      <c r="K2076" s="142">
        <v>33</v>
      </c>
      <c r="L2076" s="8">
        <f t="shared" si="584"/>
        <v>287563.34000000003</v>
      </c>
      <c r="M2076" s="8"/>
      <c r="N2076" s="8"/>
      <c r="O2076" s="8"/>
      <c r="P2076" s="145">
        <f t="shared" si="579"/>
        <v>287563.34000000003</v>
      </c>
      <c r="Q2076" s="8"/>
      <c r="R2076" s="142"/>
      <c r="S2076" s="8"/>
      <c r="T2076" s="8"/>
      <c r="U2076" s="8"/>
      <c r="V2076" s="8"/>
      <c r="W2076" s="8"/>
      <c r="X2076" s="8"/>
      <c r="Y2076" s="8"/>
      <c r="Z2076" s="8">
        <v>107.42</v>
      </c>
      <c r="AA2076" s="8">
        <f>Z2076*2677</f>
        <v>287563.34000000003</v>
      </c>
      <c r="AB2076" s="8"/>
      <c r="AC2076" s="8"/>
      <c r="AD2076" s="8"/>
      <c r="AE2076" s="8"/>
      <c r="AF2076" s="35">
        <v>2025</v>
      </c>
      <c r="AG2076" s="259"/>
      <c r="AH2076" s="29">
        <v>1976</v>
      </c>
      <c r="AI2076" s="29" t="s">
        <v>155</v>
      </c>
      <c r="AJ2076" s="29" t="str">
        <f t="shared" si="585"/>
        <v>1976.</v>
      </c>
      <c r="AL2076" s="30"/>
    </row>
    <row r="2077" spans="1:38" ht="22.5" customHeight="1" x14ac:dyDescent="0.25">
      <c r="A2077" s="143" t="str">
        <f t="shared" si="583"/>
        <v>1977.</v>
      </c>
      <c r="B2077" s="91" t="s">
        <v>3074</v>
      </c>
      <c r="C2077" s="52">
        <v>1976</v>
      </c>
      <c r="D2077" s="143" t="s">
        <v>3015</v>
      </c>
      <c r="E2077" s="143" t="s">
        <v>3016</v>
      </c>
      <c r="F2077" s="52">
        <v>5</v>
      </c>
      <c r="G2077" s="52">
        <v>8</v>
      </c>
      <c r="H2077" s="8">
        <v>6042.37</v>
      </c>
      <c r="I2077" s="8">
        <v>5530.4</v>
      </c>
      <c r="J2077" s="8">
        <v>5530.4</v>
      </c>
      <c r="K2077" s="142">
        <v>237</v>
      </c>
      <c r="L2077" s="8">
        <f t="shared" si="584"/>
        <v>2754570.2400000002</v>
      </c>
      <c r="M2077" s="8"/>
      <c r="N2077" s="8"/>
      <c r="O2077" s="8"/>
      <c r="P2077" s="145">
        <f t="shared" si="579"/>
        <v>2754570.2400000002</v>
      </c>
      <c r="Q2077" s="8"/>
      <c r="R2077" s="142"/>
      <c r="S2077" s="8"/>
      <c r="T2077" s="8"/>
      <c r="U2077" s="8"/>
      <c r="V2077" s="8">
        <v>1244.1600000000001</v>
      </c>
      <c r="W2077" s="8">
        <f>V2077*2214</f>
        <v>2754570.2400000002</v>
      </c>
      <c r="X2077" s="8"/>
      <c r="Y2077" s="8"/>
      <c r="Z2077" s="8"/>
      <c r="AA2077" s="8"/>
      <c r="AB2077" s="8"/>
      <c r="AC2077" s="8"/>
      <c r="AD2077" s="8"/>
      <c r="AE2077" s="8"/>
      <c r="AF2077" s="35">
        <v>2025</v>
      </c>
      <c r="AG2077" s="259"/>
      <c r="AH2077" s="29">
        <v>1977</v>
      </c>
      <c r="AI2077" s="29" t="s">
        <v>155</v>
      </c>
      <c r="AJ2077" s="29" t="str">
        <f t="shared" si="585"/>
        <v>1977.</v>
      </c>
      <c r="AL2077" s="30"/>
    </row>
    <row r="2078" spans="1:38" ht="22.5" customHeight="1" x14ac:dyDescent="0.25">
      <c r="A2078" s="143" t="str">
        <f t="shared" si="583"/>
        <v>1978.</v>
      </c>
      <c r="B2078" s="247" t="s">
        <v>3075</v>
      </c>
      <c r="C2078" s="52">
        <v>1995</v>
      </c>
      <c r="D2078" s="220" t="s">
        <v>3015</v>
      </c>
      <c r="E2078" s="143" t="s">
        <v>3017</v>
      </c>
      <c r="F2078" s="52">
        <v>4</v>
      </c>
      <c r="G2078" s="52">
        <v>2</v>
      </c>
      <c r="H2078" s="8">
        <v>1457.6</v>
      </c>
      <c r="I2078" s="145">
        <v>1318</v>
      </c>
      <c r="J2078" s="8">
        <v>1267.5</v>
      </c>
      <c r="K2078" s="142">
        <v>62</v>
      </c>
      <c r="L2078" s="8">
        <f t="shared" si="584"/>
        <v>600576</v>
      </c>
      <c r="M2078" s="8"/>
      <c r="N2078" s="8"/>
      <c r="O2078" s="8"/>
      <c r="P2078" s="145">
        <f t="shared" si="579"/>
        <v>600576</v>
      </c>
      <c r="Q2078" s="8">
        <v>600576</v>
      </c>
      <c r="R2078" s="142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35">
        <v>2025</v>
      </c>
      <c r="AG2078" s="255"/>
      <c r="AH2078" s="29">
        <v>1978</v>
      </c>
      <c r="AI2078" s="29" t="s">
        <v>155</v>
      </c>
      <c r="AJ2078" s="29" t="str">
        <f t="shared" si="585"/>
        <v>1978.</v>
      </c>
      <c r="AL2078" s="29"/>
    </row>
    <row r="2079" spans="1:38" ht="22.5" customHeight="1" x14ac:dyDescent="0.25">
      <c r="A2079" s="143" t="str">
        <f t="shared" si="583"/>
        <v>1979.</v>
      </c>
      <c r="B2079" s="71" t="s">
        <v>3076</v>
      </c>
      <c r="C2079" s="52">
        <v>1980</v>
      </c>
      <c r="D2079" s="220" t="s">
        <v>3015</v>
      </c>
      <c r="E2079" s="143" t="s">
        <v>3016</v>
      </c>
      <c r="F2079" s="52">
        <v>5</v>
      </c>
      <c r="G2079" s="52">
        <v>3</v>
      </c>
      <c r="H2079" s="8">
        <v>2480.8000000000002</v>
      </c>
      <c r="I2079" s="145">
        <v>2345.1</v>
      </c>
      <c r="J2079" s="8">
        <v>2345.1</v>
      </c>
      <c r="K2079" s="142">
        <v>94</v>
      </c>
      <c r="L2079" s="8">
        <f t="shared" si="584"/>
        <v>1603140</v>
      </c>
      <c r="M2079" s="8"/>
      <c r="N2079" s="8"/>
      <c r="O2079" s="8"/>
      <c r="P2079" s="145">
        <f t="shared" si="579"/>
        <v>1603140</v>
      </c>
      <c r="Q2079" s="8">
        <v>1603140</v>
      </c>
      <c r="R2079" s="142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35">
        <v>2025</v>
      </c>
      <c r="AG2079" s="38"/>
      <c r="AH2079" s="29">
        <v>1979</v>
      </c>
      <c r="AI2079" s="29" t="s">
        <v>155</v>
      </c>
      <c r="AJ2079" s="29" t="str">
        <f t="shared" si="585"/>
        <v>1979.</v>
      </c>
      <c r="AL2079" s="29"/>
    </row>
    <row r="2080" spans="1:38" s="65" customFormat="1" ht="22.5" customHeight="1" x14ac:dyDescent="0.25">
      <c r="A2080" s="146"/>
      <c r="B2080" s="74" t="s">
        <v>1215</v>
      </c>
      <c r="C2080" s="52"/>
      <c r="D2080" s="143"/>
      <c r="E2080" s="143"/>
      <c r="F2080" s="52"/>
      <c r="G2080" s="52"/>
      <c r="H2080" s="1">
        <f>SUM(H2081:H2217)</f>
        <v>244785.35999999996</v>
      </c>
      <c r="I2080" s="1">
        <f>SUM(I2081:I2217)</f>
        <v>211718.48999999996</v>
      </c>
      <c r="J2080" s="1">
        <f>SUM(J2081:J2217)</f>
        <v>205295.69999999992</v>
      </c>
      <c r="K2080" s="46">
        <f>SUM(K2081:K2217)</f>
        <v>9606</v>
      </c>
      <c r="L2080" s="1">
        <f>SUM(L2081:L2217)</f>
        <v>333945415.29999995</v>
      </c>
      <c r="M2080" s="1"/>
      <c r="N2080" s="1"/>
      <c r="O2080" s="1"/>
      <c r="P2080" s="1">
        <f>L2080</f>
        <v>333945415.29999995</v>
      </c>
      <c r="Q2080" s="1">
        <f t="shared" ref="Q2080" si="586">SUM(Q2081:Q2217)</f>
        <v>96096556.200000003</v>
      </c>
      <c r="R2080" s="46"/>
      <c r="S2080" s="1"/>
      <c r="T2080" s="1">
        <f t="shared" ref="T2080:AA2080" si="587">SUM(T2081:T2217)</f>
        <v>35439.300000000003</v>
      </c>
      <c r="U2080" s="1">
        <f t="shared" si="587"/>
        <v>193093216.29999998</v>
      </c>
      <c r="V2080" s="1"/>
      <c r="W2080" s="1"/>
      <c r="X2080" s="1">
        <f t="shared" si="587"/>
        <v>16085.900000000001</v>
      </c>
      <c r="Y2080" s="1">
        <f t="shared" si="587"/>
        <v>43716966.800000004</v>
      </c>
      <c r="Z2080" s="1">
        <f t="shared" si="587"/>
        <v>388</v>
      </c>
      <c r="AA2080" s="1">
        <f t="shared" si="587"/>
        <v>1038676</v>
      </c>
      <c r="AB2080" s="1"/>
      <c r="AC2080" s="1"/>
      <c r="AD2080" s="1"/>
      <c r="AE2080" s="1"/>
      <c r="AF2080" s="202"/>
      <c r="AG2080" s="259"/>
    </row>
    <row r="2081" spans="1:38" ht="22.5" customHeight="1" x14ac:dyDescent="0.25">
      <c r="A2081" s="143" t="str">
        <f>AJ2081</f>
        <v>1980.</v>
      </c>
      <c r="B2081" s="71" t="s">
        <v>1544</v>
      </c>
      <c r="C2081" s="52">
        <v>1973</v>
      </c>
      <c r="D2081" s="143" t="s">
        <v>3015</v>
      </c>
      <c r="E2081" s="143" t="s">
        <v>3016</v>
      </c>
      <c r="F2081" s="52">
        <v>2</v>
      </c>
      <c r="G2081" s="52">
        <v>2</v>
      </c>
      <c r="H2081" s="8">
        <v>785.1</v>
      </c>
      <c r="I2081" s="8">
        <v>717.8</v>
      </c>
      <c r="J2081" s="8">
        <v>671.9</v>
      </c>
      <c r="K2081" s="142">
        <v>32</v>
      </c>
      <c r="L2081" s="8">
        <f>Q2081+S2081+U2081+W2081+Y2081+AA2081+AD2081+AE2081</f>
        <v>1932050.9000000001</v>
      </c>
      <c r="M2081" s="8"/>
      <c r="N2081" s="8"/>
      <c r="O2081" s="8"/>
      <c r="P2081" s="145">
        <f t="shared" si="565"/>
        <v>1932050.9000000001</v>
      </c>
      <c r="Q2081" s="8"/>
      <c r="R2081" s="142"/>
      <c r="S2081" s="8"/>
      <c r="T2081" s="8">
        <v>544.70000000000005</v>
      </c>
      <c r="U2081" s="8">
        <f>T2081*3547</f>
        <v>1932050.9000000001</v>
      </c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35">
        <v>2025</v>
      </c>
      <c r="AG2081" s="259"/>
      <c r="AH2081" s="29">
        <v>1980</v>
      </c>
      <c r="AI2081" s="29" t="s">
        <v>155</v>
      </c>
      <c r="AJ2081" s="29" t="str">
        <f>CONCATENATE(AH2081,AI2081)</f>
        <v>1980.</v>
      </c>
      <c r="AL2081" s="30"/>
    </row>
    <row r="2082" spans="1:38" ht="22.5" customHeight="1" x14ac:dyDescent="0.25">
      <c r="A2082" s="143" t="str">
        <f t="shared" ref="A2082:A2145" si="588">AJ2082</f>
        <v>1981.</v>
      </c>
      <c r="B2082" s="71" t="s">
        <v>1545</v>
      </c>
      <c r="C2082" s="52">
        <v>1993</v>
      </c>
      <c r="D2082" s="143" t="s">
        <v>3015</v>
      </c>
      <c r="E2082" s="143" t="s">
        <v>3017</v>
      </c>
      <c r="F2082" s="52">
        <v>2</v>
      </c>
      <c r="G2082" s="52">
        <v>2</v>
      </c>
      <c r="H2082" s="8">
        <v>529.1</v>
      </c>
      <c r="I2082" s="8">
        <v>469</v>
      </c>
      <c r="J2082" s="8">
        <v>469</v>
      </c>
      <c r="K2082" s="142">
        <v>30</v>
      </c>
      <c r="L2082" s="8">
        <f>Q2082+S2082+U2082+W2082+Y2082+AA2082+AD2082+AE2082</f>
        <v>4473337.5</v>
      </c>
      <c r="M2082" s="8"/>
      <c r="N2082" s="8"/>
      <c r="O2082" s="8"/>
      <c r="P2082" s="145">
        <f t="shared" si="565"/>
        <v>4473337.5</v>
      </c>
      <c r="Q2082" s="8">
        <v>828444</v>
      </c>
      <c r="R2082" s="142"/>
      <c r="S2082" s="8"/>
      <c r="T2082" s="8">
        <v>484.5</v>
      </c>
      <c r="U2082" s="8">
        <f>T2082*7523</f>
        <v>3644893.5</v>
      </c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35">
        <v>2025</v>
      </c>
      <c r="AG2082" s="256"/>
      <c r="AH2082" s="29">
        <v>1981</v>
      </c>
      <c r="AI2082" s="29" t="s">
        <v>155</v>
      </c>
      <c r="AJ2082" s="29" t="str">
        <f t="shared" ref="AJ2082:AJ2145" si="589">CONCATENATE(AH2082,AI2082)</f>
        <v>1981.</v>
      </c>
      <c r="AL2082" s="30"/>
    </row>
    <row r="2083" spans="1:38" ht="22.5" customHeight="1" x14ac:dyDescent="0.25">
      <c r="A2083" s="143" t="str">
        <f t="shared" si="588"/>
        <v>1982.</v>
      </c>
      <c r="B2083" s="71" t="s">
        <v>1547</v>
      </c>
      <c r="C2083" s="52">
        <v>1986</v>
      </c>
      <c r="D2083" s="220" t="s">
        <v>3015</v>
      </c>
      <c r="E2083" s="143" t="s">
        <v>3017</v>
      </c>
      <c r="F2083" s="52">
        <v>2</v>
      </c>
      <c r="G2083" s="52">
        <v>3</v>
      </c>
      <c r="H2083" s="8">
        <v>907.5</v>
      </c>
      <c r="I2083" s="8">
        <v>834.7</v>
      </c>
      <c r="J2083" s="8">
        <v>485.3</v>
      </c>
      <c r="K2083" s="142">
        <v>20</v>
      </c>
      <c r="L2083" s="8">
        <f>Q2083+S2083+U2083+W2083+Y2083+AA2083+AD2083+AE2083</f>
        <v>4962170.8</v>
      </c>
      <c r="M2083" s="8"/>
      <c r="N2083" s="8"/>
      <c r="O2083" s="8"/>
      <c r="P2083" s="145">
        <f t="shared" si="565"/>
        <v>4962170.8</v>
      </c>
      <c r="Q2083" s="8"/>
      <c r="R2083" s="142"/>
      <c r="S2083" s="8"/>
      <c r="T2083" s="8">
        <v>659.6</v>
      </c>
      <c r="U2083" s="8">
        <f>T2083*7523</f>
        <v>4962170.8</v>
      </c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35">
        <v>2025</v>
      </c>
      <c r="AG2083" s="259"/>
      <c r="AH2083" s="29">
        <v>1982</v>
      </c>
      <c r="AI2083" s="29" t="s">
        <v>155</v>
      </c>
      <c r="AJ2083" s="29" t="str">
        <f t="shared" si="589"/>
        <v>1982.</v>
      </c>
    </row>
    <row r="2084" spans="1:38" ht="22.5" customHeight="1" x14ac:dyDescent="0.25">
      <c r="A2084" s="143" t="str">
        <f t="shared" si="588"/>
        <v>1983.</v>
      </c>
      <c r="B2084" s="71" t="s">
        <v>1548</v>
      </c>
      <c r="C2084" s="52">
        <v>1985</v>
      </c>
      <c r="D2084" s="220" t="s">
        <v>3015</v>
      </c>
      <c r="E2084" s="143" t="s">
        <v>3017</v>
      </c>
      <c r="F2084" s="52">
        <v>2</v>
      </c>
      <c r="G2084" s="52">
        <v>2</v>
      </c>
      <c r="H2084" s="8">
        <v>713.3</v>
      </c>
      <c r="I2084" s="8">
        <v>537.29999999999995</v>
      </c>
      <c r="J2084" s="8">
        <v>537.29999999999995</v>
      </c>
      <c r="K2084" s="142">
        <v>28</v>
      </c>
      <c r="L2084" s="8">
        <f>Q2084+S2084+U2084+W2084+Y2084+AA2084+AD2084+AE2084</f>
        <v>3684013.1</v>
      </c>
      <c r="M2084" s="8"/>
      <c r="N2084" s="8"/>
      <c r="O2084" s="8"/>
      <c r="P2084" s="145">
        <f t="shared" si="565"/>
        <v>3684013.1</v>
      </c>
      <c r="Q2084" s="8"/>
      <c r="R2084" s="142"/>
      <c r="S2084" s="8"/>
      <c r="T2084" s="8">
        <v>489.7</v>
      </c>
      <c r="U2084" s="8">
        <f>T2084*7523</f>
        <v>3684013.1</v>
      </c>
      <c r="V2084" s="8"/>
      <c r="W2084" s="8"/>
      <c r="X2084" s="8"/>
      <c r="Y2084" s="8"/>
      <c r="Z2084" s="8"/>
      <c r="AA2084" s="8"/>
      <c r="AB2084" s="145"/>
      <c r="AC2084" s="145"/>
      <c r="AD2084" s="8"/>
      <c r="AE2084" s="8"/>
      <c r="AF2084" s="35">
        <v>2025</v>
      </c>
      <c r="AG2084" s="259"/>
      <c r="AH2084" s="29">
        <v>1983</v>
      </c>
      <c r="AI2084" s="29" t="s">
        <v>155</v>
      </c>
      <c r="AJ2084" s="29" t="str">
        <f t="shared" si="589"/>
        <v>1983.</v>
      </c>
      <c r="AL2084" s="30"/>
    </row>
    <row r="2085" spans="1:38" ht="22.5" customHeight="1" x14ac:dyDescent="0.25">
      <c r="A2085" s="143" t="str">
        <f t="shared" si="588"/>
        <v>1984.</v>
      </c>
      <c r="B2085" s="71" t="s">
        <v>971</v>
      </c>
      <c r="C2085" s="52">
        <v>1961</v>
      </c>
      <c r="D2085" s="143" t="s">
        <v>3015</v>
      </c>
      <c r="E2085" s="143" t="s">
        <v>3017</v>
      </c>
      <c r="F2085" s="52">
        <v>2</v>
      </c>
      <c r="G2085" s="52">
        <v>2</v>
      </c>
      <c r="H2085" s="8">
        <v>518.24</v>
      </c>
      <c r="I2085" s="145">
        <v>458.2</v>
      </c>
      <c r="J2085" s="8">
        <v>391.6</v>
      </c>
      <c r="K2085" s="142">
        <v>14</v>
      </c>
      <c r="L2085" s="8">
        <f t="shared" ref="L2085" si="590">Q2085+S2085+U2085+W2085+Y2085+AA2085+AD2085+AE2085</f>
        <v>3167183</v>
      </c>
      <c r="M2085" s="8"/>
      <c r="N2085" s="8"/>
      <c r="O2085" s="8"/>
      <c r="P2085" s="145">
        <f t="shared" ref="P2085" si="591">L2085</f>
        <v>3167183</v>
      </c>
      <c r="Q2085" s="8"/>
      <c r="R2085" s="142"/>
      <c r="S2085" s="8"/>
      <c r="T2085" s="8">
        <v>421</v>
      </c>
      <c r="U2085" s="8">
        <f>T2085*7523</f>
        <v>3167183</v>
      </c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35">
        <v>2025</v>
      </c>
      <c r="AG2085" s="259"/>
      <c r="AH2085" s="29">
        <v>1984</v>
      </c>
      <c r="AI2085" s="29" t="s">
        <v>155</v>
      </c>
      <c r="AJ2085" s="29" t="str">
        <f t="shared" si="589"/>
        <v>1984.</v>
      </c>
    </row>
    <row r="2086" spans="1:38" ht="22.5" customHeight="1" x14ac:dyDescent="0.25">
      <c r="A2086" s="143" t="str">
        <f t="shared" si="588"/>
        <v>1985.</v>
      </c>
      <c r="B2086" s="71" t="s">
        <v>1556</v>
      </c>
      <c r="C2086" s="52">
        <v>1985</v>
      </c>
      <c r="D2086" s="143" t="s">
        <v>3015</v>
      </c>
      <c r="E2086" s="143" t="s">
        <v>3016</v>
      </c>
      <c r="F2086" s="52">
        <v>5</v>
      </c>
      <c r="G2086" s="52">
        <v>2</v>
      </c>
      <c r="H2086" s="8">
        <v>2106.9</v>
      </c>
      <c r="I2086" s="8">
        <v>1865.9</v>
      </c>
      <c r="J2086" s="8">
        <v>1865.9</v>
      </c>
      <c r="K2086" s="142">
        <v>94</v>
      </c>
      <c r="L2086" s="8">
        <f>Q2086+S2086+U2086+W2086+Y2086+AA2086+AD2086+AE2086</f>
        <v>2119687.2000000002</v>
      </c>
      <c r="M2086" s="8"/>
      <c r="N2086" s="8"/>
      <c r="O2086" s="8"/>
      <c r="P2086" s="145">
        <f>L2086</f>
        <v>2119687.2000000002</v>
      </c>
      <c r="Q2086" s="8"/>
      <c r="R2086" s="142"/>
      <c r="S2086" s="8"/>
      <c r="T2086" s="8">
        <v>597.6</v>
      </c>
      <c r="U2086" s="8">
        <f>T2086*3547</f>
        <v>2119687.2000000002</v>
      </c>
      <c r="V2086" s="8"/>
      <c r="W2086" s="8"/>
      <c r="X2086" s="8"/>
      <c r="Y2086" s="8"/>
      <c r="Z2086" s="8"/>
      <c r="AA2086" s="8"/>
      <c r="AB2086" s="145"/>
      <c r="AC2086" s="145"/>
      <c r="AD2086" s="8"/>
      <c r="AE2086" s="8"/>
      <c r="AF2086" s="35">
        <v>2025</v>
      </c>
      <c r="AG2086" s="259"/>
      <c r="AH2086" s="29">
        <v>1985</v>
      </c>
      <c r="AI2086" s="29" t="s">
        <v>155</v>
      </c>
      <c r="AJ2086" s="29" t="str">
        <f t="shared" si="589"/>
        <v>1985.</v>
      </c>
    </row>
    <row r="2087" spans="1:38" ht="22.5" customHeight="1" x14ac:dyDescent="0.25">
      <c r="A2087" s="143" t="str">
        <f t="shared" si="588"/>
        <v>1986.</v>
      </c>
      <c r="B2087" s="71" t="s">
        <v>1557</v>
      </c>
      <c r="C2087" s="52">
        <v>1987</v>
      </c>
      <c r="D2087" s="143" t="s">
        <v>3015</v>
      </c>
      <c r="E2087" s="143" t="s">
        <v>3017</v>
      </c>
      <c r="F2087" s="52">
        <v>2</v>
      </c>
      <c r="G2087" s="52">
        <v>2</v>
      </c>
      <c r="H2087" s="8">
        <v>613.5</v>
      </c>
      <c r="I2087" s="8">
        <v>548.5</v>
      </c>
      <c r="J2087" s="8">
        <v>548.5</v>
      </c>
      <c r="K2087" s="142">
        <v>25</v>
      </c>
      <c r="L2087" s="8">
        <f>Q2087+S2087+U2087+W2087+Y2087+AA2087+AD2087+AE2087</f>
        <v>749224</v>
      </c>
      <c r="M2087" s="8"/>
      <c r="N2087" s="8"/>
      <c r="O2087" s="8"/>
      <c r="P2087" s="145">
        <f>L2087</f>
        <v>749224</v>
      </c>
      <c r="Q2087" s="8"/>
      <c r="R2087" s="142"/>
      <c r="S2087" s="8"/>
      <c r="T2087" s="8"/>
      <c r="U2087" s="8"/>
      <c r="V2087" s="8"/>
      <c r="W2087" s="8"/>
      <c r="X2087" s="8">
        <v>238</v>
      </c>
      <c r="Y2087" s="8">
        <f>X2087*3148</f>
        <v>749224</v>
      </c>
      <c r="Z2087" s="8"/>
      <c r="AA2087" s="8"/>
      <c r="AB2087" s="145"/>
      <c r="AC2087" s="145"/>
      <c r="AD2087" s="8"/>
      <c r="AE2087" s="8"/>
      <c r="AF2087" s="35">
        <v>2025</v>
      </c>
      <c r="AG2087" s="256"/>
      <c r="AH2087" s="29">
        <v>1986</v>
      </c>
      <c r="AI2087" s="29" t="s">
        <v>155</v>
      </c>
      <c r="AJ2087" s="29" t="str">
        <f t="shared" si="589"/>
        <v>1986.</v>
      </c>
      <c r="AL2087" s="30"/>
    </row>
    <row r="2088" spans="1:38" ht="22.5" customHeight="1" x14ac:dyDescent="0.25">
      <c r="A2088" s="143" t="str">
        <f t="shared" si="588"/>
        <v>1987.</v>
      </c>
      <c r="B2088" s="71" t="s">
        <v>1559</v>
      </c>
      <c r="C2088" s="52">
        <v>1991</v>
      </c>
      <c r="D2088" s="143" t="s">
        <v>3015</v>
      </c>
      <c r="E2088" s="143" t="s">
        <v>3016</v>
      </c>
      <c r="F2088" s="52">
        <v>3</v>
      </c>
      <c r="G2088" s="52">
        <v>3</v>
      </c>
      <c r="H2088" s="8">
        <v>1564.2</v>
      </c>
      <c r="I2088" s="8">
        <v>1367.6</v>
      </c>
      <c r="J2088" s="8">
        <v>1367.6</v>
      </c>
      <c r="K2088" s="142">
        <v>61</v>
      </c>
      <c r="L2088" s="8">
        <f>Q2088+S2088+U2088+W2088+Y2088+AA2088+AD2088+AE2088</f>
        <v>2187080.2000000002</v>
      </c>
      <c r="M2088" s="8"/>
      <c r="N2088" s="8"/>
      <c r="O2088" s="8"/>
      <c r="P2088" s="145">
        <f>L2088</f>
        <v>2187080.2000000002</v>
      </c>
      <c r="Q2088" s="8"/>
      <c r="R2088" s="142"/>
      <c r="S2088" s="8"/>
      <c r="T2088" s="8">
        <v>616.6</v>
      </c>
      <c r="U2088" s="8">
        <f>T2088*3547</f>
        <v>2187080.2000000002</v>
      </c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35">
        <v>2025</v>
      </c>
      <c r="AG2088" s="259"/>
      <c r="AH2088" s="29">
        <v>1987</v>
      </c>
      <c r="AI2088" s="29" t="s">
        <v>155</v>
      </c>
      <c r="AJ2088" s="29" t="str">
        <f t="shared" si="589"/>
        <v>1987.</v>
      </c>
    </row>
    <row r="2089" spans="1:38" ht="22.5" customHeight="1" x14ac:dyDescent="0.25">
      <c r="A2089" s="143" t="str">
        <f t="shared" si="588"/>
        <v>1988.</v>
      </c>
      <c r="B2089" s="71" t="s">
        <v>960</v>
      </c>
      <c r="C2089" s="52">
        <v>1986</v>
      </c>
      <c r="D2089" s="143" t="s">
        <v>3015</v>
      </c>
      <c r="E2089" s="143" t="s">
        <v>3018</v>
      </c>
      <c r="F2089" s="52">
        <v>2</v>
      </c>
      <c r="G2089" s="52">
        <v>1</v>
      </c>
      <c r="H2089" s="8">
        <v>295.8</v>
      </c>
      <c r="I2089" s="145">
        <v>261.60000000000002</v>
      </c>
      <c r="J2089" s="8">
        <v>261.60000000000002</v>
      </c>
      <c r="K2089" s="142">
        <v>16</v>
      </c>
      <c r="L2089" s="8">
        <f>Q2089+S2089+U2089+W2089+Y2089+AA2089+AD2089+AE2089</f>
        <v>2232179</v>
      </c>
      <c r="M2089" s="8"/>
      <c r="N2089" s="8"/>
      <c r="O2089" s="8"/>
      <c r="P2089" s="145">
        <f>L2089</f>
        <v>2232179</v>
      </c>
      <c r="Q2089" s="8">
        <v>990884</v>
      </c>
      <c r="R2089" s="142"/>
      <c r="S2089" s="8"/>
      <c r="T2089" s="8">
        <v>165</v>
      </c>
      <c r="U2089" s="8">
        <f>T2089*7523</f>
        <v>1241295</v>
      </c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35">
        <v>2025</v>
      </c>
      <c r="AG2089" s="259"/>
      <c r="AH2089" s="29">
        <v>1988</v>
      </c>
      <c r="AI2089" s="29" t="s">
        <v>155</v>
      </c>
      <c r="AJ2089" s="29" t="str">
        <f t="shared" si="589"/>
        <v>1988.</v>
      </c>
    </row>
    <row r="2090" spans="1:38" ht="22.5" customHeight="1" x14ac:dyDescent="0.25">
      <c r="A2090" s="143" t="str">
        <f t="shared" si="588"/>
        <v>1989.</v>
      </c>
      <c r="B2090" s="71" t="s">
        <v>790</v>
      </c>
      <c r="C2090" s="52">
        <v>1956</v>
      </c>
      <c r="D2090" s="220" t="s">
        <v>3015</v>
      </c>
      <c r="E2090" s="143" t="s">
        <v>3017</v>
      </c>
      <c r="F2090" s="52">
        <v>2</v>
      </c>
      <c r="G2090" s="52">
        <v>1</v>
      </c>
      <c r="H2090" s="8">
        <v>510.9</v>
      </c>
      <c r="I2090" s="145">
        <v>472.8</v>
      </c>
      <c r="J2090" s="8">
        <v>472.8</v>
      </c>
      <c r="K2090" s="142">
        <v>27</v>
      </c>
      <c r="L2090" s="8">
        <f t="shared" ref="L2090" si="592">Q2090+S2090+U2090+W2090+Y2090+AA2090+AD2090+AE2090</f>
        <v>3388409</v>
      </c>
      <c r="M2090" s="8"/>
      <c r="N2090" s="8"/>
      <c r="O2090" s="8"/>
      <c r="P2090" s="145">
        <f t="shared" ref="P2090" si="593">L2090</f>
        <v>3388409</v>
      </c>
      <c r="Q2090" s="8"/>
      <c r="R2090" s="142"/>
      <c r="S2090" s="8"/>
      <c r="T2090" s="8">
        <v>355</v>
      </c>
      <c r="U2090" s="8">
        <f>T2090*7523</f>
        <v>2670665</v>
      </c>
      <c r="V2090" s="8"/>
      <c r="W2090" s="8"/>
      <c r="X2090" s="8">
        <v>228</v>
      </c>
      <c r="Y2090" s="8">
        <f>X2090*3148</f>
        <v>717744</v>
      </c>
      <c r="Z2090" s="8"/>
      <c r="AA2090" s="8"/>
      <c r="AB2090" s="8"/>
      <c r="AC2090" s="8"/>
      <c r="AD2090" s="145"/>
      <c r="AE2090" s="8"/>
      <c r="AF2090" s="35">
        <v>2025</v>
      </c>
      <c r="AG2090" s="256"/>
      <c r="AH2090" s="29">
        <v>1989</v>
      </c>
      <c r="AI2090" s="29" t="s">
        <v>155</v>
      </c>
      <c r="AJ2090" s="29" t="str">
        <f t="shared" si="589"/>
        <v>1989.</v>
      </c>
      <c r="AL2090" s="29"/>
    </row>
    <row r="2091" spans="1:38" ht="22.5" customHeight="1" x14ac:dyDescent="0.25">
      <c r="A2091" s="143" t="str">
        <f t="shared" si="588"/>
        <v>1990.</v>
      </c>
      <c r="B2091" s="71" t="s">
        <v>944</v>
      </c>
      <c r="C2091" s="52">
        <v>1953</v>
      </c>
      <c r="D2091" s="220" t="s">
        <v>3015</v>
      </c>
      <c r="E2091" s="143" t="s">
        <v>3018</v>
      </c>
      <c r="F2091" s="52">
        <v>2</v>
      </c>
      <c r="G2091" s="52">
        <v>1</v>
      </c>
      <c r="H2091" s="8">
        <v>373.1</v>
      </c>
      <c r="I2091" s="145">
        <v>353.8</v>
      </c>
      <c r="J2091" s="8">
        <v>353.8</v>
      </c>
      <c r="K2091" s="142">
        <v>25</v>
      </c>
      <c r="L2091" s="8">
        <f>Q2091+S2091+U2091+W2091+Y2091+AA2091+AD2091+AE2091</f>
        <v>3069417.0999999996</v>
      </c>
      <c r="M2091" s="8"/>
      <c r="N2091" s="8"/>
      <c r="O2091" s="8"/>
      <c r="P2091" s="145">
        <f>L2091</f>
        <v>3069417.0999999996</v>
      </c>
      <c r="Q2091" s="8"/>
      <c r="R2091" s="142"/>
      <c r="S2091" s="8"/>
      <c r="T2091" s="8">
        <v>227.7</v>
      </c>
      <c r="U2091" s="8">
        <f>T2091*7523</f>
        <v>1712987.0999999999</v>
      </c>
      <c r="V2091" s="8"/>
      <c r="W2091" s="8"/>
      <c r="X2091" s="8">
        <v>395</v>
      </c>
      <c r="Y2091" s="8">
        <f>X2091*3434</f>
        <v>1356430</v>
      </c>
      <c r="Z2091" s="8"/>
      <c r="AA2091" s="8"/>
      <c r="AB2091" s="8"/>
      <c r="AC2091" s="8"/>
      <c r="AD2091" s="145"/>
      <c r="AE2091" s="8"/>
      <c r="AF2091" s="35">
        <v>2025</v>
      </c>
      <c r="AG2091" s="256"/>
      <c r="AH2091" s="29">
        <v>1990</v>
      </c>
      <c r="AI2091" s="29" t="s">
        <v>155</v>
      </c>
      <c r="AJ2091" s="29" t="str">
        <f t="shared" si="589"/>
        <v>1990.</v>
      </c>
      <c r="AL2091" s="29"/>
    </row>
    <row r="2092" spans="1:38" ht="22.5" customHeight="1" x14ac:dyDescent="0.25">
      <c r="A2092" s="143" t="str">
        <f t="shared" si="588"/>
        <v>1991.</v>
      </c>
      <c r="B2092" s="247" t="s">
        <v>791</v>
      </c>
      <c r="C2092" s="52">
        <v>1966</v>
      </c>
      <c r="D2092" s="143" t="s">
        <v>3015</v>
      </c>
      <c r="E2092" s="143" t="s">
        <v>3017</v>
      </c>
      <c r="F2092" s="52">
        <v>2</v>
      </c>
      <c r="G2092" s="52">
        <v>2</v>
      </c>
      <c r="H2092" s="8">
        <v>518.1</v>
      </c>
      <c r="I2092" s="145">
        <v>459.2</v>
      </c>
      <c r="J2092" s="8">
        <v>459.2</v>
      </c>
      <c r="K2092" s="142">
        <v>26</v>
      </c>
      <c r="L2092" s="8">
        <f t="shared" ref="L2092:L2094" si="594">Q2092+S2092+U2092+W2092+Y2092+AA2092+AD2092+AE2092</f>
        <v>840906.8</v>
      </c>
      <c r="M2092" s="1"/>
      <c r="N2092" s="1"/>
      <c r="O2092" s="1"/>
      <c r="P2092" s="145">
        <f t="shared" ref="P2092:P2094" si="595">L2092</f>
        <v>840906.8</v>
      </c>
      <c r="Q2092" s="8">
        <v>371540</v>
      </c>
      <c r="R2092" s="142"/>
      <c r="S2092" s="8"/>
      <c r="T2092" s="8"/>
      <c r="U2092" s="8"/>
      <c r="V2092" s="8"/>
      <c r="W2092" s="8"/>
      <c r="X2092" s="8">
        <v>149.1</v>
      </c>
      <c r="Y2092" s="8">
        <f>X2092*3148</f>
        <v>469366.8</v>
      </c>
      <c r="Z2092" s="8"/>
      <c r="AA2092" s="8"/>
      <c r="AB2092" s="145"/>
      <c r="AC2092" s="145"/>
      <c r="AD2092" s="8"/>
      <c r="AE2092" s="8"/>
      <c r="AF2092" s="35">
        <v>2025</v>
      </c>
      <c r="AG2092" s="256"/>
      <c r="AH2092" s="29">
        <v>1991</v>
      </c>
      <c r="AI2092" s="29" t="s">
        <v>155</v>
      </c>
      <c r="AJ2092" s="29" t="str">
        <f t="shared" si="589"/>
        <v>1991.</v>
      </c>
      <c r="AL2092" s="30"/>
    </row>
    <row r="2093" spans="1:38" ht="22.5" customHeight="1" x14ac:dyDescent="0.25">
      <c r="A2093" s="143" t="str">
        <f t="shared" si="588"/>
        <v>1992.</v>
      </c>
      <c r="B2093" s="247" t="s">
        <v>1190</v>
      </c>
      <c r="C2093" s="52">
        <v>1965</v>
      </c>
      <c r="D2093" s="220" t="s">
        <v>3015</v>
      </c>
      <c r="E2093" s="143" t="s">
        <v>3017</v>
      </c>
      <c r="F2093" s="52">
        <v>2</v>
      </c>
      <c r="G2093" s="52">
        <v>1</v>
      </c>
      <c r="H2093" s="8">
        <v>526.95000000000005</v>
      </c>
      <c r="I2093" s="145">
        <v>282.10000000000002</v>
      </c>
      <c r="J2093" s="8">
        <v>282.10000000000002</v>
      </c>
      <c r="K2093" s="142">
        <v>15</v>
      </c>
      <c r="L2093" s="8">
        <f t="shared" si="594"/>
        <v>1246461</v>
      </c>
      <c r="M2093" s="8"/>
      <c r="N2093" s="8"/>
      <c r="O2093" s="8"/>
      <c r="P2093" s="145">
        <f t="shared" si="595"/>
        <v>1246461</v>
      </c>
      <c r="Q2093" s="8">
        <v>110033</v>
      </c>
      <c r="R2093" s="142"/>
      <c r="S2093" s="8"/>
      <c r="T2093" s="8"/>
      <c r="U2093" s="8"/>
      <c r="V2093" s="8"/>
      <c r="W2093" s="8"/>
      <c r="X2093" s="8">
        <v>361</v>
      </c>
      <c r="Y2093" s="8">
        <f>X2093*3148</f>
        <v>1136428</v>
      </c>
      <c r="Z2093" s="8"/>
      <c r="AA2093" s="8"/>
      <c r="AB2093" s="8"/>
      <c r="AC2093" s="8"/>
      <c r="AD2093" s="8"/>
      <c r="AE2093" s="8"/>
      <c r="AF2093" s="35">
        <v>2025</v>
      </c>
      <c r="AG2093" s="38"/>
      <c r="AH2093" s="29">
        <v>1992</v>
      </c>
      <c r="AI2093" s="29" t="s">
        <v>155</v>
      </c>
      <c r="AJ2093" s="29" t="str">
        <f t="shared" si="589"/>
        <v>1992.</v>
      </c>
      <c r="AL2093" s="29"/>
    </row>
    <row r="2094" spans="1:38" ht="22.5" customHeight="1" x14ac:dyDescent="0.25">
      <c r="A2094" s="143" t="str">
        <f t="shared" si="588"/>
        <v>1993.</v>
      </c>
      <c r="B2094" s="71" t="s">
        <v>136</v>
      </c>
      <c r="C2094" s="52">
        <v>1976</v>
      </c>
      <c r="D2094" s="220" t="s">
        <v>3015</v>
      </c>
      <c r="E2094" s="143" t="s">
        <v>3017</v>
      </c>
      <c r="F2094" s="52">
        <v>2</v>
      </c>
      <c r="G2094" s="52">
        <v>2</v>
      </c>
      <c r="H2094" s="8">
        <v>804.17</v>
      </c>
      <c r="I2094" s="145">
        <v>740.6</v>
      </c>
      <c r="J2094" s="8">
        <v>740.6</v>
      </c>
      <c r="K2094" s="142">
        <v>30</v>
      </c>
      <c r="L2094" s="8">
        <f t="shared" si="594"/>
        <v>1916534</v>
      </c>
      <c r="M2094" s="8"/>
      <c r="N2094" s="8"/>
      <c r="O2094" s="8"/>
      <c r="P2094" s="145">
        <f t="shared" si="595"/>
        <v>1916534</v>
      </c>
      <c r="Q2094" s="8">
        <f>511428+1405106</f>
        <v>1916534</v>
      </c>
      <c r="R2094" s="142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35">
        <v>2025</v>
      </c>
      <c r="AG2094" s="38"/>
      <c r="AH2094" s="29">
        <v>1993</v>
      </c>
      <c r="AI2094" s="29" t="s">
        <v>155</v>
      </c>
      <c r="AJ2094" s="29" t="str">
        <f t="shared" si="589"/>
        <v>1993.</v>
      </c>
      <c r="AL2094" s="29"/>
    </row>
    <row r="2095" spans="1:38" ht="22.5" customHeight="1" x14ac:dyDescent="0.25">
      <c r="A2095" s="143" t="str">
        <f t="shared" si="588"/>
        <v>1994.</v>
      </c>
      <c r="B2095" s="71" t="s">
        <v>946</v>
      </c>
      <c r="C2095" s="52">
        <v>1972</v>
      </c>
      <c r="D2095" s="220" t="s">
        <v>3015</v>
      </c>
      <c r="E2095" s="143" t="s">
        <v>3017</v>
      </c>
      <c r="F2095" s="52">
        <v>2</v>
      </c>
      <c r="G2095" s="52">
        <v>2</v>
      </c>
      <c r="H2095" s="8">
        <v>538.79999999999995</v>
      </c>
      <c r="I2095" s="145">
        <v>484.3</v>
      </c>
      <c r="J2095" s="8">
        <v>484.3</v>
      </c>
      <c r="K2095" s="142">
        <v>18</v>
      </c>
      <c r="L2095" s="8">
        <f>Q2095+S2095+U2095+W2095+Y2095+AA2095+AD2095+AE2095</f>
        <v>994945</v>
      </c>
      <c r="M2095" s="8"/>
      <c r="N2095" s="8"/>
      <c r="O2095" s="8"/>
      <c r="P2095" s="145">
        <f>L2095</f>
        <v>994945</v>
      </c>
      <c r="Q2095" s="8">
        <v>994945</v>
      </c>
      <c r="R2095" s="142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35">
        <v>2025</v>
      </c>
      <c r="AG2095" s="38"/>
      <c r="AH2095" s="29">
        <v>1994</v>
      </c>
      <c r="AI2095" s="29" t="s">
        <v>155</v>
      </c>
      <c r="AJ2095" s="29" t="str">
        <f t="shared" si="589"/>
        <v>1994.</v>
      </c>
      <c r="AL2095" s="29"/>
    </row>
    <row r="2096" spans="1:38" ht="22.5" customHeight="1" x14ac:dyDescent="0.25">
      <c r="A2096" s="143" t="str">
        <f t="shared" si="588"/>
        <v>1995.</v>
      </c>
      <c r="B2096" s="71" t="s">
        <v>965</v>
      </c>
      <c r="C2096" s="52">
        <v>1975</v>
      </c>
      <c r="D2096" s="143" t="s">
        <v>3015</v>
      </c>
      <c r="E2096" s="143" t="s">
        <v>3017</v>
      </c>
      <c r="F2096" s="52">
        <v>2</v>
      </c>
      <c r="G2096" s="52">
        <v>3</v>
      </c>
      <c r="H2096" s="8">
        <v>800.8</v>
      </c>
      <c r="I2096" s="145">
        <v>751.3</v>
      </c>
      <c r="J2096" s="8">
        <v>751.3</v>
      </c>
      <c r="K2096" s="142">
        <v>50</v>
      </c>
      <c r="L2096" s="8">
        <f>Q2096+S2096+U2096+W2096+Y2096+AA2096+AD2096+AE2096</f>
        <v>215670</v>
      </c>
      <c r="M2096" s="8"/>
      <c r="N2096" s="8"/>
      <c r="O2096" s="8"/>
      <c r="P2096" s="145">
        <f>L2096</f>
        <v>215670</v>
      </c>
      <c r="Q2096" s="8">
        <v>215670</v>
      </c>
      <c r="R2096" s="142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35">
        <v>2025</v>
      </c>
      <c r="AG2096" s="259"/>
      <c r="AH2096" s="29">
        <v>1995</v>
      </c>
      <c r="AI2096" s="29" t="s">
        <v>155</v>
      </c>
      <c r="AJ2096" s="29" t="str">
        <f t="shared" si="589"/>
        <v>1995.</v>
      </c>
    </row>
    <row r="2097" spans="1:38" ht="22.5" customHeight="1" x14ac:dyDescent="0.25">
      <c r="A2097" s="143" t="str">
        <f t="shared" si="588"/>
        <v>1996.</v>
      </c>
      <c r="B2097" s="71" t="s">
        <v>137</v>
      </c>
      <c r="C2097" s="52">
        <v>1972</v>
      </c>
      <c r="D2097" s="220" t="s">
        <v>3015</v>
      </c>
      <c r="E2097" s="143" t="s">
        <v>3017</v>
      </c>
      <c r="F2097" s="52">
        <v>2</v>
      </c>
      <c r="G2097" s="52">
        <v>3</v>
      </c>
      <c r="H2097" s="8">
        <v>906.3</v>
      </c>
      <c r="I2097" s="145">
        <v>825.03</v>
      </c>
      <c r="J2097" s="8">
        <v>825.03</v>
      </c>
      <c r="K2097" s="142">
        <v>32</v>
      </c>
      <c r="L2097" s="8">
        <f t="shared" ref="L2097" si="596">Q2097+S2097+U2097+W2097+Y2097+AA2097+AD2097+AE2097</f>
        <v>2399520</v>
      </c>
      <c r="M2097" s="8"/>
      <c r="N2097" s="8"/>
      <c r="O2097" s="8"/>
      <c r="P2097" s="145">
        <f t="shared" ref="P2097" si="597">L2097</f>
        <v>2399520</v>
      </c>
      <c r="Q2097" s="8">
        <v>85740</v>
      </c>
      <c r="R2097" s="142"/>
      <c r="S2097" s="8"/>
      <c r="T2097" s="8"/>
      <c r="U2097" s="8"/>
      <c r="V2097" s="8"/>
      <c r="W2097" s="8"/>
      <c r="X2097" s="8">
        <v>735</v>
      </c>
      <c r="Y2097" s="8">
        <f>X2097*3148</f>
        <v>2313780</v>
      </c>
      <c r="Z2097" s="8"/>
      <c r="AA2097" s="8"/>
      <c r="AB2097" s="8"/>
      <c r="AC2097" s="8"/>
      <c r="AD2097" s="8"/>
      <c r="AE2097" s="8"/>
      <c r="AF2097" s="35">
        <v>2025</v>
      </c>
      <c r="AG2097" s="38"/>
      <c r="AH2097" s="29">
        <v>1996</v>
      </c>
      <c r="AI2097" s="29" t="s">
        <v>155</v>
      </c>
      <c r="AJ2097" s="29" t="str">
        <f t="shared" si="589"/>
        <v>1996.</v>
      </c>
      <c r="AL2097" s="29"/>
    </row>
    <row r="2098" spans="1:38" ht="22.5" customHeight="1" x14ac:dyDescent="0.25">
      <c r="A2098" s="143" t="str">
        <f t="shared" si="588"/>
        <v>1997.</v>
      </c>
      <c r="B2098" s="71" t="s">
        <v>1565</v>
      </c>
      <c r="C2098" s="52">
        <v>1961</v>
      </c>
      <c r="D2098" s="143" t="s">
        <v>3015</v>
      </c>
      <c r="E2098" s="143" t="s">
        <v>3017</v>
      </c>
      <c r="F2098" s="52">
        <v>2</v>
      </c>
      <c r="G2098" s="52">
        <v>2</v>
      </c>
      <c r="H2098" s="8">
        <v>280.5</v>
      </c>
      <c r="I2098" s="8">
        <v>253.73</v>
      </c>
      <c r="J2098" s="8">
        <v>253.73</v>
      </c>
      <c r="K2098" s="142">
        <v>3</v>
      </c>
      <c r="L2098" s="8">
        <f t="shared" ref="L2098:L2108" si="598">Q2098+S2098+U2098+W2098+Y2098+AA2098+AD2098+AE2098</f>
        <v>755346</v>
      </c>
      <c r="M2098" s="8"/>
      <c r="N2098" s="8"/>
      <c r="O2098" s="8"/>
      <c r="P2098" s="145">
        <f t="shared" ref="P2098:P2108" si="599">L2098</f>
        <v>755346</v>
      </c>
      <c r="Q2098" s="8">
        <v>755346</v>
      </c>
      <c r="R2098" s="142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35">
        <v>2025</v>
      </c>
      <c r="AG2098" s="256"/>
      <c r="AH2098" s="29">
        <v>1997</v>
      </c>
      <c r="AI2098" s="29" t="s">
        <v>155</v>
      </c>
      <c r="AJ2098" s="29" t="str">
        <f t="shared" si="589"/>
        <v>1997.</v>
      </c>
      <c r="AL2098" s="30"/>
    </row>
    <row r="2099" spans="1:38" ht="22.5" customHeight="1" x14ac:dyDescent="0.25">
      <c r="A2099" s="143" t="str">
        <f t="shared" si="588"/>
        <v>1998.</v>
      </c>
      <c r="B2099" s="247" t="s">
        <v>1172</v>
      </c>
      <c r="C2099" s="52">
        <v>1961</v>
      </c>
      <c r="D2099" s="143" t="s">
        <v>3015</v>
      </c>
      <c r="E2099" s="143" t="s">
        <v>3017</v>
      </c>
      <c r="F2099" s="52">
        <v>2</v>
      </c>
      <c r="G2099" s="52">
        <v>2</v>
      </c>
      <c r="H2099" s="8">
        <v>280.5</v>
      </c>
      <c r="I2099" s="145">
        <v>253.73</v>
      </c>
      <c r="J2099" s="8">
        <v>253.73</v>
      </c>
      <c r="K2099" s="142">
        <v>17</v>
      </c>
      <c r="L2099" s="8">
        <f t="shared" si="598"/>
        <v>755346</v>
      </c>
      <c r="M2099" s="8"/>
      <c r="N2099" s="8"/>
      <c r="O2099" s="8"/>
      <c r="P2099" s="145">
        <f t="shared" si="599"/>
        <v>755346</v>
      </c>
      <c r="Q2099" s="8">
        <v>755346</v>
      </c>
      <c r="R2099" s="142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35">
        <v>2025</v>
      </c>
      <c r="AG2099" s="259"/>
      <c r="AH2099" s="29">
        <v>1998</v>
      </c>
      <c r="AI2099" s="29" t="s">
        <v>155</v>
      </c>
      <c r="AJ2099" s="29" t="str">
        <f t="shared" si="589"/>
        <v>1998.</v>
      </c>
    </row>
    <row r="2100" spans="1:38" ht="22.5" customHeight="1" x14ac:dyDescent="0.25">
      <c r="A2100" s="143" t="str">
        <f t="shared" si="588"/>
        <v>1999.</v>
      </c>
      <c r="B2100" s="247" t="s">
        <v>795</v>
      </c>
      <c r="C2100" s="52">
        <v>1961</v>
      </c>
      <c r="D2100" s="143" t="s">
        <v>3015</v>
      </c>
      <c r="E2100" s="143" t="s">
        <v>3017</v>
      </c>
      <c r="F2100" s="52">
        <v>2</v>
      </c>
      <c r="G2100" s="52">
        <v>1</v>
      </c>
      <c r="H2100" s="8">
        <v>347.2</v>
      </c>
      <c r="I2100" s="145">
        <v>316.60000000000002</v>
      </c>
      <c r="J2100" s="8">
        <v>316.60000000000002</v>
      </c>
      <c r="K2100" s="142">
        <v>19</v>
      </c>
      <c r="L2100" s="8">
        <f t="shared" si="598"/>
        <v>28580</v>
      </c>
      <c r="M2100" s="1"/>
      <c r="N2100" s="1"/>
      <c r="O2100" s="1"/>
      <c r="P2100" s="145">
        <f t="shared" si="599"/>
        <v>28580</v>
      </c>
      <c r="Q2100" s="8">
        <v>28580</v>
      </c>
      <c r="R2100" s="142"/>
      <c r="S2100" s="8"/>
      <c r="T2100" s="8"/>
      <c r="U2100" s="8"/>
      <c r="V2100" s="8"/>
      <c r="W2100" s="8"/>
      <c r="X2100" s="8"/>
      <c r="Y2100" s="8"/>
      <c r="Z2100" s="8"/>
      <c r="AA2100" s="8"/>
      <c r="AB2100" s="145"/>
      <c r="AC2100" s="145"/>
      <c r="AD2100" s="8"/>
      <c r="AE2100" s="8"/>
      <c r="AF2100" s="35">
        <v>2025</v>
      </c>
      <c r="AG2100" s="256"/>
      <c r="AH2100" s="29">
        <v>1999</v>
      </c>
      <c r="AI2100" s="29" t="s">
        <v>155</v>
      </c>
      <c r="AJ2100" s="29" t="str">
        <f t="shared" si="589"/>
        <v>1999.</v>
      </c>
      <c r="AL2100" s="30"/>
    </row>
    <row r="2101" spans="1:38" ht="22.5" customHeight="1" x14ac:dyDescent="0.25">
      <c r="A2101" s="143" t="str">
        <f t="shared" si="588"/>
        <v>2000.</v>
      </c>
      <c r="B2101" s="71" t="s">
        <v>1566</v>
      </c>
      <c r="C2101" s="52">
        <v>1964</v>
      </c>
      <c r="D2101" s="143" t="s">
        <v>3015</v>
      </c>
      <c r="E2101" s="143" t="s">
        <v>3017</v>
      </c>
      <c r="F2101" s="52">
        <v>2</v>
      </c>
      <c r="G2101" s="52">
        <v>2</v>
      </c>
      <c r="H2101" s="8">
        <v>542.70000000000005</v>
      </c>
      <c r="I2101" s="8">
        <v>470.7</v>
      </c>
      <c r="J2101" s="8">
        <v>470.7</v>
      </c>
      <c r="K2101" s="142">
        <v>17</v>
      </c>
      <c r="L2101" s="8">
        <f t="shared" si="598"/>
        <v>385830</v>
      </c>
      <c r="M2101" s="8"/>
      <c r="N2101" s="8"/>
      <c r="O2101" s="8"/>
      <c r="P2101" s="145">
        <f t="shared" si="599"/>
        <v>385830</v>
      </c>
      <c r="Q2101" s="8">
        <v>385830</v>
      </c>
      <c r="R2101" s="142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35">
        <v>2025</v>
      </c>
      <c r="AG2101" s="256"/>
      <c r="AH2101" s="29">
        <v>2000</v>
      </c>
      <c r="AI2101" s="29" t="s">
        <v>155</v>
      </c>
      <c r="AJ2101" s="29" t="str">
        <f t="shared" si="589"/>
        <v>2000.</v>
      </c>
      <c r="AL2101" s="30"/>
    </row>
    <row r="2102" spans="1:38" ht="22.5" customHeight="1" x14ac:dyDescent="0.25">
      <c r="A2102" s="143" t="str">
        <f t="shared" si="588"/>
        <v>2001.</v>
      </c>
      <c r="B2102" s="71" t="s">
        <v>950</v>
      </c>
      <c r="C2102" s="52">
        <v>1952</v>
      </c>
      <c r="D2102" s="220" t="s">
        <v>3015</v>
      </c>
      <c r="E2102" s="143" t="s">
        <v>3018</v>
      </c>
      <c r="F2102" s="52">
        <v>2</v>
      </c>
      <c r="G2102" s="52">
        <v>1</v>
      </c>
      <c r="H2102" s="8">
        <v>441.2</v>
      </c>
      <c r="I2102" s="145">
        <v>385.2</v>
      </c>
      <c r="J2102" s="8">
        <v>385.2</v>
      </c>
      <c r="K2102" s="142">
        <v>25</v>
      </c>
      <c r="L2102" s="8">
        <f t="shared" si="598"/>
        <v>114320</v>
      </c>
      <c r="M2102" s="8"/>
      <c r="N2102" s="8"/>
      <c r="O2102" s="8"/>
      <c r="P2102" s="145">
        <f t="shared" si="599"/>
        <v>114320</v>
      </c>
      <c r="Q2102" s="8">
        <v>114320</v>
      </c>
      <c r="R2102" s="142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35">
        <v>2025</v>
      </c>
      <c r="AG2102" s="38"/>
      <c r="AH2102" s="29">
        <v>2001</v>
      </c>
      <c r="AI2102" s="29" t="s">
        <v>155</v>
      </c>
      <c r="AJ2102" s="29" t="str">
        <f t="shared" si="589"/>
        <v>2001.</v>
      </c>
      <c r="AL2102" s="29"/>
    </row>
    <row r="2103" spans="1:38" ht="22.5" customHeight="1" x14ac:dyDescent="0.25">
      <c r="A2103" s="143" t="str">
        <f t="shared" si="588"/>
        <v>2002.</v>
      </c>
      <c r="B2103" s="71" t="s">
        <v>1889</v>
      </c>
      <c r="C2103" s="52">
        <v>1961</v>
      </c>
      <c r="D2103" s="143" t="s">
        <v>3015</v>
      </c>
      <c r="E2103" s="143" t="s">
        <v>3017</v>
      </c>
      <c r="F2103" s="52">
        <v>2</v>
      </c>
      <c r="G2103" s="52">
        <v>2</v>
      </c>
      <c r="H2103" s="8">
        <v>321.10000000000002</v>
      </c>
      <c r="I2103" s="8">
        <v>306.76</v>
      </c>
      <c r="J2103" s="8">
        <v>306.76</v>
      </c>
      <c r="K2103" s="142">
        <v>12</v>
      </c>
      <c r="L2103" s="8">
        <f t="shared" si="598"/>
        <v>1504600</v>
      </c>
      <c r="M2103" s="8"/>
      <c r="N2103" s="8"/>
      <c r="O2103" s="8"/>
      <c r="P2103" s="145">
        <f t="shared" si="599"/>
        <v>1504600</v>
      </c>
      <c r="Q2103" s="8"/>
      <c r="R2103" s="142"/>
      <c r="S2103" s="8"/>
      <c r="T2103" s="8">
        <v>200</v>
      </c>
      <c r="U2103" s="8">
        <f>T2103*7523</f>
        <v>1504600</v>
      </c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35">
        <v>2025</v>
      </c>
      <c r="AG2103" s="259"/>
      <c r="AH2103" s="29">
        <v>2002</v>
      </c>
      <c r="AI2103" s="29" t="s">
        <v>155</v>
      </c>
      <c r="AJ2103" s="29" t="str">
        <f t="shared" si="589"/>
        <v>2002.</v>
      </c>
      <c r="AL2103" s="30"/>
    </row>
    <row r="2104" spans="1:38" ht="22.5" customHeight="1" x14ac:dyDescent="0.25">
      <c r="A2104" s="143" t="str">
        <f t="shared" si="588"/>
        <v>2003.</v>
      </c>
      <c r="B2104" s="71" t="s">
        <v>1890</v>
      </c>
      <c r="C2104" s="52">
        <v>1984</v>
      </c>
      <c r="D2104" s="220" t="s">
        <v>3015</v>
      </c>
      <c r="E2104" s="143" t="s">
        <v>3016</v>
      </c>
      <c r="F2104" s="52">
        <v>5</v>
      </c>
      <c r="G2104" s="52">
        <v>3</v>
      </c>
      <c r="H2104" s="8">
        <v>3169.4</v>
      </c>
      <c r="I2104" s="8">
        <v>3169.4</v>
      </c>
      <c r="J2104" s="8">
        <v>3169.4</v>
      </c>
      <c r="K2104" s="142">
        <v>137</v>
      </c>
      <c r="L2104" s="8">
        <f t="shared" si="598"/>
        <v>2482900</v>
      </c>
      <c r="M2104" s="8"/>
      <c r="N2104" s="8"/>
      <c r="O2104" s="8"/>
      <c r="P2104" s="145">
        <f t="shared" si="599"/>
        <v>2482900</v>
      </c>
      <c r="Q2104" s="8"/>
      <c r="R2104" s="142"/>
      <c r="S2104" s="8"/>
      <c r="T2104" s="8">
        <v>700</v>
      </c>
      <c r="U2104" s="8">
        <f>T2104*3547</f>
        <v>2482900</v>
      </c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35">
        <v>2025</v>
      </c>
      <c r="AG2104" s="259"/>
      <c r="AH2104" s="29">
        <v>2003</v>
      </c>
      <c r="AI2104" s="29" t="s">
        <v>155</v>
      </c>
      <c r="AJ2104" s="29" t="str">
        <f t="shared" si="589"/>
        <v>2003.</v>
      </c>
      <c r="AL2104" s="30"/>
    </row>
    <row r="2105" spans="1:38" ht="22.5" customHeight="1" x14ac:dyDescent="0.25">
      <c r="A2105" s="143" t="str">
        <f t="shared" si="588"/>
        <v>2004.</v>
      </c>
      <c r="B2105" s="71" t="s">
        <v>138</v>
      </c>
      <c r="C2105" s="52">
        <v>1960</v>
      </c>
      <c r="D2105" s="143" t="s">
        <v>3015</v>
      </c>
      <c r="E2105" s="143" t="s">
        <v>3017</v>
      </c>
      <c r="F2105" s="52">
        <v>2</v>
      </c>
      <c r="G2105" s="52">
        <v>1</v>
      </c>
      <c r="H2105" s="8">
        <v>504.9</v>
      </c>
      <c r="I2105" s="145">
        <v>454.06</v>
      </c>
      <c r="J2105" s="8">
        <v>229.5</v>
      </c>
      <c r="K2105" s="142">
        <v>13</v>
      </c>
      <c r="L2105" s="8">
        <f t="shared" si="598"/>
        <v>1174940</v>
      </c>
      <c r="M2105" s="8"/>
      <c r="N2105" s="8"/>
      <c r="O2105" s="8"/>
      <c r="P2105" s="145">
        <f t="shared" si="599"/>
        <v>1174940</v>
      </c>
      <c r="Q2105" s="8">
        <f>281520+893420</f>
        <v>1174940</v>
      </c>
      <c r="R2105" s="142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35">
        <v>2025</v>
      </c>
      <c r="AG2105" s="259"/>
      <c r="AH2105" s="29">
        <v>2004</v>
      </c>
      <c r="AI2105" s="29" t="s">
        <v>155</v>
      </c>
      <c r="AJ2105" s="29" t="str">
        <f t="shared" si="589"/>
        <v>2004.</v>
      </c>
    </row>
    <row r="2106" spans="1:38" ht="22.5" customHeight="1" x14ac:dyDescent="0.25">
      <c r="A2106" s="143" t="str">
        <f t="shared" si="588"/>
        <v>2005.</v>
      </c>
      <c r="B2106" s="71" t="s">
        <v>129</v>
      </c>
      <c r="C2106" s="52">
        <v>1939</v>
      </c>
      <c r="D2106" s="220" t="s">
        <v>3015</v>
      </c>
      <c r="E2106" s="143" t="s">
        <v>3017</v>
      </c>
      <c r="F2106" s="52">
        <v>3</v>
      </c>
      <c r="G2106" s="52">
        <v>3</v>
      </c>
      <c r="H2106" s="8">
        <v>1366</v>
      </c>
      <c r="I2106" s="145">
        <v>1212.5999999999999</v>
      </c>
      <c r="J2106" s="8">
        <v>1074.2</v>
      </c>
      <c r="K2106" s="142">
        <v>49</v>
      </c>
      <c r="L2106" s="8">
        <f t="shared" si="598"/>
        <v>703800</v>
      </c>
      <c r="M2106" s="8"/>
      <c r="N2106" s="8"/>
      <c r="O2106" s="8"/>
      <c r="P2106" s="145">
        <f t="shared" si="599"/>
        <v>703800</v>
      </c>
      <c r="Q2106" s="8">
        <v>703800</v>
      </c>
      <c r="R2106" s="142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35">
        <v>2025</v>
      </c>
      <c r="AG2106" s="38"/>
      <c r="AH2106" s="29">
        <v>2005</v>
      </c>
      <c r="AI2106" s="29" t="s">
        <v>155</v>
      </c>
      <c r="AJ2106" s="29" t="str">
        <f t="shared" si="589"/>
        <v>2005.</v>
      </c>
      <c r="AL2106" s="29"/>
    </row>
    <row r="2107" spans="1:38" ht="22.5" customHeight="1" x14ac:dyDescent="0.25">
      <c r="A2107" s="143" t="str">
        <f t="shared" si="588"/>
        <v>2006.</v>
      </c>
      <c r="B2107" s="71" t="s">
        <v>969</v>
      </c>
      <c r="C2107" s="52">
        <v>1967</v>
      </c>
      <c r="D2107" s="143" t="s">
        <v>3015</v>
      </c>
      <c r="E2107" s="143" t="s">
        <v>3017</v>
      </c>
      <c r="F2107" s="52">
        <v>4</v>
      </c>
      <c r="G2107" s="52">
        <v>2</v>
      </c>
      <c r="H2107" s="8">
        <v>1406.7</v>
      </c>
      <c r="I2107" s="145">
        <v>1300.9000000000001</v>
      </c>
      <c r="J2107" s="8">
        <v>1300.9000000000001</v>
      </c>
      <c r="K2107" s="142">
        <v>53</v>
      </c>
      <c r="L2107" s="8">
        <f t="shared" si="598"/>
        <v>844560</v>
      </c>
      <c r="M2107" s="8"/>
      <c r="N2107" s="8"/>
      <c r="O2107" s="8"/>
      <c r="P2107" s="145">
        <f t="shared" si="599"/>
        <v>844560</v>
      </c>
      <c r="Q2107" s="8">
        <v>844560</v>
      </c>
      <c r="R2107" s="142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35">
        <v>2025</v>
      </c>
      <c r="AG2107" s="259"/>
      <c r="AH2107" s="29">
        <v>2006</v>
      </c>
      <c r="AI2107" s="29" t="s">
        <v>155</v>
      </c>
      <c r="AJ2107" s="29" t="str">
        <f t="shared" si="589"/>
        <v>2006.</v>
      </c>
    </row>
    <row r="2108" spans="1:38" ht="22.5" customHeight="1" x14ac:dyDescent="0.25">
      <c r="A2108" s="143" t="str">
        <f t="shared" si="588"/>
        <v>2007.</v>
      </c>
      <c r="B2108" s="247" t="s">
        <v>799</v>
      </c>
      <c r="C2108" s="52">
        <v>1975</v>
      </c>
      <c r="D2108" s="143" t="s">
        <v>3015</v>
      </c>
      <c r="E2108" s="143" t="s">
        <v>3016</v>
      </c>
      <c r="F2108" s="52">
        <v>5</v>
      </c>
      <c r="G2108" s="52">
        <v>4</v>
      </c>
      <c r="H2108" s="8">
        <v>3628.5</v>
      </c>
      <c r="I2108" s="145">
        <v>3353.8</v>
      </c>
      <c r="J2108" s="8">
        <v>3353.8</v>
      </c>
      <c r="K2108" s="142">
        <v>142</v>
      </c>
      <c r="L2108" s="8">
        <f t="shared" si="598"/>
        <v>1571310</v>
      </c>
      <c r="M2108" s="1"/>
      <c r="N2108" s="1"/>
      <c r="O2108" s="1"/>
      <c r="P2108" s="145">
        <f t="shared" si="599"/>
        <v>1571310</v>
      </c>
      <c r="Q2108" s="8">
        <v>1571310</v>
      </c>
      <c r="R2108" s="142"/>
      <c r="S2108" s="8"/>
      <c r="T2108" s="8"/>
      <c r="U2108" s="8"/>
      <c r="V2108" s="8"/>
      <c r="W2108" s="8"/>
      <c r="X2108" s="8"/>
      <c r="Y2108" s="8"/>
      <c r="Z2108" s="8"/>
      <c r="AA2108" s="8"/>
      <c r="AB2108" s="145"/>
      <c r="AC2108" s="145"/>
      <c r="AD2108" s="8"/>
      <c r="AE2108" s="8"/>
      <c r="AF2108" s="35">
        <v>2025</v>
      </c>
      <c r="AG2108" s="256"/>
      <c r="AH2108" s="29">
        <v>2007</v>
      </c>
      <c r="AI2108" s="29" t="s">
        <v>155</v>
      </c>
      <c r="AJ2108" s="29" t="str">
        <f t="shared" si="589"/>
        <v>2007.</v>
      </c>
      <c r="AL2108" s="30"/>
    </row>
    <row r="2109" spans="1:38" ht="22.5" customHeight="1" x14ac:dyDescent="0.25">
      <c r="A2109" s="143" t="str">
        <f t="shared" si="588"/>
        <v>2008.</v>
      </c>
      <c r="B2109" s="71" t="s">
        <v>1568</v>
      </c>
      <c r="C2109" s="52">
        <v>1984</v>
      </c>
      <c r="D2109" s="220" t="s">
        <v>3015</v>
      </c>
      <c r="E2109" s="143" t="s">
        <v>3016</v>
      </c>
      <c r="F2109" s="52">
        <v>5</v>
      </c>
      <c r="G2109" s="52">
        <v>7</v>
      </c>
      <c r="H2109" s="8">
        <v>4242.6000000000004</v>
      </c>
      <c r="I2109" s="8">
        <v>4242.6000000000004</v>
      </c>
      <c r="J2109" s="8">
        <v>4242.6000000000004</v>
      </c>
      <c r="K2109" s="142">
        <v>186</v>
      </c>
      <c r="L2109" s="8">
        <f t="shared" ref="L2109" si="600">Q2109+S2109+U2109+W2109+Y2109+AA2109+AD2109+AE2109</f>
        <v>6161970</v>
      </c>
      <c r="M2109" s="8"/>
      <c r="N2109" s="8"/>
      <c r="O2109" s="8"/>
      <c r="P2109" s="145">
        <f t="shared" ref="P2109" si="601">L2109</f>
        <v>6161970</v>
      </c>
      <c r="Q2109" s="8">
        <v>3005140</v>
      </c>
      <c r="R2109" s="142"/>
      <c r="S2109" s="8"/>
      <c r="T2109" s="8">
        <v>890</v>
      </c>
      <c r="U2109" s="8">
        <f>T2109*3547</f>
        <v>3156830</v>
      </c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35">
        <v>2025</v>
      </c>
      <c r="AG2109" s="259"/>
      <c r="AH2109" s="29">
        <v>2008</v>
      </c>
      <c r="AI2109" s="29" t="s">
        <v>155</v>
      </c>
      <c r="AJ2109" s="29" t="str">
        <f t="shared" si="589"/>
        <v>2008.</v>
      </c>
    </row>
    <row r="2110" spans="1:38" ht="22.5" customHeight="1" x14ac:dyDescent="0.25">
      <c r="A2110" s="143" t="str">
        <f t="shared" si="588"/>
        <v>2009.</v>
      </c>
      <c r="B2110" s="71" t="s">
        <v>970</v>
      </c>
      <c r="C2110" s="52">
        <v>1987</v>
      </c>
      <c r="D2110" s="143" t="s">
        <v>3015</v>
      </c>
      <c r="E2110" s="143" t="s">
        <v>3016</v>
      </c>
      <c r="F2110" s="52">
        <v>5</v>
      </c>
      <c r="G2110" s="52">
        <v>4</v>
      </c>
      <c r="H2110" s="8">
        <v>4894.7</v>
      </c>
      <c r="I2110" s="145">
        <v>4306.8</v>
      </c>
      <c r="J2110" s="8">
        <v>4306.8</v>
      </c>
      <c r="K2110" s="142">
        <v>183</v>
      </c>
      <c r="L2110" s="8">
        <f>Q2110+S2110+U2110+W2110+Y2110+AA2110+AD2110+AE2110</f>
        <v>7078000</v>
      </c>
      <c r="M2110" s="8"/>
      <c r="N2110" s="8"/>
      <c r="O2110" s="8"/>
      <c r="P2110" s="145">
        <f>L2110</f>
        <v>7078000</v>
      </c>
      <c r="Q2110" s="8">
        <v>3885700</v>
      </c>
      <c r="R2110" s="142"/>
      <c r="S2110" s="8"/>
      <c r="T2110" s="8">
        <v>900</v>
      </c>
      <c r="U2110" s="8">
        <f>T2110*3547</f>
        <v>3192300</v>
      </c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35">
        <v>2025</v>
      </c>
      <c r="AG2110" s="259"/>
      <c r="AH2110" s="29">
        <v>2009</v>
      </c>
      <c r="AI2110" s="29" t="s">
        <v>155</v>
      </c>
      <c r="AJ2110" s="29" t="str">
        <f t="shared" si="589"/>
        <v>2009.</v>
      </c>
    </row>
    <row r="2111" spans="1:38" ht="22.5" customHeight="1" x14ac:dyDescent="0.25">
      <c r="A2111" s="143" t="str">
        <f t="shared" si="588"/>
        <v>2010.</v>
      </c>
      <c r="B2111" s="247" t="s">
        <v>800</v>
      </c>
      <c r="C2111" s="52">
        <v>1960</v>
      </c>
      <c r="D2111" s="143" t="s">
        <v>3015</v>
      </c>
      <c r="E2111" s="143" t="s">
        <v>3017</v>
      </c>
      <c r="F2111" s="52">
        <v>2</v>
      </c>
      <c r="G2111" s="52">
        <v>1</v>
      </c>
      <c r="H2111" s="8">
        <v>500.2</v>
      </c>
      <c r="I2111" s="145">
        <v>453.1</v>
      </c>
      <c r="J2111" s="8">
        <v>333.9</v>
      </c>
      <c r="K2111" s="142">
        <v>14</v>
      </c>
      <c r="L2111" s="8">
        <f t="shared" ref="L2111" si="602">Q2111+S2111+U2111+W2111+Y2111+AA2111+AD2111+AE2111</f>
        <v>1007360</v>
      </c>
      <c r="M2111" s="1"/>
      <c r="N2111" s="1"/>
      <c r="O2111" s="1"/>
      <c r="P2111" s="145">
        <f t="shared" ref="P2111" si="603">L2111</f>
        <v>1007360</v>
      </c>
      <c r="Q2111" s="8"/>
      <c r="R2111" s="142"/>
      <c r="S2111" s="8"/>
      <c r="T2111" s="8"/>
      <c r="U2111" s="8"/>
      <c r="V2111" s="8"/>
      <c r="W2111" s="8"/>
      <c r="X2111" s="8">
        <v>320</v>
      </c>
      <c r="Y2111" s="8">
        <f>X2111*3148</f>
        <v>1007360</v>
      </c>
      <c r="Z2111" s="8"/>
      <c r="AA2111" s="8"/>
      <c r="AB2111" s="145"/>
      <c r="AC2111" s="145"/>
      <c r="AD2111" s="145"/>
      <c r="AE2111" s="8"/>
      <c r="AF2111" s="35">
        <v>2025</v>
      </c>
      <c r="AG2111" s="256"/>
      <c r="AH2111" s="29">
        <v>2010</v>
      </c>
      <c r="AI2111" s="29" t="s">
        <v>155</v>
      </c>
      <c r="AJ2111" s="29" t="str">
        <f t="shared" si="589"/>
        <v>2010.</v>
      </c>
      <c r="AL2111" s="30"/>
    </row>
    <row r="2112" spans="1:38" ht="22.5" customHeight="1" x14ac:dyDescent="0.25">
      <c r="A2112" s="143" t="str">
        <f t="shared" si="588"/>
        <v>2011.</v>
      </c>
      <c r="B2112" s="71" t="s">
        <v>1570</v>
      </c>
      <c r="C2112" s="52">
        <v>1987</v>
      </c>
      <c r="D2112" s="143" t="s">
        <v>3015</v>
      </c>
      <c r="E2112" s="143" t="s">
        <v>3017</v>
      </c>
      <c r="F2112" s="52">
        <v>5</v>
      </c>
      <c r="G2112" s="52">
        <v>1</v>
      </c>
      <c r="H2112" s="8">
        <v>2328.5</v>
      </c>
      <c r="I2112" s="8">
        <v>1848.9</v>
      </c>
      <c r="J2112" s="8">
        <v>1848.9</v>
      </c>
      <c r="K2112" s="142">
        <v>95</v>
      </c>
      <c r="L2112" s="8">
        <f>Q2112+S2112+U2112+W2112+Y2112+AA2112+AD2112+AE2112</f>
        <v>591552</v>
      </c>
      <c r="M2112" s="8"/>
      <c r="N2112" s="8"/>
      <c r="O2112" s="8"/>
      <c r="P2112" s="145">
        <f>L2112</f>
        <v>591552</v>
      </c>
      <c r="Q2112" s="8">
        <v>591552</v>
      </c>
      <c r="R2112" s="142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35">
        <v>2025</v>
      </c>
      <c r="AG2112" s="259"/>
      <c r="AH2112" s="29">
        <v>2011</v>
      </c>
      <c r="AI2112" s="29" t="s">
        <v>155</v>
      </c>
      <c r="AJ2112" s="29" t="str">
        <f t="shared" si="589"/>
        <v>2011.</v>
      </c>
    </row>
    <row r="2113" spans="1:38" ht="22.5" customHeight="1" x14ac:dyDescent="0.25">
      <c r="A2113" s="143" t="str">
        <f t="shared" si="588"/>
        <v>2012.</v>
      </c>
      <c r="B2113" s="247" t="s">
        <v>801</v>
      </c>
      <c r="C2113" s="52">
        <v>1965</v>
      </c>
      <c r="D2113" s="143" t="s">
        <v>3015</v>
      </c>
      <c r="E2113" s="143" t="s">
        <v>3017</v>
      </c>
      <c r="F2113" s="52">
        <v>4</v>
      </c>
      <c r="G2113" s="52">
        <v>4</v>
      </c>
      <c r="H2113" s="8">
        <v>1329.9</v>
      </c>
      <c r="I2113" s="145">
        <v>1219.3</v>
      </c>
      <c r="J2113" s="8">
        <v>985.2</v>
      </c>
      <c r="K2113" s="142">
        <v>41</v>
      </c>
      <c r="L2113" s="8">
        <f>Q2113+S2113+U2113+W2113+Y2113+AA2113+AD2113+AE2113</f>
        <v>2783510</v>
      </c>
      <c r="M2113" s="1"/>
      <c r="N2113" s="1"/>
      <c r="O2113" s="1"/>
      <c r="P2113" s="145">
        <f>L2113</f>
        <v>2783510</v>
      </c>
      <c r="Q2113" s="8"/>
      <c r="R2113" s="142"/>
      <c r="S2113" s="8"/>
      <c r="T2113" s="8">
        <v>370</v>
      </c>
      <c r="U2113" s="8">
        <f>T2113*7523</f>
        <v>2783510</v>
      </c>
      <c r="V2113" s="8"/>
      <c r="W2113" s="8"/>
      <c r="X2113" s="8"/>
      <c r="Y2113" s="8"/>
      <c r="Z2113" s="8"/>
      <c r="AA2113" s="8"/>
      <c r="AB2113" s="145"/>
      <c r="AC2113" s="145"/>
      <c r="AD2113" s="8"/>
      <c r="AE2113" s="8"/>
      <c r="AF2113" s="35">
        <v>2025</v>
      </c>
      <c r="AG2113" s="259"/>
      <c r="AH2113" s="29">
        <v>2012</v>
      </c>
      <c r="AI2113" s="29" t="s">
        <v>155</v>
      </c>
      <c r="AJ2113" s="29" t="str">
        <f t="shared" si="589"/>
        <v>2012.</v>
      </c>
      <c r="AL2113" s="30"/>
    </row>
    <row r="2114" spans="1:38" ht="22.5" customHeight="1" x14ac:dyDescent="0.25">
      <c r="A2114" s="143" t="str">
        <f t="shared" si="588"/>
        <v>2013.</v>
      </c>
      <c r="B2114" s="247" t="s">
        <v>124</v>
      </c>
      <c r="C2114" s="52">
        <v>1970</v>
      </c>
      <c r="D2114" s="143" t="s">
        <v>3015</v>
      </c>
      <c r="E2114" s="143" t="s">
        <v>3016</v>
      </c>
      <c r="F2114" s="52">
        <v>5</v>
      </c>
      <c r="G2114" s="52">
        <v>3</v>
      </c>
      <c r="H2114" s="8">
        <v>2971</v>
      </c>
      <c r="I2114" s="145">
        <v>2651.7</v>
      </c>
      <c r="J2114" s="8">
        <v>2651.7</v>
      </c>
      <c r="K2114" s="142">
        <v>105</v>
      </c>
      <c r="L2114" s="8">
        <f>Q2114+S2114+U2114+W2114+Y2114+AA2114+AD2114+AE2114</f>
        <v>5342080</v>
      </c>
      <c r="M2114" s="1"/>
      <c r="N2114" s="1"/>
      <c r="O2114" s="1"/>
      <c r="P2114" s="145">
        <f>L2114</f>
        <v>5342080</v>
      </c>
      <c r="Q2114" s="8">
        <f>2761480+2580600</f>
        <v>5342080</v>
      </c>
      <c r="R2114" s="142"/>
      <c r="S2114" s="8"/>
      <c r="T2114" s="8"/>
      <c r="U2114" s="8"/>
      <c r="V2114" s="8"/>
      <c r="W2114" s="8"/>
      <c r="X2114" s="8"/>
      <c r="Y2114" s="8"/>
      <c r="Z2114" s="8"/>
      <c r="AA2114" s="8"/>
      <c r="AB2114" s="145"/>
      <c r="AC2114" s="145"/>
      <c r="AD2114" s="8"/>
      <c r="AE2114" s="8"/>
      <c r="AF2114" s="35">
        <v>2025</v>
      </c>
      <c r="AG2114" s="256"/>
      <c r="AH2114" s="29">
        <v>2013</v>
      </c>
      <c r="AI2114" s="29" t="s">
        <v>155</v>
      </c>
      <c r="AJ2114" s="29" t="str">
        <f t="shared" si="589"/>
        <v>2013.</v>
      </c>
      <c r="AL2114" s="30"/>
    </row>
    <row r="2115" spans="1:38" ht="22.5" customHeight="1" x14ac:dyDescent="0.25">
      <c r="A2115" s="143" t="str">
        <f t="shared" si="588"/>
        <v>2014.</v>
      </c>
      <c r="B2115" s="247" t="s">
        <v>802</v>
      </c>
      <c r="C2115" s="52">
        <v>1961</v>
      </c>
      <c r="D2115" s="143" t="s">
        <v>3015</v>
      </c>
      <c r="E2115" s="143" t="s">
        <v>3017</v>
      </c>
      <c r="F2115" s="52">
        <v>2</v>
      </c>
      <c r="G2115" s="52">
        <v>1</v>
      </c>
      <c r="H2115" s="8">
        <v>326.2</v>
      </c>
      <c r="I2115" s="145">
        <v>315.7</v>
      </c>
      <c r="J2115" s="8">
        <v>231</v>
      </c>
      <c r="K2115" s="142">
        <v>12</v>
      </c>
      <c r="L2115" s="8">
        <f>Q2115+S2115+U2115+W2115+Y2115+AA2115+AD2115+AE2115</f>
        <v>184860</v>
      </c>
      <c r="M2115" s="1"/>
      <c r="N2115" s="1"/>
      <c r="O2115" s="1"/>
      <c r="P2115" s="145">
        <f>L2115</f>
        <v>184860</v>
      </c>
      <c r="Q2115" s="8">
        <v>184860</v>
      </c>
      <c r="R2115" s="142"/>
      <c r="S2115" s="8"/>
      <c r="T2115" s="8"/>
      <c r="U2115" s="8"/>
      <c r="V2115" s="8"/>
      <c r="W2115" s="8"/>
      <c r="X2115" s="8"/>
      <c r="Y2115" s="8"/>
      <c r="Z2115" s="8"/>
      <c r="AA2115" s="8"/>
      <c r="AB2115" s="145"/>
      <c r="AC2115" s="145"/>
      <c r="AD2115" s="145"/>
      <c r="AE2115" s="8"/>
      <c r="AF2115" s="35">
        <v>2025</v>
      </c>
      <c r="AG2115" s="256"/>
      <c r="AH2115" s="29">
        <v>2014</v>
      </c>
      <c r="AI2115" s="29" t="s">
        <v>155</v>
      </c>
      <c r="AJ2115" s="29" t="str">
        <f t="shared" si="589"/>
        <v>2014.</v>
      </c>
      <c r="AL2115" s="30"/>
    </row>
    <row r="2116" spans="1:38" ht="22.5" customHeight="1" x14ac:dyDescent="0.25">
      <c r="A2116" s="143" t="str">
        <f t="shared" si="588"/>
        <v>2015.</v>
      </c>
      <c r="B2116" s="247" t="s">
        <v>804</v>
      </c>
      <c r="C2116" s="52">
        <v>1959</v>
      </c>
      <c r="D2116" s="143" t="s">
        <v>3015</v>
      </c>
      <c r="E2116" s="143" t="s">
        <v>3017</v>
      </c>
      <c r="F2116" s="52">
        <v>2</v>
      </c>
      <c r="G2116" s="52">
        <v>1</v>
      </c>
      <c r="H2116" s="8">
        <v>995.1</v>
      </c>
      <c r="I2116" s="145">
        <v>913.2</v>
      </c>
      <c r="J2116" s="8">
        <v>745.6</v>
      </c>
      <c r="K2116" s="142">
        <v>25</v>
      </c>
      <c r="L2116" s="8">
        <f>Q2116+S2116+U2116+W2116+Y2116+AA2116+AD2116+AE2116</f>
        <v>5051180</v>
      </c>
      <c r="M2116" s="1"/>
      <c r="N2116" s="1"/>
      <c r="O2116" s="1"/>
      <c r="P2116" s="145">
        <f>L2116</f>
        <v>5051180</v>
      </c>
      <c r="Q2116" s="8">
        <v>462150</v>
      </c>
      <c r="R2116" s="142"/>
      <c r="S2116" s="8"/>
      <c r="T2116" s="8">
        <v>610</v>
      </c>
      <c r="U2116" s="8">
        <f>T2116*7523</f>
        <v>4589030</v>
      </c>
      <c r="V2116" s="8"/>
      <c r="W2116" s="8"/>
      <c r="X2116" s="8"/>
      <c r="Y2116" s="8"/>
      <c r="Z2116" s="8"/>
      <c r="AA2116" s="8"/>
      <c r="AB2116" s="145"/>
      <c r="AC2116" s="145"/>
      <c r="AD2116" s="145"/>
      <c r="AE2116" s="8"/>
      <c r="AF2116" s="35">
        <v>2025</v>
      </c>
      <c r="AG2116" s="259"/>
      <c r="AH2116" s="29">
        <v>2015</v>
      </c>
      <c r="AI2116" s="29" t="s">
        <v>155</v>
      </c>
      <c r="AJ2116" s="29" t="str">
        <f t="shared" si="589"/>
        <v>2015.</v>
      </c>
      <c r="AL2116" s="30"/>
    </row>
    <row r="2117" spans="1:38" ht="22.5" customHeight="1" x14ac:dyDescent="0.25">
      <c r="A2117" s="143" t="str">
        <f t="shared" si="588"/>
        <v>2016.</v>
      </c>
      <c r="B2117" s="247" t="s">
        <v>131</v>
      </c>
      <c r="C2117" s="52">
        <v>1961</v>
      </c>
      <c r="D2117" s="143" t="s">
        <v>3015</v>
      </c>
      <c r="E2117" s="143" t="s">
        <v>3017</v>
      </c>
      <c r="F2117" s="52">
        <v>2</v>
      </c>
      <c r="G2117" s="52">
        <v>2</v>
      </c>
      <c r="H2117" s="8">
        <v>718.3</v>
      </c>
      <c r="I2117" s="145">
        <v>659.8</v>
      </c>
      <c r="J2117" s="8">
        <v>546.79999999999995</v>
      </c>
      <c r="K2117" s="142">
        <v>25</v>
      </c>
      <c r="L2117" s="8">
        <f t="shared" ref="L2117" si="604">Q2117+S2117+U2117+W2117+Y2117+AA2117+AD2117+AE2117</f>
        <v>6952590</v>
      </c>
      <c r="M2117" s="1"/>
      <c r="N2117" s="1"/>
      <c r="O2117" s="1"/>
      <c r="P2117" s="145">
        <f t="shared" ref="P2117" si="605">L2117</f>
        <v>6952590</v>
      </c>
      <c r="Q2117" s="8">
        <f>656880+1258910</f>
        <v>1915790</v>
      </c>
      <c r="R2117" s="142"/>
      <c r="S2117" s="8"/>
      <c r="T2117" s="8"/>
      <c r="U2117" s="8"/>
      <c r="V2117" s="8"/>
      <c r="W2117" s="8"/>
      <c r="X2117" s="8">
        <v>1600</v>
      </c>
      <c r="Y2117" s="8">
        <f>X2117*3148</f>
        <v>5036800</v>
      </c>
      <c r="Z2117" s="8"/>
      <c r="AA2117" s="8"/>
      <c r="AB2117" s="145"/>
      <c r="AC2117" s="145"/>
      <c r="AD2117" s="145"/>
      <c r="AE2117" s="8"/>
      <c r="AF2117" s="35">
        <v>2025</v>
      </c>
      <c r="AG2117" s="256"/>
      <c r="AH2117" s="29">
        <v>2016</v>
      </c>
      <c r="AI2117" s="29" t="s">
        <v>155</v>
      </c>
      <c r="AJ2117" s="29" t="str">
        <f t="shared" si="589"/>
        <v>2016.</v>
      </c>
      <c r="AL2117" s="30"/>
    </row>
    <row r="2118" spans="1:38" ht="22.5" customHeight="1" x14ac:dyDescent="0.25">
      <c r="A2118" s="143" t="str">
        <f t="shared" si="588"/>
        <v>2017.</v>
      </c>
      <c r="B2118" s="71" t="s">
        <v>955</v>
      </c>
      <c r="C2118" s="52">
        <v>1960</v>
      </c>
      <c r="D2118" s="220" t="s">
        <v>3015</v>
      </c>
      <c r="E2118" s="143" t="s">
        <v>3017</v>
      </c>
      <c r="F2118" s="52">
        <v>2</v>
      </c>
      <c r="G2118" s="52">
        <v>2</v>
      </c>
      <c r="H2118" s="8">
        <v>692.7</v>
      </c>
      <c r="I2118" s="145">
        <v>647.6</v>
      </c>
      <c r="J2118" s="8">
        <v>647.6</v>
      </c>
      <c r="K2118" s="142">
        <v>30</v>
      </c>
      <c r="L2118" s="8">
        <f>Q2118+S2118+U2118+W2118+Y2118+AA2118+AD2118+AE2118</f>
        <v>3122045</v>
      </c>
      <c r="M2118" s="8"/>
      <c r="N2118" s="8"/>
      <c r="O2118" s="8"/>
      <c r="P2118" s="145">
        <f>L2118</f>
        <v>3122045</v>
      </c>
      <c r="Q2118" s="8"/>
      <c r="R2118" s="142"/>
      <c r="S2118" s="8"/>
      <c r="T2118" s="8">
        <v>415</v>
      </c>
      <c r="U2118" s="8">
        <f>T2118*7523</f>
        <v>3122045</v>
      </c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35">
        <v>2025</v>
      </c>
      <c r="AG2118" s="259"/>
      <c r="AH2118" s="29">
        <v>2017</v>
      </c>
      <c r="AI2118" s="29" t="s">
        <v>155</v>
      </c>
      <c r="AJ2118" s="29" t="str">
        <f t="shared" si="589"/>
        <v>2017.</v>
      </c>
      <c r="AL2118" s="29"/>
    </row>
    <row r="2119" spans="1:38" ht="22.5" customHeight="1" x14ac:dyDescent="0.25">
      <c r="A2119" s="143" t="str">
        <f t="shared" si="588"/>
        <v>2018.</v>
      </c>
      <c r="B2119" s="247" t="s">
        <v>806</v>
      </c>
      <c r="C2119" s="52">
        <v>1961</v>
      </c>
      <c r="D2119" s="143" t="s">
        <v>3015</v>
      </c>
      <c r="E2119" s="143" t="s">
        <v>3017</v>
      </c>
      <c r="F2119" s="52">
        <v>2</v>
      </c>
      <c r="G2119" s="52">
        <v>2</v>
      </c>
      <c r="H2119" s="8">
        <v>684.4</v>
      </c>
      <c r="I2119" s="145">
        <v>637.9</v>
      </c>
      <c r="J2119" s="8">
        <v>637.9</v>
      </c>
      <c r="K2119" s="142">
        <v>27</v>
      </c>
      <c r="L2119" s="8">
        <f t="shared" ref="L2119" si="606">Q2119+S2119+U2119+W2119+Y2119+AA2119+AD2119+AE2119</f>
        <v>3498570</v>
      </c>
      <c r="M2119" s="1"/>
      <c r="N2119" s="1"/>
      <c r="O2119" s="1"/>
      <c r="P2119" s="145">
        <f t="shared" ref="P2119" si="607">L2119</f>
        <v>3498570</v>
      </c>
      <c r="Q2119" s="8">
        <v>338910</v>
      </c>
      <c r="R2119" s="142"/>
      <c r="S2119" s="8"/>
      <c r="T2119" s="8">
        <v>420</v>
      </c>
      <c r="U2119" s="8">
        <f>T2119*7523</f>
        <v>3159660</v>
      </c>
      <c r="V2119" s="8"/>
      <c r="W2119" s="8"/>
      <c r="X2119" s="8"/>
      <c r="Y2119" s="8"/>
      <c r="Z2119" s="8"/>
      <c r="AA2119" s="8"/>
      <c r="AB2119" s="145"/>
      <c r="AC2119" s="145"/>
      <c r="AD2119" s="8"/>
      <c r="AE2119" s="8"/>
      <c r="AF2119" s="35">
        <v>2025</v>
      </c>
      <c r="AG2119" s="259"/>
      <c r="AH2119" s="29">
        <v>2018</v>
      </c>
      <c r="AI2119" s="29" t="s">
        <v>155</v>
      </c>
      <c r="AJ2119" s="29" t="str">
        <f t="shared" si="589"/>
        <v>2018.</v>
      </c>
      <c r="AL2119" s="30"/>
    </row>
    <row r="2120" spans="1:38" ht="22.5" customHeight="1" x14ac:dyDescent="0.25">
      <c r="A2120" s="143" t="str">
        <f t="shared" si="588"/>
        <v>2019.</v>
      </c>
      <c r="B2120" s="71" t="s">
        <v>1574</v>
      </c>
      <c r="C2120" s="52">
        <v>1966</v>
      </c>
      <c r="D2120" s="143" t="s">
        <v>3015</v>
      </c>
      <c r="E2120" s="143" t="s">
        <v>3017</v>
      </c>
      <c r="F2120" s="52">
        <v>4</v>
      </c>
      <c r="G2120" s="52">
        <v>2</v>
      </c>
      <c r="H2120" s="8">
        <v>1237.8</v>
      </c>
      <c r="I2120" s="8">
        <v>1267.3</v>
      </c>
      <c r="J2120" s="8">
        <v>1196.2</v>
      </c>
      <c r="K2120" s="142">
        <v>49</v>
      </c>
      <c r="L2120" s="8">
        <f t="shared" ref="L2120:L2131" si="608">Q2120+S2120+U2120+W2120+Y2120+AA2120+AD2120+AE2120</f>
        <v>3460580</v>
      </c>
      <c r="M2120" s="8"/>
      <c r="N2120" s="8"/>
      <c r="O2120" s="8"/>
      <c r="P2120" s="145">
        <f t="shared" ref="P2120:P2131" si="609">L2120</f>
        <v>3460580</v>
      </c>
      <c r="Q2120" s="8"/>
      <c r="R2120" s="142"/>
      <c r="S2120" s="8"/>
      <c r="T2120" s="8">
        <v>460</v>
      </c>
      <c r="U2120" s="8">
        <f>T2120*7523</f>
        <v>3460580</v>
      </c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35">
        <v>2025</v>
      </c>
      <c r="AG2120" s="259"/>
      <c r="AH2120" s="29">
        <v>2019</v>
      </c>
      <c r="AI2120" s="29" t="s">
        <v>155</v>
      </c>
      <c r="AJ2120" s="29" t="str">
        <f t="shared" si="589"/>
        <v>2019.</v>
      </c>
    </row>
    <row r="2121" spans="1:38" ht="22.5" customHeight="1" x14ac:dyDescent="0.25">
      <c r="A2121" s="143" t="str">
        <f t="shared" si="588"/>
        <v>2020.</v>
      </c>
      <c r="B2121" s="71" t="s">
        <v>1575</v>
      </c>
      <c r="C2121" s="52">
        <v>1977</v>
      </c>
      <c r="D2121" s="143" t="s">
        <v>3015</v>
      </c>
      <c r="E2121" s="143" t="s">
        <v>3017</v>
      </c>
      <c r="F2121" s="52">
        <v>5</v>
      </c>
      <c r="G2121" s="52">
        <v>4</v>
      </c>
      <c r="H2121" s="8">
        <v>3569.8</v>
      </c>
      <c r="I2121" s="8">
        <v>3571.32</v>
      </c>
      <c r="J2121" s="8">
        <v>3424.5</v>
      </c>
      <c r="K2121" s="142">
        <v>157</v>
      </c>
      <c r="L2121" s="8">
        <f t="shared" si="608"/>
        <v>3123133.5</v>
      </c>
      <c r="M2121" s="1"/>
      <c r="N2121" s="1"/>
      <c r="O2121" s="1"/>
      <c r="P2121" s="145">
        <f t="shared" si="609"/>
        <v>3123133.5</v>
      </c>
      <c r="Q2121" s="8"/>
      <c r="R2121" s="142"/>
      <c r="S2121" s="8"/>
      <c r="T2121" s="8">
        <v>880.5</v>
      </c>
      <c r="U2121" s="8">
        <f>T2121*3547</f>
        <v>3123133.5</v>
      </c>
      <c r="V2121" s="8"/>
      <c r="W2121" s="8"/>
      <c r="X2121" s="8"/>
      <c r="Y2121" s="8"/>
      <c r="Z2121" s="8"/>
      <c r="AA2121" s="8"/>
      <c r="AB2121" s="145"/>
      <c r="AC2121" s="145"/>
      <c r="AD2121" s="145"/>
      <c r="AE2121" s="8"/>
      <c r="AF2121" s="35">
        <v>2025</v>
      </c>
      <c r="AG2121" s="259"/>
      <c r="AH2121" s="29">
        <v>2020</v>
      </c>
      <c r="AI2121" s="29" t="s">
        <v>155</v>
      </c>
      <c r="AJ2121" s="29" t="str">
        <f t="shared" si="589"/>
        <v>2020.</v>
      </c>
      <c r="AL2121" s="30"/>
    </row>
    <row r="2122" spans="1:38" ht="22.5" customHeight="1" x14ac:dyDescent="0.25">
      <c r="A2122" s="143" t="str">
        <f t="shared" si="588"/>
        <v>2021.</v>
      </c>
      <c r="B2122" s="71" t="s">
        <v>974</v>
      </c>
      <c r="C2122" s="52">
        <v>1968</v>
      </c>
      <c r="D2122" s="143" t="s">
        <v>3015</v>
      </c>
      <c r="E2122" s="143" t="s">
        <v>3017</v>
      </c>
      <c r="F2122" s="52">
        <v>4</v>
      </c>
      <c r="G2122" s="52">
        <v>4</v>
      </c>
      <c r="H2122" s="8">
        <v>6190.6</v>
      </c>
      <c r="I2122" s="145">
        <v>2531</v>
      </c>
      <c r="J2122" s="8">
        <v>2531</v>
      </c>
      <c r="K2122" s="142">
        <v>94</v>
      </c>
      <c r="L2122" s="8">
        <f t="shared" si="608"/>
        <v>10233536.9</v>
      </c>
      <c r="M2122" s="8"/>
      <c r="N2122" s="8"/>
      <c r="O2122" s="8"/>
      <c r="P2122" s="145">
        <f t="shared" si="609"/>
        <v>10233536.9</v>
      </c>
      <c r="Q2122" s="8"/>
      <c r="R2122" s="142"/>
      <c r="S2122" s="8"/>
      <c r="T2122" s="8">
        <v>1360.3</v>
      </c>
      <c r="U2122" s="8">
        <f>T2122*7523</f>
        <v>10233536.9</v>
      </c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35">
        <v>2025</v>
      </c>
      <c r="AG2122" s="259"/>
      <c r="AH2122" s="29">
        <v>2021</v>
      </c>
      <c r="AI2122" s="29" t="s">
        <v>155</v>
      </c>
      <c r="AJ2122" s="29" t="str">
        <f t="shared" si="589"/>
        <v>2021.</v>
      </c>
    </row>
    <row r="2123" spans="1:38" ht="22.5" customHeight="1" x14ac:dyDescent="0.25">
      <c r="A2123" s="143" t="str">
        <f t="shared" si="588"/>
        <v>2022.</v>
      </c>
      <c r="B2123" s="71" t="s">
        <v>1577</v>
      </c>
      <c r="C2123" s="52">
        <v>1956</v>
      </c>
      <c r="D2123" s="143" t="s">
        <v>3015</v>
      </c>
      <c r="E2123" s="143" t="s">
        <v>3017</v>
      </c>
      <c r="F2123" s="52">
        <v>2</v>
      </c>
      <c r="G2123" s="52">
        <v>2</v>
      </c>
      <c r="H2123" s="145">
        <v>733</v>
      </c>
      <c r="I2123" s="145">
        <v>383.3</v>
      </c>
      <c r="J2123" s="145">
        <v>383.3</v>
      </c>
      <c r="K2123" s="3">
        <v>18</v>
      </c>
      <c r="L2123" s="8">
        <f t="shared" si="608"/>
        <v>2610481</v>
      </c>
      <c r="M2123" s="8"/>
      <c r="N2123" s="8"/>
      <c r="O2123" s="8"/>
      <c r="P2123" s="145">
        <f t="shared" si="609"/>
        <v>2610481</v>
      </c>
      <c r="Q2123" s="8"/>
      <c r="R2123" s="142"/>
      <c r="S2123" s="8"/>
      <c r="T2123" s="8">
        <v>347</v>
      </c>
      <c r="U2123" s="8">
        <f>T2123*7523</f>
        <v>2610481</v>
      </c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35">
        <v>2025</v>
      </c>
      <c r="AG2123" s="259"/>
      <c r="AH2123" s="29">
        <v>2022</v>
      </c>
      <c r="AI2123" s="29" t="s">
        <v>155</v>
      </c>
      <c r="AJ2123" s="29" t="str">
        <f t="shared" si="589"/>
        <v>2022.</v>
      </c>
    </row>
    <row r="2124" spans="1:38" ht="22.5" customHeight="1" x14ac:dyDescent="0.25">
      <c r="A2124" s="143" t="str">
        <f t="shared" si="588"/>
        <v>2023.</v>
      </c>
      <c r="B2124" s="71" t="s">
        <v>1578</v>
      </c>
      <c r="C2124" s="52">
        <v>1984</v>
      </c>
      <c r="D2124" s="220" t="s">
        <v>3015</v>
      </c>
      <c r="E2124" s="143" t="s">
        <v>3016</v>
      </c>
      <c r="F2124" s="52">
        <v>5</v>
      </c>
      <c r="G2124" s="52">
        <v>3</v>
      </c>
      <c r="H2124" s="8">
        <v>518.6</v>
      </c>
      <c r="I2124" s="8">
        <v>460.3</v>
      </c>
      <c r="J2124" s="8">
        <v>460.3</v>
      </c>
      <c r="K2124" s="142">
        <v>19</v>
      </c>
      <c r="L2124" s="8">
        <f t="shared" si="608"/>
        <v>178698</v>
      </c>
      <c r="M2124" s="1"/>
      <c r="N2124" s="1"/>
      <c r="O2124" s="1"/>
      <c r="P2124" s="145">
        <f t="shared" si="609"/>
        <v>178698</v>
      </c>
      <c r="Q2124" s="8">
        <v>178698</v>
      </c>
      <c r="R2124" s="142"/>
      <c r="S2124" s="8"/>
      <c r="T2124" s="8"/>
      <c r="U2124" s="8"/>
      <c r="V2124" s="8"/>
      <c r="W2124" s="8"/>
      <c r="X2124" s="8"/>
      <c r="Y2124" s="8"/>
      <c r="Z2124" s="8"/>
      <c r="AA2124" s="8"/>
      <c r="AB2124" s="145"/>
      <c r="AC2124" s="145"/>
      <c r="AD2124" s="145"/>
      <c r="AE2124" s="8"/>
      <c r="AF2124" s="35">
        <v>2025</v>
      </c>
      <c r="AG2124" s="256"/>
      <c r="AH2124" s="29">
        <v>2023</v>
      </c>
      <c r="AI2124" s="29" t="s">
        <v>155</v>
      </c>
      <c r="AJ2124" s="29" t="str">
        <f t="shared" si="589"/>
        <v>2023.</v>
      </c>
      <c r="AL2124" s="30"/>
    </row>
    <row r="2125" spans="1:38" ht="22.5" customHeight="1" x14ac:dyDescent="0.25">
      <c r="A2125" s="143" t="str">
        <f t="shared" si="588"/>
        <v>2024.</v>
      </c>
      <c r="B2125" s="71" t="s">
        <v>140</v>
      </c>
      <c r="C2125" s="52">
        <v>1962</v>
      </c>
      <c r="D2125" s="143" t="s">
        <v>3015</v>
      </c>
      <c r="E2125" s="143" t="s">
        <v>3017</v>
      </c>
      <c r="F2125" s="52">
        <v>2</v>
      </c>
      <c r="G2125" s="52">
        <v>2</v>
      </c>
      <c r="H2125" s="8">
        <v>1045</v>
      </c>
      <c r="I2125" s="145">
        <v>861.7</v>
      </c>
      <c r="J2125" s="8">
        <v>861.7</v>
      </c>
      <c r="K2125" s="142">
        <v>38</v>
      </c>
      <c r="L2125" s="8">
        <f t="shared" si="608"/>
        <v>1765921</v>
      </c>
      <c r="M2125" s="8"/>
      <c r="N2125" s="8"/>
      <c r="O2125" s="8"/>
      <c r="P2125" s="145">
        <f t="shared" si="609"/>
        <v>1765921</v>
      </c>
      <c r="Q2125" s="8">
        <f>478584+1287337</f>
        <v>1765921</v>
      </c>
      <c r="R2125" s="142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145"/>
      <c r="AE2125" s="8"/>
      <c r="AF2125" s="35">
        <v>2025</v>
      </c>
      <c r="AG2125" s="38"/>
      <c r="AH2125" s="29">
        <v>2024</v>
      </c>
      <c r="AI2125" s="29" t="s">
        <v>155</v>
      </c>
      <c r="AJ2125" s="29" t="str">
        <f t="shared" si="589"/>
        <v>2024.</v>
      </c>
      <c r="AL2125" s="29"/>
    </row>
    <row r="2126" spans="1:38" ht="22.5" customHeight="1" x14ac:dyDescent="0.25">
      <c r="A2126" s="143" t="str">
        <f t="shared" si="588"/>
        <v>2025.</v>
      </c>
      <c r="B2126" s="247" t="s">
        <v>126</v>
      </c>
      <c r="C2126" s="52">
        <v>1987</v>
      </c>
      <c r="D2126" s="220" t="s">
        <v>3015</v>
      </c>
      <c r="E2126" s="143" t="s">
        <v>3017</v>
      </c>
      <c r="F2126" s="52">
        <v>2</v>
      </c>
      <c r="G2126" s="52">
        <v>3</v>
      </c>
      <c r="H2126" s="8">
        <v>802.4</v>
      </c>
      <c r="I2126" s="145">
        <v>739.2</v>
      </c>
      <c r="J2126" s="8">
        <v>739.2</v>
      </c>
      <c r="K2126" s="142">
        <v>40</v>
      </c>
      <c r="L2126" s="8">
        <f t="shared" si="608"/>
        <v>384744</v>
      </c>
      <c r="M2126" s="1"/>
      <c r="N2126" s="1"/>
      <c r="O2126" s="1"/>
      <c r="P2126" s="145">
        <f t="shared" si="609"/>
        <v>384744</v>
      </c>
      <c r="Q2126" s="8">
        <v>384744</v>
      </c>
      <c r="R2126" s="142"/>
      <c r="S2126" s="8"/>
      <c r="T2126" s="8"/>
      <c r="U2126" s="8"/>
      <c r="V2126" s="8"/>
      <c r="W2126" s="8"/>
      <c r="X2126" s="8"/>
      <c r="Y2126" s="8"/>
      <c r="Z2126" s="8"/>
      <c r="AA2126" s="8"/>
      <c r="AB2126" s="145"/>
      <c r="AC2126" s="145"/>
      <c r="AD2126" s="8"/>
      <c r="AE2126" s="8"/>
      <c r="AF2126" s="35">
        <v>2025</v>
      </c>
      <c r="AG2126" s="256"/>
      <c r="AH2126" s="29">
        <v>2025</v>
      </c>
      <c r="AI2126" s="29" t="s">
        <v>155</v>
      </c>
      <c r="AJ2126" s="29" t="str">
        <f t="shared" si="589"/>
        <v>2025.</v>
      </c>
      <c r="AL2126" s="30"/>
    </row>
    <row r="2127" spans="1:38" ht="22.5" customHeight="1" x14ac:dyDescent="0.25">
      <c r="A2127" s="143" t="str">
        <f t="shared" si="588"/>
        <v>2026.</v>
      </c>
      <c r="B2127" s="71" t="s">
        <v>973</v>
      </c>
      <c r="C2127" s="52">
        <v>1980</v>
      </c>
      <c r="D2127" s="143" t="s">
        <v>3015</v>
      </c>
      <c r="E2127" s="143" t="s">
        <v>3017</v>
      </c>
      <c r="F2127" s="52">
        <v>2</v>
      </c>
      <c r="G2127" s="52">
        <v>2</v>
      </c>
      <c r="H2127" s="8">
        <v>4279.3999999999996</v>
      </c>
      <c r="I2127" s="145">
        <v>4053.2</v>
      </c>
      <c r="J2127" s="8">
        <v>4053.2</v>
      </c>
      <c r="K2127" s="142">
        <v>159</v>
      </c>
      <c r="L2127" s="8">
        <f t="shared" si="608"/>
        <v>1910220</v>
      </c>
      <c r="M2127" s="8"/>
      <c r="N2127" s="8"/>
      <c r="O2127" s="8"/>
      <c r="P2127" s="145">
        <f t="shared" si="609"/>
        <v>1910220</v>
      </c>
      <c r="Q2127" s="8">
        <v>1910220</v>
      </c>
      <c r="R2127" s="142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35">
        <v>2025</v>
      </c>
      <c r="AG2127" s="259"/>
      <c r="AH2127" s="29">
        <v>2026</v>
      </c>
      <c r="AI2127" s="29" t="s">
        <v>155</v>
      </c>
      <c r="AJ2127" s="29" t="str">
        <f t="shared" si="589"/>
        <v>2026.</v>
      </c>
    </row>
    <row r="2128" spans="1:38" ht="22.5" customHeight="1" x14ac:dyDescent="0.25">
      <c r="A2128" s="143" t="str">
        <f t="shared" si="588"/>
        <v>2027.</v>
      </c>
      <c r="B2128" s="247" t="s">
        <v>812</v>
      </c>
      <c r="C2128" s="52">
        <v>1981</v>
      </c>
      <c r="D2128" s="143" t="s">
        <v>3015</v>
      </c>
      <c r="E2128" s="143" t="s">
        <v>3016</v>
      </c>
      <c r="F2128" s="52">
        <v>5</v>
      </c>
      <c r="G2128" s="52">
        <v>5</v>
      </c>
      <c r="H2128" s="8">
        <v>1177.99</v>
      </c>
      <c r="I2128" s="145">
        <v>629.6</v>
      </c>
      <c r="J2128" s="8">
        <v>629.6</v>
      </c>
      <c r="K2128" s="142">
        <v>34</v>
      </c>
      <c r="L2128" s="8">
        <f t="shared" si="608"/>
        <v>234600</v>
      </c>
      <c r="M2128" s="1"/>
      <c r="N2128" s="1"/>
      <c r="O2128" s="1"/>
      <c r="P2128" s="145">
        <f t="shared" si="609"/>
        <v>234600</v>
      </c>
      <c r="Q2128" s="8">
        <v>234600</v>
      </c>
      <c r="R2128" s="142"/>
      <c r="S2128" s="8"/>
      <c r="T2128" s="8"/>
      <c r="U2128" s="8"/>
      <c r="V2128" s="8"/>
      <c r="W2128" s="8"/>
      <c r="X2128" s="8"/>
      <c r="Y2128" s="8"/>
      <c r="Z2128" s="8"/>
      <c r="AA2128" s="8"/>
      <c r="AB2128" s="145"/>
      <c r="AC2128" s="145"/>
      <c r="AD2128" s="8"/>
      <c r="AE2128" s="8"/>
      <c r="AF2128" s="35">
        <v>2025</v>
      </c>
      <c r="AG2128" s="256"/>
      <c r="AH2128" s="29">
        <v>2027</v>
      </c>
      <c r="AI2128" s="29" t="s">
        <v>155</v>
      </c>
      <c r="AJ2128" s="29" t="str">
        <f t="shared" si="589"/>
        <v>2027.</v>
      </c>
      <c r="AL2128" s="30"/>
    </row>
    <row r="2129" spans="1:38" ht="22.5" customHeight="1" x14ac:dyDescent="0.25">
      <c r="A2129" s="143" t="str">
        <f t="shared" si="588"/>
        <v>2028.</v>
      </c>
      <c r="B2129" s="71" t="s">
        <v>1582</v>
      </c>
      <c r="C2129" s="52">
        <v>1965</v>
      </c>
      <c r="D2129" s="143" t="s">
        <v>3015</v>
      </c>
      <c r="E2129" s="143" t="s">
        <v>3017</v>
      </c>
      <c r="F2129" s="52">
        <v>2</v>
      </c>
      <c r="G2129" s="52">
        <v>2</v>
      </c>
      <c r="H2129" s="8">
        <v>973.5</v>
      </c>
      <c r="I2129" s="8">
        <v>549.5</v>
      </c>
      <c r="J2129" s="8">
        <v>549.5</v>
      </c>
      <c r="K2129" s="142">
        <v>21</v>
      </c>
      <c r="L2129" s="8">
        <f t="shared" si="608"/>
        <v>628728</v>
      </c>
      <c r="M2129" s="1"/>
      <c r="N2129" s="1"/>
      <c r="O2129" s="1"/>
      <c r="P2129" s="145">
        <f t="shared" si="609"/>
        <v>628728</v>
      </c>
      <c r="Q2129" s="8">
        <v>628728</v>
      </c>
      <c r="R2129" s="142"/>
      <c r="S2129" s="8"/>
      <c r="T2129" s="8"/>
      <c r="U2129" s="8"/>
      <c r="V2129" s="8"/>
      <c r="W2129" s="8"/>
      <c r="X2129" s="8"/>
      <c r="Y2129" s="8"/>
      <c r="Z2129" s="8"/>
      <c r="AA2129" s="8"/>
      <c r="AB2129" s="145"/>
      <c r="AC2129" s="145"/>
      <c r="AD2129" s="145"/>
      <c r="AE2129" s="8"/>
      <c r="AF2129" s="35">
        <v>2025</v>
      </c>
      <c r="AG2129" s="256"/>
      <c r="AH2129" s="29">
        <v>2028</v>
      </c>
      <c r="AI2129" s="29" t="s">
        <v>155</v>
      </c>
      <c r="AJ2129" s="29" t="str">
        <f t="shared" si="589"/>
        <v>2028.</v>
      </c>
      <c r="AL2129" s="30"/>
    </row>
    <row r="2130" spans="1:38" ht="22.5" customHeight="1" x14ac:dyDescent="0.25">
      <c r="A2130" s="143" t="str">
        <f t="shared" si="588"/>
        <v>2029.</v>
      </c>
      <c r="B2130" s="247" t="s">
        <v>1177</v>
      </c>
      <c r="C2130" s="52">
        <v>1988</v>
      </c>
      <c r="D2130" s="143" t="s">
        <v>3015</v>
      </c>
      <c r="E2130" s="143" t="s">
        <v>3016</v>
      </c>
      <c r="F2130" s="52">
        <v>2</v>
      </c>
      <c r="G2130" s="52">
        <v>2</v>
      </c>
      <c r="H2130" s="8">
        <v>1177.99</v>
      </c>
      <c r="I2130" s="145">
        <v>629.6</v>
      </c>
      <c r="J2130" s="8">
        <v>629.6</v>
      </c>
      <c r="K2130" s="142">
        <v>34</v>
      </c>
      <c r="L2130" s="8">
        <f t="shared" si="608"/>
        <v>657882</v>
      </c>
      <c r="M2130" s="1"/>
      <c r="N2130" s="1"/>
      <c r="O2130" s="1"/>
      <c r="P2130" s="145">
        <f t="shared" si="609"/>
        <v>657882</v>
      </c>
      <c r="Q2130" s="8">
        <v>657882</v>
      </c>
      <c r="R2130" s="142"/>
      <c r="S2130" s="8"/>
      <c r="T2130" s="8"/>
      <c r="U2130" s="8"/>
      <c r="V2130" s="8"/>
      <c r="W2130" s="8"/>
      <c r="X2130" s="8"/>
      <c r="Y2130" s="8"/>
      <c r="Z2130" s="8"/>
      <c r="AA2130" s="8"/>
      <c r="AB2130" s="145"/>
      <c r="AC2130" s="145"/>
      <c r="AD2130" s="145"/>
      <c r="AE2130" s="8"/>
      <c r="AF2130" s="35">
        <v>2025</v>
      </c>
      <c r="AG2130" s="256"/>
      <c r="AH2130" s="29">
        <v>2029</v>
      </c>
      <c r="AI2130" s="29" t="s">
        <v>155</v>
      </c>
      <c r="AJ2130" s="29" t="str">
        <f t="shared" si="589"/>
        <v>2029.</v>
      </c>
      <c r="AL2130" s="30"/>
    </row>
    <row r="2131" spans="1:38" ht="22.5" customHeight="1" x14ac:dyDescent="0.25">
      <c r="A2131" s="143" t="str">
        <f t="shared" si="588"/>
        <v>2030.</v>
      </c>
      <c r="B2131" s="247" t="s">
        <v>975</v>
      </c>
      <c r="C2131" s="52">
        <v>1965</v>
      </c>
      <c r="D2131" s="143" t="s">
        <v>3015</v>
      </c>
      <c r="E2131" s="143" t="s">
        <v>3017</v>
      </c>
      <c r="F2131" s="52">
        <v>2</v>
      </c>
      <c r="G2131" s="52">
        <v>2</v>
      </c>
      <c r="H2131" s="8">
        <v>1182.07</v>
      </c>
      <c r="I2131" s="145">
        <v>633.67999999999995</v>
      </c>
      <c r="J2131" s="8">
        <v>633.67999999999995</v>
      </c>
      <c r="K2131" s="142">
        <v>25</v>
      </c>
      <c r="L2131" s="8">
        <f t="shared" si="608"/>
        <v>94314</v>
      </c>
      <c r="M2131" s="8"/>
      <c r="N2131" s="8"/>
      <c r="O2131" s="8"/>
      <c r="P2131" s="145">
        <f t="shared" si="609"/>
        <v>94314</v>
      </c>
      <c r="Q2131" s="8">
        <v>94314</v>
      </c>
      <c r="R2131" s="142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35">
        <v>2025</v>
      </c>
      <c r="AG2131" s="259"/>
      <c r="AH2131" s="29">
        <v>2030</v>
      </c>
      <c r="AI2131" s="29" t="s">
        <v>155</v>
      </c>
      <c r="AJ2131" s="29" t="str">
        <f t="shared" si="589"/>
        <v>2030.</v>
      </c>
    </row>
    <row r="2132" spans="1:38" ht="22.5" customHeight="1" x14ac:dyDescent="0.25">
      <c r="A2132" s="143" t="str">
        <f t="shared" si="588"/>
        <v>2031.</v>
      </c>
      <c r="B2132" s="71" t="s">
        <v>1546</v>
      </c>
      <c r="C2132" s="52">
        <v>1977</v>
      </c>
      <c r="D2132" s="220" t="s">
        <v>3015</v>
      </c>
      <c r="E2132" s="143" t="s">
        <v>3017</v>
      </c>
      <c r="F2132" s="52">
        <v>2</v>
      </c>
      <c r="G2132" s="52">
        <v>2</v>
      </c>
      <c r="H2132" s="8">
        <v>714.4</v>
      </c>
      <c r="I2132" s="8">
        <v>626.4</v>
      </c>
      <c r="J2132" s="8">
        <v>590.9</v>
      </c>
      <c r="K2132" s="142">
        <v>25</v>
      </c>
      <c r="L2132" s="8">
        <f t="shared" ref="L2132:L2143" si="610">Q2132+S2132+U2132+W2132+Y2132+AA2132+AD2132+AE2132</f>
        <v>4097778.1000000006</v>
      </c>
      <c r="M2132" s="8"/>
      <c r="N2132" s="8"/>
      <c r="O2132" s="8"/>
      <c r="P2132" s="145">
        <f t="shared" ref="P2132:P2143" si="611">L2132</f>
        <v>4097778.1000000006</v>
      </c>
      <c r="Q2132" s="8"/>
      <c r="R2132" s="142"/>
      <c r="S2132" s="8"/>
      <c r="T2132" s="8">
        <v>544.70000000000005</v>
      </c>
      <c r="U2132" s="8">
        <f>T2132*7523</f>
        <v>4097778.1000000006</v>
      </c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35">
        <v>2025</v>
      </c>
      <c r="AG2132" s="259"/>
      <c r="AH2132" s="29">
        <v>2031</v>
      </c>
      <c r="AI2132" s="29" t="s">
        <v>155</v>
      </c>
      <c r="AJ2132" s="29" t="str">
        <f t="shared" si="589"/>
        <v>2031.</v>
      </c>
    </row>
    <row r="2133" spans="1:38" ht="22.5" customHeight="1" x14ac:dyDescent="0.25">
      <c r="A2133" s="143" t="str">
        <f t="shared" si="588"/>
        <v>2032.</v>
      </c>
      <c r="B2133" s="71" t="s">
        <v>1549</v>
      </c>
      <c r="C2133" s="52">
        <v>1981</v>
      </c>
      <c r="D2133" s="143" t="s">
        <v>3015</v>
      </c>
      <c r="E2133" s="143" t="s">
        <v>3016</v>
      </c>
      <c r="F2133" s="52">
        <v>2</v>
      </c>
      <c r="G2133" s="52">
        <v>3</v>
      </c>
      <c r="H2133" s="8">
        <v>791.4</v>
      </c>
      <c r="I2133" s="8">
        <v>696.6</v>
      </c>
      <c r="J2133" s="8">
        <v>696.6</v>
      </c>
      <c r="K2133" s="142">
        <v>26</v>
      </c>
      <c r="L2133" s="8">
        <f t="shared" si="610"/>
        <v>1835927.2000000002</v>
      </c>
      <c r="M2133" s="8"/>
      <c r="N2133" s="8"/>
      <c r="O2133" s="8"/>
      <c r="P2133" s="145">
        <f t="shared" si="611"/>
        <v>1835927.2000000002</v>
      </c>
      <c r="Q2133" s="8"/>
      <c r="R2133" s="142"/>
      <c r="S2133" s="8"/>
      <c r="T2133" s="8">
        <v>517.6</v>
      </c>
      <c r="U2133" s="8">
        <f>T2133*3547</f>
        <v>1835927.2000000002</v>
      </c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35">
        <v>2025</v>
      </c>
      <c r="AG2133" s="259"/>
      <c r="AH2133" s="29">
        <v>2032</v>
      </c>
      <c r="AI2133" s="29" t="s">
        <v>155</v>
      </c>
      <c r="AJ2133" s="29" t="str">
        <f t="shared" si="589"/>
        <v>2032.</v>
      </c>
      <c r="AL2133" s="30"/>
    </row>
    <row r="2134" spans="1:38" ht="22.5" customHeight="1" x14ac:dyDescent="0.25">
      <c r="A2134" s="143" t="str">
        <f t="shared" si="588"/>
        <v>2033.</v>
      </c>
      <c r="B2134" s="71" t="s">
        <v>1550</v>
      </c>
      <c r="C2134" s="52">
        <v>1982</v>
      </c>
      <c r="D2134" s="143" t="s">
        <v>3015</v>
      </c>
      <c r="E2134" s="143" t="s">
        <v>3016</v>
      </c>
      <c r="F2134" s="52">
        <v>2</v>
      </c>
      <c r="G2134" s="52">
        <v>3</v>
      </c>
      <c r="H2134" s="8">
        <v>814.6</v>
      </c>
      <c r="I2134" s="8">
        <v>719.8</v>
      </c>
      <c r="J2134" s="8">
        <v>719.8</v>
      </c>
      <c r="K2134" s="142">
        <v>40</v>
      </c>
      <c r="L2134" s="8">
        <f t="shared" si="610"/>
        <v>242930</v>
      </c>
      <c r="M2134" s="8"/>
      <c r="N2134" s="8"/>
      <c r="O2134" s="8"/>
      <c r="P2134" s="145">
        <f t="shared" si="611"/>
        <v>242930</v>
      </c>
      <c r="Q2134" s="8">
        <v>242930</v>
      </c>
      <c r="R2134" s="142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35">
        <v>2025</v>
      </c>
      <c r="AG2134" s="256"/>
      <c r="AH2134" s="29">
        <v>2033</v>
      </c>
      <c r="AI2134" s="29" t="s">
        <v>155</v>
      </c>
      <c r="AJ2134" s="29" t="str">
        <f t="shared" si="589"/>
        <v>2033.</v>
      </c>
      <c r="AL2134" s="30"/>
    </row>
    <row r="2135" spans="1:38" ht="22.5" customHeight="1" x14ac:dyDescent="0.25">
      <c r="A2135" s="143" t="str">
        <f t="shared" si="588"/>
        <v>2034.</v>
      </c>
      <c r="B2135" s="71" t="s">
        <v>141</v>
      </c>
      <c r="C2135" s="52">
        <v>1967</v>
      </c>
      <c r="D2135" s="220" t="s">
        <v>3015</v>
      </c>
      <c r="E2135" s="143" t="s">
        <v>3017</v>
      </c>
      <c r="F2135" s="52">
        <v>2</v>
      </c>
      <c r="G2135" s="52">
        <v>2</v>
      </c>
      <c r="H2135" s="8">
        <v>525</v>
      </c>
      <c r="I2135" s="145">
        <v>462.6</v>
      </c>
      <c r="J2135" s="8">
        <v>462.6</v>
      </c>
      <c r="K2135" s="142">
        <v>24</v>
      </c>
      <c r="L2135" s="8">
        <f t="shared" si="610"/>
        <v>150045</v>
      </c>
      <c r="M2135" s="8"/>
      <c r="N2135" s="8"/>
      <c r="O2135" s="8"/>
      <c r="P2135" s="145">
        <f t="shared" si="611"/>
        <v>150045</v>
      </c>
      <c r="Q2135" s="8">
        <v>150045</v>
      </c>
      <c r="R2135" s="142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35">
        <v>2025</v>
      </c>
      <c r="AG2135" s="38"/>
      <c r="AH2135" s="29">
        <v>2034</v>
      </c>
      <c r="AI2135" s="29" t="s">
        <v>155</v>
      </c>
      <c r="AJ2135" s="29" t="str">
        <f t="shared" si="589"/>
        <v>2034.</v>
      </c>
      <c r="AL2135" s="29"/>
    </row>
    <row r="2136" spans="1:38" ht="22.5" customHeight="1" x14ac:dyDescent="0.25">
      <c r="A2136" s="143" t="str">
        <f t="shared" si="588"/>
        <v>2035.</v>
      </c>
      <c r="B2136" s="71" t="s">
        <v>1552</v>
      </c>
      <c r="C2136" s="52">
        <v>1966</v>
      </c>
      <c r="D2136" s="143" t="s">
        <v>3015</v>
      </c>
      <c r="E2136" s="143" t="s">
        <v>3017</v>
      </c>
      <c r="F2136" s="52">
        <v>2</v>
      </c>
      <c r="G2136" s="52">
        <v>2</v>
      </c>
      <c r="H2136" s="145">
        <v>345.7</v>
      </c>
      <c r="I2136" s="145">
        <v>305.5</v>
      </c>
      <c r="J2136" s="145">
        <v>305.5</v>
      </c>
      <c r="K2136" s="3">
        <v>14</v>
      </c>
      <c r="L2136" s="8">
        <f t="shared" si="610"/>
        <v>93695</v>
      </c>
      <c r="M2136" s="8"/>
      <c r="N2136" s="8"/>
      <c r="O2136" s="8"/>
      <c r="P2136" s="145">
        <f t="shared" si="611"/>
        <v>93695</v>
      </c>
      <c r="Q2136" s="8"/>
      <c r="R2136" s="142"/>
      <c r="S2136" s="8"/>
      <c r="T2136" s="8"/>
      <c r="U2136" s="8"/>
      <c r="V2136" s="8"/>
      <c r="W2136" s="8"/>
      <c r="X2136" s="8"/>
      <c r="Y2136" s="8"/>
      <c r="Z2136" s="8">
        <v>35</v>
      </c>
      <c r="AA2136" s="8">
        <f>Z2136*2677</f>
        <v>93695</v>
      </c>
      <c r="AB2136" s="145"/>
      <c r="AC2136" s="145"/>
      <c r="AD2136" s="8"/>
      <c r="AE2136" s="8"/>
      <c r="AF2136" s="35">
        <v>2025</v>
      </c>
      <c r="AG2136" s="259"/>
      <c r="AH2136" s="29">
        <v>2035</v>
      </c>
      <c r="AI2136" s="29" t="s">
        <v>155</v>
      </c>
      <c r="AJ2136" s="29" t="str">
        <f t="shared" si="589"/>
        <v>2035.</v>
      </c>
      <c r="AL2136" s="30"/>
    </row>
    <row r="2137" spans="1:38" ht="22.5" customHeight="1" x14ac:dyDescent="0.25">
      <c r="A2137" s="143" t="str">
        <f t="shared" si="588"/>
        <v>2036.</v>
      </c>
      <c r="B2137" s="71" t="s">
        <v>1555</v>
      </c>
      <c r="C2137" s="52">
        <v>1955</v>
      </c>
      <c r="D2137" s="143" t="s">
        <v>3015</v>
      </c>
      <c r="E2137" s="143" t="s">
        <v>3017</v>
      </c>
      <c r="F2137" s="52">
        <v>2</v>
      </c>
      <c r="G2137" s="52">
        <v>2</v>
      </c>
      <c r="H2137" s="8">
        <v>712.2</v>
      </c>
      <c r="I2137" s="8">
        <v>380.3</v>
      </c>
      <c r="J2137" s="8">
        <v>380.3</v>
      </c>
      <c r="K2137" s="142">
        <v>18</v>
      </c>
      <c r="L2137" s="8">
        <f t="shared" si="610"/>
        <v>2599948.8000000003</v>
      </c>
      <c r="M2137" s="8"/>
      <c r="N2137" s="8"/>
      <c r="O2137" s="8"/>
      <c r="P2137" s="145">
        <f t="shared" si="611"/>
        <v>2599948.8000000003</v>
      </c>
      <c r="Q2137" s="8"/>
      <c r="R2137" s="142"/>
      <c r="S2137" s="8"/>
      <c r="T2137" s="8">
        <v>345.6</v>
      </c>
      <c r="U2137" s="8">
        <f>T2137*7523</f>
        <v>2599948.8000000003</v>
      </c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35">
        <v>2025</v>
      </c>
      <c r="AG2137" s="259"/>
      <c r="AH2137" s="29">
        <v>2036</v>
      </c>
      <c r="AI2137" s="29" t="s">
        <v>155</v>
      </c>
      <c r="AJ2137" s="29" t="str">
        <f t="shared" si="589"/>
        <v>2036.</v>
      </c>
      <c r="AL2137" s="30"/>
    </row>
    <row r="2138" spans="1:38" ht="22.5" customHeight="1" x14ac:dyDescent="0.25">
      <c r="A2138" s="143" t="str">
        <f t="shared" si="588"/>
        <v>2037.</v>
      </c>
      <c r="B2138" s="71" t="s">
        <v>957</v>
      </c>
      <c r="C2138" s="52">
        <v>1954</v>
      </c>
      <c r="D2138" s="220" t="s">
        <v>3015</v>
      </c>
      <c r="E2138" s="143" t="s">
        <v>3017</v>
      </c>
      <c r="F2138" s="52">
        <v>2</v>
      </c>
      <c r="G2138" s="52">
        <v>1</v>
      </c>
      <c r="H2138" s="8">
        <v>711.5</v>
      </c>
      <c r="I2138" s="145">
        <v>378.6</v>
      </c>
      <c r="J2138" s="8">
        <v>378.6</v>
      </c>
      <c r="K2138" s="142">
        <v>17</v>
      </c>
      <c r="L2138" s="8">
        <f t="shared" si="610"/>
        <v>2608224.1</v>
      </c>
      <c r="M2138" s="8"/>
      <c r="N2138" s="8"/>
      <c r="O2138" s="8"/>
      <c r="P2138" s="145">
        <f t="shared" si="611"/>
        <v>2608224.1</v>
      </c>
      <c r="Q2138" s="8"/>
      <c r="R2138" s="142"/>
      <c r="S2138" s="8"/>
      <c r="T2138" s="8">
        <v>346.7</v>
      </c>
      <c r="U2138" s="8">
        <f>T2138*7523</f>
        <v>2608224.1</v>
      </c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35">
        <v>2025</v>
      </c>
      <c r="AG2138" s="259"/>
      <c r="AH2138" s="29">
        <v>2037</v>
      </c>
      <c r="AI2138" s="29" t="s">
        <v>155</v>
      </c>
      <c r="AJ2138" s="29" t="str">
        <f t="shared" si="589"/>
        <v>2037.</v>
      </c>
      <c r="AL2138" s="29"/>
    </row>
    <row r="2139" spans="1:38" ht="22.5" customHeight="1" x14ac:dyDescent="0.25">
      <c r="A2139" s="143" t="str">
        <f t="shared" si="588"/>
        <v>2038.</v>
      </c>
      <c r="B2139" s="71" t="s">
        <v>943</v>
      </c>
      <c r="C2139" s="52">
        <v>1972</v>
      </c>
      <c r="D2139" s="220" t="s">
        <v>3015</v>
      </c>
      <c r="E2139" s="143" t="s">
        <v>3017</v>
      </c>
      <c r="F2139" s="52">
        <v>2</v>
      </c>
      <c r="G2139" s="52">
        <v>2</v>
      </c>
      <c r="H2139" s="8">
        <v>563.4</v>
      </c>
      <c r="I2139" s="145">
        <v>513.9</v>
      </c>
      <c r="J2139" s="8">
        <v>513.9</v>
      </c>
      <c r="K2139" s="142">
        <v>35</v>
      </c>
      <c r="L2139" s="8">
        <f t="shared" si="610"/>
        <v>197064</v>
      </c>
      <c r="M2139" s="8"/>
      <c r="N2139" s="8"/>
      <c r="O2139" s="8"/>
      <c r="P2139" s="145">
        <f t="shared" si="611"/>
        <v>197064</v>
      </c>
      <c r="Q2139" s="8">
        <v>197064</v>
      </c>
      <c r="R2139" s="142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35">
        <v>2025</v>
      </c>
      <c r="AG2139" s="38"/>
      <c r="AH2139" s="29">
        <v>2038</v>
      </c>
      <c r="AI2139" s="29" t="s">
        <v>155</v>
      </c>
      <c r="AJ2139" s="29" t="str">
        <f t="shared" si="589"/>
        <v>2038.</v>
      </c>
      <c r="AL2139" s="29"/>
    </row>
    <row r="2140" spans="1:38" ht="22.5" customHeight="1" x14ac:dyDescent="0.25">
      <c r="A2140" s="143" t="str">
        <f t="shared" si="588"/>
        <v>2039.</v>
      </c>
      <c r="B2140" s="247" t="s">
        <v>788</v>
      </c>
      <c r="C2140" s="52">
        <v>1990</v>
      </c>
      <c r="D2140" s="143" t="s">
        <v>3015</v>
      </c>
      <c r="E2140" s="143" t="s">
        <v>3017</v>
      </c>
      <c r="F2140" s="52">
        <v>5</v>
      </c>
      <c r="G2140" s="52">
        <v>1</v>
      </c>
      <c r="H2140" s="8">
        <v>2211.4</v>
      </c>
      <c r="I2140" s="145">
        <v>2061.9</v>
      </c>
      <c r="J2140" s="8">
        <v>2061.9</v>
      </c>
      <c r="K2140" s="142">
        <v>117</v>
      </c>
      <c r="L2140" s="8">
        <f t="shared" si="610"/>
        <v>2688626</v>
      </c>
      <c r="M2140" s="1"/>
      <c r="N2140" s="1"/>
      <c r="O2140" s="1"/>
      <c r="P2140" s="145">
        <f t="shared" si="611"/>
        <v>2688626</v>
      </c>
      <c r="Q2140" s="8"/>
      <c r="R2140" s="142"/>
      <c r="S2140" s="8"/>
      <c r="T2140" s="8">
        <v>758</v>
      </c>
      <c r="U2140" s="8">
        <f>T2140*3547</f>
        <v>2688626</v>
      </c>
      <c r="V2140" s="8"/>
      <c r="W2140" s="8"/>
      <c r="X2140" s="8"/>
      <c r="Y2140" s="8"/>
      <c r="Z2140" s="8"/>
      <c r="AA2140" s="8"/>
      <c r="AB2140" s="145"/>
      <c r="AC2140" s="145"/>
      <c r="AD2140" s="8"/>
      <c r="AE2140" s="8"/>
      <c r="AF2140" s="35">
        <v>2025</v>
      </c>
      <c r="AG2140" s="259"/>
      <c r="AH2140" s="29">
        <v>2039</v>
      </c>
      <c r="AI2140" s="29" t="s">
        <v>155</v>
      </c>
      <c r="AJ2140" s="29" t="str">
        <f t="shared" si="589"/>
        <v>2039.</v>
      </c>
      <c r="AL2140" s="30"/>
    </row>
    <row r="2141" spans="1:38" ht="22.5" customHeight="1" x14ac:dyDescent="0.25">
      <c r="A2141" s="143" t="str">
        <f t="shared" si="588"/>
        <v>2040.</v>
      </c>
      <c r="B2141" s="71" t="s">
        <v>963</v>
      </c>
      <c r="C2141" s="52">
        <v>1983</v>
      </c>
      <c r="D2141" s="143" t="s">
        <v>3015</v>
      </c>
      <c r="E2141" s="143" t="s">
        <v>3016</v>
      </c>
      <c r="F2141" s="52">
        <v>5</v>
      </c>
      <c r="G2141" s="52">
        <v>2</v>
      </c>
      <c r="H2141" s="8">
        <v>2462.9</v>
      </c>
      <c r="I2141" s="145">
        <v>2188.3000000000002</v>
      </c>
      <c r="J2141" s="8">
        <v>2188.3000000000002</v>
      </c>
      <c r="K2141" s="142">
        <v>94</v>
      </c>
      <c r="L2141" s="8">
        <f t="shared" si="610"/>
        <v>1702560</v>
      </c>
      <c r="M2141" s="8"/>
      <c r="N2141" s="8"/>
      <c r="O2141" s="8"/>
      <c r="P2141" s="145">
        <f t="shared" si="611"/>
        <v>1702560</v>
      </c>
      <c r="Q2141" s="8"/>
      <c r="R2141" s="142"/>
      <c r="S2141" s="8"/>
      <c r="T2141" s="8">
        <v>480</v>
      </c>
      <c r="U2141" s="8">
        <f>T2141*3547</f>
        <v>1702560</v>
      </c>
      <c r="V2141" s="8"/>
      <c r="W2141" s="8"/>
      <c r="X2141" s="8"/>
      <c r="Y2141" s="8"/>
      <c r="Z2141" s="8"/>
      <c r="AA2141" s="8"/>
      <c r="AB2141" s="8"/>
      <c r="AC2141" s="8"/>
      <c r="AD2141" s="145"/>
      <c r="AE2141" s="8"/>
      <c r="AF2141" s="35">
        <v>2025</v>
      </c>
      <c r="AG2141" s="259"/>
      <c r="AH2141" s="29">
        <v>2040</v>
      </c>
      <c r="AI2141" s="29" t="s">
        <v>155</v>
      </c>
      <c r="AJ2141" s="29" t="str">
        <f t="shared" si="589"/>
        <v>2040.</v>
      </c>
    </row>
    <row r="2142" spans="1:38" ht="22.5" customHeight="1" x14ac:dyDescent="0.25">
      <c r="A2142" s="143" t="str">
        <f t="shared" si="588"/>
        <v>2041.</v>
      </c>
      <c r="B2142" s="247" t="s">
        <v>143</v>
      </c>
      <c r="C2142" s="52">
        <v>1967</v>
      </c>
      <c r="D2142" s="143" t="s">
        <v>3015</v>
      </c>
      <c r="E2142" s="143" t="s">
        <v>3017</v>
      </c>
      <c r="F2142" s="52">
        <v>4</v>
      </c>
      <c r="G2142" s="52">
        <v>2</v>
      </c>
      <c r="H2142" s="8">
        <v>1280.9000000000001</v>
      </c>
      <c r="I2142" s="145">
        <v>1162.2</v>
      </c>
      <c r="J2142" s="8">
        <v>1162.2</v>
      </c>
      <c r="K2142" s="142">
        <v>52</v>
      </c>
      <c r="L2142" s="8">
        <f t="shared" si="610"/>
        <v>1977707</v>
      </c>
      <c r="M2142" s="8"/>
      <c r="N2142" s="8"/>
      <c r="O2142" s="8"/>
      <c r="P2142" s="145">
        <f t="shared" si="611"/>
        <v>1977707</v>
      </c>
      <c r="Q2142" s="8">
        <v>1977707</v>
      </c>
      <c r="R2142" s="142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35">
        <v>2025</v>
      </c>
      <c r="AG2142" s="259"/>
      <c r="AH2142" s="29">
        <v>2041</v>
      </c>
      <c r="AI2142" s="29" t="s">
        <v>155</v>
      </c>
      <c r="AJ2142" s="29" t="str">
        <f t="shared" si="589"/>
        <v>2041.</v>
      </c>
    </row>
    <row r="2143" spans="1:38" ht="22.5" customHeight="1" x14ac:dyDescent="0.25">
      <c r="A2143" s="143" t="str">
        <f t="shared" si="588"/>
        <v>2042.</v>
      </c>
      <c r="B2143" s="71" t="s">
        <v>1558</v>
      </c>
      <c r="C2143" s="52">
        <v>1992</v>
      </c>
      <c r="D2143" s="143" t="s">
        <v>3015</v>
      </c>
      <c r="E2143" s="143" t="s">
        <v>3016</v>
      </c>
      <c r="F2143" s="52">
        <v>5</v>
      </c>
      <c r="G2143" s="52">
        <v>2</v>
      </c>
      <c r="H2143" s="8">
        <v>2145.6999999999998</v>
      </c>
      <c r="I2143" s="8">
        <v>1904.7</v>
      </c>
      <c r="J2143" s="8">
        <v>1851</v>
      </c>
      <c r="K2143" s="142">
        <v>113</v>
      </c>
      <c r="L2143" s="8">
        <f t="shared" si="610"/>
        <v>2159058.9000000004</v>
      </c>
      <c r="M2143" s="8"/>
      <c r="N2143" s="8"/>
      <c r="O2143" s="8"/>
      <c r="P2143" s="145">
        <f t="shared" si="611"/>
        <v>2159058.9000000004</v>
      </c>
      <c r="Q2143" s="8"/>
      <c r="R2143" s="142"/>
      <c r="S2143" s="8"/>
      <c r="T2143" s="8">
        <v>608.70000000000005</v>
      </c>
      <c r="U2143" s="8">
        <f>T2143*3547</f>
        <v>2159058.9000000004</v>
      </c>
      <c r="V2143" s="8"/>
      <c r="W2143" s="8"/>
      <c r="X2143" s="8"/>
      <c r="Y2143" s="8"/>
      <c r="Z2143" s="8"/>
      <c r="AA2143" s="8"/>
      <c r="AB2143" s="145"/>
      <c r="AC2143" s="145"/>
      <c r="AD2143" s="8"/>
      <c r="AE2143" s="8"/>
      <c r="AF2143" s="35">
        <v>2025</v>
      </c>
      <c r="AG2143" s="259"/>
      <c r="AH2143" s="29">
        <v>2042</v>
      </c>
      <c r="AI2143" s="29" t="s">
        <v>155</v>
      </c>
      <c r="AJ2143" s="29" t="str">
        <f t="shared" si="589"/>
        <v>2042.</v>
      </c>
      <c r="AL2143" s="30"/>
    </row>
    <row r="2144" spans="1:38" ht="22.5" customHeight="1" x14ac:dyDescent="0.25">
      <c r="A2144" s="143" t="str">
        <f t="shared" si="588"/>
        <v>2043.</v>
      </c>
      <c r="B2144" s="247" t="s">
        <v>789</v>
      </c>
      <c r="C2144" s="52">
        <v>1959</v>
      </c>
      <c r="D2144" s="143" t="s">
        <v>3015</v>
      </c>
      <c r="E2144" s="143" t="s">
        <v>3017</v>
      </c>
      <c r="F2144" s="52">
        <v>2</v>
      </c>
      <c r="G2144" s="52">
        <v>2</v>
      </c>
      <c r="H2144" s="8">
        <v>829.5</v>
      </c>
      <c r="I2144" s="145">
        <v>735.3</v>
      </c>
      <c r="J2144" s="8">
        <v>735.3</v>
      </c>
      <c r="K2144" s="142">
        <v>32</v>
      </c>
      <c r="L2144" s="8">
        <f t="shared" ref="L2144" si="612">Q2144+S2144+U2144+W2144+Y2144+AA2144+AD2144+AE2144</f>
        <v>8094603.2000000002</v>
      </c>
      <c r="M2144" s="8"/>
      <c r="N2144" s="8"/>
      <c r="O2144" s="8"/>
      <c r="P2144" s="145">
        <f t="shared" ref="P2144" si="613">L2144</f>
        <v>8094603.2000000002</v>
      </c>
      <c r="Q2144" s="8">
        <v>85740</v>
      </c>
      <c r="R2144" s="142"/>
      <c r="S2144" s="8"/>
      <c r="T2144" s="8">
        <v>806.4</v>
      </c>
      <c r="U2144" s="8">
        <f>T2144*7523</f>
        <v>6066547.2000000002</v>
      </c>
      <c r="V2144" s="8"/>
      <c r="W2144" s="8"/>
      <c r="X2144" s="8">
        <v>617</v>
      </c>
      <c r="Y2144" s="8">
        <f>X2144*3148</f>
        <v>1942316</v>
      </c>
      <c r="Z2144" s="8"/>
      <c r="AA2144" s="8"/>
      <c r="AB2144" s="145"/>
      <c r="AC2144" s="145"/>
      <c r="AD2144" s="8"/>
      <c r="AE2144" s="8"/>
      <c r="AF2144" s="35">
        <v>2025</v>
      </c>
      <c r="AG2144" s="259"/>
      <c r="AH2144" s="29">
        <v>2043</v>
      </c>
      <c r="AI2144" s="29" t="s">
        <v>155</v>
      </c>
      <c r="AJ2144" s="29" t="str">
        <f t="shared" si="589"/>
        <v>2043.</v>
      </c>
      <c r="AL2144" s="30"/>
    </row>
    <row r="2145" spans="1:38" ht="22.5" customHeight="1" x14ac:dyDescent="0.25">
      <c r="A2145" s="143" t="str">
        <f t="shared" si="588"/>
        <v>2044.</v>
      </c>
      <c r="B2145" s="71" t="s">
        <v>1171</v>
      </c>
      <c r="C2145" s="52">
        <v>1987</v>
      </c>
      <c r="D2145" s="143" t="s">
        <v>3015</v>
      </c>
      <c r="E2145" s="143" t="s">
        <v>3017</v>
      </c>
      <c r="F2145" s="52">
        <v>5</v>
      </c>
      <c r="G2145" s="52">
        <v>5</v>
      </c>
      <c r="H2145" s="8">
        <v>6208.4</v>
      </c>
      <c r="I2145" s="145">
        <v>5628.8</v>
      </c>
      <c r="J2145" s="8">
        <v>5628.8</v>
      </c>
      <c r="K2145" s="142">
        <v>251</v>
      </c>
      <c r="L2145" s="8">
        <f>Q2145+S2145+U2145+W2145+Y2145+AA2145+AD2145+AE2145</f>
        <v>1663740</v>
      </c>
      <c r="M2145" s="8"/>
      <c r="N2145" s="8"/>
      <c r="O2145" s="8"/>
      <c r="P2145" s="145">
        <f>L2145</f>
        <v>1663740</v>
      </c>
      <c r="Q2145" s="8">
        <v>1663740</v>
      </c>
      <c r="R2145" s="142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35">
        <v>2025</v>
      </c>
      <c r="AG2145" s="256"/>
      <c r="AH2145" s="29">
        <v>2044</v>
      </c>
      <c r="AI2145" s="29" t="s">
        <v>155</v>
      </c>
      <c r="AJ2145" s="29" t="str">
        <f t="shared" si="589"/>
        <v>2044.</v>
      </c>
      <c r="AL2145" s="30"/>
    </row>
    <row r="2146" spans="1:38" ht="22.5" customHeight="1" x14ac:dyDescent="0.25">
      <c r="A2146" s="143" t="str">
        <f t="shared" ref="A2146:A2209" si="614">AJ2146</f>
        <v>2045.</v>
      </c>
      <c r="B2146" s="71" t="s">
        <v>1563</v>
      </c>
      <c r="C2146" s="52">
        <v>1996</v>
      </c>
      <c r="D2146" s="220" t="s">
        <v>3015</v>
      </c>
      <c r="E2146" s="143" t="s">
        <v>3017</v>
      </c>
      <c r="F2146" s="52">
        <v>2</v>
      </c>
      <c r="G2146" s="52">
        <v>2</v>
      </c>
      <c r="H2146" s="8">
        <v>792.1</v>
      </c>
      <c r="I2146" s="8">
        <v>792.1</v>
      </c>
      <c r="J2146" s="8">
        <v>792.1</v>
      </c>
      <c r="K2146" s="142">
        <v>34</v>
      </c>
      <c r="L2146" s="8">
        <f t="shared" ref="L2146" si="615">Q2146+S2146+U2146+W2146+Y2146+AA2146+AD2146+AE2146</f>
        <v>8245091.2000000002</v>
      </c>
      <c r="M2146" s="8"/>
      <c r="N2146" s="8"/>
      <c r="O2146" s="8"/>
      <c r="P2146" s="145">
        <f t="shared" ref="P2146" si="616">L2146</f>
        <v>8245091.2000000002</v>
      </c>
      <c r="Q2146" s="8">
        <v>2915798</v>
      </c>
      <c r="R2146" s="142"/>
      <c r="S2146" s="8"/>
      <c r="T2146" s="8">
        <v>708.4</v>
      </c>
      <c r="U2146" s="8">
        <f>T2146*7523</f>
        <v>5329293.2</v>
      </c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35">
        <v>2025</v>
      </c>
      <c r="AG2146" s="259"/>
      <c r="AH2146" s="29">
        <v>2045</v>
      </c>
      <c r="AI2146" s="29" t="s">
        <v>155</v>
      </c>
      <c r="AJ2146" s="29" t="str">
        <f t="shared" ref="AJ2146:AJ2209" si="617">CONCATENATE(AH2146,AI2146)</f>
        <v>2045.</v>
      </c>
      <c r="AL2146" s="30"/>
    </row>
    <row r="2147" spans="1:38" ht="22.5" customHeight="1" x14ac:dyDescent="0.25">
      <c r="A2147" s="143" t="str">
        <f t="shared" si="614"/>
        <v>2046.</v>
      </c>
      <c r="B2147" s="71" t="s">
        <v>962</v>
      </c>
      <c r="C2147" s="52">
        <v>1976</v>
      </c>
      <c r="D2147" s="143" t="s">
        <v>3015</v>
      </c>
      <c r="E2147" s="143" t="s">
        <v>3017</v>
      </c>
      <c r="F2147" s="52">
        <v>5</v>
      </c>
      <c r="G2147" s="52">
        <v>3</v>
      </c>
      <c r="H2147" s="8">
        <v>2961.1</v>
      </c>
      <c r="I2147" s="145">
        <v>2085.1</v>
      </c>
      <c r="J2147" s="8">
        <v>2085.1</v>
      </c>
      <c r="K2147" s="142">
        <v>115</v>
      </c>
      <c r="L2147" s="8">
        <f>Q2147+S2147+U2147+W2147+Y2147+AA2147+AD2147+AE2147</f>
        <v>3920853.8000000003</v>
      </c>
      <c r="M2147" s="8"/>
      <c r="N2147" s="8"/>
      <c r="O2147" s="8"/>
      <c r="P2147" s="145">
        <f>L2147</f>
        <v>3920853.8000000003</v>
      </c>
      <c r="Q2147" s="8"/>
      <c r="R2147" s="142"/>
      <c r="S2147" s="8"/>
      <c r="T2147" s="8">
        <v>1105.4000000000001</v>
      </c>
      <c r="U2147" s="8">
        <f>T2147*3547</f>
        <v>3920853.8000000003</v>
      </c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35">
        <v>2025</v>
      </c>
      <c r="AG2147" s="259"/>
      <c r="AH2147" s="29">
        <v>2046</v>
      </c>
      <c r="AI2147" s="29" t="s">
        <v>155</v>
      </c>
      <c r="AJ2147" s="29" t="str">
        <f t="shared" si="617"/>
        <v>2046.</v>
      </c>
    </row>
    <row r="2148" spans="1:38" ht="22.5" customHeight="1" x14ac:dyDescent="0.25">
      <c r="A2148" s="143" t="str">
        <f t="shared" si="614"/>
        <v>2047.</v>
      </c>
      <c r="B2148" s="247" t="s">
        <v>135</v>
      </c>
      <c r="C2148" s="52">
        <v>1972</v>
      </c>
      <c r="D2148" s="143" t="s">
        <v>3015</v>
      </c>
      <c r="E2148" s="143" t="s">
        <v>3017</v>
      </c>
      <c r="F2148" s="52">
        <v>2</v>
      </c>
      <c r="G2148" s="52">
        <v>3</v>
      </c>
      <c r="H2148" s="8">
        <v>903.4</v>
      </c>
      <c r="I2148" s="145">
        <v>816.56</v>
      </c>
      <c r="J2148" s="8">
        <v>816.56</v>
      </c>
      <c r="K2148" s="142">
        <v>33</v>
      </c>
      <c r="L2148" s="8">
        <f t="shared" ref="L2148:L2181" si="618">Q2148+S2148+U2148+W2148+Y2148+AA2148+AD2148+AE2148</f>
        <v>1332240</v>
      </c>
      <c r="M2148" s="1"/>
      <c r="N2148" s="1"/>
      <c r="O2148" s="1"/>
      <c r="P2148" s="145">
        <f t="shared" ref="P2148:P2181" si="619">L2148</f>
        <v>1332240</v>
      </c>
      <c r="Q2148" s="8">
        <v>1332240</v>
      </c>
      <c r="R2148" s="142"/>
      <c r="S2148" s="8"/>
      <c r="T2148" s="8"/>
      <c r="U2148" s="8"/>
      <c r="V2148" s="8"/>
      <c r="W2148" s="8"/>
      <c r="X2148" s="8"/>
      <c r="Y2148" s="8"/>
      <c r="Z2148" s="8"/>
      <c r="AA2148" s="8"/>
      <c r="AB2148" s="145"/>
      <c r="AC2148" s="145"/>
      <c r="AD2148" s="8"/>
      <c r="AE2148" s="8"/>
      <c r="AF2148" s="35">
        <v>2025</v>
      </c>
      <c r="AG2148" s="256"/>
      <c r="AH2148" s="29">
        <v>2047</v>
      </c>
      <c r="AI2148" s="29" t="s">
        <v>155</v>
      </c>
      <c r="AJ2148" s="29" t="str">
        <f t="shared" si="617"/>
        <v>2047.</v>
      </c>
      <c r="AL2148" s="30"/>
    </row>
    <row r="2149" spans="1:38" ht="22.5" customHeight="1" x14ac:dyDescent="0.25">
      <c r="A2149" s="143" t="str">
        <f t="shared" si="614"/>
        <v>2048.</v>
      </c>
      <c r="B2149" s="71" t="s">
        <v>945</v>
      </c>
      <c r="C2149" s="52">
        <v>1988</v>
      </c>
      <c r="D2149" s="220" t="s">
        <v>3015</v>
      </c>
      <c r="E2149" s="143" t="s">
        <v>3017</v>
      </c>
      <c r="F2149" s="52">
        <v>2</v>
      </c>
      <c r="G2149" s="52">
        <v>2</v>
      </c>
      <c r="H2149" s="8">
        <v>702.2</v>
      </c>
      <c r="I2149" s="145">
        <v>668.7</v>
      </c>
      <c r="J2149" s="8">
        <v>668.7</v>
      </c>
      <c r="K2149" s="142">
        <v>27</v>
      </c>
      <c r="L2149" s="8">
        <f t="shared" si="618"/>
        <v>1550720</v>
      </c>
      <c r="M2149" s="8"/>
      <c r="N2149" s="8"/>
      <c r="O2149" s="8"/>
      <c r="P2149" s="145">
        <f t="shared" si="619"/>
        <v>1550720</v>
      </c>
      <c r="Q2149" s="8">
        <f>1283276+267444</f>
        <v>1550720</v>
      </c>
      <c r="R2149" s="142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35">
        <v>2025</v>
      </c>
      <c r="AG2149" s="38"/>
      <c r="AH2149" s="29">
        <v>2048</v>
      </c>
      <c r="AI2149" s="29" t="s">
        <v>155</v>
      </c>
      <c r="AJ2149" s="29" t="str">
        <f t="shared" si="617"/>
        <v>2048.</v>
      </c>
      <c r="AL2149" s="29"/>
    </row>
    <row r="2150" spans="1:38" ht="22.5" customHeight="1" x14ac:dyDescent="0.25">
      <c r="A2150" s="143" t="str">
        <f t="shared" si="614"/>
        <v>2049.</v>
      </c>
      <c r="B2150" s="71" t="s">
        <v>792</v>
      </c>
      <c r="C2150" s="52">
        <v>1990</v>
      </c>
      <c r="D2150" s="220" t="s">
        <v>3015</v>
      </c>
      <c r="E2150" s="143" t="s">
        <v>3017</v>
      </c>
      <c r="F2150" s="52">
        <v>3</v>
      </c>
      <c r="G2150" s="52">
        <v>1</v>
      </c>
      <c r="H2150" s="8">
        <v>1087.7</v>
      </c>
      <c r="I2150" s="145">
        <v>1044.8</v>
      </c>
      <c r="J2150" s="8">
        <v>1044.8</v>
      </c>
      <c r="K2150" s="142">
        <v>59</v>
      </c>
      <c r="L2150" s="8">
        <f t="shared" si="618"/>
        <v>1958988</v>
      </c>
      <c r="M2150" s="8"/>
      <c r="N2150" s="8"/>
      <c r="O2150" s="8"/>
      <c r="P2150" s="145">
        <f t="shared" si="619"/>
        <v>1958988</v>
      </c>
      <c r="Q2150" s="8">
        <f>1705620+253368</f>
        <v>1958988</v>
      </c>
      <c r="R2150" s="142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145"/>
      <c r="AE2150" s="8"/>
      <c r="AF2150" s="35">
        <v>2025</v>
      </c>
      <c r="AG2150" s="38"/>
      <c r="AH2150" s="29">
        <v>2049</v>
      </c>
      <c r="AI2150" s="29" t="s">
        <v>155</v>
      </c>
      <c r="AJ2150" s="29" t="str">
        <f t="shared" si="617"/>
        <v>2049.</v>
      </c>
      <c r="AL2150" s="29"/>
    </row>
    <row r="2151" spans="1:38" ht="22.5" customHeight="1" x14ac:dyDescent="0.25">
      <c r="A2151" s="143" t="str">
        <f t="shared" si="614"/>
        <v>2050.</v>
      </c>
      <c r="B2151" s="71" t="s">
        <v>1564</v>
      </c>
      <c r="C2151" s="52">
        <v>1972</v>
      </c>
      <c r="D2151" s="143" t="s">
        <v>3015</v>
      </c>
      <c r="E2151" s="143" t="s">
        <v>3017</v>
      </c>
      <c r="F2151" s="52">
        <v>2</v>
      </c>
      <c r="G2151" s="52">
        <v>2</v>
      </c>
      <c r="H2151" s="8">
        <v>538.79999999999995</v>
      </c>
      <c r="I2151" s="8">
        <v>484.3</v>
      </c>
      <c r="J2151" s="8">
        <v>484.3</v>
      </c>
      <c r="K2151" s="142">
        <v>18</v>
      </c>
      <c r="L2151" s="8">
        <f t="shared" si="618"/>
        <v>286533</v>
      </c>
      <c r="M2151" s="8"/>
      <c r="N2151" s="8"/>
      <c r="O2151" s="8"/>
      <c r="P2151" s="145">
        <f t="shared" si="619"/>
        <v>286533</v>
      </c>
      <c r="Q2151" s="8">
        <v>286533</v>
      </c>
      <c r="R2151" s="142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35">
        <v>2025</v>
      </c>
      <c r="AG2151" s="256"/>
      <c r="AH2151" s="29">
        <v>2050</v>
      </c>
      <c r="AI2151" s="29" t="s">
        <v>155</v>
      </c>
      <c r="AJ2151" s="29" t="str">
        <f t="shared" si="617"/>
        <v>2050.</v>
      </c>
      <c r="AL2151" s="30"/>
    </row>
    <row r="2152" spans="1:38" ht="22.5" customHeight="1" x14ac:dyDescent="0.25">
      <c r="A2152" s="143" t="str">
        <f t="shared" si="614"/>
        <v>2051.</v>
      </c>
      <c r="B2152" s="247" t="s">
        <v>793</v>
      </c>
      <c r="C2152" s="52">
        <v>1982</v>
      </c>
      <c r="D2152" s="143" t="s">
        <v>3015</v>
      </c>
      <c r="E2152" s="143" t="s">
        <v>3016</v>
      </c>
      <c r="F2152" s="52">
        <v>5</v>
      </c>
      <c r="G2152" s="52">
        <v>3</v>
      </c>
      <c r="H2152" s="8">
        <v>3680.5</v>
      </c>
      <c r="I2152" s="145">
        <v>3367.3</v>
      </c>
      <c r="J2152" s="8">
        <v>3367.3</v>
      </c>
      <c r="K2152" s="142">
        <v>131</v>
      </c>
      <c r="L2152" s="8">
        <f t="shared" si="618"/>
        <v>1244724</v>
      </c>
      <c r="M2152" s="1"/>
      <c r="N2152" s="1"/>
      <c r="O2152" s="1"/>
      <c r="P2152" s="145">
        <f t="shared" si="619"/>
        <v>1244724</v>
      </c>
      <c r="Q2152" s="8">
        <v>1244724</v>
      </c>
      <c r="R2152" s="142"/>
      <c r="S2152" s="8"/>
      <c r="T2152" s="8"/>
      <c r="U2152" s="8"/>
      <c r="V2152" s="8"/>
      <c r="W2152" s="8"/>
      <c r="X2152" s="8"/>
      <c r="Y2152" s="8"/>
      <c r="Z2152" s="8"/>
      <c r="AA2152" s="8"/>
      <c r="AB2152" s="145"/>
      <c r="AC2152" s="145"/>
      <c r="AD2152" s="8"/>
      <c r="AE2152" s="8"/>
      <c r="AF2152" s="35">
        <v>2025</v>
      </c>
      <c r="AG2152" s="256"/>
      <c r="AH2152" s="29">
        <v>2051</v>
      </c>
      <c r="AI2152" s="29" t="s">
        <v>155</v>
      </c>
      <c r="AJ2152" s="29" t="str">
        <f t="shared" si="617"/>
        <v>2051.</v>
      </c>
      <c r="AL2152" s="30"/>
    </row>
    <row r="2153" spans="1:38" ht="22.5" customHeight="1" x14ac:dyDescent="0.25">
      <c r="A2153" s="143" t="str">
        <f t="shared" si="614"/>
        <v>2052.</v>
      </c>
      <c r="B2153" s="71" t="s">
        <v>966</v>
      </c>
      <c r="C2153" s="52">
        <v>1983</v>
      </c>
      <c r="D2153" s="143" t="s">
        <v>3015</v>
      </c>
      <c r="E2153" s="143" t="s">
        <v>3017</v>
      </c>
      <c r="F2153" s="52">
        <v>2</v>
      </c>
      <c r="G2153" s="52">
        <v>1</v>
      </c>
      <c r="H2153" s="8">
        <v>428.8</v>
      </c>
      <c r="I2153" s="145">
        <v>387</v>
      </c>
      <c r="J2153" s="8">
        <v>387</v>
      </c>
      <c r="K2153" s="142">
        <v>17</v>
      </c>
      <c r="L2153" s="8">
        <f t="shared" si="618"/>
        <v>1265074.3999999999</v>
      </c>
      <c r="M2153" s="8"/>
      <c r="N2153" s="8"/>
      <c r="O2153" s="8"/>
      <c r="P2153" s="145">
        <f t="shared" si="619"/>
        <v>1265074.3999999999</v>
      </c>
      <c r="Q2153" s="8">
        <v>200265</v>
      </c>
      <c r="R2153" s="142"/>
      <c r="S2153" s="8"/>
      <c r="T2153" s="8">
        <v>300.2</v>
      </c>
      <c r="U2153" s="8">
        <f>T2153*3547</f>
        <v>1064809.3999999999</v>
      </c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35">
        <v>2025</v>
      </c>
      <c r="AG2153" s="259"/>
      <c r="AH2153" s="29">
        <v>2052</v>
      </c>
      <c r="AI2153" s="29" t="s">
        <v>155</v>
      </c>
      <c r="AJ2153" s="29" t="str">
        <f t="shared" si="617"/>
        <v>2052.</v>
      </c>
    </row>
    <row r="2154" spans="1:38" ht="22.5" customHeight="1" x14ac:dyDescent="0.25">
      <c r="A2154" s="143" t="str">
        <f t="shared" si="614"/>
        <v>2053.</v>
      </c>
      <c r="B2154" s="71" t="s">
        <v>947</v>
      </c>
      <c r="C2154" s="52">
        <v>1958</v>
      </c>
      <c r="D2154" s="220" t="s">
        <v>3015</v>
      </c>
      <c r="E2154" s="143" t="s">
        <v>3017</v>
      </c>
      <c r="F2154" s="52">
        <v>1</v>
      </c>
      <c r="G2154" s="52">
        <v>1</v>
      </c>
      <c r="H2154" s="8">
        <v>203.35</v>
      </c>
      <c r="I2154" s="145">
        <v>203.35</v>
      </c>
      <c r="J2154" s="8">
        <v>203.35</v>
      </c>
      <c r="K2154" s="142">
        <v>9</v>
      </c>
      <c r="L2154" s="8">
        <f t="shared" si="618"/>
        <v>28580</v>
      </c>
      <c r="M2154" s="8"/>
      <c r="N2154" s="8"/>
      <c r="O2154" s="8"/>
      <c r="P2154" s="145">
        <f t="shared" si="619"/>
        <v>28580</v>
      </c>
      <c r="Q2154" s="8">
        <v>28580</v>
      </c>
      <c r="R2154" s="142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145"/>
      <c r="AE2154" s="8"/>
      <c r="AF2154" s="35">
        <v>2025</v>
      </c>
      <c r="AG2154" s="253"/>
      <c r="AH2154" s="29">
        <v>2053</v>
      </c>
      <c r="AI2154" s="29" t="s">
        <v>155</v>
      </c>
      <c r="AJ2154" s="29" t="str">
        <f t="shared" si="617"/>
        <v>2053.</v>
      </c>
      <c r="AL2154" s="29"/>
    </row>
    <row r="2155" spans="1:38" ht="22.5" customHeight="1" x14ac:dyDescent="0.25">
      <c r="A2155" s="143" t="str">
        <f t="shared" si="614"/>
        <v>2054.</v>
      </c>
      <c r="B2155" s="71" t="s">
        <v>948</v>
      </c>
      <c r="C2155" s="52">
        <v>1952</v>
      </c>
      <c r="D2155" s="143" t="s">
        <v>3015</v>
      </c>
      <c r="E2155" s="143" t="s">
        <v>3017</v>
      </c>
      <c r="F2155" s="52">
        <v>2</v>
      </c>
      <c r="G2155" s="52">
        <v>1</v>
      </c>
      <c r="H2155" s="8">
        <v>420.9</v>
      </c>
      <c r="I2155" s="145">
        <v>370.2</v>
      </c>
      <c r="J2155" s="8">
        <v>370.2</v>
      </c>
      <c r="K2155" s="142">
        <v>22</v>
      </c>
      <c r="L2155" s="8">
        <f t="shared" si="618"/>
        <v>511428</v>
      </c>
      <c r="M2155" s="8"/>
      <c r="N2155" s="8"/>
      <c r="O2155" s="8"/>
      <c r="P2155" s="145">
        <f t="shared" si="619"/>
        <v>511428</v>
      </c>
      <c r="Q2155" s="8">
        <v>511428</v>
      </c>
      <c r="R2155" s="142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35">
        <v>2025</v>
      </c>
      <c r="AG2155" s="259"/>
      <c r="AH2155" s="29">
        <v>2054</v>
      </c>
      <c r="AI2155" s="29" t="s">
        <v>155</v>
      </c>
      <c r="AJ2155" s="29" t="str">
        <f t="shared" si="617"/>
        <v>2054.</v>
      </c>
    </row>
    <row r="2156" spans="1:38" ht="22.5" customHeight="1" x14ac:dyDescent="0.25">
      <c r="A2156" s="143" t="str">
        <f t="shared" si="614"/>
        <v>2055.</v>
      </c>
      <c r="B2156" s="247" t="s">
        <v>797</v>
      </c>
      <c r="C2156" s="52">
        <v>1989</v>
      </c>
      <c r="D2156" s="143" t="s">
        <v>3015</v>
      </c>
      <c r="E2156" s="143" t="s">
        <v>3016</v>
      </c>
      <c r="F2156" s="52">
        <v>5</v>
      </c>
      <c r="G2156" s="52">
        <v>2</v>
      </c>
      <c r="H2156" s="8">
        <v>2424</v>
      </c>
      <c r="I2156" s="145">
        <v>2173.5</v>
      </c>
      <c r="J2156" s="8">
        <v>2173.5</v>
      </c>
      <c r="K2156" s="142">
        <v>101</v>
      </c>
      <c r="L2156" s="8">
        <f t="shared" si="618"/>
        <v>2817880</v>
      </c>
      <c r="M2156" s="1"/>
      <c r="N2156" s="1"/>
      <c r="O2156" s="1"/>
      <c r="P2156" s="145">
        <f t="shared" si="619"/>
        <v>2817880</v>
      </c>
      <c r="Q2156" s="8">
        <f>847275+1970605</f>
        <v>2817880</v>
      </c>
      <c r="R2156" s="142"/>
      <c r="S2156" s="8"/>
      <c r="T2156" s="8"/>
      <c r="U2156" s="8"/>
      <c r="V2156" s="8"/>
      <c r="W2156" s="8"/>
      <c r="X2156" s="8"/>
      <c r="Y2156" s="8"/>
      <c r="Z2156" s="8"/>
      <c r="AA2156" s="8"/>
      <c r="AB2156" s="145"/>
      <c r="AC2156" s="145"/>
      <c r="AD2156" s="8"/>
      <c r="AE2156" s="8"/>
      <c r="AF2156" s="35">
        <v>2025</v>
      </c>
      <c r="AG2156" s="256"/>
      <c r="AH2156" s="29">
        <v>2055</v>
      </c>
      <c r="AI2156" s="29" t="s">
        <v>155</v>
      </c>
      <c r="AJ2156" s="29" t="str">
        <f t="shared" si="617"/>
        <v>2055.</v>
      </c>
      <c r="AL2156" s="30"/>
    </row>
    <row r="2157" spans="1:38" ht="22.5" customHeight="1" x14ac:dyDescent="0.25">
      <c r="A2157" s="143" t="str">
        <f t="shared" si="614"/>
        <v>2056.</v>
      </c>
      <c r="B2157" s="247" t="s">
        <v>1209</v>
      </c>
      <c r="C2157" s="52">
        <v>1982</v>
      </c>
      <c r="D2157" s="143" t="s">
        <v>3015</v>
      </c>
      <c r="E2157" s="143" t="s">
        <v>3017</v>
      </c>
      <c r="F2157" s="52">
        <v>5</v>
      </c>
      <c r="G2157" s="52">
        <v>6</v>
      </c>
      <c r="H2157" s="8">
        <v>6373.3</v>
      </c>
      <c r="I2157" s="145">
        <v>5877.4</v>
      </c>
      <c r="J2157" s="8">
        <v>5232.6000000000004</v>
      </c>
      <c r="K2157" s="142">
        <v>261</v>
      </c>
      <c r="L2157" s="8">
        <f t="shared" si="618"/>
        <v>2557230</v>
      </c>
      <c r="M2157" s="8"/>
      <c r="N2157" s="8"/>
      <c r="O2157" s="8"/>
      <c r="P2157" s="145">
        <f t="shared" si="619"/>
        <v>2557230</v>
      </c>
      <c r="Q2157" s="8">
        <v>2557230</v>
      </c>
      <c r="R2157" s="142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35">
        <v>2025</v>
      </c>
      <c r="AG2157" s="259"/>
      <c r="AH2157" s="29">
        <v>2056</v>
      </c>
      <c r="AI2157" s="29" t="s">
        <v>155</v>
      </c>
      <c r="AJ2157" s="29" t="str">
        <f t="shared" si="617"/>
        <v>2056.</v>
      </c>
    </row>
    <row r="2158" spans="1:38" ht="22.5" customHeight="1" x14ac:dyDescent="0.25">
      <c r="A2158" s="143" t="str">
        <f t="shared" si="614"/>
        <v>2057.</v>
      </c>
      <c r="B2158" s="71" t="s">
        <v>952</v>
      </c>
      <c r="C2158" s="52">
        <v>1990</v>
      </c>
      <c r="D2158" s="220" t="s">
        <v>3015</v>
      </c>
      <c r="E2158" s="143" t="s">
        <v>3017</v>
      </c>
      <c r="F2158" s="52">
        <v>5</v>
      </c>
      <c r="G2158" s="52">
        <v>4</v>
      </c>
      <c r="H2158" s="8">
        <v>3691.2</v>
      </c>
      <c r="I2158" s="145">
        <v>3387</v>
      </c>
      <c r="J2158" s="8">
        <v>3276.8</v>
      </c>
      <c r="K2158" s="142">
        <v>130</v>
      </c>
      <c r="L2158" s="8">
        <f t="shared" si="618"/>
        <v>2589310</v>
      </c>
      <c r="M2158" s="8"/>
      <c r="N2158" s="8"/>
      <c r="O2158" s="8"/>
      <c r="P2158" s="145">
        <f t="shared" si="619"/>
        <v>2589310</v>
      </c>
      <c r="Q2158" s="8"/>
      <c r="R2158" s="142"/>
      <c r="S2158" s="8"/>
      <c r="T2158" s="8">
        <v>730</v>
      </c>
      <c r="U2158" s="8">
        <f>T2158*3547</f>
        <v>2589310</v>
      </c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35">
        <v>2025</v>
      </c>
      <c r="AG2158" s="259"/>
      <c r="AH2158" s="29">
        <v>2057</v>
      </c>
      <c r="AI2158" s="29" t="s">
        <v>155</v>
      </c>
      <c r="AJ2158" s="29" t="str">
        <f t="shared" si="617"/>
        <v>2057.</v>
      </c>
      <c r="AL2158" s="29"/>
    </row>
    <row r="2159" spans="1:38" ht="22.5" customHeight="1" x14ac:dyDescent="0.25">
      <c r="A2159" s="143" t="str">
        <f t="shared" si="614"/>
        <v>2058.</v>
      </c>
      <c r="B2159" s="71" t="s">
        <v>128</v>
      </c>
      <c r="C2159" s="52">
        <v>1950</v>
      </c>
      <c r="D2159" s="220" t="s">
        <v>3015</v>
      </c>
      <c r="E2159" s="143" t="s">
        <v>3017</v>
      </c>
      <c r="F2159" s="52">
        <v>2</v>
      </c>
      <c r="G2159" s="52">
        <v>2</v>
      </c>
      <c r="H2159" s="8">
        <v>862.6</v>
      </c>
      <c r="I2159" s="145">
        <v>802.8</v>
      </c>
      <c r="J2159" s="8">
        <v>749.2</v>
      </c>
      <c r="K2159" s="142">
        <v>33</v>
      </c>
      <c r="L2159" s="8">
        <f t="shared" si="618"/>
        <v>1387750</v>
      </c>
      <c r="M2159" s="8"/>
      <c r="N2159" s="8"/>
      <c r="O2159" s="8"/>
      <c r="P2159" s="145">
        <f t="shared" si="619"/>
        <v>1387750</v>
      </c>
      <c r="Q2159" s="8">
        <v>1387750</v>
      </c>
      <c r="R2159" s="142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35">
        <v>2025</v>
      </c>
      <c r="AG2159" s="38"/>
      <c r="AH2159" s="29">
        <v>2058</v>
      </c>
      <c r="AI2159" s="29" t="s">
        <v>155</v>
      </c>
      <c r="AJ2159" s="29" t="str">
        <f t="shared" si="617"/>
        <v>2058.</v>
      </c>
      <c r="AL2159" s="29"/>
    </row>
    <row r="2160" spans="1:38" ht="22.5" customHeight="1" x14ac:dyDescent="0.25">
      <c r="A2160" s="143" t="str">
        <f t="shared" si="614"/>
        <v>2059.</v>
      </c>
      <c r="B2160" s="71" t="s">
        <v>1891</v>
      </c>
      <c r="C2160" s="52">
        <v>1987</v>
      </c>
      <c r="D2160" s="220" t="s">
        <v>3015</v>
      </c>
      <c r="E2160" s="143" t="s">
        <v>3016</v>
      </c>
      <c r="F2160" s="52">
        <v>5</v>
      </c>
      <c r="G2160" s="52">
        <v>2</v>
      </c>
      <c r="H2160" s="8">
        <v>2229.1</v>
      </c>
      <c r="I2160" s="8">
        <v>2229</v>
      </c>
      <c r="J2160" s="8">
        <v>2229</v>
      </c>
      <c r="K2160" s="142">
        <v>88</v>
      </c>
      <c r="L2160" s="8">
        <f t="shared" si="618"/>
        <v>1702560</v>
      </c>
      <c r="M2160" s="8"/>
      <c r="N2160" s="8"/>
      <c r="O2160" s="8"/>
      <c r="P2160" s="145">
        <f t="shared" si="619"/>
        <v>1702560</v>
      </c>
      <c r="Q2160" s="8"/>
      <c r="R2160" s="142"/>
      <c r="S2160" s="8"/>
      <c r="T2160" s="8">
        <v>480</v>
      </c>
      <c r="U2160" s="8">
        <f>T2160*3547</f>
        <v>1702560</v>
      </c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35">
        <v>2025</v>
      </c>
      <c r="AG2160" s="259"/>
      <c r="AH2160" s="29">
        <v>2059</v>
      </c>
      <c r="AI2160" s="29" t="s">
        <v>155</v>
      </c>
      <c r="AJ2160" s="29" t="str">
        <f t="shared" si="617"/>
        <v>2059.</v>
      </c>
      <c r="AL2160" s="30"/>
    </row>
    <row r="2161" spans="1:38" ht="22.5" customHeight="1" x14ac:dyDescent="0.25">
      <c r="A2161" s="143" t="str">
        <f t="shared" si="614"/>
        <v>2060.</v>
      </c>
      <c r="B2161" s="247" t="s">
        <v>798</v>
      </c>
      <c r="C2161" s="52">
        <v>1955</v>
      </c>
      <c r="D2161" s="143" t="s">
        <v>3015</v>
      </c>
      <c r="E2161" s="143" t="s">
        <v>3017</v>
      </c>
      <c r="F2161" s="52">
        <v>2</v>
      </c>
      <c r="G2161" s="52">
        <v>2</v>
      </c>
      <c r="H2161" s="8">
        <v>881.8</v>
      </c>
      <c r="I2161" s="145">
        <v>812.6</v>
      </c>
      <c r="J2161" s="8">
        <v>410.6</v>
      </c>
      <c r="K2161" s="142">
        <v>14</v>
      </c>
      <c r="L2161" s="8">
        <f t="shared" si="618"/>
        <v>4111150</v>
      </c>
      <c r="M2161" s="1"/>
      <c r="N2161" s="1"/>
      <c r="O2161" s="1"/>
      <c r="P2161" s="145">
        <f t="shared" si="619"/>
        <v>4111150</v>
      </c>
      <c r="Q2161" s="8">
        <v>585390</v>
      </c>
      <c r="R2161" s="142"/>
      <c r="S2161" s="8"/>
      <c r="T2161" s="8"/>
      <c r="U2161" s="8"/>
      <c r="V2161" s="8"/>
      <c r="W2161" s="8"/>
      <c r="X2161" s="8">
        <v>1120</v>
      </c>
      <c r="Y2161" s="8">
        <f>X2161*3148</f>
        <v>3525760</v>
      </c>
      <c r="Z2161" s="8"/>
      <c r="AA2161" s="8"/>
      <c r="AB2161" s="145"/>
      <c r="AC2161" s="145"/>
      <c r="AD2161" s="145"/>
      <c r="AE2161" s="8"/>
      <c r="AF2161" s="35">
        <v>2025</v>
      </c>
      <c r="AG2161" s="256"/>
      <c r="AH2161" s="29">
        <v>2060</v>
      </c>
      <c r="AI2161" s="29" t="s">
        <v>155</v>
      </c>
      <c r="AJ2161" s="29" t="str">
        <f t="shared" si="617"/>
        <v>2060.</v>
      </c>
      <c r="AL2161" s="30"/>
    </row>
    <row r="2162" spans="1:38" ht="22.5" customHeight="1" x14ac:dyDescent="0.25">
      <c r="A2162" s="143" t="str">
        <f t="shared" si="614"/>
        <v>2061.</v>
      </c>
      <c r="B2162" s="71" t="s">
        <v>953</v>
      </c>
      <c r="C2162" s="52">
        <v>1978</v>
      </c>
      <c r="D2162" s="220" t="s">
        <v>3015</v>
      </c>
      <c r="E2162" s="143" t="s">
        <v>3017</v>
      </c>
      <c r="F2162" s="52">
        <v>5</v>
      </c>
      <c r="G2162" s="52">
        <v>4</v>
      </c>
      <c r="H2162" s="8">
        <v>3000.9</v>
      </c>
      <c r="I2162" s="145">
        <v>1918.4</v>
      </c>
      <c r="J2162" s="8">
        <v>1918.4</v>
      </c>
      <c r="K2162" s="142">
        <v>106</v>
      </c>
      <c r="L2162" s="8">
        <f t="shared" si="618"/>
        <v>3411240</v>
      </c>
      <c r="M2162" s="8"/>
      <c r="N2162" s="8"/>
      <c r="O2162" s="8"/>
      <c r="P2162" s="145">
        <f t="shared" si="619"/>
        <v>3411240</v>
      </c>
      <c r="Q2162" s="8">
        <v>3411240</v>
      </c>
      <c r="R2162" s="142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35">
        <v>2025</v>
      </c>
      <c r="AG2162" s="38"/>
      <c r="AH2162" s="29">
        <v>2061</v>
      </c>
      <c r="AI2162" s="29" t="s">
        <v>155</v>
      </c>
      <c r="AJ2162" s="29" t="str">
        <f t="shared" si="617"/>
        <v>2061.</v>
      </c>
      <c r="AL2162" s="29"/>
    </row>
    <row r="2163" spans="1:38" ht="22.5" customHeight="1" x14ac:dyDescent="0.25">
      <c r="A2163" s="143" t="str">
        <f t="shared" si="614"/>
        <v>2062.</v>
      </c>
      <c r="B2163" s="71" t="s">
        <v>1567</v>
      </c>
      <c r="C2163" s="52">
        <v>1981</v>
      </c>
      <c r="D2163" s="220" t="s">
        <v>3015</v>
      </c>
      <c r="E2163" s="143" t="s">
        <v>3016</v>
      </c>
      <c r="F2163" s="52">
        <v>5</v>
      </c>
      <c r="G2163" s="52">
        <v>6</v>
      </c>
      <c r="H2163" s="8">
        <v>4016.8</v>
      </c>
      <c r="I2163" s="8">
        <v>4016.8</v>
      </c>
      <c r="J2163" s="8">
        <v>4016.8</v>
      </c>
      <c r="K2163" s="142">
        <v>191</v>
      </c>
      <c r="L2163" s="8">
        <f t="shared" si="618"/>
        <v>3289410</v>
      </c>
      <c r="M2163" s="8"/>
      <c r="N2163" s="8"/>
      <c r="O2163" s="8"/>
      <c r="P2163" s="145">
        <f t="shared" si="619"/>
        <v>3289410</v>
      </c>
      <c r="Q2163" s="8">
        <v>3289410</v>
      </c>
      <c r="R2163" s="142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35">
        <v>2025</v>
      </c>
      <c r="AG2163" s="259"/>
      <c r="AH2163" s="29">
        <v>2062</v>
      </c>
      <c r="AI2163" s="29" t="s">
        <v>155</v>
      </c>
      <c r="AJ2163" s="29" t="str">
        <f t="shared" si="617"/>
        <v>2062.</v>
      </c>
    </row>
    <row r="2164" spans="1:38" ht="22.5" customHeight="1" x14ac:dyDescent="0.25">
      <c r="A2164" s="143" t="str">
        <f t="shared" si="614"/>
        <v>2063.</v>
      </c>
      <c r="B2164" s="71" t="s">
        <v>1569</v>
      </c>
      <c r="C2164" s="52">
        <v>1985</v>
      </c>
      <c r="D2164" s="143" t="s">
        <v>3015</v>
      </c>
      <c r="E2164" s="143" t="s">
        <v>3016</v>
      </c>
      <c r="F2164" s="52">
        <v>5</v>
      </c>
      <c r="G2164" s="52">
        <v>3</v>
      </c>
      <c r="H2164" s="8">
        <v>3563.9</v>
      </c>
      <c r="I2164" s="8">
        <v>3563.9</v>
      </c>
      <c r="J2164" s="8">
        <v>3563.9</v>
      </c>
      <c r="K2164" s="142">
        <v>145</v>
      </c>
      <c r="L2164" s="8">
        <f t="shared" si="618"/>
        <v>3533070</v>
      </c>
      <c r="M2164" s="8"/>
      <c r="N2164" s="8"/>
      <c r="O2164" s="8"/>
      <c r="P2164" s="145">
        <f t="shared" si="619"/>
        <v>3533070</v>
      </c>
      <c r="Q2164" s="8">
        <v>3533070</v>
      </c>
      <c r="R2164" s="142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35">
        <v>2025</v>
      </c>
      <c r="AG2164" s="256"/>
      <c r="AH2164" s="29">
        <v>2063</v>
      </c>
      <c r="AI2164" s="29" t="s">
        <v>155</v>
      </c>
      <c r="AJ2164" s="29" t="str">
        <f t="shared" si="617"/>
        <v>2063.</v>
      </c>
      <c r="AL2164" s="30"/>
    </row>
    <row r="2165" spans="1:38" ht="22.5" customHeight="1" x14ac:dyDescent="0.25">
      <c r="A2165" s="143" t="str">
        <f t="shared" si="614"/>
        <v>2064.</v>
      </c>
      <c r="B2165" s="71" t="s">
        <v>1571</v>
      </c>
      <c r="C2165" s="52">
        <v>1979</v>
      </c>
      <c r="D2165" s="143" t="s">
        <v>3015</v>
      </c>
      <c r="E2165" s="143" t="s">
        <v>3016</v>
      </c>
      <c r="F2165" s="52">
        <v>5</v>
      </c>
      <c r="G2165" s="52">
        <v>6</v>
      </c>
      <c r="H2165" s="8">
        <v>5243.7</v>
      </c>
      <c r="I2165" s="8">
        <v>4755.2</v>
      </c>
      <c r="J2165" s="8">
        <v>4755.2</v>
      </c>
      <c r="K2165" s="142">
        <v>230</v>
      </c>
      <c r="L2165" s="8">
        <f t="shared" si="618"/>
        <v>4142186.5999999996</v>
      </c>
      <c r="M2165" s="8"/>
      <c r="N2165" s="8"/>
      <c r="O2165" s="8"/>
      <c r="P2165" s="145">
        <f t="shared" si="619"/>
        <v>4142186.5999999996</v>
      </c>
      <c r="Q2165" s="8"/>
      <c r="R2165" s="142"/>
      <c r="S2165" s="8"/>
      <c r="T2165" s="8">
        <v>1167.8</v>
      </c>
      <c r="U2165" s="8">
        <f>T2165*3547</f>
        <v>4142186.5999999996</v>
      </c>
      <c r="V2165" s="8"/>
      <c r="W2165" s="8"/>
      <c r="X2165" s="8"/>
      <c r="Y2165" s="8"/>
      <c r="Z2165" s="8"/>
      <c r="AA2165" s="8"/>
      <c r="AB2165" s="145"/>
      <c r="AC2165" s="145"/>
      <c r="AD2165" s="8"/>
      <c r="AE2165" s="8"/>
      <c r="AF2165" s="35">
        <v>2025</v>
      </c>
      <c r="AG2165" s="259"/>
      <c r="AH2165" s="29">
        <v>2064</v>
      </c>
      <c r="AI2165" s="29" t="s">
        <v>155</v>
      </c>
      <c r="AJ2165" s="29" t="str">
        <f t="shared" si="617"/>
        <v>2064.</v>
      </c>
      <c r="AL2165" s="30"/>
    </row>
    <row r="2166" spans="1:38" ht="22.5" customHeight="1" x14ac:dyDescent="0.25">
      <c r="A2166" s="143" t="str">
        <f t="shared" si="614"/>
        <v>2065.</v>
      </c>
      <c r="B2166" s="71" t="s">
        <v>130</v>
      </c>
      <c r="C2166" s="52">
        <v>1960</v>
      </c>
      <c r="D2166" s="220" t="s">
        <v>3015</v>
      </c>
      <c r="E2166" s="143" t="s">
        <v>3017</v>
      </c>
      <c r="F2166" s="52">
        <v>2</v>
      </c>
      <c r="G2166" s="52">
        <v>2</v>
      </c>
      <c r="H2166" s="8">
        <v>503.31</v>
      </c>
      <c r="I2166" s="145">
        <v>445.2</v>
      </c>
      <c r="J2166" s="8">
        <v>445.2</v>
      </c>
      <c r="K2166" s="142">
        <v>20</v>
      </c>
      <c r="L2166" s="8">
        <f t="shared" si="618"/>
        <v>474718.4</v>
      </c>
      <c r="M2166" s="8"/>
      <c r="N2166" s="8"/>
      <c r="O2166" s="8"/>
      <c r="P2166" s="145">
        <f t="shared" si="619"/>
        <v>474718.4</v>
      </c>
      <c r="Q2166" s="8"/>
      <c r="R2166" s="142"/>
      <c r="S2166" s="8"/>
      <c r="T2166" s="8"/>
      <c r="U2166" s="8"/>
      <c r="V2166" s="8"/>
      <c r="W2166" s="8"/>
      <c r="X2166" s="8">
        <v>150.80000000000001</v>
      </c>
      <c r="Y2166" s="8">
        <f>X2166*3148</f>
        <v>474718.4</v>
      </c>
      <c r="Z2166" s="8"/>
      <c r="AA2166" s="8"/>
      <c r="AB2166" s="8"/>
      <c r="AC2166" s="8"/>
      <c r="AD2166" s="145"/>
      <c r="AE2166" s="8"/>
      <c r="AF2166" s="35">
        <v>2025</v>
      </c>
      <c r="AG2166" s="256"/>
      <c r="AH2166" s="29">
        <v>2065</v>
      </c>
      <c r="AI2166" s="29" t="s">
        <v>155</v>
      </c>
      <c r="AJ2166" s="29" t="str">
        <f t="shared" si="617"/>
        <v>2065.</v>
      </c>
      <c r="AL2166" s="29"/>
    </row>
    <row r="2167" spans="1:38" ht="22.5" customHeight="1" x14ac:dyDescent="0.25">
      <c r="A2167" s="143" t="str">
        <f t="shared" si="614"/>
        <v>2066.</v>
      </c>
      <c r="B2167" s="247" t="s">
        <v>803</v>
      </c>
      <c r="C2167" s="52">
        <v>1956</v>
      </c>
      <c r="D2167" s="143" t="s">
        <v>3015</v>
      </c>
      <c r="E2167" s="143" t="s">
        <v>3017</v>
      </c>
      <c r="F2167" s="52">
        <v>2</v>
      </c>
      <c r="G2167" s="52">
        <v>1</v>
      </c>
      <c r="H2167" s="8">
        <v>571.70000000000005</v>
      </c>
      <c r="I2167" s="145">
        <v>520.70000000000005</v>
      </c>
      <c r="J2167" s="8">
        <v>386.5</v>
      </c>
      <c r="K2167" s="142">
        <v>11</v>
      </c>
      <c r="L2167" s="8">
        <f t="shared" si="618"/>
        <v>4373920</v>
      </c>
      <c r="M2167" s="1"/>
      <c r="N2167" s="1"/>
      <c r="O2167" s="1"/>
      <c r="P2167" s="145">
        <f t="shared" si="619"/>
        <v>4373920</v>
      </c>
      <c r="Q2167" s="8">
        <v>281520</v>
      </c>
      <c r="R2167" s="142"/>
      <c r="S2167" s="8"/>
      <c r="T2167" s="8"/>
      <c r="U2167" s="8"/>
      <c r="V2167" s="8"/>
      <c r="W2167" s="8"/>
      <c r="X2167" s="8">
        <v>1300</v>
      </c>
      <c r="Y2167" s="8">
        <f>X2167*3148</f>
        <v>4092400</v>
      </c>
      <c r="Z2167" s="8"/>
      <c r="AA2167" s="8"/>
      <c r="AB2167" s="145"/>
      <c r="AC2167" s="145"/>
      <c r="AD2167" s="145"/>
      <c r="AE2167" s="8"/>
      <c r="AF2167" s="35">
        <v>2025</v>
      </c>
      <c r="AG2167" s="256"/>
      <c r="AH2167" s="29">
        <v>2066</v>
      </c>
      <c r="AI2167" s="29" t="s">
        <v>155</v>
      </c>
      <c r="AJ2167" s="29" t="str">
        <f t="shared" si="617"/>
        <v>2066.</v>
      </c>
      <c r="AL2167" s="30"/>
    </row>
    <row r="2168" spans="1:38" ht="22.5" customHeight="1" x14ac:dyDescent="0.25">
      <c r="A2168" s="143" t="str">
        <f t="shared" si="614"/>
        <v>2067.</v>
      </c>
      <c r="B2168" s="71" t="s">
        <v>1573</v>
      </c>
      <c r="C2168" s="52">
        <v>1959</v>
      </c>
      <c r="D2168" s="220" t="s">
        <v>3015</v>
      </c>
      <c r="E2168" s="143" t="s">
        <v>3017</v>
      </c>
      <c r="F2168" s="52">
        <v>2</v>
      </c>
      <c r="G2168" s="52">
        <v>2</v>
      </c>
      <c r="H2168" s="8">
        <v>990.38</v>
      </c>
      <c r="I2168" s="8">
        <v>986.6</v>
      </c>
      <c r="J2168" s="8">
        <v>715</v>
      </c>
      <c r="K2168" s="142">
        <v>22</v>
      </c>
      <c r="L2168" s="8">
        <f t="shared" si="618"/>
        <v>6477303</v>
      </c>
      <c r="M2168" s="8"/>
      <c r="N2168" s="8"/>
      <c r="O2168" s="8"/>
      <c r="P2168" s="145">
        <f t="shared" si="619"/>
        <v>6477303</v>
      </c>
      <c r="Q2168" s="8"/>
      <c r="R2168" s="142"/>
      <c r="S2168" s="8"/>
      <c r="T2168" s="8">
        <v>861</v>
      </c>
      <c r="U2168" s="8">
        <f>T2168*7523</f>
        <v>6477303</v>
      </c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35">
        <v>2025</v>
      </c>
      <c r="AG2168" s="259"/>
      <c r="AH2168" s="29">
        <v>2067</v>
      </c>
      <c r="AI2168" s="29" t="s">
        <v>155</v>
      </c>
      <c r="AJ2168" s="29" t="str">
        <f t="shared" si="617"/>
        <v>2067.</v>
      </c>
    </row>
    <row r="2169" spans="1:38" ht="22.5" customHeight="1" x14ac:dyDescent="0.25">
      <c r="A2169" s="143" t="str">
        <f t="shared" si="614"/>
        <v>2068.</v>
      </c>
      <c r="B2169" s="71" t="s">
        <v>954</v>
      </c>
      <c r="C2169" s="52">
        <v>1972</v>
      </c>
      <c r="D2169" s="220" t="s">
        <v>3015</v>
      </c>
      <c r="E2169" s="143" t="s">
        <v>3016</v>
      </c>
      <c r="F2169" s="52">
        <v>5</v>
      </c>
      <c r="G2169" s="52">
        <v>4</v>
      </c>
      <c r="H2169" s="8">
        <v>3411.5</v>
      </c>
      <c r="I2169" s="145">
        <v>2918.4</v>
      </c>
      <c r="J2169" s="8">
        <v>2918.4</v>
      </c>
      <c r="K2169" s="142">
        <v>144</v>
      </c>
      <c r="L2169" s="8">
        <f t="shared" si="618"/>
        <v>3086360</v>
      </c>
      <c r="M2169" s="8"/>
      <c r="N2169" s="8"/>
      <c r="O2169" s="8"/>
      <c r="P2169" s="145">
        <f t="shared" si="619"/>
        <v>3086360</v>
      </c>
      <c r="Q2169" s="8">
        <v>3086360</v>
      </c>
      <c r="R2169" s="142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35">
        <v>2025</v>
      </c>
      <c r="AG2169" s="38"/>
      <c r="AH2169" s="29">
        <v>2068</v>
      </c>
      <c r="AI2169" s="29" t="s">
        <v>155</v>
      </c>
      <c r="AJ2169" s="29" t="str">
        <f t="shared" si="617"/>
        <v>2068.</v>
      </c>
      <c r="AL2169" s="29"/>
    </row>
    <row r="2170" spans="1:38" ht="23.25" customHeight="1" x14ac:dyDescent="0.25">
      <c r="A2170" s="143" t="str">
        <f t="shared" si="614"/>
        <v>2069.</v>
      </c>
      <c r="B2170" s="247" t="s">
        <v>805</v>
      </c>
      <c r="C2170" s="52">
        <v>1960</v>
      </c>
      <c r="D2170" s="143" t="s">
        <v>3015</v>
      </c>
      <c r="E2170" s="143" t="s">
        <v>3017</v>
      </c>
      <c r="F2170" s="52">
        <v>2</v>
      </c>
      <c r="G2170" s="52">
        <v>2</v>
      </c>
      <c r="H2170" s="8">
        <v>683.8</v>
      </c>
      <c r="I2170" s="145">
        <v>637.29999999999995</v>
      </c>
      <c r="J2170" s="8">
        <v>564.9</v>
      </c>
      <c r="K2170" s="142">
        <v>21</v>
      </c>
      <c r="L2170" s="8">
        <f t="shared" si="618"/>
        <v>338910</v>
      </c>
      <c r="M2170" s="8"/>
      <c r="N2170" s="8"/>
      <c r="O2170" s="8"/>
      <c r="P2170" s="145">
        <f t="shared" si="619"/>
        <v>338910</v>
      </c>
      <c r="Q2170" s="8">
        <v>338910</v>
      </c>
      <c r="R2170" s="142"/>
      <c r="S2170" s="8"/>
      <c r="T2170" s="8"/>
      <c r="U2170" s="8"/>
      <c r="V2170" s="8"/>
      <c r="W2170" s="8"/>
      <c r="X2170" s="8"/>
      <c r="Y2170" s="8"/>
      <c r="Z2170" s="8"/>
      <c r="AA2170" s="8"/>
      <c r="AB2170" s="145"/>
      <c r="AC2170" s="145"/>
      <c r="AD2170" s="8"/>
      <c r="AE2170" s="8"/>
      <c r="AF2170" s="35">
        <v>2025</v>
      </c>
      <c r="AG2170" s="256"/>
      <c r="AH2170" s="29">
        <v>2069</v>
      </c>
      <c r="AI2170" s="29" t="s">
        <v>155</v>
      </c>
      <c r="AJ2170" s="29" t="str">
        <f t="shared" si="617"/>
        <v>2069.</v>
      </c>
      <c r="AL2170" s="30"/>
    </row>
    <row r="2171" spans="1:38" ht="22.5" customHeight="1" x14ac:dyDescent="0.25">
      <c r="A2171" s="143" t="str">
        <f t="shared" si="614"/>
        <v>2070.</v>
      </c>
      <c r="B2171" s="247" t="s">
        <v>132</v>
      </c>
      <c r="C2171" s="52">
        <v>1971</v>
      </c>
      <c r="D2171" s="220" t="s">
        <v>3015</v>
      </c>
      <c r="E2171" s="143" t="s">
        <v>3017</v>
      </c>
      <c r="F2171" s="52">
        <v>5</v>
      </c>
      <c r="G2171" s="52">
        <v>4</v>
      </c>
      <c r="H2171" s="8">
        <v>3553.5</v>
      </c>
      <c r="I2171" s="145">
        <v>3251.2</v>
      </c>
      <c r="J2171" s="8">
        <v>3201.9</v>
      </c>
      <c r="K2171" s="142">
        <v>149</v>
      </c>
      <c r="L2171" s="8">
        <f t="shared" si="618"/>
        <v>1602120</v>
      </c>
      <c r="M2171" s="8"/>
      <c r="N2171" s="8"/>
      <c r="O2171" s="8"/>
      <c r="P2171" s="145">
        <f t="shared" si="619"/>
        <v>1602120</v>
      </c>
      <c r="Q2171" s="8">
        <v>1602120</v>
      </c>
      <c r="R2171" s="142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145"/>
      <c r="AE2171" s="8"/>
      <c r="AF2171" s="35">
        <v>2025</v>
      </c>
      <c r="AG2171" s="255"/>
      <c r="AH2171" s="29">
        <v>2070</v>
      </c>
      <c r="AI2171" s="29" t="s">
        <v>155</v>
      </c>
      <c r="AJ2171" s="29" t="str">
        <f t="shared" si="617"/>
        <v>2070.</v>
      </c>
      <c r="AL2171" s="29"/>
    </row>
    <row r="2172" spans="1:38" ht="22.5" customHeight="1" x14ac:dyDescent="0.25">
      <c r="A2172" s="143" t="str">
        <f t="shared" si="614"/>
        <v>2071.</v>
      </c>
      <c r="B2172" s="71" t="s">
        <v>956</v>
      </c>
      <c r="C2172" s="52">
        <v>1971</v>
      </c>
      <c r="D2172" s="220" t="s">
        <v>3015</v>
      </c>
      <c r="E2172" s="143" t="s">
        <v>3017</v>
      </c>
      <c r="F2172" s="52">
        <v>5</v>
      </c>
      <c r="G2172" s="52">
        <v>4</v>
      </c>
      <c r="H2172" s="8">
        <v>3373.79</v>
      </c>
      <c r="I2172" s="145">
        <v>2514.1</v>
      </c>
      <c r="J2172" s="8">
        <v>2514.1</v>
      </c>
      <c r="K2172" s="142">
        <v>112</v>
      </c>
      <c r="L2172" s="8">
        <f t="shared" si="618"/>
        <v>1478880</v>
      </c>
      <c r="M2172" s="8"/>
      <c r="N2172" s="8"/>
      <c r="O2172" s="8"/>
      <c r="P2172" s="145">
        <f t="shared" si="619"/>
        <v>1478880</v>
      </c>
      <c r="Q2172" s="8">
        <v>1478880</v>
      </c>
      <c r="R2172" s="142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35">
        <v>2025</v>
      </c>
      <c r="AG2172" s="38"/>
      <c r="AH2172" s="29">
        <v>2071</v>
      </c>
      <c r="AI2172" s="29" t="s">
        <v>155</v>
      </c>
      <c r="AJ2172" s="29" t="str">
        <f t="shared" si="617"/>
        <v>2071.</v>
      </c>
      <c r="AL2172" s="29"/>
    </row>
    <row r="2173" spans="1:38" ht="22.5" customHeight="1" x14ac:dyDescent="0.25">
      <c r="A2173" s="143" t="str">
        <f t="shared" si="614"/>
        <v>2072.</v>
      </c>
      <c r="B2173" s="71" t="s">
        <v>1902</v>
      </c>
      <c r="C2173" s="52">
        <v>1981</v>
      </c>
      <c r="D2173" s="220" t="s">
        <v>3015</v>
      </c>
      <c r="E2173" s="143" t="s">
        <v>3016</v>
      </c>
      <c r="F2173" s="52">
        <v>5</v>
      </c>
      <c r="G2173" s="52">
        <v>4</v>
      </c>
      <c r="H2173" s="8">
        <v>2584.6999999999998</v>
      </c>
      <c r="I2173" s="145">
        <v>2197.6999999999998</v>
      </c>
      <c r="J2173" s="8">
        <v>2197.6999999999998</v>
      </c>
      <c r="K2173" s="142">
        <v>154</v>
      </c>
      <c r="L2173" s="8">
        <f t="shared" si="618"/>
        <v>1725360</v>
      </c>
      <c r="M2173" s="8"/>
      <c r="N2173" s="8"/>
      <c r="O2173" s="8"/>
      <c r="P2173" s="145">
        <f t="shared" si="619"/>
        <v>1725360</v>
      </c>
      <c r="Q2173" s="8">
        <v>1725360</v>
      </c>
      <c r="R2173" s="142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35">
        <v>2025</v>
      </c>
      <c r="AG2173" s="255"/>
      <c r="AH2173" s="29">
        <v>2072</v>
      </c>
      <c r="AI2173" s="29" t="s">
        <v>155</v>
      </c>
      <c r="AJ2173" s="29" t="str">
        <f t="shared" si="617"/>
        <v>2072.</v>
      </c>
    </row>
    <row r="2174" spans="1:38" ht="22.5" customHeight="1" x14ac:dyDescent="0.25">
      <c r="A2174" s="143" t="str">
        <f t="shared" si="614"/>
        <v>2073.</v>
      </c>
      <c r="B2174" s="247" t="s">
        <v>807</v>
      </c>
      <c r="C2174" s="52">
        <v>1957</v>
      </c>
      <c r="D2174" s="143" t="s">
        <v>3015</v>
      </c>
      <c r="E2174" s="143" t="s">
        <v>3017</v>
      </c>
      <c r="F2174" s="52">
        <v>2</v>
      </c>
      <c r="G2174" s="52">
        <v>1</v>
      </c>
      <c r="H2174" s="8">
        <v>466.26</v>
      </c>
      <c r="I2174" s="145">
        <v>423.2</v>
      </c>
      <c r="J2174" s="8">
        <v>423.2</v>
      </c>
      <c r="K2174" s="142">
        <v>21</v>
      </c>
      <c r="L2174" s="8">
        <f t="shared" si="618"/>
        <v>518160.8</v>
      </c>
      <c r="M2174" s="1"/>
      <c r="N2174" s="1"/>
      <c r="O2174" s="1"/>
      <c r="P2174" s="145">
        <f t="shared" si="619"/>
        <v>518160.8</v>
      </c>
      <c r="Q2174" s="8"/>
      <c r="R2174" s="142"/>
      <c r="S2174" s="8"/>
      <c r="T2174" s="8"/>
      <c r="U2174" s="8"/>
      <c r="V2174" s="8"/>
      <c r="W2174" s="8"/>
      <c r="X2174" s="8">
        <v>164.6</v>
      </c>
      <c r="Y2174" s="8">
        <f>X2174*3148</f>
        <v>518160.8</v>
      </c>
      <c r="Z2174" s="8"/>
      <c r="AA2174" s="8"/>
      <c r="AB2174" s="145"/>
      <c r="AC2174" s="145"/>
      <c r="AD2174" s="145"/>
      <c r="AE2174" s="8"/>
      <c r="AF2174" s="35">
        <v>2025</v>
      </c>
      <c r="AG2174" s="256"/>
      <c r="AH2174" s="29">
        <v>2073</v>
      </c>
      <c r="AI2174" s="29" t="s">
        <v>155</v>
      </c>
      <c r="AJ2174" s="29" t="str">
        <f t="shared" si="617"/>
        <v>2073.</v>
      </c>
      <c r="AL2174" s="30"/>
    </row>
    <row r="2175" spans="1:38" ht="22.5" customHeight="1" x14ac:dyDescent="0.25">
      <c r="A2175" s="143" t="str">
        <f t="shared" si="614"/>
        <v>2074.</v>
      </c>
      <c r="B2175" s="247" t="s">
        <v>808</v>
      </c>
      <c r="C2175" s="52">
        <v>1956</v>
      </c>
      <c r="D2175" s="143" t="s">
        <v>3015</v>
      </c>
      <c r="E2175" s="143" t="s">
        <v>3017</v>
      </c>
      <c r="F2175" s="52">
        <v>2</v>
      </c>
      <c r="G2175" s="52">
        <v>1</v>
      </c>
      <c r="H2175" s="8">
        <v>430.9</v>
      </c>
      <c r="I2175" s="145">
        <v>395.6</v>
      </c>
      <c r="J2175" s="8">
        <v>395.6</v>
      </c>
      <c r="K2175" s="142">
        <v>15</v>
      </c>
      <c r="L2175" s="8">
        <f t="shared" si="618"/>
        <v>787953.60000000009</v>
      </c>
      <c r="M2175" s="1"/>
      <c r="N2175" s="1"/>
      <c r="O2175" s="1"/>
      <c r="P2175" s="145">
        <f t="shared" si="619"/>
        <v>787953.60000000009</v>
      </c>
      <c r="Q2175" s="8">
        <v>400120</v>
      </c>
      <c r="R2175" s="142"/>
      <c r="S2175" s="8"/>
      <c r="T2175" s="8"/>
      <c r="U2175" s="8"/>
      <c r="V2175" s="8"/>
      <c r="W2175" s="8"/>
      <c r="X2175" s="8">
        <v>123.2</v>
      </c>
      <c r="Y2175" s="8">
        <f>X2175*3148</f>
        <v>387833.60000000003</v>
      </c>
      <c r="Z2175" s="8"/>
      <c r="AA2175" s="8"/>
      <c r="AB2175" s="145"/>
      <c r="AC2175" s="145"/>
      <c r="AD2175" s="8"/>
      <c r="AE2175" s="8"/>
      <c r="AF2175" s="35">
        <v>2025</v>
      </c>
      <c r="AG2175" s="256"/>
      <c r="AH2175" s="29">
        <v>2074</v>
      </c>
      <c r="AI2175" s="29" t="s">
        <v>155</v>
      </c>
      <c r="AJ2175" s="29" t="str">
        <f t="shared" si="617"/>
        <v>2074.</v>
      </c>
      <c r="AL2175" s="30"/>
    </row>
    <row r="2176" spans="1:38" ht="22.5" customHeight="1" x14ac:dyDescent="0.25">
      <c r="A2176" s="143" t="str">
        <f t="shared" si="614"/>
        <v>2075.</v>
      </c>
      <c r="B2176" s="71" t="s">
        <v>133</v>
      </c>
      <c r="C2176" s="52">
        <v>1960</v>
      </c>
      <c r="D2176" s="220" t="s">
        <v>3015</v>
      </c>
      <c r="E2176" s="143" t="s">
        <v>3017</v>
      </c>
      <c r="F2176" s="52">
        <v>2</v>
      </c>
      <c r="G2176" s="52">
        <v>2</v>
      </c>
      <c r="H2176" s="8">
        <v>620.04999999999995</v>
      </c>
      <c r="I2176" s="145">
        <v>570.79999999999995</v>
      </c>
      <c r="J2176" s="8">
        <v>570.79999999999995</v>
      </c>
      <c r="K2176" s="142">
        <v>34</v>
      </c>
      <c r="L2176" s="8">
        <f t="shared" si="618"/>
        <v>4936350</v>
      </c>
      <c r="M2176" s="8"/>
      <c r="N2176" s="8"/>
      <c r="O2176" s="8"/>
      <c r="P2176" s="145">
        <f t="shared" si="619"/>
        <v>4936350</v>
      </c>
      <c r="Q2176" s="8">
        <v>214350</v>
      </c>
      <c r="R2176" s="142"/>
      <c r="S2176" s="8"/>
      <c r="T2176" s="8"/>
      <c r="U2176" s="8"/>
      <c r="V2176" s="8"/>
      <c r="W2176" s="8"/>
      <c r="X2176" s="8">
        <v>1500</v>
      </c>
      <c r="Y2176" s="8">
        <f>X2176*3148</f>
        <v>4722000</v>
      </c>
      <c r="Z2176" s="8"/>
      <c r="AA2176" s="8"/>
      <c r="AB2176" s="8"/>
      <c r="AC2176" s="8"/>
      <c r="AD2176" s="8"/>
      <c r="AE2176" s="8"/>
      <c r="AF2176" s="35">
        <v>2025</v>
      </c>
      <c r="AG2176" s="256"/>
      <c r="AH2176" s="29">
        <v>2075</v>
      </c>
      <c r="AI2176" s="29" t="s">
        <v>155</v>
      </c>
      <c r="AJ2176" s="29" t="str">
        <f t="shared" si="617"/>
        <v>2075.</v>
      </c>
      <c r="AL2176" s="29"/>
    </row>
    <row r="2177" spans="1:38" ht="22.5" customHeight="1" x14ac:dyDescent="0.25">
      <c r="A2177" s="143" t="str">
        <f t="shared" si="614"/>
        <v>2076.</v>
      </c>
      <c r="B2177" s="247" t="s">
        <v>809</v>
      </c>
      <c r="C2177" s="52">
        <v>1985</v>
      </c>
      <c r="D2177" s="143" t="s">
        <v>3015</v>
      </c>
      <c r="E2177" s="143" t="s">
        <v>3016</v>
      </c>
      <c r="F2177" s="52">
        <v>5</v>
      </c>
      <c r="G2177" s="52">
        <v>3</v>
      </c>
      <c r="H2177" s="8">
        <v>3596.9</v>
      </c>
      <c r="I2177" s="145">
        <v>3192.5</v>
      </c>
      <c r="J2177" s="8">
        <v>3192.5</v>
      </c>
      <c r="K2177" s="142">
        <v>143</v>
      </c>
      <c r="L2177" s="8">
        <f t="shared" si="618"/>
        <v>933543</v>
      </c>
      <c r="M2177" s="145"/>
      <c r="N2177" s="145"/>
      <c r="O2177" s="1"/>
      <c r="P2177" s="145">
        <f t="shared" si="619"/>
        <v>933543</v>
      </c>
      <c r="Q2177" s="8">
        <v>933543</v>
      </c>
      <c r="R2177" s="142"/>
      <c r="S2177" s="8"/>
      <c r="T2177" s="8"/>
      <c r="U2177" s="8"/>
      <c r="V2177" s="8"/>
      <c r="W2177" s="8"/>
      <c r="X2177" s="8"/>
      <c r="Y2177" s="8"/>
      <c r="Z2177" s="8"/>
      <c r="AA2177" s="8"/>
      <c r="AB2177" s="145"/>
      <c r="AC2177" s="145"/>
      <c r="AD2177" s="8"/>
      <c r="AE2177" s="8"/>
      <c r="AF2177" s="35">
        <v>2025</v>
      </c>
      <c r="AG2177" s="256"/>
      <c r="AH2177" s="29">
        <v>2076</v>
      </c>
      <c r="AI2177" s="29" t="s">
        <v>155</v>
      </c>
      <c r="AJ2177" s="29" t="str">
        <f t="shared" si="617"/>
        <v>2076.</v>
      </c>
    </row>
    <row r="2178" spans="1:38" ht="22.5" customHeight="1" x14ac:dyDescent="0.25">
      <c r="A2178" s="143" t="str">
        <f t="shared" si="614"/>
        <v>2077.</v>
      </c>
      <c r="B2178" s="71" t="s">
        <v>1579</v>
      </c>
      <c r="C2178" s="52">
        <v>1987</v>
      </c>
      <c r="D2178" s="143" t="s">
        <v>3015</v>
      </c>
      <c r="E2178" s="143" t="s">
        <v>3016</v>
      </c>
      <c r="F2178" s="52">
        <v>5</v>
      </c>
      <c r="G2178" s="52">
        <v>5</v>
      </c>
      <c r="H2178" s="8">
        <v>5440.3</v>
      </c>
      <c r="I2178" s="8">
        <v>5440.3</v>
      </c>
      <c r="J2178" s="8">
        <v>5440.3</v>
      </c>
      <c r="K2178" s="142">
        <v>228</v>
      </c>
      <c r="L2178" s="8">
        <f t="shared" si="618"/>
        <v>6008618</v>
      </c>
      <c r="M2178" s="1"/>
      <c r="N2178" s="1"/>
      <c r="O2178" s="1"/>
      <c r="P2178" s="145">
        <f t="shared" si="619"/>
        <v>6008618</v>
      </c>
      <c r="Q2178" s="8"/>
      <c r="R2178" s="142"/>
      <c r="S2178" s="8"/>
      <c r="T2178" s="8">
        <v>1694</v>
      </c>
      <c r="U2178" s="8">
        <f>T2178*3547</f>
        <v>6008618</v>
      </c>
      <c r="V2178" s="8"/>
      <c r="W2178" s="8"/>
      <c r="X2178" s="8"/>
      <c r="Y2178" s="8"/>
      <c r="Z2178" s="8"/>
      <c r="AA2178" s="8"/>
      <c r="AB2178" s="145"/>
      <c r="AC2178" s="145"/>
      <c r="AD2178" s="145"/>
      <c r="AE2178" s="8"/>
      <c r="AF2178" s="35">
        <v>2025</v>
      </c>
      <c r="AG2178" s="259"/>
      <c r="AH2178" s="29">
        <v>2077</v>
      </c>
      <c r="AI2178" s="29" t="s">
        <v>155</v>
      </c>
      <c r="AJ2178" s="29" t="str">
        <f t="shared" si="617"/>
        <v>2077.</v>
      </c>
      <c r="AL2178" s="30"/>
    </row>
    <row r="2179" spans="1:38" ht="22.5" customHeight="1" x14ac:dyDescent="0.25">
      <c r="A2179" s="143" t="str">
        <f t="shared" si="614"/>
        <v>2078.</v>
      </c>
      <c r="B2179" s="71" t="s">
        <v>810</v>
      </c>
      <c r="C2179" s="52">
        <v>1976</v>
      </c>
      <c r="D2179" s="143" t="s">
        <v>3015</v>
      </c>
      <c r="E2179" s="143" t="s">
        <v>3017</v>
      </c>
      <c r="F2179" s="52">
        <v>2</v>
      </c>
      <c r="G2179" s="52">
        <v>3</v>
      </c>
      <c r="H2179" s="8">
        <v>997.03</v>
      </c>
      <c r="I2179" s="145">
        <v>913.9</v>
      </c>
      <c r="J2179" s="8">
        <v>913.9</v>
      </c>
      <c r="K2179" s="142">
        <v>32</v>
      </c>
      <c r="L2179" s="8">
        <f t="shared" si="618"/>
        <v>1405106</v>
      </c>
      <c r="M2179" s="1"/>
      <c r="N2179" s="1"/>
      <c r="O2179" s="1"/>
      <c r="P2179" s="145">
        <f t="shared" si="619"/>
        <v>1405106</v>
      </c>
      <c r="Q2179" s="8">
        <v>1405106</v>
      </c>
      <c r="R2179" s="142"/>
      <c r="S2179" s="8"/>
      <c r="T2179" s="8"/>
      <c r="U2179" s="8"/>
      <c r="V2179" s="8"/>
      <c r="W2179" s="8"/>
      <c r="X2179" s="8"/>
      <c r="Y2179" s="8"/>
      <c r="Z2179" s="8"/>
      <c r="AA2179" s="8"/>
      <c r="AB2179" s="145"/>
      <c r="AC2179" s="145"/>
      <c r="AD2179" s="8"/>
      <c r="AE2179" s="8"/>
      <c r="AF2179" s="35">
        <v>2025</v>
      </c>
      <c r="AG2179" s="256"/>
      <c r="AH2179" s="29">
        <v>2078</v>
      </c>
      <c r="AI2179" s="29" t="s">
        <v>155</v>
      </c>
      <c r="AJ2179" s="29" t="str">
        <f t="shared" si="617"/>
        <v>2078.</v>
      </c>
      <c r="AL2179" s="30"/>
    </row>
    <row r="2180" spans="1:38" ht="22.5" customHeight="1" x14ac:dyDescent="0.25">
      <c r="A2180" s="143" t="str">
        <f t="shared" si="614"/>
        <v>2079.</v>
      </c>
      <c r="B2180" s="71" t="s">
        <v>1580</v>
      </c>
      <c r="C2180" s="52">
        <v>1974</v>
      </c>
      <c r="D2180" s="220" t="s">
        <v>3015</v>
      </c>
      <c r="E2180" s="143" t="s">
        <v>3016</v>
      </c>
      <c r="F2180" s="52">
        <v>5</v>
      </c>
      <c r="G2180" s="52">
        <v>4</v>
      </c>
      <c r="H2180" s="8">
        <v>3681.6</v>
      </c>
      <c r="I2180" s="8">
        <v>3386.8</v>
      </c>
      <c r="J2180" s="8">
        <v>3386.8</v>
      </c>
      <c r="K2180" s="142">
        <v>157</v>
      </c>
      <c r="L2180" s="8">
        <f t="shared" si="618"/>
        <v>961888.2</v>
      </c>
      <c r="M2180" s="8"/>
      <c r="N2180" s="8"/>
      <c r="O2180" s="8"/>
      <c r="P2180" s="145">
        <f t="shared" si="619"/>
        <v>961888.2</v>
      </c>
      <c r="Q2180" s="8">
        <v>961888.2</v>
      </c>
      <c r="R2180" s="142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35">
        <v>2025</v>
      </c>
      <c r="AG2180" s="259"/>
      <c r="AH2180" s="29">
        <v>2079</v>
      </c>
      <c r="AI2180" s="29" t="s">
        <v>155</v>
      </c>
      <c r="AJ2180" s="29" t="str">
        <f t="shared" si="617"/>
        <v>2079.</v>
      </c>
    </row>
    <row r="2181" spans="1:38" ht="22.5" customHeight="1" x14ac:dyDescent="0.25">
      <c r="A2181" s="143" t="str">
        <f t="shared" si="614"/>
        <v>2080.</v>
      </c>
      <c r="B2181" s="71" t="s">
        <v>1581</v>
      </c>
      <c r="C2181" s="52">
        <v>1976</v>
      </c>
      <c r="D2181" s="220" t="s">
        <v>3015</v>
      </c>
      <c r="E2181" s="143" t="s">
        <v>3016</v>
      </c>
      <c r="F2181" s="52">
        <v>5</v>
      </c>
      <c r="G2181" s="52">
        <v>4</v>
      </c>
      <c r="H2181" s="8">
        <v>3647.7</v>
      </c>
      <c r="I2181" s="8">
        <v>3194.9</v>
      </c>
      <c r="J2181" s="8">
        <v>3194.9</v>
      </c>
      <c r="K2181" s="142">
        <v>139</v>
      </c>
      <c r="L2181" s="8">
        <f t="shared" si="618"/>
        <v>979758</v>
      </c>
      <c r="M2181" s="8"/>
      <c r="N2181" s="8"/>
      <c r="O2181" s="8"/>
      <c r="P2181" s="145">
        <f t="shared" si="619"/>
        <v>979758</v>
      </c>
      <c r="Q2181" s="8">
        <v>979758</v>
      </c>
      <c r="R2181" s="142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35">
        <v>2025</v>
      </c>
      <c r="AG2181" s="259"/>
      <c r="AH2181" s="29">
        <v>2080</v>
      </c>
      <c r="AI2181" s="29" t="s">
        <v>155</v>
      </c>
      <c r="AJ2181" s="29" t="str">
        <f t="shared" si="617"/>
        <v>2080.</v>
      </c>
    </row>
    <row r="2182" spans="1:38" ht="22.5" customHeight="1" x14ac:dyDescent="0.25">
      <c r="A2182" s="143" t="str">
        <f t="shared" si="614"/>
        <v>2081.</v>
      </c>
      <c r="B2182" s="71" t="s">
        <v>1583</v>
      </c>
      <c r="C2182" s="52">
        <v>1987</v>
      </c>
      <c r="D2182" s="143" t="s">
        <v>3015</v>
      </c>
      <c r="E2182" s="143" t="s">
        <v>3016</v>
      </c>
      <c r="F2182" s="52">
        <v>2</v>
      </c>
      <c r="G2182" s="52">
        <v>2</v>
      </c>
      <c r="H2182" s="8">
        <v>983.7</v>
      </c>
      <c r="I2182" s="8">
        <v>546.70000000000005</v>
      </c>
      <c r="J2182" s="8">
        <v>546.70000000000005</v>
      </c>
      <c r="K2182" s="142">
        <v>16</v>
      </c>
      <c r="L2182" s="8">
        <f>Q2182+S2182+U2182+W2182+Y2182+AA2182+AD2182+AE2182</f>
        <v>1505679.6</v>
      </c>
      <c r="M2182" s="8"/>
      <c r="N2182" s="8"/>
      <c r="O2182" s="8"/>
      <c r="P2182" s="145">
        <f>L2182</f>
        <v>1505679.6</v>
      </c>
      <c r="Q2182" s="8">
        <v>147888</v>
      </c>
      <c r="R2182" s="142"/>
      <c r="S2182" s="8"/>
      <c r="T2182" s="8">
        <v>382.8</v>
      </c>
      <c r="U2182" s="8">
        <f>T2182*3547</f>
        <v>1357791.6</v>
      </c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35">
        <v>2025</v>
      </c>
      <c r="AG2182" s="259"/>
      <c r="AH2182" s="29">
        <v>2081</v>
      </c>
      <c r="AI2182" s="29" t="s">
        <v>155</v>
      </c>
      <c r="AJ2182" s="29" t="str">
        <f t="shared" si="617"/>
        <v>2081.</v>
      </c>
    </row>
    <row r="2183" spans="1:38" ht="22.5" customHeight="1" x14ac:dyDescent="0.25">
      <c r="A2183" s="143" t="str">
        <f t="shared" si="614"/>
        <v>2082.</v>
      </c>
      <c r="B2183" s="71" t="s">
        <v>1584</v>
      </c>
      <c r="C2183" s="52">
        <v>1962</v>
      </c>
      <c r="D2183" s="220" t="s">
        <v>3015</v>
      </c>
      <c r="E2183" s="143" t="s">
        <v>3017</v>
      </c>
      <c r="F2183" s="52">
        <v>2</v>
      </c>
      <c r="G2183" s="52">
        <v>1</v>
      </c>
      <c r="H2183" s="8">
        <v>326</v>
      </c>
      <c r="I2183" s="8">
        <v>326</v>
      </c>
      <c r="J2183" s="8">
        <v>255.6</v>
      </c>
      <c r="K2183" s="142">
        <v>14</v>
      </c>
      <c r="L2183" s="8">
        <f>Q2183+S2183+U2183+W2183+Y2183+AA2183+AD2183+AE2183</f>
        <v>1685315</v>
      </c>
      <c r="M2183" s="8"/>
      <c r="N2183" s="8"/>
      <c r="O2183" s="8"/>
      <c r="P2183" s="145">
        <f>L2183</f>
        <v>1685315</v>
      </c>
      <c r="Q2183" s="8">
        <v>1685315</v>
      </c>
      <c r="R2183" s="142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35">
        <v>2025</v>
      </c>
      <c r="AG2183" s="259"/>
      <c r="AH2183" s="29">
        <v>2082</v>
      </c>
      <c r="AI2183" s="29" t="s">
        <v>155</v>
      </c>
      <c r="AJ2183" s="29" t="str">
        <f t="shared" si="617"/>
        <v>2082.</v>
      </c>
    </row>
    <row r="2184" spans="1:38" ht="22.5" customHeight="1" x14ac:dyDescent="0.25">
      <c r="A2184" s="143" t="str">
        <f t="shared" si="614"/>
        <v>2083.</v>
      </c>
      <c r="B2184" s="71" t="s">
        <v>1585</v>
      </c>
      <c r="C2184" s="52">
        <v>2008</v>
      </c>
      <c r="D2184" s="143" t="s">
        <v>3015</v>
      </c>
      <c r="E2184" s="143" t="s">
        <v>3017</v>
      </c>
      <c r="F2184" s="52">
        <v>6</v>
      </c>
      <c r="G2184" s="52">
        <v>4</v>
      </c>
      <c r="H2184" s="145">
        <v>2957</v>
      </c>
      <c r="I2184" s="145">
        <v>2796</v>
      </c>
      <c r="J2184" s="145">
        <v>2796</v>
      </c>
      <c r="K2184" s="3">
        <v>174</v>
      </c>
      <c r="L2184" s="8">
        <f>Q2184+S2184+U2184+W2184+Y2184+AA2184+AD2184+AE2184</f>
        <v>18807500</v>
      </c>
      <c r="M2184" s="8"/>
      <c r="N2184" s="8"/>
      <c r="O2184" s="8"/>
      <c r="P2184" s="145">
        <f>L2184</f>
        <v>18807500</v>
      </c>
      <c r="Q2184" s="8"/>
      <c r="R2184" s="142"/>
      <c r="S2184" s="8"/>
      <c r="T2184" s="8">
        <v>2500</v>
      </c>
      <c r="U2184" s="8">
        <f>T2184*7523</f>
        <v>18807500</v>
      </c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35">
        <v>2025</v>
      </c>
      <c r="AG2184" s="259"/>
      <c r="AH2184" s="29">
        <v>2083</v>
      </c>
      <c r="AI2184" s="29" t="s">
        <v>155</v>
      </c>
      <c r="AJ2184" s="29" t="str">
        <f t="shared" si="617"/>
        <v>2083.</v>
      </c>
    </row>
    <row r="2185" spans="1:38" ht="22.5" customHeight="1" x14ac:dyDescent="0.25">
      <c r="A2185" s="143" t="str">
        <f t="shared" si="614"/>
        <v>2084.</v>
      </c>
      <c r="B2185" s="71" t="s">
        <v>1586</v>
      </c>
      <c r="C2185" s="52">
        <v>1958</v>
      </c>
      <c r="D2185" s="143" t="s">
        <v>3015</v>
      </c>
      <c r="E2185" s="143" t="s">
        <v>3017</v>
      </c>
      <c r="F2185" s="52">
        <v>2</v>
      </c>
      <c r="G2185" s="52">
        <v>2</v>
      </c>
      <c r="H2185" s="145">
        <v>799.4</v>
      </c>
      <c r="I2185" s="145">
        <v>703.5</v>
      </c>
      <c r="J2185" s="145">
        <v>703.5</v>
      </c>
      <c r="K2185" s="3">
        <v>36</v>
      </c>
      <c r="L2185" s="8">
        <f>Q2185+S2185+U2185+W2185+Y2185+AA2185+AD2185+AE2185</f>
        <v>227545</v>
      </c>
      <c r="M2185" s="8"/>
      <c r="N2185" s="8"/>
      <c r="O2185" s="8"/>
      <c r="P2185" s="145">
        <f>L2185</f>
        <v>227545</v>
      </c>
      <c r="Q2185" s="8"/>
      <c r="R2185" s="142"/>
      <c r="S2185" s="8"/>
      <c r="T2185" s="8"/>
      <c r="U2185" s="8"/>
      <c r="V2185" s="8"/>
      <c r="W2185" s="8"/>
      <c r="X2185" s="8"/>
      <c r="Y2185" s="8"/>
      <c r="Z2185" s="8">
        <v>85</v>
      </c>
      <c r="AA2185" s="8">
        <f>Z2185*2677</f>
        <v>227545</v>
      </c>
      <c r="AB2185" s="8"/>
      <c r="AC2185" s="8"/>
      <c r="AD2185" s="8"/>
      <c r="AE2185" s="8"/>
      <c r="AF2185" s="35">
        <v>2025</v>
      </c>
      <c r="AG2185" s="259"/>
      <c r="AH2185" s="29">
        <v>2084</v>
      </c>
      <c r="AI2185" s="29" t="s">
        <v>155</v>
      </c>
      <c r="AJ2185" s="29" t="str">
        <f t="shared" si="617"/>
        <v>2084.</v>
      </c>
    </row>
    <row r="2186" spans="1:38" ht="22.5" customHeight="1" x14ac:dyDescent="0.25">
      <c r="A2186" s="143" t="str">
        <f t="shared" si="614"/>
        <v>2085.</v>
      </c>
      <c r="B2186" s="71" t="s">
        <v>1588</v>
      </c>
      <c r="C2186" s="52">
        <v>2011</v>
      </c>
      <c r="D2186" s="143" t="s">
        <v>3015</v>
      </c>
      <c r="E2186" s="143" t="s">
        <v>3017</v>
      </c>
      <c r="F2186" s="52">
        <v>5</v>
      </c>
      <c r="G2186" s="52">
        <v>4</v>
      </c>
      <c r="H2186" s="145">
        <v>3621.8</v>
      </c>
      <c r="I2186" s="145">
        <v>3428</v>
      </c>
      <c r="J2186" s="145">
        <v>3428</v>
      </c>
      <c r="K2186" s="3">
        <v>234</v>
      </c>
      <c r="L2186" s="8">
        <f>Q2186+S2186+U2186+W2186+Y2186+AA2186+AD2186+AE2186</f>
        <v>717436</v>
      </c>
      <c r="M2186" s="1"/>
      <c r="N2186" s="1"/>
      <c r="O2186" s="1"/>
      <c r="P2186" s="145">
        <f>L2186</f>
        <v>717436</v>
      </c>
      <c r="Q2186" s="8"/>
      <c r="R2186" s="142"/>
      <c r="S2186" s="8"/>
      <c r="T2186" s="8"/>
      <c r="U2186" s="8"/>
      <c r="V2186" s="8"/>
      <c r="W2186" s="8"/>
      <c r="X2186" s="8"/>
      <c r="Y2186" s="8"/>
      <c r="Z2186" s="8">
        <v>268</v>
      </c>
      <c r="AA2186" s="8">
        <f>Z2186*2677</f>
        <v>717436</v>
      </c>
      <c r="AB2186" s="145"/>
      <c r="AC2186" s="145"/>
      <c r="AD2186" s="145"/>
      <c r="AE2186" s="8"/>
      <c r="AF2186" s="35">
        <v>2025</v>
      </c>
      <c r="AG2186" s="259"/>
      <c r="AH2186" s="29">
        <v>2085</v>
      </c>
      <c r="AI2186" s="29" t="s">
        <v>155</v>
      </c>
      <c r="AJ2186" s="29" t="str">
        <f t="shared" si="617"/>
        <v>2085.</v>
      </c>
      <c r="AL2186" s="30"/>
    </row>
    <row r="2187" spans="1:38" ht="22.5" customHeight="1" x14ac:dyDescent="0.25">
      <c r="A2187" s="143" t="str">
        <f t="shared" si="614"/>
        <v>2086.</v>
      </c>
      <c r="B2187" s="247" t="s">
        <v>811</v>
      </c>
      <c r="C2187" s="52">
        <v>1970</v>
      </c>
      <c r="D2187" s="143" t="s">
        <v>3015</v>
      </c>
      <c r="E2187" s="143" t="s">
        <v>3017</v>
      </c>
      <c r="F2187" s="52">
        <v>2</v>
      </c>
      <c r="G2187" s="52">
        <v>1</v>
      </c>
      <c r="H2187" s="8">
        <v>325.39999999999998</v>
      </c>
      <c r="I2187" s="145">
        <v>262.2</v>
      </c>
      <c r="J2187" s="8">
        <v>262.2</v>
      </c>
      <c r="K2187" s="142">
        <v>16</v>
      </c>
      <c r="L2187" s="8">
        <f t="shared" ref="L2187:L2195" si="620">Q2187+S2187+U2187+W2187+Y2187+AA2187+AD2187+AE2187</f>
        <v>2353946.6999999997</v>
      </c>
      <c r="M2187" s="1"/>
      <c r="N2187" s="1"/>
      <c r="O2187" s="1"/>
      <c r="P2187" s="145">
        <f t="shared" ref="P2187:P2195" si="621">L2187</f>
        <v>2353946.6999999997</v>
      </c>
      <c r="Q2187" s="8"/>
      <c r="R2187" s="142"/>
      <c r="S2187" s="8"/>
      <c r="T2187" s="8">
        <v>312.89999999999998</v>
      </c>
      <c r="U2187" s="8">
        <f>T2187*7523</f>
        <v>2353946.6999999997</v>
      </c>
      <c r="V2187" s="8"/>
      <c r="W2187" s="8"/>
      <c r="X2187" s="8"/>
      <c r="Y2187" s="8"/>
      <c r="Z2187" s="8"/>
      <c r="AA2187" s="8"/>
      <c r="AB2187" s="145"/>
      <c r="AC2187" s="145"/>
      <c r="AD2187" s="8"/>
      <c r="AE2187" s="8"/>
      <c r="AF2187" s="35">
        <v>2025</v>
      </c>
      <c r="AG2187" s="259"/>
      <c r="AH2187" s="29">
        <v>2086</v>
      </c>
      <c r="AI2187" s="29" t="s">
        <v>155</v>
      </c>
      <c r="AJ2187" s="29" t="str">
        <f t="shared" si="617"/>
        <v>2086.</v>
      </c>
      <c r="AL2187" s="30"/>
    </row>
    <row r="2188" spans="1:38" ht="22.5" customHeight="1" x14ac:dyDescent="0.25">
      <c r="A2188" s="143" t="str">
        <f t="shared" si="614"/>
        <v>2087.</v>
      </c>
      <c r="B2188" s="71" t="s">
        <v>1551</v>
      </c>
      <c r="C2188" s="52">
        <v>1969</v>
      </c>
      <c r="D2188" s="143" t="s">
        <v>3015</v>
      </c>
      <c r="E2188" s="143" t="s">
        <v>3017</v>
      </c>
      <c r="F2188" s="52">
        <v>2</v>
      </c>
      <c r="G2188" s="52">
        <v>1</v>
      </c>
      <c r="H2188" s="8">
        <v>406.8</v>
      </c>
      <c r="I2188" s="8">
        <v>358.2</v>
      </c>
      <c r="J2188" s="8">
        <v>358.2</v>
      </c>
      <c r="K2188" s="142">
        <v>11</v>
      </c>
      <c r="L2188" s="8">
        <f t="shared" si="620"/>
        <v>2903878</v>
      </c>
      <c r="M2188" s="8"/>
      <c r="N2188" s="8"/>
      <c r="O2188" s="8"/>
      <c r="P2188" s="145">
        <f t="shared" si="621"/>
        <v>2903878</v>
      </c>
      <c r="Q2188" s="8"/>
      <c r="R2188" s="142"/>
      <c r="S2188" s="8"/>
      <c r="T2188" s="8">
        <v>386</v>
      </c>
      <c r="U2188" s="8">
        <f>T2188*7523</f>
        <v>2903878</v>
      </c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35">
        <v>2025</v>
      </c>
      <c r="AG2188" s="259"/>
      <c r="AH2188" s="29">
        <v>2087</v>
      </c>
      <c r="AI2188" s="29" t="s">
        <v>155</v>
      </c>
      <c r="AJ2188" s="29" t="str">
        <f t="shared" si="617"/>
        <v>2087.</v>
      </c>
    </row>
    <row r="2189" spans="1:38" ht="22.5" customHeight="1" x14ac:dyDescent="0.25">
      <c r="A2189" s="143" t="str">
        <f t="shared" si="614"/>
        <v>2088.</v>
      </c>
      <c r="B2189" s="71" t="s">
        <v>1553</v>
      </c>
      <c r="C2189" s="52">
        <v>1967</v>
      </c>
      <c r="D2189" s="143" t="s">
        <v>3015</v>
      </c>
      <c r="E2189" s="143" t="s">
        <v>3016</v>
      </c>
      <c r="F2189" s="52">
        <v>5</v>
      </c>
      <c r="G2189" s="52">
        <v>3</v>
      </c>
      <c r="H2189" s="8">
        <v>2202.6999999999998</v>
      </c>
      <c r="I2189" s="8">
        <v>2076.6999999999998</v>
      </c>
      <c r="J2189" s="8">
        <v>1894.4</v>
      </c>
      <c r="K2189" s="142">
        <v>87</v>
      </c>
      <c r="L2189" s="8">
        <f t="shared" si="620"/>
        <v>1879910</v>
      </c>
      <c r="M2189" s="8"/>
      <c r="N2189" s="8"/>
      <c r="O2189" s="8"/>
      <c r="P2189" s="145">
        <f t="shared" si="621"/>
        <v>1879910</v>
      </c>
      <c r="Q2189" s="8"/>
      <c r="R2189" s="142"/>
      <c r="S2189" s="8"/>
      <c r="T2189" s="8">
        <v>530</v>
      </c>
      <c r="U2189" s="8">
        <f>T2189*3547</f>
        <v>1879910</v>
      </c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35">
        <v>2025</v>
      </c>
      <c r="AG2189" s="259"/>
      <c r="AH2189" s="29">
        <v>2088</v>
      </c>
      <c r="AI2189" s="29" t="s">
        <v>155</v>
      </c>
      <c r="AJ2189" s="29" t="str">
        <f t="shared" si="617"/>
        <v>2088.</v>
      </c>
      <c r="AL2189" s="30"/>
    </row>
    <row r="2190" spans="1:38" ht="22.5" customHeight="1" x14ac:dyDescent="0.25">
      <c r="A2190" s="143" t="str">
        <f t="shared" si="614"/>
        <v>2089.</v>
      </c>
      <c r="B2190" s="71" t="s">
        <v>1554</v>
      </c>
      <c r="C2190" s="52">
        <v>1972</v>
      </c>
      <c r="D2190" s="220" t="s">
        <v>3015</v>
      </c>
      <c r="E2190" s="143" t="s">
        <v>3016</v>
      </c>
      <c r="F2190" s="52">
        <v>2</v>
      </c>
      <c r="G2190" s="52">
        <v>2</v>
      </c>
      <c r="H2190" s="8">
        <v>814.5</v>
      </c>
      <c r="I2190" s="8">
        <v>755.5</v>
      </c>
      <c r="J2190" s="8">
        <v>755.5</v>
      </c>
      <c r="K2190" s="142">
        <v>32</v>
      </c>
      <c r="L2190" s="8">
        <f t="shared" si="620"/>
        <v>563040</v>
      </c>
      <c r="M2190" s="8"/>
      <c r="N2190" s="8"/>
      <c r="O2190" s="8"/>
      <c r="P2190" s="145">
        <f t="shared" si="621"/>
        <v>563040</v>
      </c>
      <c r="Q2190" s="8">
        <v>563040</v>
      </c>
      <c r="R2190" s="142"/>
      <c r="S2190" s="8"/>
      <c r="T2190" s="8"/>
      <c r="U2190" s="8"/>
      <c r="V2190" s="8"/>
      <c r="W2190" s="8"/>
      <c r="X2190" s="8"/>
      <c r="Y2190" s="8"/>
      <c r="Z2190" s="8"/>
      <c r="AA2190" s="8"/>
      <c r="AB2190" s="145"/>
      <c r="AC2190" s="145"/>
      <c r="AD2190" s="8"/>
      <c r="AE2190" s="8"/>
      <c r="AF2190" s="35">
        <v>2025</v>
      </c>
      <c r="AG2190" s="256"/>
      <c r="AH2190" s="29">
        <v>2089</v>
      </c>
      <c r="AI2190" s="29" t="s">
        <v>155</v>
      </c>
      <c r="AJ2190" s="29" t="str">
        <f t="shared" si="617"/>
        <v>2089.</v>
      </c>
      <c r="AL2190" s="30"/>
    </row>
    <row r="2191" spans="1:38" ht="22.5" customHeight="1" x14ac:dyDescent="0.25">
      <c r="A2191" s="143" t="str">
        <f t="shared" si="614"/>
        <v>2090.</v>
      </c>
      <c r="B2191" s="247" t="s">
        <v>813</v>
      </c>
      <c r="C2191" s="52">
        <v>1959</v>
      </c>
      <c r="D2191" s="143" t="s">
        <v>3015</v>
      </c>
      <c r="E2191" s="143" t="s">
        <v>3017</v>
      </c>
      <c r="F2191" s="52">
        <v>2</v>
      </c>
      <c r="G2191" s="52">
        <v>3</v>
      </c>
      <c r="H2191" s="8">
        <v>831.8</v>
      </c>
      <c r="I2191" s="145">
        <v>533.4</v>
      </c>
      <c r="J2191" s="8">
        <v>533.4</v>
      </c>
      <c r="K2191" s="142">
        <v>13</v>
      </c>
      <c r="L2191" s="8">
        <f t="shared" si="620"/>
        <v>4212880</v>
      </c>
      <c r="M2191" s="1"/>
      <c r="N2191" s="1"/>
      <c r="O2191" s="1"/>
      <c r="P2191" s="145">
        <f t="shared" si="621"/>
        <v>4212880</v>
      </c>
      <c r="Q2191" s="8"/>
      <c r="R2191" s="142"/>
      <c r="S2191" s="8"/>
      <c r="T2191" s="8">
        <v>560</v>
      </c>
      <c r="U2191" s="8">
        <f>T2191*7523</f>
        <v>4212880</v>
      </c>
      <c r="V2191" s="8"/>
      <c r="W2191" s="8"/>
      <c r="X2191" s="8"/>
      <c r="Y2191" s="8"/>
      <c r="Z2191" s="8"/>
      <c r="AA2191" s="8"/>
      <c r="AB2191" s="145"/>
      <c r="AC2191" s="145"/>
      <c r="AD2191" s="8"/>
      <c r="AE2191" s="8"/>
      <c r="AF2191" s="35">
        <v>2025</v>
      </c>
      <c r="AG2191" s="259"/>
      <c r="AH2191" s="29">
        <v>2090</v>
      </c>
      <c r="AI2191" s="29" t="s">
        <v>155</v>
      </c>
      <c r="AJ2191" s="29" t="str">
        <f t="shared" si="617"/>
        <v>2090.</v>
      </c>
      <c r="AL2191" s="30"/>
    </row>
    <row r="2192" spans="1:38" ht="22.5" customHeight="1" x14ac:dyDescent="0.25">
      <c r="A2192" s="143" t="str">
        <f t="shared" si="614"/>
        <v>2091.</v>
      </c>
      <c r="B2192" s="71" t="s">
        <v>1560</v>
      </c>
      <c r="C2192" s="52">
        <v>1997</v>
      </c>
      <c r="D2192" s="143" t="s">
        <v>3015</v>
      </c>
      <c r="E2192" s="143" t="s">
        <v>3017</v>
      </c>
      <c r="F2192" s="52">
        <v>5</v>
      </c>
      <c r="G2192" s="52">
        <v>6</v>
      </c>
      <c r="H2192" s="8">
        <v>3950.4</v>
      </c>
      <c r="I2192" s="8">
        <v>3545.1</v>
      </c>
      <c r="J2192" s="8">
        <v>3545.1</v>
      </c>
      <c r="K2192" s="142">
        <v>160</v>
      </c>
      <c r="L2192" s="8">
        <f t="shared" si="620"/>
        <v>3607299</v>
      </c>
      <c r="M2192" s="8"/>
      <c r="N2192" s="8"/>
      <c r="O2192" s="8"/>
      <c r="P2192" s="145">
        <f t="shared" si="621"/>
        <v>3607299</v>
      </c>
      <c r="Q2192" s="8"/>
      <c r="R2192" s="142"/>
      <c r="S2192" s="8"/>
      <c r="T2192" s="8">
        <v>1017</v>
      </c>
      <c r="U2192" s="8">
        <f>T2192*3547</f>
        <v>3607299</v>
      </c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35">
        <v>2025</v>
      </c>
      <c r="AG2192" s="259"/>
      <c r="AH2192" s="29">
        <v>2091</v>
      </c>
      <c r="AI2192" s="29" t="s">
        <v>155</v>
      </c>
      <c r="AJ2192" s="29" t="str">
        <f t="shared" si="617"/>
        <v>2091.</v>
      </c>
    </row>
    <row r="2193" spans="1:38" ht="22.5" customHeight="1" x14ac:dyDescent="0.25">
      <c r="A2193" s="143" t="str">
        <f t="shared" si="614"/>
        <v>2092.</v>
      </c>
      <c r="B2193" s="71" t="s">
        <v>1561</v>
      </c>
      <c r="C2193" s="52">
        <v>1980</v>
      </c>
      <c r="D2193" s="143" t="s">
        <v>3015</v>
      </c>
      <c r="E2193" s="143" t="s">
        <v>3018</v>
      </c>
      <c r="F2193" s="52">
        <v>2</v>
      </c>
      <c r="G2193" s="52">
        <v>2</v>
      </c>
      <c r="H2193" s="8">
        <v>648.1</v>
      </c>
      <c r="I2193" s="8">
        <v>569.70000000000005</v>
      </c>
      <c r="J2193" s="8">
        <v>569.70000000000005</v>
      </c>
      <c r="K2193" s="142">
        <v>49</v>
      </c>
      <c r="L2193" s="8">
        <f t="shared" si="620"/>
        <v>3007695.4</v>
      </c>
      <c r="M2193" s="8"/>
      <c r="N2193" s="8"/>
      <c r="O2193" s="8"/>
      <c r="P2193" s="145">
        <f t="shared" si="621"/>
        <v>3007695.4</v>
      </c>
      <c r="Q2193" s="8"/>
      <c r="R2193" s="142"/>
      <c r="S2193" s="8"/>
      <c r="T2193" s="8">
        <v>399.8</v>
      </c>
      <c r="U2193" s="8">
        <f>T2193*7523</f>
        <v>3007695.4</v>
      </c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35">
        <v>2025</v>
      </c>
      <c r="AG2193" s="259"/>
      <c r="AH2193" s="29">
        <v>2092</v>
      </c>
      <c r="AI2193" s="29" t="s">
        <v>155</v>
      </c>
      <c r="AJ2193" s="29" t="str">
        <f t="shared" si="617"/>
        <v>2092.</v>
      </c>
    </row>
    <row r="2194" spans="1:38" ht="22.5" customHeight="1" x14ac:dyDescent="0.25">
      <c r="A2194" s="143" t="str">
        <f t="shared" si="614"/>
        <v>2093.</v>
      </c>
      <c r="B2194" s="71" t="s">
        <v>1562</v>
      </c>
      <c r="C2194" s="52">
        <v>2000</v>
      </c>
      <c r="D2194" s="143" t="s">
        <v>3015</v>
      </c>
      <c r="E2194" s="143" t="s">
        <v>3016</v>
      </c>
      <c r="F2194" s="52">
        <v>5</v>
      </c>
      <c r="G2194" s="52">
        <v>3</v>
      </c>
      <c r="H2194" s="8">
        <v>3246.8</v>
      </c>
      <c r="I2194" s="8">
        <v>3246.8</v>
      </c>
      <c r="J2194" s="8">
        <v>3246.8</v>
      </c>
      <c r="K2194" s="142">
        <v>125</v>
      </c>
      <c r="L2194" s="8">
        <f t="shared" si="620"/>
        <v>3094048.0999999996</v>
      </c>
      <c r="M2194" s="8"/>
      <c r="N2194" s="8"/>
      <c r="O2194" s="8"/>
      <c r="P2194" s="145">
        <f t="shared" si="621"/>
        <v>3094048.0999999996</v>
      </c>
      <c r="Q2194" s="8"/>
      <c r="R2194" s="142"/>
      <c r="S2194" s="8"/>
      <c r="T2194" s="8">
        <v>872.3</v>
      </c>
      <c r="U2194" s="8">
        <f>T2194*3547</f>
        <v>3094048.0999999996</v>
      </c>
      <c r="V2194" s="8"/>
      <c r="W2194" s="8"/>
      <c r="X2194" s="8"/>
      <c r="Y2194" s="8"/>
      <c r="Z2194" s="8"/>
      <c r="AA2194" s="8"/>
      <c r="AB2194" s="145"/>
      <c r="AC2194" s="145"/>
      <c r="AD2194" s="8"/>
      <c r="AE2194" s="8"/>
      <c r="AF2194" s="35">
        <v>2025</v>
      </c>
      <c r="AG2194" s="259"/>
      <c r="AH2194" s="29">
        <v>2093</v>
      </c>
      <c r="AI2194" s="29" t="s">
        <v>155</v>
      </c>
      <c r="AJ2194" s="29" t="str">
        <f t="shared" si="617"/>
        <v>2093.</v>
      </c>
      <c r="AL2194" s="30"/>
    </row>
    <row r="2195" spans="1:38" ht="22.5" customHeight="1" x14ac:dyDescent="0.25">
      <c r="A2195" s="143" t="str">
        <f t="shared" si="614"/>
        <v>2094.</v>
      </c>
      <c r="B2195" s="71" t="s">
        <v>961</v>
      </c>
      <c r="C2195" s="52">
        <v>1987</v>
      </c>
      <c r="D2195" s="143" t="s">
        <v>3015</v>
      </c>
      <c r="E2195" s="143" t="s">
        <v>3016</v>
      </c>
      <c r="F2195" s="52">
        <v>5</v>
      </c>
      <c r="G2195" s="52">
        <v>5</v>
      </c>
      <c r="H2195" s="8">
        <v>6272.7</v>
      </c>
      <c r="I2195" s="145">
        <v>5476.7</v>
      </c>
      <c r="J2195" s="8">
        <v>5476.7</v>
      </c>
      <c r="K2195" s="142">
        <v>239</v>
      </c>
      <c r="L2195" s="8">
        <f t="shared" si="620"/>
        <v>1663740</v>
      </c>
      <c r="M2195" s="8"/>
      <c r="N2195" s="8"/>
      <c r="O2195" s="8"/>
      <c r="P2195" s="145">
        <f t="shared" si="621"/>
        <v>1663740</v>
      </c>
      <c r="Q2195" s="8">
        <v>1663740</v>
      </c>
      <c r="R2195" s="142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35">
        <v>2025</v>
      </c>
      <c r="AG2195" s="256"/>
      <c r="AH2195" s="29">
        <v>2094</v>
      </c>
      <c r="AI2195" s="29" t="s">
        <v>155</v>
      </c>
      <c r="AJ2195" s="29" t="str">
        <f t="shared" si="617"/>
        <v>2094.</v>
      </c>
      <c r="AL2195" s="30"/>
    </row>
    <row r="2196" spans="1:38" ht="22.5" customHeight="1" x14ac:dyDescent="0.25">
      <c r="A2196" s="143" t="str">
        <f t="shared" si="614"/>
        <v>2095.</v>
      </c>
      <c r="B2196" s="247" t="s">
        <v>958</v>
      </c>
      <c r="C2196" s="52">
        <v>1966</v>
      </c>
      <c r="D2196" s="220" t="s">
        <v>3015</v>
      </c>
      <c r="E2196" s="143" t="s">
        <v>3017</v>
      </c>
      <c r="F2196" s="52">
        <v>2</v>
      </c>
      <c r="G2196" s="52">
        <v>2</v>
      </c>
      <c r="H2196" s="8">
        <v>1169.0999999999999</v>
      </c>
      <c r="I2196" s="145">
        <v>667.1</v>
      </c>
      <c r="J2196" s="8">
        <v>667.1</v>
      </c>
      <c r="K2196" s="142">
        <v>38</v>
      </c>
      <c r="L2196" s="8">
        <f t="shared" ref="L2196:L2211" si="622">Q2196+S2196+U2196+W2196+Y2196+AA2196+AD2196+AE2196</f>
        <v>4212880</v>
      </c>
      <c r="M2196" s="8"/>
      <c r="N2196" s="8"/>
      <c r="O2196" s="8"/>
      <c r="P2196" s="145">
        <f t="shared" ref="P2196:P2211" si="623">L2196</f>
        <v>4212880</v>
      </c>
      <c r="Q2196" s="8"/>
      <c r="R2196" s="142"/>
      <c r="S2196" s="8"/>
      <c r="T2196" s="8">
        <v>560</v>
      </c>
      <c r="U2196" s="8">
        <f>T2196*7523</f>
        <v>4212880</v>
      </c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35">
        <v>2025</v>
      </c>
      <c r="AG2196" s="259"/>
      <c r="AH2196" s="29">
        <v>2095</v>
      </c>
      <c r="AI2196" s="29" t="s">
        <v>155</v>
      </c>
      <c r="AJ2196" s="29" t="str">
        <f t="shared" si="617"/>
        <v>2095.</v>
      </c>
      <c r="AL2196" s="29"/>
    </row>
    <row r="2197" spans="1:38" ht="22.5" customHeight="1" x14ac:dyDescent="0.25">
      <c r="A2197" s="143" t="str">
        <f t="shared" si="614"/>
        <v>2096.</v>
      </c>
      <c r="B2197" s="247" t="s">
        <v>1189</v>
      </c>
      <c r="C2197" s="52">
        <v>1959</v>
      </c>
      <c r="D2197" s="143" t="s">
        <v>3015</v>
      </c>
      <c r="E2197" s="143" t="s">
        <v>3017</v>
      </c>
      <c r="F2197" s="52">
        <v>2</v>
      </c>
      <c r="G2197" s="52">
        <v>1</v>
      </c>
      <c r="H2197" s="8">
        <v>871.9</v>
      </c>
      <c r="I2197" s="145">
        <v>452.3</v>
      </c>
      <c r="J2197" s="8">
        <v>452.3</v>
      </c>
      <c r="K2197" s="142">
        <v>17</v>
      </c>
      <c r="L2197" s="8">
        <f t="shared" si="622"/>
        <v>3444781.6999999997</v>
      </c>
      <c r="M2197" s="1"/>
      <c r="N2197" s="1"/>
      <c r="O2197" s="1"/>
      <c r="P2197" s="145">
        <f t="shared" si="623"/>
        <v>3444781.6999999997</v>
      </c>
      <c r="Q2197" s="8"/>
      <c r="R2197" s="142"/>
      <c r="S2197" s="8"/>
      <c r="T2197" s="8">
        <v>457.9</v>
      </c>
      <c r="U2197" s="8">
        <f>T2197*7523</f>
        <v>3444781.6999999997</v>
      </c>
      <c r="V2197" s="8"/>
      <c r="W2197" s="8"/>
      <c r="X2197" s="8"/>
      <c r="Y2197" s="8"/>
      <c r="Z2197" s="8"/>
      <c r="AA2197" s="8"/>
      <c r="AB2197" s="145"/>
      <c r="AC2197" s="145"/>
      <c r="AD2197" s="8"/>
      <c r="AE2197" s="8"/>
      <c r="AF2197" s="35">
        <v>2025</v>
      </c>
      <c r="AG2197" s="259"/>
      <c r="AH2197" s="29">
        <v>2096</v>
      </c>
      <c r="AI2197" s="29" t="s">
        <v>155</v>
      </c>
      <c r="AJ2197" s="29" t="str">
        <f t="shared" si="617"/>
        <v>2096.</v>
      </c>
      <c r="AL2197" s="30"/>
    </row>
    <row r="2198" spans="1:38" ht="22.5" customHeight="1" x14ac:dyDescent="0.25">
      <c r="A2198" s="143" t="str">
        <f t="shared" si="614"/>
        <v>2097.</v>
      </c>
      <c r="B2198" s="71" t="s">
        <v>964</v>
      </c>
      <c r="C2198" s="52">
        <v>1982</v>
      </c>
      <c r="D2198" s="143" t="s">
        <v>3015</v>
      </c>
      <c r="E2198" s="143" t="s">
        <v>3017</v>
      </c>
      <c r="F2198" s="52">
        <v>2</v>
      </c>
      <c r="G2198" s="52">
        <v>1</v>
      </c>
      <c r="H2198" s="8">
        <v>997.8</v>
      </c>
      <c r="I2198" s="145">
        <v>966.8</v>
      </c>
      <c r="J2198" s="8">
        <v>966.8</v>
      </c>
      <c r="K2198" s="142">
        <v>68</v>
      </c>
      <c r="L2198" s="8">
        <f t="shared" si="622"/>
        <v>2844339.3</v>
      </c>
      <c r="M2198" s="8"/>
      <c r="N2198" s="8"/>
      <c r="O2198" s="8"/>
      <c r="P2198" s="145">
        <f t="shared" si="623"/>
        <v>2844339.3</v>
      </c>
      <c r="Q2198" s="8"/>
      <c r="R2198" s="142"/>
      <c r="S2198" s="8"/>
      <c r="T2198" s="8">
        <v>801.9</v>
      </c>
      <c r="U2198" s="8">
        <f>T2198*3547</f>
        <v>2844339.3</v>
      </c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35">
        <v>2025</v>
      </c>
      <c r="AG2198" s="259"/>
      <c r="AH2198" s="29">
        <v>2097</v>
      </c>
      <c r="AI2198" s="29" t="s">
        <v>155</v>
      </c>
      <c r="AJ2198" s="29" t="str">
        <f t="shared" si="617"/>
        <v>2097.</v>
      </c>
    </row>
    <row r="2199" spans="1:38" ht="22.5" customHeight="1" x14ac:dyDescent="0.25">
      <c r="A2199" s="143" t="str">
        <f t="shared" si="614"/>
        <v>2098.</v>
      </c>
      <c r="B2199" s="71" t="s">
        <v>967</v>
      </c>
      <c r="C2199" s="52">
        <v>1960</v>
      </c>
      <c r="D2199" s="143" t="s">
        <v>3015</v>
      </c>
      <c r="E2199" s="143" t="s">
        <v>3017</v>
      </c>
      <c r="F2199" s="52">
        <v>2</v>
      </c>
      <c r="G2199" s="52">
        <v>1</v>
      </c>
      <c r="H2199" s="8">
        <v>334.1</v>
      </c>
      <c r="I2199" s="145">
        <v>306.5</v>
      </c>
      <c r="J2199" s="8">
        <v>306.5</v>
      </c>
      <c r="K2199" s="142">
        <v>15</v>
      </c>
      <c r="L2199" s="8">
        <f t="shared" si="622"/>
        <v>314170.39999999997</v>
      </c>
      <c r="M2199" s="8"/>
      <c r="N2199" s="8"/>
      <c r="O2199" s="8"/>
      <c r="P2199" s="145">
        <f t="shared" si="623"/>
        <v>314170.39999999997</v>
      </c>
      <c r="Q2199" s="8"/>
      <c r="R2199" s="142"/>
      <c r="S2199" s="8"/>
      <c r="T2199" s="8"/>
      <c r="U2199" s="8"/>
      <c r="V2199" s="8"/>
      <c r="W2199" s="8"/>
      <c r="X2199" s="8">
        <v>99.8</v>
      </c>
      <c r="Y2199" s="8">
        <f>X2199*3148</f>
        <v>314170.39999999997</v>
      </c>
      <c r="Z2199" s="8"/>
      <c r="AA2199" s="8"/>
      <c r="AB2199" s="8"/>
      <c r="AC2199" s="8"/>
      <c r="AD2199" s="145"/>
      <c r="AE2199" s="8"/>
      <c r="AF2199" s="35">
        <v>2025</v>
      </c>
      <c r="AG2199" s="256"/>
      <c r="AH2199" s="29">
        <v>2098</v>
      </c>
      <c r="AI2199" s="29" t="s">
        <v>155</v>
      </c>
      <c r="AJ2199" s="29" t="str">
        <f t="shared" si="617"/>
        <v>2098.</v>
      </c>
    </row>
    <row r="2200" spans="1:38" ht="22.5" customHeight="1" x14ac:dyDescent="0.25">
      <c r="A2200" s="143" t="str">
        <f t="shared" si="614"/>
        <v>2099.</v>
      </c>
      <c r="B2200" s="71" t="s">
        <v>949</v>
      </c>
      <c r="C2200" s="52">
        <v>1952</v>
      </c>
      <c r="D2200" s="220" t="s">
        <v>3015</v>
      </c>
      <c r="E2200" s="143" t="s">
        <v>3017</v>
      </c>
      <c r="F2200" s="52">
        <v>2</v>
      </c>
      <c r="G2200" s="52">
        <v>1</v>
      </c>
      <c r="H2200" s="8">
        <v>500.7</v>
      </c>
      <c r="I2200" s="145">
        <v>464.8</v>
      </c>
      <c r="J2200" s="8">
        <v>464.8</v>
      </c>
      <c r="K2200" s="142">
        <v>21</v>
      </c>
      <c r="L2200" s="8">
        <f t="shared" si="622"/>
        <v>328021.60000000003</v>
      </c>
      <c r="M2200" s="8"/>
      <c r="N2200" s="8"/>
      <c r="O2200" s="8"/>
      <c r="P2200" s="145">
        <f t="shared" si="623"/>
        <v>328021.60000000003</v>
      </c>
      <c r="Q2200" s="8"/>
      <c r="R2200" s="142"/>
      <c r="S2200" s="8"/>
      <c r="T2200" s="8"/>
      <c r="U2200" s="8"/>
      <c r="V2200" s="8"/>
      <c r="W2200" s="8"/>
      <c r="X2200" s="8">
        <v>104.2</v>
      </c>
      <c r="Y2200" s="8">
        <f>X2200*3148</f>
        <v>328021.60000000003</v>
      </c>
      <c r="Z2200" s="8"/>
      <c r="AA2200" s="8"/>
      <c r="AB2200" s="8"/>
      <c r="AC2200" s="8"/>
      <c r="AD2200" s="145"/>
      <c r="AE2200" s="8"/>
      <c r="AF2200" s="35">
        <v>2025</v>
      </c>
      <c r="AG2200" s="256"/>
      <c r="AH2200" s="29">
        <v>2099</v>
      </c>
      <c r="AI2200" s="29" t="s">
        <v>155</v>
      </c>
      <c r="AJ2200" s="29" t="str">
        <f t="shared" si="617"/>
        <v>2099.</v>
      </c>
      <c r="AL2200" s="29"/>
    </row>
    <row r="2201" spans="1:38" ht="22.5" customHeight="1" x14ac:dyDescent="0.25">
      <c r="A2201" s="143" t="str">
        <f t="shared" si="614"/>
        <v>2100.</v>
      </c>
      <c r="B2201" s="247" t="s">
        <v>796</v>
      </c>
      <c r="C2201" s="52">
        <v>1990</v>
      </c>
      <c r="D2201" s="143" t="s">
        <v>3015</v>
      </c>
      <c r="E2201" s="143" t="s">
        <v>3016</v>
      </c>
      <c r="F2201" s="52">
        <v>5</v>
      </c>
      <c r="G2201" s="52">
        <v>3</v>
      </c>
      <c r="H2201" s="8">
        <v>3598.4</v>
      </c>
      <c r="I2201" s="145">
        <v>3256.5</v>
      </c>
      <c r="J2201" s="8">
        <v>3256.5</v>
      </c>
      <c r="K2201" s="142">
        <v>156</v>
      </c>
      <c r="L2201" s="8">
        <f t="shared" si="622"/>
        <v>881166</v>
      </c>
      <c r="M2201" s="1"/>
      <c r="N2201" s="1"/>
      <c r="O2201" s="1"/>
      <c r="P2201" s="145">
        <f t="shared" si="623"/>
        <v>881166</v>
      </c>
      <c r="Q2201" s="8">
        <v>881166</v>
      </c>
      <c r="R2201" s="142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35">
        <v>2025</v>
      </c>
      <c r="AG2201" s="256"/>
      <c r="AH2201" s="29">
        <v>2100</v>
      </c>
      <c r="AI2201" s="29" t="s">
        <v>155</v>
      </c>
      <c r="AJ2201" s="29" t="str">
        <f t="shared" si="617"/>
        <v>2100.</v>
      </c>
      <c r="AL2201" s="30"/>
    </row>
    <row r="2202" spans="1:38" ht="22.5" customHeight="1" x14ac:dyDescent="0.25">
      <c r="A2202" s="143" t="str">
        <f t="shared" si="614"/>
        <v>2101.</v>
      </c>
      <c r="B2202" s="71" t="s">
        <v>959</v>
      </c>
      <c r="C2202" s="52">
        <v>1991</v>
      </c>
      <c r="D2202" s="143" t="s">
        <v>3015</v>
      </c>
      <c r="E2202" s="143" t="s">
        <v>3016</v>
      </c>
      <c r="F2202" s="52">
        <v>5</v>
      </c>
      <c r="G2202" s="52">
        <v>3</v>
      </c>
      <c r="H2202" s="8">
        <v>3634.3</v>
      </c>
      <c r="I2202" s="145">
        <v>3280.3</v>
      </c>
      <c r="J2202" s="8">
        <v>3280.3</v>
      </c>
      <c r="K2202" s="142">
        <v>134</v>
      </c>
      <c r="L2202" s="8">
        <f t="shared" si="622"/>
        <v>881166</v>
      </c>
      <c r="M2202" s="8"/>
      <c r="N2202" s="8"/>
      <c r="O2202" s="8"/>
      <c r="P2202" s="145">
        <f t="shared" si="623"/>
        <v>881166</v>
      </c>
      <c r="Q2202" s="8">
        <v>881166</v>
      </c>
      <c r="R2202" s="142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35">
        <v>2025</v>
      </c>
      <c r="AG2202" s="259"/>
      <c r="AH2202" s="29">
        <v>2101</v>
      </c>
      <c r="AI2202" s="29" t="s">
        <v>155</v>
      </c>
      <c r="AJ2202" s="29" t="str">
        <f t="shared" si="617"/>
        <v>2101.</v>
      </c>
    </row>
    <row r="2203" spans="1:38" ht="22.5" customHeight="1" x14ac:dyDescent="0.25">
      <c r="A2203" s="143" t="str">
        <f t="shared" si="614"/>
        <v>2102.</v>
      </c>
      <c r="B2203" s="71" t="s">
        <v>951</v>
      </c>
      <c r="C2203" s="52">
        <v>1993</v>
      </c>
      <c r="D2203" s="220" t="s">
        <v>3015</v>
      </c>
      <c r="E2203" s="143" t="s">
        <v>3017</v>
      </c>
      <c r="F2203" s="52">
        <v>5</v>
      </c>
      <c r="G2203" s="52">
        <v>3</v>
      </c>
      <c r="H2203" s="8">
        <v>2629.5</v>
      </c>
      <c r="I2203" s="145">
        <v>2450.3000000000002</v>
      </c>
      <c r="J2203" s="8">
        <v>2450.3000000000002</v>
      </c>
      <c r="K2203" s="142">
        <v>106</v>
      </c>
      <c r="L2203" s="8">
        <f t="shared" si="622"/>
        <v>3139095</v>
      </c>
      <c r="M2203" s="8"/>
      <c r="N2203" s="8"/>
      <c r="O2203" s="8"/>
      <c r="P2203" s="145">
        <f t="shared" si="623"/>
        <v>3139095</v>
      </c>
      <c r="Q2203" s="8"/>
      <c r="R2203" s="142"/>
      <c r="S2203" s="8"/>
      <c r="T2203" s="8">
        <v>885</v>
      </c>
      <c r="U2203" s="8">
        <f>T2203*3547</f>
        <v>3139095</v>
      </c>
      <c r="V2203" s="8"/>
      <c r="W2203" s="8"/>
      <c r="X2203" s="8"/>
      <c r="Y2203" s="8"/>
      <c r="Z2203" s="8"/>
      <c r="AA2203" s="8"/>
      <c r="AB2203" s="8"/>
      <c r="AC2203" s="8"/>
      <c r="AD2203" s="145"/>
      <c r="AE2203" s="8"/>
      <c r="AF2203" s="35">
        <v>2025</v>
      </c>
      <c r="AG2203" s="259"/>
      <c r="AH2203" s="29">
        <v>2102</v>
      </c>
      <c r="AI2203" s="29" t="s">
        <v>155</v>
      </c>
      <c r="AJ2203" s="29" t="str">
        <f t="shared" si="617"/>
        <v>2102.</v>
      </c>
      <c r="AL2203" s="29"/>
    </row>
    <row r="2204" spans="1:38" ht="22.5" customHeight="1" x14ac:dyDescent="0.25">
      <c r="A2204" s="143" t="str">
        <f t="shared" si="614"/>
        <v>2103.</v>
      </c>
      <c r="B2204" s="71" t="s">
        <v>968</v>
      </c>
      <c r="C2204" s="52">
        <v>1990</v>
      </c>
      <c r="D2204" s="143" t="s">
        <v>3015</v>
      </c>
      <c r="E2204" s="143" t="s">
        <v>3016</v>
      </c>
      <c r="F2204" s="52">
        <v>5</v>
      </c>
      <c r="G2204" s="52">
        <v>3</v>
      </c>
      <c r="H2204" s="8">
        <v>3598.4</v>
      </c>
      <c r="I2204" s="145">
        <v>3256.5</v>
      </c>
      <c r="J2204" s="8">
        <v>3256.5</v>
      </c>
      <c r="K2204" s="142">
        <v>157</v>
      </c>
      <c r="L2204" s="8">
        <f t="shared" si="622"/>
        <v>3653410</v>
      </c>
      <c r="M2204" s="8"/>
      <c r="N2204" s="8"/>
      <c r="O2204" s="8"/>
      <c r="P2204" s="145">
        <f t="shared" si="623"/>
        <v>3653410</v>
      </c>
      <c r="Q2204" s="8"/>
      <c r="R2204" s="142"/>
      <c r="S2204" s="8"/>
      <c r="T2204" s="8">
        <v>1030</v>
      </c>
      <c r="U2204" s="8">
        <f>T2204*3547</f>
        <v>3653410</v>
      </c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35">
        <v>2025</v>
      </c>
      <c r="AG2204" s="259"/>
      <c r="AH2204" s="29">
        <v>2103</v>
      </c>
      <c r="AI2204" s="29" t="s">
        <v>155</v>
      </c>
      <c r="AJ2204" s="29" t="str">
        <f t="shared" si="617"/>
        <v>2103.</v>
      </c>
    </row>
    <row r="2205" spans="1:38" ht="22.5" customHeight="1" x14ac:dyDescent="0.25">
      <c r="A2205" s="143" t="str">
        <f t="shared" si="614"/>
        <v>2104.</v>
      </c>
      <c r="B2205" s="71" t="s">
        <v>1572</v>
      </c>
      <c r="C2205" s="52">
        <v>1992</v>
      </c>
      <c r="D2205" s="143" t="s">
        <v>3015</v>
      </c>
      <c r="E2205" s="143" t="s">
        <v>3016</v>
      </c>
      <c r="F2205" s="52">
        <v>5</v>
      </c>
      <c r="G2205" s="52">
        <v>3</v>
      </c>
      <c r="H2205" s="8">
        <v>3264.9</v>
      </c>
      <c r="I2205" s="8">
        <v>3264.9</v>
      </c>
      <c r="J2205" s="8">
        <v>3264.9</v>
      </c>
      <c r="K2205" s="142">
        <v>148</v>
      </c>
      <c r="L2205" s="8">
        <f t="shared" si="622"/>
        <v>1007487</v>
      </c>
      <c r="M2205" s="8"/>
      <c r="N2205" s="8"/>
      <c r="O2205" s="8"/>
      <c r="P2205" s="145">
        <f t="shared" si="623"/>
        <v>1007487</v>
      </c>
      <c r="Q2205" s="8">
        <v>1007487</v>
      </c>
      <c r="R2205" s="142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35">
        <v>2025</v>
      </c>
      <c r="AG2205" s="256"/>
      <c r="AH2205" s="29">
        <v>2104</v>
      </c>
      <c r="AI2205" s="29" t="s">
        <v>155</v>
      </c>
      <c r="AJ2205" s="29" t="str">
        <f t="shared" si="617"/>
        <v>2104.</v>
      </c>
      <c r="AL2205" s="30"/>
    </row>
    <row r="2206" spans="1:38" ht="22.5" customHeight="1" x14ac:dyDescent="0.25">
      <c r="A2206" s="143" t="str">
        <f t="shared" si="614"/>
        <v>2105.</v>
      </c>
      <c r="B2206" s="247" t="s">
        <v>3033</v>
      </c>
      <c r="C2206" s="52">
        <v>1965</v>
      </c>
      <c r="D2206" s="143" t="s">
        <v>3015</v>
      </c>
      <c r="E2206" s="143" t="s">
        <v>3016</v>
      </c>
      <c r="F2206" s="52">
        <v>5</v>
      </c>
      <c r="G2206" s="52">
        <v>4</v>
      </c>
      <c r="H2206" s="8">
        <v>3030.11</v>
      </c>
      <c r="I2206" s="145">
        <v>2792.3</v>
      </c>
      <c r="J2206" s="8">
        <v>2792.3</v>
      </c>
      <c r="K2206" s="142">
        <v>111</v>
      </c>
      <c r="L2206" s="8">
        <f t="shared" si="622"/>
        <v>5943170</v>
      </c>
      <c r="M2206" s="1"/>
      <c r="N2206" s="1"/>
      <c r="O2206" s="1"/>
      <c r="P2206" s="145">
        <f t="shared" si="623"/>
        <v>5943170</v>
      </c>
      <c r="Q2206" s="8"/>
      <c r="R2206" s="142"/>
      <c r="S2206" s="8"/>
      <c r="T2206" s="8">
        <v>790</v>
      </c>
      <c r="U2206" s="8">
        <f>T2206*7523</f>
        <v>5943170</v>
      </c>
      <c r="V2206" s="8"/>
      <c r="W2206" s="8"/>
      <c r="X2206" s="8"/>
      <c r="Y2206" s="8"/>
      <c r="Z2206" s="8"/>
      <c r="AA2206" s="8"/>
      <c r="AB2206" s="145"/>
      <c r="AC2206" s="145"/>
      <c r="AD2206" s="8"/>
      <c r="AE2206" s="8"/>
      <c r="AF2206" s="35">
        <v>2025</v>
      </c>
      <c r="AG2206" s="259"/>
      <c r="AH2206" s="29">
        <v>2105</v>
      </c>
      <c r="AI2206" s="29" t="s">
        <v>155</v>
      </c>
      <c r="AJ2206" s="29" t="str">
        <f t="shared" si="617"/>
        <v>2105.</v>
      </c>
      <c r="AL2206" s="30"/>
    </row>
    <row r="2207" spans="1:38" ht="22.5" customHeight="1" x14ac:dyDescent="0.25">
      <c r="A2207" s="143" t="str">
        <f t="shared" si="614"/>
        <v>2106.</v>
      </c>
      <c r="B2207" s="247" t="s">
        <v>1107</v>
      </c>
      <c r="C2207" s="52">
        <v>1978</v>
      </c>
      <c r="D2207" s="143" t="s">
        <v>3015</v>
      </c>
      <c r="E2207" s="143" t="s">
        <v>3017</v>
      </c>
      <c r="F2207" s="52">
        <v>5</v>
      </c>
      <c r="G2207" s="52">
        <v>4</v>
      </c>
      <c r="H2207" s="8">
        <v>4509.8100000000004</v>
      </c>
      <c r="I2207" s="145">
        <v>3323.41</v>
      </c>
      <c r="J2207" s="8">
        <v>1186.4000000000001</v>
      </c>
      <c r="K2207" s="142">
        <v>140</v>
      </c>
      <c r="L2207" s="8">
        <f t="shared" si="622"/>
        <v>3210900</v>
      </c>
      <c r="M2207" s="1"/>
      <c r="N2207" s="1"/>
      <c r="O2207" s="1"/>
      <c r="P2207" s="145">
        <f t="shared" si="623"/>
        <v>3210900</v>
      </c>
      <c r="Q2207" s="8">
        <v>3210900</v>
      </c>
      <c r="R2207" s="142"/>
      <c r="S2207" s="8"/>
      <c r="T2207" s="8"/>
      <c r="U2207" s="8"/>
      <c r="V2207" s="8"/>
      <c r="W2207" s="8"/>
      <c r="X2207" s="8"/>
      <c r="Y2207" s="8"/>
      <c r="Z2207" s="8"/>
      <c r="AA2207" s="8"/>
      <c r="AB2207" s="145"/>
      <c r="AC2207" s="145"/>
      <c r="AD2207" s="8"/>
      <c r="AE2207" s="8"/>
      <c r="AF2207" s="35">
        <v>2025</v>
      </c>
      <c r="AG2207" s="256"/>
      <c r="AH2207" s="29">
        <v>2106</v>
      </c>
      <c r="AI2207" s="29" t="s">
        <v>155</v>
      </c>
      <c r="AJ2207" s="29" t="str">
        <f t="shared" si="617"/>
        <v>2106.</v>
      </c>
      <c r="AL2207" s="30"/>
    </row>
    <row r="2208" spans="1:38" ht="22.5" customHeight="1" x14ac:dyDescent="0.25">
      <c r="A2208" s="143" t="str">
        <f t="shared" si="614"/>
        <v>2107.</v>
      </c>
      <c r="B2208" s="71" t="s">
        <v>142</v>
      </c>
      <c r="C2208" s="52">
        <v>1962</v>
      </c>
      <c r="D2208" s="143" t="s">
        <v>3015</v>
      </c>
      <c r="E2208" s="143" t="s">
        <v>3017</v>
      </c>
      <c r="F2208" s="52">
        <v>2</v>
      </c>
      <c r="G2208" s="52">
        <v>2</v>
      </c>
      <c r="H2208" s="8">
        <v>6733.48</v>
      </c>
      <c r="I2208" s="145">
        <v>4426.08</v>
      </c>
      <c r="J2208" s="8">
        <v>4426.08</v>
      </c>
      <c r="K2208" s="142">
        <v>189</v>
      </c>
      <c r="L2208" s="8">
        <f>Q2208+S2208+U2208+W2208+Y2208+AA2208+AD2208+AE2208</f>
        <v>5697880</v>
      </c>
      <c r="M2208" s="8"/>
      <c r="N2208" s="8"/>
      <c r="O2208" s="8"/>
      <c r="P2208" s="145">
        <f t="shared" si="623"/>
        <v>5697880</v>
      </c>
      <c r="Q2208" s="8"/>
      <c r="R2208" s="142"/>
      <c r="S2208" s="8"/>
      <c r="T2208" s="8"/>
      <c r="U2208" s="8"/>
      <c r="V2208" s="8"/>
      <c r="W2208" s="8"/>
      <c r="X2208" s="8">
        <v>1810</v>
      </c>
      <c r="Y2208" s="8">
        <f>X2208*3148</f>
        <v>5697880</v>
      </c>
      <c r="Z2208" s="8"/>
      <c r="AA2208" s="8"/>
      <c r="AB2208" s="8"/>
      <c r="AC2208" s="8"/>
      <c r="AD2208" s="8"/>
      <c r="AE2208" s="8"/>
      <c r="AF2208" s="35">
        <v>2025</v>
      </c>
      <c r="AG2208" s="38"/>
      <c r="AH2208" s="29">
        <v>2107</v>
      </c>
      <c r="AI2208" s="29" t="s">
        <v>155</v>
      </c>
      <c r="AJ2208" s="29" t="str">
        <f t="shared" si="617"/>
        <v>2107.</v>
      </c>
      <c r="AL2208" s="29"/>
    </row>
    <row r="2209" spans="1:41" ht="22.5" customHeight="1" x14ac:dyDescent="0.25">
      <c r="A2209" s="143" t="str">
        <f t="shared" si="614"/>
        <v>2108.</v>
      </c>
      <c r="B2209" s="247" t="s">
        <v>134</v>
      </c>
      <c r="C2209" s="52">
        <v>1972</v>
      </c>
      <c r="D2209" s="220" t="s">
        <v>3015</v>
      </c>
      <c r="E2209" s="143" t="s">
        <v>3017</v>
      </c>
      <c r="F2209" s="52">
        <v>5</v>
      </c>
      <c r="G2209" s="52">
        <v>6</v>
      </c>
      <c r="H2209" s="8">
        <v>4694.3599999999997</v>
      </c>
      <c r="I2209" s="145">
        <v>3519.36</v>
      </c>
      <c r="J2209" s="8">
        <v>3519.36</v>
      </c>
      <c r="K2209" s="142">
        <v>166</v>
      </c>
      <c r="L2209" s="8">
        <f t="shared" si="622"/>
        <v>5945023</v>
      </c>
      <c r="M2209" s="1"/>
      <c r="N2209" s="1"/>
      <c r="O2209" s="1"/>
      <c r="P2209" s="145">
        <f t="shared" si="623"/>
        <v>5945023</v>
      </c>
      <c r="Q2209" s="8">
        <v>2587200</v>
      </c>
      <c r="R2209" s="142"/>
      <c r="S2209" s="8"/>
      <c r="T2209" s="8"/>
      <c r="U2209" s="8"/>
      <c r="V2209" s="8"/>
      <c r="W2209" s="8"/>
      <c r="X2209" s="8">
        <v>2363</v>
      </c>
      <c r="Y2209" s="8">
        <f>X2209*1421</f>
        <v>3357823</v>
      </c>
      <c r="Z2209" s="8"/>
      <c r="AA2209" s="8"/>
      <c r="AB2209" s="145"/>
      <c r="AC2209" s="145"/>
      <c r="AD2209" s="8"/>
      <c r="AE2209" s="8"/>
      <c r="AF2209" s="35">
        <v>2025</v>
      </c>
      <c r="AG2209" s="256"/>
      <c r="AH2209" s="29">
        <v>2108</v>
      </c>
      <c r="AI2209" s="29" t="s">
        <v>155</v>
      </c>
      <c r="AJ2209" s="29" t="str">
        <f t="shared" si="617"/>
        <v>2108.</v>
      </c>
      <c r="AL2209" s="30"/>
    </row>
    <row r="2210" spans="1:41" ht="22.5" customHeight="1" x14ac:dyDescent="0.25">
      <c r="A2210" s="143" t="str">
        <f t="shared" ref="A2210:A2217" si="624">AJ2210</f>
        <v>2109.</v>
      </c>
      <c r="B2210" s="247" t="s">
        <v>139</v>
      </c>
      <c r="C2210" s="52">
        <v>1956</v>
      </c>
      <c r="D2210" s="143" t="s">
        <v>3015</v>
      </c>
      <c r="E2210" s="143" t="s">
        <v>3017</v>
      </c>
      <c r="F2210" s="52">
        <v>2</v>
      </c>
      <c r="G2210" s="52">
        <v>2</v>
      </c>
      <c r="H2210" s="8">
        <v>766.1</v>
      </c>
      <c r="I2210" s="145">
        <v>681.2</v>
      </c>
      <c r="J2210" s="8">
        <v>550.6</v>
      </c>
      <c r="K2210" s="142">
        <v>21</v>
      </c>
      <c r="L2210" s="8">
        <f t="shared" si="622"/>
        <v>1909480</v>
      </c>
      <c r="M2210" s="1"/>
      <c r="N2210" s="1"/>
      <c r="O2210" s="1"/>
      <c r="P2210" s="145">
        <f t="shared" si="623"/>
        <v>1909480</v>
      </c>
      <c r="Q2210" s="8">
        <f>1299520+609960</f>
        <v>1909480</v>
      </c>
      <c r="R2210" s="142"/>
      <c r="S2210" s="8"/>
      <c r="T2210" s="8"/>
      <c r="U2210" s="8"/>
      <c r="V2210" s="8"/>
      <c r="W2210" s="8"/>
      <c r="X2210" s="8"/>
      <c r="Y2210" s="8"/>
      <c r="Z2210" s="8"/>
      <c r="AA2210" s="8"/>
      <c r="AB2210" s="145"/>
      <c r="AC2210" s="145"/>
      <c r="AD2210" s="145"/>
      <c r="AE2210" s="8"/>
      <c r="AF2210" s="35">
        <v>2025</v>
      </c>
      <c r="AG2210" s="256"/>
      <c r="AH2210" s="29">
        <v>2109</v>
      </c>
      <c r="AI2210" s="29" t="s">
        <v>155</v>
      </c>
      <c r="AJ2210" s="29" t="str">
        <f t="shared" ref="AJ2210:AJ2217" si="625">CONCATENATE(AH2210,AI2210)</f>
        <v>2109.</v>
      </c>
      <c r="AL2210" s="30"/>
    </row>
    <row r="2211" spans="1:41" ht="22.5" customHeight="1" x14ac:dyDescent="0.25">
      <c r="A2211" s="143" t="str">
        <f t="shared" si="624"/>
        <v>2110.</v>
      </c>
      <c r="B2211" s="71" t="s">
        <v>1576</v>
      </c>
      <c r="C2211" s="52">
        <v>1960</v>
      </c>
      <c r="D2211" s="143" t="s">
        <v>3015</v>
      </c>
      <c r="E2211" s="143" t="s">
        <v>3017</v>
      </c>
      <c r="F2211" s="52">
        <v>2</v>
      </c>
      <c r="G2211" s="52">
        <v>2</v>
      </c>
      <c r="H2211" s="145">
        <v>986.22</v>
      </c>
      <c r="I2211" s="145">
        <v>559.12</v>
      </c>
      <c r="J2211" s="145">
        <v>559.12</v>
      </c>
      <c r="K2211" s="3">
        <v>20</v>
      </c>
      <c r="L2211" s="8">
        <f t="shared" si="622"/>
        <v>1161446</v>
      </c>
      <c r="M2211" s="8"/>
      <c r="N2211" s="8"/>
      <c r="O2211" s="8"/>
      <c r="P2211" s="145">
        <f t="shared" si="623"/>
        <v>1161446</v>
      </c>
      <c r="Q2211" s="8">
        <v>1161446</v>
      </c>
      <c r="R2211" s="142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35">
        <v>2025</v>
      </c>
      <c r="AG2211" s="259"/>
      <c r="AH2211" s="29">
        <v>2110</v>
      </c>
      <c r="AI2211" s="29" t="s">
        <v>155</v>
      </c>
      <c r="AJ2211" s="29" t="str">
        <f t="shared" si="625"/>
        <v>2110.</v>
      </c>
    </row>
    <row r="2212" spans="1:41" ht="22.5" customHeight="1" x14ac:dyDescent="0.25">
      <c r="A2212" s="143" t="str">
        <f t="shared" si="624"/>
        <v>2111.</v>
      </c>
      <c r="B2212" s="247" t="s">
        <v>125</v>
      </c>
      <c r="C2212" s="52">
        <v>1976</v>
      </c>
      <c r="D2212" s="143" t="s">
        <v>3015</v>
      </c>
      <c r="E2212" s="143" t="s">
        <v>3017</v>
      </c>
      <c r="F2212" s="52">
        <v>2</v>
      </c>
      <c r="G2212" s="52">
        <v>2</v>
      </c>
      <c r="H2212" s="8">
        <v>1327</v>
      </c>
      <c r="I2212" s="145">
        <v>750.2</v>
      </c>
      <c r="J2212" s="8">
        <v>750.2</v>
      </c>
      <c r="K2212" s="142">
        <v>30</v>
      </c>
      <c r="L2212" s="8">
        <f t="shared" ref="L2212" si="626">Q2212+S2212+U2212+W2212+Y2212+AA2212+AD2212+AE2212</f>
        <v>360108</v>
      </c>
      <c r="M2212" s="1"/>
      <c r="N2212" s="1"/>
      <c r="O2212" s="1"/>
      <c r="P2212" s="145">
        <f t="shared" ref="P2212" si="627">L2212</f>
        <v>360108</v>
      </c>
      <c r="Q2212" s="8">
        <v>360108</v>
      </c>
      <c r="R2212" s="142"/>
      <c r="S2212" s="8"/>
      <c r="T2212" s="8"/>
      <c r="U2212" s="8"/>
      <c r="V2212" s="8"/>
      <c r="W2212" s="8"/>
      <c r="X2212" s="8"/>
      <c r="Y2212" s="8"/>
      <c r="Z2212" s="8"/>
      <c r="AA2212" s="8"/>
      <c r="AB2212" s="145"/>
      <c r="AC2212" s="145"/>
      <c r="AD2212" s="8"/>
      <c r="AE2212" s="8"/>
      <c r="AF2212" s="35">
        <v>2025</v>
      </c>
      <c r="AG2212" s="256"/>
      <c r="AH2212" s="29">
        <v>2111</v>
      </c>
      <c r="AI2212" s="29" t="s">
        <v>155</v>
      </c>
      <c r="AJ2212" s="29" t="str">
        <f t="shared" si="625"/>
        <v>2111.</v>
      </c>
      <c r="AL2212" s="30"/>
    </row>
    <row r="2213" spans="1:41" ht="22.5" customHeight="1" x14ac:dyDescent="0.25">
      <c r="A2213" s="143" t="str">
        <f t="shared" si="624"/>
        <v>2112.</v>
      </c>
      <c r="B2213" s="71" t="s">
        <v>972</v>
      </c>
      <c r="C2213" s="52">
        <v>1999</v>
      </c>
      <c r="D2213" s="143" t="s">
        <v>3015</v>
      </c>
      <c r="E2213" s="143" t="s">
        <v>3017</v>
      </c>
      <c r="F2213" s="52">
        <v>5</v>
      </c>
      <c r="G2213" s="52">
        <v>3</v>
      </c>
      <c r="H2213" s="8">
        <v>2519.9</v>
      </c>
      <c r="I2213" s="145">
        <v>2426.5</v>
      </c>
      <c r="J2213" s="8">
        <v>2426.5</v>
      </c>
      <c r="K2213" s="142">
        <v>127</v>
      </c>
      <c r="L2213" s="8">
        <f>Q2213+S2213+U2213+W2213+Y2213+AA2213+AD2213+AE2213</f>
        <v>622362</v>
      </c>
      <c r="M2213" s="8"/>
      <c r="N2213" s="8"/>
      <c r="O2213" s="8"/>
      <c r="P2213" s="145">
        <f>L2213</f>
        <v>622362</v>
      </c>
      <c r="Q2213" s="8">
        <v>622362</v>
      </c>
      <c r="R2213" s="142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35">
        <v>2025</v>
      </c>
      <c r="AG2213" s="259"/>
      <c r="AH2213" s="29">
        <v>2112</v>
      </c>
      <c r="AI2213" s="29" t="s">
        <v>155</v>
      </c>
      <c r="AJ2213" s="29" t="str">
        <f t="shared" si="625"/>
        <v>2112.</v>
      </c>
    </row>
    <row r="2214" spans="1:41" ht="22.5" customHeight="1" x14ac:dyDescent="0.25">
      <c r="A2214" s="143" t="str">
        <f t="shared" si="624"/>
        <v>2113.</v>
      </c>
      <c r="B2214" s="71" t="s">
        <v>127</v>
      </c>
      <c r="C2214" s="52">
        <v>1960</v>
      </c>
      <c r="D2214" s="220" t="s">
        <v>3015</v>
      </c>
      <c r="E2214" s="143" t="s">
        <v>3017</v>
      </c>
      <c r="F2214" s="52">
        <v>2</v>
      </c>
      <c r="G2214" s="52">
        <v>1</v>
      </c>
      <c r="H2214" s="8">
        <v>335.4</v>
      </c>
      <c r="I2214" s="145">
        <v>305.5</v>
      </c>
      <c r="J2214" s="8">
        <v>235.9</v>
      </c>
      <c r="K2214" s="142">
        <v>12</v>
      </c>
      <c r="L2214" s="8">
        <f>Q2214+S2214+U2214+W2214+Y2214+AA2214+AD2214+AE2214</f>
        <v>3138556</v>
      </c>
      <c r="M2214" s="8"/>
      <c r="N2214" s="8"/>
      <c r="O2214" s="8"/>
      <c r="P2214" s="145">
        <f>L2214</f>
        <v>3138556</v>
      </c>
      <c r="Q2214" s="8"/>
      <c r="R2214" s="142"/>
      <c r="S2214" s="8"/>
      <c r="T2214" s="8"/>
      <c r="U2214" s="8"/>
      <c r="V2214" s="8"/>
      <c r="W2214" s="8"/>
      <c r="X2214" s="8">
        <v>997</v>
      </c>
      <c r="Y2214" s="8">
        <f>X2214*3148</f>
        <v>3138556</v>
      </c>
      <c r="Z2214" s="8"/>
      <c r="AA2214" s="8"/>
      <c r="AB2214" s="8"/>
      <c r="AC2214" s="8"/>
      <c r="AD2214" s="8"/>
      <c r="AE2214" s="8"/>
      <c r="AF2214" s="35">
        <v>2025</v>
      </c>
      <c r="AG2214" s="256"/>
      <c r="AH2214" s="29">
        <v>2113</v>
      </c>
      <c r="AI2214" s="29" t="s">
        <v>155</v>
      </c>
      <c r="AJ2214" s="29" t="str">
        <f t="shared" si="625"/>
        <v>2113.</v>
      </c>
      <c r="AL2214" s="29"/>
    </row>
    <row r="2215" spans="1:41" ht="22.5" customHeight="1" x14ac:dyDescent="0.25">
      <c r="A2215" s="143" t="str">
        <f t="shared" si="624"/>
        <v>2114.</v>
      </c>
      <c r="B2215" s="71" t="s">
        <v>1587</v>
      </c>
      <c r="C2215" s="52">
        <v>1959</v>
      </c>
      <c r="D2215" s="143" t="s">
        <v>3015</v>
      </c>
      <c r="E2215" s="143" t="s">
        <v>3017</v>
      </c>
      <c r="F2215" s="52">
        <v>2</v>
      </c>
      <c r="G2215" s="52">
        <v>1</v>
      </c>
      <c r="H2215" s="145">
        <v>335.2</v>
      </c>
      <c r="I2215" s="145">
        <v>306.3</v>
      </c>
      <c r="J2215" s="145">
        <v>306.3</v>
      </c>
      <c r="K2215" s="3">
        <v>24</v>
      </c>
      <c r="L2215" s="8">
        <f>Q2215+S2215+U2215+W2215+Y2215+AA2215+AD2215+AE2215</f>
        <v>2896355</v>
      </c>
      <c r="M2215" s="8"/>
      <c r="N2215" s="8"/>
      <c r="O2215" s="8"/>
      <c r="P2215" s="145">
        <f>L2215</f>
        <v>2896355</v>
      </c>
      <c r="Q2215" s="8"/>
      <c r="R2215" s="142"/>
      <c r="S2215" s="8"/>
      <c r="T2215" s="8">
        <v>385</v>
      </c>
      <c r="U2215" s="8">
        <f>T2215*7523</f>
        <v>2896355</v>
      </c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35">
        <v>2025</v>
      </c>
      <c r="AG2215" s="259"/>
      <c r="AH2215" s="29">
        <v>2114</v>
      </c>
      <c r="AI2215" s="29" t="s">
        <v>155</v>
      </c>
      <c r="AJ2215" s="29" t="str">
        <f t="shared" si="625"/>
        <v>2114.</v>
      </c>
    </row>
    <row r="2216" spans="1:41" s="28" customFormat="1" ht="22.5" customHeight="1" x14ac:dyDescent="0.25">
      <c r="A2216" s="143" t="str">
        <f t="shared" si="624"/>
        <v>2115.</v>
      </c>
      <c r="B2216" s="86" t="s">
        <v>1903</v>
      </c>
      <c r="C2216" s="143">
        <v>1950</v>
      </c>
      <c r="D2216" s="143" t="s">
        <v>3015</v>
      </c>
      <c r="E2216" s="143" t="s">
        <v>3017</v>
      </c>
      <c r="F2216" s="143">
        <v>2</v>
      </c>
      <c r="G2216" s="143">
        <v>2</v>
      </c>
      <c r="H2216" s="8">
        <v>1152.2</v>
      </c>
      <c r="I2216" s="8">
        <v>666.3</v>
      </c>
      <c r="J2216" s="8">
        <v>422.1</v>
      </c>
      <c r="K2216" s="142">
        <v>39</v>
      </c>
      <c r="L2216" s="8">
        <f t="shared" ref="L2216" si="628">Q2216+S2216+U2216+W2216+Y2216+AA2216+AD2216+AE2216</f>
        <v>649760</v>
      </c>
      <c r="M2216" s="8"/>
      <c r="N2216" s="8"/>
      <c r="O2216" s="8"/>
      <c r="P2216" s="145">
        <f t="shared" ref="P2216" si="629">L2216</f>
        <v>649760</v>
      </c>
      <c r="Q2216" s="8">
        <v>649760</v>
      </c>
      <c r="R2216" s="142"/>
      <c r="S2216" s="8"/>
      <c r="T2216" s="8"/>
      <c r="U2216" s="8"/>
      <c r="V2216" s="8"/>
      <c r="W2216" s="8"/>
      <c r="X2216" s="8"/>
      <c r="Y2216" s="8"/>
      <c r="Z2216" s="8"/>
      <c r="AA2216" s="8"/>
      <c r="AB2216" s="145"/>
      <c r="AC2216" s="145"/>
      <c r="AD2216" s="8"/>
      <c r="AE2216" s="192"/>
      <c r="AF2216" s="35">
        <v>2025</v>
      </c>
      <c r="AG2216" s="246"/>
      <c r="AH2216" s="29">
        <v>2115</v>
      </c>
      <c r="AI2216" s="29" t="s">
        <v>155</v>
      </c>
      <c r="AJ2216" s="29" t="str">
        <f t="shared" si="625"/>
        <v>2115.</v>
      </c>
      <c r="AK2216" s="106"/>
      <c r="AL2216" s="193"/>
      <c r="AO2216" s="44"/>
    </row>
    <row r="2217" spans="1:41" s="28" customFormat="1" ht="21.75" customHeight="1" x14ac:dyDescent="0.25">
      <c r="A2217" s="143" t="str">
        <f t="shared" si="624"/>
        <v>2116.</v>
      </c>
      <c r="B2217" s="154" t="s">
        <v>2996</v>
      </c>
      <c r="C2217" s="143">
        <v>1975</v>
      </c>
      <c r="D2217" s="143" t="s">
        <v>3015</v>
      </c>
      <c r="E2217" s="143" t="s">
        <v>3016</v>
      </c>
      <c r="F2217" s="52">
        <v>5</v>
      </c>
      <c r="G2217" s="52">
        <v>4</v>
      </c>
      <c r="H2217" s="8">
        <v>3659.6</v>
      </c>
      <c r="I2217" s="145">
        <v>3348.1</v>
      </c>
      <c r="J2217" s="8">
        <v>3348.1</v>
      </c>
      <c r="K2217" s="142">
        <v>176</v>
      </c>
      <c r="L2217" s="8">
        <f>Q2217+S2217+U2217+W2217+Y2217+AA2217+AD2217+AE2217</f>
        <v>2430194.2000000002</v>
      </c>
      <c r="M2217" s="1"/>
      <c r="N2217" s="1"/>
      <c r="O2217" s="1"/>
      <c r="P2217" s="145">
        <f>L2217</f>
        <v>2430194.2000000002</v>
      </c>
      <c r="Q2217" s="8"/>
      <c r="R2217" s="142"/>
      <c r="S2217" s="8"/>
      <c r="T2217" s="8"/>
      <c r="U2217" s="8"/>
      <c r="V2217" s="8"/>
      <c r="W2217" s="8"/>
      <c r="X2217" s="8">
        <v>1710.2</v>
      </c>
      <c r="Y2217" s="8">
        <f>X2217*1421</f>
        <v>2430194.2000000002</v>
      </c>
      <c r="Z2217" s="8"/>
      <c r="AA2217" s="8"/>
      <c r="AB2217" s="145"/>
      <c r="AC2217" s="145"/>
      <c r="AD2217" s="8"/>
      <c r="AE2217" s="192"/>
      <c r="AF2217" s="35">
        <v>2025</v>
      </c>
      <c r="AG2217" s="256"/>
      <c r="AH2217" s="29">
        <v>2116</v>
      </c>
      <c r="AI2217" s="29" t="s">
        <v>155</v>
      </c>
      <c r="AJ2217" s="29" t="str">
        <f t="shared" si="625"/>
        <v>2116.</v>
      </c>
      <c r="AK2217" s="106"/>
      <c r="AL2217" s="193"/>
      <c r="AO2217" s="44"/>
    </row>
    <row r="2218" spans="1:41" ht="22.5" customHeight="1" x14ac:dyDescent="0.25">
      <c r="A2218" s="143" t="str">
        <f t="shared" ref="A2218:A2415" si="630">AJ2218</f>
        <v/>
      </c>
      <c r="B2218" s="74" t="s">
        <v>144</v>
      </c>
      <c r="C2218" s="52"/>
      <c r="D2218" s="220"/>
      <c r="E2218" s="143"/>
      <c r="F2218" s="52"/>
      <c r="G2218" s="52"/>
      <c r="H2218" s="11">
        <f>H2219+H2225+H2229</f>
        <v>40868.850000000006</v>
      </c>
      <c r="I2218" s="11">
        <f>I2219+I2225+I2229</f>
        <v>36565.519999999997</v>
      </c>
      <c r="J2218" s="11">
        <f>J2219+J2225+J2229</f>
        <v>36303.120000000003</v>
      </c>
      <c r="K2218" s="204">
        <f>K2219+K2225+K2229</f>
        <v>1422</v>
      </c>
      <c r="L2218" s="11">
        <f>L2219+L2225+L2229</f>
        <v>55191583.200000003</v>
      </c>
      <c r="M2218" s="11"/>
      <c r="N2218" s="11"/>
      <c r="O2218" s="11"/>
      <c r="P2218" s="11">
        <f>L2218</f>
        <v>55191583.200000003</v>
      </c>
      <c r="Q2218" s="11">
        <v>8902903</v>
      </c>
      <c r="R2218" s="204"/>
      <c r="S2218" s="11"/>
      <c r="T2218" s="11">
        <f>T2219+T2225+T2229</f>
        <v>7354.5</v>
      </c>
      <c r="U2218" s="11">
        <f>U2219+U2225+U2229</f>
        <v>37002519.5</v>
      </c>
      <c r="V2218" s="11"/>
      <c r="W2218" s="11"/>
      <c r="X2218" s="11">
        <f>X2219+X2225+X2229</f>
        <v>2397</v>
      </c>
      <c r="Y2218" s="11">
        <f>Y2219+Y2225+Y2229</f>
        <v>7848344</v>
      </c>
      <c r="Z2218" s="11">
        <f>Z2219+Z2225+Z2229</f>
        <v>537.1</v>
      </c>
      <c r="AA2218" s="11">
        <f>AA2219+AA2225+AA2229</f>
        <v>1437816.7</v>
      </c>
      <c r="AB2218" s="11"/>
      <c r="AC2218" s="11"/>
      <c r="AD2218" s="11"/>
      <c r="AE2218" s="11"/>
      <c r="AF2218" s="12"/>
      <c r="AG2218" s="259"/>
      <c r="AJ2218" s="29" t="str">
        <f>CONCATENATE(AH2218,AI2218)</f>
        <v/>
      </c>
      <c r="AK2218" s="29"/>
      <c r="AL2218" s="29"/>
    </row>
    <row r="2219" spans="1:41" ht="22.5" customHeight="1" x14ac:dyDescent="0.25">
      <c r="A2219" s="143" t="str">
        <f t="shared" si="630"/>
        <v/>
      </c>
      <c r="B2219" s="74" t="s">
        <v>1213</v>
      </c>
      <c r="C2219" s="52"/>
      <c r="D2219" s="220"/>
      <c r="E2219" s="143"/>
      <c r="F2219" s="52"/>
      <c r="G2219" s="52"/>
      <c r="H2219" s="1">
        <f>SUM(H2220:H2224)</f>
        <v>5984.4</v>
      </c>
      <c r="I2219" s="1">
        <f>SUM(I2220:I2224)</f>
        <v>5373.8</v>
      </c>
      <c r="J2219" s="1">
        <f>SUM(J2220:J2224)</f>
        <v>5373.8</v>
      </c>
      <c r="K2219" s="46">
        <f>SUM(K2220:K2224)</f>
        <v>230</v>
      </c>
      <c r="L2219" s="1">
        <f>SUM(L2220:L2224)</f>
        <v>1349040</v>
      </c>
      <c r="M2219" s="1"/>
      <c r="N2219" s="1"/>
      <c r="O2219" s="1"/>
      <c r="P2219" s="1">
        <f>L2219</f>
        <v>1349040</v>
      </c>
      <c r="Q2219" s="1">
        <f t="shared" ref="Q2219" si="631">SUM(Q2220:Q2224)</f>
        <v>1349040</v>
      </c>
      <c r="R2219" s="46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2"/>
      <c r="AG2219" s="255"/>
      <c r="AJ2219" s="29" t="str">
        <f>CONCATENATE(AH2219,AI2219)</f>
        <v/>
      </c>
      <c r="AK2219" s="29"/>
      <c r="AL2219" s="29"/>
    </row>
    <row r="2220" spans="1:41" ht="22.5" customHeight="1" x14ac:dyDescent="0.25">
      <c r="A2220" s="143" t="str">
        <f t="shared" si="630"/>
        <v>2117.</v>
      </c>
      <c r="B2220" s="247" t="s">
        <v>987</v>
      </c>
      <c r="C2220" s="52">
        <v>1980</v>
      </c>
      <c r="D2220" s="220" t="s">
        <v>3015</v>
      </c>
      <c r="E2220" s="143" t="s">
        <v>3017</v>
      </c>
      <c r="F2220" s="52">
        <v>3</v>
      </c>
      <c r="G2220" s="52">
        <v>2</v>
      </c>
      <c r="H2220" s="145">
        <v>1348.1</v>
      </c>
      <c r="I2220" s="145">
        <v>1188.0999999999999</v>
      </c>
      <c r="J2220" s="145">
        <v>1188.0999999999999</v>
      </c>
      <c r="K2220" s="3">
        <v>42</v>
      </c>
      <c r="L2220" s="145">
        <f t="shared" ref="L2220:L2222" si="632">Q2220+S2220+U2220+W2220+Y2220+AA2220+AD2220+AE2220</f>
        <v>277200</v>
      </c>
      <c r="M2220" s="1"/>
      <c r="N2220" s="1"/>
      <c r="O2220" s="1"/>
      <c r="P2220" s="145">
        <f t="shared" ref="P2220:P2222" si="633">L2220</f>
        <v>277200</v>
      </c>
      <c r="Q2220" s="145">
        <v>277200</v>
      </c>
      <c r="R2220" s="3"/>
      <c r="S2220" s="145"/>
      <c r="T2220" s="145"/>
      <c r="U2220" s="145"/>
      <c r="V2220" s="145"/>
      <c r="W2220" s="145"/>
      <c r="X2220" s="145"/>
      <c r="Y2220" s="145"/>
      <c r="Z2220" s="145"/>
      <c r="AA2220" s="145"/>
      <c r="AB2220" s="145"/>
      <c r="AC2220" s="145"/>
      <c r="AD2220" s="145"/>
      <c r="AE2220" s="145"/>
      <c r="AF2220" s="35">
        <v>2025</v>
      </c>
      <c r="AG2220" s="255"/>
      <c r="AH2220" s="29">
        <v>2117</v>
      </c>
      <c r="AI2220" s="29" t="s">
        <v>155</v>
      </c>
      <c r="AJ2220" s="29" t="str">
        <f>CONCATENATE(AH2220,AI2220)</f>
        <v>2117.</v>
      </c>
      <c r="AL2220" s="29"/>
    </row>
    <row r="2221" spans="1:41" ht="22.5" customHeight="1" x14ac:dyDescent="0.25">
      <c r="A2221" s="143" t="str">
        <f t="shared" si="630"/>
        <v>2118.</v>
      </c>
      <c r="B2221" s="247" t="s">
        <v>988</v>
      </c>
      <c r="C2221" s="52">
        <v>1980</v>
      </c>
      <c r="D2221" s="220" t="s">
        <v>3015</v>
      </c>
      <c r="E2221" s="143" t="s">
        <v>3017</v>
      </c>
      <c r="F2221" s="52">
        <v>3</v>
      </c>
      <c r="G2221" s="52">
        <v>2</v>
      </c>
      <c r="H2221" s="145">
        <v>1359.2</v>
      </c>
      <c r="I2221" s="145">
        <v>1199.2</v>
      </c>
      <c r="J2221" s="145">
        <v>1199.2</v>
      </c>
      <c r="K2221" s="3">
        <v>45</v>
      </c>
      <c r="L2221" s="145">
        <f t="shared" si="632"/>
        <v>277200</v>
      </c>
      <c r="M2221" s="1"/>
      <c r="N2221" s="1"/>
      <c r="O2221" s="1"/>
      <c r="P2221" s="145">
        <f t="shared" si="633"/>
        <v>277200</v>
      </c>
      <c r="Q2221" s="145">
        <v>277200</v>
      </c>
      <c r="R2221" s="3"/>
      <c r="S2221" s="145"/>
      <c r="T2221" s="145"/>
      <c r="U2221" s="145"/>
      <c r="V2221" s="145"/>
      <c r="W2221" s="145"/>
      <c r="X2221" s="145"/>
      <c r="Y2221" s="145"/>
      <c r="Z2221" s="145"/>
      <c r="AA2221" s="145"/>
      <c r="AB2221" s="145"/>
      <c r="AC2221" s="145"/>
      <c r="AD2221" s="145"/>
      <c r="AE2221" s="145"/>
      <c r="AF2221" s="35">
        <v>2025</v>
      </c>
      <c r="AG2221" s="255"/>
      <c r="AH2221" s="29">
        <v>2118</v>
      </c>
      <c r="AI2221" s="29" t="s">
        <v>155</v>
      </c>
      <c r="AJ2221" s="29" t="str">
        <f t="shared" ref="AJ2221:AJ2224" si="634">CONCATENATE(AH2221,AI2221)</f>
        <v>2118.</v>
      </c>
      <c r="AL2221" s="29"/>
    </row>
    <row r="2222" spans="1:41" ht="22.5" customHeight="1" x14ac:dyDescent="0.25">
      <c r="A2222" s="143" t="str">
        <f t="shared" si="630"/>
        <v>2119.</v>
      </c>
      <c r="B2222" s="71" t="s">
        <v>1302</v>
      </c>
      <c r="C2222" s="52">
        <v>1982</v>
      </c>
      <c r="D2222" s="220" t="s">
        <v>3015</v>
      </c>
      <c r="E2222" s="143" t="s">
        <v>3016</v>
      </c>
      <c r="F2222" s="52">
        <v>3</v>
      </c>
      <c r="G2222" s="52">
        <v>3</v>
      </c>
      <c r="H2222" s="4">
        <v>1451.2</v>
      </c>
      <c r="I2222" s="4">
        <v>1291.2</v>
      </c>
      <c r="J2222" s="4">
        <v>1291.2</v>
      </c>
      <c r="K2222" s="5">
        <v>57</v>
      </c>
      <c r="L2222" s="145">
        <f t="shared" si="632"/>
        <v>323400</v>
      </c>
      <c r="M2222" s="1"/>
      <c r="N2222" s="1"/>
      <c r="O2222" s="1"/>
      <c r="P2222" s="145">
        <f t="shared" si="633"/>
        <v>323400</v>
      </c>
      <c r="Q2222" s="145">
        <v>323400</v>
      </c>
      <c r="R2222" s="3"/>
      <c r="S2222" s="145"/>
      <c r="T2222" s="145"/>
      <c r="U2222" s="145"/>
      <c r="V2222" s="145"/>
      <c r="W2222" s="145"/>
      <c r="X2222" s="145"/>
      <c r="Y2222" s="145"/>
      <c r="Z2222" s="145"/>
      <c r="AA2222" s="145"/>
      <c r="AB2222" s="145"/>
      <c r="AC2222" s="145"/>
      <c r="AD2222" s="145"/>
      <c r="AE2222" s="145"/>
      <c r="AF2222" s="35">
        <v>2025</v>
      </c>
      <c r="AG2222" s="256"/>
      <c r="AH2222" s="29">
        <v>2119</v>
      </c>
      <c r="AI2222" s="29" t="s">
        <v>155</v>
      </c>
      <c r="AJ2222" s="29" t="str">
        <f t="shared" si="634"/>
        <v>2119.</v>
      </c>
      <c r="AK2222" s="49"/>
      <c r="AL2222" s="29"/>
    </row>
    <row r="2223" spans="1:41" ht="22.5" customHeight="1" x14ac:dyDescent="0.25">
      <c r="A2223" s="143" t="str">
        <f t="shared" si="630"/>
        <v>2120.</v>
      </c>
      <c r="B2223" s="71" t="s">
        <v>1297</v>
      </c>
      <c r="C2223" s="52">
        <v>1990</v>
      </c>
      <c r="D2223" s="220" t="s">
        <v>3015</v>
      </c>
      <c r="E2223" s="143" t="s">
        <v>3016</v>
      </c>
      <c r="F2223" s="52">
        <v>3</v>
      </c>
      <c r="G2223" s="52">
        <v>2</v>
      </c>
      <c r="H2223" s="4">
        <v>917</v>
      </c>
      <c r="I2223" s="4">
        <v>829.6</v>
      </c>
      <c r="J2223" s="4">
        <v>829.6</v>
      </c>
      <c r="K2223" s="5">
        <v>42</v>
      </c>
      <c r="L2223" s="145">
        <f>Q2223+S2223+U2223+W2223+Y2223+AA2223+AD2223+AE2223</f>
        <v>286440</v>
      </c>
      <c r="M2223" s="1"/>
      <c r="N2223" s="1"/>
      <c r="O2223" s="1"/>
      <c r="P2223" s="145">
        <f t="shared" ref="P2223:P2228" si="635">L2223</f>
        <v>286440</v>
      </c>
      <c r="Q2223" s="145">
        <v>286440</v>
      </c>
      <c r="R2223" s="3"/>
      <c r="S2223" s="145"/>
      <c r="T2223" s="145"/>
      <c r="U2223" s="145"/>
      <c r="V2223" s="145"/>
      <c r="W2223" s="145"/>
      <c r="X2223" s="145"/>
      <c r="Y2223" s="145"/>
      <c r="Z2223" s="145"/>
      <c r="AA2223" s="145"/>
      <c r="AB2223" s="145"/>
      <c r="AC2223" s="145"/>
      <c r="AD2223" s="145"/>
      <c r="AE2223" s="145"/>
      <c r="AF2223" s="35">
        <v>2025</v>
      </c>
      <c r="AG2223" s="256"/>
      <c r="AH2223" s="29">
        <v>2120</v>
      </c>
      <c r="AI2223" s="29" t="s">
        <v>155</v>
      </c>
      <c r="AJ2223" s="29" t="str">
        <f t="shared" si="634"/>
        <v>2120.</v>
      </c>
      <c r="AL2223" s="29"/>
    </row>
    <row r="2224" spans="1:41" ht="22.5" customHeight="1" x14ac:dyDescent="0.25">
      <c r="A2224" s="143" t="str">
        <f t="shared" si="630"/>
        <v>2121.</v>
      </c>
      <c r="B2224" s="71" t="s">
        <v>1295</v>
      </c>
      <c r="C2224" s="52">
        <v>1991</v>
      </c>
      <c r="D2224" s="220" t="s">
        <v>3015</v>
      </c>
      <c r="E2224" s="143" t="s">
        <v>3017</v>
      </c>
      <c r="F2224" s="52">
        <v>2</v>
      </c>
      <c r="G2224" s="52">
        <v>3</v>
      </c>
      <c r="H2224" s="145">
        <v>908.9</v>
      </c>
      <c r="I2224" s="145">
        <v>865.7</v>
      </c>
      <c r="J2224" s="145">
        <v>865.7</v>
      </c>
      <c r="K2224" s="3">
        <v>44</v>
      </c>
      <c r="L2224" s="145">
        <f>Q2224+S2224+U2224+W2224+Y2224+AA2224+AD2224+AE2224</f>
        <v>184800</v>
      </c>
      <c r="M2224" s="1"/>
      <c r="N2224" s="1"/>
      <c r="O2224" s="1"/>
      <c r="P2224" s="145">
        <f t="shared" si="635"/>
        <v>184800</v>
      </c>
      <c r="Q2224" s="145">
        <v>184800</v>
      </c>
      <c r="R2224" s="3"/>
      <c r="S2224" s="145"/>
      <c r="T2224" s="145"/>
      <c r="U2224" s="145"/>
      <c r="V2224" s="145"/>
      <c r="W2224" s="145"/>
      <c r="X2224" s="145"/>
      <c r="Y2224" s="145"/>
      <c r="Z2224" s="145"/>
      <c r="AA2224" s="145"/>
      <c r="AB2224" s="145"/>
      <c r="AC2224" s="145"/>
      <c r="AD2224" s="145"/>
      <c r="AE2224" s="145"/>
      <c r="AF2224" s="35">
        <v>2025</v>
      </c>
      <c r="AG2224" s="256"/>
      <c r="AH2224" s="29">
        <v>2121</v>
      </c>
      <c r="AI2224" s="29" t="s">
        <v>155</v>
      </c>
      <c r="AJ2224" s="29" t="str">
        <f t="shared" si="634"/>
        <v>2121.</v>
      </c>
      <c r="AL2224" s="29"/>
    </row>
    <row r="2225" spans="1:38" s="65" customFormat="1" ht="22.5" customHeight="1" x14ac:dyDescent="0.25">
      <c r="A2225" s="146"/>
      <c r="B2225" s="74" t="s">
        <v>1214</v>
      </c>
      <c r="C2225" s="52"/>
      <c r="D2225" s="220"/>
      <c r="E2225" s="143"/>
      <c r="F2225" s="52"/>
      <c r="G2225" s="52"/>
      <c r="H2225" s="1">
        <f>SUM(H2226:H2228)</f>
        <v>3197.1</v>
      </c>
      <c r="I2225" s="1">
        <f t="shared" ref="I2225:K2225" si="636">SUM(I2226:I2228)</f>
        <v>3011.3</v>
      </c>
      <c r="J2225" s="1">
        <f t="shared" si="636"/>
        <v>3011.3</v>
      </c>
      <c r="K2225" s="46">
        <f t="shared" si="636"/>
        <v>112</v>
      </c>
      <c r="L2225" s="1">
        <f>SUM(L2226:L2228)</f>
        <v>913108</v>
      </c>
      <c r="M2225" s="1"/>
      <c r="N2225" s="1"/>
      <c r="O2225" s="1"/>
      <c r="P2225" s="1">
        <f>L2225</f>
        <v>913108</v>
      </c>
      <c r="Q2225" s="1">
        <f t="shared" ref="Q2225" si="637">SUM(Q2226:Q2228)</f>
        <v>645408</v>
      </c>
      <c r="R2225" s="46"/>
      <c r="S2225" s="1"/>
      <c r="T2225" s="1"/>
      <c r="U2225" s="1"/>
      <c r="V2225" s="1"/>
      <c r="W2225" s="1"/>
      <c r="X2225" s="1"/>
      <c r="Y2225" s="1"/>
      <c r="Z2225" s="1">
        <f t="shared" ref="Z2225:AA2225" si="638">SUM(Z2226:Z2228)</f>
        <v>100</v>
      </c>
      <c r="AA2225" s="1">
        <f t="shared" si="638"/>
        <v>267700</v>
      </c>
      <c r="AB2225" s="1"/>
      <c r="AC2225" s="1"/>
      <c r="AD2225" s="1"/>
      <c r="AE2225" s="1"/>
      <c r="AF2225" s="198"/>
      <c r="AG2225" s="259"/>
      <c r="AK2225" s="148"/>
    </row>
    <row r="2226" spans="1:38" ht="22.5" customHeight="1" x14ac:dyDescent="0.25">
      <c r="A2226" s="143" t="str">
        <f>AJ2226</f>
        <v>2122.</v>
      </c>
      <c r="B2226" s="71" t="s">
        <v>3077</v>
      </c>
      <c r="C2226" s="52">
        <v>1987</v>
      </c>
      <c r="D2226" s="220" t="s">
        <v>3015</v>
      </c>
      <c r="E2226" s="143" t="s">
        <v>3017</v>
      </c>
      <c r="F2226" s="52">
        <v>3</v>
      </c>
      <c r="G2226" s="52">
        <v>2</v>
      </c>
      <c r="H2226" s="4">
        <v>1383.3</v>
      </c>
      <c r="I2226" s="4">
        <v>1289.3</v>
      </c>
      <c r="J2226" s="4">
        <v>1289.3</v>
      </c>
      <c r="K2226" s="5">
        <v>54</v>
      </c>
      <c r="L2226" s="145">
        <f>Q2226+S2226+U2226+W2226+Y2226+AA2226+AD2226+AE2226</f>
        <v>60018</v>
      </c>
      <c r="M2226" s="1"/>
      <c r="N2226" s="1"/>
      <c r="O2226" s="1"/>
      <c r="P2226" s="145">
        <f t="shared" si="635"/>
        <v>60018</v>
      </c>
      <c r="Q2226" s="145">
        <v>60018</v>
      </c>
      <c r="R2226" s="3"/>
      <c r="S2226" s="145"/>
      <c r="T2226" s="145"/>
      <c r="U2226" s="145"/>
      <c r="V2226" s="145"/>
      <c r="W2226" s="145"/>
      <c r="X2226" s="145"/>
      <c r="Y2226" s="145"/>
      <c r="Z2226" s="145"/>
      <c r="AA2226" s="145"/>
      <c r="AB2226" s="145"/>
      <c r="AC2226" s="145"/>
      <c r="AD2226" s="145"/>
      <c r="AE2226" s="145"/>
      <c r="AF2226" s="35">
        <v>2025</v>
      </c>
      <c r="AG2226" s="256"/>
      <c r="AH2226" s="29">
        <v>2122</v>
      </c>
      <c r="AI2226" s="29" t="s">
        <v>155</v>
      </c>
      <c r="AJ2226" s="29" t="str">
        <f>CONCATENATE(AH2226,AI2226)</f>
        <v>2122.</v>
      </c>
      <c r="AL2226" s="29"/>
    </row>
    <row r="2227" spans="1:38" ht="22.5" customHeight="1" x14ac:dyDescent="0.25">
      <c r="A2227" s="143" t="str">
        <f t="shared" ref="A2227:A2228" si="639">AJ2227</f>
        <v>2123.</v>
      </c>
      <c r="B2227" s="71" t="s">
        <v>3078</v>
      </c>
      <c r="C2227" s="52">
        <v>1987</v>
      </c>
      <c r="D2227" s="220" t="s">
        <v>3015</v>
      </c>
      <c r="E2227" s="143" t="s">
        <v>3016</v>
      </c>
      <c r="F2227" s="52">
        <v>2</v>
      </c>
      <c r="G2227" s="52">
        <v>3</v>
      </c>
      <c r="H2227" s="4">
        <v>901.8</v>
      </c>
      <c r="I2227" s="4">
        <v>853</v>
      </c>
      <c r="J2227" s="4">
        <v>853</v>
      </c>
      <c r="K2227" s="5">
        <v>31</v>
      </c>
      <c r="L2227" s="145">
        <f>Q2227+S2227+U2227+W2227+Y2227+AA2227+AD2227+AE2227</f>
        <v>267700</v>
      </c>
      <c r="M2227" s="1"/>
      <c r="N2227" s="1"/>
      <c r="O2227" s="1"/>
      <c r="P2227" s="145">
        <f t="shared" si="635"/>
        <v>267700</v>
      </c>
      <c r="Q2227" s="145"/>
      <c r="R2227" s="3"/>
      <c r="S2227" s="145"/>
      <c r="T2227" s="145"/>
      <c r="U2227" s="145"/>
      <c r="V2227" s="145"/>
      <c r="W2227" s="145"/>
      <c r="X2227" s="145"/>
      <c r="Y2227" s="145"/>
      <c r="Z2227" s="145">
        <v>100</v>
      </c>
      <c r="AA2227" s="145">
        <f>Z2227*2677</f>
        <v>267700</v>
      </c>
      <c r="AB2227" s="145"/>
      <c r="AC2227" s="145"/>
      <c r="AD2227" s="145"/>
      <c r="AE2227" s="145"/>
      <c r="AF2227" s="35">
        <v>2025</v>
      </c>
      <c r="AG2227" s="259"/>
      <c r="AH2227" s="29">
        <v>2123</v>
      </c>
      <c r="AI2227" s="29" t="s">
        <v>155</v>
      </c>
      <c r="AJ2227" s="29" t="str">
        <f t="shared" ref="AJ2227:AJ2228" si="640">CONCATENATE(AH2227,AI2227)</f>
        <v>2123.</v>
      </c>
      <c r="AL2227" s="29"/>
    </row>
    <row r="2228" spans="1:38" ht="22.5" customHeight="1" x14ac:dyDescent="0.25">
      <c r="A2228" s="143" t="str">
        <f t="shared" si="639"/>
        <v>2124.</v>
      </c>
      <c r="B2228" s="247" t="s">
        <v>3079</v>
      </c>
      <c r="C2228" s="52">
        <v>1983</v>
      </c>
      <c r="D2228" s="220" t="s">
        <v>3015</v>
      </c>
      <c r="E2228" s="143" t="s">
        <v>3017</v>
      </c>
      <c r="F2228" s="52">
        <v>2</v>
      </c>
      <c r="G2228" s="52">
        <v>2</v>
      </c>
      <c r="H2228" s="10">
        <v>912</v>
      </c>
      <c r="I2228" s="145">
        <v>869</v>
      </c>
      <c r="J2228" s="10">
        <v>869</v>
      </c>
      <c r="K2228" s="63">
        <v>27</v>
      </c>
      <c r="L2228" s="10">
        <f>Q2228+S2228+U2228+W2228+Y2228+AA2228+AD2228+AE2228</f>
        <v>585390</v>
      </c>
      <c r="M2228" s="1"/>
      <c r="N2228" s="1"/>
      <c r="O2228" s="1"/>
      <c r="P2228" s="145">
        <f t="shared" si="635"/>
        <v>585390</v>
      </c>
      <c r="Q2228" s="145">
        <v>585390</v>
      </c>
      <c r="R2228" s="3"/>
      <c r="S2228" s="145"/>
      <c r="T2228" s="145"/>
      <c r="U2228" s="145"/>
      <c r="V2228" s="145"/>
      <c r="W2228" s="145"/>
      <c r="X2228" s="145"/>
      <c r="Y2228" s="145"/>
      <c r="Z2228" s="145"/>
      <c r="AA2228" s="145"/>
      <c r="AB2228" s="145"/>
      <c r="AC2228" s="145"/>
      <c r="AD2228" s="145"/>
      <c r="AE2228" s="145"/>
      <c r="AF2228" s="35">
        <v>2025</v>
      </c>
      <c r="AG2228" s="255"/>
      <c r="AH2228" s="29">
        <v>2124</v>
      </c>
      <c r="AI2228" s="29" t="s">
        <v>155</v>
      </c>
      <c r="AJ2228" s="29" t="str">
        <f t="shared" si="640"/>
        <v>2124.</v>
      </c>
      <c r="AL2228" s="29"/>
    </row>
    <row r="2229" spans="1:38" s="65" customFormat="1" ht="22.5" customHeight="1" x14ac:dyDescent="0.25">
      <c r="A2229" s="146"/>
      <c r="B2229" s="74" t="s">
        <v>1215</v>
      </c>
      <c r="C2229" s="52"/>
      <c r="D2229" s="220"/>
      <c r="E2229" s="143"/>
      <c r="F2229" s="52"/>
      <c r="G2229" s="52"/>
      <c r="H2229" s="1">
        <f>SUM(H2230:H2266)</f>
        <v>31687.350000000002</v>
      </c>
      <c r="I2229" s="1">
        <f t="shared" ref="I2229:K2229" si="641">SUM(I2230:I2266)</f>
        <v>28180.42</v>
      </c>
      <c r="J2229" s="1">
        <f t="shared" si="641"/>
        <v>27918.02</v>
      </c>
      <c r="K2229" s="46">
        <f t="shared" si="641"/>
        <v>1080</v>
      </c>
      <c r="L2229" s="1">
        <f>SUM(L2230:L2266)</f>
        <v>52929435.200000003</v>
      </c>
      <c r="M2229" s="1"/>
      <c r="N2229" s="1"/>
      <c r="O2229" s="1"/>
      <c r="P2229" s="1">
        <f>L2229</f>
        <v>52929435.200000003</v>
      </c>
      <c r="Q2229" s="1">
        <f t="shared" ref="Q2229" si="642">SUM(Q2230:Q2266)</f>
        <v>6908455</v>
      </c>
      <c r="R2229" s="46"/>
      <c r="S2229" s="1"/>
      <c r="T2229" s="1">
        <f t="shared" ref="T2229:AA2229" si="643">SUM(T2230:T2266)</f>
        <v>7354.5</v>
      </c>
      <c r="U2229" s="1">
        <f t="shared" si="643"/>
        <v>37002519.5</v>
      </c>
      <c r="V2229" s="1"/>
      <c r="W2229" s="1"/>
      <c r="X2229" s="1">
        <f t="shared" si="643"/>
        <v>2397</v>
      </c>
      <c r="Y2229" s="1">
        <f t="shared" si="643"/>
        <v>7848344</v>
      </c>
      <c r="Z2229" s="1">
        <f t="shared" si="643"/>
        <v>437.1</v>
      </c>
      <c r="AA2229" s="1">
        <f t="shared" si="643"/>
        <v>1170116.7</v>
      </c>
      <c r="AB2229" s="1"/>
      <c r="AC2229" s="1"/>
      <c r="AD2229" s="1"/>
      <c r="AE2229" s="1"/>
      <c r="AF2229" s="198"/>
      <c r="AG2229" s="259"/>
      <c r="AK2229" s="148"/>
    </row>
    <row r="2230" spans="1:38" ht="22.5" customHeight="1" x14ac:dyDescent="0.25">
      <c r="A2230" s="143" t="str">
        <f t="shared" si="630"/>
        <v>2125.</v>
      </c>
      <c r="B2230" s="247" t="s">
        <v>985</v>
      </c>
      <c r="C2230" s="52">
        <v>1970</v>
      </c>
      <c r="D2230" s="220" t="s">
        <v>3015</v>
      </c>
      <c r="E2230" s="143" t="s">
        <v>3017</v>
      </c>
      <c r="F2230" s="52">
        <v>2</v>
      </c>
      <c r="G2230" s="52">
        <v>1</v>
      </c>
      <c r="H2230" s="145">
        <v>468.8</v>
      </c>
      <c r="I2230" s="145">
        <v>458.8</v>
      </c>
      <c r="J2230" s="145">
        <v>458.8</v>
      </c>
      <c r="K2230" s="3">
        <v>25</v>
      </c>
      <c r="L2230" s="145">
        <f t="shared" ref="L2230:L2238" si="644">Q2230+S2230+U2230+W2230+Y2230+AA2230+AD2230+AE2230</f>
        <v>3528250</v>
      </c>
      <c r="M2230" s="1"/>
      <c r="N2230" s="1"/>
      <c r="O2230" s="1"/>
      <c r="P2230" s="145">
        <f t="shared" ref="P2230:P2238" si="645">L2230</f>
        <v>3528250</v>
      </c>
      <c r="Q2230" s="145">
        <v>142900</v>
      </c>
      <c r="R2230" s="3"/>
      <c r="S2230" s="145"/>
      <c r="T2230" s="145">
        <v>450</v>
      </c>
      <c r="U2230" s="145">
        <f>T2230*7523</f>
        <v>3385350</v>
      </c>
      <c r="V2230" s="145"/>
      <c r="W2230" s="145"/>
      <c r="X2230" s="145"/>
      <c r="Y2230" s="145"/>
      <c r="Z2230" s="145"/>
      <c r="AA2230" s="145"/>
      <c r="AB2230" s="145"/>
      <c r="AC2230" s="145"/>
      <c r="AD2230" s="145"/>
      <c r="AE2230" s="145"/>
      <c r="AF2230" s="35">
        <v>2025</v>
      </c>
      <c r="AG2230" s="255"/>
      <c r="AH2230" s="29">
        <v>2125</v>
      </c>
      <c r="AI2230" s="29" t="s">
        <v>155</v>
      </c>
      <c r="AJ2230" s="29" t="str">
        <f>CONCATENATE(AH2230,AI2230)</f>
        <v>2125.</v>
      </c>
      <c r="AL2230" s="29"/>
    </row>
    <row r="2231" spans="1:38" ht="22.5" customHeight="1" x14ac:dyDescent="0.25">
      <c r="A2231" s="143" t="str">
        <f t="shared" si="630"/>
        <v>2126.</v>
      </c>
      <c r="B2231" s="247" t="s">
        <v>977</v>
      </c>
      <c r="C2231" s="52">
        <v>1966</v>
      </c>
      <c r="D2231" s="220" t="s">
        <v>3015</v>
      </c>
      <c r="E2231" s="143" t="s">
        <v>3017</v>
      </c>
      <c r="F2231" s="52">
        <v>2</v>
      </c>
      <c r="G2231" s="52">
        <v>1</v>
      </c>
      <c r="H2231" s="10">
        <v>357.2</v>
      </c>
      <c r="I2231" s="145">
        <v>246.4</v>
      </c>
      <c r="J2231" s="10">
        <v>246.4</v>
      </c>
      <c r="K2231" s="63">
        <v>14</v>
      </c>
      <c r="L2231" s="10">
        <f t="shared" si="644"/>
        <v>142900</v>
      </c>
      <c r="M2231" s="1"/>
      <c r="N2231" s="1"/>
      <c r="O2231" s="1"/>
      <c r="P2231" s="145">
        <f t="shared" si="645"/>
        <v>142900</v>
      </c>
      <c r="Q2231" s="145">
        <v>142900</v>
      </c>
      <c r="R2231" s="3"/>
      <c r="S2231" s="145"/>
      <c r="T2231" s="145"/>
      <c r="U2231" s="145"/>
      <c r="V2231" s="145"/>
      <c r="W2231" s="145"/>
      <c r="X2231" s="145"/>
      <c r="Y2231" s="145"/>
      <c r="Z2231" s="145"/>
      <c r="AA2231" s="145"/>
      <c r="AB2231" s="145"/>
      <c r="AC2231" s="145"/>
      <c r="AD2231" s="145"/>
      <c r="AE2231" s="145"/>
      <c r="AF2231" s="35">
        <v>2025</v>
      </c>
      <c r="AG2231" s="255"/>
      <c r="AH2231" s="29">
        <v>2126</v>
      </c>
      <c r="AI2231" s="29" t="s">
        <v>155</v>
      </c>
      <c r="AJ2231" s="29" t="str">
        <f t="shared" ref="AJ2231:AJ2266" si="646">CONCATENATE(AH2231,AI2231)</f>
        <v>2126.</v>
      </c>
      <c r="AL2231" s="29"/>
    </row>
    <row r="2232" spans="1:38" ht="22.5" customHeight="1" x14ac:dyDescent="0.25">
      <c r="A2232" s="143" t="str">
        <f t="shared" si="630"/>
        <v>2127.</v>
      </c>
      <c r="B2232" s="247" t="s">
        <v>816</v>
      </c>
      <c r="C2232" s="52">
        <v>1977</v>
      </c>
      <c r="D2232" s="220" t="s">
        <v>3015</v>
      </c>
      <c r="E2232" s="143" t="s">
        <v>3018</v>
      </c>
      <c r="F2232" s="52">
        <v>2</v>
      </c>
      <c r="G2232" s="52">
        <v>1</v>
      </c>
      <c r="H2232" s="10">
        <v>343.7</v>
      </c>
      <c r="I2232" s="145">
        <v>325.2</v>
      </c>
      <c r="J2232" s="10">
        <v>325.2</v>
      </c>
      <c r="K2232" s="63">
        <v>5</v>
      </c>
      <c r="L2232" s="10">
        <f t="shared" si="644"/>
        <v>3633172</v>
      </c>
      <c r="M2232" s="1"/>
      <c r="N2232" s="1"/>
      <c r="O2232" s="1"/>
      <c r="P2232" s="145">
        <f t="shared" si="645"/>
        <v>3633172</v>
      </c>
      <c r="Q2232" s="145"/>
      <c r="R2232" s="3"/>
      <c r="S2232" s="145"/>
      <c r="T2232" s="145"/>
      <c r="U2232" s="145"/>
      <c r="V2232" s="145"/>
      <c r="W2232" s="145"/>
      <c r="X2232" s="145">
        <v>1058</v>
      </c>
      <c r="Y2232" s="145">
        <f>X2232*3434</f>
        <v>3633172</v>
      </c>
      <c r="Z2232" s="145"/>
      <c r="AA2232" s="145"/>
      <c r="AB2232" s="145"/>
      <c r="AC2232" s="145"/>
      <c r="AD2232" s="145"/>
      <c r="AE2232" s="145"/>
      <c r="AF2232" s="35">
        <v>2025</v>
      </c>
      <c r="AG2232" s="256"/>
      <c r="AH2232" s="29">
        <v>2127</v>
      </c>
      <c r="AI2232" s="29" t="s">
        <v>155</v>
      </c>
      <c r="AJ2232" s="29" t="str">
        <f t="shared" si="646"/>
        <v>2127.</v>
      </c>
      <c r="AL2232" s="29"/>
    </row>
    <row r="2233" spans="1:38" ht="22.5" customHeight="1" x14ac:dyDescent="0.25">
      <c r="A2233" s="143" t="str">
        <f t="shared" si="630"/>
        <v>2128.</v>
      </c>
      <c r="B2233" s="247" t="s">
        <v>986</v>
      </c>
      <c r="C2233" s="52">
        <v>1982</v>
      </c>
      <c r="D2233" s="220" t="s">
        <v>3015</v>
      </c>
      <c r="E2233" s="143" t="s">
        <v>3017</v>
      </c>
      <c r="F2233" s="52">
        <v>2</v>
      </c>
      <c r="G2233" s="52">
        <v>3</v>
      </c>
      <c r="H2233" s="145">
        <v>1189.5</v>
      </c>
      <c r="I2233" s="145">
        <v>992.7</v>
      </c>
      <c r="J2233" s="145">
        <v>992.7</v>
      </c>
      <c r="K2233" s="3">
        <v>45</v>
      </c>
      <c r="L2233" s="145">
        <f t="shared" si="644"/>
        <v>998244</v>
      </c>
      <c r="M2233" s="1"/>
      <c r="N2233" s="1"/>
      <c r="O2233" s="1"/>
      <c r="P2233" s="145">
        <f t="shared" si="645"/>
        <v>998244</v>
      </c>
      <c r="Q2233" s="145">
        <v>998244</v>
      </c>
      <c r="R2233" s="3"/>
      <c r="S2233" s="145"/>
      <c r="T2233" s="145"/>
      <c r="U2233" s="145"/>
      <c r="V2233" s="145"/>
      <c r="W2233" s="145"/>
      <c r="X2233" s="145"/>
      <c r="Y2233" s="145"/>
      <c r="Z2233" s="145"/>
      <c r="AA2233" s="145"/>
      <c r="AB2233" s="145"/>
      <c r="AC2233" s="145"/>
      <c r="AD2233" s="145"/>
      <c r="AE2233" s="145"/>
      <c r="AF2233" s="35">
        <v>2025</v>
      </c>
      <c r="AG2233" s="255"/>
      <c r="AH2233" s="29">
        <v>2128</v>
      </c>
      <c r="AI2233" s="29" t="s">
        <v>155</v>
      </c>
      <c r="AJ2233" s="29" t="str">
        <f t="shared" si="646"/>
        <v>2128.</v>
      </c>
      <c r="AL2233" s="29"/>
    </row>
    <row r="2234" spans="1:38" ht="22.5" customHeight="1" x14ac:dyDescent="0.25">
      <c r="A2234" s="143" t="str">
        <f t="shared" si="630"/>
        <v>2129.</v>
      </c>
      <c r="B2234" s="76" t="s">
        <v>819</v>
      </c>
      <c r="C2234" s="52">
        <v>1960</v>
      </c>
      <c r="D2234" s="220" t="s">
        <v>3015</v>
      </c>
      <c r="E2234" s="143" t="s">
        <v>3017</v>
      </c>
      <c r="F2234" s="52">
        <v>2</v>
      </c>
      <c r="G2234" s="52">
        <v>1</v>
      </c>
      <c r="H2234" s="145">
        <v>341.5</v>
      </c>
      <c r="I2234" s="145">
        <v>308.60000000000002</v>
      </c>
      <c r="J2234" s="145">
        <v>308.60000000000002</v>
      </c>
      <c r="K2234" s="3">
        <v>15</v>
      </c>
      <c r="L2234" s="145">
        <f t="shared" si="644"/>
        <v>107080</v>
      </c>
      <c r="M2234" s="1"/>
      <c r="N2234" s="1"/>
      <c r="O2234" s="1"/>
      <c r="P2234" s="145">
        <f t="shared" si="645"/>
        <v>107080</v>
      </c>
      <c r="Q2234" s="145"/>
      <c r="R2234" s="3"/>
      <c r="S2234" s="145"/>
      <c r="T2234" s="145"/>
      <c r="U2234" s="145"/>
      <c r="V2234" s="145"/>
      <c r="W2234" s="145"/>
      <c r="X2234" s="145"/>
      <c r="Y2234" s="145"/>
      <c r="Z2234" s="145">
        <v>40</v>
      </c>
      <c r="AA2234" s="145">
        <f>Z2234*2677</f>
        <v>107080</v>
      </c>
      <c r="AB2234" s="145"/>
      <c r="AC2234" s="145"/>
      <c r="AD2234" s="145"/>
      <c r="AE2234" s="145"/>
      <c r="AF2234" s="35">
        <v>2025</v>
      </c>
      <c r="AG2234" s="259"/>
      <c r="AH2234" s="29">
        <v>2129</v>
      </c>
      <c r="AI2234" s="29" t="s">
        <v>155</v>
      </c>
      <c r="AJ2234" s="29" t="str">
        <f t="shared" si="646"/>
        <v>2129.</v>
      </c>
      <c r="AL2234" s="29"/>
    </row>
    <row r="2235" spans="1:38" ht="22.5" customHeight="1" x14ac:dyDescent="0.25">
      <c r="A2235" s="143" t="str">
        <f t="shared" si="630"/>
        <v>2130.</v>
      </c>
      <c r="B2235" s="247" t="s">
        <v>981</v>
      </c>
      <c r="C2235" s="52">
        <v>1955</v>
      </c>
      <c r="D2235" s="220" t="s">
        <v>3015</v>
      </c>
      <c r="E2235" s="143" t="s">
        <v>3018</v>
      </c>
      <c r="F2235" s="52">
        <v>2</v>
      </c>
      <c r="G2235" s="52">
        <v>1</v>
      </c>
      <c r="H2235" s="10">
        <v>432.7</v>
      </c>
      <c r="I2235" s="145">
        <v>400.2</v>
      </c>
      <c r="J2235" s="10">
        <v>400.2</v>
      </c>
      <c r="K2235" s="63">
        <v>10</v>
      </c>
      <c r="L2235" s="10">
        <f t="shared" si="644"/>
        <v>107080</v>
      </c>
      <c r="M2235" s="1"/>
      <c r="N2235" s="1"/>
      <c r="O2235" s="1"/>
      <c r="P2235" s="145">
        <f t="shared" si="645"/>
        <v>107080</v>
      </c>
      <c r="Q2235" s="145"/>
      <c r="R2235" s="3"/>
      <c r="S2235" s="145"/>
      <c r="T2235" s="145"/>
      <c r="U2235" s="145"/>
      <c r="V2235" s="145"/>
      <c r="W2235" s="145"/>
      <c r="X2235" s="145"/>
      <c r="Y2235" s="145"/>
      <c r="Z2235" s="145">
        <v>40</v>
      </c>
      <c r="AA2235" s="145">
        <f>Z2235*2677</f>
        <v>107080</v>
      </c>
      <c r="AB2235" s="145"/>
      <c r="AC2235" s="145"/>
      <c r="AD2235" s="145"/>
      <c r="AE2235" s="145"/>
      <c r="AF2235" s="35">
        <v>2025</v>
      </c>
      <c r="AG2235" s="259"/>
      <c r="AH2235" s="29">
        <v>2130</v>
      </c>
      <c r="AI2235" s="29" t="s">
        <v>155</v>
      </c>
      <c r="AJ2235" s="29" t="str">
        <f t="shared" si="646"/>
        <v>2130.</v>
      </c>
      <c r="AL2235" s="29"/>
    </row>
    <row r="2236" spans="1:38" ht="22.5" customHeight="1" x14ac:dyDescent="0.25">
      <c r="A2236" s="143" t="str">
        <f t="shared" si="630"/>
        <v>2131.</v>
      </c>
      <c r="B2236" s="247" t="s">
        <v>1291</v>
      </c>
      <c r="C2236" s="52">
        <v>1837</v>
      </c>
      <c r="D2236" s="220" t="s">
        <v>3015</v>
      </c>
      <c r="E2236" s="143" t="s">
        <v>3017</v>
      </c>
      <c r="F2236" s="52">
        <v>2</v>
      </c>
      <c r="G2236" s="52">
        <v>2</v>
      </c>
      <c r="H2236" s="10">
        <v>1290</v>
      </c>
      <c r="I2236" s="145">
        <v>717.4</v>
      </c>
      <c r="J2236" s="10">
        <v>717.4</v>
      </c>
      <c r="K2236" s="63">
        <v>23</v>
      </c>
      <c r="L2236" s="10">
        <f t="shared" si="644"/>
        <v>267444</v>
      </c>
      <c r="M2236" s="1"/>
      <c r="N2236" s="1"/>
      <c r="O2236" s="1"/>
      <c r="P2236" s="145">
        <f t="shared" si="645"/>
        <v>267444</v>
      </c>
      <c r="Q2236" s="145">
        <v>267444</v>
      </c>
      <c r="R2236" s="3"/>
      <c r="S2236" s="145"/>
      <c r="T2236" s="145"/>
      <c r="U2236" s="145"/>
      <c r="V2236" s="145"/>
      <c r="W2236" s="145"/>
      <c r="X2236" s="145"/>
      <c r="Y2236" s="145"/>
      <c r="Z2236" s="145"/>
      <c r="AA2236" s="145"/>
      <c r="AB2236" s="145"/>
      <c r="AC2236" s="145"/>
      <c r="AD2236" s="145"/>
      <c r="AE2236" s="145"/>
      <c r="AF2236" s="35">
        <v>2025</v>
      </c>
      <c r="AG2236" s="255"/>
      <c r="AH2236" s="29">
        <v>2131</v>
      </c>
      <c r="AI2236" s="29" t="s">
        <v>155</v>
      </c>
      <c r="AJ2236" s="29" t="str">
        <f t="shared" si="646"/>
        <v>2131.</v>
      </c>
      <c r="AL2236" s="29"/>
    </row>
    <row r="2237" spans="1:38" ht="22.5" customHeight="1" x14ac:dyDescent="0.25">
      <c r="A2237" s="143" t="str">
        <f t="shared" si="630"/>
        <v>2132.</v>
      </c>
      <c r="B2237" s="76" t="s">
        <v>824</v>
      </c>
      <c r="C2237" s="52">
        <v>1954</v>
      </c>
      <c r="D2237" s="220" t="s">
        <v>3015</v>
      </c>
      <c r="E2237" s="143" t="s">
        <v>3017</v>
      </c>
      <c r="F2237" s="52">
        <v>2</v>
      </c>
      <c r="G2237" s="52">
        <v>1</v>
      </c>
      <c r="H2237" s="145">
        <v>568.85</v>
      </c>
      <c r="I2237" s="145">
        <v>528.70000000000005</v>
      </c>
      <c r="J2237" s="145">
        <v>528.70000000000005</v>
      </c>
      <c r="K2237" s="3">
        <v>8</v>
      </c>
      <c r="L2237" s="145">
        <f t="shared" si="644"/>
        <v>51444</v>
      </c>
      <c r="M2237" s="1"/>
      <c r="N2237" s="1"/>
      <c r="O2237" s="1"/>
      <c r="P2237" s="145">
        <f t="shared" si="645"/>
        <v>51444</v>
      </c>
      <c r="Q2237" s="145">
        <v>51444</v>
      </c>
      <c r="R2237" s="3"/>
      <c r="S2237" s="145"/>
      <c r="T2237" s="145"/>
      <c r="U2237" s="145"/>
      <c r="V2237" s="145"/>
      <c r="W2237" s="145"/>
      <c r="X2237" s="145"/>
      <c r="Y2237" s="145"/>
      <c r="Z2237" s="145"/>
      <c r="AA2237" s="145"/>
      <c r="AB2237" s="145"/>
      <c r="AC2237" s="145"/>
      <c r="AD2237" s="145"/>
      <c r="AE2237" s="145"/>
      <c r="AF2237" s="35">
        <v>2025</v>
      </c>
      <c r="AG2237" s="256"/>
      <c r="AH2237" s="29">
        <v>2132</v>
      </c>
      <c r="AI2237" s="29" t="s">
        <v>155</v>
      </c>
      <c r="AJ2237" s="29" t="str">
        <f t="shared" si="646"/>
        <v>2132.</v>
      </c>
      <c r="AK2237" s="49"/>
      <c r="AL2237" s="29"/>
    </row>
    <row r="2238" spans="1:38" ht="22.5" customHeight="1" x14ac:dyDescent="0.25">
      <c r="A2238" s="143" t="str">
        <f t="shared" si="630"/>
        <v>2133.</v>
      </c>
      <c r="B2238" s="71" t="s">
        <v>1293</v>
      </c>
      <c r="C2238" s="52">
        <v>1983</v>
      </c>
      <c r="D2238" s="220" t="s">
        <v>3015</v>
      </c>
      <c r="E2238" s="143" t="s">
        <v>3017</v>
      </c>
      <c r="F2238" s="52">
        <v>2</v>
      </c>
      <c r="G2238" s="52">
        <v>1</v>
      </c>
      <c r="H2238" s="145">
        <v>1047.5999999999999</v>
      </c>
      <c r="I2238" s="145">
        <v>920.8</v>
      </c>
      <c r="J2238" s="145">
        <v>920.8</v>
      </c>
      <c r="K2238" s="3">
        <v>31</v>
      </c>
      <c r="L2238" s="145">
        <f t="shared" si="644"/>
        <v>2397772</v>
      </c>
      <c r="M2238" s="1"/>
      <c r="N2238" s="1"/>
      <c r="O2238" s="1"/>
      <c r="P2238" s="145">
        <f t="shared" si="645"/>
        <v>2397772</v>
      </c>
      <c r="Q2238" s="145"/>
      <c r="R2238" s="3"/>
      <c r="S2238" s="145"/>
      <c r="T2238" s="145">
        <v>676</v>
      </c>
      <c r="U2238" s="145">
        <f>T2238*3547</f>
        <v>2397772</v>
      </c>
      <c r="V2238" s="145"/>
      <c r="W2238" s="145"/>
      <c r="X2238" s="145"/>
      <c r="Y2238" s="145"/>
      <c r="Z2238" s="145"/>
      <c r="AA2238" s="145"/>
      <c r="AB2238" s="145"/>
      <c r="AC2238" s="145"/>
      <c r="AD2238" s="145"/>
      <c r="AE2238" s="145"/>
      <c r="AF2238" s="35">
        <v>2025</v>
      </c>
      <c r="AG2238" s="259"/>
      <c r="AH2238" s="29">
        <v>2133</v>
      </c>
      <c r="AI2238" s="29" t="s">
        <v>155</v>
      </c>
      <c r="AJ2238" s="29" t="str">
        <f t="shared" si="646"/>
        <v>2133.</v>
      </c>
      <c r="AL2238" s="29"/>
    </row>
    <row r="2239" spans="1:38" ht="22.5" customHeight="1" x14ac:dyDescent="0.25">
      <c r="A2239" s="143" t="str">
        <f t="shared" si="630"/>
        <v>2134.</v>
      </c>
      <c r="B2239" s="71" t="s">
        <v>1299</v>
      </c>
      <c r="C2239" s="52">
        <v>1985</v>
      </c>
      <c r="D2239" s="220" t="s">
        <v>3015</v>
      </c>
      <c r="E2239" s="143" t="s">
        <v>3016</v>
      </c>
      <c r="F2239" s="52">
        <v>3</v>
      </c>
      <c r="G2239" s="52">
        <v>3</v>
      </c>
      <c r="H2239" s="145">
        <v>1461.7</v>
      </c>
      <c r="I2239" s="145">
        <v>1301.7</v>
      </c>
      <c r="J2239" s="145">
        <v>1301.7</v>
      </c>
      <c r="K2239" s="3">
        <v>43</v>
      </c>
      <c r="L2239" s="145">
        <f t="shared" ref="L2239:L2243" si="647">Q2239+S2239+U2239+W2239+Y2239+AA2239+AD2239+AE2239</f>
        <v>2032431</v>
      </c>
      <c r="M2239" s="1"/>
      <c r="N2239" s="1"/>
      <c r="O2239" s="1"/>
      <c r="P2239" s="145">
        <f t="shared" ref="P2239:P2243" si="648">L2239</f>
        <v>2032431</v>
      </c>
      <c r="Q2239" s="145"/>
      <c r="R2239" s="3"/>
      <c r="S2239" s="145"/>
      <c r="T2239" s="145">
        <v>573</v>
      </c>
      <c r="U2239" s="145">
        <f>T2239*3547</f>
        <v>2032431</v>
      </c>
      <c r="V2239" s="145"/>
      <c r="W2239" s="145"/>
      <c r="X2239" s="145"/>
      <c r="Y2239" s="145"/>
      <c r="Z2239" s="145"/>
      <c r="AA2239" s="145"/>
      <c r="AB2239" s="145"/>
      <c r="AC2239" s="145"/>
      <c r="AD2239" s="145"/>
      <c r="AE2239" s="145"/>
      <c r="AF2239" s="35">
        <v>2025</v>
      </c>
      <c r="AG2239" s="259"/>
      <c r="AH2239" s="29">
        <v>2134</v>
      </c>
      <c r="AI2239" s="29" t="s">
        <v>155</v>
      </c>
      <c r="AJ2239" s="29" t="str">
        <f t="shared" si="646"/>
        <v>2134.</v>
      </c>
      <c r="AK2239" s="49"/>
      <c r="AL2239" s="29"/>
    </row>
    <row r="2240" spans="1:38" ht="22.5" customHeight="1" x14ac:dyDescent="0.25">
      <c r="A2240" s="143" t="str">
        <f t="shared" si="630"/>
        <v>2135.</v>
      </c>
      <c r="B2240" s="76" t="s">
        <v>814</v>
      </c>
      <c r="C2240" s="52">
        <v>1970</v>
      </c>
      <c r="D2240" s="220" t="s">
        <v>3015</v>
      </c>
      <c r="E2240" s="143" t="s">
        <v>3017</v>
      </c>
      <c r="F2240" s="52">
        <v>2</v>
      </c>
      <c r="G2240" s="52">
        <v>2</v>
      </c>
      <c r="H2240" s="145">
        <v>539.20000000000005</v>
      </c>
      <c r="I2240" s="145">
        <v>500.6</v>
      </c>
      <c r="J2240" s="145">
        <v>500.6</v>
      </c>
      <c r="K2240" s="3">
        <v>18</v>
      </c>
      <c r="L2240" s="145">
        <f t="shared" si="647"/>
        <v>57160</v>
      </c>
      <c r="M2240" s="145"/>
      <c r="N2240" s="145"/>
      <c r="O2240" s="145"/>
      <c r="P2240" s="145">
        <f t="shared" si="648"/>
        <v>57160</v>
      </c>
      <c r="Q2240" s="145">
        <v>57160</v>
      </c>
      <c r="R2240" s="3"/>
      <c r="S2240" s="145"/>
      <c r="T2240" s="145"/>
      <c r="U2240" s="145"/>
      <c r="V2240" s="145"/>
      <c r="W2240" s="145"/>
      <c r="X2240" s="145"/>
      <c r="Y2240" s="145"/>
      <c r="Z2240" s="145"/>
      <c r="AA2240" s="145"/>
      <c r="AB2240" s="145"/>
      <c r="AC2240" s="145"/>
      <c r="AD2240" s="145"/>
      <c r="AE2240" s="145"/>
      <c r="AF2240" s="35">
        <v>2025</v>
      </c>
      <c r="AG2240" s="256"/>
      <c r="AH2240" s="29">
        <v>2135</v>
      </c>
      <c r="AI2240" s="29" t="s">
        <v>155</v>
      </c>
      <c r="AJ2240" s="29" t="str">
        <f t="shared" si="646"/>
        <v>2135.</v>
      </c>
      <c r="AL2240" s="29"/>
    </row>
    <row r="2241" spans="1:38" ht="22.5" customHeight="1" x14ac:dyDescent="0.25">
      <c r="A2241" s="143" t="str">
        <f t="shared" si="630"/>
        <v>2136.</v>
      </c>
      <c r="B2241" s="71" t="s">
        <v>1292</v>
      </c>
      <c r="C2241" s="52">
        <v>1986</v>
      </c>
      <c r="D2241" s="220" t="s">
        <v>3015</v>
      </c>
      <c r="E2241" s="143" t="s">
        <v>3017</v>
      </c>
      <c r="F2241" s="52">
        <v>2</v>
      </c>
      <c r="G2241" s="52">
        <v>1</v>
      </c>
      <c r="H2241" s="145">
        <v>576.9</v>
      </c>
      <c r="I2241" s="145">
        <v>541.6</v>
      </c>
      <c r="J2241" s="145">
        <v>541.6</v>
      </c>
      <c r="K2241" s="3">
        <v>25</v>
      </c>
      <c r="L2241" s="145">
        <f t="shared" si="647"/>
        <v>3885629.5</v>
      </c>
      <c r="M2241" s="1"/>
      <c r="N2241" s="1"/>
      <c r="O2241" s="1"/>
      <c r="P2241" s="145">
        <f t="shared" si="648"/>
        <v>3885629.5</v>
      </c>
      <c r="Q2241" s="145"/>
      <c r="R2241" s="3"/>
      <c r="S2241" s="145"/>
      <c r="T2241" s="145">
        <v>516.5</v>
      </c>
      <c r="U2241" s="145">
        <f>T2241*7523</f>
        <v>3885629.5</v>
      </c>
      <c r="V2241" s="145"/>
      <c r="W2241" s="145"/>
      <c r="X2241" s="145"/>
      <c r="Y2241" s="145"/>
      <c r="Z2241" s="145"/>
      <c r="AA2241" s="145"/>
      <c r="AB2241" s="145"/>
      <c r="AC2241" s="145"/>
      <c r="AD2241" s="145"/>
      <c r="AE2241" s="145"/>
      <c r="AF2241" s="35">
        <v>2025</v>
      </c>
      <c r="AG2241" s="259"/>
      <c r="AH2241" s="29">
        <v>2136</v>
      </c>
      <c r="AI2241" s="29" t="s">
        <v>155</v>
      </c>
      <c r="AJ2241" s="29" t="str">
        <f t="shared" si="646"/>
        <v>2136.</v>
      </c>
      <c r="AL2241" s="29"/>
    </row>
    <row r="2242" spans="1:38" ht="22.5" customHeight="1" x14ac:dyDescent="0.25">
      <c r="A2242" s="143" t="str">
        <f t="shared" si="630"/>
        <v>2137.</v>
      </c>
      <c r="B2242" s="247" t="s">
        <v>1191</v>
      </c>
      <c r="C2242" s="52">
        <v>1974</v>
      </c>
      <c r="D2242" s="220" t="s">
        <v>3015</v>
      </c>
      <c r="E2242" s="143" t="s">
        <v>3017</v>
      </c>
      <c r="F2242" s="52">
        <v>2</v>
      </c>
      <c r="G2242" s="52">
        <v>1</v>
      </c>
      <c r="H2242" s="145">
        <v>351.9</v>
      </c>
      <c r="I2242" s="145">
        <v>339.3</v>
      </c>
      <c r="J2242" s="145">
        <v>339.3</v>
      </c>
      <c r="K2242" s="3">
        <v>12</v>
      </c>
      <c r="L2242" s="145">
        <f t="shared" si="647"/>
        <v>836566</v>
      </c>
      <c r="M2242" s="1"/>
      <c r="N2242" s="1"/>
      <c r="O2242" s="1"/>
      <c r="P2242" s="145">
        <f t="shared" si="648"/>
        <v>836566</v>
      </c>
      <c r="Q2242" s="145">
        <v>836566</v>
      </c>
      <c r="R2242" s="3"/>
      <c r="S2242" s="145"/>
      <c r="T2242" s="145"/>
      <c r="U2242" s="145"/>
      <c r="V2242" s="145"/>
      <c r="W2242" s="145"/>
      <c r="X2242" s="145"/>
      <c r="Y2242" s="145"/>
      <c r="Z2242" s="145"/>
      <c r="AA2242" s="145"/>
      <c r="AB2242" s="145"/>
      <c r="AC2242" s="145"/>
      <c r="AD2242" s="145"/>
      <c r="AE2242" s="145"/>
      <c r="AF2242" s="35">
        <v>2025</v>
      </c>
      <c r="AG2242" s="255"/>
      <c r="AH2242" s="29">
        <v>2137</v>
      </c>
      <c r="AI2242" s="29" t="s">
        <v>155</v>
      </c>
      <c r="AJ2242" s="29" t="str">
        <f t="shared" si="646"/>
        <v>2137.</v>
      </c>
      <c r="AL2242" s="29"/>
    </row>
    <row r="2243" spans="1:38" ht="22.5" customHeight="1" x14ac:dyDescent="0.25">
      <c r="A2243" s="143" t="str">
        <f t="shared" si="630"/>
        <v>2138.</v>
      </c>
      <c r="B2243" s="76" t="s">
        <v>823</v>
      </c>
      <c r="C2243" s="52">
        <v>1972</v>
      </c>
      <c r="D2243" s="220" t="s">
        <v>3015</v>
      </c>
      <c r="E2243" s="143" t="s">
        <v>3016</v>
      </c>
      <c r="F2243" s="52">
        <v>5</v>
      </c>
      <c r="G2243" s="52">
        <v>3</v>
      </c>
      <c r="H2243" s="145">
        <v>2562.1999999999998</v>
      </c>
      <c r="I2243" s="145">
        <v>2439.6</v>
      </c>
      <c r="J2243" s="145">
        <v>2439.6</v>
      </c>
      <c r="K2243" s="3">
        <v>103</v>
      </c>
      <c r="L2243" s="145">
        <f t="shared" si="647"/>
        <v>1015250</v>
      </c>
      <c r="M2243" s="1"/>
      <c r="N2243" s="1"/>
      <c r="O2243" s="1"/>
      <c r="P2243" s="145">
        <f t="shared" si="648"/>
        <v>1015250</v>
      </c>
      <c r="Q2243" s="145">
        <v>1015250</v>
      </c>
      <c r="R2243" s="3"/>
      <c r="S2243" s="145"/>
      <c r="T2243" s="145"/>
      <c r="U2243" s="145"/>
      <c r="V2243" s="145"/>
      <c r="W2243" s="145"/>
      <c r="X2243" s="145"/>
      <c r="Y2243" s="145"/>
      <c r="Z2243" s="145"/>
      <c r="AA2243" s="145"/>
      <c r="AB2243" s="145"/>
      <c r="AC2243" s="145"/>
      <c r="AD2243" s="145"/>
      <c r="AE2243" s="145"/>
      <c r="AF2243" s="35">
        <v>2025</v>
      </c>
      <c r="AG2243" s="256"/>
      <c r="AH2243" s="29">
        <v>2138</v>
      </c>
      <c r="AI2243" s="29" t="s">
        <v>155</v>
      </c>
      <c r="AJ2243" s="29" t="str">
        <f t="shared" si="646"/>
        <v>2138.</v>
      </c>
      <c r="AK2243" s="49"/>
      <c r="AL2243" s="29"/>
    </row>
    <row r="2244" spans="1:38" ht="22.5" customHeight="1" x14ac:dyDescent="0.25">
      <c r="A2244" s="143" t="str">
        <f t="shared" si="630"/>
        <v>2139.</v>
      </c>
      <c r="B2244" s="71" t="s">
        <v>1296</v>
      </c>
      <c r="C2244" s="52">
        <v>1988</v>
      </c>
      <c r="D2244" s="220" t="s">
        <v>3015</v>
      </c>
      <c r="E2244" s="143" t="s">
        <v>3017</v>
      </c>
      <c r="F2244" s="52">
        <v>2</v>
      </c>
      <c r="G2244" s="52">
        <v>2</v>
      </c>
      <c r="H2244" s="145">
        <v>556.4</v>
      </c>
      <c r="I2244" s="145">
        <v>510.5</v>
      </c>
      <c r="J2244" s="145">
        <v>510.5</v>
      </c>
      <c r="K2244" s="3">
        <v>18</v>
      </c>
      <c r="L2244" s="145">
        <f>Q2244+S2244+U2244+W2244+Y2244+AA2244+AD2244+AE2244</f>
        <v>57160</v>
      </c>
      <c r="M2244" s="1"/>
      <c r="N2244" s="1"/>
      <c r="O2244" s="1"/>
      <c r="P2244" s="145">
        <f>L2244</f>
        <v>57160</v>
      </c>
      <c r="Q2244" s="145">
        <v>57160</v>
      </c>
      <c r="R2244" s="3"/>
      <c r="S2244" s="145"/>
      <c r="T2244" s="145"/>
      <c r="U2244" s="145"/>
      <c r="V2244" s="145"/>
      <c r="W2244" s="145"/>
      <c r="X2244" s="145"/>
      <c r="Y2244" s="145"/>
      <c r="Z2244" s="145"/>
      <c r="AA2244" s="145"/>
      <c r="AB2244" s="145"/>
      <c r="AC2244" s="145"/>
      <c r="AD2244" s="145"/>
      <c r="AE2244" s="145"/>
      <c r="AF2244" s="35">
        <v>2025</v>
      </c>
      <c r="AG2244" s="256"/>
      <c r="AH2244" s="29">
        <v>2139</v>
      </c>
      <c r="AI2244" s="29" t="s">
        <v>155</v>
      </c>
      <c r="AJ2244" s="29" t="str">
        <f t="shared" si="646"/>
        <v>2139.</v>
      </c>
      <c r="AL2244" s="29"/>
    </row>
    <row r="2245" spans="1:38" ht="22.5" customHeight="1" x14ac:dyDescent="0.25">
      <c r="A2245" s="143" t="str">
        <f t="shared" si="630"/>
        <v>2140.</v>
      </c>
      <c r="B2245" s="76" t="s">
        <v>818</v>
      </c>
      <c r="C2245" s="52">
        <v>1988</v>
      </c>
      <c r="D2245" s="220" t="s">
        <v>3015</v>
      </c>
      <c r="E2245" s="143" t="s">
        <v>3017</v>
      </c>
      <c r="F2245" s="52">
        <v>2</v>
      </c>
      <c r="G2245" s="52">
        <v>1</v>
      </c>
      <c r="H2245" s="145">
        <v>556.4</v>
      </c>
      <c r="I2245" s="145">
        <v>510.5</v>
      </c>
      <c r="J2245" s="145">
        <v>510.5</v>
      </c>
      <c r="K2245" s="3">
        <v>18</v>
      </c>
      <c r="L2245" s="145">
        <f t="shared" ref="L2245:L2247" si="649">Q2245+S2245+U2245+W2245+Y2245+AA2245+AD2245+AE2245</f>
        <v>65734</v>
      </c>
      <c r="M2245" s="1"/>
      <c r="N2245" s="1"/>
      <c r="O2245" s="1"/>
      <c r="P2245" s="145">
        <f t="shared" ref="P2245:P2247" si="650">L2245</f>
        <v>65734</v>
      </c>
      <c r="Q2245" s="145">
        <v>65734</v>
      </c>
      <c r="R2245" s="3"/>
      <c r="S2245" s="145"/>
      <c r="T2245" s="145"/>
      <c r="U2245" s="145"/>
      <c r="V2245" s="145"/>
      <c r="W2245" s="145"/>
      <c r="X2245" s="145"/>
      <c r="Y2245" s="145"/>
      <c r="Z2245" s="145"/>
      <c r="AA2245" s="145"/>
      <c r="AB2245" s="145"/>
      <c r="AC2245" s="145"/>
      <c r="AD2245" s="145"/>
      <c r="AE2245" s="145"/>
      <c r="AF2245" s="35">
        <v>2025</v>
      </c>
      <c r="AG2245" s="256"/>
      <c r="AH2245" s="29">
        <v>2140</v>
      </c>
      <c r="AI2245" s="29" t="s">
        <v>155</v>
      </c>
      <c r="AJ2245" s="29" t="str">
        <f t="shared" si="646"/>
        <v>2140.</v>
      </c>
      <c r="AL2245" s="29"/>
    </row>
    <row r="2246" spans="1:38" ht="22.5" customHeight="1" x14ac:dyDescent="0.25">
      <c r="A2246" s="143" t="str">
        <f t="shared" si="630"/>
        <v>2141.</v>
      </c>
      <c r="B2246" s="247" t="s">
        <v>979</v>
      </c>
      <c r="C2246" s="52">
        <v>1973</v>
      </c>
      <c r="D2246" s="220" t="s">
        <v>3015</v>
      </c>
      <c r="E2246" s="143" t="s">
        <v>3017</v>
      </c>
      <c r="F2246" s="52">
        <v>2</v>
      </c>
      <c r="G2246" s="52">
        <v>2</v>
      </c>
      <c r="H2246" s="10">
        <v>844</v>
      </c>
      <c r="I2246" s="145">
        <v>781</v>
      </c>
      <c r="J2246" s="10">
        <v>781</v>
      </c>
      <c r="K2246" s="63">
        <v>43</v>
      </c>
      <c r="L2246" s="10">
        <f t="shared" si="649"/>
        <v>469200</v>
      </c>
      <c r="M2246" s="1"/>
      <c r="N2246" s="1"/>
      <c r="O2246" s="1"/>
      <c r="P2246" s="145">
        <f t="shared" si="650"/>
        <v>469200</v>
      </c>
      <c r="Q2246" s="145">
        <v>469200</v>
      </c>
      <c r="R2246" s="3"/>
      <c r="S2246" s="145"/>
      <c r="T2246" s="145"/>
      <c r="U2246" s="145"/>
      <c r="V2246" s="145"/>
      <c r="W2246" s="145"/>
      <c r="X2246" s="145"/>
      <c r="Y2246" s="145"/>
      <c r="Z2246" s="145"/>
      <c r="AA2246" s="145"/>
      <c r="AB2246" s="145"/>
      <c r="AC2246" s="145"/>
      <c r="AD2246" s="145"/>
      <c r="AE2246" s="145"/>
      <c r="AF2246" s="35">
        <v>2025</v>
      </c>
      <c r="AG2246" s="255"/>
      <c r="AH2246" s="29">
        <v>2141</v>
      </c>
      <c r="AI2246" s="29" t="s">
        <v>155</v>
      </c>
      <c r="AJ2246" s="29" t="str">
        <f t="shared" si="646"/>
        <v>2141.</v>
      </c>
      <c r="AL2246" s="29"/>
    </row>
    <row r="2247" spans="1:38" ht="22.5" customHeight="1" x14ac:dyDescent="0.25">
      <c r="A2247" s="143" t="str">
        <f t="shared" si="630"/>
        <v>2142.</v>
      </c>
      <c r="B2247" s="247" t="s">
        <v>980</v>
      </c>
      <c r="C2247" s="52">
        <v>1974</v>
      </c>
      <c r="D2247" s="220" t="s">
        <v>3015</v>
      </c>
      <c r="E2247" s="143" t="s">
        <v>3017</v>
      </c>
      <c r="F2247" s="52">
        <v>2</v>
      </c>
      <c r="G2247" s="52">
        <v>1</v>
      </c>
      <c r="H2247" s="10">
        <v>378.8</v>
      </c>
      <c r="I2247" s="145">
        <v>354.5</v>
      </c>
      <c r="J2247" s="10">
        <v>354.5</v>
      </c>
      <c r="K2247" s="63">
        <v>8</v>
      </c>
      <c r="L2247" s="10">
        <f t="shared" si="649"/>
        <v>487320</v>
      </c>
      <c r="M2247" s="1"/>
      <c r="N2247" s="1"/>
      <c r="O2247" s="1"/>
      <c r="P2247" s="145">
        <f t="shared" si="650"/>
        <v>487320</v>
      </c>
      <c r="Q2247" s="145">
        <v>487320</v>
      </c>
      <c r="R2247" s="3"/>
      <c r="S2247" s="145"/>
      <c r="T2247" s="145"/>
      <c r="U2247" s="145"/>
      <c r="V2247" s="145"/>
      <c r="W2247" s="145"/>
      <c r="X2247" s="145"/>
      <c r="Y2247" s="145"/>
      <c r="Z2247" s="145"/>
      <c r="AA2247" s="145"/>
      <c r="AB2247" s="145"/>
      <c r="AC2247" s="145"/>
      <c r="AD2247" s="145"/>
      <c r="AE2247" s="145"/>
      <c r="AF2247" s="35">
        <v>2025</v>
      </c>
      <c r="AG2247" s="255"/>
      <c r="AH2247" s="29">
        <v>2142</v>
      </c>
      <c r="AI2247" s="29" t="s">
        <v>155</v>
      </c>
      <c r="AJ2247" s="29" t="str">
        <f t="shared" si="646"/>
        <v>2142.</v>
      </c>
      <c r="AL2247" s="29"/>
    </row>
    <row r="2248" spans="1:38" ht="22.5" customHeight="1" x14ac:dyDescent="0.25">
      <c r="A2248" s="143" t="str">
        <f t="shared" si="630"/>
        <v>2143.</v>
      </c>
      <c r="B2248" s="71" t="s">
        <v>1298</v>
      </c>
      <c r="C2248" s="52">
        <v>1986</v>
      </c>
      <c r="D2248" s="220" t="s">
        <v>3015</v>
      </c>
      <c r="E2248" s="143" t="s">
        <v>3018</v>
      </c>
      <c r="F2248" s="52">
        <v>3</v>
      </c>
      <c r="G2248" s="52">
        <v>2</v>
      </c>
      <c r="H2248" s="4">
        <v>1451.5</v>
      </c>
      <c r="I2248" s="4">
        <v>1291.5</v>
      </c>
      <c r="J2248" s="4">
        <v>1291.5</v>
      </c>
      <c r="K2248" s="5">
        <v>61</v>
      </c>
      <c r="L2248" s="145">
        <f>Q2248+S2248+U2248+W2248+Y2248+AA2248+AD2248+AE2248</f>
        <v>2092730</v>
      </c>
      <c r="M2248" s="1"/>
      <c r="N2248" s="1"/>
      <c r="O2248" s="1"/>
      <c r="P2248" s="145">
        <f>L2248</f>
        <v>2092730</v>
      </c>
      <c r="Q2248" s="145"/>
      <c r="R2248" s="3"/>
      <c r="S2248" s="145"/>
      <c r="T2248" s="145">
        <v>590</v>
      </c>
      <c r="U2248" s="145">
        <f>T2248*3547</f>
        <v>2092730</v>
      </c>
      <c r="V2248" s="145"/>
      <c r="W2248" s="145"/>
      <c r="X2248" s="145"/>
      <c r="Y2248" s="145"/>
      <c r="Z2248" s="145"/>
      <c r="AA2248" s="145"/>
      <c r="AB2248" s="145"/>
      <c r="AC2248" s="145"/>
      <c r="AD2248" s="145"/>
      <c r="AE2248" s="145"/>
      <c r="AF2248" s="35">
        <v>2025</v>
      </c>
      <c r="AG2248" s="259"/>
      <c r="AH2248" s="29">
        <v>2143</v>
      </c>
      <c r="AI2248" s="29" t="s">
        <v>155</v>
      </c>
      <c r="AJ2248" s="29" t="str">
        <f t="shared" si="646"/>
        <v>2143.</v>
      </c>
      <c r="AL2248" s="29"/>
    </row>
    <row r="2249" spans="1:38" ht="22.5" customHeight="1" x14ac:dyDescent="0.25">
      <c r="A2249" s="143" t="str">
        <f t="shared" si="630"/>
        <v>2144.</v>
      </c>
      <c r="B2249" s="247" t="s">
        <v>1147</v>
      </c>
      <c r="C2249" s="52">
        <v>1972</v>
      </c>
      <c r="D2249" s="220" t="s">
        <v>3015</v>
      </c>
      <c r="E2249" s="143" t="s">
        <v>3017</v>
      </c>
      <c r="F2249" s="52">
        <v>2</v>
      </c>
      <c r="G2249" s="52">
        <v>1</v>
      </c>
      <c r="H2249" s="145">
        <v>378.7</v>
      </c>
      <c r="I2249" s="145">
        <v>366.1</v>
      </c>
      <c r="J2249" s="145">
        <v>336.1</v>
      </c>
      <c r="K2249" s="3">
        <v>8</v>
      </c>
      <c r="L2249" s="145">
        <f t="shared" ref="L2249:L2255" si="651">Q2249+S2249+U2249+W2249+Y2249+AA2249+AD2249+AE2249</f>
        <v>2643210</v>
      </c>
      <c r="M2249" s="1"/>
      <c r="N2249" s="1"/>
      <c r="O2249" s="1"/>
      <c r="P2249" s="145">
        <f t="shared" ref="P2249:P2255" si="652">L2249</f>
        <v>2643210</v>
      </c>
      <c r="Q2249" s="145"/>
      <c r="R2249" s="3"/>
      <c r="S2249" s="145"/>
      <c r="T2249" s="145">
        <v>330</v>
      </c>
      <c r="U2249" s="145">
        <f>T2249*7523</f>
        <v>2482590</v>
      </c>
      <c r="V2249" s="145"/>
      <c r="W2249" s="145"/>
      <c r="X2249" s="145"/>
      <c r="Y2249" s="145"/>
      <c r="Z2249" s="145">
        <v>60</v>
      </c>
      <c r="AA2249" s="145">
        <f>Z2249*2677</f>
        <v>160620</v>
      </c>
      <c r="AB2249" s="145"/>
      <c r="AC2249" s="145"/>
      <c r="AD2249" s="145"/>
      <c r="AE2249" s="145"/>
      <c r="AF2249" s="35">
        <v>2025</v>
      </c>
      <c r="AG2249" s="259"/>
      <c r="AH2249" s="29">
        <v>2144</v>
      </c>
      <c r="AI2249" s="29" t="s">
        <v>155</v>
      </c>
      <c r="AJ2249" s="29" t="str">
        <f t="shared" si="646"/>
        <v>2144.</v>
      </c>
      <c r="AL2249" s="29"/>
    </row>
    <row r="2250" spans="1:38" ht="22.5" customHeight="1" x14ac:dyDescent="0.25">
      <c r="A2250" s="143" t="str">
        <f t="shared" si="630"/>
        <v>2145.</v>
      </c>
      <c r="B2250" s="247" t="s">
        <v>1095</v>
      </c>
      <c r="C2250" s="52">
        <v>1969</v>
      </c>
      <c r="D2250" s="220" t="s">
        <v>3015</v>
      </c>
      <c r="E2250" s="143" t="s">
        <v>3017</v>
      </c>
      <c r="F2250" s="52">
        <v>2</v>
      </c>
      <c r="G2250" s="52">
        <v>2</v>
      </c>
      <c r="H2250" s="145">
        <v>750.7</v>
      </c>
      <c r="I2250" s="145">
        <v>510.5</v>
      </c>
      <c r="J2250" s="145">
        <v>510.5</v>
      </c>
      <c r="K2250" s="3">
        <v>14</v>
      </c>
      <c r="L2250" s="145">
        <f t="shared" si="651"/>
        <v>140042</v>
      </c>
      <c r="M2250" s="1"/>
      <c r="N2250" s="1"/>
      <c r="O2250" s="1"/>
      <c r="P2250" s="145">
        <f t="shared" si="652"/>
        <v>140042</v>
      </c>
      <c r="Q2250" s="145">
        <v>140042</v>
      </c>
      <c r="R2250" s="3"/>
      <c r="S2250" s="145"/>
      <c r="T2250" s="145"/>
      <c r="U2250" s="145"/>
      <c r="V2250" s="145"/>
      <c r="W2250" s="145"/>
      <c r="X2250" s="145"/>
      <c r="Y2250" s="145"/>
      <c r="Z2250" s="145"/>
      <c r="AA2250" s="145"/>
      <c r="AB2250" s="145"/>
      <c r="AC2250" s="145"/>
      <c r="AD2250" s="145"/>
      <c r="AE2250" s="145"/>
      <c r="AF2250" s="35">
        <v>2025</v>
      </c>
      <c r="AG2250" s="255"/>
      <c r="AH2250" s="29">
        <v>2145</v>
      </c>
      <c r="AI2250" s="29" t="s">
        <v>155</v>
      </c>
      <c r="AJ2250" s="29" t="str">
        <f t="shared" si="646"/>
        <v>2145.</v>
      </c>
      <c r="AL2250" s="29"/>
    </row>
    <row r="2251" spans="1:38" ht="22.5" customHeight="1" x14ac:dyDescent="0.25">
      <c r="A2251" s="143" t="str">
        <f t="shared" si="630"/>
        <v>2146.</v>
      </c>
      <c r="B2251" s="247" t="s">
        <v>822</v>
      </c>
      <c r="C2251" s="52">
        <v>1966</v>
      </c>
      <c r="D2251" s="220" t="s">
        <v>3015</v>
      </c>
      <c r="E2251" s="143" t="s">
        <v>3017</v>
      </c>
      <c r="F2251" s="52">
        <v>2</v>
      </c>
      <c r="G2251" s="52">
        <v>2</v>
      </c>
      <c r="H2251" s="145">
        <v>470.1</v>
      </c>
      <c r="I2251" s="145">
        <v>431.7</v>
      </c>
      <c r="J2251" s="145">
        <v>431.7</v>
      </c>
      <c r="K2251" s="3">
        <v>12</v>
      </c>
      <c r="L2251" s="145">
        <f t="shared" si="651"/>
        <v>535400</v>
      </c>
      <c r="M2251" s="1"/>
      <c r="N2251" s="1"/>
      <c r="O2251" s="1"/>
      <c r="P2251" s="145">
        <f t="shared" si="652"/>
        <v>535400</v>
      </c>
      <c r="Q2251" s="145"/>
      <c r="R2251" s="3"/>
      <c r="S2251" s="145"/>
      <c r="T2251" s="145"/>
      <c r="U2251" s="145"/>
      <c r="V2251" s="145"/>
      <c r="W2251" s="145"/>
      <c r="X2251" s="145"/>
      <c r="Y2251" s="145"/>
      <c r="Z2251" s="145">
        <v>200</v>
      </c>
      <c r="AA2251" s="145">
        <f>Z2251*2677</f>
        <v>535400</v>
      </c>
      <c r="AB2251" s="145"/>
      <c r="AC2251" s="145"/>
      <c r="AD2251" s="145"/>
      <c r="AE2251" s="145"/>
      <c r="AF2251" s="35">
        <v>2025</v>
      </c>
      <c r="AG2251" s="259"/>
      <c r="AH2251" s="29">
        <v>2146</v>
      </c>
      <c r="AI2251" s="29" t="s">
        <v>155</v>
      </c>
      <c r="AJ2251" s="29" t="str">
        <f t="shared" si="646"/>
        <v>2146.</v>
      </c>
      <c r="AL2251" s="29"/>
    </row>
    <row r="2252" spans="1:38" ht="22.5" customHeight="1" x14ac:dyDescent="0.25">
      <c r="A2252" s="143" t="str">
        <f t="shared" si="630"/>
        <v>2147.</v>
      </c>
      <c r="B2252" s="247" t="s">
        <v>978</v>
      </c>
      <c r="C2252" s="52">
        <v>1977</v>
      </c>
      <c r="D2252" s="220" t="s">
        <v>3015</v>
      </c>
      <c r="E2252" s="143" t="s">
        <v>3017</v>
      </c>
      <c r="F2252" s="52">
        <v>2</v>
      </c>
      <c r="G2252" s="52">
        <v>1</v>
      </c>
      <c r="H2252" s="10">
        <v>369.2</v>
      </c>
      <c r="I2252" s="145">
        <v>340.3</v>
      </c>
      <c r="J2252" s="10">
        <v>340.3</v>
      </c>
      <c r="K2252" s="63">
        <v>15</v>
      </c>
      <c r="L2252" s="10">
        <f t="shared" si="651"/>
        <v>14290</v>
      </c>
      <c r="M2252" s="1"/>
      <c r="N2252" s="1"/>
      <c r="O2252" s="1"/>
      <c r="P2252" s="145">
        <f t="shared" si="652"/>
        <v>14290</v>
      </c>
      <c r="Q2252" s="145">
        <v>14290</v>
      </c>
      <c r="R2252" s="3"/>
      <c r="S2252" s="145"/>
      <c r="T2252" s="145"/>
      <c r="U2252" s="145"/>
      <c r="V2252" s="145"/>
      <c r="W2252" s="145"/>
      <c r="X2252" s="145"/>
      <c r="Y2252" s="145"/>
      <c r="Z2252" s="145"/>
      <c r="AA2252" s="145"/>
      <c r="AB2252" s="145"/>
      <c r="AC2252" s="145"/>
      <c r="AD2252" s="145"/>
      <c r="AE2252" s="145"/>
      <c r="AF2252" s="35">
        <v>2025</v>
      </c>
      <c r="AG2252" s="255"/>
      <c r="AH2252" s="29">
        <v>2147</v>
      </c>
      <c r="AI2252" s="29" t="s">
        <v>155</v>
      </c>
      <c r="AJ2252" s="29" t="str">
        <f t="shared" si="646"/>
        <v>2147.</v>
      </c>
      <c r="AL2252" s="29"/>
    </row>
    <row r="2253" spans="1:38" ht="22.5" customHeight="1" x14ac:dyDescent="0.25">
      <c r="A2253" s="143" t="str">
        <f t="shared" si="630"/>
        <v>2148.</v>
      </c>
      <c r="B2253" s="247" t="s">
        <v>1148</v>
      </c>
      <c r="C2253" s="52">
        <v>1978</v>
      </c>
      <c r="D2253" s="220" t="s">
        <v>3015</v>
      </c>
      <c r="E2253" s="143" t="s">
        <v>3017</v>
      </c>
      <c r="F2253" s="52">
        <v>2</v>
      </c>
      <c r="G2253" s="52">
        <v>1</v>
      </c>
      <c r="H2253" s="145">
        <v>540.4</v>
      </c>
      <c r="I2253" s="145">
        <v>335.6</v>
      </c>
      <c r="J2253" s="145">
        <v>335.6</v>
      </c>
      <c r="K2253" s="3">
        <v>12</v>
      </c>
      <c r="L2253" s="145">
        <f t="shared" si="651"/>
        <v>441450</v>
      </c>
      <c r="M2253" s="1"/>
      <c r="N2253" s="1"/>
      <c r="O2253" s="1"/>
      <c r="P2253" s="145">
        <f t="shared" si="652"/>
        <v>441450</v>
      </c>
      <c r="Q2253" s="145">
        <f>262752+178698</f>
        <v>441450</v>
      </c>
      <c r="R2253" s="3"/>
      <c r="S2253" s="145"/>
      <c r="T2253" s="145"/>
      <c r="U2253" s="145"/>
      <c r="V2253" s="145"/>
      <c r="W2253" s="145"/>
      <c r="X2253" s="145"/>
      <c r="Y2253" s="145"/>
      <c r="Z2253" s="145"/>
      <c r="AA2253" s="145"/>
      <c r="AB2253" s="145"/>
      <c r="AC2253" s="145"/>
      <c r="AD2253" s="145"/>
      <c r="AE2253" s="145"/>
      <c r="AF2253" s="35">
        <v>2025</v>
      </c>
      <c r="AG2253" s="255"/>
      <c r="AH2253" s="29">
        <v>2148</v>
      </c>
      <c r="AI2253" s="29" t="s">
        <v>155</v>
      </c>
      <c r="AJ2253" s="29" t="str">
        <f t="shared" si="646"/>
        <v>2148.</v>
      </c>
      <c r="AL2253" s="29"/>
    </row>
    <row r="2254" spans="1:38" ht="24" customHeight="1" x14ac:dyDescent="0.25">
      <c r="A2254" s="143" t="str">
        <f t="shared" si="630"/>
        <v>2149.</v>
      </c>
      <c r="B2254" s="247" t="s">
        <v>976</v>
      </c>
      <c r="C2254" s="52">
        <v>1967</v>
      </c>
      <c r="D2254" s="220" t="s">
        <v>3015</v>
      </c>
      <c r="E2254" s="143" t="s">
        <v>3017</v>
      </c>
      <c r="F2254" s="52">
        <v>2</v>
      </c>
      <c r="G2254" s="52">
        <v>1</v>
      </c>
      <c r="H2254" s="10">
        <v>385.5</v>
      </c>
      <c r="I2254" s="145">
        <v>358.6</v>
      </c>
      <c r="J2254" s="10">
        <v>358.6</v>
      </c>
      <c r="K2254" s="63">
        <v>17</v>
      </c>
      <c r="L2254" s="10">
        <f t="shared" si="651"/>
        <v>141881</v>
      </c>
      <c r="M2254" s="10"/>
      <c r="N2254" s="10"/>
      <c r="O2254" s="10"/>
      <c r="P2254" s="145">
        <f t="shared" si="652"/>
        <v>141881</v>
      </c>
      <c r="Q2254" s="10"/>
      <c r="R2254" s="63"/>
      <c r="S2254" s="10"/>
      <c r="T2254" s="10"/>
      <c r="U2254" s="10"/>
      <c r="V2254" s="10"/>
      <c r="W2254" s="10"/>
      <c r="X2254" s="10"/>
      <c r="Y2254" s="10"/>
      <c r="Z2254" s="10">
        <v>53</v>
      </c>
      <c r="AA2254" s="10">
        <f>Z2254*2677</f>
        <v>141881</v>
      </c>
      <c r="AB2254" s="10"/>
      <c r="AC2254" s="10"/>
      <c r="AD2254" s="145"/>
      <c r="AE2254" s="10"/>
      <c r="AF2254" s="35">
        <v>2025</v>
      </c>
      <c r="AG2254" s="259"/>
      <c r="AH2254" s="29">
        <v>2149</v>
      </c>
      <c r="AI2254" s="29" t="s">
        <v>155</v>
      </c>
      <c r="AJ2254" s="29" t="str">
        <f t="shared" si="646"/>
        <v>2149.</v>
      </c>
      <c r="AL2254" s="29"/>
    </row>
    <row r="2255" spans="1:38" ht="22.5" customHeight="1" x14ac:dyDescent="0.25">
      <c r="A2255" s="143" t="str">
        <f t="shared" si="630"/>
        <v>2150.</v>
      </c>
      <c r="B2255" s="76" t="s">
        <v>815</v>
      </c>
      <c r="C2255" s="52">
        <v>1968</v>
      </c>
      <c r="D2255" s="220" t="s">
        <v>3015</v>
      </c>
      <c r="E2255" s="143" t="s">
        <v>3017</v>
      </c>
      <c r="F2255" s="52">
        <v>2</v>
      </c>
      <c r="G2255" s="52">
        <v>1</v>
      </c>
      <c r="H2255" s="145">
        <v>328.9</v>
      </c>
      <c r="I2255" s="145">
        <v>301.39999999999998</v>
      </c>
      <c r="J2255" s="145">
        <v>301</v>
      </c>
      <c r="K2255" s="3">
        <v>10</v>
      </c>
      <c r="L2255" s="145">
        <f t="shared" si="651"/>
        <v>4215172</v>
      </c>
      <c r="M2255" s="1"/>
      <c r="N2255" s="1"/>
      <c r="O2255" s="1"/>
      <c r="P2255" s="145">
        <f t="shared" si="652"/>
        <v>4215172</v>
      </c>
      <c r="Q2255" s="145"/>
      <c r="R2255" s="3"/>
      <c r="S2255" s="145"/>
      <c r="T2255" s="145"/>
      <c r="U2255" s="145"/>
      <c r="V2255" s="145"/>
      <c r="W2255" s="145"/>
      <c r="X2255" s="145">
        <v>1339</v>
      </c>
      <c r="Y2255" s="145">
        <f>X2255*3148</f>
        <v>4215172</v>
      </c>
      <c r="Z2255" s="145"/>
      <c r="AA2255" s="145"/>
      <c r="AB2255" s="145"/>
      <c r="AC2255" s="145"/>
      <c r="AD2255" s="145"/>
      <c r="AE2255" s="145"/>
      <c r="AF2255" s="35">
        <v>2025</v>
      </c>
      <c r="AG2255" s="256"/>
      <c r="AH2255" s="29">
        <v>2150</v>
      </c>
      <c r="AI2255" s="29" t="s">
        <v>155</v>
      </c>
      <c r="AJ2255" s="29" t="str">
        <f t="shared" si="646"/>
        <v>2150.</v>
      </c>
      <c r="AL2255" s="29"/>
    </row>
    <row r="2256" spans="1:38" ht="22.5" customHeight="1" x14ac:dyDescent="0.25">
      <c r="A2256" s="143" t="str">
        <f t="shared" si="630"/>
        <v>2151.</v>
      </c>
      <c r="B2256" s="76" t="s">
        <v>817</v>
      </c>
      <c r="C2256" s="52">
        <v>1977</v>
      </c>
      <c r="D2256" s="220" t="s">
        <v>3015</v>
      </c>
      <c r="E2256" s="143" t="s">
        <v>3017</v>
      </c>
      <c r="F2256" s="52">
        <v>2</v>
      </c>
      <c r="G2256" s="52">
        <v>1</v>
      </c>
      <c r="H2256" s="145">
        <v>344.7</v>
      </c>
      <c r="I2256" s="145">
        <v>315</v>
      </c>
      <c r="J2256" s="145">
        <v>315</v>
      </c>
      <c r="K2256" s="3">
        <v>12</v>
      </c>
      <c r="L2256" s="145">
        <f t="shared" ref="L2256:L2266" si="653">Q2256+S2256+U2256+W2256+Y2256+AA2256+AD2256+AE2256</f>
        <v>14290</v>
      </c>
      <c r="M2256" s="1"/>
      <c r="N2256" s="1"/>
      <c r="O2256" s="1"/>
      <c r="P2256" s="145">
        <f t="shared" ref="P2256:P2266" si="654">L2256</f>
        <v>14290</v>
      </c>
      <c r="Q2256" s="145">
        <v>14290</v>
      </c>
      <c r="R2256" s="3"/>
      <c r="S2256" s="145"/>
      <c r="T2256" s="145"/>
      <c r="U2256" s="145"/>
      <c r="V2256" s="145"/>
      <c r="W2256" s="145"/>
      <c r="X2256" s="145"/>
      <c r="Y2256" s="145"/>
      <c r="Z2256" s="145"/>
      <c r="AA2256" s="145"/>
      <c r="AB2256" s="145"/>
      <c r="AC2256" s="145"/>
      <c r="AD2256" s="145"/>
      <c r="AE2256" s="145"/>
      <c r="AF2256" s="35">
        <v>2025</v>
      </c>
      <c r="AG2256" s="256"/>
      <c r="AH2256" s="29">
        <v>2151</v>
      </c>
      <c r="AI2256" s="29" t="s">
        <v>155</v>
      </c>
      <c r="AJ2256" s="29" t="str">
        <f t="shared" si="646"/>
        <v>2151.</v>
      </c>
      <c r="AL2256" s="29"/>
    </row>
    <row r="2257" spans="1:38" ht="22.5" customHeight="1" x14ac:dyDescent="0.25">
      <c r="A2257" s="143" t="str">
        <f t="shared" si="630"/>
        <v>2152.</v>
      </c>
      <c r="B2257" s="71" t="s">
        <v>1300</v>
      </c>
      <c r="C2257" s="52">
        <v>1986</v>
      </c>
      <c r="D2257" s="220" t="s">
        <v>3015</v>
      </c>
      <c r="E2257" s="143" t="s">
        <v>3017</v>
      </c>
      <c r="F2257" s="52">
        <v>3</v>
      </c>
      <c r="G2257" s="52">
        <v>2</v>
      </c>
      <c r="H2257" s="145">
        <v>1368.6</v>
      </c>
      <c r="I2257" s="145">
        <v>1274.5999999999999</v>
      </c>
      <c r="J2257" s="145">
        <v>1274.5999999999999</v>
      </c>
      <c r="K2257" s="3">
        <v>53</v>
      </c>
      <c r="L2257" s="145">
        <f t="shared" si="653"/>
        <v>5822802</v>
      </c>
      <c r="M2257" s="1"/>
      <c r="N2257" s="1"/>
      <c r="O2257" s="1"/>
      <c r="P2257" s="145">
        <f t="shared" si="654"/>
        <v>5822802</v>
      </c>
      <c r="Q2257" s="145"/>
      <c r="R2257" s="3"/>
      <c r="S2257" s="145"/>
      <c r="T2257" s="145">
        <v>774</v>
      </c>
      <c r="U2257" s="145">
        <f>T2257*7523</f>
        <v>5822802</v>
      </c>
      <c r="V2257" s="145"/>
      <c r="W2257" s="145"/>
      <c r="X2257" s="145"/>
      <c r="Y2257" s="145"/>
      <c r="Z2257" s="145"/>
      <c r="AA2257" s="145"/>
      <c r="AB2257" s="145"/>
      <c r="AC2257" s="145"/>
      <c r="AD2257" s="145"/>
      <c r="AE2257" s="145"/>
      <c r="AF2257" s="35">
        <v>2025</v>
      </c>
      <c r="AG2257" s="259"/>
      <c r="AH2257" s="29">
        <v>2152</v>
      </c>
      <c r="AI2257" s="29" t="s">
        <v>155</v>
      </c>
      <c r="AJ2257" s="29" t="str">
        <f t="shared" si="646"/>
        <v>2152.</v>
      </c>
      <c r="AK2257" s="49"/>
      <c r="AL2257" s="29"/>
    </row>
    <row r="2258" spans="1:38" ht="22.5" customHeight="1" x14ac:dyDescent="0.25">
      <c r="A2258" s="143" t="str">
        <f t="shared" si="630"/>
        <v>2153.</v>
      </c>
      <c r="B2258" s="247" t="s">
        <v>984</v>
      </c>
      <c r="C2258" s="52">
        <v>1978</v>
      </c>
      <c r="D2258" s="220" t="s">
        <v>3015</v>
      </c>
      <c r="E2258" s="143" t="s">
        <v>3017</v>
      </c>
      <c r="F2258" s="52">
        <v>2</v>
      </c>
      <c r="G2258" s="52">
        <v>2</v>
      </c>
      <c r="H2258" s="145">
        <v>722.2</v>
      </c>
      <c r="I2258" s="145">
        <v>717.6</v>
      </c>
      <c r="J2258" s="145">
        <v>717.6</v>
      </c>
      <c r="K2258" s="3">
        <v>31</v>
      </c>
      <c r="L2258" s="145">
        <f t="shared" si="653"/>
        <v>1692675</v>
      </c>
      <c r="M2258" s="145"/>
      <c r="N2258" s="145"/>
      <c r="O2258" s="145"/>
      <c r="P2258" s="145">
        <f t="shared" si="654"/>
        <v>1692675</v>
      </c>
      <c r="Q2258" s="145"/>
      <c r="R2258" s="3"/>
      <c r="S2258" s="145"/>
      <c r="T2258" s="145">
        <v>225</v>
      </c>
      <c r="U2258" s="145">
        <f>T2258*7523</f>
        <v>1692675</v>
      </c>
      <c r="V2258" s="145"/>
      <c r="W2258" s="145"/>
      <c r="X2258" s="145"/>
      <c r="Y2258" s="145"/>
      <c r="Z2258" s="145"/>
      <c r="AA2258" s="145"/>
      <c r="AB2258" s="145"/>
      <c r="AC2258" s="145"/>
      <c r="AD2258" s="145"/>
      <c r="AE2258" s="145"/>
      <c r="AF2258" s="35">
        <v>2025</v>
      </c>
      <c r="AG2258" s="259"/>
      <c r="AH2258" s="29">
        <v>2153</v>
      </c>
      <c r="AI2258" s="29" t="s">
        <v>155</v>
      </c>
      <c r="AJ2258" s="29" t="str">
        <f t="shared" si="646"/>
        <v>2153.</v>
      </c>
      <c r="AL2258" s="29"/>
    </row>
    <row r="2259" spans="1:38" ht="22.5" customHeight="1" x14ac:dyDescent="0.25">
      <c r="A2259" s="143" t="str">
        <f t="shared" si="630"/>
        <v>2154.</v>
      </c>
      <c r="B2259" s="247" t="s">
        <v>983</v>
      </c>
      <c r="C2259" s="52">
        <v>1978</v>
      </c>
      <c r="D2259" s="220" t="s">
        <v>3015</v>
      </c>
      <c r="E2259" s="143" t="s">
        <v>3016</v>
      </c>
      <c r="F2259" s="52">
        <v>2</v>
      </c>
      <c r="G2259" s="52">
        <v>2</v>
      </c>
      <c r="H2259" s="10">
        <v>746.9</v>
      </c>
      <c r="I2259" s="145">
        <v>737</v>
      </c>
      <c r="J2259" s="10">
        <v>737</v>
      </c>
      <c r="K2259" s="63">
        <v>29</v>
      </c>
      <c r="L2259" s="10">
        <f t="shared" si="653"/>
        <v>462150</v>
      </c>
      <c r="M2259" s="1"/>
      <c r="N2259" s="1"/>
      <c r="O2259" s="1"/>
      <c r="P2259" s="145">
        <f t="shared" si="654"/>
        <v>462150</v>
      </c>
      <c r="Q2259" s="145">
        <v>462150</v>
      </c>
      <c r="R2259" s="3"/>
      <c r="S2259" s="145"/>
      <c r="T2259" s="145"/>
      <c r="U2259" s="145"/>
      <c r="V2259" s="145"/>
      <c r="W2259" s="145"/>
      <c r="X2259" s="145"/>
      <c r="Y2259" s="145"/>
      <c r="Z2259" s="145"/>
      <c r="AA2259" s="145"/>
      <c r="AB2259" s="145"/>
      <c r="AC2259" s="145"/>
      <c r="AD2259" s="145"/>
      <c r="AE2259" s="145"/>
      <c r="AF2259" s="35">
        <v>2025</v>
      </c>
      <c r="AG2259" s="255"/>
      <c r="AH2259" s="29">
        <v>2154</v>
      </c>
      <c r="AI2259" s="29" t="s">
        <v>155</v>
      </c>
      <c r="AJ2259" s="29" t="str">
        <f t="shared" si="646"/>
        <v>2154.</v>
      </c>
      <c r="AL2259" s="29"/>
    </row>
    <row r="2260" spans="1:38" ht="22.5" customHeight="1" x14ac:dyDescent="0.25">
      <c r="A2260" s="143" t="str">
        <f t="shared" si="630"/>
        <v>2155.</v>
      </c>
      <c r="B2260" s="76" t="s">
        <v>821</v>
      </c>
      <c r="C2260" s="52">
        <v>1968</v>
      </c>
      <c r="D2260" s="220" t="s">
        <v>3015</v>
      </c>
      <c r="E2260" s="143" t="s">
        <v>3017</v>
      </c>
      <c r="F2260" s="52">
        <v>2</v>
      </c>
      <c r="G2260" s="52">
        <v>2</v>
      </c>
      <c r="H2260" s="145">
        <v>530.6</v>
      </c>
      <c r="I2260" s="145">
        <v>514.72</v>
      </c>
      <c r="J2260" s="145">
        <v>514.72</v>
      </c>
      <c r="K2260" s="3">
        <v>29</v>
      </c>
      <c r="L2260" s="145">
        <f t="shared" si="653"/>
        <v>4197550</v>
      </c>
      <c r="M2260" s="1"/>
      <c r="N2260" s="1"/>
      <c r="O2260" s="1"/>
      <c r="P2260" s="145">
        <f t="shared" si="654"/>
        <v>4197550</v>
      </c>
      <c r="Q2260" s="145">
        <v>812200</v>
      </c>
      <c r="R2260" s="3"/>
      <c r="S2260" s="145"/>
      <c r="T2260" s="145">
        <v>450</v>
      </c>
      <c r="U2260" s="145">
        <f>T2260*7523</f>
        <v>3385350</v>
      </c>
      <c r="V2260" s="145"/>
      <c r="W2260" s="145"/>
      <c r="X2260" s="145"/>
      <c r="Y2260" s="145"/>
      <c r="Z2260" s="145"/>
      <c r="AA2260" s="145"/>
      <c r="AB2260" s="145"/>
      <c r="AC2260" s="145"/>
      <c r="AD2260" s="145"/>
      <c r="AE2260" s="145"/>
      <c r="AF2260" s="35">
        <v>2025</v>
      </c>
      <c r="AG2260" s="256"/>
      <c r="AH2260" s="29">
        <v>2155</v>
      </c>
      <c r="AI2260" s="29" t="s">
        <v>155</v>
      </c>
      <c r="AJ2260" s="29" t="str">
        <f t="shared" si="646"/>
        <v>2155.</v>
      </c>
      <c r="AK2260" s="49"/>
      <c r="AL2260" s="29"/>
    </row>
    <row r="2261" spans="1:38" ht="22.5" customHeight="1" x14ac:dyDescent="0.25">
      <c r="A2261" s="143" t="str">
        <f t="shared" si="630"/>
        <v>2156.</v>
      </c>
      <c r="B2261" s="71" t="s">
        <v>1294</v>
      </c>
      <c r="C2261" s="52">
        <v>1977</v>
      </c>
      <c r="D2261" s="220" t="s">
        <v>3015</v>
      </c>
      <c r="E2261" s="143" t="s">
        <v>3017</v>
      </c>
      <c r="F2261" s="52">
        <v>2</v>
      </c>
      <c r="G2261" s="52">
        <v>1</v>
      </c>
      <c r="H2261" s="4">
        <v>362.9</v>
      </c>
      <c r="I2261" s="4">
        <v>330.6</v>
      </c>
      <c r="J2261" s="4">
        <v>330.6</v>
      </c>
      <c r="K2261" s="5">
        <v>14</v>
      </c>
      <c r="L2261" s="145">
        <f t="shared" si="653"/>
        <v>156638.70000000001</v>
      </c>
      <c r="M2261" s="1"/>
      <c r="N2261" s="1"/>
      <c r="O2261" s="1"/>
      <c r="P2261" s="145">
        <f t="shared" si="654"/>
        <v>156638.70000000001</v>
      </c>
      <c r="Q2261" s="145">
        <v>38583</v>
      </c>
      <c r="R2261" s="3"/>
      <c r="S2261" s="145"/>
      <c r="T2261" s="145"/>
      <c r="U2261" s="145"/>
      <c r="V2261" s="145"/>
      <c r="W2261" s="145"/>
      <c r="X2261" s="145"/>
      <c r="Y2261" s="145"/>
      <c r="Z2261" s="145">
        <v>44.1</v>
      </c>
      <c r="AA2261" s="145">
        <f>Z2261*2677</f>
        <v>118055.7</v>
      </c>
      <c r="AB2261" s="145"/>
      <c r="AC2261" s="145"/>
      <c r="AD2261" s="145"/>
      <c r="AE2261" s="145"/>
      <c r="AF2261" s="35">
        <v>2025</v>
      </c>
      <c r="AG2261" s="256"/>
      <c r="AH2261" s="29">
        <v>2156</v>
      </c>
      <c r="AI2261" s="29" t="s">
        <v>155</v>
      </c>
      <c r="AJ2261" s="29" t="str">
        <f t="shared" si="646"/>
        <v>2156.</v>
      </c>
      <c r="AL2261" s="29"/>
    </row>
    <row r="2262" spans="1:38" ht="22.5" customHeight="1" x14ac:dyDescent="0.25">
      <c r="A2262" s="143" t="str">
        <f t="shared" si="630"/>
        <v>2157.</v>
      </c>
      <c r="B2262" s="71" t="s">
        <v>1301</v>
      </c>
      <c r="C2262" s="52">
        <v>1983</v>
      </c>
      <c r="D2262" s="220" t="s">
        <v>3015</v>
      </c>
      <c r="E2262" s="143" t="s">
        <v>3016</v>
      </c>
      <c r="F2262" s="52">
        <v>3</v>
      </c>
      <c r="G2262" s="52">
        <v>3</v>
      </c>
      <c r="H2262" s="145">
        <v>1464.7</v>
      </c>
      <c r="I2262" s="145">
        <v>1304.7</v>
      </c>
      <c r="J2262" s="145">
        <v>1307.4000000000001</v>
      </c>
      <c r="K2262" s="3">
        <v>44</v>
      </c>
      <c r="L2262" s="145">
        <f>Q2262+S2262+U2262+W2262+Y2262+AA2262+AD2262+AE2262</f>
        <v>2216875</v>
      </c>
      <c r="M2262" s="1"/>
      <c r="N2262" s="1"/>
      <c r="O2262" s="1"/>
      <c r="P2262" s="145">
        <f>L2262</f>
        <v>2216875</v>
      </c>
      <c r="Q2262" s="145"/>
      <c r="R2262" s="3"/>
      <c r="S2262" s="145"/>
      <c r="T2262" s="145">
        <v>625</v>
      </c>
      <c r="U2262" s="145">
        <f>T2262*3547</f>
        <v>2216875</v>
      </c>
      <c r="V2262" s="145"/>
      <c r="W2262" s="145"/>
      <c r="X2262" s="145"/>
      <c r="Y2262" s="145"/>
      <c r="Z2262" s="145"/>
      <c r="AA2262" s="145"/>
      <c r="AB2262" s="145"/>
      <c r="AC2262" s="145"/>
      <c r="AD2262" s="145"/>
      <c r="AE2262" s="145"/>
      <c r="AF2262" s="35">
        <v>2025</v>
      </c>
      <c r="AG2262" s="259"/>
      <c r="AH2262" s="29">
        <v>2157</v>
      </c>
      <c r="AI2262" s="29" t="s">
        <v>155</v>
      </c>
      <c r="AJ2262" s="29" t="str">
        <f t="shared" si="646"/>
        <v>2157.</v>
      </c>
      <c r="AL2262" s="29"/>
    </row>
    <row r="2263" spans="1:38" ht="22.5" customHeight="1" x14ac:dyDescent="0.25">
      <c r="A2263" s="143" t="str">
        <f t="shared" si="630"/>
        <v>2158.</v>
      </c>
      <c r="B2263" s="76" t="s">
        <v>820</v>
      </c>
      <c r="C2263" s="52">
        <v>1982</v>
      </c>
      <c r="D2263" s="220" t="s">
        <v>3015</v>
      </c>
      <c r="E2263" s="143" t="s">
        <v>3016</v>
      </c>
      <c r="F2263" s="52">
        <v>3</v>
      </c>
      <c r="G2263" s="52">
        <v>3</v>
      </c>
      <c r="H2263" s="145">
        <v>1474</v>
      </c>
      <c r="I2263" s="145">
        <v>1314</v>
      </c>
      <c r="J2263" s="145">
        <v>1314</v>
      </c>
      <c r="K2263" s="3">
        <v>59</v>
      </c>
      <c r="L2263" s="145">
        <f t="shared" si="653"/>
        <v>2234610</v>
      </c>
      <c r="M2263" s="1"/>
      <c r="N2263" s="1"/>
      <c r="O2263" s="1"/>
      <c r="P2263" s="145">
        <f t="shared" si="654"/>
        <v>2234610</v>
      </c>
      <c r="Q2263" s="145"/>
      <c r="R2263" s="3"/>
      <c r="S2263" s="145"/>
      <c r="T2263" s="145">
        <v>630</v>
      </c>
      <c r="U2263" s="145">
        <f>T2263*3547</f>
        <v>2234610</v>
      </c>
      <c r="V2263" s="145"/>
      <c r="W2263" s="145"/>
      <c r="X2263" s="145"/>
      <c r="Y2263" s="145"/>
      <c r="Z2263" s="145"/>
      <c r="AA2263" s="145"/>
      <c r="AB2263" s="145"/>
      <c r="AC2263" s="145"/>
      <c r="AD2263" s="145"/>
      <c r="AE2263" s="145"/>
      <c r="AF2263" s="35">
        <v>2025</v>
      </c>
      <c r="AG2263" s="259"/>
      <c r="AH2263" s="29">
        <v>2158</v>
      </c>
      <c r="AI2263" s="29" t="s">
        <v>155</v>
      </c>
      <c r="AJ2263" s="29" t="str">
        <f t="shared" si="646"/>
        <v>2158.</v>
      </c>
      <c r="AK2263" s="49"/>
      <c r="AL2263" s="29"/>
    </row>
    <row r="2264" spans="1:38" ht="22.5" customHeight="1" x14ac:dyDescent="0.25">
      <c r="A2264" s="143" t="str">
        <f t="shared" si="630"/>
        <v>2159.</v>
      </c>
      <c r="B2264" s="71" t="s">
        <v>1303</v>
      </c>
      <c r="C2264" s="52">
        <v>1983</v>
      </c>
      <c r="D2264" s="220" t="s">
        <v>3015</v>
      </c>
      <c r="E2264" s="143" t="s">
        <v>3016</v>
      </c>
      <c r="F2264" s="52">
        <v>3</v>
      </c>
      <c r="G2264" s="52">
        <v>3</v>
      </c>
      <c r="H2264" s="4">
        <v>1446.7</v>
      </c>
      <c r="I2264" s="4">
        <v>1286.7</v>
      </c>
      <c r="J2264" s="4">
        <v>1286.7</v>
      </c>
      <c r="K2264" s="5">
        <v>44</v>
      </c>
      <c r="L2264" s="145">
        <f t="shared" si="653"/>
        <v>2216875</v>
      </c>
      <c r="M2264" s="1"/>
      <c r="N2264" s="1"/>
      <c r="O2264" s="1"/>
      <c r="P2264" s="145">
        <f t="shared" si="654"/>
        <v>2216875</v>
      </c>
      <c r="Q2264" s="145"/>
      <c r="R2264" s="3"/>
      <c r="S2264" s="145"/>
      <c r="T2264" s="145">
        <v>625</v>
      </c>
      <c r="U2264" s="145">
        <f>T2264*3547</f>
        <v>2216875</v>
      </c>
      <c r="V2264" s="145"/>
      <c r="W2264" s="145"/>
      <c r="X2264" s="145"/>
      <c r="Y2264" s="145"/>
      <c r="Z2264" s="145"/>
      <c r="AA2264" s="145"/>
      <c r="AB2264" s="145"/>
      <c r="AC2264" s="145"/>
      <c r="AD2264" s="145"/>
      <c r="AE2264" s="145"/>
      <c r="AF2264" s="35">
        <v>2025</v>
      </c>
      <c r="AG2264" s="259"/>
      <c r="AH2264" s="29">
        <v>2159</v>
      </c>
      <c r="AI2264" s="29" t="s">
        <v>155</v>
      </c>
      <c r="AJ2264" s="29" t="str">
        <f t="shared" si="646"/>
        <v>2159.</v>
      </c>
      <c r="AK2264" s="49"/>
      <c r="AL2264" s="29"/>
    </row>
    <row r="2265" spans="1:38" ht="22.5" customHeight="1" x14ac:dyDescent="0.25">
      <c r="A2265" s="143" t="str">
        <f t="shared" si="630"/>
        <v>2160.</v>
      </c>
      <c r="B2265" s="247" t="s">
        <v>982</v>
      </c>
      <c r="C2265" s="52">
        <v>1975</v>
      </c>
      <c r="D2265" s="220" t="s">
        <v>3015</v>
      </c>
      <c r="E2265" s="143" t="s">
        <v>3016</v>
      </c>
      <c r="F2265" s="52">
        <v>5</v>
      </c>
      <c r="G2265" s="52">
        <v>4</v>
      </c>
      <c r="H2265" s="10">
        <v>3689.1</v>
      </c>
      <c r="I2265" s="145">
        <v>3359.1</v>
      </c>
      <c r="J2265" s="10">
        <v>3124.4</v>
      </c>
      <c r="K2265" s="63">
        <v>141</v>
      </c>
      <c r="L2265" s="10">
        <f t="shared" si="653"/>
        <v>3156830</v>
      </c>
      <c r="M2265" s="1"/>
      <c r="N2265" s="1"/>
      <c r="O2265" s="1"/>
      <c r="P2265" s="145">
        <f t="shared" si="654"/>
        <v>3156830</v>
      </c>
      <c r="Q2265" s="145"/>
      <c r="R2265" s="3"/>
      <c r="S2265" s="145"/>
      <c r="T2265" s="145">
        <v>890</v>
      </c>
      <c r="U2265" s="145">
        <f>T2265*3547</f>
        <v>3156830</v>
      </c>
      <c r="V2265" s="145"/>
      <c r="W2265" s="145"/>
      <c r="X2265" s="145"/>
      <c r="Y2265" s="145"/>
      <c r="Z2265" s="145"/>
      <c r="AA2265" s="145"/>
      <c r="AB2265" s="145"/>
      <c r="AC2265" s="145"/>
      <c r="AD2265" s="145"/>
      <c r="AE2265" s="145"/>
      <c r="AF2265" s="35">
        <v>2025</v>
      </c>
      <c r="AG2265" s="259"/>
      <c r="AH2265" s="29">
        <v>2160</v>
      </c>
      <c r="AI2265" s="29" t="s">
        <v>155</v>
      </c>
      <c r="AJ2265" s="29" t="str">
        <f t="shared" si="646"/>
        <v>2160.</v>
      </c>
      <c r="AL2265" s="29"/>
    </row>
    <row r="2266" spans="1:38" ht="22.5" customHeight="1" x14ac:dyDescent="0.25">
      <c r="A2266" s="143" t="str">
        <f t="shared" si="630"/>
        <v>2161.</v>
      </c>
      <c r="B2266" s="247" t="s">
        <v>1290</v>
      </c>
      <c r="C2266" s="52">
        <v>1934</v>
      </c>
      <c r="D2266" s="220" t="s">
        <v>3015</v>
      </c>
      <c r="E2266" s="143" t="s">
        <v>3017</v>
      </c>
      <c r="F2266" s="52">
        <v>2</v>
      </c>
      <c r="G2266" s="52">
        <v>2</v>
      </c>
      <c r="H2266" s="145">
        <v>994.6</v>
      </c>
      <c r="I2266" s="145">
        <v>912.6</v>
      </c>
      <c r="J2266" s="145">
        <v>912.6</v>
      </c>
      <c r="K2266" s="3">
        <v>11</v>
      </c>
      <c r="L2266" s="145">
        <f t="shared" si="653"/>
        <v>394128</v>
      </c>
      <c r="M2266" s="1"/>
      <c r="N2266" s="1"/>
      <c r="O2266" s="1"/>
      <c r="P2266" s="145">
        <f t="shared" si="654"/>
        <v>394128</v>
      </c>
      <c r="Q2266" s="145">
        <v>394128</v>
      </c>
      <c r="R2266" s="3"/>
      <c r="S2266" s="145"/>
      <c r="T2266" s="145"/>
      <c r="U2266" s="145"/>
      <c r="V2266" s="145"/>
      <c r="W2266" s="145"/>
      <c r="X2266" s="145"/>
      <c r="Y2266" s="145"/>
      <c r="Z2266" s="145"/>
      <c r="AA2266" s="145"/>
      <c r="AB2266" s="145"/>
      <c r="AC2266" s="145"/>
      <c r="AD2266" s="145"/>
      <c r="AE2266" s="145"/>
      <c r="AF2266" s="35">
        <v>2025</v>
      </c>
      <c r="AG2266" s="255"/>
      <c r="AH2266" s="29">
        <v>2161</v>
      </c>
      <c r="AI2266" s="29" t="s">
        <v>155</v>
      </c>
      <c r="AJ2266" s="29" t="str">
        <f t="shared" si="646"/>
        <v>2161.</v>
      </c>
      <c r="AL2266" s="29"/>
    </row>
    <row r="2267" spans="1:38" ht="22.5" customHeight="1" x14ac:dyDescent="0.25">
      <c r="A2267" s="143" t="str">
        <f t="shared" si="630"/>
        <v/>
      </c>
      <c r="B2267" s="74" t="s">
        <v>1183</v>
      </c>
      <c r="C2267" s="52"/>
      <c r="D2267" s="220"/>
      <c r="E2267" s="143"/>
      <c r="F2267" s="52"/>
      <c r="G2267" s="52"/>
      <c r="H2267" s="11">
        <f>H2268+H2356+H2409</f>
        <v>3440379.51</v>
      </c>
      <c r="I2267" s="11">
        <f>I2268+I2356+I2409</f>
        <v>2990962.6199999987</v>
      </c>
      <c r="J2267" s="11">
        <f>J2268+J2356+J2409</f>
        <v>2814778.8900000006</v>
      </c>
      <c r="K2267" s="204">
        <f>K2268+K2356+K2409</f>
        <v>141507</v>
      </c>
      <c r="L2267" s="11">
        <f>L2268+L2356+L2409</f>
        <v>3611502977.1140022</v>
      </c>
      <c r="M2267" s="11"/>
      <c r="N2267" s="11"/>
      <c r="O2267" s="11"/>
      <c r="P2267" s="11">
        <f>L2267</f>
        <v>3611502977.1140022</v>
      </c>
      <c r="Q2267" s="11">
        <v>1772089380.7199998</v>
      </c>
      <c r="R2267" s="204">
        <f t="shared" ref="R2267:AA2267" si="655">R2268+R2356+R2409</f>
        <v>314</v>
      </c>
      <c r="S2267" s="11">
        <f t="shared" si="655"/>
        <v>975334240</v>
      </c>
      <c r="T2267" s="11">
        <f t="shared" si="655"/>
        <v>143436.37999999998</v>
      </c>
      <c r="U2267" s="11">
        <f t="shared" si="655"/>
        <v>636070936.96399975</v>
      </c>
      <c r="V2267" s="11">
        <f t="shared" si="655"/>
        <v>5578</v>
      </c>
      <c r="W2267" s="11">
        <f t="shared" si="655"/>
        <v>12349692</v>
      </c>
      <c r="X2267" s="11">
        <f t="shared" si="655"/>
        <v>81883.660000000018</v>
      </c>
      <c r="Y2267" s="11">
        <f t="shared" si="655"/>
        <v>206293210.84000003</v>
      </c>
      <c r="Z2267" s="11">
        <f t="shared" si="655"/>
        <v>3199.67</v>
      </c>
      <c r="AA2267" s="11">
        <f t="shared" si="655"/>
        <v>8565516.5899999999</v>
      </c>
      <c r="AB2267" s="11"/>
      <c r="AC2267" s="11"/>
      <c r="AD2267" s="11">
        <f>AD2268+AD2356+AD2409</f>
        <v>800000</v>
      </c>
      <c r="AE2267" s="11"/>
      <c r="AF2267" s="14"/>
      <c r="AG2267" s="255"/>
      <c r="AJ2267" s="29" t="str">
        <f>CONCATENATE(AH2267,AI2267)</f>
        <v/>
      </c>
      <c r="AK2267" s="29"/>
      <c r="AL2267" s="29"/>
    </row>
    <row r="2268" spans="1:38" ht="22.5" customHeight="1" x14ac:dyDescent="0.25">
      <c r="A2268" s="219"/>
      <c r="B2268" s="74" t="s">
        <v>1213</v>
      </c>
      <c r="C2268" s="52"/>
      <c r="D2268" s="220"/>
      <c r="E2268" s="143"/>
      <c r="F2268" s="52"/>
      <c r="G2268" s="52"/>
      <c r="H2268" s="1">
        <f>SUM(H2269:H2355)</f>
        <v>363884.38000000012</v>
      </c>
      <c r="I2268" s="1">
        <f>SUM(I2269:I2355)</f>
        <v>334668.56000000017</v>
      </c>
      <c r="J2268" s="1">
        <f>SUM(J2269:J2355)</f>
        <v>310263.35000000003</v>
      </c>
      <c r="K2268" s="46">
        <f>SUM(K2269:K2355)</f>
        <v>15444</v>
      </c>
      <c r="L2268" s="1">
        <f>SUM(L2269:L2355)</f>
        <v>333535547.39999998</v>
      </c>
      <c r="M2268" s="1"/>
      <c r="N2268" s="1"/>
      <c r="O2268" s="1"/>
      <c r="P2268" s="1">
        <f>L2268</f>
        <v>333535547.39999998</v>
      </c>
      <c r="Q2268" s="1">
        <f>SUM(Q2269:Q2355)</f>
        <v>66405787.399999999</v>
      </c>
      <c r="R2268" s="46">
        <f t="shared" ref="R2268:S2268" si="656">SUM(R2269:R2355)</f>
        <v>86</v>
      </c>
      <c r="S2268" s="1">
        <f t="shared" si="656"/>
        <v>267129760</v>
      </c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4"/>
      <c r="AG2268" s="255"/>
      <c r="AJ2268" s="29" t="str">
        <f>CONCATENATE(AH2268,AI2268)</f>
        <v/>
      </c>
      <c r="AK2268" s="29"/>
      <c r="AL2268" s="29"/>
    </row>
    <row r="2269" spans="1:38" ht="22.5" customHeight="1" x14ac:dyDescent="0.25">
      <c r="A2269" s="143" t="str">
        <f>AJ2269</f>
        <v>2162.</v>
      </c>
      <c r="B2269" s="247" t="s">
        <v>1985</v>
      </c>
      <c r="C2269" s="52">
        <v>1977</v>
      </c>
      <c r="D2269" s="220" t="s">
        <v>3015</v>
      </c>
      <c r="E2269" s="143" t="s">
        <v>3016</v>
      </c>
      <c r="F2269" s="52">
        <v>9</v>
      </c>
      <c r="G2269" s="52">
        <v>6</v>
      </c>
      <c r="H2269" s="10">
        <v>11765.6</v>
      </c>
      <c r="I2269" s="145">
        <v>10981.5</v>
      </c>
      <c r="J2269" s="10">
        <v>10882.55</v>
      </c>
      <c r="K2269" s="63">
        <v>512</v>
      </c>
      <c r="L2269" s="10">
        <f>Q2269+S2269+U2269+W2269+Y2269+AA2269+AD2269+AE2269</f>
        <v>18636960</v>
      </c>
      <c r="M2269" s="145"/>
      <c r="N2269" s="1"/>
      <c r="O2269" s="145"/>
      <c r="P2269" s="145">
        <f>L2269</f>
        <v>18636960</v>
      </c>
      <c r="Q2269" s="145"/>
      <c r="R2269" s="3">
        <v>6</v>
      </c>
      <c r="S2269" s="145">
        <v>18636960</v>
      </c>
      <c r="T2269" s="145"/>
      <c r="U2269" s="145"/>
      <c r="V2269" s="145"/>
      <c r="W2269" s="145"/>
      <c r="X2269" s="145"/>
      <c r="Y2269" s="145"/>
      <c r="Z2269" s="145"/>
      <c r="AA2269" s="145"/>
      <c r="AB2269" s="145"/>
      <c r="AC2269" s="145"/>
      <c r="AD2269" s="145"/>
      <c r="AE2269" s="18"/>
      <c r="AF2269" s="35">
        <v>2025</v>
      </c>
      <c r="AG2269" s="255"/>
      <c r="AH2269" s="29">
        <v>2162</v>
      </c>
      <c r="AI2269" s="29" t="s">
        <v>155</v>
      </c>
      <c r="AJ2269" s="29" t="str">
        <f>CONCATENATE(AH2269,AI2269)</f>
        <v>2162.</v>
      </c>
    </row>
    <row r="2270" spans="1:38" ht="22.5" customHeight="1" x14ac:dyDescent="0.25">
      <c r="A2270" s="143" t="str">
        <f t="shared" ref="A2270:A2333" si="657">AJ2270</f>
        <v>2163.</v>
      </c>
      <c r="B2270" s="86" t="s">
        <v>2014</v>
      </c>
      <c r="C2270" s="52">
        <v>1985</v>
      </c>
      <c r="D2270" s="220" t="s">
        <v>3015</v>
      </c>
      <c r="E2270" s="143" t="s">
        <v>3016</v>
      </c>
      <c r="F2270" s="52">
        <v>9</v>
      </c>
      <c r="G2270" s="52">
        <v>7</v>
      </c>
      <c r="H2270" s="145">
        <v>13271</v>
      </c>
      <c r="I2270" s="145">
        <v>13337.9</v>
      </c>
      <c r="J2270" s="145">
        <v>13191.6</v>
      </c>
      <c r="K2270" s="3">
        <v>632</v>
      </c>
      <c r="L2270" s="10">
        <f>Q2270+S2270+U2270+W2270+Y2270+AA2270+AD2270+AE2270</f>
        <v>21743120</v>
      </c>
      <c r="M2270" s="145"/>
      <c r="N2270" s="1"/>
      <c r="O2270" s="145"/>
      <c r="P2270" s="145">
        <f>L2270</f>
        <v>21743120</v>
      </c>
      <c r="Q2270" s="145"/>
      <c r="R2270" s="3">
        <v>7</v>
      </c>
      <c r="S2270" s="145">
        <v>21743120</v>
      </c>
      <c r="T2270" s="145"/>
      <c r="U2270" s="145"/>
      <c r="V2270" s="145"/>
      <c r="W2270" s="145"/>
      <c r="X2270" s="145"/>
      <c r="Y2270" s="145"/>
      <c r="Z2270" s="145"/>
      <c r="AA2270" s="145"/>
      <c r="AB2270" s="145"/>
      <c r="AC2270" s="145"/>
      <c r="AD2270" s="145"/>
      <c r="AE2270" s="18"/>
      <c r="AF2270" s="35">
        <v>2025</v>
      </c>
      <c r="AG2270" s="255"/>
      <c r="AH2270" s="29">
        <v>2163</v>
      </c>
      <c r="AI2270" s="29" t="s">
        <v>155</v>
      </c>
      <c r="AJ2270" s="29" t="str">
        <f t="shared" ref="AJ2270:AJ2333" si="658">CONCATENATE(AH2270,AI2270)</f>
        <v>2163.</v>
      </c>
      <c r="AL2270" s="29"/>
    </row>
    <row r="2271" spans="1:38" ht="22.5" customHeight="1" x14ac:dyDescent="0.25">
      <c r="A2271" s="143" t="str">
        <f t="shared" si="657"/>
        <v>2164.</v>
      </c>
      <c r="B2271" s="71" t="s">
        <v>1848</v>
      </c>
      <c r="C2271" s="52">
        <v>1967</v>
      </c>
      <c r="D2271" s="220" t="s">
        <v>3015</v>
      </c>
      <c r="E2271" s="143" t="s">
        <v>3016</v>
      </c>
      <c r="F2271" s="52">
        <v>5</v>
      </c>
      <c r="G2271" s="52">
        <v>5</v>
      </c>
      <c r="H2271" s="10">
        <v>5377.6</v>
      </c>
      <c r="I2271" s="10">
        <v>4970.1000000000004</v>
      </c>
      <c r="J2271" s="10">
        <v>4970.1000000000004</v>
      </c>
      <c r="K2271" s="63">
        <v>222</v>
      </c>
      <c r="L2271" s="10">
        <f t="shared" ref="L2271" si="659">Q2271+S2271+U2271+W2271+Y2271+AA2271+AD2271+AE2271</f>
        <v>115500</v>
      </c>
      <c r="M2271" s="145"/>
      <c r="N2271" s="1"/>
      <c r="O2271" s="145"/>
      <c r="P2271" s="145">
        <f t="shared" ref="P2271" si="660">L2271</f>
        <v>115500</v>
      </c>
      <c r="Q2271" s="145">
        <v>115500</v>
      </c>
      <c r="R2271" s="3"/>
      <c r="S2271" s="145"/>
      <c r="T2271" s="145"/>
      <c r="U2271" s="145"/>
      <c r="V2271" s="145"/>
      <c r="W2271" s="145"/>
      <c r="X2271" s="145"/>
      <c r="Y2271" s="145"/>
      <c r="Z2271" s="145"/>
      <c r="AA2271" s="145"/>
      <c r="AB2271" s="43"/>
      <c r="AC2271" s="43"/>
      <c r="AD2271" s="145"/>
      <c r="AE2271" s="18"/>
      <c r="AF2271" s="35">
        <v>2025</v>
      </c>
      <c r="AG2271" s="255"/>
      <c r="AH2271" s="29">
        <v>2164</v>
      </c>
      <c r="AI2271" s="29" t="s">
        <v>155</v>
      </c>
      <c r="AJ2271" s="29" t="str">
        <f t="shared" si="658"/>
        <v>2164.</v>
      </c>
      <c r="AL2271" s="29"/>
    </row>
    <row r="2272" spans="1:38" ht="22.5" customHeight="1" x14ac:dyDescent="0.25">
      <c r="A2272" s="143" t="str">
        <f t="shared" si="657"/>
        <v>2165.</v>
      </c>
      <c r="B2272" s="247" t="s">
        <v>1015</v>
      </c>
      <c r="C2272" s="52">
        <v>1955</v>
      </c>
      <c r="D2272" s="220" t="s">
        <v>3015</v>
      </c>
      <c r="E2272" s="143" t="s">
        <v>3017</v>
      </c>
      <c r="F2272" s="52">
        <v>3</v>
      </c>
      <c r="G2272" s="52">
        <v>3</v>
      </c>
      <c r="H2272" s="10">
        <v>1880.5</v>
      </c>
      <c r="I2272" s="10">
        <v>1498.9</v>
      </c>
      <c r="J2272" s="10">
        <v>1498.9</v>
      </c>
      <c r="K2272" s="63">
        <v>46</v>
      </c>
      <c r="L2272" s="10">
        <f>Q2272+S2272+U2272+W2272+Y2272+AA2272+AD2272+AE2272</f>
        <v>831600</v>
      </c>
      <c r="M2272" s="145"/>
      <c r="N2272" s="1"/>
      <c r="O2272" s="145"/>
      <c r="P2272" s="145">
        <f>L2272</f>
        <v>831600</v>
      </c>
      <c r="Q2272" s="145">
        <v>831600</v>
      </c>
      <c r="R2272" s="3"/>
      <c r="S2272" s="145"/>
      <c r="T2272" s="145"/>
      <c r="U2272" s="145"/>
      <c r="V2272" s="145"/>
      <c r="W2272" s="145"/>
      <c r="X2272" s="145"/>
      <c r="Y2272" s="145"/>
      <c r="Z2272" s="145"/>
      <c r="AA2272" s="145"/>
      <c r="AB2272" s="145"/>
      <c r="AC2272" s="145"/>
      <c r="AD2272" s="145"/>
      <c r="AE2272" s="18"/>
      <c r="AF2272" s="35">
        <v>2025</v>
      </c>
      <c r="AG2272" s="255"/>
      <c r="AH2272" s="29">
        <v>2165</v>
      </c>
      <c r="AI2272" s="29" t="s">
        <v>155</v>
      </c>
      <c r="AJ2272" s="29" t="str">
        <f t="shared" si="658"/>
        <v>2165.</v>
      </c>
      <c r="AL2272" s="29"/>
    </row>
    <row r="2273" spans="1:38" ht="22.5" customHeight="1" x14ac:dyDescent="0.25">
      <c r="A2273" s="143" t="str">
        <f t="shared" si="657"/>
        <v>2166.</v>
      </c>
      <c r="B2273" s="247" t="s">
        <v>1034</v>
      </c>
      <c r="C2273" s="52">
        <v>1955</v>
      </c>
      <c r="D2273" s="220" t="s">
        <v>3015</v>
      </c>
      <c r="E2273" s="143" t="s">
        <v>3017</v>
      </c>
      <c r="F2273" s="52">
        <v>4</v>
      </c>
      <c r="G2273" s="52">
        <v>8</v>
      </c>
      <c r="H2273" s="10">
        <v>5701.9</v>
      </c>
      <c r="I2273" s="10">
        <v>4555.3999999999996</v>
      </c>
      <c r="J2273" s="10">
        <v>4555.3999999999996</v>
      </c>
      <c r="K2273" s="63">
        <v>157</v>
      </c>
      <c r="L2273" s="10">
        <f>Q2273+S2273+U2273+W2273+Y2273+AA2273+AD2273+AE2273</f>
        <v>2140769.4</v>
      </c>
      <c r="M2273" s="145"/>
      <c r="N2273" s="1"/>
      <c r="O2273" s="145"/>
      <c r="P2273" s="145">
        <f>L2273</f>
        <v>2140769.4</v>
      </c>
      <c r="Q2273" s="145">
        <v>2140769.4</v>
      </c>
      <c r="R2273" s="3"/>
      <c r="S2273" s="145"/>
      <c r="T2273" s="145"/>
      <c r="U2273" s="145"/>
      <c r="V2273" s="145"/>
      <c r="W2273" s="145"/>
      <c r="X2273" s="145"/>
      <c r="Y2273" s="145"/>
      <c r="Z2273" s="145"/>
      <c r="AA2273" s="145"/>
      <c r="AB2273" s="145"/>
      <c r="AC2273" s="145"/>
      <c r="AD2273" s="145"/>
      <c r="AE2273" s="18"/>
      <c r="AF2273" s="35">
        <v>2025</v>
      </c>
      <c r="AG2273" s="255"/>
      <c r="AH2273" s="29">
        <v>2166</v>
      </c>
      <c r="AI2273" s="29" t="s">
        <v>155</v>
      </c>
      <c r="AJ2273" s="29" t="str">
        <f t="shared" si="658"/>
        <v>2166.</v>
      </c>
      <c r="AL2273" s="29"/>
    </row>
    <row r="2274" spans="1:38" ht="22.5" customHeight="1" x14ac:dyDescent="0.25">
      <c r="A2274" s="143" t="str">
        <f t="shared" si="657"/>
        <v>2167.</v>
      </c>
      <c r="B2274" s="76" t="s">
        <v>997</v>
      </c>
      <c r="C2274" s="52">
        <v>1956</v>
      </c>
      <c r="D2274" s="220" t="s">
        <v>3015</v>
      </c>
      <c r="E2274" s="143" t="s">
        <v>3017</v>
      </c>
      <c r="F2274" s="52">
        <v>3</v>
      </c>
      <c r="G2274" s="52">
        <v>3</v>
      </c>
      <c r="H2274" s="145">
        <v>1972.21</v>
      </c>
      <c r="I2274" s="145">
        <v>1566.1</v>
      </c>
      <c r="J2274" s="145">
        <v>1566.1</v>
      </c>
      <c r="K2274" s="3">
        <v>52</v>
      </c>
      <c r="L2274" s="10">
        <f>Q2274+S2274+U2274+W2274+Y2274+AA2274+AD2274+AE2274</f>
        <v>947100</v>
      </c>
      <c r="M2274" s="145"/>
      <c r="N2274" s="1"/>
      <c r="O2274" s="145"/>
      <c r="P2274" s="145">
        <f>L2274</f>
        <v>947100</v>
      </c>
      <c r="Q2274" s="145">
        <v>947100</v>
      </c>
      <c r="R2274" s="3"/>
      <c r="S2274" s="145"/>
      <c r="T2274" s="145"/>
      <c r="U2274" s="145"/>
      <c r="V2274" s="145"/>
      <c r="W2274" s="145"/>
      <c r="X2274" s="145"/>
      <c r="Y2274" s="145"/>
      <c r="Z2274" s="145"/>
      <c r="AA2274" s="145"/>
      <c r="AB2274" s="145"/>
      <c r="AC2274" s="145"/>
      <c r="AD2274" s="145"/>
      <c r="AE2274" s="18"/>
      <c r="AF2274" s="35">
        <v>2025</v>
      </c>
      <c r="AG2274" s="256"/>
      <c r="AH2274" s="29">
        <v>2167</v>
      </c>
      <c r="AI2274" s="29" t="s">
        <v>155</v>
      </c>
      <c r="AJ2274" s="29" t="str">
        <f t="shared" si="658"/>
        <v>2167.</v>
      </c>
      <c r="AL2274" s="29"/>
    </row>
    <row r="2275" spans="1:38" ht="22.5" customHeight="1" x14ac:dyDescent="0.25">
      <c r="A2275" s="143" t="str">
        <f t="shared" si="657"/>
        <v>2168.</v>
      </c>
      <c r="B2275" s="247" t="s">
        <v>1033</v>
      </c>
      <c r="C2275" s="52">
        <v>1956</v>
      </c>
      <c r="D2275" s="220" t="s">
        <v>3015</v>
      </c>
      <c r="E2275" s="143" t="s">
        <v>3017</v>
      </c>
      <c r="F2275" s="52">
        <v>4</v>
      </c>
      <c r="G2275" s="52">
        <v>8</v>
      </c>
      <c r="H2275" s="10">
        <v>5299.6</v>
      </c>
      <c r="I2275" s="10">
        <v>4454.3999999999996</v>
      </c>
      <c r="J2275" s="10">
        <v>4454.3999999999996</v>
      </c>
      <c r="K2275" s="63">
        <v>158</v>
      </c>
      <c r="L2275" s="10">
        <f>Q2275+S2275+U2275+W2275+Y2275+AA2275+AD2275+AE2275</f>
        <v>3021480</v>
      </c>
      <c r="M2275" s="145"/>
      <c r="N2275" s="1"/>
      <c r="O2275" s="145"/>
      <c r="P2275" s="145">
        <f>L2275</f>
        <v>3021480</v>
      </c>
      <c r="Q2275" s="145">
        <v>3021480</v>
      </c>
      <c r="R2275" s="3"/>
      <c r="S2275" s="145"/>
      <c r="T2275" s="145"/>
      <c r="U2275" s="145"/>
      <c r="V2275" s="145"/>
      <c r="W2275" s="145"/>
      <c r="X2275" s="145"/>
      <c r="Y2275" s="145"/>
      <c r="Z2275" s="145"/>
      <c r="AA2275" s="145"/>
      <c r="AB2275" s="145"/>
      <c r="AC2275" s="145"/>
      <c r="AD2275" s="145"/>
      <c r="AE2275" s="18"/>
      <c r="AF2275" s="35">
        <v>2025</v>
      </c>
      <c r="AG2275" s="255"/>
      <c r="AH2275" s="29">
        <v>2168</v>
      </c>
      <c r="AI2275" s="29" t="s">
        <v>155</v>
      </c>
      <c r="AJ2275" s="29" t="str">
        <f t="shared" si="658"/>
        <v>2168.</v>
      </c>
      <c r="AL2275" s="29"/>
    </row>
    <row r="2276" spans="1:38" ht="22.5" customHeight="1" x14ac:dyDescent="0.25">
      <c r="A2276" s="143" t="str">
        <f t="shared" si="657"/>
        <v>2169.</v>
      </c>
      <c r="B2276" s="73" t="s">
        <v>1032</v>
      </c>
      <c r="C2276" s="52">
        <v>1957</v>
      </c>
      <c r="D2276" s="220" t="s">
        <v>3015</v>
      </c>
      <c r="E2276" s="143" t="s">
        <v>3017</v>
      </c>
      <c r="F2276" s="52">
        <v>3</v>
      </c>
      <c r="G2276" s="52">
        <v>3</v>
      </c>
      <c r="H2276" s="10">
        <v>1728.5</v>
      </c>
      <c r="I2276" s="145">
        <v>1484.7</v>
      </c>
      <c r="J2276" s="10">
        <v>1484.7</v>
      </c>
      <c r="K2276" s="63">
        <v>53</v>
      </c>
      <c r="L2276" s="10">
        <f>Q2276+S2276+U2276+W2276+Y2276+AA2276+AD2276+AE2276</f>
        <v>1894200</v>
      </c>
      <c r="M2276" s="145"/>
      <c r="N2276" s="1"/>
      <c r="O2276" s="145"/>
      <c r="P2276" s="145">
        <f>L2276</f>
        <v>1894200</v>
      </c>
      <c r="Q2276" s="145">
        <v>1894200</v>
      </c>
      <c r="R2276" s="3"/>
      <c r="S2276" s="145"/>
      <c r="T2276" s="145"/>
      <c r="U2276" s="145"/>
      <c r="V2276" s="145"/>
      <c r="W2276" s="145"/>
      <c r="X2276" s="145"/>
      <c r="Y2276" s="145"/>
      <c r="Z2276" s="145"/>
      <c r="AA2276" s="145"/>
      <c r="AB2276" s="145"/>
      <c r="AC2276" s="145"/>
      <c r="AD2276" s="145"/>
      <c r="AE2276" s="18"/>
      <c r="AF2276" s="35">
        <v>2025</v>
      </c>
      <c r="AG2276" s="255"/>
      <c r="AH2276" s="29">
        <v>2169</v>
      </c>
      <c r="AI2276" s="29" t="s">
        <v>155</v>
      </c>
      <c r="AJ2276" s="29" t="str">
        <f t="shared" si="658"/>
        <v>2169.</v>
      </c>
      <c r="AL2276" s="29"/>
    </row>
    <row r="2277" spans="1:38" ht="22.5" customHeight="1" x14ac:dyDescent="0.25">
      <c r="A2277" s="143" t="str">
        <f t="shared" si="657"/>
        <v>2170.</v>
      </c>
      <c r="B2277" s="73" t="s">
        <v>1061</v>
      </c>
      <c r="C2277" s="52">
        <v>1958</v>
      </c>
      <c r="D2277" s="220" t="s">
        <v>3015</v>
      </c>
      <c r="E2277" s="143" t="s">
        <v>3017</v>
      </c>
      <c r="F2277" s="52">
        <v>2</v>
      </c>
      <c r="G2277" s="52">
        <v>2</v>
      </c>
      <c r="H2277" s="145">
        <v>569.11</v>
      </c>
      <c r="I2277" s="145">
        <v>525.9</v>
      </c>
      <c r="J2277" s="145">
        <v>525.9</v>
      </c>
      <c r="K2277" s="3">
        <v>43</v>
      </c>
      <c r="L2277" s="10">
        <f t="shared" ref="L2277" si="661">Q2277+S2277+U2277+W2277+Y2277+AA2277+AD2277+AE2277</f>
        <v>462000</v>
      </c>
      <c r="M2277" s="145"/>
      <c r="N2277" s="1"/>
      <c r="O2277" s="145"/>
      <c r="P2277" s="145">
        <f t="shared" ref="P2277" si="662">L2277</f>
        <v>462000</v>
      </c>
      <c r="Q2277" s="145">
        <v>462000</v>
      </c>
      <c r="R2277" s="3"/>
      <c r="S2277" s="145"/>
      <c r="T2277" s="145"/>
      <c r="U2277" s="145"/>
      <c r="V2277" s="145"/>
      <c r="W2277" s="145"/>
      <c r="X2277" s="145"/>
      <c r="Y2277" s="145"/>
      <c r="Z2277" s="145"/>
      <c r="AA2277" s="145"/>
      <c r="AB2277" s="145"/>
      <c r="AC2277" s="145"/>
      <c r="AD2277" s="145"/>
      <c r="AE2277" s="18"/>
      <c r="AF2277" s="35">
        <v>2025</v>
      </c>
      <c r="AG2277" s="255"/>
      <c r="AH2277" s="29">
        <v>2170</v>
      </c>
      <c r="AI2277" s="29" t="s">
        <v>155</v>
      </c>
      <c r="AJ2277" s="29" t="str">
        <f t="shared" si="658"/>
        <v>2170.</v>
      </c>
      <c r="AL2277" s="29"/>
    </row>
    <row r="2278" spans="1:38" ht="22.5" customHeight="1" x14ac:dyDescent="0.25">
      <c r="A2278" s="143" t="str">
        <f t="shared" si="657"/>
        <v>2171.</v>
      </c>
      <c r="B2278" s="77" t="s">
        <v>1003</v>
      </c>
      <c r="C2278" s="52">
        <v>1959</v>
      </c>
      <c r="D2278" s="220" t="s">
        <v>3015</v>
      </c>
      <c r="E2278" s="143" t="s">
        <v>3017</v>
      </c>
      <c r="F2278" s="52">
        <v>3</v>
      </c>
      <c r="G2278" s="52">
        <v>2</v>
      </c>
      <c r="H2278" s="145">
        <v>732.2</v>
      </c>
      <c r="I2278" s="145">
        <v>732.2</v>
      </c>
      <c r="J2278" s="145">
        <v>732.2</v>
      </c>
      <c r="K2278" s="3">
        <v>35</v>
      </c>
      <c r="L2278" s="10">
        <f>Q2278+S2278+U2278+W2278+Y2278+AA2278+AD2278+AE2278</f>
        <v>332640</v>
      </c>
      <c r="M2278" s="145"/>
      <c r="N2278" s="1"/>
      <c r="O2278" s="145"/>
      <c r="P2278" s="145">
        <f>L2278</f>
        <v>332640</v>
      </c>
      <c r="Q2278" s="145">
        <v>332640</v>
      </c>
      <c r="R2278" s="3"/>
      <c r="S2278" s="145"/>
      <c r="T2278" s="145"/>
      <c r="U2278" s="145"/>
      <c r="V2278" s="145"/>
      <c r="W2278" s="145"/>
      <c r="X2278" s="145"/>
      <c r="Y2278" s="145"/>
      <c r="Z2278" s="145"/>
      <c r="AA2278" s="145"/>
      <c r="AB2278" s="145"/>
      <c r="AC2278" s="145"/>
      <c r="AD2278" s="145"/>
      <c r="AE2278" s="18"/>
      <c r="AF2278" s="35">
        <v>2025</v>
      </c>
      <c r="AG2278" s="256"/>
      <c r="AH2278" s="29">
        <v>2171</v>
      </c>
      <c r="AI2278" s="29" t="s">
        <v>155</v>
      </c>
      <c r="AJ2278" s="29" t="str">
        <f t="shared" si="658"/>
        <v>2171.</v>
      </c>
      <c r="AL2278" s="29"/>
    </row>
    <row r="2279" spans="1:38" ht="22.5" customHeight="1" x14ac:dyDescent="0.25">
      <c r="A2279" s="143" t="str">
        <f t="shared" si="657"/>
        <v>2172.</v>
      </c>
      <c r="B2279" s="247" t="s">
        <v>1067</v>
      </c>
      <c r="C2279" s="52">
        <v>1959</v>
      </c>
      <c r="D2279" s="220" t="s">
        <v>3015</v>
      </c>
      <c r="E2279" s="143" t="s">
        <v>3017</v>
      </c>
      <c r="F2279" s="52">
        <v>2</v>
      </c>
      <c r="G2279" s="52">
        <v>2</v>
      </c>
      <c r="H2279" s="145">
        <v>601.70000000000005</v>
      </c>
      <c r="I2279" s="145">
        <v>556.1</v>
      </c>
      <c r="J2279" s="145">
        <v>556.1</v>
      </c>
      <c r="K2279" s="3">
        <v>25</v>
      </c>
      <c r="L2279" s="10">
        <f>Q2279+S2279+U2279+W2279+Y2279+AA2279+AD2279+AE2279</f>
        <v>360360</v>
      </c>
      <c r="M2279" s="145"/>
      <c r="N2279" s="1"/>
      <c r="O2279" s="145"/>
      <c r="P2279" s="145">
        <f>L2279</f>
        <v>360360</v>
      </c>
      <c r="Q2279" s="145">
        <v>360360</v>
      </c>
      <c r="R2279" s="3"/>
      <c r="S2279" s="145"/>
      <c r="T2279" s="145"/>
      <c r="U2279" s="145"/>
      <c r="V2279" s="145"/>
      <c r="W2279" s="145"/>
      <c r="X2279" s="145"/>
      <c r="Y2279" s="145"/>
      <c r="Z2279" s="145"/>
      <c r="AA2279" s="145"/>
      <c r="AB2279" s="145"/>
      <c r="AC2279" s="145"/>
      <c r="AD2279" s="145"/>
      <c r="AE2279" s="18"/>
      <c r="AF2279" s="35">
        <v>2025</v>
      </c>
      <c r="AG2279" s="255"/>
      <c r="AH2279" s="29">
        <v>2172</v>
      </c>
      <c r="AI2279" s="29" t="s">
        <v>155</v>
      </c>
      <c r="AJ2279" s="29" t="str">
        <f t="shared" si="658"/>
        <v>2172.</v>
      </c>
      <c r="AL2279" s="29"/>
    </row>
    <row r="2280" spans="1:38" ht="22.5" customHeight="1" x14ac:dyDescent="0.25">
      <c r="A2280" s="143" t="str">
        <f t="shared" si="657"/>
        <v>2173.</v>
      </c>
      <c r="B2280" s="76" t="s">
        <v>836</v>
      </c>
      <c r="C2280" s="52">
        <v>1960</v>
      </c>
      <c r="D2280" s="220" t="s">
        <v>3015</v>
      </c>
      <c r="E2280" s="143" t="s">
        <v>3017</v>
      </c>
      <c r="F2280" s="52">
        <v>4</v>
      </c>
      <c r="G2280" s="52">
        <v>3</v>
      </c>
      <c r="H2280" s="145">
        <v>2547.86</v>
      </c>
      <c r="I2280" s="145">
        <v>2443.6</v>
      </c>
      <c r="J2280" s="145">
        <v>2341.8000000000002</v>
      </c>
      <c r="K2280" s="3">
        <v>158</v>
      </c>
      <c r="L2280" s="10">
        <f t="shared" ref="L2280:L2281" si="663">Q2280+S2280+U2280+W2280+Y2280+AA2280+AD2280+AE2280</f>
        <v>1201200</v>
      </c>
      <c r="M2280" s="145"/>
      <c r="N2280" s="1"/>
      <c r="O2280" s="145"/>
      <c r="P2280" s="145">
        <f t="shared" ref="P2280:P2281" si="664">L2280</f>
        <v>1201200</v>
      </c>
      <c r="Q2280" s="145">
        <v>1201200</v>
      </c>
      <c r="R2280" s="3"/>
      <c r="S2280" s="145"/>
      <c r="T2280" s="145"/>
      <c r="U2280" s="145"/>
      <c r="V2280" s="145"/>
      <c r="W2280" s="145"/>
      <c r="X2280" s="145"/>
      <c r="Y2280" s="145"/>
      <c r="Z2280" s="145"/>
      <c r="AA2280" s="145"/>
      <c r="AB2280" s="145"/>
      <c r="AC2280" s="145"/>
      <c r="AD2280" s="145"/>
      <c r="AE2280" s="18"/>
      <c r="AF2280" s="35">
        <v>2025</v>
      </c>
      <c r="AG2280" s="256"/>
      <c r="AH2280" s="29">
        <v>2173</v>
      </c>
      <c r="AI2280" s="29" t="s">
        <v>155</v>
      </c>
      <c r="AJ2280" s="29" t="str">
        <f t="shared" si="658"/>
        <v>2173.</v>
      </c>
      <c r="AL2280" s="29"/>
    </row>
    <row r="2281" spans="1:38" ht="22.5" customHeight="1" x14ac:dyDescent="0.25">
      <c r="A2281" s="143" t="str">
        <f t="shared" si="657"/>
        <v>2174.</v>
      </c>
      <c r="B2281" s="86" t="s">
        <v>1864</v>
      </c>
      <c r="C2281" s="52">
        <v>1960</v>
      </c>
      <c r="D2281" s="220" t="s">
        <v>3015</v>
      </c>
      <c r="E2281" s="143" t="s">
        <v>3017</v>
      </c>
      <c r="F2281" s="52">
        <v>5</v>
      </c>
      <c r="G2281" s="52">
        <v>9</v>
      </c>
      <c r="H2281" s="10">
        <v>7346.3</v>
      </c>
      <c r="I2281" s="10">
        <v>7346.3</v>
      </c>
      <c r="J2281" s="10">
        <v>6010</v>
      </c>
      <c r="K2281" s="63">
        <v>218</v>
      </c>
      <c r="L2281" s="10">
        <f t="shared" si="663"/>
        <v>3367980</v>
      </c>
      <c r="M2281" s="145"/>
      <c r="N2281" s="1"/>
      <c r="O2281" s="145"/>
      <c r="P2281" s="145">
        <f t="shared" si="664"/>
        <v>3367980</v>
      </c>
      <c r="Q2281" s="145">
        <v>3367980</v>
      </c>
      <c r="R2281" s="3"/>
      <c r="S2281" s="145"/>
      <c r="T2281" s="145"/>
      <c r="U2281" s="145"/>
      <c r="V2281" s="145"/>
      <c r="W2281" s="145"/>
      <c r="X2281" s="145"/>
      <c r="Y2281" s="145"/>
      <c r="Z2281" s="145"/>
      <c r="AA2281" s="145"/>
      <c r="AB2281" s="43"/>
      <c r="AC2281" s="43"/>
      <c r="AD2281" s="145"/>
      <c r="AE2281" s="18"/>
      <c r="AF2281" s="35">
        <v>2025</v>
      </c>
      <c r="AG2281" s="255"/>
      <c r="AH2281" s="29">
        <v>2174</v>
      </c>
      <c r="AI2281" s="29" t="s">
        <v>155</v>
      </c>
      <c r="AJ2281" s="29" t="str">
        <f t="shared" si="658"/>
        <v>2174.</v>
      </c>
      <c r="AL2281" s="29"/>
    </row>
    <row r="2282" spans="1:38" ht="22.5" customHeight="1" x14ac:dyDescent="0.25">
      <c r="A2282" s="143" t="str">
        <f t="shared" si="657"/>
        <v>2175.</v>
      </c>
      <c r="B2282" s="247" t="s">
        <v>838</v>
      </c>
      <c r="C2282" s="52">
        <v>1960</v>
      </c>
      <c r="D2282" s="220" t="s">
        <v>3015</v>
      </c>
      <c r="E2282" s="143" t="s">
        <v>3017</v>
      </c>
      <c r="F2282" s="52">
        <v>5</v>
      </c>
      <c r="G2282" s="52">
        <v>9</v>
      </c>
      <c r="H2282" s="10">
        <v>1027.8</v>
      </c>
      <c r="I2282" s="10">
        <v>954.7</v>
      </c>
      <c r="J2282" s="10">
        <v>954.7</v>
      </c>
      <c r="K2282" s="63">
        <v>38</v>
      </c>
      <c r="L2282" s="10">
        <f t="shared" ref="L2282:L2300" si="665">Q2282+S2282+U2282+W2282+Y2282+AA2282+AD2282+AE2282</f>
        <v>646800</v>
      </c>
      <c r="M2282" s="145"/>
      <c r="N2282" s="1"/>
      <c r="O2282" s="145"/>
      <c r="P2282" s="145">
        <f t="shared" ref="P2282:P2300" si="666">L2282</f>
        <v>646800</v>
      </c>
      <c r="Q2282" s="145">
        <v>646800</v>
      </c>
      <c r="R2282" s="3"/>
      <c r="S2282" s="145"/>
      <c r="T2282" s="145"/>
      <c r="U2282" s="145"/>
      <c r="V2282" s="145"/>
      <c r="W2282" s="145"/>
      <c r="X2282" s="145"/>
      <c r="Y2282" s="145"/>
      <c r="Z2282" s="145"/>
      <c r="AA2282" s="145"/>
      <c r="AB2282" s="145"/>
      <c r="AC2282" s="145"/>
      <c r="AD2282" s="145"/>
      <c r="AE2282" s="18"/>
      <c r="AF2282" s="35">
        <v>2025</v>
      </c>
      <c r="AG2282" s="255"/>
      <c r="AH2282" s="29">
        <v>2175</v>
      </c>
      <c r="AI2282" s="29" t="s">
        <v>155</v>
      </c>
      <c r="AJ2282" s="29" t="str">
        <f t="shared" si="658"/>
        <v>2175.</v>
      </c>
      <c r="AL2282" s="29"/>
    </row>
    <row r="2283" spans="1:38" ht="22.5" customHeight="1" x14ac:dyDescent="0.25">
      <c r="A2283" s="143" t="str">
        <f t="shared" si="657"/>
        <v>2176.</v>
      </c>
      <c r="B2283" s="86" t="s">
        <v>1859</v>
      </c>
      <c r="C2283" s="52">
        <v>1963</v>
      </c>
      <c r="D2283" s="220" t="s">
        <v>3015</v>
      </c>
      <c r="E2283" s="143" t="s">
        <v>3017</v>
      </c>
      <c r="F2283" s="52">
        <v>4</v>
      </c>
      <c r="G2283" s="52">
        <v>4</v>
      </c>
      <c r="H2283" s="145">
        <v>2724.8</v>
      </c>
      <c r="I2283" s="145">
        <v>2524.6</v>
      </c>
      <c r="J2283" s="145">
        <v>2524.6</v>
      </c>
      <c r="K2283" s="3">
        <v>125</v>
      </c>
      <c r="L2283" s="10">
        <f t="shared" si="665"/>
        <v>1205820</v>
      </c>
      <c r="M2283" s="145"/>
      <c r="N2283" s="1"/>
      <c r="O2283" s="145"/>
      <c r="P2283" s="145">
        <f t="shared" si="666"/>
        <v>1205820</v>
      </c>
      <c r="Q2283" s="145">
        <v>1205820</v>
      </c>
      <c r="R2283" s="3"/>
      <c r="S2283" s="145"/>
      <c r="T2283" s="145"/>
      <c r="U2283" s="145"/>
      <c r="V2283" s="145"/>
      <c r="W2283" s="145"/>
      <c r="X2283" s="145"/>
      <c r="Y2283" s="145"/>
      <c r="Z2283" s="145"/>
      <c r="AA2283" s="145"/>
      <c r="AB2283" s="145"/>
      <c r="AC2283" s="145"/>
      <c r="AD2283" s="145"/>
      <c r="AE2283" s="18"/>
      <c r="AF2283" s="35">
        <v>2025</v>
      </c>
      <c r="AG2283" s="255"/>
      <c r="AH2283" s="29">
        <v>2176</v>
      </c>
      <c r="AI2283" s="29" t="s">
        <v>155</v>
      </c>
      <c r="AJ2283" s="29" t="str">
        <f t="shared" si="658"/>
        <v>2176.</v>
      </c>
      <c r="AL2283" s="29"/>
    </row>
    <row r="2284" spans="1:38" ht="22.5" customHeight="1" x14ac:dyDescent="0.25">
      <c r="A2284" s="143" t="str">
        <f t="shared" si="657"/>
        <v>2177.</v>
      </c>
      <c r="B2284" s="247" t="s">
        <v>1080</v>
      </c>
      <c r="C2284" s="52">
        <v>1964</v>
      </c>
      <c r="D2284" s="220" t="s">
        <v>3015</v>
      </c>
      <c r="E2284" s="143" t="s">
        <v>3017</v>
      </c>
      <c r="F2284" s="52">
        <v>5</v>
      </c>
      <c r="G2284" s="52">
        <v>4</v>
      </c>
      <c r="H2284" s="10">
        <v>3113.6</v>
      </c>
      <c r="I2284" s="145">
        <v>2027.1</v>
      </c>
      <c r="J2284" s="10">
        <v>2027.1</v>
      </c>
      <c r="K2284" s="63">
        <v>164</v>
      </c>
      <c r="L2284" s="10">
        <f t="shared" si="665"/>
        <v>546546</v>
      </c>
      <c r="M2284" s="145"/>
      <c r="N2284" s="1"/>
      <c r="O2284" s="145"/>
      <c r="P2284" s="145">
        <f t="shared" si="666"/>
        <v>546546</v>
      </c>
      <c r="Q2284" s="145">
        <v>546546</v>
      </c>
      <c r="R2284" s="3"/>
      <c r="S2284" s="145"/>
      <c r="T2284" s="145"/>
      <c r="U2284" s="145"/>
      <c r="V2284" s="145"/>
      <c r="W2284" s="145"/>
      <c r="X2284" s="145"/>
      <c r="Y2284" s="145"/>
      <c r="Z2284" s="145"/>
      <c r="AA2284" s="145"/>
      <c r="AB2284" s="145"/>
      <c r="AC2284" s="145"/>
      <c r="AD2284" s="145"/>
      <c r="AE2284" s="18"/>
      <c r="AF2284" s="35">
        <v>2025</v>
      </c>
      <c r="AG2284" s="255"/>
      <c r="AH2284" s="29">
        <v>2177</v>
      </c>
      <c r="AI2284" s="29" t="s">
        <v>155</v>
      </c>
      <c r="AJ2284" s="29" t="str">
        <f t="shared" si="658"/>
        <v>2177.</v>
      </c>
      <c r="AL2284" s="29"/>
    </row>
    <row r="2285" spans="1:38" ht="23.25" customHeight="1" x14ac:dyDescent="0.25">
      <c r="A2285" s="143" t="str">
        <f t="shared" si="657"/>
        <v>2178.</v>
      </c>
      <c r="B2285" s="71" t="s">
        <v>1851</v>
      </c>
      <c r="C2285" s="52">
        <v>1965</v>
      </c>
      <c r="D2285" s="220" t="s">
        <v>3015</v>
      </c>
      <c r="E2285" s="143" t="s">
        <v>3017</v>
      </c>
      <c r="F2285" s="52">
        <v>5</v>
      </c>
      <c r="G2285" s="52">
        <v>6</v>
      </c>
      <c r="H2285" s="145">
        <v>4829.1000000000004</v>
      </c>
      <c r="I2285" s="145">
        <v>5165.3999999999996</v>
      </c>
      <c r="J2285" s="145">
        <v>4128.3</v>
      </c>
      <c r="K2285" s="3">
        <v>177</v>
      </c>
      <c r="L2285" s="10">
        <f t="shared" si="665"/>
        <v>1247400</v>
      </c>
      <c r="M2285" s="145"/>
      <c r="N2285" s="1"/>
      <c r="O2285" s="145"/>
      <c r="P2285" s="145">
        <f t="shared" si="666"/>
        <v>1247400</v>
      </c>
      <c r="Q2285" s="145">
        <v>1247400</v>
      </c>
      <c r="R2285" s="3"/>
      <c r="S2285" s="145"/>
      <c r="T2285" s="145"/>
      <c r="U2285" s="145"/>
      <c r="V2285" s="145"/>
      <c r="W2285" s="145"/>
      <c r="X2285" s="145"/>
      <c r="Y2285" s="145"/>
      <c r="Z2285" s="145"/>
      <c r="AA2285" s="145"/>
      <c r="AB2285" s="43"/>
      <c r="AC2285" s="43"/>
      <c r="AD2285" s="145"/>
      <c r="AE2285" s="18"/>
      <c r="AF2285" s="35">
        <v>2025</v>
      </c>
      <c r="AG2285" s="255"/>
      <c r="AH2285" s="29">
        <v>2178</v>
      </c>
      <c r="AI2285" s="29" t="s">
        <v>155</v>
      </c>
      <c r="AJ2285" s="29" t="str">
        <f t="shared" si="658"/>
        <v>2178.</v>
      </c>
    </row>
    <row r="2286" spans="1:38" ht="22.5" customHeight="1" x14ac:dyDescent="0.25">
      <c r="A2286" s="143" t="str">
        <f t="shared" si="657"/>
        <v>2179.</v>
      </c>
      <c r="B2286" s="86" t="s">
        <v>1857</v>
      </c>
      <c r="C2286" s="52">
        <v>1965</v>
      </c>
      <c r="D2286" s="220" t="s">
        <v>3015</v>
      </c>
      <c r="E2286" s="143" t="s">
        <v>3016</v>
      </c>
      <c r="F2286" s="52">
        <v>5</v>
      </c>
      <c r="G2286" s="52">
        <v>4</v>
      </c>
      <c r="H2286" s="145">
        <v>3901.1</v>
      </c>
      <c r="I2286" s="145">
        <v>3901.1</v>
      </c>
      <c r="J2286" s="145">
        <v>3901.1</v>
      </c>
      <c r="K2286" s="3">
        <v>202</v>
      </c>
      <c r="L2286" s="10">
        <f t="shared" si="665"/>
        <v>734580</v>
      </c>
      <c r="M2286" s="145"/>
      <c r="N2286" s="1"/>
      <c r="O2286" s="145"/>
      <c r="P2286" s="145">
        <f t="shared" si="666"/>
        <v>734580</v>
      </c>
      <c r="Q2286" s="145">
        <v>734580</v>
      </c>
      <c r="R2286" s="3"/>
      <c r="S2286" s="145"/>
      <c r="T2286" s="145"/>
      <c r="U2286" s="145"/>
      <c r="V2286" s="145"/>
      <c r="W2286" s="145"/>
      <c r="X2286" s="145"/>
      <c r="Y2286" s="145"/>
      <c r="Z2286" s="145"/>
      <c r="AA2286" s="145"/>
      <c r="AB2286" s="145"/>
      <c r="AC2286" s="145"/>
      <c r="AD2286" s="145"/>
      <c r="AE2286" s="18"/>
      <c r="AF2286" s="35">
        <v>2025</v>
      </c>
      <c r="AG2286" s="255"/>
      <c r="AH2286" s="29">
        <v>2179</v>
      </c>
      <c r="AI2286" s="29" t="s">
        <v>155</v>
      </c>
      <c r="AJ2286" s="29" t="str">
        <f t="shared" si="658"/>
        <v>2179.</v>
      </c>
      <c r="AL2286" s="29"/>
    </row>
    <row r="2287" spans="1:38" ht="22.5" customHeight="1" x14ac:dyDescent="0.25">
      <c r="A2287" s="143" t="str">
        <f t="shared" si="657"/>
        <v>2180.</v>
      </c>
      <c r="B2287" s="77" t="s">
        <v>1004</v>
      </c>
      <c r="C2287" s="52">
        <v>1965</v>
      </c>
      <c r="D2287" s="220" t="s">
        <v>3015</v>
      </c>
      <c r="E2287" s="143" t="s">
        <v>3017</v>
      </c>
      <c r="F2287" s="52">
        <v>5</v>
      </c>
      <c r="G2287" s="52">
        <v>3</v>
      </c>
      <c r="H2287" s="145">
        <v>2638</v>
      </c>
      <c r="I2287" s="145">
        <v>1737.7</v>
      </c>
      <c r="J2287" s="145">
        <v>1737.7</v>
      </c>
      <c r="K2287" s="3">
        <v>191</v>
      </c>
      <c r="L2287" s="10">
        <f>Q2287+S2287+U2287+W2287+Y2287+AA2287+AD2287+AE2287</f>
        <v>4368011.5999999996</v>
      </c>
      <c r="M2287" s="145"/>
      <c r="N2287" s="1"/>
      <c r="O2287" s="145"/>
      <c r="P2287" s="145">
        <f>L2287</f>
        <v>4368011.5999999996</v>
      </c>
      <c r="Q2287" s="145">
        <v>4368011.5999999996</v>
      </c>
      <c r="R2287" s="3"/>
      <c r="S2287" s="145"/>
      <c r="T2287" s="145"/>
      <c r="U2287" s="145"/>
      <c r="V2287" s="145"/>
      <c r="W2287" s="145"/>
      <c r="X2287" s="145"/>
      <c r="Y2287" s="145"/>
      <c r="Z2287" s="145"/>
      <c r="AA2287" s="145"/>
      <c r="AB2287" s="145"/>
      <c r="AC2287" s="145"/>
      <c r="AD2287" s="145"/>
      <c r="AE2287" s="18"/>
      <c r="AF2287" s="35">
        <v>2025</v>
      </c>
      <c r="AG2287" s="265"/>
      <c r="AH2287" s="29">
        <v>2180</v>
      </c>
      <c r="AI2287" s="29" t="s">
        <v>155</v>
      </c>
      <c r="AJ2287" s="29" t="str">
        <f t="shared" si="658"/>
        <v>2180.</v>
      </c>
      <c r="AL2287" s="29"/>
    </row>
    <row r="2288" spans="1:38" ht="22.5" customHeight="1" x14ac:dyDescent="0.25">
      <c r="A2288" s="143" t="str">
        <f t="shared" si="657"/>
        <v>2181.</v>
      </c>
      <c r="B2288" s="247" t="s">
        <v>1173</v>
      </c>
      <c r="C2288" s="52">
        <v>1965</v>
      </c>
      <c r="D2288" s="143" t="s">
        <v>3015</v>
      </c>
      <c r="E2288" s="143" t="s">
        <v>3016</v>
      </c>
      <c r="F2288" s="52">
        <v>5</v>
      </c>
      <c r="G2288" s="52">
        <v>5</v>
      </c>
      <c r="H2288" s="8">
        <v>4807.8999999999996</v>
      </c>
      <c r="I2288" s="8">
        <v>3139.9</v>
      </c>
      <c r="J2288" s="8">
        <v>3139.9</v>
      </c>
      <c r="K2288" s="142">
        <v>265</v>
      </c>
      <c r="L2288" s="145">
        <f t="shared" si="665"/>
        <v>919842</v>
      </c>
      <c r="M2288" s="145"/>
      <c r="N2288" s="1"/>
      <c r="O2288" s="145"/>
      <c r="P2288" s="145">
        <f t="shared" si="666"/>
        <v>919842</v>
      </c>
      <c r="Q2288" s="145">
        <v>919842</v>
      </c>
      <c r="R2288" s="35"/>
      <c r="S2288" s="43"/>
      <c r="T2288" s="43"/>
      <c r="U2288" s="43"/>
      <c r="V2288" s="43"/>
      <c r="W2288" s="43"/>
      <c r="X2288" s="43"/>
      <c r="Y2288" s="43"/>
      <c r="Z2288" s="43"/>
      <c r="AA2288" s="43"/>
      <c r="AB2288" s="145"/>
      <c r="AC2288" s="145"/>
      <c r="AD2288" s="145"/>
      <c r="AE2288" s="163"/>
      <c r="AF2288" s="35">
        <v>2025</v>
      </c>
      <c r="AG2288" s="253"/>
      <c r="AH2288" s="29">
        <v>2181</v>
      </c>
      <c r="AI2288" s="29" t="s">
        <v>155</v>
      </c>
      <c r="AJ2288" s="29" t="str">
        <f t="shared" si="658"/>
        <v>2181.</v>
      </c>
      <c r="AL2288" s="29"/>
    </row>
    <row r="2289" spans="1:38" ht="22.5" customHeight="1" x14ac:dyDescent="0.25">
      <c r="A2289" s="143" t="str">
        <f t="shared" si="657"/>
        <v>2182.</v>
      </c>
      <c r="B2289" s="54" t="s">
        <v>1069</v>
      </c>
      <c r="C2289" s="52">
        <v>1966</v>
      </c>
      <c r="D2289" s="220" t="s">
        <v>3015</v>
      </c>
      <c r="E2289" s="143" t="s">
        <v>3017</v>
      </c>
      <c r="F2289" s="52">
        <v>5</v>
      </c>
      <c r="G2289" s="52">
        <v>6</v>
      </c>
      <c r="H2289" s="10">
        <v>4847.8</v>
      </c>
      <c r="I2289" s="10">
        <v>4775.6000000000004</v>
      </c>
      <c r="J2289" s="10">
        <v>4705</v>
      </c>
      <c r="K2289" s="63">
        <v>200</v>
      </c>
      <c r="L2289" s="10">
        <f t="shared" si="665"/>
        <v>1247400</v>
      </c>
      <c r="M2289" s="145"/>
      <c r="N2289" s="1"/>
      <c r="O2289" s="145"/>
      <c r="P2289" s="145">
        <f t="shared" si="666"/>
        <v>1247400</v>
      </c>
      <c r="Q2289" s="145">
        <v>1247400</v>
      </c>
      <c r="R2289" s="3"/>
      <c r="S2289" s="145"/>
      <c r="T2289" s="145"/>
      <c r="U2289" s="145"/>
      <c r="V2289" s="145"/>
      <c r="W2289" s="145"/>
      <c r="X2289" s="145"/>
      <c r="Y2289" s="145"/>
      <c r="Z2289" s="145"/>
      <c r="AA2289" s="145"/>
      <c r="AB2289" s="145"/>
      <c r="AC2289" s="145"/>
      <c r="AD2289" s="145"/>
      <c r="AE2289" s="18"/>
      <c r="AF2289" s="35">
        <v>2025</v>
      </c>
      <c r="AG2289" s="255"/>
      <c r="AH2289" s="29">
        <v>2182</v>
      </c>
      <c r="AI2289" s="29" t="s">
        <v>155</v>
      </c>
      <c r="AJ2289" s="29" t="str">
        <f t="shared" si="658"/>
        <v>2182.</v>
      </c>
      <c r="AL2289" s="29"/>
    </row>
    <row r="2290" spans="1:38" ht="22.5" customHeight="1" x14ac:dyDescent="0.25">
      <c r="A2290" s="143" t="str">
        <f t="shared" si="657"/>
        <v>2183.</v>
      </c>
      <c r="B2290" s="86" t="s">
        <v>1856</v>
      </c>
      <c r="C2290" s="52">
        <v>1966</v>
      </c>
      <c r="D2290" s="220" t="s">
        <v>3015</v>
      </c>
      <c r="E2290" s="143" t="s">
        <v>3017</v>
      </c>
      <c r="F2290" s="52">
        <v>5</v>
      </c>
      <c r="G2290" s="52">
        <v>3</v>
      </c>
      <c r="H2290" s="10">
        <v>2531.1999999999998</v>
      </c>
      <c r="I2290" s="10">
        <v>2528.3000000000002</v>
      </c>
      <c r="J2290" s="10">
        <v>2528.3000000000002</v>
      </c>
      <c r="K2290" s="63">
        <v>131</v>
      </c>
      <c r="L2290" s="10">
        <f t="shared" si="665"/>
        <v>1219680</v>
      </c>
      <c r="M2290" s="145"/>
      <c r="N2290" s="1"/>
      <c r="O2290" s="145"/>
      <c r="P2290" s="145">
        <f t="shared" si="666"/>
        <v>1219680</v>
      </c>
      <c r="Q2290" s="145">
        <v>1219680</v>
      </c>
      <c r="R2290" s="3"/>
      <c r="S2290" s="145"/>
      <c r="T2290" s="145"/>
      <c r="U2290" s="145"/>
      <c r="V2290" s="145"/>
      <c r="W2290" s="145"/>
      <c r="X2290" s="145"/>
      <c r="Y2290" s="145"/>
      <c r="Z2290" s="145"/>
      <c r="AA2290" s="145"/>
      <c r="AB2290" s="43"/>
      <c r="AC2290" s="43"/>
      <c r="AD2290" s="145"/>
      <c r="AE2290" s="18"/>
      <c r="AF2290" s="35">
        <v>2025</v>
      </c>
      <c r="AG2290" s="255"/>
      <c r="AH2290" s="29">
        <v>2183</v>
      </c>
      <c r="AI2290" s="29" t="s">
        <v>155</v>
      </c>
      <c r="AJ2290" s="29" t="str">
        <f t="shared" si="658"/>
        <v>2183.</v>
      </c>
      <c r="AL2290" s="29"/>
    </row>
    <row r="2291" spans="1:38" ht="22.5" customHeight="1" x14ac:dyDescent="0.25">
      <c r="A2291" s="143" t="str">
        <f t="shared" si="657"/>
        <v>2184.</v>
      </c>
      <c r="B2291" s="86" t="s">
        <v>1866</v>
      </c>
      <c r="C2291" s="52">
        <v>1966</v>
      </c>
      <c r="D2291" s="220" t="s">
        <v>3015</v>
      </c>
      <c r="E2291" s="143" t="s">
        <v>3017</v>
      </c>
      <c r="F2291" s="52">
        <v>5</v>
      </c>
      <c r="G2291" s="52">
        <v>4</v>
      </c>
      <c r="H2291" s="145">
        <v>2956</v>
      </c>
      <c r="I2291" s="145">
        <v>2634.5</v>
      </c>
      <c r="J2291" s="145">
        <v>2634.5</v>
      </c>
      <c r="K2291" s="3">
        <v>107</v>
      </c>
      <c r="L2291" s="10">
        <f t="shared" si="665"/>
        <v>1293600</v>
      </c>
      <c r="M2291" s="145"/>
      <c r="N2291" s="1"/>
      <c r="O2291" s="145"/>
      <c r="P2291" s="145">
        <f t="shared" si="666"/>
        <v>1293600</v>
      </c>
      <c r="Q2291" s="145">
        <v>1293600</v>
      </c>
      <c r="R2291" s="3"/>
      <c r="S2291" s="145"/>
      <c r="T2291" s="145"/>
      <c r="U2291" s="145"/>
      <c r="V2291" s="145"/>
      <c r="W2291" s="145"/>
      <c r="X2291" s="145"/>
      <c r="Y2291" s="145"/>
      <c r="Z2291" s="145"/>
      <c r="AA2291" s="145"/>
      <c r="AB2291" s="43"/>
      <c r="AC2291" s="43"/>
      <c r="AD2291" s="145"/>
      <c r="AE2291" s="18"/>
      <c r="AF2291" s="35">
        <v>2025</v>
      </c>
      <c r="AG2291" s="255"/>
      <c r="AH2291" s="29">
        <v>2184</v>
      </c>
      <c r="AI2291" s="29" t="s">
        <v>155</v>
      </c>
      <c r="AJ2291" s="29" t="str">
        <f t="shared" si="658"/>
        <v>2184.</v>
      </c>
      <c r="AL2291" s="29"/>
    </row>
    <row r="2292" spans="1:38" ht="22.5" customHeight="1" x14ac:dyDescent="0.25">
      <c r="A2292" s="143" t="str">
        <f t="shared" si="657"/>
        <v>2185.</v>
      </c>
      <c r="B2292" s="76" t="s">
        <v>1010</v>
      </c>
      <c r="C2292" s="52">
        <v>1967</v>
      </c>
      <c r="D2292" s="220" t="s">
        <v>3015</v>
      </c>
      <c r="E2292" s="143" t="s">
        <v>3016</v>
      </c>
      <c r="F2292" s="52">
        <v>5</v>
      </c>
      <c r="G2292" s="52">
        <v>5</v>
      </c>
      <c r="H2292" s="145">
        <v>3081.3</v>
      </c>
      <c r="I2292" s="145">
        <v>2638.8</v>
      </c>
      <c r="J2292" s="145">
        <v>2638.8</v>
      </c>
      <c r="K2292" s="3">
        <v>158</v>
      </c>
      <c r="L2292" s="145">
        <f t="shared" si="665"/>
        <v>314160</v>
      </c>
      <c r="M2292" s="145"/>
      <c r="N2292" s="1"/>
      <c r="O2292" s="145"/>
      <c r="P2292" s="145">
        <f t="shared" si="666"/>
        <v>314160</v>
      </c>
      <c r="Q2292" s="145">
        <v>314160</v>
      </c>
      <c r="R2292" s="3"/>
      <c r="S2292" s="145"/>
      <c r="T2292" s="145"/>
      <c r="U2292" s="145"/>
      <c r="V2292" s="145"/>
      <c r="W2292" s="145"/>
      <c r="X2292" s="145"/>
      <c r="Y2292" s="145"/>
      <c r="Z2292" s="145"/>
      <c r="AA2292" s="145"/>
      <c r="AB2292" s="145"/>
      <c r="AC2292" s="145"/>
      <c r="AD2292" s="145"/>
      <c r="AE2292" s="145"/>
      <c r="AF2292" s="35">
        <v>2025</v>
      </c>
      <c r="AG2292" s="256"/>
      <c r="AH2292" s="29">
        <v>2185</v>
      </c>
      <c r="AI2292" s="29" t="s">
        <v>155</v>
      </c>
      <c r="AJ2292" s="29" t="str">
        <f t="shared" si="658"/>
        <v>2185.</v>
      </c>
      <c r="AL2292" s="29"/>
    </row>
    <row r="2293" spans="1:38" ht="22.5" customHeight="1" x14ac:dyDescent="0.25">
      <c r="A2293" s="143" t="str">
        <f t="shared" si="657"/>
        <v>2186.</v>
      </c>
      <c r="B2293" s="247" t="s">
        <v>1019</v>
      </c>
      <c r="C2293" s="52">
        <v>1967</v>
      </c>
      <c r="D2293" s="220" t="s">
        <v>3015</v>
      </c>
      <c r="E2293" s="143" t="s">
        <v>3016</v>
      </c>
      <c r="F2293" s="52">
        <v>5</v>
      </c>
      <c r="G2293" s="52">
        <v>5</v>
      </c>
      <c r="H2293" s="10">
        <v>3816.2</v>
      </c>
      <c r="I2293" s="145">
        <v>3507.9</v>
      </c>
      <c r="J2293" s="10">
        <v>3507.9</v>
      </c>
      <c r="K2293" s="63">
        <v>153</v>
      </c>
      <c r="L2293" s="10">
        <f t="shared" si="665"/>
        <v>1570800</v>
      </c>
      <c r="M2293" s="145"/>
      <c r="N2293" s="1"/>
      <c r="O2293" s="145"/>
      <c r="P2293" s="145">
        <f t="shared" si="666"/>
        <v>1570800</v>
      </c>
      <c r="Q2293" s="145">
        <v>1570800</v>
      </c>
      <c r="R2293" s="3"/>
      <c r="S2293" s="145"/>
      <c r="T2293" s="145"/>
      <c r="U2293" s="145"/>
      <c r="V2293" s="145"/>
      <c r="W2293" s="145"/>
      <c r="X2293" s="145"/>
      <c r="Y2293" s="145"/>
      <c r="Z2293" s="145"/>
      <c r="AA2293" s="145"/>
      <c r="AB2293" s="145"/>
      <c r="AC2293" s="145"/>
      <c r="AD2293" s="145"/>
      <c r="AE2293" s="18"/>
      <c r="AF2293" s="35">
        <v>2025</v>
      </c>
      <c r="AG2293" s="255"/>
      <c r="AH2293" s="29">
        <v>2186</v>
      </c>
      <c r="AI2293" s="29" t="s">
        <v>155</v>
      </c>
      <c r="AJ2293" s="29" t="str">
        <f t="shared" si="658"/>
        <v>2186.</v>
      </c>
      <c r="AL2293" s="29"/>
    </row>
    <row r="2294" spans="1:38" ht="22.5" customHeight="1" x14ac:dyDescent="0.25">
      <c r="A2294" s="143" t="str">
        <f t="shared" si="657"/>
        <v>2187.</v>
      </c>
      <c r="B2294" s="247" t="s">
        <v>1077</v>
      </c>
      <c r="C2294" s="52">
        <v>1967</v>
      </c>
      <c r="D2294" s="220" t="s">
        <v>3015</v>
      </c>
      <c r="E2294" s="143" t="s">
        <v>3016</v>
      </c>
      <c r="F2294" s="52">
        <v>5</v>
      </c>
      <c r="G2294" s="52">
        <v>5</v>
      </c>
      <c r="H2294" s="10">
        <v>4844.3</v>
      </c>
      <c r="I2294" s="145">
        <v>3171.3</v>
      </c>
      <c r="J2294" s="10">
        <v>3171.3</v>
      </c>
      <c r="K2294" s="63">
        <v>228</v>
      </c>
      <c r="L2294" s="10">
        <f t="shared" si="665"/>
        <v>918456</v>
      </c>
      <c r="M2294" s="145"/>
      <c r="N2294" s="1"/>
      <c r="O2294" s="145"/>
      <c r="P2294" s="145">
        <f t="shared" si="666"/>
        <v>918456</v>
      </c>
      <c r="Q2294" s="145">
        <v>918456</v>
      </c>
      <c r="R2294" s="3"/>
      <c r="S2294" s="145"/>
      <c r="T2294" s="145"/>
      <c r="U2294" s="145"/>
      <c r="V2294" s="145"/>
      <c r="W2294" s="145"/>
      <c r="X2294" s="145"/>
      <c r="Y2294" s="145"/>
      <c r="Z2294" s="145"/>
      <c r="AA2294" s="145"/>
      <c r="AB2294" s="145"/>
      <c r="AC2294" s="145"/>
      <c r="AD2294" s="145"/>
      <c r="AE2294" s="18"/>
      <c r="AF2294" s="35">
        <v>2025</v>
      </c>
      <c r="AG2294" s="255"/>
      <c r="AH2294" s="29">
        <v>2187</v>
      </c>
      <c r="AI2294" s="29" t="s">
        <v>155</v>
      </c>
      <c r="AJ2294" s="29" t="str">
        <f t="shared" si="658"/>
        <v>2187.</v>
      </c>
      <c r="AL2294" s="29"/>
    </row>
    <row r="2295" spans="1:38" ht="22.5" customHeight="1" x14ac:dyDescent="0.25">
      <c r="A2295" s="143" t="str">
        <f t="shared" si="657"/>
        <v>2188.</v>
      </c>
      <c r="B2295" s="247" t="s">
        <v>1087</v>
      </c>
      <c r="C2295" s="52">
        <v>1967</v>
      </c>
      <c r="D2295" s="220" t="s">
        <v>3015</v>
      </c>
      <c r="E2295" s="143" t="s">
        <v>3017</v>
      </c>
      <c r="F2295" s="52">
        <v>5</v>
      </c>
      <c r="G2295" s="52">
        <v>4</v>
      </c>
      <c r="H2295" s="10">
        <v>2637.4</v>
      </c>
      <c r="I2295" s="10">
        <v>2637.4</v>
      </c>
      <c r="J2295" s="10">
        <v>2637.4</v>
      </c>
      <c r="K2295" s="63">
        <v>110</v>
      </c>
      <c r="L2295" s="10">
        <f t="shared" si="665"/>
        <v>1293600</v>
      </c>
      <c r="M2295" s="145"/>
      <c r="N2295" s="1"/>
      <c r="O2295" s="145"/>
      <c r="P2295" s="145">
        <f t="shared" si="666"/>
        <v>1293600</v>
      </c>
      <c r="Q2295" s="145">
        <v>1293600</v>
      </c>
      <c r="R2295" s="3"/>
      <c r="S2295" s="145"/>
      <c r="T2295" s="145"/>
      <c r="U2295" s="145"/>
      <c r="V2295" s="145"/>
      <c r="W2295" s="145"/>
      <c r="X2295" s="145"/>
      <c r="Y2295" s="145"/>
      <c r="Z2295" s="145"/>
      <c r="AA2295" s="145"/>
      <c r="AB2295" s="145"/>
      <c r="AC2295" s="145"/>
      <c r="AD2295" s="145"/>
      <c r="AE2295" s="18"/>
      <c r="AF2295" s="35">
        <v>2025</v>
      </c>
      <c r="AG2295" s="255"/>
      <c r="AH2295" s="29">
        <v>2188</v>
      </c>
      <c r="AI2295" s="29" t="s">
        <v>155</v>
      </c>
      <c r="AJ2295" s="29" t="str">
        <f t="shared" si="658"/>
        <v>2188.</v>
      </c>
      <c r="AL2295" s="29"/>
    </row>
    <row r="2296" spans="1:38" ht="22.5" customHeight="1" x14ac:dyDescent="0.25">
      <c r="A2296" s="143" t="str">
        <f t="shared" si="657"/>
        <v>2189.</v>
      </c>
      <c r="B2296" s="247" t="s">
        <v>1174</v>
      </c>
      <c r="C2296" s="52">
        <v>1969</v>
      </c>
      <c r="D2296" s="143" t="s">
        <v>3015</v>
      </c>
      <c r="E2296" s="143" t="s">
        <v>3017</v>
      </c>
      <c r="F2296" s="52">
        <v>9</v>
      </c>
      <c r="G2296" s="52">
        <v>1</v>
      </c>
      <c r="H2296" s="8">
        <v>2292.6</v>
      </c>
      <c r="I2296" s="8">
        <v>1787.6</v>
      </c>
      <c r="J2296" s="8">
        <v>1787.6</v>
      </c>
      <c r="K2296" s="142">
        <v>100</v>
      </c>
      <c r="L2296" s="10">
        <f t="shared" si="665"/>
        <v>873180</v>
      </c>
      <c r="M2296" s="145"/>
      <c r="N2296" s="1"/>
      <c r="O2296" s="145"/>
      <c r="P2296" s="145">
        <f t="shared" si="666"/>
        <v>873180</v>
      </c>
      <c r="Q2296" s="145">
        <v>873180</v>
      </c>
      <c r="R2296" s="35"/>
      <c r="S2296" s="43"/>
      <c r="T2296" s="43"/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145"/>
      <c r="AE2296" s="163"/>
      <c r="AF2296" s="35">
        <v>2025</v>
      </c>
      <c r="AG2296" s="253"/>
      <c r="AH2296" s="29">
        <v>2189</v>
      </c>
      <c r="AI2296" s="29" t="s">
        <v>155</v>
      </c>
      <c r="AJ2296" s="29" t="str">
        <f t="shared" si="658"/>
        <v>2189.</v>
      </c>
      <c r="AL2296" s="29"/>
    </row>
    <row r="2297" spans="1:38" ht="22.5" customHeight="1" x14ac:dyDescent="0.25">
      <c r="A2297" s="143" t="str">
        <f t="shared" si="657"/>
        <v>2190.</v>
      </c>
      <c r="B2297" s="247" t="s">
        <v>1093</v>
      </c>
      <c r="C2297" s="52">
        <v>1969</v>
      </c>
      <c r="D2297" s="220" t="s">
        <v>3015</v>
      </c>
      <c r="E2297" s="143" t="s">
        <v>3016</v>
      </c>
      <c r="F2297" s="52">
        <v>5</v>
      </c>
      <c r="G2297" s="52">
        <v>5</v>
      </c>
      <c r="H2297" s="10">
        <v>3748.6</v>
      </c>
      <c r="I2297" s="10">
        <v>3439.3</v>
      </c>
      <c r="J2297" s="10">
        <v>3439.3</v>
      </c>
      <c r="K2297" s="63">
        <v>146</v>
      </c>
      <c r="L2297" s="10">
        <f t="shared" si="665"/>
        <v>1663200</v>
      </c>
      <c r="M2297" s="145"/>
      <c r="N2297" s="1"/>
      <c r="O2297" s="145"/>
      <c r="P2297" s="145">
        <f t="shared" si="666"/>
        <v>1663200</v>
      </c>
      <c r="Q2297" s="145">
        <v>1663200</v>
      </c>
      <c r="R2297" s="3"/>
      <c r="S2297" s="145"/>
      <c r="T2297" s="145"/>
      <c r="U2297" s="145"/>
      <c r="V2297" s="145"/>
      <c r="W2297" s="145"/>
      <c r="X2297" s="145"/>
      <c r="Y2297" s="145"/>
      <c r="Z2297" s="145"/>
      <c r="AA2297" s="145"/>
      <c r="AB2297" s="145"/>
      <c r="AC2297" s="145"/>
      <c r="AD2297" s="145"/>
      <c r="AE2297" s="18"/>
      <c r="AF2297" s="35">
        <v>2025</v>
      </c>
      <c r="AG2297" s="255"/>
      <c r="AH2297" s="29">
        <v>2190</v>
      </c>
      <c r="AI2297" s="29" t="s">
        <v>155</v>
      </c>
      <c r="AJ2297" s="29" t="str">
        <f t="shared" si="658"/>
        <v>2190.</v>
      </c>
      <c r="AL2297" s="29"/>
    </row>
    <row r="2298" spans="1:38" ht="22.5" customHeight="1" x14ac:dyDescent="0.25">
      <c r="A2298" s="143" t="str">
        <f t="shared" si="657"/>
        <v>2191.</v>
      </c>
      <c r="B2298" s="247" t="s">
        <v>1074</v>
      </c>
      <c r="C2298" s="52">
        <v>1970</v>
      </c>
      <c r="D2298" s="220" t="s">
        <v>3015</v>
      </c>
      <c r="E2298" s="143" t="s">
        <v>3017</v>
      </c>
      <c r="F2298" s="52">
        <v>5</v>
      </c>
      <c r="G2298" s="52">
        <v>4</v>
      </c>
      <c r="H2298" s="10">
        <v>3093.9</v>
      </c>
      <c r="I2298" s="145">
        <v>3093.9</v>
      </c>
      <c r="J2298" s="10">
        <v>3093.9</v>
      </c>
      <c r="K2298" s="63">
        <v>147</v>
      </c>
      <c r="L2298" s="10">
        <f t="shared" si="665"/>
        <v>1122660</v>
      </c>
      <c r="M2298" s="145"/>
      <c r="N2298" s="1"/>
      <c r="O2298" s="145"/>
      <c r="P2298" s="145">
        <f t="shared" si="666"/>
        <v>1122660</v>
      </c>
      <c r="Q2298" s="145">
        <v>1122660</v>
      </c>
      <c r="R2298" s="3"/>
      <c r="S2298" s="145"/>
      <c r="T2298" s="145"/>
      <c r="U2298" s="145"/>
      <c r="V2298" s="145"/>
      <c r="W2298" s="145"/>
      <c r="X2298" s="145"/>
      <c r="Y2298" s="145"/>
      <c r="Z2298" s="145"/>
      <c r="AA2298" s="145"/>
      <c r="AB2298" s="145"/>
      <c r="AC2298" s="145"/>
      <c r="AD2298" s="145"/>
      <c r="AE2298" s="145"/>
      <c r="AF2298" s="35">
        <v>2025</v>
      </c>
      <c r="AG2298" s="255"/>
      <c r="AH2298" s="29">
        <v>2191</v>
      </c>
      <c r="AI2298" s="29" t="s">
        <v>155</v>
      </c>
      <c r="AJ2298" s="29" t="str">
        <f t="shared" si="658"/>
        <v>2191.</v>
      </c>
    </row>
    <row r="2299" spans="1:38" ht="22.5" customHeight="1" x14ac:dyDescent="0.25">
      <c r="A2299" s="143" t="str">
        <f t="shared" si="657"/>
        <v>2192.</v>
      </c>
      <c r="B2299" s="247" t="s">
        <v>1056</v>
      </c>
      <c r="C2299" s="52">
        <v>1970</v>
      </c>
      <c r="D2299" s="220" t="s">
        <v>3015</v>
      </c>
      <c r="E2299" s="143" t="s">
        <v>3016</v>
      </c>
      <c r="F2299" s="52">
        <v>5</v>
      </c>
      <c r="G2299" s="52">
        <v>3</v>
      </c>
      <c r="H2299" s="145">
        <v>2478</v>
      </c>
      <c r="I2299" s="145">
        <v>2037.9</v>
      </c>
      <c r="J2299" s="145">
        <v>2037.9</v>
      </c>
      <c r="K2299" s="3">
        <v>90</v>
      </c>
      <c r="L2299" s="10">
        <f t="shared" si="665"/>
        <v>1145760</v>
      </c>
      <c r="M2299" s="145"/>
      <c r="N2299" s="1"/>
      <c r="O2299" s="145"/>
      <c r="P2299" s="145">
        <f t="shared" si="666"/>
        <v>1145760</v>
      </c>
      <c r="Q2299" s="145">
        <v>1145760</v>
      </c>
      <c r="R2299" s="3"/>
      <c r="S2299" s="145"/>
      <c r="T2299" s="145"/>
      <c r="U2299" s="145"/>
      <c r="V2299" s="145"/>
      <c r="W2299" s="145"/>
      <c r="X2299" s="145"/>
      <c r="Y2299" s="145"/>
      <c r="Z2299" s="145"/>
      <c r="AA2299" s="145"/>
      <c r="AB2299" s="145"/>
      <c r="AC2299" s="145"/>
      <c r="AD2299" s="145"/>
      <c r="AE2299" s="18"/>
      <c r="AF2299" s="35">
        <v>2025</v>
      </c>
      <c r="AG2299" s="255"/>
      <c r="AH2299" s="29">
        <v>2192</v>
      </c>
      <c r="AI2299" s="29" t="s">
        <v>155</v>
      </c>
      <c r="AJ2299" s="29" t="str">
        <f t="shared" si="658"/>
        <v>2192.</v>
      </c>
      <c r="AL2299" s="29"/>
    </row>
    <row r="2300" spans="1:38" ht="22.5" customHeight="1" x14ac:dyDescent="0.25">
      <c r="A2300" s="143" t="str">
        <f t="shared" si="657"/>
        <v>2193.</v>
      </c>
      <c r="B2300" s="86" t="s">
        <v>1910</v>
      </c>
      <c r="C2300" s="52">
        <v>1969</v>
      </c>
      <c r="D2300" s="220" t="s">
        <v>3015</v>
      </c>
      <c r="E2300" s="143" t="s">
        <v>3017</v>
      </c>
      <c r="F2300" s="52">
        <v>5</v>
      </c>
      <c r="G2300" s="52">
        <v>3</v>
      </c>
      <c r="H2300" s="10">
        <v>2993.9</v>
      </c>
      <c r="I2300" s="10">
        <v>3072.3</v>
      </c>
      <c r="J2300" s="10">
        <v>2866.9</v>
      </c>
      <c r="K2300" s="63">
        <v>172</v>
      </c>
      <c r="L2300" s="10">
        <f t="shared" si="665"/>
        <v>1261260</v>
      </c>
      <c r="M2300" s="145"/>
      <c r="N2300" s="1"/>
      <c r="O2300" s="145"/>
      <c r="P2300" s="145">
        <f t="shared" si="666"/>
        <v>1261260</v>
      </c>
      <c r="Q2300" s="145">
        <v>1261260</v>
      </c>
      <c r="R2300" s="3"/>
      <c r="S2300" s="145"/>
      <c r="T2300" s="145"/>
      <c r="U2300" s="145"/>
      <c r="V2300" s="145"/>
      <c r="W2300" s="145"/>
      <c r="X2300" s="145"/>
      <c r="Y2300" s="145"/>
      <c r="Z2300" s="145"/>
      <c r="AA2300" s="145"/>
      <c r="AB2300" s="43"/>
      <c r="AC2300" s="43"/>
      <c r="AD2300" s="145"/>
      <c r="AE2300" s="18"/>
      <c r="AF2300" s="35">
        <v>2025</v>
      </c>
      <c r="AG2300" s="255"/>
      <c r="AH2300" s="29">
        <v>2193</v>
      </c>
      <c r="AI2300" s="29" t="s">
        <v>155</v>
      </c>
      <c r="AJ2300" s="29" t="str">
        <f t="shared" si="658"/>
        <v>2193.</v>
      </c>
      <c r="AL2300" s="29"/>
    </row>
    <row r="2301" spans="1:38" ht="22.5" customHeight="1" x14ac:dyDescent="0.25">
      <c r="A2301" s="143" t="str">
        <f t="shared" si="657"/>
        <v>2194.</v>
      </c>
      <c r="B2301" s="76" t="s">
        <v>1934</v>
      </c>
      <c r="C2301" s="52">
        <v>1972</v>
      </c>
      <c r="D2301" s="220" t="s">
        <v>3015</v>
      </c>
      <c r="E2301" s="143" t="s">
        <v>3017</v>
      </c>
      <c r="F2301" s="52">
        <v>9</v>
      </c>
      <c r="G2301" s="52">
        <v>1</v>
      </c>
      <c r="H2301" s="145">
        <v>1919</v>
      </c>
      <c r="I2301" s="145">
        <v>1167.5999999999999</v>
      </c>
      <c r="J2301" s="145">
        <v>1167.5999999999999</v>
      </c>
      <c r="K2301" s="3">
        <v>99</v>
      </c>
      <c r="L2301" s="10">
        <f t="shared" ref="L2301:L2311" si="667">Q2301+S2301+U2301+W2301+Y2301+AA2301+AD2301+AE2301</f>
        <v>194040</v>
      </c>
      <c r="M2301" s="145"/>
      <c r="N2301" s="1"/>
      <c r="O2301" s="145"/>
      <c r="P2301" s="145">
        <f t="shared" ref="P2301:P2311" si="668">L2301</f>
        <v>194040</v>
      </c>
      <c r="Q2301" s="145">
        <v>194040</v>
      </c>
      <c r="R2301" s="3"/>
      <c r="S2301" s="145"/>
      <c r="T2301" s="145"/>
      <c r="U2301" s="145"/>
      <c r="V2301" s="145"/>
      <c r="W2301" s="145"/>
      <c r="X2301" s="145"/>
      <c r="Y2301" s="145"/>
      <c r="Z2301" s="145"/>
      <c r="AA2301" s="145"/>
      <c r="AB2301" s="145"/>
      <c r="AC2301" s="145"/>
      <c r="AD2301" s="145"/>
      <c r="AE2301" s="18"/>
      <c r="AF2301" s="35">
        <v>2025</v>
      </c>
      <c r="AG2301" s="256"/>
      <c r="AH2301" s="29">
        <v>2194</v>
      </c>
      <c r="AI2301" s="29" t="s">
        <v>155</v>
      </c>
      <c r="AJ2301" s="29" t="str">
        <f t="shared" si="658"/>
        <v>2194.</v>
      </c>
      <c r="AL2301" s="29"/>
    </row>
    <row r="2302" spans="1:38" ht="22.5" customHeight="1" x14ac:dyDescent="0.25">
      <c r="A2302" s="143" t="str">
        <f t="shared" si="657"/>
        <v>2195.</v>
      </c>
      <c r="B2302" s="71" t="s">
        <v>1953</v>
      </c>
      <c r="C2302" s="52">
        <v>1974</v>
      </c>
      <c r="D2302" s="220" t="s">
        <v>3015</v>
      </c>
      <c r="E2302" s="143" t="s">
        <v>3016</v>
      </c>
      <c r="F2302" s="52">
        <v>5</v>
      </c>
      <c r="G2302" s="52">
        <v>6</v>
      </c>
      <c r="H2302" s="145">
        <v>4747.5</v>
      </c>
      <c r="I2302" s="145">
        <v>4747.2</v>
      </c>
      <c r="J2302" s="145">
        <v>4747.2</v>
      </c>
      <c r="K2302" s="3">
        <v>230</v>
      </c>
      <c r="L2302" s="10">
        <f t="shared" si="667"/>
        <v>1801800</v>
      </c>
      <c r="M2302" s="145"/>
      <c r="N2302" s="1"/>
      <c r="O2302" s="145"/>
      <c r="P2302" s="145">
        <f t="shared" si="668"/>
        <v>1801800</v>
      </c>
      <c r="Q2302" s="145">
        <v>1801800</v>
      </c>
      <c r="R2302" s="3"/>
      <c r="S2302" s="145"/>
      <c r="T2302" s="145"/>
      <c r="U2302" s="145"/>
      <c r="V2302" s="145"/>
      <c r="W2302" s="145"/>
      <c r="X2302" s="145"/>
      <c r="Y2302" s="145"/>
      <c r="Z2302" s="145"/>
      <c r="AA2302" s="145"/>
      <c r="AB2302" s="43"/>
      <c r="AC2302" s="43"/>
      <c r="AD2302" s="145"/>
      <c r="AE2302" s="18"/>
      <c r="AF2302" s="35">
        <v>2025</v>
      </c>
      <c r="AG2302" s="255"/>
      <c r="AH2302" s="29">
        <v>2195</v>
      </c>
      <c r="AI2302" s="29" t="s">
        <v>155</v>
      </c>
      <c r="AJ2302" s="29" t="str">
        <f t="shared" si="658"/>
        <v>2195.</v>
      </c>
      <c r="AL2302" s="29"/>
    </row>
    <row r="2303" spans="1:38" ht="22.5" customHeight="1" x14ac:dyDescent="0.25">
      <c r="A2303" s="143" t="str">
        <f t="shared" si="657"/>
        <v>2196.</v>
      </c>
      <c r="B2303" s="247" t="s">
        <v>1968</v>
      </c>
      <c r="C2303" s="52">
        <v>1975</v>
      </c>
      <c r="D2303" s="220" t="s">
        <v>3015</v>
      </c>
      <c r="E2303" s="143" t="s">
        <v>3017</v>
      </c>
      <c r="F2303" s="52">
        <v>5</v>
      </c>
      <c r="G2303" s="52">
        <v>5</v>
      </c>
      <c r="H2303" s="10">
        <v>4364.7</v>
      </c>
      <c r="I2303" s="145">
        <v>3057.2</v>
      </c>
      <c r="J2303" s="10">
        <v>3057.2</v>
      </c>
      <c r="K2303" s="63">
        <v>232</v>
      </c>
      <c r="L2303" s="10">
        <f t="shared" si="667"/>
        <v>1638714</v>
      </c>
      <c r="M2303" s="145"/>
      <c r="N2303" s="1"/>
      <c r="O2303" s="145"/>
      <c r="P2303" s="145">
        <f t="shared" si="668"/>
        <v>1638714</v>
      </c>
      <c r="Q2303" s="145">
        <v>1638714</v>
      </c>
      <c r="R2303" s="3"/>
      <c r="S2303" s="145"/>
      <c r="T2303" s="145"/>
      <c r="U2303" s="145"/>
      <c r="V2303" s="145"/>
      <c r="W2303" s="145"/>
      <c r="X2303" s="145"/>
      <c r="Y2303" s="145"/>
      <c r="Z2303" s="145"/>
      <c r="AA2303" s="145"/>
      <c r="AB2303" s="145"/>
      <c r="AC2303" s="145"/>
      <c r="AD2303" s="145"/>
      <c r="AE2303" s="18"/>
      <c r="AF2303" s="35">
        <v>2025</v>
      </c>
      <c r="AG2303" s="255"/>
      <c r="AH2303" s="29">
        <v>2196</v>
      </c>
      <c r="AI2303" s="29" t="s">
        <v>155</v>
      </c>
      <c r="AJ2303" s="29" t="str">
        <f t="shared" si="658"/>
        <v>2196.</v>
      </c>
      <c r="AL2303" s="29"/>
    </row>
    <row r="2304" spans="1:38" ht="23.25" customHeight="1" x14ac:dyDescent="0.25">
      <c r="A2304" s="143" t="str">
        <f t="shared" si="657"/>
        <v>2197.</v>
      </c>
      <c r="B2304" s="87" t="s">
        <v>1982</v>
      </c>
      <c r="C2304" s="52">
        <v>1977</v>
      </c>
      <c r="D2304" s="220" t="s">
        <v>3015</v>
      </c>
      <c r="E2304" s="143" t="s">
        <v>3017</v>
      </c>
      <c r="F2304" s="52">
        <v>12</v>
      </c>
      <c r="G2304" s="52">
        <v>1</v>
      </c>
      <c r="H2304" s="145">
        <v>4008.6</v>
      </c>
      <c r="I2304" s="145">
        <v>6010.7</v>
      </c>
      <c r="J2304" s="145">
        <v>3823.8</v>
      </c>
      <c r="K2304" s="3">
        <v>159</v>
      </c>
      <c r="L2304" s="10">
        <f t="shared" si="667"/>
        <v>6212320</v>
      </c>
      <c r="M2304" s="145"/>
      <c r="N2304" s="1"/>
      <c r="O2304" s="145"/>
      <c r="P2304" s="145">
        <f t="shared" si="668"/>
        <v>6212320</v>
      </c>
      <c r="Q2304" s="145"/>
      <c r="R2304" s="3">
        <v>2</v>
      </c>
      <c r="S2304" s="145">
        <v>6212320</v>
      </c>
      <c r="T2304" s="145"/>
      <c r="U2304" s="145"/>
      <c r="V2304" s="145"/>
      <c r="W2304" s="145"/>
      <c r="X2304" s="145"/>
      <c r="Y2304" s="145"/>
      <c r="Z2304" s="145"/>
      <c r="AA2304" s="145"/>
      <c r="AB2304" s="43"/>
      <c r="AC2304" s="43"/>
      <c r="AD2304" s="145"/>
      <c r="AE2304" s="18"/>
      <c r="AF2304" s="35">
        <v>2025</v>
      </c>
      <c r="AG2304" s="255"/>
      <c r="AH2304" s="29">
        <v>2197</v>
      </c>
      <c r="AI2304" s="29" t="s">
        <v>155</v>
      </c>
      <c r="AJ2304" s="29" t="str">
        <f t="shared" si="658"/>
        <v>2197.</v>
      </c>
    </row>
    <row r="2305" spans="1:38" ht="22.5" customHeight="1" x14ac:dyDescent="0.25">
      <c r="A2305" s="143" t="str">
        <f t="shared" si="657"/>
        <v>2198.</v>
      </c>
      <c r="B2305" s="76" t="s">
        <v>1986</v>
      </c>
      <c r="C2305" s="52">
        <v>1978</v>
      </c>
      <c r="D2305" s="220" t="s">
        <v>3015</v>
      </c>
      <c r="E2305" s="143" t="s">
        <v>3016</v>
      </c>
      <c r="F2305" s="52">
        <v>5</v>
      </c>
      <c r="G2305" s="52">
        <v>4</v>
      </c>
      <c r="H2305" s="145">
        <v>3634.2</v>
      </c>
      <c r="I2305" s="145">
        <v>3364.2</v>
      </c>
      <c r="J2305" s="145">
        <v>3364.2</v>
      </c>
      <c r="K2305" s="3">
        <v>198</v>
      </c>
      <c r="L2305" s="10">
        <f t="shared" si="667"/>
        <v>1524600</v>
      </c>
      <c r="M2305" s="145"/>
      <c r="N2305" s="1"/>
      <c r="O2305" s="145"/>
      <c r="P2305" s="145">
        <f t="shared" si="668"/>
        <v>1524600</v>
      </c>
      <c r="Q2305" s="145">
        <v>1524600</v>
      </c>
      <c r="R2305" s="3"/>
      <c r="S2305" s="145"/>
      <c r="T2305" s="145"/>
      <c r="U2305" s="145"/>
      <c r="V2305" s="145"/>
      <c r="W2305" s="145"/>
      <c r="X2305" s="145"/>
      <c r="Y2305" s="145"/>
      <c r="Z2305" s="145"/>
      <c r="AA2305" s="145"/>
      <c r="AB2305" s="145"/>
      <c r="AC2305" s="145"/>
      <c r="AD2305" s="145"/>
      <c r="AE2305" s="18"/>
      <c r="AF2305" s="35">
        <v>2025</v>
      </c>
      <c r="AG2305" s="256"/>
      <c r="AH2305" s="29">
        <v>2198</v>
      </c>
      <c r="AI2305" s="29" t="s">
        <v>155</v>
      </c>
      <c r="AJ2305" s="29" t="str">
        <f t="shared" si="658"/>
        <v>2198.</v>
      </c>
      <c r="AL2305" s="29"/>
    </row>
    <row r="2306" spans="1:38" ht="22.5" customHeight="1" x14ac:dyDescent="0.25">
      <c r="A2306" s="143" t="str">
        <f t="shared" si="657"/>
        <v>2199.</v>
      </c>
      <c r="B2306" s="76" t="s">
        <v>1999</v>
      </c>
      <c r="C2306" s="52">
        <v>1980</v>
      </c>
      <c r="D2306" s="220" t="s">
        <v>3015</v>
      </c>
      <c r="E2306" s="143" t="s">
        <v>3017</v>
      </c>
      <c r="F2306" s="52">
        <v>9</v>
      </c>
      <c r="G2306" s="52">
        <v>4</v>
      </c>
      <c r="H2306" s="145">
        <v>11174.1</v>
      </c>
      <c r="I2306" s="145">
        <v>9974.7000000000007</v>
      </c>
      <c r="J2306" s="145">
        <v>8028.7</v>
      </c>
      <c r="K2306" s="3">
        <v>374</v>
      </c>
      <c r="L2306" s="10">
        <f t="shared" si="667"/>
        <v>12424640</v>
      </c>
      <c r="M2306" s="145"/>
      <c r="N2306" s="1"/>
      <c r="O2306" s="145"/>
      <c r="P2306" s="145">
        <f t="shared" si="668"/>
        <v>12424640</v>
      </c>
      <c r="Q2306" s="145"/>
      <c r="R2306" s="3">
        <v>4</v>
      </c>
      <c r="S2306" s="145">
        <v>12424640</v>
      </c>
      <c r="T2306" s="145"/>
      <c r="U2306" s="145"/>
      <c r="V2306" s="145"/>
      <c r="W2306" s="145"/>
      <c r="X2306" s="145"/>
      <c r="Y2306" s="145"/>
      <c r="Z2306" s="145"/>
      <c r="AA2306" s="145"/>
      <c r="AB2306" s="145"/>
      <c r="AC2306" s="145"/>
      <c r="AD2306" s="145"/>
      <c r="AE2306" s="18"/>
      <c r="AF2306" s="35">
        <v>2025</v>
      </c>
      <c r="AG2306" s="255"/>
      <c r="AH2306" s="29">
        <v>2199</v>
      </c>
      <c r="AI2306" s="29" t="s">
        <v>155</v>
      </c>
      <c r="AJ2306" s="29" t="str">
        <f t="shared" si="658"/>
        <v>2199.</v>
      </c>
      <c r="AL2306" s="29"/>
    </row>
    <row r="2307" spans="1:38" ht="22.5" customHeight="1" x14ac:dyDescent="0.25">
      <c r="A2307" s="143" t="str">
        <f t="shared" si="657"/>
        <v>2200.</v>
      </c>
      <c r="B2307" s="71" t="s">
        <v>2006</v>
      </c>
      <c r="C2307" s="52">
        <v>1982</v>
      </c>
      <c r="D2307" s="143" t="s">
        <v>3015</v>
      </c>
      <c r="E2307" s="143" t="s">
        <v>3017</v>
      </c>
      <c r="F2307" s="52">
        <v>9</v>
      </c>
      <c r="G2307" s="52">
        <v>2</v>
      </c>
      <c r="H2307" s="4">
        <v>5850.5</v>
      </c>
      <c r="I2307" s="4">
        <v>5850.5</v>
      </c>
      <c r="J2307" s="4">
        <v>5213.2</v>
      </c>
      <c r="K2307" s="5">
        <v>167</v>
      </c>
      <c r="L2307" s="10">
        <f t="shared" si="667"/>
        <v>6212320</v>
      </c>
      <c r="M2307" s="145"/>
      <c r="N2307" s="1"/>
      <c r="O2307" s="145"/>
      <c r="P2307" s="145">
        <f t="shared" si="668"/>
        <v>6212320</v>
      </c>
      <c r="Q2307" s="145"/>
      <c r="R2307" s="3">
        <v>2</v>
      </c>
      <c r="S2307" s="145">
        <v>6212320</v>
      </c>
      <c r="T2307" s="145"/>
      <c r="U2307" s="145"/>
      <c r="V2307" s="145"/>
      <c r="W2307" s="145"/>
      <c r="X2307" s="145"/>
      <c r="Y2307" s="145"/>
      <c r="Z2307" s="145"/>
      <c r="AA2307" s="145"/>
      <c r="AB2307" s="43"/>
      <c r="AC2307" s="43"/>
      <c r="AD2307" s="145"/>
      <c r="AE2307" s="18"/>
      <c r="AF2307" s="35">
        <v>2025</v>
      </c>
      <c r="AG2307" s="255"/>
      <c r="AH2307" s="29">
        <v>2200</v>
      </c>
      <c r="AI2307" s="29" t="s">
        <v>155</v>
      </c>
      <c r="AJ2307" s="29" t="str">
        <f t="shared" si="658"/>
        <v>2200.</v>
      </c>
      <c r="AL2307" s="29"/>
    </row>
    <row r="2308" spans="1:38" ht="23.25" customHeight="1" x14ac:dyDescent="0.25">
      <c r="A2308" s="143" t="str">
        <f t="shared" si="657"/>
        <v>2201.</v>
      </c>
      <c r="B2308" s="86" t="s">
        <v>2010</v>
      </c>
      <c r="C2308" s="52">
        <v>1984</v>
      </c>
      <c r="D2308" s="143" t="s">
        <v>3015</v>
      </c>
      <c r="E2308" s="143" t="s">
        <v>3017</v>
      </c>
      <c r="F2308" s="52">
        <v>9</v>
      </c>
      <c r="G2308" s="52">
        <v>6</v>
      </c>
      <c r="H2308" s="4">
        <v>11486.7</v>
      </c>
      <c r="I2308" s="4">
        <v>11486.7</v>
      </c>
      <c r="J2308" s="4">
        <v>11486.7</v>
      </c>
      <c r="K2308" s="5">
        <v>558</v>
      </c>
      <c r="L2308" s="10">
        <f t="shared" si="667"/>
        <v>18636960</v>
      </c>
      <c r="M2308" s="145"/>
      <c r="N2308" s="1"/>
      <c r="O2308" s="145"/>
      <c r="P2308" s="145">
        <f t="shared" si="668"/>
        <v>18636960</v>
      </c>
      <c r="Q2308" s="145"/>
      <c r="R2308" s="3">
        <v>6</v>
      </c>
      <c r="S2308" s="145">
        <v>18636960</v>
      </c>
      <c r="T2308" s="145"/>
      <c r="U2308" s="145"/>
      <c r="V2308" s="145"/>
      <c r="W2308" s="145"/>
      <c r="X2308" s="145"/>
      <c r="Y2308" s="145"/>
      <c r="Z2308" s="145"/>
      <c r="AA2308" s="145"/>
      <c r="AB2308" s="43"/>
      <c r="AC2308" s="43"/>
      <c r="AD2308" s="145"/>
      <c r="AE2308" s="18"/>
      <c r="AF2308" s="35">
        <v>2025</v>
      </c>
      <c r="AG2308" s="255"/>
      <c r="AH2308" s="29">
        <v>2201</v>
      </c>
      <c r="AI2308" s="29" t="s">
        <v>155</v>
      </c>
      <c r="AJ2308" s="29" t="str">
        <f t="shared" si="658"/>
        <v>2201.</v>
      </c>
    </row>
    <row r="2309" spans="1:38" ht="23.25" customHeight="1" x14ac:dyDescent="0.25">
      <c r="A2309" s="143" t="str">
        <f t="shared" si="657"/>
        <v>2202.</v>
      </c>
      <c r="B2309" s="86" t="s">
        <v>2013</v>
      </c>
      <c r="C2309" s="52">
        <v>1985</v>
      </c>
      <c r="D2309" s="143" t="s">
        <v>3015</v>
      </c>
      <c r="E2309" s="143" t="s">
        <v>3016</v>
      </c>
      <c r="F2309" s="52">
        <v>9</v>
      </c>
      <c r="G2309" s="52">
        <v>2</v>
      </c>
      <c r="H2309" s="4">
        <v>3785.7</v>
      </c>
      <c r="I2309" s="4">
        <v>3785.7</v>
      </c>
      <c r="J2309" s="4">
        <v>3785.7</v>
      </c>
      <c r="K2309" s="5">
        <v>169</v>
      </c>
      <c r="L2309" s="10">
        <f t="shared" si="667"/>
        <v>6212320</v>
      </c>
      <c r="M2309" s="145"/>
      <c r="N2309" s="1"/>
      <c r="O2309" s="145"/>
      <c r="P2309" s="145">
        <f t="shared" si="668"/>
        <v>6212320</v>
      </c>
      <c r="Q2309" s="145"/>
      <c r="R2309" s="3">
        <v>2</v>
      </c>
      <c r="S2309" s="145">
        <v>6212320</v>
      </c>
      <c r="T2309" s="145"/>
      <c r="U2309" s="145"/>
      <c r="V2309" s="145"/>
      <c r="W2309" s="145"/>
      <c r="X2309" s="145"/>
      <c r="Y2309" s="145"/>
      <c r="Z2309" s="145"/>
      <c r="AA2309" s="145"/>
      <c r="AB2309" s="43"/>
      <c r="AC2309" s="43"/>
      <c r="AD2309" s="145"/>
      <c r="AE2309" s="18"/>
      <c r="AF2309" s="35">
        <v>2025</v>
      </c>
      <c r="AG2309" s="255"/>
      <c r="AH2309" s="29">
        <v>2202</v>
      </c>
      <c r="AI2309" s="29" t="s">
        <v>155</v>
      </c>
      <c r="AJ2309" s="29" t="str">
        <f t="shared" si="658"/>
        <v>2202.</v>
      </c>
    </row>
    <row r="2310" spans="1:38" ht="22.5" customHeight="1" x14ac:dyDescent="0.25">
      <c r="A2310" s="143" t="str">
        <f t="shared" si="657"/>
        <v>2203.</v>
      </c>
      <c r="B2310" s="73" t="s">
        <v>2017</v>
      </c>
      <c r="C2310" s="52">
        <v>1985</v>
      </c>
      <c r="D2310" s="220" t="s">
        <v>3015</v>
      </c>
      <c r="E2310" s="143" t="s">
        <v>3017</v>
      </c>
      <c r="F2310" s="52">
        <v>9</v>
      </c>
      <c r="G2310" s="52">
        <v>1</v>
      </c>
      <c r="H2310" s="10">
        <v>5096.2</v>
      </c>
      <c r="I2310" s="10">
        <v>4869.1000000000004</v>
      </c>
      <c r="J2310" s="10">
        <v>4869.1000000000004</v>
      </c>
      <c r="K2310" s="63">
        <v>240</v>
      </c>
      <c r="L2310" s="10">
        <f t="shared" si="667"/>
        <v>6212320</v>
      </c>
      <c r="M2310" s="145"/>
      <c r="N2310" s="1"/>
      <c r="O2310" s="145"/>
      <c r="P2310" s="145">
        <f t="shared" si="668"/>
        <v>6212320</v>
      </c>
      <c r="Q2310" s="145"/>
      <c r="R2310" s="3">
        <v>2</v>
      </c>
      <c r="S2310" s="145">
        <v>6212320</v>
      </c>
      <c r="T2310" s="145"/>
      <c r="U2310" s="145"/>
      <c r="V2310" s="145"/>
      <c r="W2310" s="145"/>
      <c r="X2310" s="145"/>
      <c r="Y2310" s="145"/>
      <c r="Z2310" s="145"/>
      <c r="AA2310" s="145"/>
      <c r="AB2310" s="145"/>
      <c r="AC2310" s="145"/>
      <c r="AD2310" s="145"/>
      <c r="AE2310" s="18"/>
      <c r="AF2310" s="35">
        <v>2025</v>
      </c>
      <c r="AG2310" s="255"/>
      <c r="AH2310" s="29">
        <v>2203</v>
      </c>
      <c r="AI2310" s="29" t="s">
        <v>155</v>
      </c>
      <c r="AJ2310" s="29" t="str">
        <f t="shared" si="658"/>
        <v>2203.</v>
      </c>
      <c r="AL2310" s="29"/>
    </row>
    <row r="2311" spans="1:38" ht="22.5" customHeight="1" x14ac:dyDescent="0.25">
      <c r="A2311" s="143" t="str">
        <f t="shared" si="657"/>
        <v>2204.</v>
      </c>
      <c r="B2311" s="86" t="s">
        <v>2034</v>
      </c>
      <c r="C2311" s="52">
        <v>1988</v>
      </c>
      <c r="D2311" s="220" t="s">
        <v>3015</v>
      </c>
      <c r="E2311" s="143" t="s">
        <v>3016</v>
      </c>
      <c r="F2311" s="52">
        <v>10</v>
      </c>
      <c r="G2311" s="52">
        <v>4</v>
      </c>
      <c r="H2311" s="145">
        <v>8552</v>
      </c>
      <c r="I2311" s="145">
        <v>8575.6</v>
      </c>
      <c r="J2311" s="145">
        <v>8544.6</v>
      </c>
      <c r="K2311" s="3">
        <v>405</v>
      </c>
      <c r="L2311" s="10">
        <f t="shared" si="667"/>
        <v>12424640</v>
      </c>
      <c r="M2311" s="145"/>
      <c r="N2311" s="1"/>
      <c r="O2311" s="145"/>
      <c r="P2311" s="145">
        <f t="shared" si="668"/>
        <v>12424640</v>
      </c>
      <c r="Q2311" s="145"/>
      <c r="R2311" s="3">
        <v>4</v>
      </c>
      <c r="S2311" s="145">
        <v>12424640</v>
      </c>
      <c r="T2311" s="145"/>
      <c r="U2311" s="145"/>
      <c r="V2311" s="145"/>
      <c r="W2311" s="145"/>
      <c r="X2311" s="145"/>
      <c r="Y2311" s="145"/>
      <c r="Z2311" s="145"/>
      <c r="AA2311" s="145"/>
      <c r="AB2311" s="43"/>
      <c r="AC2311" s="43"/>
      <c r="AD2311" s="145"/>
      <c r="AE2311" s="18"/>
      <c r="AF2311" s="35">
        <v>2025</v>
      </c>
      <c r="AG2311" s="255"/>
      <c r="AH2311" s="29">
        <v>2204</v>
      </c>
      <c r="AI2311" s="29" t="s">
        <v>155</v>
      </c>
      <c r="AJ2311" s="29" t="str">
        <f t="shared" si="658"/>
        <v>2204.</v>
      </c>
      <c r="AL2311" s="29"/>
    </row>
    <row r="2312" spans="1:38" ht="23.25" customHeight="1" x14ac:dyDescent="0.25">
      <c r="A2312" s="143" t="str">
        <f t="shared" si="657"/>
        <v>2205.</v>
      </c>
      <c r="B2312" s="86" t="s">
        <v>2039</v>
      </c>
      <c r="C2312" s="52">
        <v>1988</v>
      </c>
      <c r="D2312" s="220" t="s">
        <v>3015</v>
      </c>
      <c r="E2312" s="143" t="s">
        <v>3016</v>
      </c>
      <c r="F2312" s="52">
        <v>9</v>
      </c>
      <c r="G2312" s="52">
        <v>2</v>
      </c>
      <c r="H2312" s="145">
        <v>3886</v>
      </c>
      <c r="I2312" s="145">
        <v>3895.4</v>
      </c>
      <c r="J2312" s="145">
        <v>3895.4</v>
      </c>
      <c r="K2312" s="3">
        <v>166</v>
      </c>
      <c r="L2312" s="10">
        <f t="shared" ref="L2312" si="669">Q2312+S2312+U2312+W2312+Y2312+AA2312+AD2312+AE2312</f>
        <v>6212320</v>
      </c>
      <c r="M2312" s="145"/>
      <c r="N2312" s="1"/>
      <c r="O2312" s="145"/>
      <c r="P2312" s="145">
        <f t="shared" ref="P2312" si="670">L2312</f>
        <v>6212320</v>
      </c>
      <c r="Q2312" s="145"/>
      <c r="R2312" s="3">
        <v>2</v>
      </c>
      <c r="S2312" s="145">
        <v>6212320</v>
      </c>
      <c r="T2312" s="145"/>
      <c r="U2312" s="145"/>
      <c r="V2312" s="145"/>
      <c r="W2312" s="145"/>
      <c r="X2312" s="145"/>
      <c r="Y2312" s="145"/>
      <c r="Z2312" s="145"/>
      <c r="AA2312" s="145"/>
      <c r="AB2312" s="43"/>
      <c r="AC2312" s="43"/>
      <c r="AD2312" s="145"/>
      <c r="AE2312" s="18"/>
      <c r="AF2312" s="35">
        <v>2025</v>
      </c>
      <c r="AG2312" s="255"/>
      <c r="AH2312" s="29">
        <v>2205</v>
      </c>
      <c r="AI2312" s="29" t="s">
        <v>155</v>
      </c>
      <c r="AJ2312" s="29" t="str">
        <f t="shared" si="658"/>
        <v>2205.</v>
      </c>
    </row>
    <row r="2313" spans="1:38" ht="22.5" customHeight="1" x14ac:dyDescent="0.25">
      <c r="A2313" s="143" t="str">
        <f t="shared" si="657"/>
        <v>2206.</v>
      </c>
      <c r="B2313" s="76" t="s">
        <v>2041</v>
      </c>
      <c r="C2313" s="52">
        <v>1988</v>
      </c>
      <c r="D2313" s="220" t="s">
        <v>3015</v>
      </c>
      <c r="E2313" s="143" t="s">
        <v>3016</v>
      </c>
      <c r="F2313" s="52">
        <v>10</v>
      </c>
      <c r="G2313" s="52">
        <v>2</v>
      </c>
      <c r="H2313" s="145">
        <v>4869.5</v>
      </c>
      <c r="I2313" s="145">
        <v>4272.2</v>
      </c>
      <c r="J2313" s="145">
        <v>4085.8</v>
      </c>
      <c r="K2313" s="3">
        <v>354</v>
      </c>
      <c r="L2313" s="10">
        <f t="shared" ref="L2313:L2320" si="671">Q2313+S2313+U2313+W2313+Y2313+AA2313+AD2313+AE2313</f>
        <v>6212320</v>
      </c>
      <c r="M2313" s="145"/>
      <c r="N2313" s="1"/>
      <c r="O2313" s="145"/>
      <c r="P2313" s="145">
        <f t="shared" ref="P2313:P2320" si="672">L2313</f>
        <v>6212320</v>
      </c>
      <c r="Q2313" s="145"/>
      <c r="R2313" s="3">
        <v>2</v>
      </c>
      <c r="S2313" s="145">
        <v>6212320</v>
      </c>
      <c r="T2313" s="145"/>
      <c r="U2313" s="145"/>
      <c r="V2313" s="145"/>
      <c r="W2313" s="145"/>
      <c r="X2313" s="145"/>
      <c r="Y2313" s="145"/>
      <c r="Z2313" s="145"/>
      <c r="AA2313" s="145"/>
      <c r="AB2313" s="145"/>
      <c r="AC2313" s="145"/>
      <c r="AD2313" s="145"/>
      <c r="AE2313" s="18"/>
      <c r="AF2313" s="35">
        <v>2025</v>
      </c>
      <c r="AG2313" s="255"/>
      <c r="AH2313" s="29">
        <v>2206</v>
      </c>
      <c r="AI2313" s="29" t="s">
        <v>155</v>
      </c>
      <c r="AJ2313" s="29" t="str">
        <f t="shared" si="658"/>
        <v>2206.</v>
      </c>
      <c r="AL2313" s="29"/>
    </row>
    <row r="2314" spans="1:38" ht="23.25" customHeight="1" x14ac:dyDescent="0.25">
      <c r="A2314" s="143" t="str">
        <f t="shared" si="657"/>
        <v>2207.</v>
      </c>
      <c r="B2314" s="54" t="s">
        <v>2043</v>
      </c>
      <c r="C2314" s="52">
        <v>1989</v>
      </c>
      <c r="D2314" s="220" t="s">
        <v>3015</v>
      </c>
      <c r="E2314" s="143" t="s">
        <v>3016</v>
      </c>
      <c r="F2314" s="52">
        <v>9</v>
      </c>
      <c r="G2314" s="52">
        <v>4</v>
      </c>
      <c r="H2314" s="145">
        <v>7762.4</v>
      </c>
      <c r="I2314" s="145">
        <v>7778.1</v>
      </c>
      <c r="J2314" s="145">
        <v>7763</v>
      </c>
      <c r="K2314" s="3">
        <v>357</v>
      </c>
      <c r="L2314" s="10">
        <f t="shared" si="671"/>
        <v>12424640</v>
      </c>
      <c r="M2314" s="145"/>
      <c r="N2314" s="1"/>
      <c r="O2314" s="145"/>
      <c r="P2314" s="145">
        <f t="shared" si="672"/>
        <v>12424640</v>
      </c>
      <c r="Q2314" s="145"/>
      <c r="R2314" s="3">
        <v>4</v>
      </c>
      <c r="S2314" s="145">
        <v>12424640</v>
      </c>
      <c r="T2314" s="145"/>
      <c r="U2314" s="145"/>
      <c r="V2314" s="145"/>
      <c r="W2314" s="145"/>
      <c r="X2314" s="145"/>
      <c r="Y2314" s="145"/>
      <c r="Z2314" s="145"/>
      <c r="AA2314" s="145"/>
      <c r="AB2314" s="43"/>
      <c r="AC2314" s="43"/>
      <c r="AD2314" s="145"/>
      <c r="AE2314" s="18"/>
      <c r="AF2314" s="35">
        <v>2025</v>
      </c>
      <c r="AG2314" s="255"/>
      <c r="AH2314" s="29">
        <v>2207</v>
      </c>
      <c r="AI2314" s="29" t="s">
        <v>155</v>
      </c>
      <c r="AJ2314" s="29" t="str">
        <f t="shared" si="658"/>
        <v>2207.</v>
      </c>
    </row>
    <row r="2315" spans="1:38" ht="22.5" customHeight="1" x14ac:dyDescent="0.25">
      <c r="A2315" s="143" t="str">
        <f t="shared" si="657"/>
        <v>2208.</v>
      </c>
      <c r="B2315" s="247" t="s">
        <v>2045</v>
      </c>
      <c r="C2315" s="52">
        <v>1989</v>
      </c>
      <c r="D2315" s="143" t="s">
        <v>3015</v>
      </c>
      <c r="E2315" s="143" t="s">
        <v>3017</v>
      </c>
      <c r="F2315" s="52">
        <v>12</v>
      </c>
      <c r="G2315" s="52">
        <v>1</v>
      </c>
      <c r="H2315" s="8">
        <v>5385.8</v>
      </c>
      <c r="I2315" s="8">
        <v>3909</v>
      </c>
      <c r="J2315" s="8">
        <v>3909</v>
      </c>
      <c r="K2315" s="142">
        <v>194</v>
      </c>
      <c r="L2315" s="10">
        <f t="shared" si="671"/>
        <v>3106160</v>
      </c>
      <c r="M2315" s="145"/>
      <c r="N2315" s="1"/>
      <c r="O2315" s="145"/>
      <c r="P2315" s="145">
        <f t="shared" si="672"/>
        <v>3106160</v>
      </c>
      <c r="Q2315" s="145"/>
      <c r="R2315" s="35">
        <v>1</v>
      </c>
      <c r="S2315" s="145">
        <v>3106160</v>
      </c>
      <c r="T2315" s="145"/>
      <c r="U2315" s="145"/>
      <c r="V2315" s="145"/>
      <c r="W2315" s="145"/>
      <c r="X2315" s="8"/>
      <c r="Y2315" s="8"/>
      <c r="Z2315" s="43"/>
      <c r="AA2315" s="43"/>
      <c r="AB2315" s="43"/>
      <c r="AC2315" s="43"/>
      <c r="AD2315" s="145"/>
      <c r="AE2315" s="145"/>
      <c r="AF2315" s="35">
        <v>2025</v>
      </c>
      <c r="AG2315" s="255"/>
      <c r="AH2315" s="29">
        <v>2208</v>
      </c>
      <c r="AI2315" s="29" t="s">
        <v>155</v>
      </c>
      <c r="AJ2315" s="29" t="str">
        <f t="shared" si="658"/>
        <v>2208.</v>
      </c>
      <c r="AL2315" s="29"/>
    </row>
    <row r="2316" spans="1:38" ht="23.25" customHeight="1" x14ac:dyDescent="0.25">
      <c r="A2316" s="143" t="str">
        <f t="shared" si="657"/>
        <v>2209.</v>
      </c>
      <c r="B2316" s="86" t="s">
        <v>2048</v>
      </c>
      <c r="C2316" s="52">
        <v>1989</v>
      </c>
      <c r="D2316" s="220" t="s">
        <v>3015</v>
      </c>
      <c r="E2316" s="143" t="s">
        <v>3016</v>
      </c>
      <c r="F2316" s="52">
        <v>9</v>
      </c>
      <c r="G2316" s="52">
        <v>6</v>
      </c>
      <c r="H2316" s="145">
        <v>11589.6</v>
      </c>
      <c r="I2316" s="145">
        <v>11680.2</v>
      </c>
      <c r="J2316" s="145">
        <v>11653.9</v>
      </c>
      <c r="K2316" s="3">
        <v>540</v>
      </c>
      <c r="L2316" s="10">
        <f t="shared" si="671"/>
        <v>18636960</v>
      </c>
      <c r="M2316" s="145"/>
      <c r="N2316" s="1"/>
      <c r="O2316" s="145"/>
      <c r="P2316" s="145">
        <f t="shared" si="672"/>
        <v>18636960</v>
      </c>
      <c r="Q2316" s="145"/>
      <c r="R2316" s="3">
        <v>6</v>
      </c>
      <c r="S2316" s="145">
        <v>18636960</v>
      </c>
      <c r="T2316" s="145"/>
      <c r="U2316" s="145"/>
      <c r="V2316" s="145"/>
      <c r="W2316" s="145"/>
      <c r="X2316" s="145"/>
      <c r="Y2316" s="145"/>
      <c r="Z2316" s="145"/>
      <c r="AA2316" s="145"/>
      <c r="AB2316" s="43"/>
      <c r="AC2316" s="43"/>
      <c r="AD2316" s="145"/>
      <c r="AE2316" s="18"/>
      <c r="AF2316" s="35">
        <v>2025</v>
      </c>
      <c r="AG2316" s="255"/>
      <c r="AH2316" s="29">
        <v>2209</v>
      </c>
      <c r="AI2316" s="29" t="s">
        <v>155</v>
      </c>
      <c r="AJ2316" s="29" t="str">
        <f t="shared" si="658"/>
        <v>2209.</v>
      </c>
    </row>
    <row r="2317" spans="1:38" ht="22.5" customHeight="1" x14ac:dyDescent="0.25">
      <c r="A2317" s="143" t="str">
        <f t="shared" si="657"/>
        <v>2210.</v>
      </c>
      <c r="B2317" s="247" t="s">
        <v>2053</v>
      </c>
      <c r="C2317" s="52">
        <v>1990</v>
      </c>
      <c r="D2317" s="220" t="s">
        <v>3015</v>
      </c>
      <c r="E2317" s="143" t="s">
        <v>3017</v>
      </c>
      <c r="F2317" s="52">
        <v>4</v>
      </c>
      <c r="G2317" s="52">
        <v>5</v>
      </c>
      <c r="H2317" s="10">
        <v>3376.4</v>
      </c>
      <c r="I2317" s="10">
        <v>3037.9</v>
      </c>
      <c r="J2317" s="10">
        <v>3037.9</v>
      </c>
      <c r="K2317" s="63">
        <v>117</v>
      </c>
      <c r="L2317" s="10">
        <f t="shared" si="671"/>
        <v>325710</v>
      </c>
      <c r="M2317" s="145"/>
      <c r="N2317" s="1"/>
      <c r="O2317" s="145"/>
      <c r="P2317" s="145">
        <f t="shared" si="672"/>
        <v>325710</v>
      </c>
      <c r="Q2317" s="145">
        <v>325710</v>
      </c>
      <c r="R2317" s="3"/>
      <c r="S2317" s="145"/>
      <c r="T2317" s="145"/>
      <c r="U2317" s="145"/>
      <c r="V2317" s="145"/>
      <c r="W2317" s="145"/>
      <c r="X2317" s="145"/>
      <c r="Y2317" s="145"/>
      <c r="Z2317" s="145"/>
      <c r="AA2317" s="145"/>
      <c r="AB2317" s="145"/>
      <c r="AC2317" s="145"/>
      <c r="AD2317" s="145"/>
      <c r="AE2317" s="18"/>
      <c r="AF2317" s="35">
        <v>2025</v>
      </c>
      <c r="AG2317" s="255"/>
      <c r="AH2317" s="29">
        <v>2210</v>
      </c>
      <c r="AI2317" s="29" t="s">
        <v>155</v>
      </c>
      <c r="AJ2317" s="29" t="str">
        <f t="shared" si="658"/>
        <v>2210.</v>
      </c>
      <c r="AL2317" s="29"/>
    </row>
    <row r="2318" spans="1:38" ht="23.25" customHeight="1" x14ac:dyDescent="0.25">
      <c r="A2318" s="143" t="str">
        <f t="shared" si="657"/>
        <v>2211.</v>
      </c>
      <c r="B2318" s="86" t="s">
        <v>2056</v>
      </c>
      <c r="C2318" s="52">
        <v>1990</v>
      </c>
      <c r="D2318" s="220" t="s">
        <v>3015</v>
      </c>
      <c r="E2318" s="143" t="s">
        <v>3016</v>
      </c>
      <c r="F2318" s="52">
        <v>9</v>
      </c>
      <c r="G2318" s="52">
        <v>7</v>
      </c>
      <c r="H2318" s="145">
        <v>13630.9</v>
      </c>
      <c r="I2318" s="145">
        <v>13664.8</v>
      </c>
      <c r="J2318" s="145">
        <v>13632.9</v>
      </c>
      <c r="K2318" s="3">
        <v>649</v>
      </c>
      <c r="L2318" s="10">
        <f t="shared" si="671"/>
        <v>21743120</v>
      </c>
      <c r="M2318" s="145"/>
      <c r="N2318" s="1"/>
      <c r="O2318" s="145"/>
      <c r="P2318" s="145">
        <f t="shared" si="672"/>
        <v>21743120</v>
      </c>
      <c r="Q2318" s="145"/>
      <c r="R2318" s="3">
        <v>7</v>
      </c>
      <c r="S2318" s="145">
        <v>21743120</v>
      </c>
      <c r="T2318" s="145"/>
      <c r="U2318" s="145"/>
      <c r="V2318" s="145"/>
      <c r="W2318" s="145"/>
      <c r="X2318" s="145"/>
      <c r="Y2318" s="145"/>
      <c r="Z2318" s="145"/>
      <c r="AA2318" s="145"/>
      <c r="AB2318" s="43"/>
      <c r="AC2318" s="43"/>
      <c r="AD2318" s="145"/>
      <c r="AE2318" s="18"/>
      <c r="AF2318" s="35">
        <v>2025</v>
      </c>
      <c r="AG2318" s="255"/>
      <c r="AH2318" s="29">
        <v>2211</v>
      </c>
      <c r="AI2318" s="29" t="s">
        <v>155</v>
      </c>
      <c r="AJ2318" s="29" t="str">
        <f t="shared" si="658"/>
        <v>2211.</v>
      </c>
    </row>
    <row r="2319" spans="1:38" ht="22.5" customHeight="1" x14ac:dyDescent="0.25">
      <c r="A2319" s="143" t="str">
        <f t="shared" si="657"/>
        <v>2212.</v>
      </c>
      <c r="B2319" s="86" t="s">
        <v>2063</v>
      </c>
      <c r="C2319" s="52">
        <v>1991</v>
      </c>
      <c r="D2319" s="220" t="s">
        <v>3015</v>
      </c>
      <c r="E2319" s="143" t="s">
        <v>3016</v>
      </c>
      <c r="F2319" s="52">
        <v>10</v>
      </c>
      <c r="G2319" s="52">
        <v>2</v>
      </c>
      <c r="H2319" s="145">
        <v>5727</v>
      </c>
      <c r="I2319" s="145">
        <v>4111.6000000000004</v>
      </c>
      <c r="J2319" s="145">
        <v>4095.6</v>
      </c>
      <c r="K2319" s="3">
        <v>252</v>
      </c>
      <c r="L2319" s="10">
        <f t="shared" si="671"/>
        <v>6212320</v>
      </c>
      <c r="M2319" s="145"/>
      <c r="N2319" s="1"/>
      <c r="O2319" s="145"/>
      <c r="P2319" s="145">
        <f t="shared" si="672"/>
        <v>6212320</v>
      </c>
      <c r="Q2319" s="145"/>
      <c r="R2319" s="3">
        <v>2</v>
      </c>
      <c r="S2319" s="145">
        <v>6212320</v>
      </c>
      <c r="T2319" s="145"/>
      <c r="U2319" s="145"/>
      <c r="V2319" s="145"/>
      <c r="W2319" s="145"/>
      <c r="X2319" s="145"/>
      <c r="Y2319" s="145"/>
      <c r="Z2319" s="145"/>
      <c r="AA2319" s="145"/>
      <c r="AB2319" s="43"/>
      <c r="AC2319" s="43"/>
      <c r="AD2319" s="145"/>
      <c r="AE2319" s="18"/>
      <c r="AF2319" s="35">
        <v>2025</v>
      </c>
      <c r="AG2319" s="255"/>
      <c r="AH2319" s="29">
        <v>2212</v>
      </c>
      <c r="AI2319" s="29" t="s">
        <v>155</v>
      </c>
      <c r="AJ2319" s="29" t="str">
        <f t="shared" si="658"/>
        <v>2212.</v>
      </c>
      <c r="AL2319" s="29"/>
    </row>
    <row r="2320" spans="1:38" ht="23.25" customHeight="1" x14ac:dyDescent="0.25">
      <c r="A2320" s="143" t="str">
        <f t="shared" si="657"/>
        <v>2213.</v>
      </c>
      <c r="B2320" s="86" t="s">
        <v>2064</v>
      </c>
      <c r="C2320" s="52">
        <v>1991</v>
      </c>
      <c r="D2320" s="220" t="s">
        <v>3015</v>
      </c>
      <c r="E2320" s="143" t="s">
        <v>3016</v>
      </c>
      <c r="F2320" s="52">
        <v>9</v>
      </c>
      <c r="G2320" s="52">
        <v>2</v>
      </c>
      <c r="H2320" s="10">
        <v>3911.6</v>
      </c>
      <c r="I2320" s="10">
        <v>3911.7</v>
      </c>
      <c r="J2320" s="10">
        <v>3911.7</v>
      </c>
      <c r="K2320" s="63">
        <v>181</v>
      </c>
      <c r="L2320" s="10">
        <f t="shared" si="671"/>
        <v>6212320</v>
      </c>
      <c r="M2320" s="145"/>
      <c r="N2320" s="1"/>
      <c r="O2320" s="145"/>
      <c r="P2320" s="145">
        <f t="shared" si="672"/>
        <v>6212320</v>
      </c>
      <c r="Q2320" s="145"/>
      <c r="R2320" s="3">
        <v>2</v>
      </c>
      <c r="S2320" s="145">
        <v>6212320</v>
      </c>
      <c r="T2320" s="145"/>
      <c r="U2320" s="145"/>
      <c r="V2320" s="145"/>
      <c r="W2320" s="145"/>
      <c r="X2320" s="145"/>
      <c r="Y2320" s="145"/>
      <c r="Z2320" s="145"/>
      <c r="AA2320" s="145"/>
      <c r="AB2320" s="43"/>
      <c r="AC2320" s="43"/>
      <c r="AD2320" s="145"/>
      <c r="AE2320" s="18"/>
      <c r="AF2320" s="35">
        <v>2025</v>
      </c>
      <c r="AG2320" s="255"/>
      <c r="AH2320" s="29">
        <v>2213</v>
      </c>
      <c r="AI2320" s="29" t="s">
        <v>155</v>
      </c>
      <c r="AJ2320" s="29" t="str">
        <f t="shared" si="658"/>
        <v>2213.</v>
      </c>
    </row>
    <row r="2321" spans="1:38" ht="22.5" customHeight="1" x14ac:dyDescent="0.25">
      <c r="A2321" s="143" t="str">
        <f t="shared" si="657"/>
        <v>2214.</v>
      </c>
      <c r="B2321" s="247" t="s">
        <v>2079</v>
      </c>
      <c r="C2321" s="52">
        <v>1993</v>
      </c>
      <c r="D2321" s="220" t="s">
        <v>3015</v>
      </c>
      <c r="E2321" s="143" t="s">
        <v>3016</v>
      </c>
      <c r="F2321" s="52">
        <v>9</v>
      </c>
      <c r="G2321" s="52">
        <v>3</v>
      </c>
      <c r="H2321" s="10">
        <v>7093.3</v>
      </c>
      <c r="I2321" s="145">
        <v>5992</v>
      </c>
      <c r="J2321" s="10">
        <v>5992</v>
      </c>
      <c r="K2321" s="63">
        <v>230</v>
      </c>
      <c r="L2321" s="10">
        <f t="shared" ref="L2321:L2327" si="673">Q2321+S2321+U2321+W2321+Y2321+AA2321+AD2321+AE2321</f>
        <v>9318480</v>
      </c>
      <c r="M2321" s="145"/>
      <c r="N2321" s="1"/>
      <c r="O2321" s="145"/>
      <c r="P2321" s="145">
        <f t="shared" ref="P2321:P2327" si="674">L2321</f>
        <v>9318480</v>
      </c>
      <c r="Q2321" s="145"/>
      <c r="R2321" s="3">
        <v>3</v>
      </c>
      <c r="S2321" s="145">
        <v>9318480</v>
      </c>
      <c r="T2321" s="145"/>
      <c r="U2321" s="145"/>
      <c r="V2321" s="145"/>
      <c r="W2321" s="145"/>
      <c r="X2321" s="145"/>
      <c r="Y2321" s="145"/>
      <c r="Z2321" s="145"/>
      <c r="AA2321" s="145"/>
      <c r="AB2321" s="145"/>
      <c r="AC2321" s="145"/>
      <c r="AD2321" s="145"/>
      <c r="AE2321" s="18"/>
      <c r="AF2321" s="35">
        <v>2025</v>
      </c>
      <c r="AG2321" s="255"/>
      <c r="AH2321" s="29">
        <v>2214</v>
      </c>
      <c r="AI2321" s="29" t="s">
        <v>155</v>
      </c>
      <c r="AJ2321" s="29" t="str">
        <f t="shared" si="658"/>
        <v>2214.</v>
      </c>
      <c r="AL2321" s="29"/>
    </row>
    <row r="2322" spans="1:38" ht="22.5" customHeight="1" x14ac:dyDescent="0.25">
      <c r="A2322" s="143" t="str">
        <f t="shared" si="657"/>
        <v>2215.</v>
      </c>
      <c r="B2322" s="247" t="s">
        <v>2080</v>
      </c>
      <c r="C2322" s="52">
        <v>1994</v>
      </c>
      <c r="D2322" s="220" t="s">
        <v>3015</v>
      </c>
      <c r="E2322" s="143" t="s">
        <v>3017</v>
      </c>
      <c r="F2322" s="52">
        <v>9</v>
      </c>
      <c r="G2322" s="52">
        <v>1</v>
      </c>
      <c r="H2322" s="10">
        <v>3238.6</v>
      </c>
      <c r="I2322" s="145">
        <v>3238.6</v>
      </c>
      <c r="J2322" s="10">
        <v>3238.6</v>
      </c>
      <c r="K2322" s="63">
        <v>112</v>
      </c>
      <c r="L2322" s="10">
        <f t="shared" si="673"/>
        <v>3106160</v>
      </c>
      <c r="M2322" s="145"/>
      <c r="N2322" s="1"/>
      <c r="O2322" s="145"/>
      <c r="P2322" s="145">
        <f t="shared" si="674"/>
        <v>3106160</v>
      </c>
      <c r="Q2322" s="145"/>
      <c r="R2322" s="3">
        <v>1</v>
      </c>
      <c r="S2322" s="145">
        <v>3106160</v>
      </c>
      <c r="T2322" s="145"/>
      <c r="U2322" s="145"/>
      <c r="V2322" s="145"/>
      <c r="W2322" s="145"/>
      <c r="X2322" s="145"/>
      <c r="Y2322" s="145"/>
      <c r="Z2322" s="145"/>
      <c r="AA2322" s="145"/>
      <c r="AB2322" s="145"/>
      <c r="AC2322" s="145"/>
      <c r="AD2322" s="145"/>
      <c r="AE2322" s="18"/>
      <c r="AF2322" s="35">
        <v>2025</v>
      </c>
      <c r="AG2322" s="255"/>
      <c r="AH2322" s="29">
        <v>2215</v>
      </c>
      <c r="AI2322" s="29" t="s">
        <v>155</v>
      </c>
      <c r="AJ2322" s="29" t="str">
        <f t="shared" si="658"/>
        <v>2215.</v>
      </c>
      <c r="AL2322" s="29"/>
    </row>
    <row r="2323" spans="1:38" ht="22.5" customHeight="1" x14ac:dyDescent="0.25">
      <c r="A2323" s="143" t="str">
        <f t="shared" si="657"/>
        <v>2216.</v>
      </c>
      <c r="B2323" s="247" t="s">
        <v>2091</v>
      </c>
      <c r="C2323" s="52">
        <v>1962</v>
      </c>
      <c r="D2323" s="220" t="s">
        <v>3015</v>
      </c>
      <c r="E2323" s="143" t="s">
        <v>3017</v>
      </c>
      <c r="F2323" s="52">
        <v>4</v>
      </c>
      <c r="G2323" s="52">
        <v>4</v>
      </c>
      <c r="H2323" s="10">
        <v>2433.1999999999998</v>
      </c>
      <c r="I2323" s="10">
        <v>2306.1</v>
      </c>
      <c r="J2323" s="10">
        <v>2223.9</v>
      </c>
      <c r="K2323" s="63">
        <v>93</v>
      </c>
      <c r="L2323" s="10">
        <f t="shared" si="673"/>
        <v>1113420</v>
      </c>
      <c r="M2323" s="145"/>
      <c r="N2323" s="1"/>
      <c r="O2323" s="145"/>
      <c r="P2323" s="145">
        <f t="shared" si="674"/>
        <v>1113420</v>
      </c>
      <c r="Q2323" s="145">
        <v>1113420</v>
      </c>
      <c r="R2323" s="3"/>
      <c r="S2323" s="145"/>
      <c r="T2323" s="145"/>
      <c r="U2323" s="145"/>
      <c r="V2323" s="145"/>
      <c r="W2323" s="145"/>
      <c r="X2323" s="145"/>
      <c r="Y2323" s="145"/>
      <c r="Z2323" s="145"/>
      <c r="AA2323" s="145"/>
      <c r="AB2323" s="145"/>
      <c r="AC2323" s="145"/>
      <c r="AD2323" s="145"/>
      <c r="AE2323" s="18"/>
      <c r="AF2323" s="35">
        <v>2025</v>
      </c>
      <c r="AG2323" s="255"/>
      <c r="AH2323" s="29">
        <v>2216</v>
      </c>
      <c r="AI2323" s="29" t="s">
        <v>155</v>
      </c>
      <c r="AJ2323" s="29" t="str">
        <f t="shared" si="658"/>
        <v>2216.</v>
      </c>
      <c r="AL2323" s="29"/>
    </row>
    <row r="2324" spans="1:38" ht="22.5" customHeight="1" x14ac:dyDescent="0.25">
      <c r="A2324" s="143" t="str">
        <f t="shared" si="657"/>
        <v>2217.</v>
      </c>
      <c r="B2324" s="76" t="s">
        <v>2134</v>
      </c>
      <c r="C2324" s="52">
        <v>1948</v>
      </c>
      <c r="D2324" s="220" t="s">
        <v>3015</v>
      </c>
      <c r="E2324" s="143" t="s">
        <v>3017</v>
      </c>
      <c r="F2324" s="52">
        <v>2</v>
      </c>
      <c r="G2324" s="52">
        <v>1</v>
      </c>
      <c r="H2324" s="145">
        <v>452.6</v>
      </c>
      <c r="I2324" s="145">
        <v>412</v>
      </c>
      <c r="J2324" s="145">
        <v>335.3</v>
      </c>
      <c r="K2324" s="3">
        <v>15</v>
      </c>
      <c r="L2324" s="145">
        <f t="shared" si="673"/>
        <v>110880</v>
      </c>
      <c r="M2324" s="145"/>
      <c r="N2324" s="1"/>
      <c r="O2324" s="145"/>
      <c r="P2324" s="145">
        <f t="shared" si="674"/>
        <v>110880</v>
      </c>
      <c r="Q2324" s="145">
        <v>110880</v>
      </c>
      <c r="R2324" s="3"/>
      <c r="S2324" s="145"/>
      <c r="T2324" s="145"/>
      <c r="U2324" s="145"/>
      <c r="V2324" s="145"/>
      <c r="W2324" s="145"/>
      <c r="X2324" s="145"/>
      <c r="Y2324" s="145"/>
      <c r="Z2324" s="145"/>
      <c r="AA2324" s="145"/>
      <c r="AB2324" s="145"/>
      <c r="AC2324" s="145"/>
      <c r="AD2324" s="145"/>
      <c r="AE2324" s="18"/>
      <c r="AF2324" s="35">
        <v>2025</v>
      </c>
      <c r="AG2324" s="256"/>
      <c r="AH2324" s="29">
        <v>2217</v>
      </c>
      <c r="AI2324" s="29" t="s">
        <v>155</v>
      </c>
      <c r="AJ2324" s="29" t="str">
        <f t="shared" si="658"/>
        <v>2217.</v>
      </c>
      <c r="AL2324" s="29"/>
    </row>
    <row r="2325" spans="1:38" ht="22.5" customHeight="1" x14ac:dyDescent="0.25">
      <c r="A2325" s="143" t="str">
        <f t="shared" si="657"/>
        <v>2218.</v>
      </c>
      <c r="B2325" s="76" t="s">
        <v>2141</v>
      </c>
      <c r="C2325" s="52">
        <v>1950</v>
      </c>
      <c r="D2325" s="220" t="s">
        <v>3015</v>
      </c>
      <c r="E2325" s="143" t="s">
        <v>3017</v>
      </c>
      <c r="F2325" s="52">
        <v>3</v>
      </c>
      <c r="G2325" s="52">
        <v>2</v>
      </c>
      <c r="H2325" s="145">
        <v>1395</v>
      </c>
      <c r="I2325" s="145">
        <v>1220.0999999999999</v>
      </c>
      <c r="J2325" s="145">
        <v>987.6</v>
      </c>
      <c r="K2325" s="3">
        <v>23</v>
      </c>
      <c r="L2325" s="10">
        <f t="shared" si="673"/>
        <v>332640</v>
      </c>
      <c r="M2325" s="145"/>
      <c r="N2325" s="1"/>
      <c r="O2325" s="145"/>
      <c r="P2325" s="145">
        <f t="shared" si="674"/>
        <v>332640</v>
      </c>
      <c r="Q2325" s="145">
        <v>332640</v>
      </c>
      <c r="R2325" s="3"/>
      <c r="S2325" s="145"/>
      <c r="T2325" s="145"/>
      <c r="U2325" s="145"/>
      <c r="V2325" s="145"/>
      <c r="W2325" s="145"/>
      <c r="X2325" s="145"/>
      <c r="Y2325" s="145"/>
      <c r="Z2325" s="145"/>
      <c r="AA2325" s="145"/>
      <c r="AB2325" s="145"/>
      <c r="AC2325" s="145"/>
      <c r="AD2325" s="145"/>
      <c r="AE2325" s="18"/>
      <c r="AF2325" s="35">
        <v>2025</v>
      </c>
      <c r="AG2325" s="256"/>
      <c r="AH2325" s="29">
        <v>2218</v>
      </c>
      <c r="AI2325" s="29" t="s">
        <v>155</v>
      </c>
      <c r="AJ2325" s="29" t="str">
        <f t="shared" si="658"/>
        <v>2218.</v>
      </c>
      <c r="AL2325" s="29"/>
    </row>
    <row r="2326" spans="1:38" ht="22.5" customHeight="1" x14ac:dyDescent="0.25">
      <c r="A2326" s="143" t="str">
        <f t="shared" si="657"/>
        <v>2219.</v>
      </c>
      <c r="B2326" s="73" t="s">
        <v>2156</v>
      </c>
      <c r="C2326" s="52">
        <v>1953</v>
      </c>
      <c r="D2326" s="220" t="s">
        <v>3015</v>
      </c>
      <c r="E2326" s="143" t="s">
        <v>3017</v>
      </c>
      <c r="F2326" s="52">
        <v>4</v>
      </c>
      <c r="G2326" s="52">
        <v>5</v>
      </c>
      <c r="H2326" s="10">
        <v>3713.4</v>
      </c>
      <c r="I2326" s="10">
        <v>3272.8</v>
      </c>
      <c r="J2326" s="10">
        <v>2857.1</v>
      </c>
      <c r="K2326" s="63">
        <v>93</v>
      </c>
      <c r="L2326" s="10">
        <f t="shared" si="673"/>
        <v>1039500</v>
      </c>
      <c r="M2326" s="145"/>
      <c r="N2326" s="1"/>
      <c r="O2326" s="145"/>
      <c r="P2326" s="145">
        <f t="shared" si="674"/>
        <v>1039500</v>
      </c>
      <c r="Q2326" s="145">
        <v>1039500</v>
      </c>
      <c r="R2326" s="3"/>
      <c r="S2326" s="145"/>
      <c r="T2326" s="145"/>
      <c r="U2326" s="145"/>
      <c r="V2326" s="145"/>
      <c r="W2326" s="145"/>
      <c r="X2326" s="145"/>
      <c r="Y2326" s="145"/>
      <c r="Z2326" s="145"/>
      <c r="AA2326" s="145"/>
      <c r="AB2326" s="145"/>
      <c r="AC2326" s="145"/>
      <c r="AD2326" s="145"/>
      <c r="AE2326" s="18"/>
      <c r="AF2326" s="35">
        <v>2025</v>
      </c>
      <c r="AG2326" s="255"/>
      <c r="AH2326" s="29">
        <v>2219</v>
      </c>
      <c r="AI2326" s="29" t="s">
        <v>155</v>
      </c>
      <c r="AJ2326" s="29" t="str">
        <f t="shared" si="658"/>
        <v>2219.</v>
      </c>
      <c r="AL2326" s="29"/>
    </row>
    <row r="2327" spans="1:38" ht="22.5" customHeight="1" x14ac:dyDescent="0.25">
      <c r="A2327" s="143" t="str">
        <f t="shared" si="657"/>
        <v>2220.</v>
      </c>
      <c r="B2327" s="247" t="s">
        <v>2159</v>
      </c>
      <c r="C2327" s="52">
        <v>1953</v>
      </c>
      <c r="D2327" s="220" t="s">
        <v>3015</v>
      </c>
      <c r="E2327" s="143" t="s">
        <v>3017</v>
      </c>
      <c r="F2327" s="52">
        <v>3</v>
      </c>
      <c r="G2327" s="52">
        <v>3</v>
      </c>
      <c r="H2327" s="145">
        <v>1815.49</v>
      </c>
      <c r="I2327" s="145">
        <v>1515.7</v>
      </c>
      <c r="J2327" s="145">
        <v>1515.7</v>
      </c>
      <c r="K2327" s="3">
        <v>69</v>
      </c>
      <c r="L2327" s="10">
        <f t="shared" si="673"/>
        <v>757680</v>
      </c>
      <c r="M2327" s="145"/>
      <c r="N2327" s="1"/>
      <c r="O2327" s="145"/>
      <c r="P2327" s="145">
        <f t="shared" si="674"/>
        <v>757680</v>
      </c>
      <c r="Q2327" s="145">
        <v>757680</v>
      </c>
      <c r="R2327" s="3"/>
      <c r="S2327" s="145"/>
      <c r="T2327" s="145"/>
      <c r="U2327" s="145"/>
      <c r="V2327" s="145"/>
      <c r="W2327" s="145"/>
      <c r="X2327" s="145"/>
      <c r="Y2327" s="145"/>
      <c r="Z2327" s="145"/>
      <c r="AA2327" s="145"/>
      <c r="AB2327" s="145"/>
      <c r="AC2327" s="145"/>
      <c r="AD2327" s="145"/>
      <c r="AE2327" s="18"/>
      <c r="AF2327" s="35">
        <v>2025</v>
      </c>
      <c r="AG2327" s="255"/>
      <c r="AH2327" s="29">
        <v>2220</v>
      </c>
      <c r="AI2327" s="29" t="s">
        <v>155</v>
      </c>
      <c r="AJ2327" s="29" t="str">
        <f t="shared" si="658"/>
        <v>2220.</v>
      </c>
      <c r="AL2327" s="29"/>
    </row>
    <row r="2328" spans="1:38" ht="22.5" customHeight="1" x14ac:dyDescent="0.25">
      <c r="A2328" s="143" t="str">
        <f t="shared" si="657"/>
        <v>2221.</v>
      </c>
      <c r="B2328" s="76" t="s">
        <v>2177</v>
      </c>
      <c r="C2328" s="52">
        <v>1956</v>
      </c>
      <c r="D2328" s="220" t="s">
        <v>3015</v>
      </c>
      <c r="E2328" s="143" t="s">
        <v>3017</v>
      </c>
      <c r="F2328" s="52">
        <v>3</v>
      </c>
      <c r="G2328" s="52">
        <v>2</v>
      </c>
      <c r="H2328" s="145">
        <v>1081.5999999999999</v>
      </c>
      <c r="I2328" s="145">
        <v>1081.5999999999999</v>
      </c>
      <c r="J2328" s="145">
        <v>1081.5999999999999</v>
      </c>
      <c r="K2328" s="3">
        <v>50</v>
      </c>
      <c r="L2328" s="10">
        <f t="shared" ref="L2328:L2329" si="675">Q2328+S2328+U2328+W2328+Y2328+AA2328+AD2328+AE2328</f>
        <v>175560</v>
      </c>
      <c r="M2328" s="145"/>
      <c r="N2328" s="1"/>
      <c r="O2328" s="145"/>
      <c r="P2328" s="145">
        <f t="shared" ref="P2328:P2329" si="676">L2328</f>
        <v>175560</v>
      </c>
      <c r="Q2328" s="145">
        <v>175560</v>
      </c>
      <c r="R2328" s="3"/>
      <c r="S2328" s="145"/>
      <c r="T2328" s="145"/>
      <c r="U2328" s="145"/>
      <c r="V2328" s="145"/>
      <c r="W2328" s="145"/>
      <c r="X2328" s="145"/>
      <c r="Y2328" s="145"/>
      <c r="Z2328" s="145"/>
      <c r="AA2328" s="145"/>
      <c r="AB2328" s="145"/>
      <c r="AC2328" s="145"/>
      <c r="AD2328" s="145"/>
      <c r="AE2328" s="18"/>
      <c r="AF2328" s="35">
        <v>2025</v>
      </c>
      <c r="AG2328" s="256"/>
      <c r="AH2328" s="29">
        <v>2221</v>
      </c>
      <c r="AI2328" s="29" t="s">
        <v>155</v>
      </c>
      <c r="AJ2328" s="29" t="str">
        <f t="shared" si="658"/>
        <v>2221.</v>
      </c>
      <c r="AL2328" s="29"/>
    </row>
    <row r="2329" spans="1:38" ht="22.5" customHeight="1" x14ac:dyDescent="0.25">
      <c r="A2329" s="143" t="str">
        <f t="shared" si="657"/>
        <v>2222.</v>
      </c>
      <c r="B2329" s="73" t="s">
        <v>2186</v>
      </c>
      <c r="C2329" s="52">
        <v>1957</v>
      </c>
      <c r="D2329" s="220" t="s">
        <v>3015</v>
      </c>
      <c r="E2329" s="143" t="s">
        <v>3017</v>
      </c>
      <c r="F2329" s="52">
        <v>2</v>
      </c>
      <c r="G2329" s="52">
        <v>1</v>
      </c>
      <c r="H2329" s="145">
        <v>455</v>
      </c>
      <c r="I2329" s="145">
        <v>413.2</v>
      </c>
      <c r="J2329" s="145">
        <v>413.2</v>
      </c>
      <c r="K2329" s="3">
        <v>20</v>
      </c>
      <c r="L2329" s="10">
        <f t="shared" si="675"/>
        <v>300300</v>
      </c>
      <c r="M2329" s="145"/>
      <c r="N2329" s="1"/>
      <c r="O2329" s="145"/>
      <c r="P2329" s="145">
        <f t="shared" si="676"/>
        <v>300300</v>
      </c>
      <c r="Q2329" s="145">
        <v>300300</v>
      </c>
      <c r="R2329" s="3"/>
      <c r="S2329" s="145"/>
      <c r="T2329" s="145"/>
      <c r="U2329" s="145"/>
      <c r="V2329" s="145"/>
      <c r="W2329" s="145"/>
      <c r="X2329" s="145"/>
      <c r="Y2329" s="145"/>
      <c r="Z2329" s="145"/>
      <c r="AA2329" s="145"/>
      <c r="AB2329" s="145"/>
      <c r="AC2329" s="145"/>
      <c r="AD2329" s="145"/>
      <c r="AE2329" s="18"/>
      <c r="AF2329" s="35">
        <v>2025</v>
      </c>
      <c r="AG2329" s="255"/>
      <c r="AH2329" s="29">
        <v>2222</v>
      </c>
      <c r="AI2329" s="29" t="s">
        <v>155</v>
      </c>
      <c r="AJ2329" s="29" t="str">
        <f t="shared" si="658"/>
        <v>2222.</v>
      </c>
      <c r="AL2329" s="29"/>
    </row>
    <row r="2330" spans="1:38" ht="22.5" customHeight="1" x14ac:dyDescent="0.25">
      <c r="A2330" s="143" t="str">
        <f t="shared" si="657"/>
        <v>2223.</v>
      </c>
      <c r="B2330" s="76" t="s">
        <v>2191</v>
      </c>
      <c r="C2330" s="52">
        <v>1958</v>
      </c>
      <c r="D2330" s="220" t="s">
        <v>3015</v>
      </c>
      <c r="E2330" s="143" t="s">
        <v>3017</v>
      </c>
      <c r="F2330" s="52">
        <v>4</v>
      </c>
      <c r="G2330" s="52">
        <v>8</v>
      </c>
      <c r="H2330" s="145">
        <v>7872.6</v>
      </c>
      <c r="I2330" s="145">
        <v>6701.6</v>
      </c>
      <c r="J2330" s="145">
        <v>4083.6</v>
      </c>
      <c r="K2330" s="3">
        <v>211</v>
      </c>
      <c r="L2330" s="10">
        <f>Q2330+S2330+U2330+W2330+Y2330+AA2330+AD2330+AE2330</f>
        <v>2587200</v>
      </c>
      <c r="M2330" s="145"/>
      <c r="N2330" s="1"/>
      <c r="O2330" s="145"/>
      <c r="P2330" s="145">
        <f>L2330</f>
        <v>2587200</v>
      </c>
      <c r="Q2330" s="145">
        <v>2587200</v>
      </c>
      <c r="R2330" s="3"/>
      <c r="S2330" s="145"/>
      <c r="T2330" s="145"/>
      <c r="U2330" s="145"/>
      <c r="V2330" s="145"/>
      <c r="W2330" s="145"/>
      <c r="X2330" s="145"/>
      <c r="Y2330" s="145"/>
      <c r="Z2330" s="145"/>
      <c r="AA2330" s="145"/>
      <c r="AB2330" s="145"/>
      <c r="AC2330" s="145"/>
      <c r="AD2330" s="145"/>
      <c r="AE2330" s="145"/>
      <c r="AF2330" s="35">
        <v>2025</v>
      </c>
      <c r="AG2330" s="256"/>
      <c r="AH2330" s="29">
        <v>2223</v>
      </c>
      <c r="AI2330" s="29" t="s">
        <v>155</v>
      </c>
      <c r="AJ2330" s="29" t="str">
        <f t="shared" si="658"/>
        <v>2223.</v>
      </c>
      <c r="AL2330" s="29"/>
    </row>
    <row r="2331" spans="1:38" ht="22.5" customHeight="1" x14ac:dyDescent="0.25">
      <c r="A2331" s="143" t="str">
        <f t="shared" si="657"/>
        <v>2224.</v>
      </c>
      <c r="B2331" s="71" t="s">
        <v>2204</v>
      </c>
      <c r="C2331" s="52">
        <v>1959</v>
      </c>
      <c r="D2331" s="220" t="s">
        <v>3015</v>
      </c>
      <c r="E2331" s="143" t="s">
        <v>3017</v>
      </c>
      <c r="F2331" s="52">
        <v>3</v>
      </c>
      <c r="G2331" s="52">
        <v>4</v>
      </c>
      <c r="H2331" s="145">
        <v>2281.6999999999998</v>
      </c>
      <c r="I2331" s="145">
        <v>2083.5</v>
      </c>
      <c r="J2331" s="145">
        <v>1883.9</v>
      </c>
      <c r="K2331" s="3">
        <v>72</v>
      </c>
      <c r="L2331" s="10">
        <f t="shared" ref="L2331" si="677">Q2331+S2331+U2331+W2331+Y2331+AA2331+AD2331+AE2331</f>
        <v>1002540</v>
      </c>
      <c r="M2331" s="145"/>
      <c r="N2331" s="1"/>
      <c r="O2331" s="145"/>
      <c r="P2331" s="145">
        <f t="shared" ref="P2331" si="678">L2331</f>
        <v>1002540</v>
      </c>
      <c r="Q2331" s="145">
        <v>1002540</v>
      </c>
      <c r="R2331" s="3"/>
      <c r="S2331" s="145"/>
      <c r="T2331" s="145"/>
      <c r="U2331" s="145"/>
      <c r="V2331" s="145"/>
      <c r="W2331" s="145"/>
      <c r="X2331" s="145"/>
      <c r="Y2331" s="145"/>
      <c r="Z2331" s="145"/>
      <c r="AA2331" s="145"/>
      <c r="AB2331" s="43"/>
      <c r="AC2331" s="43"/>
      <c r="AD2331" s="145"/>
      <c r="AE2331" s="18"/>
      <c r="AF2331" s="35">
        <v>2025</v>
      </c>
      <c r="AG2331" s="255"/>
      <c r="AH2331" s="29">
        <v>2224</v>
      </c>
      <c r="AI2331" s="29" t="s">
        <v>155</v>
      </c>
      <c r="AJ2331" s="29" t="str">
        <f t="shared" si="658"/>
        <v>2224.</v>
      </c>
      <c r="AL2331" s="29"/>
    </row>
    <row r="2332" spans="1:38" ht="22.5" customHeight="1" x14ac:dyDescent="0.25">
      <c r="A2332" s="143" t="str">
        <f t="shared" si="657"/>
        <v>2225.</v>
      </c>
      <c r="B2332" s="247" t="s">
        <v>2217</v>
      </c>
      <c r="C2332" s="52">
        <v>1959</v>
      </c>
      <c r="D2332" s="220" t="s">
        <v>3015</v>
      </c>
      <c r="E2332" s="143" t="s">
        <v>3017</v>
      </c>
      <c r="F2332" s="52">
        <v>3</v>
      </c>
      <c r="G2332" s="52">
        <v>3</v>
      </c>
      <c r="H2332" s="10">
        <v>1272.9000000000001</v>
      </c>
      <c r="I2332" s="10">
        <v>1134.5999999999999</v>
      </c>
      <c r="J2332" s="10">
        <v>1134.5999999999999</v>
      </c>
      <c r="K2332" s="63">
        <v>53</v>
      </c>
      <c r="L2332" s="10">
        <f t="shared" ref="L2332:L2335" si="679">Q2332+S2332+U2332+W2332+Y2332+AA2332+AD2332+AE2332</f>
        <v>498960</v>
      </c>
      <c r="M2332" s="145"/>
      <c r="N2332" s="1"/>
      <c r="O2332" s="145"/>
      <c r="P2332" s="145">
        <f t="shared" ref="P2332:P2335" si="680">L2332</f>
        <v>498960</v>
      </c>
      <c r="Q2332" s="145">
        <v>498960</v>
      </c>
      <c r="R2332" s="3"/>
      <c r="S2332" s="145"/>
      <c r="T2332" s="145"/>
      <c r="U2332" s="145"/>
      <c r="V2332" s="145"/>
      <c r="W2332" s="145"/>
      <c r="X2332" s="145"/>
      <c r="Y2332" s="145"/>
      <c r="Z2332" s="145"/>
      <c r="AA2332" s="145"/>
      <c r="AB2332" s="145"/>
      <c r="AC2332" s="145"/>
      <c r="AD2332" s="145"/>
      <c r="AE2332" s="18"/>
      <c r="AF2332" s="35">
        <v>2025</v>
      </c>
      <c r="AG2332" s="255"/>
      <c r="AH2332" s="29">
        <v>2225</v>
      </c>
      <c r="AI2332" s="29" t="s">
        <v>155</v>
      </c>
      <c r="AJ2332" s="29" t="str">
        <f t="shared" si="658"/>
        <v>2225.</v>
      </c>
      <c r="AL2332" s="29"/>
    </row>
    <row r="2333" spans="1:38" ht="22.5" customHeight="1" x14ac:dyDescent="0.25">
      <c r="A2333" s="143" t="str">
        <f t="shared" si="657"/>
        <v>2226.</v>
      </c>
      <c r="B2333" s="54" t="s">
        <v>2224</v>
      </c>
      <c r="C2333" s="52">
        <v>1960</v>
      </c>
      <c r="D2333" s="220" t="s">
        <v>3015</v>
      </c>
      <c r="E2333" s="143" t="s">
        <v>3017</v>
      </c>
      <c r="F2333" s="52">
        <v>3</v>
      </c>
      <c r="G2333" s="52">
        <v>2</v>
      </c>
      <c r="H2333" s="10">
        <v>1179.96</v>
      </c>
      <c r="I2333" s="10">
        <v>1038.06</v>
      </c>
      <c r="J2333" s="10">
        <v>897.8</v>
      </c>
      <c r="K2333" s="63">
        <v>53</v>
      </c>
      <c r="L2333" s="10">
        <f t="shared" si="679"/>
        <v>535920</v>
      </c>
      <c r="M2333" s="145"/>
      <c r="N2333" s="1"/>
      <c r="O2333" s="145"/>
      <c r="P2333" s="145">
        <f t="shared" si="680"/>
        <v>535920</v>
      </c>
      <c r="Q2333" s="145">
        <v>535920</v>
      </c>
      <c r="R2333" s="3"/>
      <c r="S2333" s="145"/>
      <c r="T2333" s="145"/>
      <c r="U2333" s="145"/>
      <c r="V2333" s="145"/>
      <c r="W2333" s="145"/>
      <c r="X2333" s="145"/>
      <c r="Y2333" s="145"/>
      <c r="Z2333" s="145"/>
      <c r="AA2333" s="145"/>
      <c r="AB2333" s="145"/>
      <c r="AC2333" s="145"/>
      <c r="AD2333" s="145"/>
      <c r="AE2333" s="18"/>
      <c r="AF2333" s="35">
        <v>2025</v>
      </c>
      <c r="AG2333" s="255"/>
      <c r="AH2333" s="29">
        <v>2226</v>
      </c>
      <c r="AI2333" s="29" t="s">
        <v>155</v>
      </c>
      <c r="AJ2333" s="29" t="str">
        <f t="shared" si="658"/>
        <v>2226.</v>
      </c>
      <c r="AL2333" s="29"/>
    </row>
    <row r="2334" spans="1:38" ht="22.5" customHeight="1" x14ac:dyDescent="0.25">
      <c r="A2334" s="143" t="str">
        <f t="shared" ref="A2334:A2355" si="681">AJ2334</f>
        <v>2227.</v>
      </c>
      <c r="B2334" s="76" t="s">
        <v>2247</v>
      </c>
      <c r="C2334" s="52">
        <v>1962</v>
      </c>
      <c r="D2334" s="220" t="s">
        <v>3015</v>
      </c>
      <c r="E2334" s="143" t="s">
        <v>3017</v>
      </c>
      <c r="F2334" s="52">
        <v>5</v>
      </c>
      <c r="G2334" s="52">
        <v>7</v>
      </c>
      <c r="H2334" s="145">
        <v>5209.2</v>
      </c>
      <c r="I2334" s="145">
        <v>3312.1</v>
      </c>
      <c r="J2334" s="145">
        <v>3321.1</v>
      </c>
      <c r="K2334" s="3">
        <v>191</v>
      </c>
      <c r="L2334" s="10">
        <f t="shared" si="679"/>
        <v>924000</v>
      </c>
      <c r="M2334" s="145"/>
      <c r="N2334" s="1"/>
      <c r="O2334" s="145"/>
      <c r="P2334" s="145">
        <f t="shared" si="680"/>
        <v>924000</v>
      </c>
      <c r="Q2334" s="145">
        <v>924000</v>
      </c>
      <c r="R2334" s="3"/>
      <c r="S2334" s="145"/>
      <c r="T2334" s="145"/>
      <c r="U2334" s="145"/>
      <c r="V2334" s="145"/>
      <c r="W2334" s="145"/>
      <c r="X2334" s="145"/>
      <c r="Y2334" s="145"/>
      <c r="Z2334" s="145"/>
      <c r="AA2334" s="145"/>
      <c r="AB2334" s="145"/>
      <c r="AC2334" s="145"/>
      <c r="AD2334" s="145"/>
      <c r="AE2334" s="18"/>
      <c r="AF2334" s="35">
        <v>2025</v>
      </c>
      <c r="AG2334" s="256"/>
      <c r="AH2334" s="29">
        <v>2227</v>
      </c>
      <c r="AI2334" s="29" t="s">
        <v>155</v>
      </c>
      <c r="AJ2334" s="29" t="str">
        <f t="shared" ref="AJ2334:AJ2355" si="682">CONCATENATE(AH2334,AI2334)</f>
        <v>2227.</v>
      </c>
      <c r="AL2334" s="29"/>
    </row>
    <row r="2335" spans="1:38" ht="22.5" customHeight="1" x14ac:dyDescent="0.25">
      <c r="A2335" s="143" t="str">
        <f t="shared" si="681"/>
        <v>2228.</v>
      </c>
      <c r="B2335" s="77" t="s">
        <v>2260</v>
      </c>
      <c r="C2335" s="52">
        <v>1964</v>
      </c>
      <c r="D2335" s="220" t="s">
        <v>3015</v>
      </c>
      <c r="E2335" s="143" t="s">
        <v>3016</v>
      </c>
      <c r="F2335" s="52">
        <v>5</v>
      </c>
      <c r="G2335" s="52">
        <v>4</v>
      </c>
      <c r="H2335" s="145">
        <v>4186.6000000000004</v>
      </c>
      <c r="I2335" s="145">
        <v>3890.2</v>
      </c>
      <c r="J2335" s="145">
        <v>3890.2</v>
      </c>
      <c r="K2335" s="3">
        <v>177</v>
      </c>
      <c r="L2335" s="10">
        <f t="shared" si="679"/>
        <v>1663200</v>
      </c>
      <c r="M2335" s="145"/>
      <c r="N2335" s="1"/>
      <c r="O2335" s="145"/>
      <c r="P2335" s="145">
        <f t="shared" si="680"/>
        <v>1663200</v>
      </c>
      <c r="Q2335" s="145">
        <v>1663200</v>
      </c>
      <c r="R2335" s="3"/>
      <c r="S2335" s="145"/>
      <c r="T2335" s="145"/>
      <c r="U2335" s="145"/>
      <c r="V2335" s="145"/>
      <c r="W2335" s="145"/>
      <c r="X2335" s="145"/>
      <c r="Y2335" s="145"/>
      <c r="Z2335" s="145"/>
      <c r="AA2335" s="145"/>
      <c r="AB2335" s="145"/>
      <c r="AC2335" s="145"/>
      <c r="AD2335" s="145"/>
      <c r="AE2335" s="18"/>
      <c r="AF2335" s="35">
        <v>2025</v>
      </c>
      <c r="AG2335" s="256"/>
      <c r="AH2335" s="29">
        <v>2228</v>
      </c>
      <c r="AI2335" s="29" t="s">
        <v>155</v>
      </c>
      <c r="AJ2335" s="29" t="str">
        <f t="shared" si="682"/>
        <v>2228.</v>
      </c>
      <c r="AL2335" s="29"/>
    </row>
    <row r="2336" spans="1:38" ht="22.5" customHeight="1" x14ac:dyDescent="0.25">
      <c r="A2336" s="143" t="str">
        <f t="shared" si="681"/>
        <v>2229.</v>
      </c>
      <c r="B2336" s="247" t="s">
        <v>2267</v>
      </c>
      <c r="C2336" s="52">
        <v>1965</v>
      </c>
      <c r="D2336" s="220" t="s">
        <v>3015</v>
      </c>
      <c r="E2336" s="143" t="s">
        <v>3016</v>
      </c>
      <c r="F2336" s="52">
        <v>5</v>
      </c>
      <c r="G2336" s="52">
        <v>5</v>
      </c>
      <c r="H2336" s="10">
        <v>3858.3</v>
      </c>
      <c r="I2336" s="145">
        <v>3478</v>
      </c>
      <c r="J2336" s="10">
        <v>3478</v>
      </c>
      <c r="K2336" s="63">
        <v>164</v>
      </c>
      <c r="L2336" s="10">
        <f t="shared" ref="L2336" si="683">Q2336+S2336+U2336+W2336+Y2336+AA2336+AD2336+AE2336</f>
        <v>2263800</v>
      </c>
      <c r="M2336" s="145"/>
      <c r="N2336" s="1"/>
      <c r="O2336" s="145"/>
      <c r="P2336" s="145">
        <f t="shared" ref="P2336" si="684">L2336</f>
        <v>2263800</v>
      </c>
      <c r="Q2336" s="145">
        <v>2263800</v>
      </c>
      <c r="R2336" s="3"/>
      <c r="S2336" s="145"/>
      <c r="T2336" s="145"/>
      <c r="U2336" s="145"/>
      <c r="V2336" s="145"/>
      <c r="W2336" s="145"/>
      <c r="X2336" s="145"/>
      <c r="Y2336" s="145"/>
      <c r="Z2336" s="145"/>
      <c r="AA2336" s="145"/>
      <c r="AB2336" s="145"/>
      <c r="AC2336" s="145"/>
      <c r="AD2336" s="145"/>
      <c r="AE2336" s="18"/>
      <c r="AF2336" s="35">
        <v>2025</v>
      </c>
      <c r="AG2336" s="255"/>
      <c r="AH2336" s="29">
        <v>2229</v>
      </c>
      <c r="AI2336" s="29" t="s">
        <v>155</v>
      </c>
      <c r="AJ2336" s="29" t="str">
        <f t="shared" si="682"/>
        <v>2229.</v>
      </c>
      <c r="AL2336" s="29"/>
    </row>
    <row r="2337" spans="1:38" ht="22.5" customHeight="1" x14ac:dyDescent="0.25">
      <c r="A2337" s="143" t="str">
        <f t="shared" si="681"/>
        <v>2230.</v>
      </c>
      <c r="B2337" s="73" t="s">
        <v>2277</v>
      </c>
      <c r="C2337" s="52">
        <v>1967</v>
      </c>
      <c r="D2337" s="220" t="s">
        <v>3015</v>
      </c>
      <c r="E2337" s="143" t="s">
        <v>3017</v>
      </c>
      <c r="F2337" s="52">
        <v>5</v>
      </c>
      <c r="G2337" s="52">
        <v>1</v>
      </c>
      <c r="H2337" s="10">
        <v>1477.45</v>
      </c>
      <c r="I2337" s="145">
        <v>1327.4</v>
      </c>
      <c r="J2337" s="10">
        <v>1327.4</v>
      </c>
      <c r="K2337" s="63">
        <v>96</v>
      </c>
      <c r="L2337" s="10">
        <f>Q2337+S2337+U2337+W2337+Y2337+AA2337+AD2337+AE2337</f>
        <v>1617000</v>
      </c>
      <c r="M2337" s="145"/>
      <c r="N2337" s="1"/>
      <c r="O2337" s="145"/>
      <c r="P2337" s="145">
        <f>L2337</f>
        <v>1617000</v>
      </c>
      <c r="Q2337" s="145">
        <v>1617000</v>
      </c>
      <c r="R2337" s="3"/>
      <c r="S2337" s="145"/>
      <c r="T2337" s="145"/>
      <c r="U2337" s="145"/>
      <c r="V2337" s="145"/>
      <c r="W2337" s="145"/>
      <c r="X2337" s="145"/>
      <c r="Y2337" s="145"/>
      <c r="Z2337" s="145"/>
      <c r="AA2337" s="145"/>
      <c r="AB2337" s="145"/>
      <c r="AC2337" s="145"/>
      <c r="AD2337" s="145"/>
      <c r="AE2337" s="145"/>
      <c r="AF2337" s="35">
        <v>2025</v>
      </c>
      <c r="AG2337" s="255"/>
      <c r="AH2337" s="29">
        <v>2230</v>
      </c>
      <c r="AI2337" s="29" t="s">
        <v>155</v>
      </c>
      <c r="AJ2337" s="29" t="str">
        <f t="shared" si="682"/>
        <v>2230.</v>
      </c>
      <c r="AL2337" s="29"/>
    </row>
    <row r="2338" spans="1:38" ht="22.5" customHeight="1" x14ac:dyDescent="0.25">
      <c r="A2338" s="143" t="str">
        <f t="shared" si="681"/>
        <v>2231.</v>
      </c>
      <c r="B2338" s="73" t="s">
        <v>2283</v>
      </c>
      <c r="C2338" s="52">
        <v>1968</v>
      </c>
      <c r="D2338" s="220" t="s">
        <v>3015</v>
      </c>
      <c r="E2338" s="143" t="s">
        <v>3017</v>
      </c>
      <c r="F2338" s="52">
        <v>5</v>
      </c>
      <c r="G2338" s="52">
        <v>7</v>
      </c>
      <c r="H2338" s="10">
        <v>4825.8999999999996</v>
      </c>
      <c r="I2338" s="145">
        <v>4517.8999999999996</v>
      </c>
      <c r="J2338" s="10">
        <v>3174.7</v>
      </c>
      <c r="K2338" s="63">
        <v>204</v>
      </c>
      <c r="L2338" s="10">
        <f t="shared" ref="L2338:L2339" si="685">Q2338+S2338+U2338+W2338+Y2338+AA2338+AD2338+AE2338</f>
        <v>1022868</v>
      </c>
      <c r="M2338" s="145"/>
      <c r="N2338" s="1"/>
      <c r="O2338" s="145"/>
      <c r="P2338" s="145">
        <f t="shared" ref="P2338:P2339" si="686">L2338</f>
        <v>1022868</v>
      </c>
      <c r="Q2338" s="145">
        <v>1022868</v>
      </c>
      <c r="R2338" s="3"/>
      <c r="S2338" s="145"/>
      <c r="T2338" s="145"/>
      <c r="U2338" s="145"/>
      <c r="V2338" s="145"/>
      <c r="W2338" s="145"/>
      <c r="X2338" s="145"/>
      <c r="Y2338" s="145"/>
      <c r="Z2338" s="145"/>
      <c r="AA2338" s="145"/>
      <c r="AB2338" s="145"/>
      <c r="AC2338" s="145"/>
      <c r="AD2338" s="145"/>
      <c r="AE2338" s="18"/>
      <c r="AF2338" s="35">
        <v>2025</v>
      </c>
      <c r="AG2338" s="255"/>
      <c r="AH2338" s="29">
        <v>2231</v>
      </c>
      <c r="AI2338" s="29" t="s">
        <v>155</v>
      </c>
      <c r="AJ2338" s="29" t="str">
        <f t="shared" si="682"/>
        <v>2231.</v>
      </c>
      <c r="AL2338" s="29"/>
    </row>
    <row r="2339" spans="1:38" ht="22.5" customHeight="1" x14ac:dyDescent="0.25">
      <c r="A2339" s="143" t="str">
        <f t="shared" si="681"/>
        <v>2232.</v>
      </c>
      <c r="B2339" s="247" t="s">
        <v>2286</v>
      </c>
      <c r="C2339" s="52">
        <v>1969</v>
      </c>
      <c r="D2339" s="220" t="s">
        <v>3015</v>
      </c>
      <c r="E2339" s="143" t="s">
        <v>3017</v>
      </c>
      <c r="F2339" s="52">
        <v>9</v>
      </c>
      <c r="G2339" s="52">
        <v>1</v>
      </c>
      <c r="H2339" s="10">
        <v>2210.6999999999998</v>
      </c>
      <c r="I2339" s="145">
        <v>1876.9</v>
      </c>
      <c r="J2339" s="10">
        <v>1876.9</v>
      </c>
      <c r="K2339" s="63">
        <v>88</v>
      </c>
      <c r="L2339" s="10">
        <f t="shared" si="685"/>
        <v>3106160</v>
      </c>
      <c r="M2339" s="145"/>
      <c r="N2339" s="1"/>
      <c r="O2339" s="145"/>
      <c r="P2339" s="145">
        <f t="shared" si="686"/>
        <v>3106160</v>
      </c>
      <c r="Q2339" s="145"/>
      <c r="R2339" s="3">
        <v>1</v>
      </c>
      <c r="S2339" s="145">
        <v>3106160</v>
      </c>
      <c r="T2339" s="145"/>
      <c r="U2339" s="145"/>
      <c r="V2339" s="145"/>
      <c r="W2339" s="145"/>
      <c r="X2339" s="145"/>
      <c r="Y2339" s="145"/>
      <c r="Z2339" s="145"/>
      <c r="AA2339" s="145"/>
      <c r="AB2339" s="145"/>
      <c r="AC2339" s="145"/>
      <c r="AD2339" s="145"/>
      <c r="AE2339" s="18"/>
      <c r="AF2339" s="35">
        <v>2025</v>
      </c>
      <c r="AG2339" s="255"/>
      <c r="AH2339" s="29">
        <v>2232</v>
      </c>
      <c r="AI2339" s="29" t="s">
        <v>155</v>
      </c>
      <c r="AJ2339" s="29" t="str">
        <f t="shared" si="682"/>
        <v>2232.</v>
      </c>
      <c r="AL2339" s="29"/>
    </row>
    <row r="2340" spans="1:38" ht="22.5" customHeight="1" x14ac:dyDescent="0.25">
      <c r="A2340" s="143" t="str">
        <f t="shared" si="681"/>
        <v>2233.</v>
      </c>
      <c r="B2340" s="247" t="s">
        <v>2302</v>
      </c>
      <c r="C2340" s="52">
        <v>1970</v>
      </c>
      <c r="D2340" s="220" t="s">
        <v>3015</v>
      </c>
      <c r="E2340" s="143" t="s">
        <v>3017</v>
      </c>
      <c r="F2340" s="52">
        <v>9</v>
      </c>
      <c r="G2340" s="52">
        <v>1</v>
      </c>
      <c r="H2340" s="10">
        <v>1862.6</v>
      </c>
      <c r="I2340" s="10">
        <v>1129.7</v>
      </c>
      <c r="J2340" s="10">
        <v>1129.7</v>
      </c>
      <c r="K2340" s="63">
        <v>89</v>
      </c>
      <c r="L2340" s="10">
        <f>Q2340+S2340+U2340+W2340+Y2340+AA2340+AD2340+AE2340</f>
        <v>318318</v>
      </c>
      <c r="M2340" s="145"/>
      <c r="N2340" s="1"/>
      <c r="O2340" s="145"/>
      <c r="P2340" s="145">
        <f>L2340</f>
        <v>318318</v>
      </c>
      <c r="Q2340" s="145">
        <v>318318</v>
      </c>
      <c r="R2340" s="3"/>
      <c r="S2340" s="145"/>
      <c r="T2340" s="145"/>
      <c r="U2340" s="145"/>
      <c r="V2340" s="145"/>
      <c r="W2340" s="145"/>
      <c r="X2340" s="145"/>
      <c r="Y2340" s="145"/>
      <c r="Z2340" s="145"/>
      <c r="AA2340" s="145"/>
      <c r="AB2340" s="145"/>
      <c r="AC2340" s="145"/>
      <c r="AD2340" s="145"/>
      <c r="AE2340" s="18"/>
      <c r="AF2340" s="35">
        <v>2025</v>
      </c>
      <c r="AG2340" s="255"/>
      <c r="AH2340" s="29">
        <v>2233</v>
      </c>
      <c r="AI2340" s="29" t="s">
        <v>155</v>
      </c>
      <c r="AJ2340" s="29" t="str">
        <f t="shared" si="682"/>
        <v>2233.</v>
      </c>
      <c r="AL2340" s="29"/>
    </row>
    <row r="2341" spans="1:38" ht="22.5" customHeight="1" x14ac:dyDescent="0.25">
      <c r="A2341" s="143" t="str">
        <f t="shared" si="681"/>
        <v>2234.</v>
      </c>
      <c r="B2341" s="247" t="s">
        <v>2308</v>
      </c>
      <c r="C2341" s="52">
        <v>1972</v>
      </c>
      <c r="D2341" s="220" t="s">
        <v>3015</v>
      </c>
      <c r="E2341" s="143" t="s">
        <v>3017</v>
      </c>
      <c r="F2341" s="52">
        <v>9</v>
      </c>
      <c r="G2341" s="52">
        <v>1</v>
      </c>
      <c r="H2341" s="10">
        <v>2223.3000000000002</v>
      </c>
      <c r="I2341" s="10">
        <v>1878.2</v>
      </c>
      <c r="J2341" s="10">
        <v>1878.2</v>
      </c>
      <c r="K2341" s="63">
        <v>80</v>
      </c>
      <c r="L2341" s="10">
        <f>Q2341+S2341+U2341+W2341+Y2341+AA2341+AD2341+AE2341</f>
        <v>3106160</v>
      </c>
      <c r="M2341" s="145"/>
      <c r="N2341" s="1"/>
      <c r="O2341" s="145"/>
      <c r="P2341" s="145">
        <f>L2341</f>
        <v>3106160</v>
      </c>
      <c r="Q2341" s="145"/>
      <c r="R2341" s="3">
        <v>1</v>
      </c>
      <c r="S2341" s="145">
        <v>3106160</v>
      </c>
      <c r="T2341" s="145"/>
      <c r="U2341" s="145"/>
      <c r="V2341" s="145"/>
      <c r="W2341" s="145"/>
      <c r="X2341" s="145"/>
      <c r="Y2341" s="145"/>
      <c r="Z2341" s="145"/>
      <c r="AA2341" s="145"/>
      <c r="AB2341" s="145"/>
      <c r="AC2341" s="145"/>
      <c r="AD2341" s="145"/>
      <c r="AE2341" s="18"/>
      <c r="AF2341" s="35">
        <v>2025</v>
      </c>
      <c r="AG2341" s="255"/>
      <c r="AH2341" s="29">
        <v>2234</v>
      </c>
      <c r="AI2341" s="29" t="s">
        <v>155</v>
      </c>
      <c r="AJ2341" s="29" t="str">
        <f t="shared" si="682"/>
        <v>2234.</v>
      </c>
      <c r="AL2341" s="29"/>
    </row>
    <row r="2342" spans="1:38" ht="22.5" customHeight="1" x14ac:dyDescent="0.25">
      <c r="A2342" s="143" t="str">
        <f t="shared" si="681"/>
        <v>2235.</v>
      </c>
      <c r="B2342" s="76" t="s">
        <v>2330</v>
      </c>
      <c r="C2342" s="52">
        <v>1974</v>
      </c>
      <c r="D2342" s="220" t="s">
        <v>3015</v>
      </c>
      <c r="E2342" s="143" t="s">
        <v>3017</v>
      </c>
      <c r="F2342" s="52">
        <v>9</v>
      </c>
      <c r="G2342" s="52">
        <v>1</v>
      </c>
      <c r="H2342" s="145">
        <v>4578</v>
      </c>
      <c r="I2342" s="145">
        <v>4325.8</v>
      </c>
      <c r="J2342" s="145">
        <v>4325.8</v>
      </c>
      <c r="K2342" s="3">
        <v>225</v>
      </c>
      <c r="L2342" s="10">
        <f>Q2342+S2342+U2342+W2342+Y2342+AA2342+AD2342+AE2342</f>
        <v>6212320</v>
      </c>
      <c r="M2342" s="145"/>
      <c r="N2342" s="1"/>
      <c r="O2342" s="145"/>
      <c r="P2342" s="145">
        <f>L2342</f>
        <v>6212320</v>
      </c>
      <c r="Q2342" s="145"/>
      <c r="R2342" s="3">
        <v>2</v>
      </c>
      <c r="S2342" s="145">
        <v>6212320</v>
      </c>
      <c r="T2342" s="145"/>
      <c r="U2342" s="145"/>
      <c r="V2342" s="145"/>
      <c r="W2342" s="145"/>
      <c r="X2342" s="145"/>
      <c r="Y2342" s="145"/>
      <c r="Z2342" s="145"/>
      <c r="AA2342" s="145"/>
      <c r="AB2342" s="145"/>
      <c r="AC2342" s="145"/>
      <c r="AD2342" s="145"/>
      <c r="AE2342" s="18"/>
      <c r="AF2342" s="35">
        <v>2025</v>
      </c>
      <c r="AG2342" s="255"/>
      <c r="AH2342" s="29">
        <v>2235</v>
      </c>
      <c r="AI2342" s="29" t="s">
        <v>155</v>
      </c>
      <c r="AJ2342" s="29" t="str">
        <f t="shared" si="682"/>
        <v>2235.</v>
      </c>
      <c r="AL2342" s="29"/>
    </row>
    <row r="2343" spans="1:38" ht="23.25" customHeight="1" x14ac:dyDescent="0.25">
      <c r="A2343" s="143" t="str">
        <f t="shared" si="681"/>
        <v>2236.</v>
      </c>
      <c r="B2343" s="86" t="s">
        <v>2360</v>
      </c>
      <c r="C2343" s="52">
        <v>1987</v>
      </c>
      <c r="D2343" s="220" t="s">
        <v>3015</v>
      </c>
      <c r="E2343" s="143" t="s">
        <v>3017</v>
      </c>
      <c r="F2343" s="52">
        <v>9</v>
      </c>
      <c r="G2343" s="52">
        <v>1</v>
      </c>
      <c r="H2343" s="145">
        <v>3213.9</v>
      </c>
      <c r="I2343" s="145">
        <v>3188.1</v>
      </c>
      <c r="J2343" s="145">
        <v>3188.1</v>
      </c>
      <c r="K2343" s="3">
        <v>168</v>
      </c>
      <c r="L2343" s="10">
        <f t="shared" ref="L2343:L2354" si="687">Q2343+S2343+U2343+W2343+Y2343+AA2343+AD2343+AE2343</f>
        <v>3106160</v>
      </c>
      <c r="M2343" s="145"/>
      <c r="N2343" s="1"/>
      <c r="O2343" s="145"/>
      <c r="P2343" s="145">
        <f t="shared" ref="P2343:P2354" si="688">L2343</f>
        <v>3106160</v>
      </c>
      <c r="Q2343" s="145"/>
      <c r="R2343" s="3">
        <v>1</v>
      </c>
      <c r="S2343" s="145">
        <v>3106160</v>
      </c>
      <c r="T2343" s="145"/>
      <c r="U2343" s="145"/>
      <c r="V2343" s="145"/>
      <c r="W2343" s="145"/>
      <c r="X2343" s="145"/>
      <c r="Y2343" s="145"/>
      <c r="Z2343" s="145"/>
      <c r="AA2343" s="145"/>
      <c r="AB2343" s="43"/>
      <c r="AC2343" s="43"/>
      <c r="AD2343" s="145"/>
      <c r="AE2343" s="18"/>
      <c r="AF2343" s="35">
        <v>2025</v>
      </c>
      <c r="AG2343" s="255"/>
      <c r="AH2343" s="29">
        <v>2236</v>
      </c>
      <c r="AI2343" s="29" t="s">
        <v>155</v>
      </c>
      <c r="AJ2343" s="29" t="str">
        <f t="shared" si="682"/>
        <v>2236.</v>
      </c>
    </row>
    <row r="2344" spans="1:38" ht="22.5" customHeight="1" x14ac:dyDescent="0.25">
      <c r="A2344" s="143" t="str">
        <f t="shared" si="681"/>
        <v>2237.</v>
      </c>
      <c r="B2344" s="247" t="s">
        <v>2368</v>
      </c>
      <c r="C2344" s="52">
        <v>1989</v>
      </c>
      <c r="D2344" s="220" t="s">
        <v>3015</v>
      </c>
      <c r="E2344" s="143" t="s">
        <v>3016</v>
      </c>
      <c r="F2344" s="52">
        <v>5</v>
      </c>
      <c r="G2344" s="52">
        <v>6</v>
      </c>
      <c r="H2344" s="10">
        <v>6763.7</v>
      </c>
      <c r="I2344" s="145">
        <v>6488.2</v>
      </c>
      <c r="J2344" s="10">
        <v>6488.2</v>
      </c>
      <c r="K2344" s="63">
        <v>321</v>
      </c>
      <c r="L2344" s="10">
        <f t="shared" si="687"/>
        <v>1016400</v>
      </c>
      <c r="M2344" s="145"/>
      <c r="N2344" s="1"/>
      <c r="O2344" s="145"/>
      <c r="P2344" s="145">
        <f t="shared" si="688"/>
        <v>1016400</v>
      </c>
      <c r="Q2344" s="145">
        <v>1016400</v>
      </c>
      <c r="R2344" s="3"/>
      <c r="S2344" s="145"/>
      <c r="T2344" s="145"/>
      <c r="U2344" s="145"/>
      <c r="V2344" s="145"/>
      <c r="W2344" s="145"/>
      <c r="X2344" s="145"/>
      <c r="Y2344" s="145"/>
      <c r="Z2344" s="145"/>
      <c r="AA2344" s="145"/>
      <c r="AB2344" s="145"/>
      <c r="AC2344" s="145"/>
      <c r="AD2344" s="145"/>
      <c r="AE2344" s="18"/>
      <c r="AF2344" s="35">
        <v>2025</v>
      </c>
      <c r="AG2344" s="255"/>
      <c r="AH2344" s="29">
        <v>2237</v>
      </c>
      <c r="AI2344" s="29" t="s">
        <v>155</v>
      </c>
      <c r="AJ2344" s="29" t="str">
        <f t="shared" si="682"/>
        <v>2237.</v>
      </c>
      <c r="AL2344" s="29"/>
    </row>
    <row r="2345" spans="1:38" ht="22.5" customHeight="1" x14ac:dyDescent="0.25">
      <c r="A2345" s="143" t="str">
        <f t="shared" si="681"/>
        <v>2238.</v>
      </c>
      <c r="B2345" s="86" t="s">
        <v>2380</v>
      </c>
      <c r="C2345" s="52">
        <v>1994</v>
      </c>
      <c r="D2345" s="220" t="s">
        <v>3015</v>
      </c>
      <c r="E2345" s="143" t="s">
        <v>3016</v>
      </c>
      <c r="F2345" s="52">
        <v>9</v>
      </c>
      <c r="G2345" s="52">
        <v>2</v>
      </c>
      <c r="H2345" s="145">
        <v>3429.9</v>
      </c>
      <c r="I2345" s="145">
        <v>3445.7</v>
      </c>
      <c r="J2345" s="145">
        <v>3429.9</v>
      </c>
      <c r="K2345" s="3">
        <v>144</v>
      </c>
      <c r="L2345" s="10">
        <f t="shared" si="687"/>
        <v>7330360</v>
      </c>
      <c r="M2345" s="145"/>
      <c r="N2345" s="1"/>
      <c r="O2345" s="145"/>
      <c r="P2345" s="145">
        <f t="shared" si="688"/>
        <v>7330360</v>
      </c>
      <c r="Q2345" s="145">
        <v>1118040</v>
      </c>
      <c r="R2345" s="3">
        <v>2</v>
      </c>
      <c r="S2345" s="145">
        <v>6212320</v>
      </c>
      <c r="T2345" s="145"/>
      <c r="U2345" s="145"/>
      <c r="V2345" s="145"/>
      <c r="W2345" s="145"/>
      <c r="X2345" s="145"/>
      <c r="Y2345" s="145"/>
      <c r="Z2345" s="145"/>
      <c r="AA2345" s="145"/>
      <c r="AB2345" s="43"/>
      <c r="AC2345" s="43"/>
      <c r="AD2345" s="145"/>
      <c r="AE2345" s="18"/>
      <c r="AF2345" s="35">
        <v>2025</v>
      </c>
      <c r="AG2345" s="255"/>
      <c r="AH2345" s="29">
        <v>2238</v>
      </c>
      <c r="AI2345" s="29" t="s">
        <v>155</v>
      </c>
      <c r="AJ2345" s="29" t="str">
        <f t="shared" si="682"/>
        <v>2238.</v>
      </c>
      <c r="AL2345" s="29"/>
    </row>
    <row r="2346" spans="1:38" ht="22.5" customHeight="1" x14ac:dyDescent="0.25">
      <c r="A2346" s="143" t="str">
        <f t="shared" si="681"/>
        <v>2239.</v>
      </c>
      <c r="B2346" s="247" t="s">
        <v>2382</v>
      </c>
      <c r="C2346" s="52">
        <v>1995</v>
      </c>
      <c r="D2346" s="220" t="s">
        <v>3015</v>
      </c>
      <c r="E2346" s="143" t="s">
        <v>3017</v>
      </c>
      <c r="F2346" s="52">
        <v>7</v>
      </c>
      <c r="G2346" s="52">
        <v>2</v>
      </c>
      <c r="H2346" s="10">
        <v>3041.3</v>
      </c>
      <c r="I2346" s="145">
        <v>3041.3</v>
      </c>
      <c r="J2346" s="10">
        <v>3041.3</v>
      </c>
      <c r="K2346" s="63">
        <v>99</v>
      </c>
      <c r="L2346" s="10">
        <f t="shared" si="687"/>
        <v>3106160</v>
      </c>
      <c r="M2346" s="145"/>
      <c r="N2346" s="1"/>
      <c r="O2346" s="145"/>
      <c r="P2346" s="145">
        <f t="shared" si="688"/>
        <v>3106160</v>
      </c>
      <c r="Q2346" s="145"/>
      <c r="R2346" s="3">
        <v>1</v>
      </c>
      <c r="S2346" s="145">
        <v>3106160</v>
      </c>
      <c r="T2346" s="145"/>
      <c r="U2346" s="145"/>
      <c r="V2346" s="145"/>
      <c r="W2346" s="145"/>
      <c r="X2346" s="145"/>
      <c r="Y2346" s="145"/>
      <c r="Z2346" s="145"/>
      <c r="AA2346" s="145"/>
      <c r="AB2346" s="145"/>
      <c r="AC2346" s="145"/>
      <c r="AD2346" s="145"/>
      <c r="AE2346" s="18"/>
      <c r="AF2346" s="35">
        <v>2025</v>
      </c>
      <c r="AG2346" s="255"/>
      <c r="AH2346" s="29">
        <v>2239</v>
      </c>
      <c r="AI2346" s="29" t="s">
        <v>155</v>
      </c>
      <c r="AJ2346" s="29" t="str">
        <f t="shared" si="682"/>
        <v>2239.</v>
      </c>
      <c r="AL2346" s="29"/>
    </row>
    <row r="2347" spans="1:38" ht="22.5" customHeight="1" x14ac:dyDescent="0.25">
      <c r="A2347" s="143" t="str">
        <f t="shared" si="681"/>
        <v>2240.</v>
      </c>
      <c r="B2347" s="76" t="s">
        <v>2388</v>
      </c>
      <c r="C2347" s="52">
        <v>1975</v>
      </c>
      <c r="D2347" s="220" t="s">
        <v>3015</v>
      </c>
      <c r="E2347" s="143" t="s">
        <v>3017</v>
      </c>
      <c r="F2347" s="52">
        <v>4</v>
      </c>
      <c r="G2347" s="52">
        <v>4</v>
      </c>
      <c r="H2347" s="145">
        <v>2476</v>
      </c>
      <c r="I2347" s="145">
        <v>2403.1999999999998</v>
      </c>
      <c r="J2347" s="145">
        <v>2403.1999999999998</v>
      </c>
      <c r="K2347" s="3">
        <v>95</v>
      </c>
      <c r="L2347" s="10">
        <f t="shared" si="687"/>
        <v>900900</v>
      </c>
      <c r="M2347" s="145"/>
      <c r="N2347" s="1"/>
      <c r="O2347" s="145"/>
      <c r="P2347" s="145">
        <f t="shared" si="688"/>
        <v>900900</v>
      </c>
      <c r="Q2347" s="145">
        <v>900900</v>
      </c>
      <c r="R2347" s="3"/>
      <c r="S2347" s="145"/>
      <c r="T2347" s="145"/>
      <c r="U2347" s="145"/>
      <c r="V2347" s="145"/>
      <c r="W2347" s="145"/>
      <c r="X2347" s="145"/>
      <c r="Y2347" s="145"/>
      <c r="Z2347" s="145"/>
      <c r="AA2347" s="145"/>
      <c r="AB2347" s="145"/>
      <c r="AC2347" s="145"/>
      <c r="AD2347" s="145"/>
      <c r="AE2347" s="18"/>
      <c r="AF2347" s="35">
        <v>2025</v>
      </c>
      <c r="AG2347" s="256"/>
      <c r="AH2347" s="29">
        <v>2240</v>
      </c>
      <c r="AI2347" s="29" t="s">
        <v>155</v>
      </c>
      <c r="AJ2347" s="29" t="str">
        <f t="shared" si="682"/>
        <v>2240.</v>
      </c>
      <c r="AL2347" s="29"/>
    </row>
    <row r="2348" spans="1:38" ht="22.5" customHeight="1" x14ac:dyDescent="0.25">
      <c r="A2348" s="143" t="str">
        <f t="shared" si="681"/>
        <v>2241.</v>
      </c>
      <c r="B2348" s="76" t="s">
        <v>2403</v>
      </c>
      <c r="C2348" s="52">
        <v>1846</v>
      </c>
      <c r="D2348" s="220" t="s">
        <v>3015</v>
      </c>
      <c r="E2348" s="143" t="s">
        <v>3018</v>
      </c>
      <c r="F2348" s="52">
        <v>2</v>
      </c>
      <c r="G2348" s="52">
        <v>1</v>
      </c>
      <c r="H2348" s="145">
        <v>467.8</v>
      </c>
      <c r="I2348" s="145">
        <v>432.7</v>
      </c>
      <c r="J2348" s="145">
        <v>268.2</v>
      </c>
      <c r="K2348" s="3">
        <v>23</v>
      </c>
      <c r="L2348" s="10">
        <f t="shared" si="687"/>
        <v>175652.40000000002</v>
      </c>
      <c r="M2348" s="145"/>
      <c r="N2348" s="1"/>
      <c r="O2348" s="145"/>
      <c r="P2348" s="145">
        <f t="shared" si="688"/>
        <v>175652.40000000002</v>
      </c>
      <c r="Q2348" s="145">
        <v>175652.40000000002</v>
      </c>
      <c r="R2348" s="3"/>
      <c r="S2348" s="145"/>
      <c r="T2348" s="145"/>
      <c r="U2348" s="145"/>
      <c r="V2348" s="145"/>
      <c r="W2348" s="145"/>
      <c r="X2348" s="145"/>
      <c r="Y2348" s="145"/>
      <c r="Z2348" s="145"/>
      <c r="AA2348" s="145"/>
      <c r="AB2348" s="145"/>
      <c r="AC2348" s="145"/>
      <c r="AD2348" s="145"/>
      <c r="AE2348" s="18"/>
      <c r="AF2348" s="35">
        <v>2025</v>
      </c>
      <c r="AG2348" s="256"/>
      <c r="AH2348" s="29">
        <v>2241</v>
      </c>
      <c r="AI2348" s="29" t="s">
        <v>155</v>
      </c>
      <c r="AJ2348" s="29" t="str">
        <f t="shared" si="682"/>
        <v>2241.</v>
      </c>
      <c r="AL2348" s="29"/>
    </row>
    <row r="2349" spans="1:38" ht="22.5" customHeight="1" x14ac:dyDescent="0.25">
      <c r="A2349" s="143" t="str">
        <f t="shared" si="681"/>
        <v>2242.</v>
      </c>
      <c r="B2349" s="73" t="s">
        <v>2422</v>
      </c>
      <c r="C2349" s="52">
        <v>1954</v>
      </c>
      <c r="D2349" s="220" t="s">
        <v>3015</v>
      </c>
      <c r="E2349" s="143" t="s">
        <v>3017</v>
      </c>
      <c r="F2349" s="52">
        <v>2</v>
      </c>
      <c r="G2349" s="52">
        <v>1</v>
      </c>
      <c r="H2349" s="10">
        <v>544.1</v>
      </c>
      <c r="I2349" s="10">
        <v>507</v>
      </c>
      <c r="J2349" s="10">
        <v>507</v>
      </c>
      <c r="K2349" s="63">
        <v>25</v>
      </c>
      <c r="L2349" s="10">
        <f t="shared" si="687"/>
        <v>166320</v>
      </c>
      <c r="M2349" s="145"/>
      <c r="N2349" s="1"/>
      <c r="O2349" s="145"/>
      <c r="P2349" s="145">
        <f t="shared" si="688"/>
        <v>166320</v>
      </c>
      <c r="Q2349" s="145">
        <v>166320</v>
      </c>
      <c r="R2349" s="3"/>
      <c r="S2349" s="145"/>
      <c r="T2349" s="145"/>
      <c r="U2349" s="145"/>
      <c r="V2349" s="145"/>
      <c r="W2349" s="145"/>
      <c r="X2349" s="145"/>
      <c r="Y2349" s="145"/>
      <c r="Z2349" s="145"/>
      <c r="AA2349" s="145"/>
      <c r="AB2349" s="145"/>
      <c r="AC2349" s="145"/>
      <c r="AD2349" s="145"/>
      <c r="AE2349" s="18"/>
      <c r="AF2349" s="35">
        <v>2025</v>
      </c>
      <c r="AG2349" s="255"/>
      <c r="AH2349" s="29">
        <v>2242</v>
      </c>
      <c r="AI2349" s="29" t="s">
        <v>155</v>
      </c>
      <c r="AJ2349" s="29" t="str">
        <f t="shared" si="682"/>
        <v>2242.</v>
      </c>
      <c r="AL2349" s="29"/>
    </row>
    <row r="2350" spans="1:38" ht="22.5" customHeight="1" x14ac:dyDescent="0.25">
      <c r="A2350" s="143" t="str">
        <f t="shared" si="681"/>
        <v>2243.</v>
      </c>
      <c r="B2350" s="86" t="s">
        <v>2432</v>
      </c>
      <c r="C2350" s="52">
        <v>1957</v>
      </c>
      <c r="D2350" s="220" t="s">
        <v>3015</v>
      </c>
      <c r="E2350" s="143" t="s">
        <v>3017</v>
      </c>
      <c r="F2350" s="52">
        <v>2</v>
      </c>
      <c r="G2350" s="52">
        <v>2</v>
      </c>
      <c r="H2350" s="145">
        <v>386.9</v>
      </c>
      <c r="I2350" s="145">
        <v>386.9</v>
      </c>
      <c r="J2350" s="145">
        <v>386.9</v>
      </c>
      <c r="K2350" s="3">
        <v>22</v>
      </c>
      <c r="L2350" s="10">
        <f t="shared" si="687"/>
        <v>993300</v>
      </c>
      <c r="M2350" s="145"/>
      <c r="N2350" s="1"/>
      <c r="O2350" s="145"/>
      <c r="P2350" s="145">
        <f t="shared" si="688"/>
        <v>993300</v>
      </c>
      <c r="Q2350" s="145">
        <v>993300</v>
      </c>
      <c r="R2350" s="3"/>
      <c r="S2350" s="145"/>
      <c r="T2350" s="145"/>
      <c r="U2350" s="145"/>
      <c r="V2350" s="145"/>
      <c r="W2350" s="145"/>
      <c r="X2350" s="145"/>
      <c r="Y2350" s="145"/>
      <c r="Z2350" s="145"/>
      <c r="AA2350" s="145"/>
      <c r="AB2350" s="145"/>
      <c r="AC2350" s="145"/>
      <c r="AD2350" s="145"/>
      <c r="AE2350" s="18"/>
      <c r="AF2350" s="35">
        <v>2025</v>
      </c>
      <c r="AG2350" s="255"/>
      <c r="AH2350" s="29">
        <v>2243</v>
      </c>
      <c r="AI2350" s="29" t="s">
        <v>155</v>
      </c>
      <c r="AJ2350" s="29" t="str">
        <f t="shared" si="682"/>
        <v>2243.</v>
      </c>
      <c r="AL2350" s="29"/>
    </row>
    <row r="2351" spans="1:38" ht="22.5" customHeight="1" x14ac:dyDescent="0.25">
      <c r="A2351" s="143" t="str">
        <f t="shared" si="681"/>
        <v>2244.</v>
      </c>
      <c r="B2351" s="73" t="s">
        <v>2437</v>
      </c>
      <c r="C2351" s="52">
        <v>1958</v>
      </c>
      <c r="D2351" s="220" t="s">
        <v>3015</v>
      </c>
      <c r="E2351" s="143" t="s">
        <v>3017</v>
      </c>
      <c r="F2351" s="52">
        <v>4</v>
      </c>
      <c r="G2351" s="52">
        <v>2</v>
      </c>
      <c r="H2351" s="10">
        <v>2075.6</v>
      </c>
      <c r="I2351" s="145">
        <v>1690.1</v>
      </c>
      <c r="J2351" s="10">
        <v>1690.1</v>
      </c>
      <c r="K2351" s="63">
        <v>59</v>
      </c>
      <c r="L2351" s="10">
        <f t="shared" si="687"/>
        <v>734580</v>
      </c>
      <c r="M2351" s="145"/>
      <c r="N2351" s="1"/>
      <c r="O2351" s="145"/>
      <c r="P2351" s="145">
        <f t="shared" si="688"/>
        <v>734580</v>
      </c>
      <c r="Q2351" s="145">
        <v>734580</v>
      </c>
      <c r="R2351" s="3"/>
      <c r="S2351" s="145"/>
      <c r="T2351" s="145"/>
      <c r="U2351" s="145"/>
      <c r="V2351" s="145"/>
      <c r="W2351" s="145"/>
      <c r="X2351" s="145"/>
      <c r="Y2351" s="145"/>
      <c r="Z2351" s="145"/>
      <c r="AA2351" s="145"/>
      <c r="AB2351" s="145"/>
      <c r="AC2351" s="145"/>
      <c r="AD2351" s="145"/>
      <c r="AE2351" s="145"/>
      <c r="AF2351" s="35">
        <v>2025</v>
      </c>
      <c r="AG2351" s="255"/>
      <c r="AH2351" s="29">
        <v>2244</v>
      </c>
      <c r="AI2351" s="29" t="s">
        <v>155</v>
      </c>
      <c r="AJ2351" s="29" t="str">
        <f t="shared" si="682"/>
        <v>2244.</v>
      </c>
      <c r="AL2351" s="29"/>
    </row>
    <row r="2352" spans="1:38" ht="22.5" customHeight="1" x14ac:dyDescent="0.25">
      <c r="A2352" s="143" t="str">
        <f t="shared" si="681"/>
        <v>2245.</v>
      </c>
      <c r="B2352" s="247" t="s">
        <v>2458</v>
      </c>
      <c r="C2352" s="52">
        <v>1964</v>
      </c>
      <c r="D2352" s="220" t="s">
        <v>3015</v>
      </c>
      <c r="E2352" s="143" t="s">
        <v>3017</v>
      </c>
      <c r="F2352" s="52">
        <v>4</v>
      </c>
      <c r="G2352" s="52">
        <v>2</v>
      </c>
      <c r="H2352" s="10">
        <v>1327.4</v>
      </c>
      <c r="I2352" s="145">
        <v>1285.5</v>
      </c>
      <c r="J2352" s="10">
        <v>1213.8</v>
      </c>
      <c r="K2352" s="63">
        <v>55</v>
      </c>
      <c r="L2352" s="10">
        <f t="shared" si="687"/>
        <v>1284360</v>
      </c>
      <c r="M2352" s="145"/>
      <c r="N2352" s="1"/>
      <c r="O2352" s="145"/>
      <c r="P2352" s="145">
        <f t="shared" si="688"/>
        <v>1284360</v>
      </c>
      <c r="Q2352" s="145">
        <v>1284360</v>
      </c>
      <c r="R2352" s="3"/>
      <c r="S2352" s="145"/>
      <c r="T2352" s="145"/>
      <c r="U2352" s="145"/>
      <c r="V2352" s="145"/>
      <c r="W2352" s="145"/>
      <c r="X2352" s="145"/>
      <c r="Y2352" s="145"/>
      <c r="Z2352" s="145"/>
      <c r="AA2352" s="145"/>
      <c r="AB2352" s="145"/>
      <c r="AC2352" s="145"/>
      <c r="AD2352" s="145"/>
      <c r="AE2352" s="18"/>
      <c r="AF2352" s="35">
        <v>2025</v>
      </c>
      <c r="AG2352" s="255"/>
      <c r="AH2352" s="29">
        <v>2245</v>
      </c>
      <c r="AI2352" s="29" t="s">
        <v>155</v>
      </c>
      <c r="AJ2352" s="29" t="str">
        <f t="shared" si="682"/>
        <v>2245.</v>
      </c>
      <c r="AL2352" s="29"/>
    </row>
    <row r="2353" spans="1:38" ht="22.5" customHeight="1" x14ac:dyDescent="0.25">
      <c r="A2353" s="143" t="str">
        <f t="shared" si="681"/>
        <v>2246.</v>
      </c>
      <c r="B2353" s="86" t="s">
        <v>2511</v>
      </c>
      <c r="C2353" s="52">
        <v>1978</v>
      </c>
      <c r="D2353" s="220" t="s">
        <v>3015</v>
      </c>
      <c r="E2353" s="143" t="s">
        <v>3017</v>
      </c>
      <c r="F2353" s="52">
        <v>9</v>
      </c>
      <c r="G2353" s="52">
        <v>2</v>
      </c>
      <c r="H2353" s="145">
        <v>4625.5</v>
      </c>
      <c r="I2353" s="145">
        <v>4625.5</v>
      </c>
      <c r="J2353" s="145">
        <v>3019.8</v>
      </c>
      <c r="K2353" s="3">
        <v>241</v>
      </c>
      <c r="L2353" s="10">
        <f t="shared" si="687"/>
        <v>6212320</v>
      </c>
      <c r="M2353" s="145"/>
      <c r="N2353" s="1"/>
      <c r="O2353" s="145"/>
      <c r="P2353" s="145">
        <f t="shared" si="688"/>
        <v>6212320</v>
      </c>
      <c r="Q2353" s="145"/>
      <c r="R2353" s="3">
        <v>2</v>
      </c>
      <c r="S2353" s="145">
        <v>6212320</v>
      </c>
      <c r="T2353" s="145"/>
      <c r="U2353" s="145"/>
      <c r="V2353" s="145"/>
      <c r="W2353" s="145"/>
      <c r="X2353" s="145"/>
      <c r="Y2353" s="145"/>
      <c r="Z2353" s="145"/>
      <c r="AA2353" s="145"/>
      <c r="AB2353" s="43"/>
      <c r="AC2353" s="43"/>
      <c r="AD2353" s="145"/>
      <c r="AE2353" s="18"/>
      <c r="AF2353" s="35">
        <v>2025</v>
      </c>
      <c r="AG2353" s="255"/>
      <c r="AH2353" s="29">
        <v>2246</v>
      </c>
      <c r="AI2353" s="29" t="s">
        <v>155</v>
      </c>
      <c r="AJ2353" s="29" t="str">
        <f t="shared" si="682"/>
        <v>2246.</v>
      </c>
      <c r="AL2353" s="29"/>
    </row>
    <row r="2354" spans="1:38" ht="22.5" customHeight="1" x14ac:dyDescent="0.25">
      <c r="A2354" s="143" t="str">
        <f t="shared" si="681"/>
        <v>2247.</v>
      </c>
      <c r="B2354" s="86" t="s">
        <v>2518</v>
      </c>
      <c r="C2354" s="52">
        <v>1980</v>
      </c>
      <c r="D2354" s="220" t="s">
        <v>3015</v>
      </c>
      <c r="E2354" s="143" t="s">
        <v>3017</v>
      </c>
      <c r="F2354" s="52">
        <v>9</v>
      </c>
      <c r="G2354" s="52">
        <v>2</v>
      </c>
      <c r="H2354" s="145">
        <v>4675</v>
      </c>
      <c r="I2354" s="145">
        <v>4675</v>
      </c>
      <c r="J2354" s="145">
        <v>3110.8</v>
      </c>
      <c r="K2354" s="3">
        <v>178</v>
      </c>
      <c r="L2354" s="10">
        <f t="shared" si="687"/>
        <v>6212320</v>
      </c>
      <c r="M2354" s="145"/>
      <c r="N2354" s="1"/>
      <c r="O2354" s="145"/>
      <c r="P2354" s="145">
        <f t="shared" si="688"/>
        <v>6212320</v>
      </c>
      <c r="Q2354" s="145"/>
      <c r="R2354" s="3">
        <v>2</v>
      </c>
      <c r="S2354" s="145">
        <v>6212320</v>
      </c>
      <c r="T2354" s="145"/>
      <c r="U2354" s="145"/>
      <c r="V2354" s="145"/>
      <c r="W2354" s="145"/>
      <c r="X2354" s="145"/>
      <c r="Y2354" s="145"/>
      <c r="Z2354" s="145"/>
      <c r="AA2354" s="145"/>
      <c r="AB2354" s="43"/>
      <c r="AC2354" s="43"/>
      <c r="AD2354" s="145"/>
      <c r="AE2354" s="18"/>
      <c r="AF2354" s="35">
        <v>2025</v>
      </c>
      <c r="AG2354" s="255"/>
      <c r="AH2354" s="29">
        <v>2247</v>
      </c>
      <c r="AI2354" s="29" t="s">
        <v>155</v>
      </c>
      <c r="AJ2354" s="29" t="str">
        <f t="shared" si="682"/>
        <v>2247.</v>
      </c>
      <c r="AL2354" s="29"/>
    </row>
    <row r="2355" spans="1:38" ht="22.5" customHeight="1" x14ac:dyDescent="0.25">
      <c r="A2355" s="143" t="str">
        <f t="shared" si="681"/>
        <v>2248.</v>
      </c>
      <c r="B2355" s="247" t="s">
        <v>2097</v>
      </c>
      <c r="C2355" s="52">
        <v>1997</v>
      </c>
      <c r="D2355" s="220" t="s">
        <v>3015</v>
      </c>
      <c r="E2355" s="143" t="s">
        <v>3016</v>
      </c>
      <c r="F2355" s="52">
        <v>9</v>
      </c>
      <c r="G2355" s="52">
        <v>9</v>
      </c>
      <c r="H2355" s="10">
        <v>20223.900000000001</v>
      </c>
      <c r="I2355" s="10">
        <v>17974.8</v>
      </c>
      <c r="J2355" s="10">
        <v>10164</v>
      </c>
      <c r="K2355" s="63">
        <v>750</v>
      </c>
      <c r="L2355" s="10">
        <f>Q2355+S2355+U2355+W2355+Y2355+AA2355+AD2355+AE2355</f>
        <v>27955440</v>
      </c>
      <c r="M2355" s="145"/>
      <c r="N2355" s="1"/>
      <c r="O2355" s="145"/>
      <c r="P2355" s="145">
        <f>L2355</f>
        <v>27955440</v>
      </c>
      <c r="Q2355" s="145"/>
      <c r="R2355" s="3">
        <v>9</v>
      </c>
      <c r="S2355" s="145">
        <v>27955440</v>
      </c>
      <c r="T2355" s="145"/>
      <c r="U2355" s="145"/>
      <c r="V2355" s="145"/>
      <c r="W2355" s="145"/>
      <c r="X2355" s="145"/>
      <c r="Y2355" s="145"/>
      <c r="Z2355" s="145"/>
      <c r="AA2355" s="145"/>
      <c r="AB2355" s="145"/>
      <c r="AC2355" s="145"/>
      <c r="AD2355" s="145"/>
      <c r="AE2355" s="18"/>
      <c r="AF2355" s="35">
        <v>2025</v>
      </c>
      <c r="AG2355" s="255"/>
      <c r="AH2355" s="29">
        <v>2248</v>
      </c>
      <c r="AI2355" s="29" t="s">
        <v>155</v>
      </c>
      <c r="AJ2355" s="29" t="str">
        <f t="shared" si="682"/>
        <v>2248.</v>
      </c>
      <c r="AL2355" s="29"/>
    </row>
    <row r="2356" spans="1:38" s="65" customFormat="1" ht="22.5" customHeight="1" x14ac:dyDescent="0.25">
      <c r="A2356" s="244"/>
      <c r="B2356" s="74" t="s">
        <v>1214</v>
      </c>
      <c r="C2356" s="52"/>
      <c r="D2356" s="220"/>
      <c r="E2356" s="143"/>
      <c r="F2356" s="52"/>
      <c r="G2356" s="52"/>
      <c r="H2356" s="1">
        <f>SUM(H2357:H2408)</f>
        <v>258563.27999999991</v>
      </c>
      <c r="I2356" s="1">
        <f t="shared" ref="I2356:K2356" si="689">SUM(I2357:I2408)</f>
        <v>228252.69999999992</v>
      </c>
      <c r="J2356" s="1">
        <f t="shared" si="689"/>
        <v>217611.6999999999</v>
      </c>
      <c r="K2356" s="46">
        <f t="shared" si="689"/>
        <v>10820</v>
      </c>
      <c r="L2356" s="1">
        <f>SUM(L2357:L2408)</f>
        <v>235428635.31999999</v>
      </c>
      <c r="M2356" s="1"/>
      <c r="N2356" s="1"/>
      <c r="O2356" s="1"/>
      <c r="P2356" s="1">
        <f>L2356</f>
        <v>235428635.31999999</v>
      </c>
      <c r="Q2356" s="1">
        <f t="shared" ref="Q2356:AD2356" si="690">SUM(Q2357:Q2408)</f>
        <v>32033342.32</v>
      </c>
      <c r="R2356" s="46">
        <f t="shared" ref="R2356:AA2356" si="691">SUM(R2357:R2408)</f>
        <v>65</v>
      </c>
      <c r="S2356" s="1">
        <f t="shared" si="691"/>
        <v>201900400</v>
      </c>
      <c r="T2356" s="1"/>
      <c r="U2356" s="1"/>
      <c r="V2356" s="1"/>
      <c r="W2356" s="1"/>
      <c r="X2356" s="1"/>
      <c r="Y2356" s="1"/>
      <c r="Z2356" s="1">
        <f t="shared" si="691"/>
        <v>409</v>
      </c>
      <c r="AA2356" s="1">
        <f t="shared" si="691"/>
        <v>1094893</v>
      </c>
      <c r="AB2356" s="1"/>
      <c r="AC2356" s="1"/>
      <c r="AD2356" s="1">
        <f t="shared" si="690"/>
        <v>400000</v>
      </c>
      <c r="AE2356" s="1"/>
      <c r="AF2356" s="203"/>
      <c r="AG2356" s="266"/>
    </row>
    <row r="2357" spans="1:38" ht="22.5" customHeight="1" x14ac:dyDescent="0.25">
      <c r="A2357" s="143" t="str">
        <f t="shared" ref="A2357:A2408" si="692">AJ2357</f>
        <v>2249.</v>
      </c>
      <c r="B2357" s="71" t="s">
        <v>3080</v>
      </c>
      <c r="C2357" s="52">
        <v>1960</v>
      </c>
      <c r="D2357" s="220" t="s">
        <v>3015</v>
      </c>
      <c r="E2357" s="143" t="s">
        <v>3017</v>
      </c>
      <c r="F2357" s="52">
        <v>4</v>
      </c>
      <c r="G2357" s="52">
        <v>2</v>
      </c>
      <c r="H2357" s="10">
        <v>1298.9000000000001</v>
      </c>
      <c r="I2357" s="10">
        <v>1232.9000000000001</v>
      </c>
      <c r="J2357" s="10">
        <v>1232.9000000000001</v>
      </c>
      <c r="K2357" s="63">
        <v>57</v>
      </c>
      <c r="L2357" s="10">
        <f t="shared" ref="L2357:L2363" si="693">Q2357+S2357+U2357+W2357+Y2357+AA2357+AD2357+AE2357</f>
        <v>1002540</v>
      </c>
      <c r="M2357" s="145"/>
      <c r="N2357" s="1"/>
      <c r="O2357" s="145"/>
      <c r="P2357" s="145">
        <f t="shared" ref="P2357:P2363" si="694">L2357</f>
        <v>1002540</v>
      </c>
      <c r="Q2357" s="145">
        <v>1002540</v>
      </c>
      <c r="R2357" s="3"/>
      <c r="S2357" s="145"/>
      <c r="T2357" s="145"/>
      <c r="U2357" s="145"/>
      <c r="V2357" s="145"/>
      <c r="W2357" s="145"/>
      <c r="X2357" s="145"/>
      <c r="Y2357" s="145"/>
      <c r="Z2357" s="145"/>
      <c r="AA2357" s="145"/>
      <c r="AB2357" s="43"/>
      <c r="AC2357" s="43"/>
      <c r="AD2357" s="145"/>
      <c r="AE2357" s="18"/>
      <c r="AF2357" s="35">
        <v>2025</v>
      </c>
      <c r="AG2357" s="255"/>
      <c r="AH2357" s="29">
        <v>2249</v>
      </c>
      <c r="AI2357" s="29" t="s">
        <v>155</v>
      </c>
      <c r="AJ2357" s="29" t="str">
        <f>CONCATENATE(AH2357,AI2357)</f>
        <v>2249.</v>
      </c>
      <c r="AL2357" s="29"/>
    </row>
    <row r="2358" spans="1:38" ht="22.5" customHeight="1" x14ac:dyDescent="0.25">
      <c r="A2358" s="143" t="str">
        <f t="shared" si="692"/>
        <v>2250.</v>
      </c>
      <c r="B2358" s="247" t="s">
        <v>3081</v>
      </c>
      <c r="C2358" s="52">
        <v>1966</v>
      </c>
      <c r="D2358" s="220" t="s">
        <v>3015</v>
      </c>
      <c r="E2358" s="143" t="s">
        <v>3016</v>
      </c>
      <c r="F2358" s="52">
        <v>5</v>
      </c>
      <c r="G2358" s="52">
        <v>4</v>
      </c>
      <c r="H2358" s="10">
        <v>3660.4</v>
      </c>
      <c r="I2358" s="145">
        <v>3660.4</v>
      </c>
      <c r="J2358" s="10">
        <v>3660.4</v>
      </c>
      <c r="K2358" s="63">
        <v>176</v>
      </c>
      <c r="L2358" s="10">
        <f t="shared" si="693"/>
        <v>985920</v>
      </c>
      <c r="M2358" s="145"/>
      <c r="N2358" s="1"/>
      <c r="O2358" s="145"/>
      <c r="P2358" s="145">
        <f t="shared" si="694"/>
        <v>985920</v>
      </c>
      <c r="Q2358" s="145">
        <v>985920</v>
      </c>
      <c r="R2358" s="3"/>
      <c r="S2358" s="145"/>
      <c r="T2358" s="145"/>
      <c r="U2358" s="145"/>
      <c r="V2358" s="145"/>
      <c r="W2358" s="145"/>
      <c r="X2358" s="145"/>
      <c r="Y2358" s="145"/>
      <c r="Z2358" s="145"/>
      <c r="AA2358" s="145"/>
      <c r="AB2358" s="145"/>
      <c r="AC2358" s="145"/>
      <c r="AD2358" s="145"/>
      <c r="AE2358" s="145"/>
      <c r="AF2358" s="35">
        <v>2025</v>
      </c>
      <c r="AG2358" s="255"/>
      <c r="AH2358" s="29">
        <v>2250</v>
      </c>
      <c r="AI2358" s="29" t="s">
        <v>155</v>
      </c>
      <c r="AJ2358" s="29" t="str">
        <f t="shared" ref="AJ2358:AJ2408" si="695">CONCATENATE(AH2358,AI2358)</f>
        <v>2250.</v>
      </c>
      <c r="AL2358" s="29"/>
    </row>
    <row r="2359" spans="1:38" ht="22.5" customHeight="1" x14ac:dyDescent="0.25">
      <c r="A2359" s="143" t="str">
        <f t="shared" si="692"/>
        <v>2251.</v>
      </c>
      <c r="B2359" s="247" t="s">
        <v>3082</v>
      </c>
      <c r="C2359" s="52">
        <v>1966</v>
      </c>
      <c r="D2359" s="220" t="s">
        <v>3015</v>
      </c>
      <c r="E2359" s="143" t="s">
        <v>3016</v>
      </c>
      <c r="F2359" s="52">
        <v>5</v>
      </c>
      <c r="G2359" s="52">
        <v>5</v>
      </c>
      <c r="H2359" s="10">
        <v>3419.9</v>
      </c>
      <c r="I2359" s="145">
        <v>2178.1999999999998</v>
      </c>
      <c r="J2359" s="10">
        <v>2178.1999999999998</v>
      </c>
      <c r="K2359" s="63">
        <v>164</v>
      </c>
      <c r="L2359" s="10">
        <f t="shared" si="693"/>
        <v>676830</v>
      </c>
      <c r="M2359" s="145"/>
      <c r="N2359" s="1"/>
      <c r="O2359" s="145"/>
      <c r="P2359" s="145">
        <f t="shared" si="694"/>
        <v>676830</v>
      </c>
      <c r="Q2359" s="145">
        <v>676830</v>
      </c>
      <c r="R2359" s="3"/>
      <c r="S2359" s="145"/>
      <c r="T2359" s="145"/>
      <c r="U2359" s="145"/>
      <c r="V2359" s="145"/>
      <c r="W2359" s="145"/>
      <c r="X2359" s="145"/>
      <c r="Y2359" s="145"/>
      <c r="Z2359" s="145"/>
      <c r="AA2359" s="145"/>
      <c r="AB2359" s="145"/>
      <c r="AC2359" s="145"/>
      <c r="AD2359" s="145"/>
      <c r="AE2359" s="18"/>
      <c r="AF2359" s="35">
        <v>2025</v>
      </c>
      <c r="AG2359" s="255"/>
      <c r="AH2359" s="29">
        <v>2251</v>
      </c>
      <c r="AI2359" s="29" t="s">
        <v>155</v>
      </c>
      <c r="AJ2359" s="29" t="str">
        <f t="shared" si="695"/>
        <v>2251.</v>
      </c>
      <c r="AL2359" s="29"/>
    </row>
    <row r="2360" spans="1:38" ht="22.5" customHeight="1" x14ac:dyDescent="0.25">
      <c r="A2360" s="143" t="str">
        <f t="shared" si="692"/>
        <v>2252.</v>
      </c>
      <c r="B2360" s="247" t="s">
        <v>3083</v>
      </c>
      <c r="C2360" s="52">
        <v>1966</v>
      </c>
      <c r="D2360" s="220" t="s">
        <v>3015</v>
      </c>
      <c r="E2360" s="143" t="s">
        <v>3016</v>
      </c>
      <c r="F2360" s="52">
        <v>5</v>
      </c>
      <c r="G2360" s="52">
        <v>5</v>
      </c>
      <c r="H2360" s="10">
        <v>4810.5</v>
      </c>
      <c r="I2360" s="10">
        <v>4808.3</v>
      </c>
      <c r="J2360" s="10">
        <v>4808.3</v>
      </c>
      <c r="K2360" s="63">
        <v>268</v>
      </c>
      <c r="L2360" s="10">
        <f t="shared" si="693"/>
        <v>1837694</v>
      </c>
      <c r="M2360" s="145"/>
      <c r="N2360" s="1"/>
      <c r="O2360" s="145"/>
      <c r="P2360" s="145">
        <f t="shared" si="694"/>
        <v>1837694</v>
      </c>
      <c r="Q2360" s="145">
        <v>1837694</v>
      </c>
      <c r="R2360" s="3"/>
      <c r="S2360" s="145"/>
      <c r="T2360" s="145"/>
      <c r="U2360" s="145"/>
      <c r="V2360" s="145"/>
      <c r="W2360" s="145"/>
      <c r="X2360" s="145"/>
      <c r="Y2360" s="145"/>
      <c r="Z2360" s="145"/>
      <c r="AA2360" s="145"/>
      <c r="AB2360" s="43"/>
      <c r="AC2360" s="43"/>
      <c r="AD2360" s="145"/>
      <c r="AE2360" s="18"/>
      <c r="AF2360" s="35">
        <v>2025</v>
      </c>
      <c r="AG2360" s="255"/>
      <c r="AH2360" s="29">
        <v>2252</v>
      </c>
      <c r="AI2360" s="29" t="s">
        <v>155</v>
      </c>
      <c r="AJ2360" s="29" t="str">
        <f t="shared" si="695"/>
        <v>2252.</v>
      </c>
      <c r="AL2360" s="29"/>
    </row>
    <row r="2361" spans="1:38" ht="22.5" customHeight="1" x14ac:dyDescent="0.25">
      <c r="A2361" s="143" t="str">
        <f t="shared" si="692"/>
        <v>2253.</v>
      </c>
      <c r="B2361" s="247" t="s">
        <v>3084</v>
      </c>
      <c r="C2361" s="52">
        <v>1966</v>
      </c>
      <c r="D2361" s="220" t="s">
        <v>3015</v>
      </c>
      <c r="E2361" s="143" t="s">
        <v>3016</v>
      </c>
      <c r="F2361" s="52">
        <v>5</v>
      </c>
      <c r="G2361" s="52">
        <v>5</v>
      </c>
      <c r="H2361" s="10">
        <v>4874.8999999999996</v>
      </c>
      <c r="I2361" s="145">
        <v>3209.1</v>
      </c>
      <c r="J2361" s="10">
        <v>3209.1</v>
      </c>
      <c r="K2361" s="63">
        <v>237</v>
      </c>
      <c r="L2361" s="10">
        <f t="shared" si="693"/>
        <v>1837694</v>
      </c>
      <c r="M2361" s="145"/>
      <c r="N2361" s="1"/>
      <c r="O2361" s="145"/>
      <c r="P2361" s="145">
        <f t="shared" si="694"/>
        <v>1837694</v>
      </c>
      <c r="Q2361" s="145">
        <v>1837694</v>
      </c>
      <c r="R2361" s="3"/>
      <c r="S2361" s="145"/>
      <c r="T2361" s="145"/>
      <c r="U2361" s="145"/>
      <c r="V2361" s="145"/>
      <c r="W2361" s="145"/>
      <c r="X2361" s="145"/>
      <c r="Y2361" s="145"/>
      <c r="Z2361" s="145"/>
      <c r="AA2361" s="145"/>
      <c r="AB2361" s="145"/>
      <c r="AC2361" s="145"/>
      <c r="AD2361" s="145"/>
      <c r="AE2361" s="18"/>
      <c r="AF2361" s="35">
        <v>2025</v>
      </c>
      <c r="AG2361" s="255"/>
      <c r="AH2361" s="29">
        <v>2253</v>
      </c>
      <c r="AI2361" s="29" t="s">
        <v>155</v>
      </c>
      <c r="AJ2361" s="29" t="str">
        <f t="shared" si="695"/>
        <v>2253.</v>
      </c>
      <c r="AL2361" s="29"/>
    </row>
    <row r="2362" spans="1:38" ht="22.5" customHeight="1" x14ac:dyDescent="0.25">
      <c r="A2362" s="143" t="str">
        <f t="shared" si="692"/>
        <v>2254.</v>
      </c>
      <c r="B2362" s="247" t="s">
        <v>3085</v>
      </c>
      <c r="C2362" s="52">
        <v>1966</v>
      </c>
      <c r="D2362" s="220" t="s">
        <v>3015</v>
      </c>
      <c r="E2362" s="143" t="s">
        <v>3016</v>
      </c>
      <c r="F2362" s="52">
        <v>5</v>
      </c>
      <c r="G2362" s="52">
        <v>5</v>
      </c>
      <c r="H2362" s="145">
        <v>4905.8</v>
      </c>
      <c r="I2362" s="145">
        <v>3231.5</v>
      </c>
      <c r="J2362" s="145">
        <v>3231.5</v>
      </c>
      <c r="K2362" s="3">
        <v>239</v>
      </c>
      <c r="L2362" s="10">
        <f t="shared" si="693"/>
        <v>1837694</v>
      </c>
      <c r="M2362" s="145"/>
      <c r="N2362" s="1"/>
      <c r="O2362" s="145"/>
      <c r="P2362" s="145">
        <f t="shared" si="694"/>
        <v>1837694</v>
      </c>
      <c r="Q2362" s="145">
        <v>1837694</v>
      </c>
      <c r="R2362" s="3"/>
      <c r="S2362" s="145"/>
      <c r="T2362" s="145"/>
      <c r="U2362" s="145"/>
      <c r="V2362" s="145"/>
      <c r="W2362" s="145"/>
      <c r="X2362" s="145"/>
      <c r="Y2362" s="145"/>
      <c r="Z2362" s="145"/>
      <c r="AA2362" s="145"/>
      <c r="AB2362" s="145"/>
      <c r="AC2362" s="145"/>
      <c r="AD2362" s="145"/>
      <c r="AE2362" s="18"/>
      <c r="AF2362" s="35">
        <v>2025</v>
      </c>
      <c r="AG2362" s="255"/>
      <c r="AH2362" s="29">
        <v>2254</v>
      </c>
      <c r="AI2362" s="29" t="s">
        <v>155</v>
      </c>
      <c r="AJ2362" s="29" t="str">
        <f t="shared" si="695"/>
        <v>2254.</v>
      </c>
      <c r="AL2362" s="29"/>
    </row>
    <row r="2363" spans="1:38" ht="22.5" customHeight="1" x14ac:dyDescent="0.25">
      <c r="A2363" s="143" t="str">
        <f t="shared" si="692"/>
        <v>2255.</v>
      </c>
      <c r="B2363" s="247" t="s">
        <v>3086</v>
      </c>
      <c r="C2363" s="52">
        <v>1969</v>
      </c>
      <c r="D2363" s="220" t="s">
        <v>3015</v>
      </c>
      <c r="E2363" s="143" t="s">
        <v>3017</v>
      </c>
      <c r="F2363" s="52">
        <v>5</v>
      </c>
      <c r="G2363" s="52">
        <v>8</v>
      </c>
      <c r="H2363" s="10">
        <v>6996.8</v>
      </c>
      <c r="I2363" s="145">
        <v>6363.9</v>
      </c>
      <c r="J2363" s="10">
        <v>5124.3</v>
      </c>
      <c r="K2363" s="63">
        <v>238</v>
      </c>
      <c r="L2363" s="10">
        <f t="shared" si="693"/>
        <v>2143500</v>
      </c>
      <c r="M2363" s="145"/>
      <c r="N2363" s="1"/>
      <c r="O2363" s="145"/>
      <c r="P2363" s="145">
        <f t="shared" si="694"/>
        <v>2143500</v>
      </c>
      <c r="Q2363" s="145">
        <v>2143500</v>
      </c>
      <c r="R2363" s="3"/>
      <c r="S2363" s="145"/>
      <c r="T2363" s="145"/>
      <c r="U2363" s="145"/>
      <c r="V2363" s="145"/>
      <c r="W2363" s="145"/>
      <c r="X2363" s="145"/>
      <c r="Y2363" s="145"/>
      <c r="Z2363" s="145"/>
      <c r="AA2363" s="145"/>
      <c r="AB2363" s="145"/>
      <c r="AC2363" s="145"/>
      <c r="AD2363" s="145"/>
      <c r="AE2363" s="18"/>
      <c r="AF2363" s="35">
        <v>2025</v>
      </c>
      <c r="AG2363" s="255"/>
      <c r="AH2363" s="29">
        <v>2255</v>
      </c>
      <c r="AI2363" s="29" t="s">
        <v>155</v>
      </c>
      <c r="AJ2363" s="29" t="str">
        <f t="shared" si="695"/>
        <v>2255.</v>
      </c>
      <c r="AL2363" s="29"/>
    </row>
    <row r="2364" spans="1:38" ht="22.5" customHeight="1" x14ac:dyDescent="0.25">
      <c r="A2364" s="143" t="str">
        <f t="shared" si="692"/>
        <v>2256.</v>
      </c>
      <c r="B2364" s="73" t="s">
        <v>1918</v>
      </c>
      <c r="C2364" s="52">
        <v>1987</v>
      </c>
      <c r="D2364" s="220" t="s">
        <v>3015</v>
      </c>
      <c r="E2364" s="143" t="s">
        <v>3017</v>
      </c>
      <c r="F2364" s="52">
        <v>9</v>
      </c>
      <c r="G2364" s="52">
        <v>2</v>
      </c>
      <c r="H2364" s="10">
        <v>3890.81</v>
      </c>
      <c r="I2364" s="145">
        <v>2444.8000000000002</v>
      </c>
      <c r="J2364" s="10">
        <v>2444.8000000000002</v>
      </c>
      <c r="K2364" s="63">
        <v>164</v>
      </c>
      <c r="L2364" s="10">
        <f t="shared" ref="L2364" si="696">Q2364+S2364+U2364+W2364+Y2364+AA2364+AD2364+AE2364</f>
        <v>6212320</v>
      </c>
      <c r="M2364" s="145"/>
      <c r="N2364" s="1"/>
      <c r="O2364" s="145"/>
      <c r="P2364" s="145">
        <f t="shared" ref="P2364" si="697">L2364</f>
        <v>6212320</v>
      </c>
      <c r="Q2364" s="145"/>
      <c r="R2364" s="3">
        <v>2</v>
      </c>
      <c r="S2364" s="145">
        <f>R2364*3106160</f>
        <v>6212320</v>
      </c>
      <c r="T2364" s="145"/>
      <c r="U2364" s="145"/>
      <c r="V2364" s="145"/>
      <c r="W2364" s="145"/>
      <c r="X2364" s="145"/>
      <c r="Y2364" s="145"/>
      <c r="Z2364" s="145"/>
      <c r="AA2364" s="145"/>
      <c r="AB2364" s="145"/>
      <c r="AC2364" s="145"/>
      <c r="AD2364" s="145"/>
      <c r="AE2364" s="145"/>
      <c r="AF2364" s="35">
        <v>2025</v>
      </c>
      <c r="AG2364" s="255"/>
      <c r="AH2364" s="29">
        <v>2256</v>
      </c>
      <c r="AI2364" s="29" t="s">
        <v>155</v>
      </c>
      <c r="AJ2364" s="29" t="str">
        <f t="shared" si="695"/>
        <v>2256.</v>
      </c>
    </row>
    <row r="2365" spans="1:38" ht="22.5" customHeight="1" x14ac:dyDescent="0.25">
      <c r="A2365" s="143" t="str">
        <f t="shared" si="692"/>
        <v>2257.</v>
      </c>
      <c r="B2365" s="247" t="s">
        <v>3087</v>
      </c>
      <c r="C2365" s="52">
        <v>1971</v>
      </c>
      <c r="D2365" s="220" t="s">
        <v>3015</v>
      </c>
      <c r="E2365" s="143" t="s">
        <v>3017</v>
      </c>
      <c r="F2365" s="52">
        <v>5</v>
      </c>
      <c r="G2365" s="52">
        <v>6</v>
      </c>
      <c r="H2365" s="10">
        <v>4864.99</v>
      </c>
      <c r="I2365" s="145">
        <v>4404.7</v>
      </c>
      <c r="J2365" s="10">
        <v>4323.6000000000004</v>
      </c>
      <c r="K2365" s="63">
        <v>215</v>
      </c>
      <c r="L2365" s="10">
        <f t="shared" ref="L2365:L2383" si="698">Q2365+S2365+U2365+W2365+Y2365+AA2365+AD2365+AE2365</f>
        <v>2000600</v>
      </c>
      <c r="M2365" s="145"/>
      <c r="N2365" s="1"/>
      <c r="O2365" s="145"/>
      <c r="P2365" s="145">
        <f t="shared" ref="P2365:P2383" si="699">L2365</f>
        <v>2000600</v>
      </c>
      <c r="Q2365" s="145">
        <v>2000600</v>
      </c>
      <c r="R2365" s="3"/>
      <c r="S2365" s="145"/>
      <c r="T2365" s="145"/>
      <c r="U2365" s="145"/>
      <c r="V2365" s="145"/>
      <c r="W2365" s="145"/>
      <c r="X2365" s="145"/>
      <c r="Y2365" s="145"/>
      <c r="Z2365" s="145"/>
      <c r="AA2365" s="145"/>
      <c r="AB2365" s="145"/>
      <c r="AC2365" s="145"/>
      <c r="AD2365" s="145"/>
      <c r="AE2365" s="18"/>
      <c r="AF2365" s="35">
        <v>2025</v>
      </c>
      <c r="AG2365" s="255"/>
      <c r="AH2365" s="29">
        <v>2257</v>
      </c>
      <c r="AI2365" s="29" t="s">
        <v>155</v>
      </c>
      <c r="AJ2365" s="29" t="str">
        <f t="shared" si="695"/>
        <v>2257.</v>
      </c>
      <c r="AL2365" s="29"/>
    </row>
    <row r="2366" spans="1:38" ht="22.5" customHeight="1" x14ac:dyDescent="0.25">
      <c r="A2366" s="143" t="str">
        <f t="shared" si="692"/>
        <v>2258.</v>
      </c>
      <c r="B2366" s="86" t="s">
        <v>3088</v>
      </c>
      <c r="C2366" s="52">
        <v>1959</v>
      </c>
      <c r="D2366" s="220" t="s">
        <v>3015</v>
      </c>
      <c r="E2366" s="143" t="s">
        <v>3017</v>
      </c>
      <c r="F2366" s="52">
        <v>2</v>
      </c>
      <c r="G2366" s="52">
        <v>1</v>
      </c>
      <c r="H2366" s="145">
        <v>489.8</v>
      </c>
      <c r="I2366" s="145">
        <v>446.2</v>
      </c>
      <c r="J2366" s="145">
        <v>446.2</v>
      </c>
      <c r="K2366" s="3">
        <v>31</v>
      </c>
      <c r="L2366" s="10">
        <f t="shared" si="698"/>
        <v>2208360</v>
      </c>
      <c r="M2366" s="145"/>
      <c r="N2366" s="1"/>
      <c r="O2366" s="145"/>
      <c r="P2366" s="145">
        <f t="shared" si="699"/>
        <v>2208360</v>
      </c>
      <c r="Q2366" s="145">
        <v>2208360</v>
      </c>
      <c r="R2366" s="3"/>
      <c r="S2366" s="145"/>
      <c r="T2366" s="145"/>
      <c r="U2366" s="145"/>
      <c r="V2366" s="145"/>
      <c r="W2366" s="145"/>
      <c r="X2366" s="145"/>
      <c r="Y2366" s="145"/>
      <c r="Z2366" s="145"/>
      <c r="AA2366" s="145"/>
      <c r="AB2366" s="145"/>
      <c r="AC2366" s="145"/>
      <c r="AD2366" s="145"/>
      <c r="AE2366" s="18"/>
      <c r="AF2366" s="35">
        <v>2025</v>
      </c>
      <c r="AG2366" s="255"/>
      <c r="AH2366" s="29">
        <v>2258</v>
      </c>
      <c r="AI2366" s="29" t="s">
        <v>155</v>
      </c>
      <c r="AJ2366" s="29" t="str">
        <f t="shared" si="695"/>
        <v>2258.</v>
      </c>
      <c r="AL2366" s="29"/>
    </row>
    <row r="2367" spans="1:38" ht="23.25" customHeight="1" x14ac:dyDescent="0.25">
      <c r="A2367" s="143" t="str">
        <f t="shared" si="692"/>
        <v>2259.</v>
      </c>
      <c r="B2367" s="71" t="s">
        <v>3089</v>
      </c>
      <c r="C2367" s="52">
        <v>1975</v>
      </c>
      <c r="D2367" s="220" t="s">
        <v>3015</v>
      </c>
      <c r="E2367" s="143" t="s">
        <v>3017</v>
      </c>
      <c r="F2367" s="52">
        <v>5</v>
      </c>
      <c r="G2367" s="52">
        <v>8</v>
      </c>
      <c r="H2367" s="145">
        <v>6407</v>
      </c>
      <c r="I2367" s="145">
        <v>5892.5</v>
      </c>
      <c r="J2367" s="145">
        <v>5892.5</v>
      </c>
      <c r="K2367" s="3">
        <v>317</v>
      </c>
      <c r="L2367" s="10">
        <f t="shared" si="698"/>
        <v>2510220</v>
      </c>
      <c r="M2367" s="145"/>
      <c r="N2367" s="1"/>
      <c r="O2367" s="145"/>
      <c r="P2367" s="145">
        <f t="shared" si="699"/>
        <v>2510220</v>
      </c>
      <c r="Q2367" s="145">
        <v>2510220</v>
      </c>
      <c r="R2367" s="3"/>
      <c r="S2367" s="145"/>
      <c r="T2367" s="145"/>
      <c r="U2367" s="145"/>
      <c r="V2367" s="145"/>
      <c r="W2367" s="145"/>
      <c r="X2367" s="145"/>
      <c r="Y2367" s="145"/>
      <c r="Z2367" s="145"/>
      <c r="AA2367" s="145"/>
      <c r="AB2367" s="43"/>
      <c r="AC2367" s="43"/>
      <c r="AD2367" s="145"/>
      <c r="AE2367" s="18"/>
      <c r="AF2367" s="35">
        <v>2025</v>
      </c>
      <c r="AG2367" s="255"/>
      <c r="AH2367" s="29">
        <v>2259</v>
      </c>
      <c r="AI2367" s="29" t="s">
        <v>155</v>
      </c>
      <c r="AJ2367" s="29" t="str">
        <f t="shared" si="695"/>
        <v>2259.</v>
      </c>
    </row>
    <row r="2368" spans="1:38" ht="22.5" customHeight="1" x14ac:dyDescent="0.25">
      <c r="A2368" s="143" t="str">
        <f t="shared" si="692"/>
        <v>2260.</v>
      </c>
      <c r="B2368" s="73" t="s">
        <v>3039</v>
      </c>
      <c r="C2368" s="52">
        <v>1975</v>
      </c>
      <c r="D2368" s="220" t="s">
        <v>3015</v>
      </c>
      <c r="E2368" s="143" t="s">
        <v>3016</v>
      </c>
      <c r="F2368" s="52">
        <v>5</v>
      </c>
      <c r="G2368" s="52">
        <v>6</v>
      </c>
      <c r="H2368" s="10">
        <v>5213.6000000000004</v>
      </c>
      <c r="I2368" s="145">
        <v>4731.3999999999996</v>
      </c>
      <c r="J2368" s="10">
        <v>4731.3999999999996</v>
      </c>
      <c r="K2368" s="63">
        <v>236</v>
      </c>
      <c r="L2368" s="10">
        <f t="shared" si="698"/>
        <v>1275534</v>
      </c>
      <c r="M2368" s="145"/>
      <c r="N2368" s="1"/>
      <c r="O2368" s="145"/>
      <c r="P2368" s="145">
        <f t="shared" si="699"/>
        <v>1275534</v>
      </c>
      <c r="Q2368" s="145">
        <v>1275534</v>
      </c>
      <c r="R2368" s="3"/>
      <c r="S2368" s="145"/>
      <c r="T2368" s="145"/>
      <c r="U2368" s="145"/>
      <c r="V2368" s="145"/>
      <c r="W2368" s="145"/>
      <c r="X2368" s="145"/>
      <c r="Y2368" s="145"/>
      <c r="Z2368" s="145"/>
      <c r="AA2368" s="145"/>
      <c r="AB2368" s="145"/>
      <c r="AC2368" s="145"/>
      <c r="AD2368" s="145"/>
      <c r="AE2368" s="18"/>
      <c r="AF2368" s="35">
        <v>2025</v>
      </c>
      <c r="AG2368" s="255"/>
      <c r="AH2368" s="29">
        <v>2260</v>
      </c>
      <c r="AI2368" s="29" t="s">
        <v>155</v>
      </c>
      <c r="AJ2368" s="29" t="str">
        <f t="shared" si="695"/>
        <v>2260.</v>
      </c>
      <c r="AL2368" s="29"/>
    </row>
    <row r="2369" spans="1:38" ht="22.5" customHeight="1" x14ac:dyDescent="0.25">
      <c r="A2369" s="143" t="str">
        <f t="shared" si="692"/>
        <v>2261.</v>
      </c>
      <c r="B2369" s="247" t="s">
        <v>3090</v>
      </c>
      <c r="C2369" s="52">
        <v>1977</v>
      </c>
      <c r="D2369" s="220" t="s">
        <v>3015</v>
      </c>
      <c r="E2369" s="143" t="s">
        <v>3016</v>
      </c>
      <c r="F2369" s="52">
        <v>5</v>
      </c>
      <c r="G2369" s="52">
        <v>2</v>
      </c>
      <c r="H2369" s="10">
        <v>2118.3000000000002</v>
      </c>
      <c r="I2369" s="145">
        <v>2016.2</v>
      </c>
      <c r="J2369" s="10">
        <v>2016.2</v>
      </c>
      <c r="K2369" s="63">
        <v>92</v>
      </c>
      <c r="L2369" s="10">
        <f t="shared" si="698"/>
        <v>786332.82</v>
      </c>
      <c r="M2369" s="145"/>
      <c r="N2369" s="1"/>
      <c r="O2369" s="145"/>
      <c r="P2369" s="145">
        <f t="shared" si="699"/>
        <v>786332.82</v>
      </c>
      <c r="Q2369" s="145">
        <v>786332.82</v>
      </c>
      <c r="R2369" s="3"/>
      <c r="S2369" s="145"/>
      <c r="T2369" s="145"/>
      <c r="U2369" s="145"/>
      <c r="V2369" s="145"/>
      <c r="W2369" s="145"/>
      <c r="X2369" s="145"/>
      <c r="Y2369" s="145"/>
      <c r="Z2369" s="145"/>
      <c r="AA2369" s="145"/>
      <c r="AB2369" s="145"/>
      <c r="AC2369" s="145"/>
      <c r="AD2369" s="145"/>
      <c r="AE2369" s="18"/>
      <c r="AF2369" s="35">
        <v>2025</v>
      </c>
      <c r="AG2369" s="255"/>
      <c r="AH2369" s="29">
        <v>2261</v>
      </c>
      <c r="AI2369" s="29" t="s">
        <v>155</v>
      </c>
      <c r="AJ2369" s="29" t="str">
        <f t="shared" si="695"/>
        <v>2261.</v>
      </c>
      <c r="AL2369" s="29"/>
    </row>
    <row r="2370" spans="1:38" ht="22.5" customHeight="1" x14ac:dyDescent="0.25">
      <c r="A2370" s="143" t="str">
        <f t="shared" si="692"/>
        <v>2262.</v>
      </c>
      <c r="B2370" s="247" t="s">
        <v>3091</v>
      </c>
      <c r="C2370" s="52">
        <v>1978</v>
      </c>
      <c r="D2370" s="220" t="s">
        <v>3015</v>
      </c>
      <c r="E2370" s="143" t="s">
        <v>3016</v>
      </c>
      <c r="F2370" s="52">
        <v>5</v>
      </c>
      <c r="G2370" s="52">
        <v>2</v>
      </c>
      <c r="H2370" s="10">
        <v>2097.4</v>
      </c>
      <c r="I2370" s="10">
        <v>1920.6</v>
      </c>
      <c r="J2370" s="10">
        <v>1920.6</v>
      </c>
      <c r="K2370" s="63">
        <v>104</v>
      </c>
      <c r="L2370" s="10">
        <f t="shared" si="698"/>
        <v>680340</v>
      </c>
      <c r="M2370" s="145"/>
      <c r="N2370" s="1"/>
      <c r="O2370" s="145"/>
      <c r="P2370" s="145">
        <f t="shared" si="699"/>
        <v>680340</v>
      </c>
      <c r="Q2370" s="145">
        <v>680340</v>
      </c>
      <c r="R2370" s="3"/>
      <c r="S2370" s="145"/>
      <c r="T2370" s="145"/>
      <c r="U2370" s="145"/>
      <c r="V2370" s="145"/>
      <c r="W2370" s="145"/>
      <c r="X2370" s="145"/>
      <c r="Y2370" s="145"/>
      <c r="Z2370" s="145"/>
      <c r="AA2370" s="145"/>
      <c r="AB2370" s="145"/>
      <c r="AC2370" s="145"/>
      <c r="AD2370" s="145"/>
      <c r="AE2370" s="18"/>
      <c r="AF2370" s="35">
        <v>2025</v>
      </c>
      <c r="AG2370" s="255"/>
      <c r="AH2370" s="29">
        <v>2262</v>
      </c>
      <c r="AI2370" s="29" t="s">
        <v>155</v>
      </c>
      <c r="AJ2370" s="29" t="str">
        <f t="shared" si="695"/>
        <v>2262.</v>
      </c>
      <c r="AL2370" s="29"/>
    </row>
    <row r="2371" spans="1:38" ht="23.25" customHeight="1" x14ac:dyDescent="0.25">
      <c r="A2371" s="143" t="str">
        <f t="shared" si="692"/>
        <v>2263.</v>
      </c>
      <c r="B2371" s="86" t="s">
        <v>3092</v>
      </c>
      <c r="C2371" s="52">
        <v>1982</v>
      </c>
      <c r="D2371" s="220" t="s">
        <v>3015</v>
      </c>
      <c r="E2371" s="143" t="s">
        <v>3017</v>
      </c>
      <c r="F2371" s="52">
        <v>9</v>
      </c>
      <c r="G2371" s="52">
        <v>1</v>
      </c>
      <c r="H2371" s="145">
        <v>10776.6</v>
      </c>
      <c r="I2371" s="145">
        <v>4914.1000000000004</v>
      </c>
      <c r="J2371" s="145">
        <v>4893.2</v>
      </c>
      <c r="K2371" s="3">
        <v>206</v>
      </c>
      <c r="L2371" s="10">
        <f t="shared" si="698"/>
        <v>3106160</v>
      </c>
      <c r="M2371" s="145"/>
      <c r="N2371" s="1"/>
      <c r="O2371" s="145"/>
      <c r="P2371" s="145">
        <f t="shared" si="699"/>
        <v>3106160</v>
      </c>
      <c r="Q2371" s="145"/>
      <c r="R2371" s="3">
        <v>1</v>
      </c>
      <c r="S2371" s="145">
        <f>R2371*3106160</f>
        <v>3106160</v>
      </c>
      <c r="T2371" s="145"/>
      <c r="U2371" s="145"/>
      <c r="V2371" s="145"/>
      <c r="W2371" s="145"/>
      <c r="X2371" s="145"/>
      <c r="Y2371" s="145"/>
      <c r="Z2371" s="145"/>
      <c r="AA2371" s="145"/>
      <c r="AB2371" s="43"/>
      <c r="AC2371" s="43"/>
      <c r="AD2371" s="145"/>
      <c r="AE2371" s="18"/>
      <c r="AF2371" s="35">
        <v>2025</v>
      </c>
      <c r="AG2371" s="255"/>
      <c r="AH2371" s="29">
        <v>2263</v>
      </c>
      <c r="AI2371" s="29" t="s">
        <v>155</v>
      </c>
      <c r="AJ2371" s="29" t="str">
        <f t="shared" si="695"/>
        <v>2263.</v>
      </c>
    </row>
    <row r="2372" spans="1:38" ht="22.5" customHeight="1" x14ac:dyDescent="0.25">
      <c r="A2372" s="143" t="str">
        <f t="shared" si="692"/>
        <v>2264.</v>
      </c>
      <c r="B2372" s="71" t="s">
        <v>3093</v>
      </c>
      <c r="C2372" s="52">
        <v>1983</v>
      </c>
      <c r="D2372" s="143" t="s">
        <v>3015</v>
      </c>
      <c r="E2372" s="143" t="s">
        <v>3017</v>
      </c>
      <c r="F2372" s="52">
        <v>12</v>
      </c>
      <c r="G2372" s="52">
        <v>1</v>
      </c>
      <c r="H2372" s="145">
        <v>4002</v>
      </c>
      <c r="I2372" s="145">
        <v>3827.7</v>
      </c>
      <c r="J2372" s="145">
        <v>3827.7</v>
      </c>
      <c r="K2372" s="3">
        <v>181</v>
      </c>
      <c r="L2372" s="10">
        <f t="shared" si="698"/>
        <v>3106160</v>
      </c>
      <c r="M2372" s="145"/>
      <c r="N2372" s="1"/>
      <c r="O2372" s="145"/>
      <c r="P2372" s="145">
        <f t="shared" si="699"/>
        <v>3106160</v>
      </c>
      <c r="Q2372" s="145"/>
      <c r="R2372" s="3">
        <v>1</v>
      </c>
      <c r="S2372" s="145">
        <f>R2372*3106160</f>
        <v>3106160</v>
      </c>
      <c r="T2372" s="145"/>
      <c r="U2372" s="145"/>
      <c r="V2372" s="145"/>
      <c r="W2372" s="145"/>
      <c r="X2372" s="145"/>
      <c r="Y2372" s="145"/>
      <c r="Z2372" s="145"/>
      <c r="AA2372" s="145"/>
      <c r="AB2372" s="43"/>
      <c r="AC2372" s="43"/>
      <c r="AD2372" s="145"/>
      <c r="AE2372" s="18"/>
      <c r="AF2372" s="35">
        <v>2025</v>
      </c>
      <c r="AG2372" s="255"/>
      <c r="AH2372" s="29">
        <v>2264</v>
      </c>
      <c r="AI2372" s="29" t="s">
        <v>155</v>
      </c>
      <c r="AJ2372" s="29" t="str">
        <f t="shared" si="695"/>
        <v>2264.</v>
      </c>
      <c r="AL2372" s="29"/>
    </row>
    <row r="2373" spans="1:38" ht="22.5" customHeight="1" x14ac:dyDescent="0.25">
      <c r="A2373" s="143" t="str">
        <f t="shared" si="692"/>
        <v>2265.</v>
      </c>
      <c r="B2373" s="247" t="s">
        <v>3040</v>
      </c>
      <c r="C2373" s="52">
        <v>1985</v>
      </c>
      <c r="D2373" s="143" t="s">
        <v>3015</v>
      </c>
      <c r="E2373" s="143" t="s">
        <v>3017</v>
      </c>
      <c r="F2373" s="52">
        <v>5</v>
      </c>
      <c r="G2373" s="52">
        <v>2</v>
      </c>
      <c r="H2373" s="8">
        <v>1810.73</v>
      </c>
      <c r="I2373" s="8">
        <v>1596.93</v>
      </c>
      <c r="J2373" s="8">
        <v>1596.93</v>
      </c>
      <c r="K2373" s="142">
        <v>75</v>
      </c>
      <c r="L2373" s="10">
        <f t="shared" si="698"/>
        <v>655865</v>
      </c>
      <c r="M2373" s="145"/>
      <c r="N2373" s="1"/>
      <c r="O2373" s="145"/>
      <c r="P2373" s="145">
        <f t="shared" si="699"/>
        <v>655865</v>
      </c>
      <c r="Q2373" s="145"/>
      <c r="R2373" s="35"/>
      <c r="S2373" s="43"/>
      <c r="T2373" s="145"/>
      <c r="U2373" s="145"/>
      <c r="V2373" s="145"/>
      <c r="W2373" s="145"/>
      <c r="X2373" s="8"/>
      <c r="Y2373" s="8"/>
      <c r="Z2373" s="43">
        <v>245</v>
      </c>
      <c r="AA2373" s="43">
        <f>Z2373*2677</f>
        <v>655865</v>
      </c>
      <c r="AB2373" s="43"/>
      <c r="AC2373" s="43"/>
      <c r="AD2373" s="145"/>
      <c r="AE2373" s="145"/>
      <c r="AF2373" s="35">
        <v>2025</v>
      </c>
      <c r="AG2373" s="259"/>
      <c r="AH2373" s="29">
        <v>2265</v>
      </c>
      <c r="AI2373" s="29" t="s">
        <v>155</v>
      </c>
      <c r="AJ2373" s="29" t="str">
        <f t="shared" si="695"/>
        <v>2265.</v>
      </c>
    </row>
    <row r="2374" spans="1:38" ht="22.5" customHeight="1" x14ac:dyDescent="0.25">
      <c r="A2374" s="143" t="str">
        <f t="shared" si="692"/>
        <v>2266.</v>
      </c>
      <c r="B2374" s="86" t="s">
        <v>3094</v>
      </c>
      <c r="C2374" s="52">
        <v>1985</v>
      </c>
      <c r="D2374" s="143" t="s">
        <v>3015</v>
      </c>
      <c r="E2374" s="143" t="s">
        <v>3016</v>
      </c>
      <c r="F2374" s="52">
        <v>9</v>
      </c>
      <c r="G2374" s="52">
        <v>2</v>
      </c>
      <c r="H2374" s="145">
        <v>4274.8999999999996</v>
      </c>
      <c r="I2374" s="145">
        <v>3797.5</v>
      </c>
      <c r="J2374" s="145">
        <v>3797.5</v>
      </c>
      <c r="K2374" s="3">
        <v>188</v>
      </c>
      <c r="L2374" s="10">
        <f t="shared" si="698"/>
        <v>6212320</v>
      </c>
      <c r="M2374" s="145"/>
      <c r="N2374" s="1"/>
      <c r="O2374" s="145"/>
      <c r="P2374" s="145">
        <f t="shared" si="699"/>
        <v>6212320</v>
      </c>
      <c r="Q2374" s="145"/>
      <c r="R2374" s="3">
        <v>2</v>
      </c>
      <c r="S2374" s="145">
        <f>R2374*3106160</f>
        <v>6212320</v>
      </c>
      <c r="T2374" s="145"/>
      <c r="U2374" s="145"/>
      <c r="V2374" s="145"/>
      <c r="W2374" s="145"/>
      <c r="X2374" s="145"/>
      <c r="Y2374" s="145"/>
      <c r="Z2374" s="145"/>
      <c r="AA2374" s="145"/>
      <c r="AB2374" s="43"/>
      <c r="AC2374" s="43"/>
      <c r="AD2374" s="145"/>
      <c r="AE2374" s="18"/>
      <c r="AF2374" s="35">
        <v>2025</v>
      </c>
      <c r="AG2374" s="255"/>
      <c r="AH2374" s="29">
        <v>2266</v>
      </c>
      <c r="AI2374" s="29" t="s">
        <v>155</v>
      </c>
      <c r="AJ2374" s="29" t="str">
        <f t="shared" si="695"/>
        <v>2266.</v>
      </c>
      <c r="AL2374" s="29"/>
    </row>
    <row r="2375" spans="1:38" ht="22.5" customHeight="1" x14ac:dyDescent="0.25">
      <c r="A2375" s="143" t="str">
        <f t="shared" si="692"/>
        <v>2267.</v>
      </c>
      <c r="B2375" s="86" t="s">
        <v>3095</v>
      </c>
      <c r="C2375" s="52">
        <v>1987</v>
      </c>
      <c r="D2375" s="220" t="s">
        <v>3015</v>
      </c>
      <c r="E2375" s="143" t="s">
        <v>3017</v>
      </c>
      <c r="F2375" s="52">
        <v>9</v>
      </c>
      <c r="G2375" s="52">
        <v>2</v>
      </c>
      <c r="H2375" s="145">
        <v>5996.9</v>
      </c>
      <c r="I2375" s="145">
        <v>5229.2</v>
      </c>
      <c r="J2375" s="145">
        <v>4775.3</v>
      </c>
      <c r="K2375" s="3">
        <v>215</v>
      </c>
      <c r="L2375" s="10">
        <f t="shared" si="698"/>
        <v>6212320</v>
      </c>
      <c r="M2375" s="145"/>
      <c r="N2375" s="1"/>
      <c r="O2375" s="145"/>
      <c r="P2375" s="145">
        <f t="shared" si="699"/>
        <v>6212320</v>
      </c>
      <c r="Q2375" s="145"/>
      <c r="R2375" s="3">
        <v>2</v>
      </c>
      <c r="S2375" s="145">
        <f>R2375*3106160</f>
        <v>6212320</v>
      </c>
      <c r="T2375" s="145"/>
      <c r="U2375" s="145"/>
      <c r="V2375" s="145"/>
      <c r="W2375" s="145"/>
      <c r="X2375" s="145"/>
      <c r="Y2375" s="145"/>
      <c r="Z2375" s="145"/>
      <c r="AA2375" s="145"/>
      <c r="AB2375" s="145"/>
      <c r="AC2375" s="145"/>
      <c r="AD2375" s="145"/>
      <c r="AE2375" s="18"/>
      <c r="AF2375" s="35">
        <v>2025</v>
      </c>
      <c r="AG2375" s="255"/>
      <c r="AH2375" s="29">
        <v>2267</v>
      </c>
      <c r="AI2375" s="29" t="s">
        <v>155</v>
      </c>
      <c r="AJ2375" s="29" t="str">
        <f t="shared" si="695"/>
        <v>2267.</v>
      </c>
      <c r="AL2375" s="29"/>
    </row>
    <row r="2376" spans="1:38" ht="22.5" customHeight="1" x14ac:dyDescent="0.25">
      <c r="A2376" s="143" t="str">
        <f t="shared" si="692"/>
        <v>2268.</v>
      </c>
      <c r="B2376" s="247" t="s">
        <v>3096</v>
      </c>
      <c r="C2376" s="52">
        <v>1987</v>
      </c>
      <c r="D2376" s="220" t="s">
        <v>3015</v>
      </c>
      <c r="E2376" s="143" t="s">
        <v>3017</v>
      </c>
      <c r="F2376" s="52">
        <v>5</v>
      </c>
      <c r="G2376" s="52">
        <v>4</v>
      </c>
      <c r="H2376" s="10">
        <v>3664.3</v>
      </c>
      <c r="I2376" s="145">
        <v>3360.3</v>
      </c>
      <c r="J2376" s="10">
        <v>3027.3</v>
      </c>
      <c r="K2376" s="63">
        <v>139</v>
      </c>
      <c r="L2376" s="10">
        <f t="shared" si="698"/>
        <v>1201590</v>
      </c>
      <c r="M2376" s="145"/>
      <c r="N2376" s="1"/>
      <c r="O2376" s="145"/>
      <c r="P2376" s="145">
        <f t="shared" si="699"/>
        <v>1201590</v>
      </c>
      <c r="Q2376" s="145">
        <v>1201590</v>
      </c>
      <c r="R2376" s="3"/>
      <c r="S2376" s="145"/>
      <c r="T2376" s="145"/>
      <c r="U2376" s="145"/>
      <c r="V2376" s="145"/>
      <c r="W2376" s="145"/>
      <c r="X2376" s="145"/>
      <c r="Y2376" s="145"/>
      <c r="Z2376" s="145"/>
      <c r="AA2376" s="145"/>
      <c r="AB2376" s="145"/>
      <c r="AC2376" s="145"/>
      <c r="AD2376" s="145"/>
      <c r="AE2376" s="18"/>
      <c r="AF2376" s="35">
        <v>2025</v>
      </c>
      <c r="AG2376" s="255"/>
      <c r="AH2376" s="29">
        <v>2268</v>
      </c>
      <c r="AI2376" s="29" t="s">
        <v>155</v>
      </c>
      <c r="AJ2376" s="29" t="str">
        <f t="shared" si="695"/>
        <v>2268.</v>
      </c>
    </row>
    <row r="2377" spans="1:38" ht="23.25" customHeight="1" x14ac:dyDescent="0.25">
      <c r="A2377" s="143" t="str">
        <f t="shared" si="692"/>
        <v>2269.</v>
      </c>
      <c r="B2377" s="86" t="s">
        <v>2040</v>
      </c>
      <c r="C2377" s="52">
        <v>1988</v>
      </c>
      <c r="D2377" s="220" t="s">
        <v>3015</v>
      </c>
      <c r="E2377" s="143" t="s">
        <v>3016</v>
      </c>
      <c r="F2377" s="52">
        <v>9</v>
      </c>
      <c r="G2377" s="52">
        <v>4</v>
      </c>
      <c r="H2377" s="145">
        <v>8735.9</v>
      </c>
      <c r="I2377" s="145">
        <v>7810</v>
      </c>
      <c r="J2377" s="145">
        <v>7783.7</v>
      </c>
      <c r="K2377" s="3">
        <v>195</v>
      </c>
      <c r="L2377" s="10">
        <f t="shared" si="698"/>
        <v>12424640</v>
      </c>
      <c r="M2377" s="145"/>
      <c r="N2377" s="1"/>
      <c r="O2377" s="145"/>
      <c r="P2377" s="145">
        <f t="shared" si="699"/>
        <v>12424640</v>
      </c>
      <c r="Q2377" s="145"/>
      <c r="R2377" s="3">
        <v>4</v>
      </c>
      <c r="S2377" s="145">
        <f>R2377*3106160</f>
        <v>12424640</v>
      </c>
      <c r="T2377" s="145"/>
      <c r="U2377" s="145"/>
      <c r="V2377" s="145"/>
      <c r="W2377" s="145"/>
      <c r="X2377" s="145"/>
      <c r="Y2377" s="145"/>
      <c r="Z2377" s="145"/>
      <c r="AA2377" s="145"/>
      <c r="AB2377" s="43"/>
      <c r="AC2377" s="43"/>
      <c r="AD2377" s="145"/>
      <c r="AE2377" s="18"/>
      <c r="AF2377" s="35">
        <v>2025</v>
      </c>
      <c r="AG2377" s="255"/>
      <c r="AH2377" s="29">
        <v>2269</v>
      </c>
      <c r="AI2377" s="29" t="s">
        <v>155</v>
      </c>
      <c r="AJ2377" s="29" t="str">
        <f t="shared" si="695"/>
        <v>2269.</v>
      </c>
    </row>
    <row r="2378" spans="1:38" ht="22.5" customHeight="1" x14ac:dyDescent="0.25">
      <c r="A2378" s="143" t="str">
        <f t="shared" si="692"/>
        <v>2270.</v>
      </c>
      <c r="B2378" s="247" t="s">
        <v>3041</v>
      </c>
      <c r="C2378" s="52">
        <v>1989</v>
      </c>
      <c r="D2378" s="220" t="s">
        <v>3015</v>
      </c>
      <c r="E2378" s="143" t="s">
        <v>3016</v>
      </c>
      <c r="F2378" s="52">
        <v>9</v>
      </c>
      <c r="G2378" s="52">
        <v>2</v>
      </c>
      <c r="H2378" s="10">
        <v>3879.5</v>
      </c>
      <c r="I2378" s="145">
        <v>3879.5</v>
      </c>
      <c r="J2378" s="10">
        <v>3879.5</v>
      </c>
      <c r="K2378" s="63">
        <v>178</v>
      </c>
      <c r="L2378" s="10">
        <f t="shared" si="698"/>
        <v>325812</v>
      </c>
      <c r="M2378" s="145"/>
      <c r="N2378" s="1"/>
      <c r="O2378" s="145"/>
      <c r="P2378" s="145">
        <f t="shared" si="699"/>
        <v>325812</v>
      </c>
      <c r="Q2378" s="145">
        <v>325812</v>
      </c>
      <c r="R2378" s="3"/>
      <c r="S2378" s="145"/>
      <c r="T2378" s="145"/>
      <c r="U2378" s="145"/>
      <c r="V2378" s="145"/>
      <c r="W2378" s="145"/>
      <c r="X2378" s="145"/>
      <c r="Y2378" s="145"/>
      <c r="Z2378" s="145"/>
      <c r="AA2378" s="145"/>
      <c r="AB2378" s="145"/>
      <c r="AC2378" s="145"/>
      <c r="AD2378" s="145"/>
      <c r="AE2378" s="18"/>
      <c r="AF2378" s="35">
        <v>2025</v>
      </c>
      <c r="AG2378" s="255"/>
      <c r="AH2378" s="29">
        <v>2270</v>
      </c>
      <c r="AI2378" s="29" t="s">
        <v>155</v>
      </c>
      <c r="AJ2378" s="29" t="str">
        <f t="shared" si="695"/>
        <v>2270.</v>
      </c>
      <c r="AL2378" s="29"/>
    </row>
    <row r="2379" spans="1:38" ht="22.5" customHeight="1" x14ac:dyDescent="0.25">
      <c r="A2379" s="143" t="str">
        <f t="shared" si="692"/>
        <v>2271.</v>
      </c>
      <c r="B2379" s="86" t="s">
        <v>3042</v>
      </c>
      <c r="C2379" s="52">
        <v>1989</v>
      </c>
      <c r="D2379" s="220" t="s">
        <v>3015</v>
      </c>
      <c r="E2379" s="143" t="s">
        <v>3016</v>
      </c>
      <c r="F2379" s="52">
        <v>9</v>
      </c>
      <c r="G2379" s="52">
        <v>2</v>
      </c>
      <c r="H2379" s="145">
        <v>3932.5</v>
      </c>
      <c r="I2379" s="145">
        <v>3950.1</v>
      </c>
      <c r="J2379" s="145">
        <v>3934.3</v>
      </c>
      <c r="K2379" s="3">
        <v>184</v>
      </c>
      <c r="L2379" s="10">
        <f t="shared" si="698"/>
        <v>6212320</v>
      </c>
      <c r="M2379" s="145"/>
      <c r="N2379" s="1"/>
      <c r="O2379" s="145"/>
      <c r="P2379" s="145">
        <f t="shared" si="699"/>
        <v>6212320</v>
      </c>
      <c r="Q2379" s="145"/>
      <c r="R2379" s="3">
        <v>2</v>
      </c>
      <c r="S2379" s="145">
        <f t="shared" ref="S2379:S2386" si="700">R2379*3106160</f>
        <v>6212320</v>
      </c>
      <c r="T2379" s="145"/>
      <c r="U2379" s="145"/>
      <c r="V2379" s="145"/>
      <c r="W2379" s="145"/>
      <c r="X2379" s="145"/>
      <c r="Y2379" s="145"/>
      <c r="Z2379" s="145"/>
      <c r="AA2379" s="145"/>
      <c r="AB2379" s="43"/>
      <c r="AC2379" s="43"/>
      <c r="AD2379" s="145"/>
      <c r="AE2379" s="18"/>
      <c r="AF2379" s="35">
        <v>2025</v>
      </c>
      <c r="AG2379" s="255"/>
      <c r="AH2379" s="29">
        <v>2271</v>
      </c>
      <c r="AI2379" s="29" t="s">
        <v>155</v>
      </c>
      <c r="AJ2379" s="29" t="str">
        <f t="shared" si="695"/>
        <v>2271.</v>
      </c>
      <c r="AL2379" s="29"/>
    </row>
    <row r="2380" spans="1:38" ht="22.5" customHeight="1" x14ac:dyDescent="0.25">
      <c r="A2380" s="143" t="str">
        <f t="shared" si="692"/>
        <v>2272.</v>
      </c>
      <c r="B2380" s="247" t="s">
        <v>3097</v>
      </c>
      <c r="C2380" s="52">
        <v>1990</v>
      </c>
      <c r="D2380" s="220" t="s">
        <v>3015</v>
      </c>
      <c r="E2380" s="143" t="s">
        <v>3016</v>
      </c>
      <c r="F2380" s="52">
        <v>9</v>
      </c>
      <c r="G2380" s="52">
        <v>8</v>
      </c>
      <c r="H2380" s="10">
        <v>17469.099999999999</v>
      </c>
      <c r="I2380" s="10">
        <v>17469.099999999999</v>
      </c>
      <c r="J2380" s="10">
        <v>17469.099999999999</v>
      </c>
      <c r="K2380" s="63">
        <v>838</v>
      </c>
      <c r="L2380" s="10">
        <f t="shared" si="698"/>
        <v>27955440</v>
      </c>
      <c r="M2380" s="145"/>
      <c r="N2380" s="1"/>
      <c r="O2380" s="145"/>
      <c r="P2380" s="145">
        <f t="shared" si="699"/>
        <v>27955440</v>
      </c>
      <c r="Q2380" s="145"/>
      <c r="R2380" s="3">
        <v>9</v>
      </c>
      <c r="S2380" s="145">
        <f t="shared" si="700"/>
        <v>27955440</v>
      </c>
      <c r="T2380" s="145"/>
      <c r="U2380" s="145"/>
      <c r="V2380" s="145"/>
      <c r="W2380" s="145"/>
      <c r="X2380" s="145"/>
      <c r="Y2380" s="145"/>
      <c r="Z2380" s="145"/>
      <c r="AA2380" s="145"/>
      <c r="AB2380" s="145"/>
      <c r="AC2380" s="145"/>
      <c r="AD2380" s="145"/>
      <c r="AE2380" s="18"/>
      <c r="AF2380" s="35">
        <v>2025</v>
      </c>
      <c r="AG2380" s="255"/>
      <c r="AH2380" s="29">
        <v>2272</v>
      </c>
      <c r="AI2380" s="29" t="s">
        <v>155</v>
      </c>
      <c r="AJ2380" s="29" t="str">
        <f t="shared" si="695"/>
        <v>2272.</v>
      </c>
      <c r="AL2380" s="29"/>
    </row>
    <row r="2381" spans="1:38" ht="22.5" customHeight="1" x14ac:dyDescent="0.25">
      <c r="A2381" s="143" t="str">
        <f t="shared" si="692"/>
        <v>2273.</v>
      </c>
      <c r="B2381" s="86" t="s">
        <v>3098</v>
      </c>
      <c r="C2381" s="52">
        <v>1989</v>
      </c>
      <c r="D2381" s="220" t="s">
        <v>3015</v>
      </c>
      <c r="E2381" s="143" t="s">
        <v>3016</v>
      </c>
      <c r="F2381" s="52">
        <v>9</v>
      </c>
      <c r="G2381" s="52">
        <v>2</v>
      </c>
      <c r="H2381" s="145">
        <v>3901.2</v>
      </c>
      <c r="I2381" s="145">
        <v>3917.3</v>
      </c>
      <c r="J2381" s="145">
        <v>3917.3</v>
      </c>
      <c r="K2381" s="3">
        <v>173</v>
      </c>
      <c r="L2381" s="10">
        <f t="shared" si="698"/>
        <v>6212320</v>
      </c>
      <c r="M2381" s="145"/>
      <c r="N2381" s="1"/>
      <c r="O2381" s="145"/>
      <c r="P2381" s="145">
        <f t="shared" si="699"/>
        <v>6212320</v>
      </c>
      <c r="Q2381" s="145"/>
      <c r="R2381" s="3">
        <v>2</v>
      </c>
      <c r="S2381" s="145">
        <f t="shared" si="700"/>
        <v>6212320</v>
      </c>
      <c r="T2381" s="145"/>
      <c r="U2381" s="145"/>
      <c r="V2381" s="145"/>
      <c r="W2381" s="145"/>
      <c r="X2381" s="145"/>
      <c r="Y2381" s="145"/>
      <c r="Z2381" s="145"/>
      <c r="AA2381" s="145"/>
      <c r="AB2381" s="43"/>
      <c r="AC2381" s="43"/>
      <c r="AD2381" s="145"/>
      <c r="AE2381" s="18"/>
      <c r="AF2381" s="35">
        <v>2025</v>
      </c>
      <c r="AG2381" s="255"/>
      <c r="AH2381" s="29">
        <v>2273</v>
      </c>
      <c r="AI2381" s="29" t="s">
        <v>155</v>
      </c>
      <c r="AJ2381" s="29" t="str">
        <f t="shared" si="695"/>
        <v>2273.</v>
      </c>
      <c r="AL2381" s="29"/>
    </row>
    <row r="2382" spans="1:38" ht="22.5" customHeight="1" x14ac:dyDescent="0.25">
      <c r="A2382" s="143" t="str">
        <f t="shared" si="692"/>
        <v>2274.</v>
      </c>
      <c r="B2382" s="247" t="s">
        <v>3099</v>
      </c>
      <c r="C2382" s="52">
        <v>1990</v>
      </c>
      <c r="D2382" s="220" t="s">
        <v>3015</v>
      </c>
      <c r="E2382" s="143" t="s">
        <v>3017</v>
      </c>
      <c r="F2382" s="52">
        <v>9</v>
      </c>
      <c r="G2382" s="52">
        <v>1</v>
      </c>
      <c r="H2382" s="10">
        <v>5879.2</v>
      </c>
      <c r="I2382" s="145">
        <v>4911.6000000000004</v>
      </c>
      <c r="J2382" s="10">
        <v>4911.6000000000004</v>
      </c>
      <c r="K2382" s="63">
        <v>219</v>
      </c>
      <c r="L2382" s="10">
        <f t="shared" si="698"/>
        <v>3106160</v>
      </c>
      <c r="M2382" s="145"/>
      <c r="N2382" s="1"/>
      <c r="O2382" s="145"/>
      <c r="P2382" s="145">
        <f t="shared" si="699"/>
        <v>3106160</v>
      </c>
      <c r="Q2382" s="145"/>
      <c r="R2382" s="3">
        <v>1</v>
      </c>
      <c r="S2382" s="145">
        <f t="shared" si="700"/>
        <v>3106160</v>
      </c>
      <c r="T2382" s="145"/>
      <c r="U2382" s="145"/>
      <c r="V2382" s="145"/>
      <c r="W2382" s="145"/>
      <c r="X2382" s="145"/>
      <c r="Y2382" s="145"/>
      <c r="Z2382" s="145"/>
      <c r="AA2382" s="145"/>
      <c r="AB2382" s="145"/>
      <c r="AC2382" s="145"/>
      <c r="AD2382" s="145"/>
      <c r="AE2382" s="145"/>
      <c r="AF2382" s="35">
        <v>2025</v>
      </c>
      <c r="AG2382" s="255"/>
      <c r="AH2382" s="29">
        <v>2274</v>
      </c>
      <c r="AI2382" s="29" t="s">
        <v>155</v>
      </c>
      <c r="AJ2382" s="29" t="str">
        <f t="shared" si="695"/>
        <v>2274.</v>
      </c>
      <c r="AL2382" s="29"/>
    </row>
    <row r="2383" spans="1:38" ht="22.5" customHeight="1" x14ac:dyDescent="0.25">
      <c r="A2383" s="143" t="str">
        <f t="shared" si="692"/>
        <v>2275.</v>
      </c>
      <c r="B2383" s="86" t="s">
        <v>3043</v>
      </c>
      <c r="C2383" s="52">
        <v>1990</v>
      </c>
      <c r="D2383" s="220" t="s">
        <v>3015</v>
      </c>
      <c r="E2383" s="143" t="s">
        <v>3017</v>
      </c>
      <c r="F2383" s="52">
        <v>12</v>
      </c>
      <c r="G2383" s="52">
        <v>1</v>
      </c>
      <c r="H2383" s="145">
        <v>4580.2</v>
      </c>
      <c r="I2383" s="145">
        <v>4077.5</v>
      </c>
      <c r="J2383" s="145">
        <v>3927.9</v>
      </c>
      <c r="K2383" s="3">
        <v>212</v>
      </c>
      <c r="L2383" s="10">
        <f t="shared" si="698"/>
        <v>6212320</v>
      </c>
      <c r="M2383" s="145"/>
      <c r="N2383" s="1"/>
      <c r="O2383" s="145"/>
      <c r="P2383" s="145">
        <f t="shared" si="699"/>
        <v>6212320</v>
      </c>
      <c r="Q2383" s="145"/>
      <c r="R2383" s="3">
        <v>2</v>
      </c>
      <c r="S2383" s="145">
        <f t="shared" si="700"/>
        <v>6212320</v>
      </c>
      <c r="T2383" s="145"/>
      <c r="U2383" s="145"/>
      <c r="V2383" s="145"/>
      <c r="W2383" s="145"/>
      <c r="X2383" s="145"/>
      <c r="Y2383" s="145"/>
      <c r="Z2383" s="145"/>
      <c r="AA2383" s="145"/>
      <c r="AB2383" s="145"/>
      <c r="AC2383" s="145"/>
      <c r="AD2383" s="145"/>
      <c r="AE2383" s="18"/>
      <c r="AF2383" s="35">
        <v>2025</v>
      </c>
      <c r="AG2383" s="255"/>
      <c r="AH2383" s="29">
        <v>2275</v>
      </c>
      <c r="AI2383" s="29" t="s">
        <v>155</v>
      </c>
      <c r="AJ2383" s="29" t="str">
        <f t="shared" si="695"/>
        <v>2275.</v>
      </c>
      <c r="AL2383" s="29"/>
    </row>
    <row r="2384" spans="1:38" ht="22.5" customHeight="1" x14ac:dyDescent="0.25">
      <c r="A2384" s="143" t="str">
        <f t="shared" si="692"/>
        <v>2276.</v>
      </c>
      <c r="B2384" s="86" t="s">
        <v>2068</v>
      </c>
      <c r="C2384" s="52">
        <v>1965</v>
      </c>
      <c r="D2384" s="220" t="s">
        <v>3015</v>
      </c>
      <c r="E2384" s="143" t="s">
        <v>3016</v>
      </c>
      <c r="F2384" s="52">
        <v>9</v>
      </c>
      <c r="G2384" s="52">
        <v>4</v>
      </c>
      <c r="H2384" s="145">
        <v>3854.6</v>
      </c>
      <c r="I2384" s="145">
        <v>7808.2</v>
      </c>
      <c r="J2384" s="145">
        <v>7761.4</v>
      </c>
      <c r="K2384" s="3">
        <v>351</v>
      </c>
      <c r="L2384" s="10">
        <f t="shared" ref="L2384" si="701">Q2384+S2384+U2384+W2384+Y2384+AA2384+AD2384+AE2384</f>
        <v>12424640</v>
      </c>
      <c r="M2384" s="145"/>
      <c r="N2384" s="1"/>
      <c r="O2384" s="145"/>
      <c r="P2384" s="145">
        <f t="shared" ref="P2384" si="702">L2384</f>
        <v>12424640</v>
      </c>
      <c r="Q2384" s="145"/>
      <c r="R2384" s="3">
        <v>4</v>
      </c>
      <c r="S2384" s="145">
        <f t="shared" si="700"/>
        <v>12424640</v>
      </c>
      <c r="T2384" s="145"/>
      <c r="U2384" s="145"/>
      <c r="V2384" s="145"/>
      <c r="W2384" s="145"/>
      <c r="X2384" s="145"/>
      <c r="Y2384" s="145"/>
      <c r="Z2384" s="145"/>
      <c r="AA2384" s="145"/>
      <c r="AB2384" s="43"/>
      <c r="AC2384" s="43"/>
      <c r="AD2384" s="145"/>
      <c r="AE2384" s="18"/>
      <c r="AF2384" s="35">
        <v>2025</v>
      </c>
      <c r="AG2384" s="255"/>
      <c r="AH2384" s="29">
        <v>2276</v>
      </c>
      <c r="AI2384" s="29" t="s">
        <v>155</v>
      </c>
      <c r="AJ2384" s="29" t="str">
        <f t="shared" si="695"/>
        <v>2276.</v>
      </c>
      <c r="AL2384" s="29"/>
    </row>
    <row r="2385" spans="1:38" ht="22.5" customHeight="1" x14ac:dyDescent="0.25">
      <c r="A2385" s="143" t="str">
        <f t="shared" si="692"/>
        <v>2277.</v>
      </c>
      <c r="B2385" s="247" t="s">
        <v>3100</v>
      </c>
      <c r="C2385" s="52">
        <v>1992</v>
      </c>
      <c r="D2385" s="220" t="s">
        <v>3015</v>
      </c>
      <c r="E2385" s="143" t="s">
        <v>3016</v>
      </c>
      <c r="F2385" s="52">
        <v>9</v>
      </c>
      <c r="G2385" s="52">
        <v>4</v>
      </c>
      <c r="H2385" s="10">
        <v>7748.8</v>
      </c>
      <c r="I2385" s="145">
        <v>7748.8</v>
      </c>
      <c r="J2385" s="10">
        <v>7748.8</v>
      </c>
      <c r="K2385" s="63">
        <v>358</v>
      </c>
      <c r="L2385" s="10">
        <f>Q2385+S2385+U2385+W2385+Y2385+AA2385+AD2385+AE2385</f>
        <v>12424640</v>
      </c>
      <c r="M2385" s="145"/>
      <c r="N2385" s="1"/>
      <c r="O2385" s="145"/>
      <c r="P2385" s="145">
        <f>L2385</f>
        <v>12424640</v>
      </c>
      <c r="Q2385" s="145"/>
      <c r="R2385" s="3">
        <v>4</v>
      </c>
      <c r="S2385" s="145">
        <f t="shared" si="700"/>
        <v>12424640</v>
      </c>
      <c r="T2385" s="145"/>
      <c r="U2385" s="145"/>
      <c r="V2385" s="145"/>
      <c r="W2385" s="145"/>
      <c r="X2385" s="145"/>
      <c r="Y2385" s="145"/>
      <c r="Z2385" s="145"/>
      <c r="AA2385" s="145"/>
      <c r="AB2385" s="145"/>
      <c r="AC2385" s="145"/>
      <c r="AD2385" s="145"/>
      <c r="AE2385" s="145"/>
      <c r="AF2385" s="35">
        <v>2025</v>
      </c>
      <c r="AG2385" s="255"/>
      <c r="AH2385" s="29">
        <v>2277</v>
      </c>
      <c r="AI2385" s="29" t="s">
        <v>155</v>
      </c>
      <c r="AJ2385" s="29" t="str">
        <f t="shared" si="695"/>
        <v>2277.</v>
      </c>
    </row>
    <row r="2386" spans="1:38" ht="22.5" customHeight="1" x14ac:dyDescent="0.25">
      <c r="A2386" s="143" t="str">
        <f t="shared" si="692"/>
        <v>2278.</v>
      </c>
      <c r="B2386" s="86" t="s">
        <v>3101</v>
      </c>
      <c r="C2386" s="52">
        <v>1992</v>
      </c>
      <c r="D2386" s="220" t="s">
        <v>3015</v>
      </c>
      <c r="E2386" s="143" t="s">
        <v>3016</v>
      </c>
      <c r="F2386" s="52">
        <v>10</v>
      </c>
      <c r="G2386" s="52">
        <v>3</v>
      </c>
      <c r="H2386" s="145">
        <v>6328.5</v>
      </c>
      <c r="I2386" s="145">
        <v>6355.3</v>
      </c>
      <c r="J2386" s="145">
        <v>6335.9</v>
      </c>
      <c r="K2386" s="3">
        <v>316</v>
      </c>
      <c r="L2386" s="10">
        <f>Q2386+S2386+U2386+W2386+Y2386+AA2386+AD2386+AE2386</f>
        <v>9318480</v>
      </c>
      <c r="M2386" s="145"/>
      <c r="N2386" s="1"/>
      <c r="O2386" s="145"/>
      <c r="P2386" s="145">
        <f>L2386</f>
        <v>9318480</v>
      </c>
      <c r="Q2386" s="145"/>
      <c r="R2386" s="3">
        <v>3</v>
      </c>
      <c r="S2386" s="145">
        <f t="shared" si="700"/>
        <v>9318480</v>
      </c>
      <c r="T2386" s="145"/>
      <c r="U2386" s="145"/>
      <c r="V2386" s="145"/>
      <c r="W2386" s="145"/>
      <c r="X2386" s="145"/>
      <c r="Y2386" s="145"/>
      <c r="Z2386" s="145"/>
      <c r="AA2386" s="145"/>
      <c r="AB2386" s="145"/>
      <c r="AC2386" s="145"/>
      <c r="AD2386" s="145"/>
      <c r="AE2386" s="18"/>
      <c r="AF2386" s="35">
        <v>2025</v>
      </c>
      <c r="AG2386" s="255"/>
      <c r="AH2386" s="29">
        <v>2278</v>
      </c>
      <c r="AI2386" s="29" t="s">
        <v>155</v>
      </c>
      <c r="AJ2386" s="29" t="str">
        <f t="shared" si="695"/>
        <v>2278.</v>
      </c>
      <c r="AL2386" s="29"/>
    </row>
    <row r="2387" spans="1:38" ht="22.5" customHeight="1" x14ac:dyDescent="0.25">
      <c r="A2387" s="143" t="str">
        <f t="shared" si="692"/>
        <v>2279.</v>
      </c>
      <c r="B2387" s="247" t="s">
        <v>3044</v>
      </c>
      <c r="C2387" s="52">
        <v>1993</v>
      </c>
      <c r="D2387" s="220" t="s">
        <v>3015</v>
      </c>
      <c r="E2387" s="143" t="s">
        <v>3017</v>
      </c>
      <c r="F2387" s="52">
        <v>9</v>
      </c>
      <c r="G2387" s="52">
        <v>1</v>
      </c>
      <c r="H2387" s="10">
        <v>3952.46</v>
      </c>
      <c r="I2387" s="145">
        <v>3952.46</v>
      </c>
      <c r="J2387" s="10">
        <v>3952.46</v>
      </c>
      <c r="K2387" s="63">
        <v>205</v>
      </c>
      <c r="L2387" s="10">
        <f>Q2387+S2387+U2387+W2387+Y2387+AA2387+AD2387+AE2387</f>
        <v>810303</v>
      </c>
      <c r="M2387" s="145"/>
      <c r="N2387" s="1"/>
      <c r="O2387" s="145"/>
      <c r="P2387" s="145">
        <f>L2387</f>
        <v>810303</v>
      </c>
      <c r="Q2387" s="145">
        <v>810303</v>
      </c>
      <c r="R2387" s="3"/>
      <c r="S2387" s="145"/>
      <c r="T2387" s="145"/>
      <c r="U2387" s="145"/>
      <c r="V2387" s="145"/>
      <c r="W2387" s="145"/>
      <c r="X2387" s="145"/>
      <c r="Y2387" s="145"/>
      <c r="Z2387" s="145"/>
      <c r="AA2387" s="145"/>
      <c r="AB2387" s="145"/>
      <c r="AC2387" s="145"/>
      <c r="AD2387" s="145"/>
      <c r="AE2387" s="18"/>
      <c r="AF2387" s="35">
        <v>2025</v>
      </c>
      <c r="AG2387" s="255"/>
      <c r="AH2387" s="29">
        <v>2279</v>
      </c>
      <c r="AI2387" s="29" t="s">
        <v>155</v>
      </c>
      <c r="AJ2387" s="29" t="str">
        <f t="shared" si="695"/>
        <v>2279.</v>
      </c>
      <c r="AL2387" s="29"/>
    </row>
    <row r="2388" spans="1:38" ht="22.5" customHeight="1" x14ac:dyDescent="0.25">
      <c r="A2388" s="143" t="str">
        <f t="shared" si="692"/>
        <v>2280.</v>
      </c>
      <c r="B2388" s="247" t="s">
        <v>2077</v>
      </c>
      <c r="C2388" s="52">
        <v>1993</v>
      </c>
      <c r="D2388" s="220" t="s">
        <v>3015</v>
      </c>
      <c r="E2388" s="143" t="s">
        <v>3017</v>
      </c>
      <c r="F2388" s="52">
        <v>12</v>
      </c>
      <c r="G2388" s="52">
        <v>1</v>
      </c>
      <c r="H2388" s="10">
        <v>3806.1</v>
      </c>
      <c r="I2388" s="10">
        <v>2232.71</v>
      </c>
      <c r="J2388" s="10">
        <v>2232.71</v>
      </c>
      <c r="K2388" s="63">
        <v>201</v>
      </c>
      <c r="L2388" s="10">
        <f t="shared" ref="L2388" si="703">Q2388+S2388+U2388+W2388+Y2388+AA2388+AD2388+AE2388</f>
        <v>6212320</v>
      </c>
      <c r="M2388" s="145"/>
      <c r="N2388" s="1"/>
      <c r="O2388" s="145"/>
      <c r="P2388" s="145">
        <f t="shared" ref="P2388" si="704">L2388</f>
        <v>6212320</v>
      </c>
      <c r="Q2388" s="145"/>
      <c r="R2388" s="3">
        <v>2</v>
      </c>
      <c r="S2388" s="145">
        <f t="shared" ref="S2388" si="705">R2388*3106160</f>
        <v>6212320</v>
      </c>
      <c r="T2388" s="145"/>
      <c r="U2388" s="145"/>
      <c r="V2388" s="145"/>
      <c r="W2388" s="145"/>
      <c r="X2388" s="145"/>
      <c r="Y2388" s="145"/>
      <c r="Z2388" s="145"/>
      <c r="AA2388" s="145"/>
      <c r="AB2388" s="145"/>
      <c r="AC2388" s="145"/>
      <c r="AD2388" s="145"/>
      <c r="AE2388" s="18"/>
      <c r="AF2388" s="35">
        <v>2025</v>
      </c>
      <c r="AG2388" s="255"/>
      <c r="AH2388" s="29">
        <v>2280</v>
      </c>
      <c r="AI2388" s="29" t="s">
        <v>155</v>
      </c>
      <c r="AJ2388" s="29" t="str">
        <f t="shared" si="695"/>
        <v>2280.</v>
      </c>
      <c r="AL2388" s="29"/>
    </row>
    <row r="2389" spans="1:38" ht="22.5" customHeight="1" x14ac:dyDescent="0.25">
      <c r="A2389" s="143" t="str">
        <f t="shared" si="692"/>
        <v>2281.</v>
      </c>
      <c r="B2389" s="247" t="s">
        <v>3102</v>
      </c>
      <c r="C2389" s="52">
        <v>1991</v>
      </c>
      <c r="D2389" s="220" t="s">
        <v>3015</v>
      </c>
      <c r="E2389" s="143" t="s">
        <v>3017</v>
      </c>
      <c r="F2389" s="52">
        <v>7</v>
      </c>
      <c r="G2389" s="52">
        <v>2</v>
      </c>
      <c r="H2389" s="10">
        <v>3441.7</v>
      </c>
      <c r="I2389" s="145">
        <v>3013.9</v>
      </c>
      <c r="J2389" s="10">
        <v>2157.8000000000002</v>
      </c>
      <c r="K2389" s="63">
        <v>118</v>
      </c>
      <c r="L2389" s="10">
        <f t="shared" ref="L2389:L2396" si="706">Q2389+S2389+U2389+W2389+Y2389+AA2389+AD2389+AE2389</f>
        <v>6212320</v>
      </c>
      <c r="M2389" s="145"/>
      <c r="N2389" s="1"/>
      <c r="O2389" s="145"/>
      <c r="P2389" s="145">
        <f t="shared" ref="P2389:P2396" si="707">L2389</f>
        <v>6212320</v>
      </c>
      <c r="Q2389" s="145"/>
      <c r="R2389" s="3">
        <v>2</v>
      </c>
      <c r="S2389" s="145">
        <f>R2389*3106160</f>
        <v>6212320</v>
      </c>
      <c r="T2389" s="145"/>
      <c r="U2389" s="145"/>
      <c r="V2389" s="145"/>
      <c r="W2389" s="145"/>
      <c r="X2389" s="145"/>
      <c r="Y2389" s="145"/>
      <c r="Z2389" s="145"/>
      <c r="AA2389" s="145"/>
      <c r="AB2389" s="145"/>
      <c r="AC2389" s="145"/>
      <c r="AD2389" s="145"/>
      <c r="AE2389" s="18"/>
      <c r="AF2389" s="35">
        <v>2025</v>
      </c>
      <c r="AG2389" s="255"/>
      <c r="AH2389" s="29">
        <v>2281</v>
      </c>
      <c r="AI2389" s="29" t="s">
        <v>155</v>
      </c>
      <c r="AJ2389" s="29" t="str">
        <f t="shared" si="695"/>
        <v>2281.</v>
      </c>
      <c r="AL2389" s="29"/>
    </row>
    <row r="2390" spans="1:38" ht="22.5" customHeight="1" x14ac:dyDescent="0.25">
      <c r="A2390" s="143" t="str">
        <f t="shared" si="692"/>
        <v>2282.</v>
      </c>
      <c r="B2390" s="86" t="s">
        <v>3103</v>
      </c>
      <c r="C2390" s="52">
        <v>1954</v>
      </c>
      <c r="D2390" s="220" t="s">
        <v>3015</v>
      </c>
      <c r="E2390" s="143" t="s">
        <v>3017</v>
      </c>
      <c r="F2390" s="52">
        <v>4</v>
      </c>
      <c r="G2390" s="52">
        <v>3</v>
      </c>
      <c r="H2390" s="145">
        <v>2310.8000000000002</v>
      </c>
      <c r="I2390" s="145">
        <v>2334.1</v>
      </c>
      <c r="J2390" s="145">
        <v>2016.3</v>
      </c>
      <c r="K2390" s="3">
        <v>74</v>
      </c>
      <c r="L2390" s="10">
        <f t="shared" si="706"/>
        <v>1149540</v>
      </c>
      <c r="M2390" s="145"/>
      <c r="N2390" s="1"/>
      <c r="O2390" s="145"/>
      <c r="P2390" s="145">
        <f t="shared" si="707"/>
        <v>1149540</v>
      </c>
      <c r="Q2390" s="145">
        <v>1149540</v>
      </c>
      <c r="R2390" s="3"/>
      <c r="S2390" s="145"/>
      <c r="T2390" s="145"/>
      <c r="U2390" s="145"/>
      <c r="V2390" s="145"/>
      <c r="W2390" s="145"/>
      <c r="X2390" s="145"/>
      <c r="Y2390" s="145"/>
      <c r="Z2390" s="145"/>
      <c r="AA2390" s="145"/>
      <c r="AB2390" s="145"/>
      <c r="AC2390" s="145"/>
      <c r="AD2390" s="145"/>
      <c r="AE2390" s="18"/>
      <c r="AF2390" s="35">
        <v>2025</v>
      </c>
      <c r="AG2390" s="255"/>
      <c r="AH2390" s="29">
        <v>2282</v>
      </c>
      <c r="AI2390" s="29" t="s">
        <v>155</v>
      </c>
      <c r="AJ2390" s="29" t="str">
        <f t="shared" si="695"/>
        <v>2282.</v>
      </c>
      <c r="AL2390" s="29"/>
    </row>
    <row r="2391" spans="1:38" ht="22.5" customHeight="1" x14ac:dyDescent="0.25">
      <c r="A2391" s="143" t="str">
        <f t="shared" si="692"/>
        <v>2283.</v>
      </c>
      <c r="B2391" s="247" t="s">
        <v>3104</v>
      </c>
      <c r="C2391" s="52">
        <v>1965</v>
      </c>
      <c r="D2391" s="220" t="s">
        <v>3015</v>
      </c>
      <c r="E2391" s="143" t="s">
        <v>3017</v>
      </c>
      <c r="F2391" s="52">
        <v>4</v>
      </c>
      <c r="G2391" s="52">
        <v>4</v>
      </c>
      <c r="H2391" s="10">
        <v>3008.4</v>
      </c>
      <c r="I2391" s="10">
        <v>2588.8000000000002</v>
      </c>
      <c r="J2391" s="10">
        <v>2588.8000000000002</v>
      </c>
      <c r="K2391" s="63">
        <v>108</v>
      </c>
      <c r="L2391" s="10">
        <f t="shared" si="706"/>
        <v>1757670</v>
      </c>
      <c r="M2391" s="145"/>
      <c r="N2391" s="1"/>
      <c r="O2391" s="145"/>
      <c r="P2391" s="145">
        <f t="shared" si="707"/>
        <v>1757670</v>
      </c>
      <c r="Q2391" s="145">
        <v>1757670</v>
      </c>
      <c r="R2391" s="3"/>
      <c r="S2391" s="145"/>
      <c r="T2391" s="145"/>
      <c r="U2391" s="145"/>
      <c r="V2391" s="145"/>
      <c r="W2391" s="145"/>
      <c r="X2391" s="145"/>
      <c r="Y2391" s="145"/>
      <c r="Z2391" s="145"/>
      <c r="AA2391" s="145"/>
      <c r="AB2391" s="145"/>
      <c r="AC2391" s="145"/>
      <c r="AD2391" s="145"/>
      <c r="AE2391" s="18"/>
      <c r="AF2391" s="35">
        <v>2025</v>
      </c>
      <c r="AG2391" s="255"/>
      <c r="AH2391" s="29">
        <v>2283</v>
      </c>
      <c r="AI2391" s="29" t="s">
        <v>155</v>
      </c>
      <c r="AJ2391" s="29" t="str">
        <f t="shared" si="695"/>
        <v>2283.</v>
      </c>
      <c r="AL2391" s="29"/>
    </row>
    <row r="2392" spans="1:38" ht="22.5" customHeight="1" x14ac:dyDescent="0.25">
      <c r="A2392" s="143" t="str">
        <f t="shared" si="692"/>
        <v>2284.</v>
      </c>
      <c r="B2392" s="71" t="s">
        <v>3050</v>
      </c>
      <c r="C2392" s="52">
        <v>1963</v>
      </c>
      <c r="D2392" s="220" t="s">
        <v>3015</v>
      </c>
      <c r="E2392" s="143" t="s">
        <v>3017</v>
      </c>
      <c r="F2392" s="52">
        <v>4</v>
      </c>
      <c r="G2392" s="52">
        <v>6</v>
      </c>
      <c r="H2392" s="145">
        <v>5325.4</v>
      </c>
      <c r="I2392" s="145">
        <v>5549.7</v>
      </c>
      <c r="J2392" s="145">
        <v>3919.4</v>
      </c>
      <c r="K2392" s="3">
        <v>172</v>
      </c>
      <c r="L2392" s="10">
        <f t="shared" si="706"/>
        <v>2120636</v>
      </c>
      <c r="M2392" s="145"/>
      <c r="N2392" s="1"/>
      <c r="O2392" s="145"/>
      <c r="P2392" s="145">
        <f t="shared" si="707"/>
        <v>2120636</v>
      </c>
      <c r="Q2392" s="145">
        <v>2120636</v>
      </c>
      <c r="R2392" s="3"/>
      <c r="S2392" s="145"/>
      <c r="T2392" s="145"/>
      <c r="U2392" s="145"/>
      <c r="V2392" s="145"/>
      <c r="W2392" s="145"/>
      <c r="X2392" s="145"/>
      <c r="Y2392" s="145"/>
      <c r="Z2392" s="145"/>
      <c r="AA2392" s="145"/>
      <c r="AB2392" s="145"/>
      <c r="AC2392" s="145"/>
      <c r="AD2392" s="145"/>
      <c r="AE2392" s="18"/>
      <c r="AF2392" s="35">
        <v>2025</v>
      </c>
      <c r="AG2392" s="255"/>
      <c r="AH2392" s="29">
        <v>2284</v>
      </c>
      <c r="AI2392" s="29" t="s">
        <v>155</v>
      </c>
      <c r="AJ2392" s="29" t="str">
        <f t="shared" si="695"/>
        <v>2284.</v>
      </c>
      <c r="AL2392" s="29"/>
    </row>
    <row r="2393" spans="1:38" ht="22.5" customHeight="1" x14ac:dyDescent="0.25">
      <c r="A2393" s="143" t="str">
        <f t="shared" si="692"/>
        <v>2285.</v>
      </c>
      <c r="B2393" s="247" t="s">
        <v>3105</v>
      </c>
      <c r="C2393" s="52">
        <v>1964</v>
      </c>
      <c r="D2393" s="220" t="s">
        <v>3015</v>
      </c>
      <c r="E2393" s="143" t="s">
        <v>3017</v>
      </c>
      <c r="F2393" s="52">
        <v>5</v>
      </c>
      <c r="G2393" s="52">
        <v>3</v>
      </c>
      <c r="H2393" s="10">
        <v>2452.3000000000002</v>
      </c>
      <c r="I2393" s="145">
        <v>2452.3000000000002</v>
      </c>
      <c r="J2393" s="10">
        <v>2452.3000000000002</v>
      </c>
      <c r="K2393" s="63">
        <v>114</v>
      </c>
      <c r="L2393" s="10">
        <f t="shared" si="706"/>
        <v>308100</v>
      </c>
      <c r="M2393" s="145"/>
      <c r="N2393" s="1"/>
      <c r="O2393" s="145"/>
      <c r="P2393" s="145">
        <f t="shared" si="707"/>
        <v>308100</v>
      </c>
      <c r="Q2393" s="145">
        <v>308100</v>
      </c>
      <c r="R2393" s="3"/>
      <c r="S2393" s="145"/>
      <c r="T2393" s="145"/>
      <c r="U2393" s="145"/>
      <c r="V2393" s="145"/>
      <c r="W2393" s="145"/>
      <c r="X2393" s="145"/>
      <c r="Y2393" s="145"/>
      <c r="Z2393" s="145"/>
      <c r="AA2393" s="145"/>
      <c r="AB2393" s="145"/>
      <c r="AC2393" s="145"/>
      <c r="AD2393" s="145"/>
      <c r="AE2393" s="18"/>
      <c r="AF2393" s="35">
        <v>2025</v>
      </c>
      <c r="AG2393" s="255"/>
      <c r="AH2393" s="29">
        <v>2285</v>
      </c>
      <c r="AI2393" s="29" t="s">
        <v>155</v>
      </c>
      <c r="AJ2393" s="29" t="str">
        <f t="shared" si="695"/>
        <v>2285.</v>
      </c>
      <c r="AL2393" s="29"/>
    </row>
    <row r="2394" spans="1:38" ht="22.5" customHeight="1" x14ac:dyDescent="0.25">
      <c r="A2394" s="143" t="str">
        <f t="shared" si="692"/>
        <v>2286.</v>
      </c>
      <c r="B2394" s="76" t="s">
        <v>3045</v>
      </c>
      <c r="C2394" s="52">
        <v>1967</v>
      </c>
      <c r="D2394" s="220" t="s">
        <v>3015</v>
      </c>
      <c r="E2394" s="143" t="s">
        <v>3017</v>
      </c>
      <c r="F2394" s="52">
        <v>5</v>
      </c>
      <c r="G2394" s="52">
        <v>3</v>
      </c>
      <c r="H2394" s="145">
        <v>3644.4</v>
      </c>
      <c r="I2394" s="145">
        <v>3185.8</v>
      </c>
      <c r="J2394" s="145">
        <v>2948.9</v>
      </c>
      <c r="K2394" s="3">
        <v>201</v>
      </c>
      <c r="L2394" s="10">
        <f t="shared" si="706"/>
        <v>328670</v>
      </c>
      <c r="M2394" s="145"/>
      <c r="N2394" s="1"/>
      <c r="O2394" s="145"/>
      <c r="P2394" s="145">
        <f t="shared" si="707"/>
        <v>328670</v>
      </c>
      <c r="Q2394" s="145">
        <v>328670</v>
      </c>
      <c r="R2394" s="3"/>
      <c r="S2394" s="145"/>
      <c r="T2394" s="145"/>
      <c r="U2394" s="145"/>
      <c r="V2394" s="145"/>
      <c r="W2394" s="145"/>
      <c r="X2394" s="145"/>
      <c r="Y2394" s="145"/>
      <c r="Z2394" s="145"/>
      <c r="AA2394" s="145"/>
      <c r="AB2394" s="145"/>
      <c r="AC2394" s="145"/>
      <c r="AD2394" s="145"/>
      <c r="AE2394" s="18"/>
      <c r="AF2394" s="35">
        <v>2025</v>
      </c>
      <c r="AG2394" s="256"/>
      <c r="AH2394" s="29">
        <v>2286</v>
      </c>
      <c r="AI2394" s="29" t="s">
        <v>155</v>
      </c>
      <c r="AJ2394" s="29" t="str">
        <f t="shared" si="695"/>
        <v>2286.</v>
      </c>
      <c r="AL2394" s="29"/>
    </row>
    <row r="2395" spans="1:38" ht="22.5" customHeight="1" x14ac:dyDescent="0.25">
      <c r="A2395" s="143" t="str">
        <f t="shared" si="692"/>
        <v>2287.</v>
      </c>
      <c r="B2395" s="247" t="s">
        <v>3046</v>
      </c>
      <c r="C2395" s="52">
        <v>1972</v>
      </c>
      <c r="D2395" s="220" t="s">
        <v>3015</v>
      </c>
      <c r="E2395" s="143" t="s">
        <v>3016</v>
      </c>
      <c r="F2395" s="52">
        <v>5</v>
      </c>
      <c r="G2395" s="52">
        <v>4</v>
      </c>
      <c r="H2395" s="10">
        <v>3664.4</v>
      </c>
      <c r="I2395" s="10">
        <v>3355.6</v>
      </c>
      <c r="J2395" s="10">
        <v>3355.6</v>
      </c>
      <c r="K2395" s="63">
        <v>171</v>
      </c>
      <c r="L2395" s="10">
        <f t="shared" si="706"/>
        <v>439028</v>
      </c>
      <c r="M2395" s="145"/>
      <c r="N2395" s="1"/>
      <c r="O2395" s="145"/>
      <c r="P2395" s="145">
        <f t="shared" si="707"/>
        <v>439028</v>
      </c>
      <c r="Q2395" s="145"/>
      <c r="R2395" s="3"/>
      <c r="S2395" s="145"/>
      <c r="T2395" s="145"/>
      <c r="U2395" s="145"/>
      <c r="V2395" s="145"/>
      <c r="W2395" s="145"/>
      <c r="X2395" s="145"/>
      <c r="Y2395" s="145"/>
      <c r="Z2395" s="145">
        <v>164</v>
      </c>
      <c r="AA2395" s="145">
        <f>Z2395*2677</f>
        <v>439028</v>
      </c>
      <c r="AB2395" s="145"/>
      <c r="AC2395" s="145"/>
      <c r="AD2395" s="145"/>
      <c r="AE2395" s="18"/>
      <c r="AF2395" s="35">
        <v>2025</v>
      </c>
      <c r="AG2395" s="259"/>
      <c r="AH2395" s="29">
        <v>2287</v>
      </c>
      <c r="AI2395" s="29" t="s">
        <v>155</v>
      </c>
      <c r="AJ2395" s="29" t="str">
        <f t="shared" si="695"/>
        <v>2287.</v>
      </c>
      <c r="AL2395" s="29"/>
    </row>
    <row r="2396" spans="1:38" ht="23.25" customHeight="1" x14ac:dyDescent="0.25">
      <c r="A2396" s="143" t="str">
        <f t="shared" si="692"/>
        <v>2288.</v>
      </c>
      <c r="B2396" s="86" t="s">
        <v>2334</v>
      </c>
      <c r="C2396" s="52">
        <v>1975</v>
      </c>
      <c r="D2396" s="220" t="s">
        <v>3015</v>
      </c>
      <c r="E2396" s="143" t="s">
        <v>3017</v>
      </c>
      <c r="F2396" s="52">
        <v>9</v>
      </c>
      <c r="G2396" s="52">
        <v>2</v>
      </c>
      <c r="H2396" s="10">
        <v>5368.9</v>
      </c>
      <c r="I2396" s="10">
        <v>5315.8</v>
      </c>
      <c r="J2396" s="10">
        <v>3994.1</v>
      </c>
      <c r="K2396" s="63">
        <v>182</v>
      </c>
      <c r="L2396" s="10">
        <f t="shared" si="706"/>
        <v>6212320</v>
      </c>
      <c r="M2396" s="145"/>
      <c r="N2396" s="1"/>
      <c r="O2396" s="145"/>
      <c r="P2396" s="145">
        <f t="shared" si="707"/>
        <v>6212320</v>
      </c>
      <c r="Q2396" s="145"/>
      <c r="R2396" s="3">
        <v>2</v>
      </c>
      <c r="S2396" s="145">
        <f>R2396*3106160</f>
        <v>6212320</v>
      </c>
      <c r="T2396" s="145"/>
      <c r="U2396" s="145"/>
      <c r="V2396" s="145"/>
      <c r="W2396" s="145"/>
      <c r="X2396" s="145"/>
      <c r="Y2396" s="145"/>
      <c r="Z2396" s="145"/>
      <c r="AA2396" s="145"/>
      <c r="AB2396" s="43"/>
      <c r="AC2396" s="43"/>
      <c r="AD2396" s="145"/>
      <c r="AE2396" s="18"/>
      <c r="AF2396" s="35">
        <v>2025</v>
      </c>
      <c r="AG2396" s="255"/>
      <c r="AH2396" s="29">
        <v>2288</v>
      </c>
      <c r="AI2396" s="29" t="s">
        <v>155</v>
      </c>
      <c r="AJ2396" s="29" t="str">
        <f t="shared" si="695"/>
        <v>2288.</v>
      </c>
    </row>
    <row r="2397" spans="1:38" ht="22.5" customHeight="1" x14ac:dyDescent="0.25">
      <c r="A2397" s="143" t="str">
        <f t="shared" si="692"/>
        <v>2289.</v>
      </c>
      <c r="B2397" s="86" t="s">
        <v>2347</v>
      </c>
      <c r="C2397" s="52">
        <v>1979</v>
      </c>
      <c r="D2397" s="220" t="s">
        <v>3015</v>
      </c>
      <c r="E2397" s="143" t="s">
        <v>3016</v>
      </c>
      <c r="F2397" s="52">
        <v>9</v>
      </c>
      <c r="G2397" s="52">
        <v>8</v>
      </c>
      <c r="H2397" s="145">
        <v>15172.2</v>
      </c>
      <c r="I2397" s="145">
        <v>14420.5</v>
      </c>
      <c r="J2397" s="145">
        <v>14364.6</v>
      </c>
      <c r="K2397" s="3">
        <v>759</v>
      </c>
      <c r="L2397" s="10">
        <f t="shared" ref="L2397" si="708">Q2397+S2397+U2397+W2397+Y2397+AA2397+AD2397+AE2397</f>
        <v>24849280</v>
      </c>
      <c r="M2397" s="145"/>
      <c r="N2397" s="1"/>
      <c r="O2397" s="145"/>
      <c r="P2397" s="145">
        <f t="shared" ref="P2397" si="709">L2397</f>
        <v>24849280</v>
      </c>
      <c r="Q2397" s="145"/>
      <c r="R2397" s="3">
        <v>8</v>
      </c>
      <c r="S2397" s="145">
        <f>R2397*3106160</f>
        <v>24849280</v>
      </c>
      <c r="T2397" s="145"/>
      <c r="U2397" s="145"/>
      <c r="V2397" s="145"/>
      <c r="W2397" s="145"/>
      <c r="X2397" s="145"/>
      <c r="Y2397" s="145"/>
      <c r="Z2397" s="145"/>
      <c r="AA2397" s="145"/>
      <c r="AB2397" s="43"/>
      <c r="AC2397" s="43"/>
      <c r="AD2397" s="145"/>
      <c r="AE2397" s="18"/>
      <c r="AF2397" s="35">
        <v>2025</v>
      </c>
      <c r="AG2397" s="255"/>
      <c r="AH2397" s="29">
        <v>2289</v>
      </c>
      <c r="AI2397" s="29" t="s">
        <v>155</v>
      </c>
      <c r="AJ2397" s="29" t="str">
        <f t="shared" si="695"/>
        <v>2289.</v>
      </c>
      <c r="AL2397" s="29"/>
    </row>
    <row r="2398" spans="1:38" ht="22.5" customHeight="1" x14ac:dyDescent="0.25">
      <c r="A2398" s="143" t="str">
        <f t="shared" si="692"/>
        <v>2290.</v>
      </c>
      <c r="B2398" s="76" t="s">
        <v>3106</v>
      </c>
      <c r="C2398" s="52">
        <v>1979</v>
      </c>
      <c r="D2398" s="220" t="s">
        <v>3015</v>
      </c>
      <c r="E2398" s="143" t="s">
        <v>3016</v>
      </c>
      <c r="F2398" s="52">
        <v>5</v>
      </c>
      <c r="G2398" s="52">
        <v>4</v>
      </c>
      <c r="H2398" s="145">
        <v>3803.9</v>
      </c>
      <c r="I2398" s="145">
        <v>3541.3</v>
      </c>
      <c r="J2398" s="145">
        <v>3458.1</v>
      </c>
      <c r="K2398" s="3">
        <v>166</v>
      </c>
      <c r="L2398" s="10">
        <f t="shared" ref="L2398:L2405" si="710">Q2398+S2398+U2398+W2398+Y2398+AA2398+AD2398+AE2398</f>
        <v>793357.5</v>
      </c>
      <c r="M2398" s="145"/>
      <c r="N2398" s="1"/>
      <c r="O2398" s="145"/>
      <c r="P2398" s="145">
        <f t="shared" ref="P2398:P2405" si="711">L2398</f>
        <v>793357.5</v>
      </c>
      <c r="Q2398" s="145">
        <v>793357.5</v>
      </c>
      <c r="R2398" s="3"/>
      <c r="S2398" s="145"/>
      <c r="T2398" s="145"/>
      <c r="U2398" s="145"/>
      <c r="V2398" s="145"/>
      <c r="W2398" s="145"/>
      <c r="X2398" s="145"/>
      <c r="Y2398" s="145"/>
      <c r="Z2398" s="145"/>
      <c r="AA2398" s="145"/>
      <c r="AB2398" s="145"/>
      <c r="AC2398" s="145"/>
      <c r="AD2398" s="145"/>
      <c r="AE2398" s="18"/>
      <c r="AF2398" s="35">
        <v>2025</v>
      </c>
      <c r="AG2398" s="256"/>
      <c r="AH2398" s="29">
        <v>2290</v>
      </c>
      <c r="AI2398" s="29" t="s">
        <v>155</v>
      </c>
      <c r="AJ2398" s="29" t="str">
        <f t="shared" si="695"/>
        <v>2290.</v>
      </c>
      <c r="AL2398" s="29"/>
    </row>
    <row r="2399" spans="1:38" ht="22.5" customHeight="1" x14ac:dyDescent="0.25">
      <c r="A2399" s="143" t="str">
        <f t="shared" si="692"/>
        <v>2291.</v>
      </c>
      <c r="B2399" s="247" t="s">
        <v>3107</v>
      </c>
      <c r="C2399" s="52">
        <v>1990</v>
      </c>
      <c r="D2399" s="220" t="s">
        <v>3015</v>
      </c>
      <c r="E2399" s="143" t="s">
        <v>3016</v>
      </c>
      <c r="F2399" s="52">
        <v>9</v>
      </c>
      <c r="G2399" s="52">
        <v>2</v>
      </c>
      <c r="H2399" s="10">
        <v>4400.3</v>
      </c>
      <c r="I2399" s="10">
        <v>3904.7</v>
      </c>
      <c r="J2399" s="10">
        <v>3889.3</v>
      </c>
      <c r="K2399" s="63">
        <v>186</v>
      </c>
      <c r="L2399" s="10">
        <f t="shared" si="710"/>
        <v>6212320</v>
      </c>
      <c r="M2399" s="145"/>
      <c r="N2399" s="1"/>
      <c r="O2399" s="145"/>
      <c r="P2399" s="145">
        <f t="shared" si="711"/>
        <v>6212320</v>
      </c>
      <c r="Q2399" s="145"/>
      <c r="R2399" s="3">
        <v>2</v>
      </c>
      <c r="S2399" s="145">
        <f t="shared" ref="S2399" si="712">R2399*3106160</f>
        <v>6212320</v>
      </c>
      <c r="T2399" s="145"/>
      <c r="U2399" s="145"/>
      <c r="V2399" s="145"/>
      <c r="W2399" s="145"/>
      <c r="X2399" s="145"/>
      <c r="Y2399" s="145"/>
      <c r="Z2399" s="145"/>
      <c r="AA2399" s="145"/>
      <c r="AB2399" s="145"/>
      <c r="AC2399" s="145"/>
      <c r="AD2399" s="145"/>
      <c r="AE2399" s="18"/>
      <c r="AF2399" s="35">
        <v>2025</v>
      </c>
      <c r="AG2399" s="255"/>
      <c r="AH2399" s="29">
        <v>2291</v>
      </c>
      <c r="AI2399" s="29" t="s">
        <v>155</v>
      </c>
      <c r="AJ2399" s="29" t="str">
        <f t="shared" si="695"/>
        <v>2291.</v>
      </c>
      <c r="AL2399" s="29"/>
    </row>
    <row r="2400" spans="1:38" ht="23.25" customHeight="1" x14ac:dyDescent="0.25">
      <c r="A2400" s="143" t="str">
        <f t="shared" si="692"/>
        <v>2292.</v>
      </c>
      <c r="B2400" s="86" t="s">
        <v>3108</v>
      </c>
      <c r="C2400" s="52">
        <v>1991</v>
      </c>
      <c r="D2400" s="220" t="s">
        <v>3015</v>
      </c>
      <c r="E2400" s="143" t="s">
        <v>3017</v>
      </c>
      <c r="F2400" s="52">
        <v>12</v>
      </c>
      <c r="G2400" s="52">
        <v>1</v>
      </c>
      <c r="H2400" s="145">
        <v>4613.7</v>
      </c>
      <c r="I2400" s="145">
        <v>4120.5</v>
      </c>
      <c r="J2400" s="145">
        <v>4120.5</v>
      </c>
      <c r="K2400" s="3">
        <v>178</v>
      </c>
      <c r="L2400" s="10">
        <f t="shared" si="710"/>
        <v>6212320</v>
      </c>
      <c r="M2400" s="145"/>
      <c r="N2400" s="1"/>
      <c r="O2400" s="145"/>
      <c r="P2400" s="145">
        <f t="shared" si="711"/>
        <v>6212320</v>
      </c>
      <c r="Q2400" s="145"/>
      <c r="R2400" s="3">
        <v>2</v>
      </c>
      <c r="S2400" s="145">
        <f>R2400*3106160</f>
        <v>6212320</v>
      </c>
      <c r="T2400" s="145"/>
      <c r="U2400" s="145"/>
      <c r="V2400" s="145"/>
      <c r="W2400" s="145"/>
      <c r="X2400" s="145"/>
      <c r="Y2400" s="145"/>
      <c r="Z2400" s="145"/>
      <c r="AA2400" s="145"/>
      <c r="AB2400" s="43"/>
      <c r="AC2400" s="43"/>
      <c r="AD2400" s="145"/>
      <c r="AE2400" s="18"/>
      <c r="AF2400" s="35">
        <v>2025</v>
      </c>
      <c r="AG2400" s="255"/>
      <c r="AH2400" s="29">
        <v>2292</v>
      </c>
      <c r="AI2400" s="29" t="s">
        <v>155</v>
      </c>
      <c r="AJ2400" s="29" t="str">
        <f t="shared" si="695"/>
        <v>2292.</v>
      </c>
    </row>
    <row r="2401" spans="1:38" ht="22.5" customHeight="1" x14ac:dyDescent="0.25">
      <c r="A2401" s="143" t="str">
        <f t="shared" si="692"/>
        <v>2293.</v>
      </c>
      <c r="B2401" s="86" t="s">
        <v>3109</v>
      </c>
      <c r="C2401" s="52">
        <v>1992</v>
      </c>
      <c r="D2401" s="220" t="s">
        <v>3015</v>
      </c>
      <c r="E2401" s="143" t="s">
        <v>3016</v>
      </c>
      <c r="F2401" s="52">
        <v>9</v>
      </c>
      <c r="G2401" s="52">
        <v>2</v>
      </c>
      <c r="H2401" s="145">
        <v>4465.3999999999996</v>
      </c>
      <c r="I2401" s="145">
        <v>3995.1</v>
      </c>
      <c r="J2401" s="145">
        <v>3985.2</v>
      </c>
      <c r="K2401" s="3">
        <v>234</v>
      </c>
      <c r="L2401" s="10">
        <f t="shared" si="710"/>
        <v>6212320</v>
      </c>
      <c r="M2401" s="145"/>
      <c r="N2401" s="1"/>
      <c r="O2401" s="145"/>
      <c r="P2401" s="145">
        <f t="shared" si="711"/>
        <v>6212320</v>
      </c>
      <c r="Q2401" s="145"/>
      <c r="R2401" s="3">
        <v>2</v>
      </c>
      <c r="S2401" s="145">
        <f>R2401*3106160</f>
        <v>6212320</v>
      </c>
      <c r="T2401" s="145"/>
      <c r="U2401" s="145"/>
      <c r="V2401" s="145"/>
      <c r="W2401" s="145"/>
      <c r="X2401" s="145"/>
      <c r="Y2401" s="145"/>
      <c r="Z2401" s="145"/>
      <c r="AA2401" s="145"/>
      <c r="AB2401" s="43"/>
      <c r="AC2401" s="43"/>
      <c r="AD2401" s="145"/>
      <c r="AE2401" s="18"/>
      <c r="AF2401" s="35">
        <v>2025</v>
      </c>
      <c r="AG2401" s="255"/>
      <c r="AH2401" s="29">
        <v>2293</v>
      </c>
      <c r="AI2401" s="29" t="s">
        <v>155</v>
      </c>
      <c r="AJ2401" s="29" t="str">
        <f t="shared" si="695"/>
        <v>2293.</v>
      </c>
      <c r="AL2401" s="29"/>
    </row>
    <row r="2402" spans="1:38" ht="22.5" customHeight="1" x14ac:dyDescent="0.25">
      <c r="A2402" s="143" t="str">
        <f t="shared" si="692"/>
        <v>2294.</v>
      </c>
      <c r="B2402" s="76" t="s">
        <v>3110</v>
      </c>
      <c r="C2402" s="52">
        <v>1969</v>
      </c>
      <c r="D2402" s="220" t="s">
        <v>3015</v>
      </c>
      <c r="E2402" s="143" t="s">
        <v>3017</v>
      </c>
      <c r="F2402" s="52">
        <v>5</v>
      </c>
      <c r="G2402" s="52">
        <v>4</v>
      </c>
      <c r="H2402" s="145">
        <v>3178.2</v>
      </c>
      <c r="I2402" s="145">
        <v>2468</v>
      </c>
      <c r="J2402" s="145">
        <v>2468</v>
      </c>
      <c r="K2402" s="3">
        <v>136</v>
      </c>
      <c r="L2402" s="10">
        <f t="shared" si="710"/>
        <v>400000</v>
      </c>
      <c r="M2402" s="145"/>
      <c r="N2402" s="1"/>
      <c r="O2402" s="145"/>
      <c r="P2402" s="145">
        <f t="shared" si="711"/>
        <v>400000</v>
      </c>
      <c r="Q2402" s="145"/>
      <c r="R2402" s="3"/>
      <c r="S2402" s="145"/>
      <c r="T2402" s="145"/>
      <c r="U2402" s="145"/>
      <c r="V2402" s="145"/>
      <c r="W2402" s="145"/>
      <c r="X2402" s="145"/>
      <c r="Y2402" s="145"/>
      <c r="Z2402" s="145"/>
      <c r="AA2402" s="145"/>
      <c r="AB2402" s="145"/>
      <c r="AC2402" s="145"/>
      <c r="AD2402" s="145">
        <v>400000</v>
      </c>
      <c r="AE2402" s="145"/>
      <c r="AF2402" s="35">
        <v>2025</v>
      </c>
      <c r="AG2402" s="256"/>
      <c r="AH2402" s="29">
        <v>2294</v>
      </c>
      <c r="AI2402" s="29" t="s">
        <v>155</v>
      </c>
      <c r="AJ2402" s="29" t="str">
        <f t="shared" si="695"/>
        <v>2294.</v>
      </c>
      <c r="AL2402" s="29"/>
    </row>
    <row r="2403" spans="1:38" ht="22.5" customHeight="1" x14ac:dyDescent="0.25">
      <c r="A2403" s="143" t="str">
        <f t="shared" si="692"/>
        <v>2295.</v>
      </c>
      <c r="B2403" s="247" t="s">
        <v>3047</v>
      </c>
      <c r="C2403" s="52">
        <v>1993</v>
      </c>
      <c r="D2403" s="220" t="s">
        <v>3015</v>
      </c>
      <c r="E2403" s="143" t="s">
        <v>3017</v>
      </c>
      <c r="F2403" s="52">
        <v>12</v>
      </c>
      <c r="G2403" s="52">
        <v>1</v>
      </c>
      <c r="H2403" s="10">
        <v>7286.8</v>
      </c>
      <c r="I2403" s="145">
        <v>5078.3</v>
      </c>
      <c r="J2403" s="10">
        <v>3644</v>
      </c>
      <c r="K2403" s="63">
        <v>149</v>
      </c>
      <c r="L2403" s="10">
        <f t="shared" si="710"/>
        <v>6212320</v>
      </c>
      <c r="M2403" s="145"/>
      <c r="N2403" s="1"/>
      <c r="O2403" s="145"/>
      <c r="P2403" s="145">
        <f t="shared" si="711"/>
        <v>6212320</v>
      </c>
      <c r="Q2403" s="145"/>
      <c r="R2403" s="3">
        <v>2</v>
      </c>
      <c r="S2403" s="145">
        <f>R2403*3106160</f>
        <v>6212320</v>
      </c>
      <c r="T2403" s="145"/>
      <c r="U2403" s="145"/>
      <c r="V2403" s="145"/>
      <c r="W2403" s="145"/>
      <c r="X2403" s="145"/>
      <c r="Y2403" s="145"/>
      <c r="Z2403" s="145"/>
      <c r="AA2403" s="145"/>
      <c r="AB2403" s="145"/>
      <c r="AC2403" s="145"/>
      <c r="AD2403" s="145"/>
      <c r="AE2403" s="18"/>
      <c r="AF2403" s="35">
        <v>2025</v>
      </c>
      <c r="AG2403" s="255"/>
      <c r="AH2403" s="29">
        <v>2295</v>
      </c>
      <c r="AI2403" s="29" t="s">
        <v>155</v>
      </c>
      <c r="AJ2403" s="29" t="str">
        <f t="shared" si="695"/>
        <v>2295.</v>
      </c>
      <c r="AL2403" s="29"/>
    </row>
    <row r="2404" spans="1:38" ht="22.5" customHeight="1" x14ac:dyDescent="0.25">
      <c r="A2404" s="143" t="str">
        <f t="shared" si="692"/>
        <v>2296.</v>
      </c>
      <c r="B2404" s="86" t="s">
        <v>3048</v>
      </c>
      <c r="C2404" s="52">
        <v>1996</v>
      </c>
      <c r="D2404" s="220" t="s">
        <v>3015</v>
      </c>
      <c r="E2404" s="143" t="s">
        <v>3017</v>
      </c>
      <c r="F2404" s="52">
        <v>12</v>
      </c>
      <c r="G2404" s="52">
        <v>1</v>
      </c>
      <c r="H2404" s="145">
        <v>6075</v>
      </c>
      <c r="I2404" s="145">
        <v>6075</v>
      </c>
      <c r="J2404" s="145">
        <v>3781.9</v>
      </c>
      <c r="K2404" s="3">
        <v>148</v>
      </c>
      <c r="L2404" s="10">
        <f t="shared" si="710"/>
        <v>6212320</v>
      </c>
      <c r="M2404" s="145"/>
      <c r="N2404" s="1"/>
      <c r="O2404" s="145"/>
      <c r="P2404" s="145">
        <f t="shared" si="711"/>
        <v>6212320</v>
      </c>
      <c r="Q2404" s="145"/>
      <c r="R2404" s="3">
        <v>2</v>
      </c>
      <c r="S2404" s="145">
        <f>R2404*3106160</f>
        <v>6212320</v>
      </c>
      <c r="T2404" s="145"/>
      <c r="U2404" s="145"/>
      <c r="V2404" s="145"/>
      <c r="W2404" s="145"/>
      <c r="X2404" s="145"/>
      <c r="Y2404" s="145"/>
      <c r="Z2404" s="145"/>
      <c r="AA2404" s="145"/>
      <c r="AB2404" s="43"/>
      <c r="AC2404" s="43"/>
      <c r="AD2404" s="145"/>
      <c r="AE2404" s="18"/>
      <c r="AF2404" s="35">
        <v>2025</v>
      </c>
      <c r="AG2404" s="255"/>
      <c r="AH2404" s="29">
        <v>2296</v>
      </c>
      <c r="AI2404" s="29" t="s">
        <v>155</v>
      </c>
      <c r="AJ2404" s="29" t="str">
        <f t="shared" si="695"/>
        <v>2296.</v>
      </c>
      <c r="AL2404" s="29"/>
    </row>
    <row r="2405" spans="1:38" ht="22.5" customHeight="1" x14ac:dyDescent="0.25">
      <c r="A2405" s="143" t="str">
        <f t="shared" si="692"/>
        <v>2297.</v>
      </c>
      <c r="B2405" s="247" t="s">
        <v>3111</v>
      </c>
      <c r="C2405" s="52">
        <v>1997</v>
      </c>
      <c r="D2405" s="220" t="s">
        <v>3015</v>
      </c>
      <c r="E2405" s="143" t="s">
        <v>3017</v>
      </c>
      <c r="F2405" s="52">
        <v>5</v>
      </c>
      <c r="G2405" s="52">
        <v>4</v>
      </c>
      <c r="H2405" s="10">
        <v>3891.3</v>
      </c>
      <c r="I2405" s="145">
        <v>3322.3</v>
      </c>
      <c r="J2405" s="10">
        <v>3322.3</v>
      </c>
      <c r="K2405" s="63">
        <v>122</v>
      </c>
      <c r="L2405" s="10">
        <f t="shared" si="710"/>
        <v>911976</v>
      </c>
      <c r="M2405" s="145"/>
      <c r="N2405" s="1"/>
      <c r="O2405" s="145"/>
      <c r="P2405" s="145">
        <f t="shared" si="711"/>
        <v>911976</v>
      </c>
      <c r="Q2405" s="145">
        <v>911976</v>
      </c>
      <c r="R2405" s="3"/>
      <c r="S2405" s="145"/>
      <c r="T2405" s="145"/>
      <c r="U2405" s="145"/>
      <c r="V2405" s="145"/>
      <c r="W2405" s="145"/>
      <c r="X2405" s="145"/>
      <c r="Y2405" s="145"/>
      <c r="Z2405" s="145"/>
      <c r="AA2405" s="145"/>
      <c r="AB2405" s="145"/>
      <c r="AC2405" s="145"/>
      <c r="AD2405" s="145"/>
      <c r="AE2405" s="18"/>
      <c r="AF2405" s="35">
        <v>2025</v>
      </c>
      <c r="AG2405" s="255"/>
      <c r="AH2405" s="29">
        <v>2297</v>
      </c>
      <c r="AI2405" s="29" t="s">
        <v>155</v>
      </c>
      <c r="AJ2405" s="29" t="str">
        <f t="shared" si="695"/>
        <v>2297.</v>
      </c>
      <c r="AL2405" s="29"/>
    </row>
    <row r="2406" spans="1:38" ht="22.5" customHeight="1" x14ac:dyDescent="0.25">
      <c r="A2406" s="143" t="str">
        <f t="shared" si="692"/>
        <v>2298.</v>
      </c>
      <c r="B2406" s="91" t="s">
        <v>3049</v>
      </c>
      <c r="C2406" s="52">
        <v>1994</v>
      </c>
      <c r="D2406" s="220" t="s">
        <v>3015</v>
      </c>
      <c r="E2406" s="143" t="s">
        <v>3017</v>
      </c>
      <c r="F2406" s="52">
        <v>14</v>
      </c>
      <c r="G2406" s="52">
        <v>1</v>
      </c>
      <c r="H2406" s="10">
        <v>5283.4</v>
      </c>
      <c r="I2406" s="10">
        <v>2485.4</v>
      </c>
      <c r="J2406" s="10">
        <v>2485.4</v>
      </c>
      <c r="K2406" s="63">
        <v>202</v>
      </c>
      <c r="L2406" s="10">
        <f t="shared" ref="L2406:L2407" si="713">Q2406+S2406+U2406+W2406+Y2406+AA2406+AD2406+AE2406</f>
        <v>6212320</v>
      </c>
      <c r="M2406" s="145"/>
      <c r="N2406" s="1"/>
      <c r="O2406" s="145"/>
      <c r="P2406" s="145">
        <f t="shared" ref="P2406:P2407" si="714">L2406</f>
        <v>6212320</v>
      </c>
      <c r="Q2406" s="145"/>
      <c r="R2406" s="3">
        <v>2</v>
      </c>
      <c r="S2406" s="145">
        <f>R2406*3106160</f>
        <v>6212320</v>
      </c>
      <c r="T2406" s="145"/>
      <c r="U2406" s="145"/>
      <c r="V2406" s="145"/>
      <c r="W2406" s="145"/>
      <c r="X2406" s="145"/>
      <c r="Y2406" s="145"/>
      <c r="Z2406" s="145"/>
      <c r="AA2406" s="145"/>
      <c r="AB2406" s="145"/>
      <c r="AC2406" s="145"/>
      <c r="AD2406" s="145"/>
      <c r="AE2406" s="18"/>
      <c r="AF2406" s="35">
        <v>2025</v>
      </c>
      <c r="AG2406" s="255"/>
      <c r="AH2406" s="29">
        <v>2298</v>
      </c>
      <c r="AI2406" s="29" t="s">
        <v>155</v>
      </c>
      <c r="AJ2406" s="29" t="str">
        <f t="shared" si="695"/>
        <v>2298.</v>
      </c>
      <c r="AL2406" s="29"/>
    </row>
    <row r="2407" spans="1:38" ht="22.5" customHeight="1" x14ac:dyDescent="0.25">
      <c r="A2407" s="143" t="str">
        <f t="shared" si="692"/>
        <v>2299.</v>
      </c>
      <c r="B2407" s="247" t="s">
        <v>1077</v>
      </c>
      <c r="C2407" s="52">
        <v>1967</v>
      </c>
      <c r="D2407" s="220" t="s">
        <v>3015</v>
      </c>
      <c r="E2407" s="143" t="s">
        <v>3016</v>
      </c>
      <c r="F2407" s="52">
        <v>5</v>
      </c>
      <c r="G2407" s="52">
        <v>5</v>
      </c>
      <c r="H2407" s="10">
        <v>4844.3</v>
      </c>
      <c r="I2407" s="145">
        <v>3171.3</v>
      </c>
      <c r="J2407" s="10">
        <v>3171.3</v>
      </c>
      <c r="K2407" s="63">
        <v>228</v>
      </c>
      <c r="L2407" s="10">
        <f t="shared" si="713"/>
        <v>1236085</v>
      </c>
      <c r="M2407" s="145"/>
      <c r="N2407" s="1"/>
      <c r="O2407" s="145"/>
      <c r="P2407" s="145">
        <f t="shared" si="714"/>
        <v>1236085</v>
      </c>
      <c r="Q2407" s="145">
        <v>1236085</v>
      </c>
      <c r="R2407" s="3"/>
      <c r="S2407" s="145"/>
      <c r="T2407" s="145"/>
      <c r="U2407" s="145"/>
      <c r="V2407" s="145"/>
      <c r="W2407" s="145"/>
      <c r="X2407" s="145"/>
      <c r="Y2407" s="145"/>
      <c r="Z2407" s="145"/>
      <c r="AA2407" s="145"/>
      <c r="AB2407" s="145"/>
      <c r="AC2407" s="145"/>
      <c r="AD2407" s="145"/>
      <c r="AE2407" s="18"/>
      <c r="AF2407" s="35">
        <v>2025</v>
      </c>
      <c r="AG2407" s="255"/>
      <c r="AH2407" s="29">
        <v>2299</v>
      </c>
      <c r="AI2407" s="29" t="s">
        <v>155</v>
      </c>
      <c r="AJ2407" s="29" t="str">
        <f t="shared" si="695"/>
        <v>2299.</v>
      </c>
      <c r="AL2407" s="29"/>
    </row>
    <row r="2408" spans="1:38" ht="23.25" customHeight="1" x14ac:dyDescent="0.25">
      <c r="A2408" s="143" t="str">
        <f t="shared" si="692"/>
        <v>2300.</v>
      </c>
      <c r="B2408" s="89" t="s">
        <v>3112</v>
      </c>
      <c r="C2408" s="143">
        <v>1973</v>
      </c>
      <c r="D2408" s="220" t="s">
        <v>3015</v>
      </c>
      <c r="E2408" s="143" t="s">
        <v>3017</v>
      </c>
      <c r="F2408" s="52">
        <v>5</v>
      </c>
      <c r="G2408" s="52">
        <v>6</v>
      </c>
      <c r="H2408" s="10">
        <v>6689.89</v>
      </c>
      <c r="I2408" s="145">
        <v>4495.3</v>
      </c>
      <c r="J2408" s="10">
        <v>4495.3</v>
      </c>
      <c r="K2408" s="63">
        <v>200</v>
      </c>
      <c r="L2408" s="10">
        <f t="shared" ref="L2408" si="715">Q2408+S2408+U2408+W2408+Y2408+AA2408+AD2408+AE2408</f>
        <v>1306344</v>
      </c>
      <c r="M2408" s="145"/>
      <c r="N2408" s="1"/>
      <c r="O2408" s="145"/>
      <c r="P2408" s="145">
        <f t="shared" ref="P2408" si="716">L2408</f>
        <v>1306344</v>
      </c>
      <c r="Q2408" s="145">
        <v>1306344</v>
      </c>
      <c r="R2408" s="3"/>
      <c r="S2408" s="145"/>
      <c r="T2408" s="145"/>
      <c r="U2408" s="145"/>
      <c r="V2408" s="145"/>
      <c r="W2408" s="145"/>
      <c r="X2408" s="145"/>
      <c r="Y2408" s="145"/>
      <c r="Z2408" s="145"/>
      <c r="AA2408" s="145"/>
      <c r="AB2408" s="43"/>
      <c r="AC2408" s="43"/>
      <c r="AD2408" s="145"/>
      <c r="AE2408" s="18"/>
      <c r="AF2408" s="35">
        <v>2025</v>
      </c>
      <c r="AG2408" s="255"/>
      <c r="AH2408" s="29">
        <v>2300</v>
      </c>
      <c r="AI2408" s="29" t="s">
        <v>155</v>
      </c>
      <c r="AJ2408" s="29" t="str">
        <f t="shared" si="695"/>
        <v>2300.</v>
      </c>
    </row>
    <row r="2409" spans="1:38" s="65" customFormat="1" ht="22.5" customHeight="1" x14ac:dyDescent="0.25">
      <c r="A2409" s="244"/>
      <c r="B2409" s="74" t="s">
        <v>1215</v>
      </c>
      <c r="C2409" s="52"/>
      <c r="D2409" s="220"/>
      <c r="E2409" s="143"/>
      <c r="F2409" s="52"/>
      <c r="G2409" s="52"/>
      <c r="H2409" s="1">
        <f>SUM(H2410:H3183)</f>
        <v>2817931.8499999996</v>
      </c>
      <c r="I2409" s="1">
        <f t="shared" ref="I2409:K2409" si="717">SUM(I2410:I3183)</f>
        <v>2428041.3599999985</v>
      </c>
      <c r="J2409" s="1">
        <f t="shared" si="717"/>
        <v>2286903.8400000008</v>
      </c>
      <c r="K2409" s="46">
        <f t="shared" si="717"/>
        <v>115243</v>
      </c>
      <c r="L2409" s="1">
        <f>SUM(L2410:L3183)</f>
        <v>3042538794.394002</v>
      </c>
      <c r="M2409" s="1"/>
      <c r="N2409" s="1"/>
      <c r="O2409" s="1"/>
      <c r="P2409" s="1">
        <f>L2409</f>
        <v>3042538794.394002</v>
      </c>
      <c r="Q2409" s="1">
        <f t="shared" ref="Q2409:AD2409" si="718">SUM(Q2410:Q3183)</f>
        <v>1673650251</v>
      </c>
      <c r="R2409" s="46">
        <f t="shared" si="718"/>
        <v>163</v>
      </c>
      <c r="S2409" s="1">
        <f t="shared" si="718"/>
        <v>506304080</v>
      </c>
      <c r="T2409" s="1">
        <f t="shared" si="718"/>
        <v>143436.37999999998</v>
      </c>
      <c r="U2409" s="1">
        <f t="shared" si="718"/>
        <v>636070936.96399975</v>
      </c>
      <c r="V2409" s="1">
        <f t="shared" si="718"/>
        <v>5578</v>
      </c>
      <c r="W2409" s="1">
        <f t="shared" si="718"/>
        <v>12349692</v>
      </c>
      <c r="X2409" s="1">
        <f t="shared" si="718"/>
        <v>81883.660000000018</v>
      </c>
      <c r="Y2409" s="1">
        <f t="shared" si="718"/>
        <v>206293210.84000003</v>
      </c>
      <c r="Z2409" s="1">
        <f t="shared" si="718"/>
        <v>2790.67</v>
      </c>
      <c r="AA2409" s="1">
        <f t="shared" si="718"/>
        <v>7470623.5899999999</v>
      </c>
      <c r="AB2409" s="1"/>
      <c r="AC2409" s="1"/>
      <c r="AD2409" s="1">
        <f t="shared" si="718"/>
        <v>400000</v>
      </c>
      <c r="AE2409" s="1"/>
      <c r="AF2409" s="203"/>
      <c r="AG2409" s="266"/>
    </row>
    <row r="2410" spans="1:38" ht="22.5" customHeight="1" x14ac:dyDescent="0.25">
      <c r="A2410" s="143" t="str">
        <f t="shared" si="630"/>
        <v>2301.</v>
      </c>
      <c r="B2410" s="73" t="s">
        <v>1009</v>
      </c>
      <c r="C2410" s="52">
        <v>1957</v>
      </c>
      <c r="D2410" s="220" t="s">
        <v>3015</v>
      </c>
      <c r="E2410" s="143" t="s">
        <v>3017</v>
      </c>
      <c r="F2410" s="52">
        <v>2</v>
      </c>
      <c r="G2410" s="52">
        <v>1</v>
      </c>
      <c r="H2410" s="145">
        <v>215.1</v>
      </c>
      <c r="I2410" s="145">
        <v>215.1</v>
      </c>
      <c r="J2410" s="145">
        <v>215.1</v>
      </c>
      <c r="K2410" s="3">
        <v>13</v>
      </c>
      <c r="L2410" s="10">
        <f t="shared" ref="L2410:L2428" si="719">Q2410+S2410+U2410+W2410+Y2410+AA2410+AD2410+AE2410</f>
        <v>229908</v>
      </c>
      <c r="M2410" s="145"/>
      <c r="N2410" s="1"/>
      <c r="O2410" s="145"/>
      <c r="P2410" s="145">
        <f t="shared" ref="P2410:P2428" si="720">L2410</f>
        <v>229908</v>
      </c>
      <c r="Q2410" s="145">
        <v>229908</v>
      </c>
      <c r="R2410" s="3"/>
      <c r="S2410" s="145"/>
      <c r="T2410" s="145"/>
      <c r="U2410" s="145"/>
      <c r="V2410" s="145"/>
      <c r="W2410" s="145"/>
      <c r="X2410" s="145"/>
      <c r="Y2410" s="145"/>
      <c r="Z2410" s="145"/>
      <c r="AA2410" s="145"/>
      <c r="AB2410" s="145"/>
      <c r="AC2410" s="145"/>
      <c r="AD2410" s="145"/>
      <c r="AE2410" s="18"/>
      <c r="AF2410" s="35">
        <v>2025</v>
      </c>
      <c r="AG2410" s="255"/>
      <c r="AH2410" s="29">
        <v>2301</v>
      </c>
      <c r="AI2410" s="29" t="s">
        <v>155</v>
      </c>
      <c r="AJ2410" s="29" t="str">
        <f>CONCATENATE(AH2410,AI2410)</f>
        <v>2301.</v>
      </c>
      <c r="AL2410" s="29"/>
    </row>
    <row r="2411" spans="1:38" ht="23.25" customHeight="1" x14ac:dyDescent="0.25">
      <c r="A2411" s="143" t="str">
        <f t="shared" si="630"/>
        <v>2302.</v>
      </c>
      <c r="B2411" s="86" t="s">
        <v>1858</v>
      </c>
      <c r="C2411" s="52">
        <v>1959</v>
      </c>
      <c r="D2411" s="220" t="s">
        <v>3015</v>
      </c>
      <c r="E2411" s="143" t="s">
        <v>3017</v>
      </c>
      <c r="F2411" s="52">
        <v>3</v>
      </c>
      <c r="G2411" s="52">
        <v>2</v>
      </c>
      <c r="H2411" s="10">
        <v>718.8</v>
      </c>
      <c r="I2411" s="10">
        <v>719.7</v>
      </c>
      <c r="J2411" s="10">
        <v>719.7</v>
      </c>
      <c r="K2411" s="63">
        <v>39</v>
      </c>
      <c r="L2411" s="10">
        <f t="shared" si="719"/>
        <v>1157338.32</v>
      </c>
      <c r="M2411" s="145"/>
      <c r="N2411" s="1"/>
      <c r="O2411" s="145"/>
      <c r="P2411" s="145">
        <f t="shared" si="720"/>
        <v>1157338.32</v>
      </c>
      <c r="Q2411" s="145"/>
      <c r="R2411" s="3"/>
      <c r="S2411" s="145"/>
      <c r="T2411" s="145">
        <v>153.84</v>
      </c>
      <c r="U2411" s="145">
        <f>T2411*7523</f>
        <v>1157338.32</v>
      </c>
      <c r="V2411" s="145"/>
      <c r="W2411" s="145"/>
      <c r="X2411" s="145"/>
      <c r="Y2411" s="145"/>
      <c r="Z2411" s="145"/>
      <c r="AA2411" s="145"/>
      <c r="AB2411" s="43"/>
      <c r="AC2411" s="43"/>
      <c r="AD2411" s="145"/>
      <c r="AE2411" s="18"/>
      <c r="AF2411" s="35">
        <v>2025</v>
      </c>
      <c r="AG2411" s="259"/>
      <c r="AH2411" s="29">
        <v>2302</v>
      </c>
      <c r="AI2411" s="29" t="s">
        <v>155</v>
      </c>
      <c r="AJ2411" s="29" t="str">
        <f t="shared" ref="AJ2411:AJ2474" si="721">CONCATENATE(AH2411,AI2411)</f>
        <v>2302.</v>
      </c>
    </row>
    <row r="2412" spans="1:38" ht="22.5" customHeight="1" x14ac:dyDescent="0.25">
      <c r="A2412" s="143" t="str">
        <f t="shared" si="630"/>
        <v>2303.</v>
      </c>
      <c r="B2412" s="54" t="s">
        <v>1092</v>
      </c>
      <c r="C2412" s="52">
        <v>1963</v>
      </c>
      <c r="D2412" s="220" t="s">
        <v>3015</v>
      </c>
      <c r="E2412" s="143" t="s">
        <v>3017</v>
      </c>
      <c r="F2412" s="52">
        <v>5</v>
      </c>
      <c r="G2412" s="52">
        <v>4</v>
      </c>
      <c r="H2412" s="10">
        <v>3618</v>
      </c>
      <c r="I2412" s="145">
        <v>2499.8000000000002</v>
      </c>
      <c r="J2412" s="10">
        <v>2499.8000000000002</v>
      </c>
      <c r="K2412" s="63">
        <v>95</v>
      </c>
      <c r="L2412" s="10">
        <f t="shared" si="719"/>
        <v>4562088</v>
      </c>
      <c r="M2412" s="145"/>
      <c r="N2412" s="1"/>
      <c r="O2412" s="145"/>
      <c r="P2412" s="145">
        <f t="shared" si="720"/>
        <v>4562088</v>
      </c>
      <c r="Q2412" s="145">
        <f>788736+1201152+2572200</f>
        <v>4562088</v>
      </c>
      <c r="R2412" s="3"/>
      <c r="S2412" s="145"/>
      <c r="T2412" s="145"/>
      <c r="U2412" s="145"/>
      <c r="V2412" s="145"/>
      <c r="W2412" s="145"/>
      <c r="X2412" s="145"/>
      <c r="Y2412" s="145"/>
      <c r="Z2412" s="145"/>
      <c r="AA2412" s="145"/>
      <c r="AB2412" s="145"/>
      <c r="AC2412" s="145"/>
      <c r="AD2412" s="145"/>
      <c r="AE2412" s="18"/>
      <c r="AF2412" s="35">
        <v>2025</v>
      </c>
      <c r="AG2412" s="255"/>
      <c r="AH2412" s="29">
        <v>2303</v>
      </c>
      <c r="AI2412" s="29" t="s">
        <v>155</v>
      </c>
      <c r="AJ2412" s="29" t="str">
        <f t="shared" si="721"/>
        <v>2303.</v>
      </c>
      <c r="AL2412" s="29"/>
    </row>
    <row r="2413" spans="1:38" ht="22.5" customHeight="1" x14ac:dyDescent="0.25">
      <c r="A2413" s="143" t="str">
        <f t="shared" si="630"/>
        <v>2304.</v>
      </c>
      <c r="B2413" s="73" t="s">
        <v>1049</v>
      </c>
      <c r="C2413" s="52">
        <v>1967</v>
      </c>
      <c r="D2413" s="220" t="s">
        <v>3015</v>
      </c>
      <c r="E2413" s="143" t="s">
        <v>3017</v>
      </c>
      <c r="F2413" s="52">
        <v>3</v>
      </c>
      <c r="G2413" s="52">
        <v>2</v>
      </c>
      <c r="H2413" s="10">
        <v>969</v>
      </c>
      <c r="I2413" s="145">
        <v>635.70000000000005</v>
      </c>
      <c r="J2413" s="10">
        <v>635.70000000000005</v>
      </c>
      <c r="K2413" s="63">
        <v>37</v>
      </c>
      <c r="L2413" s="10">
        <f t="shared" si="719"/>
        <v>1562591.5799999998</v>
      </c>
      <c r="M2413" s="145"/>
      <c r="N2413" s="1"/>
      <c r="O2413" s="145"/>
      <c r="P2413" s="145">
        <f t="shared" si="720"/>
        <v>1562591.5799999998</v>
      </c>
      <c r="Q2413" s="145">
        <v>1562591.5799999998</v>
      </c>
      <c r="R2413" s="3"/>
      <c r="S2413" s="145"/>
      <c r="T2413" s="145"/>
      <c r="U2413" s="145"/>
      <c r="V2413" s="145"/>
      <c r="W2413" s="145"/>
      <c r="X2413" s="145"/>
      <c r="Y2413" s="145"/>
      <c r="Z2413" s="145"/>
      <c r="AA2413" s="145"/>
      <c r="AB2413" s="145"/>
      <c r="AC2413" s="145"/>
      <c r="AD2413" s="145"/>
      <c r="AE2413" s="18"/>
      <c r="AF2413" s="35">
        <v>2025</v>
      </c>
      <c r="AG2413" s="255"/>
      <c r="AH2413" s="29">
        <v>2304</v>
      </c>
      <c r="AI2413" s="29" t="s">
        <v>155</v>
      </c>
      <c r="AJ2413" s="29" t="str">
        <f t="shared" si="721"/>
        <v>2304.</v>
      </c>
      <c r="AL2413" s="29"/>
    </row>
    <row r="2414" spans="1:38" ht="22.5" customHeight="1" x14ac:dyDescent="0.25">
      <c r="A2414" s="143" t="str">
        <f t="shared" si="630"/>
        <v>2305.</v>
      </c>
      <c r="B2414" s="73" t="s">
        <v>1016</v>
      </c>
      <c r="C2414" s="52">
        <v>1968</v>
      </c>
      <c r="D2414" s="220" t="s">
        <v>3015</v>
      </c>
      <c r="E2414" s="143" t="s">
        <v>3016</v>
      </c>
      <c r="F2414" s="52">
        <v>5</v>
      </c>
      <c r="G2414" s="52">
        <v>5</v>
      </c>
      <c r="H2414" s="10">
        <v>3423</v>
      </c>
      <c r="I2414" s="10">
        <v>1170.3</v>
      </c>
      <c r="J2414" s="10">
        <v>1170.3</v>
      </c>
      <c r="K2414" s="63">
        <v>176</v>
      </c>
      <c r="L2414" s="10">
        <f t="shared" si="719"/>
        <v>2843694</v>
      </c>
      <c r="M2414" s="145"/>
      <c r="N2414" s="1"/>
      <c r="O2414" s="145"/>
      <c r="P2414" s="145">
        <f t="shared" si="720"/>
        <v>2843694</v>
      </c>
      <c r="Q2414" s="145"/>
      <c r="R2414" s="3"/>
      <c r="S2414" s="145"/>
      <c r="T2414" s="145">
        <v>378</v>
      </c>
      <c r="U2414" s="145">
        <f>T2414*7523</f>
        <v>2843694</v>
      </c>
      <c r="V2414" s="145"/>
      <c r="W2414" s="145"/>
      <c r="X2414" s="145"/>
      <c r="Y2414" s="145"/>
      <c r="Z2414" s="145"/>
      <c r="AA2414" s="145"/>
      <c r="AB2414" s="145"/>
      <c r="AC2414" s="145"/>
      <c r="AD2414" s="145"/>
      <c r="AE2414" s="18"/>
      <c r="AF2414" s="35">
        <v>2025</v>
      </c>
      <c r="AG2414" s="259"/>
      <c r="AH2414" s="29">
        <v>2305</v>
      </c>
      <c r="AI2414" s="29" t="s">
        <v>155</v>
      </c>
      <c r="AJ2414" s="29" t="str">
        <f t="shared" si="721"/>
        <v>2305.</v>
      </c>
      <c r="AL2414" s="29"/>
    </row>
    <row r="2415" spans="1:38" ht="22.5" customHeight="1" x14ac:dyDescent="0.25">
      <c r="A2415" s="143" t="str">
        <f t="shared" si="630"/>
        <v>2306.</v>
      </c>
      <c r="B2415" s="76" t="s">
        <v>834</v>
      </c>
      <c r="C2415" s="52">
        <v>1972</v>
      </c>
      <c r="D2415" s="220" t="s">
        <v>3015</v>
      </c>
      <c r="E2415" s="143" t="s">
        <v>3017</v>
      </c>
      <c r="F2415" s="52">
        <v>5</v>
      </c>
      <c r="G2415" s="52">
        <v>3</v>
      </c>
      <c r="H2415" s="145">
        <v>2927.2</v>
      </c>
      <c r="I2415" s="145">
        <v>2868.8</v>
      </c>
      <c r="J2415" s="145">
        <v>2724.1</v>
      </c>
      <c r="K2415" s="3">
        <v>170</v>
      </c>
      <c r="L2415" s="10">
        <f t="shared" si="719"/>
        <v>1346604</v>
      </c>
      <c r="M2415" s="145"/>
      <c r="N2415" s="1"/>
      <c r="O2415" s="145"/>
      <c r="P2415" s="145">
        <f t="shared" si="720"/>
        <v>1346604</v>
      </c>
      <c r="Q2415" s="145">
        <v>1346604</v>
      </c>
      <c r="R2415" s="3"/>
      <c r="S2415" s="145"/>
      <c r="T2415" s="145"/>
      <c r="U2415" s="145"/>
      <c r="V2415" s="145"/>
      <c r="W2415" s="145"/>
      <c r="X2415" s="145"/>
      <c r="Y2415" s="145"/>
      <c r="Z2415" s="145"/>
      <c r="AA2415" s="145"/>
      <c r="AB2415" s="145"/>
      <c r="AC2415" s="145"/>
      <c r="AD2415" s="145"/>
      <c r="AE2415" s="18"/>
      <c r="AF2415" s="35">
        <v>2025</v>
      </c>
      <c r="AG2415" s="256"/>
      <c r="AH2415" s="29">
        <v>2306</v>
      </c>
      <c r="AI2415" s="29" t="s">
        <v>155</v>
      </c>
      <c r="AJ2415" s="29" t="str">
        <f t="shared" si="721"/>
        <v>2306.</v>
      </c>
      <c r="AL2415" s="29"/>
    </row>
    <row r="2416" spans="1:38" ht="22.5" customHeight="1" x14ac:dyDescent="0.25">
      <c r="A2416" s="143" t="str">
        <f t="shared" ref="A2416:A2479" si="722">AJ2416</f>
        <v>2307.</v>
      </c>
      <c r="B2416" s="73" t="s">
        <v>1041</v>
      </c>
      <c r="C2416" s="52">
        <v>1972</v>
      </c>
      <c r="D2416" s="220" t="s">
        <v>3015</v>
      </c>
      <c r="E2416" s="143" t="s">
        <v>3016</v>
      </c>
      <c r="F2416" s="52">
        <v>5</v>
      </c>
      <c r="G2416" s="52">
        <v>4</v>
      </c>
      <c r="H2416" s="10">
        <v>3671.1</v>
      </c>
      <c r="I2416" s="145">
        <v>3345</v>
      </c>
      <c r="J2416" s="10">
        <v>3113.4</v>
      </c>
      <c r="K2416" s="63">
        <v>163</v>
      </c>
      <c r="L2416" s="10">
        <f t="shared" si="719"/>
        <v>3110719</v>
      </c>
      <c r="M2416" s="145"/>
      <c r="N2416" s="1"/>
      <c r="O2416" s="145"/>
      <c r="P2416" s="145">
        <f t="shared" si="720"/>
        <v>3110719</v>
      </c>
      <c r="Q2416" s="145"/>
      <c r="R2416" s="3"/>
      <c r="S2416" s="145"/>
      <c r="T2416" s="145">
        <v>877</v>
      </c>
      <c r="U2416" s="145">
        <f>T2416*3547</f>
        <v>3110719</v>
      </c>
      <c r="V2416" s="145"/>
      <c r="W2416" s="145"/>
      <c r="X2416" s="145"/>
      <c r="Y2416" s="145"/>
      <c r="Z2416" s="145"/>
      <c r="AA2416" s="145"/>
      <c r="AB2416" s="145"/>
      <c r="AC2416" s="145"/>
      <c r="AD2416" s="145"/>
      <c r="AE2416" s="18"/>
      <c r="AF2416" s="35">
        <v>2025</v>
      </c>
      <c r="AG2416" s="259"/>
      <c r="AH2416" s="29">
        <v>2307</v>
      </c>
      <c r="AI2416" s="29" t="s">
        <v>155</v>
      </c>
      <c r="AJ2416" s="29" t="str">
        <f t="shared" si="721"/>
        <v>2307.</v>
      </c>
      <c r="AL2416" s="29"/>
    </row>
    <row r="2417" spans="1:38" ht="22.5" customHeight="1" x14ac:dyDescent="0.25">
      <c r="A2417" s="143" t="str">
        <f t="shared" si="722"/>
        <v>2308.</v>
      </c>
      <c r="B2417" s="88" t="s">
        <v>1870</v>
      </c>
      <c r="C2417" s="99">
        <v>1981</v>
      </c>
      <c r="D2417" s="220" t="s">
        <v>3015</v>
      </c>
      <c r="E2417" s="143" t="s">
        <v>3017</v>
      </c>
      <c r="F2417" s="52">
        <v>5</v>
      </c>
      <c r="G2417" s="52">
        <v>6</v>
      </c>
      <c r="H2417" s="10">
        <v>11013.9</v>
      </c>
      <c r="I2417" s="10">
        <v>10981.3</v>
      </c>
      <c r="J2417" s="10">
        <v>10934.91</v>
      </c>
      <c r="K2417" s="63">
        <v>598</v>
      </c>
      <c r="L2417" s="10">
        <f t="shared" si="719"/>
        <v>2010017.1</v>
      </c>
      <c r="M2417" s="145"/>
      <c r="N2417" s="1"/>
      <c r="O2417" s="145"/>
      <c r="P2417" s="145">
        <f t="shared" si="720"/>
        <v>2010017.1</v>
      </c>
      <c r="Q2417" s="145">
        <v>2010017.1</v>
      </c>
      <c r="R2417" s="3"/>
      <c r="S2417" s="145"/>
      <c r="T2417" s="145"/>
      <c r="U2417" s="145"/>
      <c r="V2417" s="145"/>
      <c r="W2417" s="145"/>
      <c r="X2417" s="145"/>
      <c r="Y2417" s="145"/>
      <c r="Z2417" s="145"/>
      <c r="AA2417" s="145"/>
      <c r="AB2417" s="43"/>
      <c r="AC2417" s="43"/>
      <c r="AD2417" s="145"/>
      <c r="AE2417" s="18"/>
      <c r="AF2417" s="35">
        <v>2025</v>
      </c>
      <c r="AG2417" s="255"/>
      <c r="AH2417" s="29">
        <v>2308</v>
      </c>
      <c r="AI2417" s="29" t="s">
        <v>155</v>
      </c>
      <c r="AJ2417" s="29" t="str">
        <f t="shared" si="721"/>
        <v>2308.</v>
      </c>
      <c r="AL2417" s="29"/>
    </row>
    <row r="2418" spans="1:38" ht="22.5" customHeight="1" x14ac:dyDescent="0.25">
      <c r="A2418" s="143" t="str">
        <f t="shared" si="722"/>
        <v>2309.</v>
      </c>
      <c r="B2418" s="71" t="s">
        <v>1849</v>
      </c>
      <c r="C2418" s="52">
        <v>1985</v>
      </c>
      <c r="D2418" s="220" t="s">
        <v>3015</v>
      </c>
      <c r="E2418" s="143" t="s">
        <v>3016</v>
      </c>
      <c r="F2418" s="52">
        <v>5</v>
      </c>
      <c r="G2418" s="52">
        <v>5</v>
      </c>
      <c r="H2418" s="10">
        <v>3418.9</v>
      </c>
      <c r="I2418" s="145">
        <v>2012.3</v>
      </c>
      <c r="J2418" s="10">
        <v>2012.3</v>
      </c>
      <c r="K2418" s="63">
        <v>163</v>
      </c>
      <c r="L2418" s="10">
        <f t="shared" si="719"/>
        <v>5513213.5999999996</v>
      </c>
      <c r="M2418" s="145"/>
      <c r="N2418" s="1"/>
      <c r="O2418" s="145"/>
      <c r="P2418" s="145">
        <f t="shared" si="720"/>
        <v>5513213.5999999996</v>
      </c>
      <c r="Q2418" s="145">
        <v>5513213.5999999996</v>
      </c>
      <c r="R2418" s="3"/>
      <c r="S2418" s="145"/>
      <c r="T2418" s="145"/>
      <c r="U2418" s="145"/>
      <c r="V2418" s="145"/>
      <c r="W2418" s="145"/>
      <c r="X2418" s="145"/>
      <c r="Y2418" s="145"/>
      <c r="Z2418" s="145"/>
      <c r="AA2418" s="145"/>
      <c r="AB2418" s="43"/>
      <c r="AC2418" s="43"/>
      <c r="AD2418" s="145"/>
      <c r="AE2418" s="18"/>
      <c r="AF2418" s="35">
        <v>2025</v>
      </c>
      <c r="AG2418" s="255"/>
      <c r="AH2418" s="29">
        <v>2309</v>
      </c>
      <c r="AI2418" s="29" t="s">
        <v>155</v>
      </c>
      <c r="AJ2418" s="29" t="str">
        <f t="shared" si="721"/>
        <v>2309.</v>
      </c>
      <c r="AL2418" s="29"/>
    </row>
    <row r="2419" spans="1:38" ht="22.5" customHeight="1" x14ac:dyDescent="0.25">
      <c r="A2419" s="143" t="str">
        <f t="shared" si="722"/>
        <v>2310.</v>
      </c>
      <c r="B2419" s="76" t="s">
        <v>1103</v>
      </c>
      <c r="C2419" s="52">
        <v>1989</v>
      </c>
      <c r="D2419" s="220" t="s">
        <v>3015</v>
      </c>
      <c r="E2419" s="143" t="s">
        <v>3016</v>
      </c>
      <c r="F2419" s="52">
        <v>10</v>
      </c>
      <c r="G2419" s="52">
        <v>4</v>
      </c>
      <c r="H2419" s="145">
        <v>8306.2000000000007</v>
      </c>
      <c r="I2419" s="145">
        <v>8291.4</v>
      </c>
      <c r="J2419" s="145">
        <v>8291.4</v>
      </c>
      <c r="K2419" s="3">
        <v>381</v>
      </c>
      <c r="L2419" s="10">
        <f t="shared" si="719"/>
        <v>13394355.689999999</v>
      </c>
      <c r="M2419" s="145"/>
      <c r="N2419" s="1"/>
      <c r="O2419" s="145"/>
      <c r="P2419" s="145">
        <f t="shared" si="720"/>
        <v>13394355.689999999</v>
      </c>
      <c r="Q2419" s="145">
        <v>13394355.689999999</v>
      </c>
      <c r="R2419" s="3"/>
      <c r="S2419" s="145"/>
      <c r="T2419" s="145"/>
      <c r="U2419" s="145"/>
      <c r="V2419" s="145"/>
      <c r="W2419" s="145"/>
      <c r="X2419" s="145"/>
      <c r="Y2419" s="145"/>
      <c r="Z2419" s="145"/>
      <c r="AA2419" s="145"/>
      <c r="AB2419" s="145"/>
      <c r="AC2419" s="145"/>
      <c r="AD2419" s="145"/>
      <c r="AE2419" s="145"/>
      <c r="AF2419" s="35">
        <v>2025</v>
      </c>
      <c r="AG2419" s="256"/>
      <c r="AH2419" s="29">
        <v>2310</v>
      </c>
      <c r="AI2419" s="29" t="s">
        <v>155</v>
      </c>
      <c r="AJ2419" s="29" t="str">
        <f t="shared" si="721"/>
        <v>2310.</v>
      </c>
      <c r="AL2419" s="29"/>
    </row>
    <row r="2420" spans="1:38" ht="22.5" customHeight="1" x14ac:dyDescent="0.25">
      <c r="A2420" s="143" t="str">
        <f t="shared" si="722"/>
        <v>2311.</v>
      </c>
      <c r="B2420" s="71" t="s">
        <v>1844</v>
      </c>
      <c r="C2420" s="52">
        <v>1990</v>
      </c>
      <c r="D2420" s="220" t="s">
        <v>3015</v>
      </c>
      <c r="E2420" s="143" t="s">
        <v>3017</v>
      </c>
      <c r="F2420" s="52">
        <v>4</v>
      </c>
      <c r="G2420" s="52">
        <v>2</v>
      </c>
      <c r="H2420" s="145">
        <v>1311.2</v>
      </c>
      <c r="I2420" s="145">
        <v>1313.4</v>
      </c>
      <c r="J2420" s="145">
        <v>1313.4</v>
      </c>
      <c r="K2420" s="3">
        <v>51</v>
      </c>
      <c r="L2420" s="10">
        <f t="shared" si="719"/>
        <v>2314770</v>
      </c>
      <c r="M2420" s="145"/>
      <c r="N2420" s="1"/>
      <c r="O2420" s="145"/>
      <c r="P2420" s="145">
        <f t="shared" si="720"/>
        <v>2314770</v>
      </c>
      <c r="Q2420" s="145">
        <v>2314770</v>
      </c>
      <c r="R2420" s="3"/>
      <c r="S2420" s="145"/>
      <c r="T2420" s="145"/>
      <c r="U2420" s="145"/>
      <c r="V2420" s="145"/>
      <c r="W2420" s="145"/>
      <c r="X2420" s="145"/>
      <c r="Y2420" s="145"/>
      <c r="Z2420" s="145"/>
      <c r="AA2420" s="145"/>
      <c r="AB2420" s="145"/>
      <c r="AC2420" s="145"/>
      <c r="AD2420" s="145"/>
      <c r="AE2420" s="18"/>
      <c r="AF2420" s="35">
        <v>2025</v>
      </c>
      <c r="AG2420" s="255"/>
      <c r="AH2420" s="29">
        <v>2311</v>
      </c>
      <c r="AI2420" s="29" t="s">
        <v>155</v>
      </c>
      <c r="AJ2420" s="29" t="str">
        <f t="shared" si="721"/>
        <v>2311.</v>
      </c>
      <c r="AL2420" s="29"/>
    </row>
    <row r="2421" spans="1:38" ht="22.5" customHeight="1" x14ac:dyDescent="0.25">
      <c r="A2421" s="143" t="str">
        <f t="shared" si="722"/>
        <v>2312.</v>
      </c>
      <c r="B2421" s="71" t="s">
        <v>1853</v>
      </c>
      <c r="C2421" s="52">
        <v>1997</v>
      </c>
      <c r="D2421" s="220" t="s">
        <v>3015</v>
      </c>
      <c r="E2421" s="143" t="s">
        <v>3017</v>
      </c>
      <c r="F2421" s="52">
        <v>5</v>
      </c>
      <c r="G2421" s="52">
        <v>9</v>
      </c>
      <c r="H2421" s="145">
        <v>8155.6</v>
      </c>
      <c r="I2421" s="145">
        <v>8431.1</v>
      </c>
      <c r="J2421" s="145">
        <v>7625.1</v>
      </c>
      <c r="K2421" s="3">
        <v>124</v>
      </c>
      <c r="L2421" s="10">
        <f t="shared" si="719"/>
        <v>8068502.7799999993</v>
      </c>
      <c r="M2421" s="145"/>
      <c r="N2421" s="1"/>
      <c r="O2421" s="145"/>
      <c r="P2421" s="145">
        <f t="shared" si="720"/>
        <v>8068502.7799999993</v>
      </c>
      <c r="Q2421" s="145"/>
      <c r="R2421" s="3"/>
      <c r="S2421" s="145"/>
      <c r="T2421" s="145">
        <v>2274.7399999999998</v>
      </c>
      <c r="U2421" s="145">
        <f>T2421*3547</f>
        <v>8068502.7799999993</v>
      </c>
      <c r="V2421" s="145"/>
      <c r="W2421" s="145"/>
      <c r="X2421" s="145"/>
      <c r="Y2421" s="145"/>
      <c r="Z2421" s="145"/>
      <c r="AA2421" s="145"/>
      <c r="AB2421" s="43"/>
      <c r="AC2421" s="43"/>
      <c r="AD2421" s="145"/>
      <c r="AE2421" s="18"/>
      <c r="AF2421" s="35">
        <v>2025</v>
      </c>
      <c r="AG2421" s="259"/>
      <c r="AH2421" s="29">
        <v>2312</v>
      </c>
      <c r="AI2421" s="29" t="s">
        <v>155</v>
      </c>
      <c r="AJ2421" s="29" t="str">
        <f t="shared" si="721"/>
        <v>2312.</v>
      </c>
      <c r="AL2421" s="29"/>
    </row>
    <row r="2422" spans="1:38" ht="22.5" customHeight="1" x14ac:dyDescent="0.25">
      <c r="A2422" s="143" t="str">
        <f t="shared" si="722"/>
        <v>2313.</v>
      </c>
      <c r="B2422" s="247" t="s">
        <v>1079</v>
      </c>
      <c r="C2422" s="52">
        <v>1998</v>
      </c>
      <c r="D2422" s="220" t="s">
        <v>3015</v>
      </c>
      <c r="E2422" s="143" t="s">
        <v>3017</v>
      </c>
      <c r="F2422" s="52">
        <v>5</v>
      </c>
      <c r="G2422" s="52">
        <v>2</v>
      </c>
      <c r="H2422" s="10">
        <v>3619.1</v>
      </c>
      <c r="I2422" s="145">
        <v>3542.6</v>
      </c>
      <c r="J2422" s="10">
        <v>2814.4</v>
      </c>
      <c r="K2422" s="63">
        <v>153</v>
      </c>
      <c r="L2422" s="10">
        <f t="shared" si="719"/>
        <v>1343316</v>
      </c>
      <c r="M2422" s="145"/>
      <c r="N2422" s="1"/>
      <c r="O2422" s="145"/>
      <c r="P2422" s="145">
        <f t="shared" si="720"/>
        <v>1343316</v>
      </c>
      <c r="Q2422" s="145">
        <v>1343316</v>
      </c>
      <c r="R2422" s="3"/>
      <c r="S2422" s="145"/>
      <c r="T2422" s="145"/>
      <c r="U2422" s="145"/>
      <c r="V2422" s="145"/>
      <c r="W2422" s="145"/>
      <c r="X2422" s="145"/>
      <c r="Y2422" s="145"/>
      <c r="Z2422" s="145"/>
      <c r="AA2422" s="145"/>
      <c r="AB2422" s="145"/>
      <c r="AC2422" s="145"/>
      <c r="AD2422" s="145"/>
      <c r="AE2422" s="145"/>
      <c r="AF2422" s="35">
        <v>2025</v>
      </c>
      <c r="AG2422" s="255"/>
      <c r="AH2422" s="29">
        <v>2313</v>
      </c>
      <c r="AI2422" s="29" t="s">
        <v>155</v>
      </c>
      <c r="AJ2422" s="29" t="str">
        <f t="shared" si="721"/>
        <v>2313.</v>
      </c>
    </row>
    <row r="2423" spans="1:38" ht="22.5" customHeight="1" x14ac:dyDescent="0.25">
      <c r="A2423" s="143" t="str">
        <f t="shared" si="722"/>
        <v>2314.</v>
      </c>
      <c r="B2423" s="76" t="s">
        <v>1109</v>
      </c>
      <c r="C2423" s="52">
        <v>1832</v>
      </c>
      <c r="D2423" s="220" t="s">
        <v>3015</v>
      </c>
      <c r="E2423" s="143" t="s">
        <v>3017</v>
      </c>
      <c r="F2423" s="52">
        <v>2</v>
      </c>
      <c r="G2423" s="52">
        <v>1</v>
      </c>
      <c r="H2423" s="145">
        <v>705.7</v>
      </c>
      <c r="I2423" s="145">
        <v>443.8</v>
      </c>
      <c r="J2423" s="145">
        <v>443.8</v>
      </c>
      <c r="K2423" s="3">
        <v>35</v>
      </c>
      <c r="L2423" s="10">
        <f t="shared" si="719"/>
        <v>345049.68000000005</v>
      </c>
      <c r="M2423" s="145"/>
      <c r="N2423" s="1"/>
      <c r="O2423" s="145"/>
      <c r="P2423" s="145">
        <f t="shared" si="720"/>
        <v>345049.68000000005</v>
      </c>
      <c r="Q2423" s="145">
        <v>345049.68000000005</v>
      </c>
      <c r="R2423" s="3"/>
      <c r="S2423" s="145"/>
      <c r="T2423" s="145"/>
      <c r="U2423" s="145"/>
      <c r="V2423" s="145"/>
      <c r="W2423" s="145"/>
      <c r="X2423" s="145"/>
      <c r="Y2423" s="145"/>
      <c r="Z2423" s="145"/>
      <c r="AA2423" s="145"/>
      <c r="AB2423" s="145"/>
      <c r="AC2423" s="145"/>
      <c r="AD2423" s="145"/>
      <c r="AE2423" s="18"/>
      <c r="AF2423" s="35">
        <v>2025</v>
      </c>
      <c r="AG2423" s="256"/>
      <c r="AH2423" s="29">
        <v>2314</v>
      </c>
      <c r="AI2423" s="29" t="s">
        <v>155</v>
      </c>
      <c r="AJ2423" s="29" t="str">
        <f t="shared" si="721"/>
        <v>2314.</v>
      </c>
      <c r="AL2423" s="29"/>
    </row>
    <row r="2424" spans="1:38" ht="22.5" customHeight="1" x14ac:dyDescent="0.25">
      <c r="A2424" s="143" t="str">
        <f t="shared" si="722"/>
        <v>2315.</v>
      </c>
      <c r="B2424" s="73" t="s">
        <v>1048</v>
      </c>
      <c r="C2424" s="52">
        <v>1840</v>
      </c>
      <c r="D2424" s="220" t="s">
        <v>3015</v>
      </c>
      <c r="E2424" s="143" t="s">
        <v>3017</v>
      </c>
      <c r="F2424" s="52">
        <v>2</v>
      </c>
      <c r="G2424" s="52">
        <v>1</v>
      </c>
      <c r="H2424" s="10">
        <v>392.9</v>
      </c>
      <c r="I2424" s="10">
        <v>256.3</v>
      </c>
      <c r="J2424" s="10">
        <v>256.3</v>
      </c>
      <c r="K2424" s="63">
        <v>24</v>
      </c>
      <c r="L2424" s="10">
        <f t="shared" si="719"/>
        <v>192137.40000000002</v>
      </c>
      <c r="M2424" s="145"/>
      <c r="N2424" s="1"/>
      <c r="O2424" s="145"/>
      <c r="P2424" s="145">
        <f t="shared" si="720"/>
        <v>192137.40000000002</v>
      </c>
      <c r="Q2424" s="145">
        <v>192137.40000000002</v>
      </c>
      <c r="R2424" s="3"/>
      <c r="S2424" s="145"/>
      <c r="T2424" s="145"/>
      <c r="U2424" s="145"/>
      <c r="V2424" s="145"/>
      <c r="W2424" s="145"/>
      <c r="X2424" s="145"/>
      <c r="Y2424" s="145"/>
      <c r="Z2424" s="145"/>
      <c r="AA2424" s="145"/>
      <c r="AB2424" s="145"/>
      <c r="AC2424" s="145"/>
      <c r="AD2424" s="145"/>
      <c r="AE2424" s="18"/>
      <c r="AF2424" s="35">
        <v>2025</v>
      </c>
      <c r="AG2424" s="255"/>
      <c r="AH2424" s="29">
        <v>2315</v>
      </c>
      <c r="AI2424" s="29" t="s">
        <v>155</v>
      </c>
      <c r="AJ2424" s="29" t="str">
        <f t="shared" si="721"/>
        <v>2315.</v>
      </c>
      <c r="AL2424" s="29"/>
    </row>
    <row r="2425" spans="1:38" ht="22.5" customHeight="1" x14ac:dyDescent="0.25">
      <c r="A2425" s="143" t="str">
        <f t="shared" si="722"/>
        <v>2316.</v>
      </c>
      <c r="B2425" s="247" t="s">
        <v>1047</v>
      </c>
      <c r="C2425" s="52">
        <v>1846</v>
      </c>
      <c r="D2425" s="220" t="s">
        <v>3015</v>
      </c>
      <c r="E2425" s="143" t="s">
        <v>3017</v>
      </c>
      <c r="F2425" s="52">
        <v>2</v>
      </c>
      <c r="G2425" s="52">
        <v>1</v>
      </c>
      <c r="H2425" s="10">
        <v>392.5</v>
      </c>
      <c r="I2425" s="10">
        <v>336.6</v>
      </c>
      <c r="J2425" s="10">
        <v>336.6</v>
      </c>
      <c r="K2425" s="63">
        <v>10</v>
      </c>
      <c r="L2425" s="10">
        <f t="shared" si="719"/>
        <v>632947.46000000008</v>
      </c>
      <c r="M2425" s="145"/>
      <c r="N2425" s="1"/>
      <c r="O2425" s="145"/>
      <c r="P2425" s="145">
        <f t="shared" si="720"/>
        <v>632947.46000000008</v>
      </c>
      <c r="Q2425" s="145">
        <v>632947.46000000008</v>
      </c>
      <c r="R2425" s="3"/>
      <c r="S2425" s="145"/>
      <c r="T2425" s="145"/>
      <c r="U2425" s="145"/>
      <c r="V2425" s="145"/>
      <c r="W2425" s="145"/>
      <c r="X2425" s="145"/>
      <c r="Y2425" s="145"/>
      <c r="Z2425" s="145"/>
      <c r="AA2425" s="145"/>
      <c r="AB2425" s="145"/>
      <c r="AC2425" s="145"/>
      <c r="AD2425" s="145"/>
      <c r="AE2425" s="18"/>
      <c r="AF2425" s="35">
        <v>2025</v>
      </c>
      <c r="AG2425" s="255"/>
      <c r="AH2425" s="29">
        <v>2316</v>
      </c>
      <c r="AI2425" s="29" t="s">
        <v>155</v>
      </c>
      <c r="AJ2425" s="29" t="str">
        <f t="shared" si="721"/>
        <v>2316.</v>
      </c>
      <c r="AL2425" s="29"/>
    </row>
    <row r="2426" spans="1:38" ht="22.5" customHeight="1" x14ac:dyDescent="0.25">
      <c r="A2426" s="143" t="str">
        <f t="shared" si="722"/>
        <v>2317.</v>
      </c>
      <c r="B2426" s="247" t="s">
        <v>989</v>
      </c>
      <c r="C2426" s="52">
        <v>1848</v>
      </c>
      <c r="D2426" s="220" t="s">
        <v>3015</v>
      </c>
      <c r="E2426" s="143" t="s">
        <v>3017</v>
      </c>
      <c r="F2426" s="52">
        <v>3</v>
      </c>
      <c r="G2426" s="52">
        <v>2</v>
      </c>
      <c r="H2426" s="10">
        <v>1151</v>
      </c>
      <c r="I2426" s="10">
        <v>721.3</v>
      </c>
      <c r="J2426" s="10">
        <v>721.3</v>
      </c>
      <c r="K2426" s="63">
        <v>12</v>
      </c>
      <c r="L2426" s="10">
        <f t="shared" si="719"/>
        <v>1856080.05</v>
      </c>
      <c r="M2426" s="145"/>
      <c r="N2426" s="1"/>
      <c r="O2426" s="145"/>
      <c r="P2426" s="145">
        <f t="shared" si="720"/>
        <v>1856080.05</v>
      </c>
      <c r="Q2426" s="145">
        <v>1856080.05</v>
      </c>
      <c r="R2426" s="3"/>
      <c r="S2426" s="145"/>
      <c r="T2426" s="145"/>
      <c r="U2426" s="145"/>
      <c r="V2426" s="145"/>
      <c r="W2426" s="145"/>
      <c r="X2426" s="145"/>
      <c r="Y2426" s="145"/>
      <c r="Z2426" s="145"/>
      <c r="AA2426" s="145"/>
      <c r="AB2426" s="145"/>
      <c r="AC2426" s="145"/>
      <c r="AD2426" s="145"/>
      <c r="AE2426" s="3"/>
      <c r="AF2426" s="35">
        <v>2025</v>
      </c>
      <c r="AG2426" s="255"/>
      <c r="AH2426" s="29">
        <v>2317</v>
      </c>
      <c r="AI2426" s="29" t="s">
        <v>155</v>
      </c>
      <c r="AJ2426" s="29" t="str">
        <f t="shared" si="721"/>
        <v>2317.</v>
      </c>
      <c r="AL2426" s="29"/>
    </row>
    <row r="2427" spans="1:38" ht="22.5" customHeight="1" x14ac:dyDescent="0.25">
      <c r="A2427" s="143" t="str">
        <f t="shared" si="722"/>
        <v>2318.</v>
      </c>
      <c r="B2427" s="76" t="s">
        <v>835</v>
      </c>
      <c r="C2427" s="52">
        <v>1850</v>
      </c>
      <c r="D2427" s="220" t="s">
        <v>3015</v>
      </c>
      <c r="E2427" s="143" t="s">
        <v>3017</v>
      </c>
      <c r="F2427" s="52">
        <v>2</v>
      </c>
      <c r="G2427" s="52">
        <v>3</v>
      </c>
      <c r="H2427" s="145">
        <v>1631.8</v>
      </c>
      <c r="I2427" s="145">
        <v>1173.2</v>
      </c>
      <c r="J2427" s="145">
        <v>1173.2</v>
      </c>
      <c r="K2427" s="3">
        <v>43</v>
      </c>
      <c r="L2427" s="10">
        <f t="shared" si="719"/>
        <v>1970391.7999999998</v>
      </c>
      <c r="M2427" s="145"/>
      <c r="N2427" s="1"/>
      <c r="O2427" s="145"/>
      <c r="P2427" s="145">
        <f t="shared" si="720"/>
        <v>1970391.7999999998</v>
      </c>
      <c r="Q2427" s="145">
        <f>567027.2+605724.6+797640</f>
        <v>1970391.7999999998</v>
      </c>
      <c r="R2427" s="3"/>
      <c r="S2427" s="145"/>
      <c r="T2427" s="145"/>
      <c r="U2427" s="145"/>
      <c r="V2427" s="145"/>
      <c r="W2427" s="145"/>
      <c r="X2427" s="145"/>
      <c r="Y2427" s="145"/>
      <c r="Z2427" s="145"/>
      <c r="AA2427" s="145"/>
      <c r="AB2427" s="145"/>
      <c r="AC2427" s="145"/>
      <c r="AD2427" s="145"/>
      <c r="AE2427" s="18"/>
      <c r="AF2427" s="35">
        <v>2025</v>
      </c>
      <c r="AG2427" s="256"/>
      <c r="AH2427" s="29">
        <v>2318</v>
      </c>
      <c r="AI2427" s="29" t="s">
        <v>155</v>
      </c>
      <c r="AJ2427" s="29" t="str">
        <f t="shared" si="721"/>
        <v>2318.</v>
      </c>
      <c r="AL2427" s="29"/>
    </row>
    <row r="2428" spans="1:38" ht="22.5" customHeight="1" x14ac:dyDescent="0.25">
      <c r="A2428" s="143" t="str">
        <f t="shared" si="722"/>
        <v>2319.</v>
      </c>
      <c r="B2428" s="247" t="s">
        <v>1000</v>
      </c>
      <c r="C2428" s="52">
        <v>1856</v>
      </c>
      <c r="D2428" s="143" t="s">
        <v>3015</v>
      </c>
      <c r="E2428" s="143" t="s">
        <v>3017</v>
      </c>
      <c r="F2428" s="52">
        <v>2</v>
      </c>
      <c r="G2428" s="52">
        <v>1</v>
      </c>
      <c r="H2428" s="8">
        <v>584.70000000000005</v>
      </c>
      <c r="I2428" s="8">
        <v>359.9</v>
      </c>
      <c r="J2428" s="8">
        <v>359.9</v>
      </c>
      <c r="K2428" s="142">
        <v>19</v>
      </c>
      <c r="L2428" s="10">
        <f t="shared" si="719"/>
        <v>217056.45</v>
      </c>
      <c r="M2428" s="145"/>
      <c r="N2428" s="1"/>
      <c r="O2428" s="145"/>
      <c r="P2428" s="145">
        <f t="shared" si="720"/>
        <v>217056.45</v>
      </c>
      <c r="Q2428" s="145">
        <v>217056.45</v>
      </c>
      <c r="R2428" s="35"/>
      <c r="S2428" s="43"/>
      <c r="T2428" s="145"/>
      <c r="U2428" s="145"/>
      <c r="V2428" s="145"/>
      <c r="W2428" s="145"/>
      <c r="X2428" s="8"/>
      <c r="Y2428" s="8"/>
      <c r="Z2428" s="43"/>
      <c r="AA2428" s="43"/>
      <c r="AB2428" s="43"/>
      <c r="AC2428" s="43"/>
      <c r="AD2428" s="145"/>
      <c r="AE2428" s="145"/>
      <c r="AF2428" s="35">
        <v>2025</v>
      </c>
      <c r="AG2428" s="253"/>
      <c r="AH2428" s="29">
        <v>2319</v>
      </c>
      <c r="AI2428" s="29" t="s">
        <v>155</v>
      </c>
      <c r="AJ2428" s="29" t="str">
        <f t="shared" si="721"/>
        <v>2319.</v>
      </c>
      <c r="AL2428" s="29"/>
    </row>
    <row r="2429" spans="1:38" ht="22.5" customHeight="1" x14ac:dyDescent="0.25">
      <c r="A2429" s="143" t="str">
        <f t="shared" si="722"/>
        <v>2320.</v>
      </c>
      <c r="B2429" s="73" t="s">
        <v>1036</v>
      </c>
      <c r="C2429" s="52">
        <v>1917</v>
      </c>
      <c r="D2429" s="220" t="s">
        <v>3015</v>
      </c>
      <c r="E2429" s="143" t="s">
        <v>3017</v>
      </c>
      <c r="F2429" s="52">
        <v>2</v>
      </c>
      <c r="G2429" s="52">
        <v>1</v>
      </c>
      <c r="H2429" s="10">
        <v>289.5</v>
      </c>
      <c r="I2429" s="10">
        <v>190.9</v>
      </c>
      <c r="J2429" s="10">
        <v>190.9</v>
      </c>
      <c r="K2429" s="63">
        <v>13</v>
      </c>
      <c r="L2429" s="10">
        <f t="shared" ref="L2429:L2481" si="723">Q2429+S2429+U2429+W2429+Y2429+AA2429+AD2429+AE2429</f>
        <v>466852.56</v>
      </c>
      <c r="M2429" s="145"/>
      <c r="N2429" s="1"/>
      <c r="O2429" s="145"/>
      <c r="P2429" s="145">
        <f t="shared" ref="P2429:P2481" si="724">L2429</f>
        <v>466852.56</v>
      </c>
      <c r="Q2429" s="145">
        <v>466852.56</v>
      </c>
      <c r="R2429" s="3"/>
      <c r="S2429" s="145"/>
      <c r="T2429" s="145"/>
      <c r="U2429" s="145"/>
      <c r="V2429" s="145"/>
      <c r="W2429" s="145"/>
      <c r="X2429" s="145"/>
      <c r="Y2429" s="145"/>
      <c r="Z2429" s="145"/>
      <c r="AA2429" s="145"/>
      <c r="AB2429" s="145"/>
      <c r="AC2429" s="145"/>
      <c r="AD2429" s="145"/>
      <c r="AE2429" s="18"/>
      <c r="AF2429" s="35">
        <v>2025</v>
      </c>
      <c r="AG2429" s="255"/>
      <c r="AH2429" s="29">
        <v>2320</v>
      </c>
      <c r="AI2429" s="29" t="s">
        <v>155</v>
      </c>
      <c r="AJ2429" s="29" t="str">
        <f t="shared" si="721"/>
        <v>2320.</v>
      </c>
      <c r="AL2429" s="29"/>
    </row>
    <row r="2430" spans="1:38" ht="22.5" customHeight="1" x14ac:dyDescent="0.25">
      <c r="A2430" s="143" t="str">
        <f t="shared" si="722"/>
        <v>2321.</v>
      </c>
      <c r="B2430" s="247" t="s">
        <v>1051</v>
      </c>
      <c r="C2430" s="52">
        <v>1917</v>
      </c>
      <c r="D2430" s="220" t="s">
        <v>3015</v>
      </c>
      <c r="E2430" s="143" t="s">
        <v>3017</v>
      </c>
      <c r="F2430" s="52">
        <v>2</v>
      </c>
      <c r="G2430" s="52">
        <v>1</v>
      </c>
      <c r="H2430" s="145">
        <v>289.5</v>
      </c>
      <c r="I2430" s="145">
        <v>275.60000000000002</v>
      </c>
      <c r="J2430" s="145">
        <v>275.60000000000002</v>
      </c>
      <c r="K2430" s="3">
        <v>18</v>
      </c>
      <c r="L2430" s="10">
        <f t="shared" si="723"/>
        <v>141557.64000000001</v>
      </c>
      <c r="M2430" s="145"/>
      <c r="N2430" s="1"/>
      <c r="O2430" s="145"/>
      <c r="P2430" s="145">
        <f t="shared" si="724"/>
        <v>141557.64000000001</v>
      </c>
      <c r="Q2430" s="145">
        <v>141557.64000000001</v>
      </c>
      <c r="R2430" s="3"/>
      <c r="S2430" s="145"/>
      <c r="T2430" s="145"/>
      <c r="U2430" s="145"/>
      <c r="V2430" s="145"/>
      <c r="W2430" s="145"/>
      <c r="X2430" s="145"/>
      <c r="Y2430" s="145"/>
      <c r="Z2430" s="145"/>
      <c r="AA2430" s="145"/>
      <c r="AB2430" s="145"/>
      <c r="AC2430" s="145"/>
      <c r="AD2430" s="145"/>
      <c r="AE2430" s="18"/>
      <c r="AF2430" s="35">
        <v>2025</v>
      </c>
      <c r="AG2430" s="255"/>
      <c r="AH2430" s="29">
        <v>2321</v>
      </c>
      <c r="AI2430" s="29" t="s">
        <v>155</v>
      </c>
      <c r="AJ2430" s="29" t="str">
        <f t="shared" si="721"/>
        <v>2321.</v>
      </c>
      <c r="AL2430" s="29"/>
    </row>
    <row r="2431" spans="1:38" ht="23.25" customHeight="1" x14ac:dyDescent="0.25">
      <c r="A2431" s="143" t="str">
        <f t="shared" si="722"/>
        <v>2322.</v>
      </c>
      <c r="B2431" s="71" t="s">
        <v>1850</v>
      </c>
      <c r="C2431" s="52">
        <v>1930</v>
      </c>
      <c r="D2431" s="220" t="s">
        <v>3015</v>
      </c>
      <c r="E2431" s="143" t="s">
        <v>3017</v>
      </c>
      <c r="F2431" s="52">
        <v>3</v>
      </c>
      <c r="G2431" s="52">
        <v>3</v>
      </c>
      <c r="H2431" s="145">
        <v>1752.4</v>
      </c>
      <c r="I2431" s="145">
        <v>1749.8</v>
      </c>
      <c r="J2431" s="145">
        <v>1613.5</v>
      </c>
      <c r="K2431" s="3">
        <v>84</v>
      </c>
      <c r="L2431" s="10">
        <f t="shared" si="723"/>
        <v>3682787.42</v>
      </c>
      <c r="M2431" s="145"/>
      <c r="N2431" s="1"/>
      <c r="O2431" s="145"/>
      <c r="P2431" s="145">
        <f t="shared" si="724"/>
        <v>3682787.42</v>
      </c>
      <c r="Q2431" s="145">
        <f>2825887.46+856899.96</f>
        <v>3682787.42</v>
      </c>
      <c r="R2431" s="3"/>
      <c r="S2431" s="145"/>
      <c r="T2431" s="145"/>
      <c r="U2431" s="145"/>
      <c r="V2431" s="145"/>
      <c r="W2431" s="145"/>
      <c r="X2431" s="145"/>
      <c r="Y2431" s="145"/>
      <c r="Z2431" s="145"/>
      <c r="AA2431" s="145"/>
      <c r="AB2431" s="43"/>
      <c r="AC2431" s="43"/>
      <c r="AD2431" s="145"/>
      <c r="AE2431" s="18"/>
      <c r="AF2431" s="35">
        <v>2025</v>
      </c>
      <c r="AG2431" s="255"/>
      <c r="AH2431" s="29">
        <v>2322</v>
      </c>
      <c r="AI2431" s="29" t="s">
        <v>155</v>
      </c>
      <c r="AJ2431" s="29" t="str">
        <f t="shared" si="721"/>
        <v>2322.</v>
      </c>
    </row>
    <row r="2432" spans="1:38" ht="22.5" customHeight="1" x14ac:dyDescent="0.25">
      <c r="A2432" s="143" t="str">
        <f t="shared" si="722"/>
        <v>2323.</v>
      </c>
      <c r="B2432" s="73" t="s">
        <v>1040</v>
      </c>
      <c r="C2432" s="52">
        <v>1945</v>
      </c>
      <c r="D2432" s="220" t="s">
        <v>3015</v>
      </c>
      <c r="E2432" s="143" t="s">
        <v>3017</v>
      </c>
      <c r="F2432" s="52">
        <v>3</v>
      </c>
      <c r="G2432" s="52">
        <v>1</v>
      </c>
      <c r="H2432" s="10">
        <v>615.4</v>
      </c>
      <c r="I2432" s="145">
        <v>389.7</v>
      </c>
      <c r="J2432" s="10">
        <v>389.7</v>
      </c>
      <c r="K2432" s="63">
        <v>37</v>
      </c>
      <c r="L2432" s="10">
        <f t="shared" si="723"/>
        <v>300288</v>
      </c>
      <c r="M2432" s="145"/>
      <c r="N2432" s="1"/>
      <c r="O2432" s="145"/>
      <c r="P2432" s="145">
        <f t="shared" si="724"/>
        <v>300288</v>
      </c>
      <c r="Q2432" s="145">
        <v>300288</v>
      </c>
      <c r="R2432" s="3"/>
      <c r="S2432" s="145"/>
      <c r="T2432" s="145"/>
      <c r="U2432" s="145"/>
      <c r="V2432" s="145"/>
      <c r="W2432" s="145"/>
      <c r="X2432" s="145"/>
      <c r="Y2432" s="145"/>
      <c r="Z2432" s="145"/>
      <c r="AA2432" s="145"/>
      <c r="AB2432" s="145"/>
      <c r="AC2432" s="145"/>
      <c r="AD2432" s="145"/>
      <c r="AE2432" s="18"/>
      <c r="AF2432" s="35">
        <v>2025</v>
      </c>
      <c r="AG2432" s="255"/>
      <c r="AH2432" s="29">
        <v>2323</v>
      </c>
      <c r="AI2432" s="29" t="s">
        <v>155</v>
      </c>
      <c r="AJ2432" s="29" t="str">
        <f t="shared" si="721"/>
        <v>2323.</v>
      </c>
      <c r="AL2432" s="29"/>
    </row>
    <row r="2433" spans="1:38" ht="22.5" customHeight="1" x14ac:dyDescent="0.25">
      <c r="A2433" s="143" t="str">
        <f t="shared" si="722"/>
        <v>2324.</v>
      </c>
      <c r="B2433" s="71" t="s">
        <v>1848</v>
      </c>
      <c r="C2433" s="52">
        <v>1967</v>
      </c>
      <c r="D2433" s="220" t="s">
        <v>3015</v>
      </c>
      <c r="E2433" s="143" t="s">
        <v>3016</v>
      </c>
      <c r="F2433" s="52">
        <v>5</v>
      </c>
      <c r="G2433" s="52">
        <v>5</v>
      </c>
      <c r="H2433" s="10">
        <v>5377.6</v>
      </c>
      <c r="I2433" s="10">
        <v>4970.1000000000004</v>
      </c>
      <c r="J2433" s="10">
        <v>4970.1000000000004</v>
      </c>
      <c r="K2433" s="63">
        <v>222</v>
      </c>
      <c r="L2433" s="10">
        <f t="shared" si="723"/>
        <v>446745</v>
      </c>
      <c r="M2433" s="145"/>
      <c r="N2433" s="1"/>
      <c r="O2433" s="145"/>
      <c r="P2433" s="145">
        <f t="shared" si="724"/>
        <v>446745</v>
      </c>
      <c r="Q2433" s="145">
        <v>446745</v>
      </c>
      <c r="R2433" s="3"/>
      <c r="S2433" s="145"/>
      <c r="T2433" s="145"/>
      <c r="U2433" s="145"/>
      <c r="V2433" s="145"/>
      <c r="W2433" s="145"/>
      <c r="X2433" s="145"/>
      <c r="Y2433" s="145"/>
      <c r="Z2433" s="145"/>
      <c r="AA2433" s="145"/>
      <c r="AB2433" s="43"/>
      <c r="AC2433" s="43"/>
      <c r="AD2433" s="145"/>
      <c r="AE2433" s="18"/>
      <c r="AF2433" s="35">
        <v>2025</v>
      </c>
      <c r="AG2433" s="255"/>
      <c r="AH2433" s="29">
        <v>2324</v>
      </c>
      <c r="AI2433" s="29" t="s">
        <v>155</v>
      </c>
      <c r="AJ2433" s="29" t="str">
        <f t="shared" si="721"/>
        <v>2324.</v>
      </c>
      <c r="AL2433" s="29"/>
    </row>
    <row r="2434" spans="1:38" ht="22.5" customHeight="1" x14ac:dyDescent="0.25">
      <c r="A2434" s="143" t="str">
        <f t="shared" si="722"/>
        <v>2325.</v>
      </c>
      <c r="B2434" s="73" t="s">
        <v>1044</v>
      </c>
      <c r="C2434" s="52">
        <v>1950</v>
      </c>
      <c r="D2434" s="220" t="s">
        <v>3015</v>
      </c>
      <c r="E2434" s="143" t="s">
        <v>3018</v>
      </c>
      <c r="F2434" s="52">
        <v>2</v>
      </c>
      <c r="G2434" s="52">
        <v>1</v>
      </c>
      <c r="H2434" s="10">
        <v>542.4</v>
      </c>
      <c r="I2434" s="10">
        <v>341.3</v>
      </c>
      <c r="J2434" s="10">
        <v>341.3</v>
      </c>
      <c r="K2434" s="63">
        <v>30</v>
      </c>
      <c r="L2434" s="10">
        <f t="shared" si="723"/>
        <v>188470.80999999997</v>
      </c>
      <c r="M2434" s="145"/>
      <c r="N2434" s="1"/>
      <c r="O2434" s="145"/>
      <c r="P2434" s="145">
        <f t="shared" si="724"/>
        <v>188470.80999999997</v>
      </c>
      <c r="Q2434" s="145">
        <v>188470.80999999997</v>
      </c>
      <c r="R2434" s="3"/>
      <c r="S2434" s="145"/>
      <c r="T2434" s="145"/>
      <c r="U2434" s="145"/>
      <c r="V2434" s="145"/>
      <c r="W2434" s="145"/>
      <c r="X2434" s="145"/>
      <c r="Y2434" s="145"/>
      <c r="Z2434" s="145"/>
      <c r="AA2434" s="145"/>
      <c r="AB2434" s="145"/>
      <c r="AC2434" s="145"/>
      <c r="AD2434" s="145"/>
      <c r="AE2434" s="18"/>
      <c r="AF2434" s="35">
        <v>2025</v>
      </c>
      <c r="AG2434" s="255"/>
      <c r="AH2434" s="29">
        <v>2325</v>
      </c>
      <c r="AI2434" s="29" t="s">
        <v>155</v>
      </c>
      <c r="AJ2434" s="29" t="str">
        <f t="shared" si="721"/>
        <v>2325.</v>
      </c>
      <c r="AL2434" s="29"/>
    </row>
    <row r="2435" spans="1:38" ht="22.5" customHeight="1" x14ac:dyDescent="0.25">
      <c r="A2435" s="143" t="str">
        <f t="shared" si="722"/>
        <v>2326.</v>
      </c>
      <c r="B2435" s="247" t="s">
        <v>1081</v>
      </c>
      <c r="C2435" s="52">
        <v>1950</v>
      </c>
      <c r="D2435" s="220" t="s">
        <v>3015</v>
      </c>
      <c r="E2435" s="143" t="s">
        <v>3017</v>
      </c>
      <c r="F2435" s="52">
        <v>2</v>
      </c>
      <c r="G2435" s="52">
        <v>3</v>
      </c>
      <c r="H2435" s="10">
        <v>723.4</v>
      </c>
      <c r="I2435" s="10">
        <v>468</v>
      </c>
      <c r="J2435" s="10">
        <v>468</v>
      </c>
      <c r="K2435" s="63">
        <v>40</v>
      </c>
      <c r="L2435" s="10">
        <f t="shared" si="723"/>
        <v>1166522.25</v>
      </c>
      <c r="M2435" s="145"/>
      <c r="N2435" s="1"/>
      <c r="O2435" s="145"/>
      <c r="P2435" s="145">
        <f t="shared" si="724"/>
        <v>1166522.25</v>
      </c>
      <c r="Q2435" s="145">
        <v>1166522.25</v>
      </c>
      <c r="R2435" s="3"/>
      <c r="S2435" s="145"/>
      <c r="T2435" s="145"/>
      <c r="U2435" s="145"/>
      <c r="V2435" s="145"/>
      <c r="W2435" s="145"/>
      <c r="X2435" s="145"/>
      <c r="Y2435" s="145"/>
      <c r="Z2435" s="145"/>
      <c r="AA2435" s="145"/>
      <c r="AB2435" s="145"/>
      <c r="AC2435" s="145"/>
      <c r="AD2435" s="145"/>
      <c r="AE2435" s="18"/>
      <c r="AF2435" s="35">
        <v>2025</v>
      </c>
      <c r="AG2435" s="255"/>
      <c r="AH2435" s="29">
        <v>2326</v>
      </c>
      <c r="AI2435" s="29" t="s">
        <v>155</v>
      </c>
      <c r="AJ2435" s="29" t="str">
        <f t="shared" si="721"/>
        <v>2326.</v>
      </c>
      <c r="AL2435" s="29"/>
    </row>
    <row r="2436" spans="1:38" ht="22.5" customHeight="1" x14ac:dyDescent="0.25">
      <c r="A2436" s="143" t="str">
        <f t="shared" si="722"/>
        <v>2327.</v>
      </c>
      <c r="B2436" s="73" t="s">
        <v>1025</v>
      </c>
      <c r="C2436" s="52">
        <v>1951</v>
      </c>
      <c r="D2436" s="220" t="s">
        <v>3015</v>
      </c>
      <c r="E2436" s="143" t="s">
        <v>3017</v>
      </c>
      <c r="F2436" s="52">
        <v>4</v>
      </c>
      <c r="G2436" s="52">
        <v>3</v>
      </c>
      <c r="H2436" s="10">
        <v>2071.1999999999998</v>
      </c>
      <c r="I2436" s="10">
        <v>2006.3</v>
      </c>
      <c r="J2436" s="10">
        <v>2006.3</v>
      </c>
      <c r="K2436" s="63">
        <v>68</v>
      </c>
      <c r="L2436" s="10">
        <f t="shared" si="723"/>
        <v>7214557</v>
      </c>
      <c r="M2436" s="145"/>
      <c r="N2436" s="1"/>
      <c r="O2436" s="145"/>
      <c r="P2436" s="145">
        <f t="shared" si="724"/>
        <v>7214557</v>
      </c>
      <c r="Q2436" s="145"/>
      <c r="R2436" s="3"/>
      <c r="S2436" s="145"/>
      <c r="T2436" s="145">
        <v>959</v>
      </c>
      <c r="U2436" s="145">
        <f>T2436*7523</f>
        <v>7214557</v>
      </c>
      <c r="V2436" s="145"/>
      <c r="W2436" s="145"/>
      <c r="X2436" s="145"/>
      <c r="Y2436" s="145"/>
      <c r="Z2436" s="145"/>
      <c r="AA2436" s="145"/>
      <c r="AB2436" s="145"/>
      <c r="AC2436" s="145"/>
      <c r="AD2436" s="145"/>
      <c r="AE2436" s="18"/>
      <c r="AF2436" s="35">
        <v>2025</v>
      </c>
      <c r="AG2436" s="259"/>
      <c r="AH2436" s="29">
        <v>2327</v>
      </c>
      <c r="AI2436" s="29" t="s">
        <v>155</v>
      </c>
      <c r="AJ2436" s="29" t="str">
        <f t="shared" si="721"/>
        <v>2327.</v>
      </c>
      <c r="AL2436" s="29"/>
    </row>
    <row r="2437" spans="1:38" ht="22.5" customHeight="1" x14ac:dyDescent="0.25">
      <c r="A2437" s="143" t="str">
        <f t="shared" si="722"/>
        <v>2328.</v>
      </c>
      <c r="B2437" s="76" t="s">
        <v>1108</v>
      </c>
      <c r="C2437" s="52">
        <v>1952</v>
      </c>
      <c r="D2437" s="220" t="s">
        <v>3015</v>
      </c>
      <c r="E2437" s="143" t="s">
        <v>3017</v>
      </c>
      <c r="F2437" s="52">
        <v>2</v>
      </c>
      <c r="G2437" s="52">
        <v>2</v>
      </c>
      <c r="H2437" s="8">
        <v>868.2</v>
      </c>
      <c r="I2437" s="145">
        <v>734.7</v>
      </c>
      <c r="J2437" s="145">
        <v>546.6</v>
      </c>
      <c r="K2437" s="3">
        <v>31</v>
      </c>
      <c r="L2437" s="10">
        <f t="shared" si="723"/>
        <v>322272.59999999998</v>
      </c>
      <c r="M2437" s="145"/>
      <c r="N2437" s="1"/>
      <c r="O2437" s="145"/>
      <c r="P2437" s="145">
        <f t="shared" si="724"/>
        <v>322272.59999999998</v>
      </c>
      <c r="Q2437" s="145">
        <v>322272.59999999998</v>
      </c>
      <c r="R2437" s="3"/>
      <c r="S2437" s="145"/>
      <c r="T2437" s="145"/>
      <c r="U2437" s="145"/>
      <c r="V2437" s="145"/>
      <c r="W2437" s="145"/>
      <c r="X2437" s="145"/>
      <c r="Y2437" s="145"/>
      <c r="Z2437" s="145"/>
      <c r="AA2437" s="145"/>
      <c r="AB2437" s="145"/>
      <c r="AC2437" s="145"/>
      <c r="AD2437" s="145"/>
      <c r="AE2437" s="18"/>
      <c r="AF2437" s="35">
        <v>2025</v>
      </c>
      <c r="AG2437" s="256"/>
      <c r="AH2437" s="29">
        <v>2328</v>
      </c>
      <c r="AI2437" s="29" t="s">
        <v>155</v>
      </c>
      <c r="AJ2437" s="29" t="str">
        <f t="shared" si="721"/>
        <v>2328.</v>
      </c>
      <c r="AL2437" s="29"/>
    </row>
    <row r="2438" spans="1:38" ht="22.5" customHeight="1" x14ac:dyDescent="0.25">
      <c r="A2438" s="143" t="str">
        <f t="shared" si="722"/>
        <v>2329.</v>
      </c>
      <c r="B2438" s="76" t="s">
        <v>996</v>
      </c>
      <c r="C2438" s="52">
        <v>1952</v>
      </c>
      <c r="D2438" s="220" t="s">
        <v>3015</v>
      </c>
      <c r="E2438" s="143" t="s">
        <v>3017</v>
      </c>
      <c r="F2438" s="52">
        <v>3</v>
      </c>
      <c r="G2438" s="52">
        <v>3</v>
      </c>
      <c r="H2438" s="145">
        <v>1712.3</v>
      </c>
      <c r="I2438" s="145">
        <v>1363.8</v>
      </c>
      <c r="J2438" s="145">
        <v>1363.8</v>
      </c>
      <c r="K2438" s="3">
        <v>54</v>
      </c>
      <c r="L2438" s="10">
        <f t="shared" si="723"/>
        <v>4662188</v>
      </c>
      <c r="M2438" s="145"/>
      <c r="N2438" s="1"/>
      <c r="O2438" s="145"/>
      <c r="P2438" s="145">
        <f t="shared" si="724"/>
        <v>4662188</v>
      </c>
      <c r="Q2438" s="145"/>
      <c r="R2438" s="3"/>
      <c r="S2438" s="145"/>
      <c r="T2438" s="145"/>
      <c r="U2438" s="145"/>
      <c r="V2438" s="145"/>
      <c r="W2438" s="145"/>
      <c r="X2438" s="145">
        <v>1481</v>
      </c>
      <c r="Y2438" s="145">
        <f>X2438*3148</f>
        <v>4662188</v>
      </c>
      <c r="Z2438" s="145"/>
      <c r="AA2438" s="145"/>
      <c r="AB2438" s="145"/>
      <c r="AC2438" s="145"/>
      <c r="AD2438" s="145"/>
      <c r="AE2438" s="18"/>
      <c r="AF2438" s="35">
        <v>2025</v>
      </c>
      <c r="AG2438" s="256"/>
      <c r="AH2438" s="29">
        <v>2329</v>
      </c>
      <c r="AI2438" s="29" t="s">
        <v>155</v>
      </c>
      <c r="AJ2438" s="29" t="str">
        <f t="shared" si="721"/>
        <v>2329.</v>
      </c>
      <c r="AL2438" s="29"/>
    </row>
    <row r="2439" spans="1:38" ht="22.5" customHeight="1" x14ac:dyDescent="0.25">
      <c r="A2439" s="143" t="str">
        <f t="shared" si="722"/>
        <v>2330.</v>
      </c>
      <c r="B2439" s="247" t="s">
        <v>1039</v>
      </c>
      <c r="C2439" s="52">
        <v>1952</v>
      </c>
      <c r="D2439" s="220" t="s">
        <v>3015</v>
      </c>
      <c r="E2439" s="143" t="s">
        <v>3017</v>
      </c>
      <c r="F2439" s="52">
        <v>2</v>
      </c>
      <c r="G2439" s="52">
        <v>2</v>
      </c>
      <c r="H2439" s="10">
        <v>655.5</v>
      </c>
      <c r="I2439" s="145">
        <v>430.3</v>
      </c>
      <c r="J2439" s="10">
        <v>430.3</v>
      </c>
      <c r="K2439" s="63">
        <v>30</v>
      </c>
      <c r="L2439" s="10">
        <f t="shared" si="723"/>
        <v>1057037.6900000002</v>
      </c>
      <c r="M2439" s="145"/>
      <c r="N2439" s="1"/>
      <c r="O2439" s="145"/>
      <c r="P2439" s="145">
        <f t="shared" si="724"/>
        <v>1057037.6900000002</v>
      </c>
      <c r="Q2439" s="145">
        <v>1057037.6900000002</v>
      </c>
      <c r="R2439" s="3"/>
      <c r="S2439" s="145"/>
      <c r="T2439" s="145"/>
      <c r="U2439" s="145"/>
      <c r="V2439" s="145"/>
      <c r="W2439" s="145"/>
      <c r="X2439" s="145"/>
      <c r="Y2439" s="145"/>
      <c r="Z2439" s="145"/>
      <c r="AA2439" s="145"/>
      <c r="AB2439" s="145"/>
      <c r="AC2439" s="145"/>
      <c r="AD2439" s="145"/>
      <c r="AE2439" s="18"/>
      <c r="AF2439" s="35">
        <v>2025</v>
      </c>
      <c r="AG2439" s="255"/>
      <c r="AH2439" s="29">
        <v>2330</v>
      </c>
      <c r="AI2439" s="29" t="s">
        <v>155</v>
      </c>
      <c r="AJ2439" s="29" t="str">
        <f t="shared" si="721"/>
        <v>2330.</v>
      </c>
    </row>
    <row r="2440" spans="1:38" ht="22.5" customHeight="1" x14ac:dyDescent="0.25">
      <c r="A2440" s="143" t="str">
        <f t="shared" si="722"/>
        <v>2331.</v>
      </c>
      <c r="B2440" s="76" t="s">
        <v>842</v>
      </c>
      <c r="C2440" s="52">
        <v>1952</v>
      </c>
      <c r="D2440" s="220" t="s">
        <v>3015</v>
      </c>
      <c r="E2440" s="143" t="s">
        <v>3017</v>
      </c>
      <c r="F2440" s="52">
        <v>4</v>
      </c>
      <c r="G2440" s="52">
        <v>4</v>
      </c>
      <c r="H2440" s="145">
        <v>2389.8000000000002</v>
      </c>
      <c r="I2440" s="145">
        <v>1616.7</v>
      </c>
      <c r="J2440" s="145">
        <v>1616.7</v>
      </c>
      <c r="K2440" s="3">
        <v>50</v>
      </c>
      <c r="L2440" s="10">
        <f t="shared" si="723"/>
        <v>2289510</v>
      </c>
      <c r="M2440" s="145"/>
      <c r="N2440" s="1"/>
      <c r="O2440" s="145"/>
      <c r="P2440" s="145">
        <f t="shared" si="724"/>
        <v>2289510</v>
      </c>
      <c r="Q2440" s="145">
        <f>1149540+1139970</f>
        <v>2289510</v>
      </c>
      <c r="R2440" s="3"/>
      <c r="S2440" s="145"/>
      <c r="T2440" s="145"/>
      <c r="U2440" s="145"/>
      <c r="V2440" s="145"/>
      <c r="W2440" s="145"/>
      <c r="X2440" s="145"/>
      <c r="Y2440" s="145"/>
      <c r="Z2440" s="145"/>
      <c r="AA2440" s="145"/>
      <c r="AB2440" s="145"/>
      <c r="AC2440" s="145"/>
      <c r="AD2440" s="145"/>
      <c r="AE2440" s="18"/>
      <c r="AF2440" s="35">
        <v>2025</v>
      </c>
      <c r="AG2440" s="256"/>
      <c r="AH2440" s="29">
        <v>2331</v>
      </c>
      <c r="AI2440" s="29" t="s">
        <v>155</v>
      </c>
      <c r="AJ2440" s="29" t="str">
        <f t="shared" si="721"/>
        <v>2331.</v>
      </c>
      <c r="AL2440" s="29"/>
    </row>
    <row r="2441" spans="1:38" ht="22.5" customHeight="1" x14ac:dyDescent="0.25">
      <c r="A2441" s="143" t="str">
        <f t="shared" si="722"/>
        <v>2332.</v>
      </c>
      <c r="B2441" s="77" t="s">
        <v>1008</v>
      </c>
      <c r="C2441" s="52">
        <v>1952</v>
      </c>
      <c r="D2441" s="220" t="s">
        <v>3015</v>
      </c>
      <c r="E2441" s="143" t="s">
        <v>3017</v>
      </c>
      <c r="F2441" s="52">
        <v>2</v>
      </c>
      <c r="G2441" s="52">
        <v>2</v>
      </c>
      <c r="H2441" s="145">
        <v>865.2</v>
      </c>
      <c r="I2441" s="145">
        <v>865.2</v>
      </c>
      <c r="J2441" s="145">
        <v>865.2</v>
      </c>
      <c r="K2441" s="3">
        <v>40</v>
      </c>
      <c r="L2441" s="10">
        <f t="shared" si="723"/>
        <v>7139769</v>
      </c>
      <c r="M2441" s="145"/>
      <c r="N2441" s="1"/>
      <c r="O2441" s="145"/>
      <c r="P2441" s="145">
        <f t="shared" si="724"/>
        <v>7139769</v>
      </c>
      <c r="Q2441" s="145">
        <v>346500</v>
      </c>
      <c r="R2441" s="3"/>
      <c r="S2441" s="145"/>
      <c r="T2441" s="145">
        <v>903</v>
      </c>
      <c r="U2441" s="145">
        <f>T2441*7523</f>
        <v>6793269</v>
      </c>
      <c r="V2441" s="145"/>
      <c r="W2441" s="145"/>
      <c r="X2441" s="145"/>
      <c r="Y2441" s="145"/>
      <c r="Z2441" s="145"/>
      <c r="AA2441" s="145"/>
      <c r="AB2441" s="145"/>
      <c r="AC2441" s="145"/>
      <c r="AD2441" s="145"/>
      <c r="AE2441" s="18"/>
      <c r="AF2441" s="35">
        <v>2025</v>
      </c>
      <c r="AG2441" s="256"/>
      <c r="AH2441" s="29">
        <v>2332</v>
      </c>
      <c r="AI2441" s="29" t="s">
        <v>155</v>
      </c>
      <c r="AJ2441" s="29" t="str">
        <f t="shared" si="721"/>
        <v>2332.</v>
      </c>
    </row>
    <row r="2442" spans="1:38" ht="22.5" customHeight="1" x14ac:dyDescent="0.25">
      <c r="A2442" s="143" t="str">
        <f t="shared" si="722"/>
        <v>2333.</v>
      </c>
      <c r="B2442" s="76" t="s">
        <v>841</v>
      </c>
      <c r="C2442" s="52">
        <v>1953</v>
      </c>
      <c r="D2442" s="220" t="s">
        <v>3015</v>
      </c>
      <c r="E2442" s="143" t="s">
        <v>3017</v>
      </c>
      <c r="F2442" s="52">
        <v>2</v>
      </c>
      <c r="G2442" s="52">
        <v>2</v>
      </c>
      <c r="H2442" s="145">
        <v>1010.71</v>
      </c>
      <c r="I2442" s="145">
        <v>898.4</v>
      </c>
      <c r="J2442" s="145">
        <v>898.4</v>
      </c>
      <c r="K2442" s="3">
        <v>48</v>
      </c>
      <c r="L2442" s="10">
        <f t="shared" si="723"/>
        <v>3776730</v>
      </c>
      <c r="M2442" s="145"/>
      <c r="N2442" s="1"/>
      <c r="O2442" s="145"/>
      <c r="P2442" s="145">
        <f t="shared" si="724"/>
        <v>3776730</v>
      </c>
      <c r="Q2442" s="145">
        <v>3776730</v>
      </c>
      <c r="R2442" s="3"/>
      <c r="S2442" s="145"/>
      <c r="T2442" s="145"/>
      <c r="U2442" s="145"/>
      <c r="V2442" s="145"/>
      <c r="W2442" s="145"/>
      <c r="X2442" s="145"/>
      <c r="Y2442" s="145"/>
      <c r="Z2442" s="145"/>
      <c r="AA2442" s="145"/>
      <c r="AB2442" s="145"/>
      <c r="AC2442" s="145"/>
      <c r="AD2442" s="145"/>
      <c r="AE2442" s="18"/>
      <c r="AF2442" s="35">
        <v>2025</v>
      </c>
      <c r="AG2442" s="256"/>
      <c r="AH2442" s="29">
        <v>2333</v>
      </c>
      <c r="AI2442" s="29" t="s">
        <v>155</v>
      </c>
      <c r="AJ2442" s="29" t="str">
        <f t="shared" si="721"/>
        <v>2333.</v>
      </c>
    </row>
    <row r="2443" spans="1:38" ht="22.5" customHeight="1" x14ac:dyDescent="0.25">
      <c r="A2443" s="143" t="str">
        <f t="shared" si="722"/>
        <v>2334.</v>
      </c>
      <c r="B2443" s="76" t="s">
        <v>990</v>
      </c>
      <c r="C2443" s="52">
        <v>1953</v>
      </c>
      <c r="D2443" s="220" t="s">
        <v>3015</v>
      </c>
      <c r="E2443" s="143" t="s">
        <v>3017</v>
      </c>
      <c r="F2443" s="52">
        <v>2</v>
      </c>
      <c r="G2443" s="52">
        <v>1</v>
      </c>
      <c r="H2443" s="145">
        <v>507.3</v>
      </c>
      <c r="I2443" s="145">
        <v>326.5</v>
      </c>
      <c r="J2443" s="145">
        <v>326.5</v>
      </c>
      <c r="K2443" s="3">
        <v>26</v>
      </c>
      <c r="L2443" s="10">
        <f t="shared" si="723"/>
        <v>188310.72</v>
      </c>
      <c r="M2443" s="145"/>
      <c r="N2443" s="1"/>
      <c r="O2443" s="145"/>
      <c r="P2443" s="145">
        <f t="shared" si="724"/>
        <v>188310.72</v>
      </c>
      <c r="Q2443" s="145">
        <v>188310.72</v>
      </c>
      <c r="R2443" s="3"/>
      <c r="S2443" s="145"/>
      <c r="T2443" s="145"/>
      <c r="U2443" s="145"/>
      <c r="V2443" s="145"/>
      <c r="W2443" s="145"/>
      <c r="X2443" s="145"/>
      <c r="Y2443" s="145"/>
      <c r="Z2443" s="145"/>
      <c r="AA2443" s="145"/>
      <c r="AB2443" s="145"/>
      <c r="AC2443" s="145"/>
      <c r="AD2443" s="145"/>
      <c r="AE2443" s="18"/>
      <c r="AF2443" s="35">
        <v>2025</v>
      </c>
      <c r="AG2443" s="256"/>
      <c r="AH2443" s="29">
        <v>2334</v>
      </c>
      <c r="AI2443" s="29" t="s">
        <v>155</v>
      </c>
      <c r="AJ2443" s="29" t="str">
        <f t="shared" si="721"/>
        <v>2334.</v>
      </c>
    </row>
    <row r="2444" spans="1:38" ht="22.5" customHeight="1" x14ac:dyDescent="0.25">
      <c r="A2444" s="143" t="str">
        <f t="shared" si="722"/>
        <v>2335.</v>
      </c>
      <c r="B2444" s="247" t="s">
        <v>1058</v>
      </c>
      <c r="C2444" s="52">
        <v>1953</v>
      </c>
      <c r="D2444" s="220" t="s">
        <v>3015</v>
      </c>
      <c r="E2444" s="143" t="s">
        <v>3017</v>
      </c>
      <c r="F2444" s="52">
        <v>3</v>
      </c>
      <c r="G2444" s="52">
        <v>3</v>
      </c>
      <c r="H2444" s="145">
        <v>2015.08</v>
      </c>
      <c r="I2444" s="145">
        <v>1827.1</v>
      </c>
      <c r="J2444" s="145">
        <v>1827.1</v>
      </c>
      <c r="K2444" s="3">
        <v>67</v>
      </c>
      <c r="L2444" s="10">
        <f t="shared" si="723"/>
        <v>1200360</v>
      </c>
      <c r="M2444" s="145"/>
      <c r="N2444" s="1"/>
      <c r="O2444" s="145"/>
      <c r="P2444" s="145">
        <f t="shared" si="724"/>
        <v>1200360</v>
      </c>
      <c r="Q2444" s="145">
        <v>1200360</v>
      </c>
      <c r="R2444" s="3"/>
      <c r="S2444" s="145"/>
      <c r="T2444" s="145"/>
      <c r="U2444" s="145"/>
      <c r="V2444" s="145"/>
      <c r="W2444" s="145"/>
      <c r="X2444" s="145"/>
      <c r="Y2444" s="145"/>
      <c r="Z2444" s="145"/>
      <c r="AA2444" s="145"/>
      <c r="AB2444" s="145"/>
      <c r="AC2444" s="145"/>
      <c r="AD2444" s="145"/>
      <c r="AE2444" s="18"/>
      <c r="AF2444" s="35">
        <v>2025</v>
      </c>
      <c r="AG2444" s="255"/>
      <c r="AH2444" s="29">
        <v>2335</v>
      </c>
      <c r="AI2444" s="29" t="s">
        <v>155</v>
      </c>
      <c r="AJ2444" s="29" t="str">
        <f t="shared" si="721"/>
        <v>2335.</v>
      </c>
      <c r="AL2444" s="29"/>
    </row>
    <row r="2445" spans="1:38" ht="22.5" customHeight="1" x14ac:dyDescent="0.25">
      <c r="A2445" s="143" t="str">
        <f t="shared" si="722"/>
        <v>2336.</v>
      </c>
      <c r="B2445" s="73" t="s">
        <v>1038</v>
      </c>
      <c r="C2445" s="52">
        <v>1953</v>
      </c>
      <c r="D2445" s="220" t="s">
        <v>3015</v>
      </c>
      <c r="E2445" s="143" t="s">
        <v>3017</v>
      </c>
      <c r="F2445" s="52">
        <v>2</v>
      </c>
      <c r="G2445" s="52">
        <v>2</v>
      </c>
      <c r="H2445" s="10">
        <v>386.4</v>
      </c>
      <c r="I2445" s="10">
        <v>262.7</v>
      </c>
      <c r="J2445" s="10">
        <v>262.7</v>
      </c>
      <c r="K2445" s="63">
        <v>21</v>
      </c>
      <c r="L2445" s="10">
        <f t="shared" si="723"/>
        <v>1245231.33</v>
      </c>
      <c r="M2445" s="145"/>
      <c r="N2445" s="1"/>
      <c r="O2445" s="145"/>
      <c r="P2445" s="145">
        <f t="shared" si="724"/>
        <v>1245231.33</v>
      </c>
      <c r="Q2445" s="145">
        <v>623079.23</v>
      </c>
      <c r="R2445" s="3"/>
      <c r="S2445" s="145"/>
      <c r="T2445" s="145">
        <v>82.7</v>
      </c>
      <c r="U2445" s="145">
        <f>T2445*7523</f>
        <v>622152.1</v>
      </c>
      <c r="V2445" s="145"/>
      <c r="W2445" s="145"/>
      <c r="X2445" s="145"/>
      <c r="Y2445" s="145"/>
      <c r="Z2445" s="145"/>
      <c r="AA2445" s="145"/>
      <c r="AB2445" s="145"/>
      <c r="AC2445" s="145"/>
      <c r="AD2445" s="145"/>
      <c r="AE2445" s="18"/>
      <c r="AF2445" s="35">
        <v>2025</v>
      </c>
      <c r="AG2445" s="255"/>
      <c r="AH2445" s="29">
        <v>2336</v>
      </c>
      <c r="AI2445" s="29" t="s">
        <v>155</v>
      </c>
      <c r="AJ2445" s="29" t="str">
        <f t="shared" si="721"/>
        <v>2336.</v>
      </c>
      <c r="AL2445" s="29"/>
    </row>
    <row r="2446" spans="1:38" ht="22.5" customHeight="1" x14ac:dyDescent="0.25">
      <c r="A2446" s="143" t="str">
        <f t="shared" si="722"/>
        <v>2337.</v>
      </c>
      <c r="B2446" s="76" t="s">
        <v>1193</v>
      </c>
      <c r="C2446" s="52">
        <v>1955</v>
      </c>
      <c r="D2446" s="220" t="s">
        <v>3015</v>
      </c>
      <c r="E2446" s="143" t="s">
        <v>3017</v>
      </c>
      <c r="F2446" s="52">
        <v>2</v>
      </c>
      <c r="G2446" s="52">
        <v>1</v>
      </c>
      <c r="H2446" s="145">
        <v>446.1</v>
      </c>
      <c r="I2446" s="145">
        <v>446.1</v>
      </c>
      <c r="J2446" s="145">
        <v>446.1</v>
      </c>
      <c r="K2446" s="3">
        <v>24</v>
      </c>
      <c r="L2446" s="10">
        <f t="shared" si="723"/>
        <v>154903.6</v>
      </c>
      <c r="M2446" s="145"/>
      <c r="N2446" s="1"/>
      <c r="O2446" s="145"/>
      <c r="P2446" s="145">
        <f t="shared" si="724"/>
        <v>154903.6</v>
      </c>
      <c r="Q2446" s="145">
        <v>154903.6</v>
      </c>
      <c r="R2446" s="3"/>
      <c r="S2446" s="145"/>
      <c r="T2446" s="145"/>
      <c r="U2446" s="145"/>
      <c r="V2446" s="145"/>
      <c r="W2446" s="145"/>
      <c r="X2446" s="145"/>
      <c r="Y2446" s="145"/>
      <c r="Z2446" s="145"/>
      <c r="AA2446" s="145"/>
      <c r="AB2446" s="145"/>
      <c r="AC2446" s="145"/>
      <c r="AD2446" s="145"/>
      <c r="AE2446" s="145"/>
      <c r="AF2446" s="35">
        <v>2025</v>
      </c>
      <c r="AG2446" s="256"/>
      <c r="AH2446" s="29">
        <v>2337</v>
      </c>
      <c r="AI2446" s="29" t="s">
        <v>155</v>
      </c>
      <c r="AJ2446" s="29" t="str">
        <f t="shared" si="721"/>
        <v>2337.</v>
      </c>
    </row>
    <row r="2447" spans="1:38" ht="22.5" customHeight="1" x14ac:dyDescent="0.25">
      <c r="A2447" s="143" t="str">
        <f t="shared" si="722"/>
        <v>2338.</v>
      </c>
      <c r="B2447" s="71" t="s">
        <v>1847</v>
      </c>
      <c r="C2447" s="52">
        <v>1966</v>
      </c>
      <c r="D2447" s="220" t="s">
        <v>3015</v>
      </c>
      <c r="E2447" s="143" t="s">
        <v>3017</v>
      </c>
      <c r="F2447" s="52">
        <v>5</v>
      </c>
      <c r="G2447" s="52">
        <v>6</v>
      </c>
      <c r="H2447" s="145">
        <v>5337.4</v>
      </c>
      <c r="I2447" s="145">
        <v>5183.3999999999996</v>
      </c>
      <c r="J2447" s="145">
        <v>4964.3999999999996</v>
      </c>
      <c r="K2447" s="3">
        <v>228</v>
      </c>
      <c r="L2447" s="10">
        <f t="shared" si="723"/>
        <v>189885.24</v>
      </c>
      <c r="M2447" s="145"/>
      <c r="N2447" s="1"/>
      <c r="O2447" s="145"/>
      <c r="P2447" s="145">
        <f t="shared" si="724"/>
        <v>189885.24</v>
      </c>
      <c r="Q2447" s="145">
        <v>189885.24</v>
      </c>
      <c r="R2447" s="3"/>
      <c r="S2447" s="145"/>
      <c r="T2447" s="145"/>
      <c r="U2447" s="145"/>
      <c r="V2447" s="145"/>
      <c r="W2447" s="145"/>
      <c r="X2447" s="145"/>
      <c r="Y2447" s="145"/>
      <c r="Z2447" s="145"/>
      <c r="AA2447" s="145"/>
      <c r="AB2447" s="145"/>
      <c r="AC2447" s="145"/>
      <c r="AD2447" s="145"/>
      <c r="AE2447" s="18"/>
      <c r="AF2447" s="35">
        <v>2025</v>
      </c>
      <c r="AG2447" s="255"/>
      <c r="AH2447" s="29">
        <v>2338</v>
      </c>
      <c r="AI2447" s="29" t="s">
        <v>155</v>
      </c>
      <c r="AJ2447" s="29" t="str">
        <f t="shared" si="721"/>
        <v>2338.</v>
      </c>
      <c r="AL2447" s="29"/>
    </row>
    <row r="2448" spans="1:38" ht="22.5" customHeight="1" x14ac:dyDescent="0.25">
      <c r="A2448" s="143" t="str">
        <f t="shared" si="722"/>
        <v>2339.</v>
      </c>
      <c r="B2448" s="73" t="s">
        <v>1050</v>
      </c>
      <c r="C2448" s="52">
        <v>1956</v>
      </c>
      <c r="D2448" s="220" t="s">
        <v>3015</v>
      </c>
      <c r="E2448" s="143" t="s">
        <v>3017</v>
      </c>
      <c r="F2448" s="52">
        <v>4</v>
      </c>
      <c r="G2448" s="52">
        <v>3</v>
      </c>
      <c r="H2448" s="10">
        <v>528.4</v>
      </c>
      <c r="I2448" s="145">
        <v>528.4</v>
      </c>
      <c r="J2448" s="10">
        <v>528.4</v>
      </c>
      <c r="K2448" s="63">
        <v>48</v>
      </c>
      <c r="L2448" s="10">
        <f t="shared" si="723"/>
        <v>1041624</v>
      </c>
      <c r="M2448" s="145"/>
      <c r="N2448" s="1"/>
      <c r="O2448" s="145"/>
      <c r="P2448" s="145">
        <f t="shared" si="724"/>
        <v>1041624</v>
      </c>
      <c r="Q2448" s="145">
        <v>1041624</v>
      </c>
      <c r="R2448" s="3"/>
      <c r="S2448" s="145"/>
      <c r="T2448" s="145"/>
      <c r="U2448" s="145"/>
      <c r="V2448" s="145"/>
      <c r="W2448" s="145"/>
      <c r="X2448" s="145"/>
      <c r="Y2448" s="145"/>
      <c r="Z2448" s="145"/>
      <c r="AA2448" s="145"/>
      <c r="AB2448" s="145"/>
      <c r="AC2448" s="145"/>
      <c r="AD2448" s="145"/>
      <c r="AE2448" s="18"/>
      <c r="AF2448" s="35">
        <v>2025</v>
      </c>
      <c r="AG2448" s="255"/>
      <c r="AH2448" s="29">
        <v>2339</v>
      </c>
      <c r="AI2448" s="29" t="s">
        <v>155</v>
      </c>
      <c r="AJ2448" s="29" t="str">
        <f t="shared" si="721"/>
        <v>2339.</v>
      </c>
    </row>
    <row r="2449" spans="1:38" ht="22.5" customHeight="1" x14ac:dyDescent="0.25">
      <c r="A2449" s="143" t="str">
        <f t="shared" si="722"/>
        <v>2340.</v>
      </c>
      <c r="B2449" s="247" t="s">
        <v>1057</v>
      </c>
      <c r="C2449" s="52">
        <v>1956</v>
      </c>
      <c r="D2449" s="220" t="s">
        <v>3015</v>
      </c>
      <c r="E2449" s="143" t="s">
        <v>3017</v>
      </c>
      <c r="F2449" s="52">
        <v>3</v>
      </c>
      <c r="G2449" s="52">
        <v>2</v>
      </c>
      <c r="H2449" s="145">
        <v>1177.5999999999999</v>
      </c>
      <c r="I2449" s="145">
        <v>1052.9000000000001</v>
      </c>
      <c r="J2449" s="145">
        <v>1052.9000000000001</v>
      </c>
      <c r="K2449" s="3">
        <v>43</v>
      </c>
      <c r="L2449" s="10">
        <f t="shared" si="723"/>
        <v>1857700</v>
      </c>
      <c r="M2449" s="145"/>
      <c r="N2449" s="1"/>
      <c r="O2449" s="145"/>
      <c r="P2449" s="145">
        <f t="shared" si="724"/>
        <v>1857700</v>
      </c>
      <c r="Q2449" s="145">
        <v>1857700</v>
      </c>
      <c r="R2449" s="3"/>
      <c r="S2449" s="145"/>
      <c r="T2449" s="145"/>
      <c r="U2449" s="145"/>
      <c r="V2449" s="145"/>
      <c r="W2449" s="145"/>
      <c r="X2449" s="145"/>
      <c r="Y2449" s="145"/>
      <c r="Z2449" s="145"/>
      <c r="AA2449" s="145"/>
      <c r="AB2449" s="145"/>
      <c r="AC2449" s="145"/>
      <c r="AD2449" s="145"/>
      <c r="AE2449" s="18"/>
      <c r="AF2449" s="35">
        <v>2025</v>
      </c>
      <c r="AG2449" s="255"/>
      <c r="AH2449" s="29">
        <v>2340</v>
      </c>
      <c r="AI2449" s="29" t="s">
        <v>155</v>
      </c>
      <c r="AJ2449" s="29" t="str">
        <f t="shared" si="721"/>
        <v>2340.</v>
      </c>
      <c r="AL2449" s="29"/>
    </row>
    <row r="2450" spans="1:38" ht="22.5" customHeight="1" x14ac:dyDescent="0.25">
      <c r="A2450" s="143" t="str">
        <f t="shared" si="722"/>
        <v>2341.</v>
      </c>
      <c r="B2450" s="247" t="s">
        <v>1086</v>
      </c>
      <c r="C2450" s="52">
        <v>1956</v>
      </c>
      <c r="D2450" s="220" t="s">
        <v>3015</v>
      </c>
      <c r="E2450" s="143" t="s">
        <v>3017</v>
      </c>
      <c r="F2450" s="52">
        <v>2</v>
      </c>
      <c r="G2450" s="52">
        <v>2</v>
      </c>
      <c r="H2450" s="10">
        <v>386.5</v>
      </c>
      <c r="I2450" s="10">
        <v>267.89999999999998</v>
      </c>
      <c r="J2450" s="10">
        <v>267.89999999999998</v>
      </c>
      <c r="K2450" s="63">
        <v>19</v>
      </c>
      <c r="L2450" s="10">
        <f t="shared" si="723"/>
        <v>623241.67000000004</v>
      </c>
      <c r="M2450" s="145"/>
      <c r="N2450" s="1"/>
      <c r="O2450" s="145"/>
      <c r="P2450" s="145">
        <f t="shared" si="724"/>
        <v>623241.67000000004</v>
      </c>
      <c r="Q2450" s="145">
        <v>623241.67000000004</v>
      </c>
      <c r="R2450" s="3"/>
      <c r="S2450" s="145"/>
      <c r="T2450" s="145"/>
      <c r="U2450" s="145"/>
      <c r="V2450" s="145"/>
      <c r="W2450" s="145"/>
      <c r="X2450" s="145"/>
      <c r="Y2450" s="145"/>
      <c r="Z2450" s="145"/>
      <c r="AA2450" s="145"/>
      <c r="AB2450" s="145"/>
      <c r="AC2450" s="145"/>
      <c r="AD2450" s="145"/>
      <c r="AE2450" s="18"/>
      <c r="AF2450" s="35">
        <v>2025</v>
      </c>
      <c r="AG2450" s="255"/>
      <c r="AH2450" s="29">
        <v>2341</v>
      </c>
      <c r="AI2450" s="29" t="s">
        <v>155</v>
      </c>
      <c r="AJ2450" s="29" t="str">
        <f t="shared" si="721"/>
        <v>2341.</v>
      </c>
      <c r="AL2450" s="29"/>
    </row>
    <row r="2451" spans="1:38" ht="22.5" customHeight="1" x14ac:dyDescent="0.25">
      <c r="A2451" s="143" t="str">
        <f t="shared" si="722"/>
        <v>2342.</v>
      </c>
      <c r="B2451" s="73" t="s">
        <v>1024</v>
      </c>
      <c r="C2451" s="52">
        <v>1957</v>
      </c>
      <c r="D2451" s="220" t="s">
        <v>3015</v>
      </c>
      <c r="E2451" s="143" t="s">
        <v>3017</v>
      </c>
      <c r="F2451" s="52">
        <v>4</v>
      </c>
      <c r="G2451" s="52">
        <v>1</v>
      </c>
      <c r="H2451" s="10">
        <v>3491.8</v>
      </c>
      <c r="I2451" s="10">
        <v>3113.6</v>
      </c>
      <c r="J2451" s="10">
        <v>1880.9</v>
      </c>
      <c r="K2451" s="63">
        <v>40</v>
      </c>
      <c r="L2451" s="10">
        <f t="shared" si="723"/>
        <v>6433976.8399999999</v>
      </c>
      <c r="M2451" s="145"/>
      <c r="N2451" s="1"/>
      <c r="O2451" s="145"/>
      <c r="P2451" s="145">
        <f t="shared" si="724"/>
        <v>6433976.8399999999</v>
      </c>
      <c r="Q2451" s="145"/>
      <c r="R2451" s="3"/>
      <c r="S2451" s="145"/>
      <c r="T2451" s="145"/>
      <c r="U2451" s="145"/>
      <c r="V2451" s="145"/>
      <c r="W2451" s="145"/>
      <c r="X2451" s="145">
        <v>2043.83</v>
      </c>
      <c r="Y2451" s="145">
        <f>X2451*3148</f>
        <v>6433976.8399999999</v>
      </c>
      <c r="Z2451" s="145"/>
      <c r="AA2451" s="145"/>
      <c r="AB2451" s="145"/>
      <c r="AC2451" s="145"/>
      <c r="AD2451" s="145"/>
      <c r="AE2451" s="18"/>
      <c r="AF2451" s="35">
        <v>2025</v>
      </c>
      <c r="AG2451" s="256"/>
      <c r="AH2451" s="29">
        <v>2342</v>
      </c>
      <c r="AI2451" s="29" t="s">
        <v>155</v>
      </c>
      <c r="AJ2451" s="29" t="str">
        <f t="shared" si="721"/>
        <v>2342.</v>
      </c>
      <c r="AL2451" s="29"/>
    </row>
    <row r="2452" spans="1:38" ht="22.5" customHeight="1" x14ac:dyDescent="0.25">
      <c r="A2452" s="143" t="str">
        <f t="shared" si="722"/>
        <v>2343.</v>
      </c>
      <c r="B2452" s="76" t="s">
        <v>839</v>
      </c>
      <c r="C2452" s="52">
        <v>1957</v>
      </c>
      <c r="D2452" s="220" t="s">
        <v>3015</v>
      </c>
      <c r="E2452" s="143" t="s">
        <v>3017</v>
      </c>
      <c r="F2452" s="52">
        <v>3</v>
      </c>
      <c r="G2452" s="52">
        <v>2</v>
      </c>
      <c r="H2452" s="145">
        <v>1176.4000000000001</v>
      </c>
      <c r="I2452" s="145">
        <v>1105.5</v>
      </c>
      <c r="J2452" s="145">
        <v>1105.5</v>
      </c>
      <c r="K2452" s="3">
        <v>37</v>
      </c>
      <c r="L2452" s="10">
        <f t="shared" si="723"/>
        <v>452907</v>
      </c>
      <c r="M2452" s="145"/>
      <c r="N2452" s="1"/>
      <c r="O2452" s="145"/>
      <c r="P2452" s="145">
        <f t="shared" si="724"/>
        <v>452907</v>
      </c>
      <c r="Q2452" s="145">
        <v>452907</v>
      </c>
      <c r="R2452" s="3"/>
      <c r="S2452" s="145"/>
      <c r="T2452" s="145"/>
      <c r="U2452" s="145"/>
      <c r="V2452" s="145"/>
      <c r="W2452" s="145"/>
      <c r="X2452" s="145"/>
      <c r="Y2452" s="145"/>
      <c r="Z2452" s="145"/>
      <c r="AA2452" s="145"/>
      <c r="AB2452" s="145"/>
      <c r="AC2452" s="145"/>
      <c r="AD2452" s="145"/>
      <c r="AE2452" s="18"/>
      <c r="AF2452" s="35">
        <v>2025</v>
      </c>
      <c r="AG2452" s="256"/>
      <c r="AH2452" s="29">
        <v>2343</v>
      </c>
      <c r="AI2452" s="29" t="s">
        <v>155</v>
      </c>
      <c r="AJ2452" s="29" t="str">
        <f t="shared" si="721"/>
        <v>2343.</v>
      </c>
      <c r="AL2452" s="29"/>
    </row>
    <row r="2453" spans="1:38" ht="22.5" customHeight="1" x14ac:dyDescent="0.25">
      <c r="A2453" s="143" t="str">
        <f t="shared" si="722"/>
        <v>2344.</v>
      </c>
      <c r="B2453" s="73" t="s">
        <v>1046</v>
      </c>
      <c r="C2453" s="52">
        <v>1957</v>
      </c>
      <c r="D2453" s="220" t="s">
        <v>3015</v>
      </c>
      <c r="E2453" s="143" t="s">
        <v>3017</v>
      </c>
      <c r="F2453" s="52">
        <v>2</v>
      </c>
      <c r="G2453" s="52">
        <v>1</v>
      </c>
      <c r="H2453" s="10">
        <v>394.2</v>
      </c>
      <c r="I2453" s="10">
        <v>266.2</v>
      </c>
      <c r="J2453" s="10">
        <v>266.2</v>
      </c>
      <c r="K2453" s="63">
        <v>15</v>
      </c>
      <c r="L2453" s="10">
        <f t="shared" si="723"/>
        <v>136983.94</v>
      </c>
      <c r="M2453" s="145"/>
      <c r="N2453" s="1"/>
      <c r="O2453" s="145"/>
      <c r="P2453" s="145">
        <f t="shared" si="724"/>
        <v>136983.94</v>
      </c>
      <c r="Q2453" s="145">
        <v>136983.94</v>
      </c>
      <c r="R2453" s="3"/>
      <c r="S2453" s="145"/>
      <c r="T2453" s="145"/>
      <c r="U2453" s="145"/>
      <c r="V2453" s="145"/>
      <c r="W2453" s="145"/>
      <c r="X2453" s="145"/>
      <c r="Y2453" s="145"/>
      <c r="Z2453" s="145"/>
      <c r="AA2453" s="145"/>
      <c r="AB2453" s="145"/>
      <c r="AC2453" s="145"/>
      <c r="AD2453" s="145"/>
      <c r="AE2453" s="18"/>
      <c r="AF2453" s="35">
        <v>2025</v>
      </c>
      <c r="AG2453" s="255"/>
      <c r="AH2453" s="29">
        <v>2344</v>
      </c>
      <c r="AI2453" s="29" t="s">
        <v>155</v>
      </c>
      <c r="AJ2453" s="29" t="str">
        <f t="shared" si="721"/>
        <v>2344.</v>
      </c>
      <c r="AL2453" s="29"/>
    </row>
    <row r="2454" spans="1:38" ht="22.5" customHeight="1" x14ac:dyDescent="0.25">
      <c r="A2454" s="143" t="str">
        <f t="shared" si="722"/>
        <v>2345.</v>
      </c>
      <c r="B2454" s="76" t="s">
        <v>991</v>
      </c>
      <c r="C2454" s="52">
        <v>1957</v>
      </c>
      <c r="D2454" s="220" t="s">
        <v>3015</v>
      </c>
      <c r="E2454" s="143" t="s">
        <v>3017</v>
      </c>
      <c r="F2454" s="52">
        <v>2</v>
      </c>
      <c r="G2454" s="52">
        <v>1</v>
      </c>
      <c r="H2454" s="145">
        <v>446.19</v>
      </c>
      <c r="I2454" s="145">
        <v>409</v>
      </c>
      <c r="J2454" s="145">
        <v>409</v>
      </c>
      <c r="K2454" s="3">
        <v>29</v>
      </c>
      <c r="L2454" s="10">
        <f t="shared" si="723"/>
        <v>1230483</v>
      </c>
      <c r="M2454" s="145"/>
      <c r="N2454" s="1"/>
      <c r="O2454" s="145"/>
      <c r="P2454" s="145">
        <f t="shared" si="724"/>
        <v>1230483</v>
      </c>
      <c r="Q2454" s="145">
        <v>1230483</v>
      </c>
      <c r="R2454" s="3"/>
      <c r="S2454" s="145"/>
      <c r="T2454" s="145"/>
      <c r="U2454" s="145"/>
      <c r="V2454" s="145"/>
      <c r="W2454" s="145"/>
      <c r="X2454" s="145"/>
      <c r="Y2454" s="145"/>
      <c r="Z2454" s="145"/>
      <c r="AA2454" s="145"/>
      <c r="AB2454" s="145"/>
      <c r="AC2454" s="145"/>
      <c r="AD2454" s="145"/>
      <c r="AE2454" s="18"/>
      <c r="AF2454" s="35">
        <v>2025</v>
      </c>
      <c r="AG2454" s="256"/>
      <c r="AH2454" s="29">
        <v>2345</v>
      </c>
      <c r="AI2454" s="29" t="s">
        <v>155</v>
      </c>
      <c r="AJ2454" s="29" t="str">
        <f t="shared" si="721"/>
        <v>2345.</v>
      </c>
      <c r="AL2454" s="29"/>
    </row>
    <row r="2455" spans="1:38" ht="22.5" customHeight="1" x14ac:dyDescent="0.25">
      <c r="A2455" s="143" t="str">
        <f t="shared" si="722"/>
        <v>2346.</v>
      </c>
      <c r="B2455" s="247" t="s">
        <v>1088</v>
      </c>
      <c r="C2455" s="52">
        <v>1957</v>
      </c>
      <c r="D2455" s="220" t="s">
        <v>3015</v>
      </c>
      <c r="E2455" s="143" t="s">
        <v>3017</v>
      </c>
      <c r="F2455" s="52">
        <v>2</v>
      </c>
      <c r="G2455" s="52">
        <v>1</v>
      </c>
      <c r="H2455" s="10">
        <v>321.3</v>
      </c>
      <c r="I2455" s="145">
        <v>160.1</v>
      </c>
      <c r="J2455" s="10">
        <v>160.1</v>
      </c>
      <c r="K2455" s="63">
        <v>23</v>
      </c>
      <c r="L2455" s="10">
        <f t="shared" si="723"/>
        <v>674444.86999999988</v>
      </c>
      <c r="M2455" s="145"/>
      <c r="N2455" s="1"/>
      <c r="O2455" s="145"/>
      <c r="P2455" s="145">
        <f t="shared" si="724"/>
        <v>674444.86999999988</v>
      </c>
      <c r="Q2455" s="145">
        <v>157088.15999999997</v>
      </c>
      <c r="R2455" s="3"/>
      <c r="S2455" s="145"/>
      <c r="T2455" s="145">
        <v>68.77</v>
      </c>
      <c r="U2455" s="145">
        <f>T2455*7523</f>
        <v>517356.70999999996</v>
      </c>
      <c r="V2455" s="145"/>
      <c r="W2455" s="145"/>
      <c r="X2455" s="145"/>
      <c r="Y2455" s="145"/>
      <c r="Z2455" s="145"/>
      <c r="AA2455" s="145"/>
      <c r="AB2455" s="145"/>
      <c r="AC2455" s="145"/>
      <c r="AD2455" s="145"/>
      <c r="AE2455" s="18"/>
      <c r="AF2455" s="35">
        <v>2025</v>
      </c>
      <c r="AG2455" s="255"/>
      <c r="AH2455" s="29">
        <v>2346</v>
      </c>
      <c r="AI2455" s="29" t="s">
        <v>155</v>
      </c>
      <c r="AJ2455" s="29" t="str">
        <f t="shared" si="721"/>
        <v>2346.</v>
      </c>
      <c r="AL2455" s="29"/>
    </row>
    <row r="2456" spans="1:38" ht="22.5" customHeight="1" x14ac:dyDescent="0.25">
      <c r="A2456" s="143" t="str">
        <f t="shared" si="722"/>
        <v>2347.</v>
      </c>
      <c r="B2456" s="86" t="s">
        <v>1871</v>
      </c>
      <c r="C2456" s="52">
        <v>1957</v>
      </c>
      <c r="D2456" s="220" t="s">
        <v>3015</v>
      </c>
      <c r="E2456" s="143" t="s">
        <v>3017</v>
      </c>
      <c r="F2456" s="52">
        <v>2</v>
      </c>
      <c r="G2456" s="52">
        <v>2</v>
      </c>
      <c r="H2456" s="145">
        <v>386.9</v>
      </c>
      <c r="I2456" s="145">
        <v>386.9</v>
      </c>
      <c r="J2456" s="145">
        <v>386.9</v>
      </c>
      <c r="K2456" s="3">
        <v>22</v>
      </c>
      <c r="L2456" s="10">
        <f t="shared" si="723"/>
        <v>2580389</v>
      </c>
      <c r="M2456" s="145"/>
      <c r="N2456" s="1"/>
      <c r="O2456" s="145"/>
      <c r="P2456" s="145">
        <f t="shared" si="724"/>
        <v>2580389</v>
      </c>
      <c r="Q2456" s="145"/>
      <c r="R2456" s="3"/>
      <c r="S2456" s="145"/>
      <c r="T2456" s="145">
        <v>343</v>
      </c>
      <c r="U2456" s="145">
        <f>T2456*7523</f>
        <v>2580389</v>
      </c>
      <c r="V2456" s="145"/>
      <c r="W2456" s="145"/>
      <c r="X2456" s="145"/>
      <c r="Y2456" s="145"/>
      <c r="Z2456" s="145"/>
      <c r="AA2456" s="145"/>
      <c r="AB2456" s="145"/>
      <c r="AC2456" s="145"/>
      <c r="AD2456" s="145"/>
      <c r="AE2456" s="18"/>
      <c r="AF2456" s="35">
        <v>2025</v>
      </c>
      <c r="AG2456" s="259"/>
      <c r="AH2456" s="29">
        <v>2347</v>
      </c>
      <c r="AI2456" s="29" t="s">
        <v>155</v>
      </c>
      <c r="AJ2456" s="29" t="str">
        <f t="shared" si="721"/>
        <v>2347.</v>
      </c>
      <c r="AL2456" s="29"/>
    </row>
    <row r="2457" spans="1:38" ht="22.5" customHeight="1" x14ac:dyDescent="0.25">
      <c r="A2457" s="143" t="str">
        <f t="shared" si="722"/>
        <v>2348.</v>
      </c>
      <c r="B2457" s="73" t="s">
        <v>1030</v>
      </c>
      <c r="C2457" s="52">
        <v>1958</v>
      </c>
      <c r="D2457" s="220" t="s">
        <v>3015</v>
      </c>
      <c r="E2457" s="143" t="s">
        <v>3017</v>
      </c>
      <c r="F2457" s="52">
        <v>3</v>
      </c>
      <c r="G2457" s="52">
        <v>3</v>
      </c>
      <c r="H2457" s="10">
        <v>1409.6</v>
      </c>
      <c r="I2457" s="145">
        <v>1318.3</v>
      </c>
      <c r="J2457" s="10">
        <v>1318.3</v>
      </c>
      <c r="K2457" s="63">
        <v>56</v>
      </c>
      <c r="L2457" s="10">
        <f t="shared" si="723"/>
        <v>1501440</v>
      </c>
      <c r="M2457" s="145"/>
      <c r="N2457" s="1"/>
      <c r="O2457" s="145"/>
      <c r="P2457" s="145">
        <f t="shared" si="724"/>
        <v>1501440</v>
      </c>
      <c r="Q2457" s="145">
        <v>1501440</v>
      </c>
      <c r="R2457" s="3"/>
      <c r="S2457" s="145"/>
      <c r="T2457" s="145"/>
      <c r="U2457" s="145"/>
      <c r="V2457" s="145"/>
      <c r="W2457" s="145"/>
      <c r="X2457" s="145"/>
      <c r="Y2457" s="145"/>
      <c r="Z2457" s="145"/>
      <c r="AA2457" s="145"/>
      <c r="AB2457" s="145"/>
      <c r="AC2457" s="145"/>
      <c r="AD2457" s="145"/>
      <c r="AE2457" s="18"/>
      <c r="AF2457" s="35">
        <v>2025</v>
      </c>
      <c r="AG2457" s="255"/>
      <c r="AH2457" s="29">
        <v>2348</v>
      </c>
      <c r="AI2457" s="29" t="s">
        <v>155</v>
      </c>
      <c r="AJ2457" s="29" t="str">
        <f t="shared" si="721"/>
        <v>2348.</v>
      </c>
      <c r="AL2457" s="29"/>
    </row>
    <row r="2458" spans="1:38" ht="22.5" customHeight="1" x14ac:dyDescent="0.25">
      <c r="A2458" s="143" t="str">
        <f t="shared" si="722"/>
        <v>2349.</v>
      </c>
      <c r="B2458" s="76" t="s">
        <v>837</v>
      </c>
      <c r="C2458" s="52">
        <v>1958</v>
      </c>
      <c r="D2458" s="220" t="s">
        <v>3015</v>
      </c>
      <c r="E2458" s="143" t="s">
        <v>3017</v>
      </c>
      <c r="F2458" s="52">
        <v>3</v>
      </c>
      <c r="G2458" s="52">
        <v>3</v>
      </c>
      <c r="H2458" s="145">
        <v>2124.5</v>
      </c>
      <c r="I2458" s="145">
        <v>1828</v>
      </c>
      <c r="J2458" s="145">
        <v>1828</v>
      </c>
      <c r="K2458" s="3">
        <v>64</v>
      </c>
      <c r="L2458" s="10">
        <f t="shared" si="723"/>
        <v>1027548</v>
      </c>
      <c r="M2458" s="145"/>
      <c r="N2458" s="1"/>
      <c r="O2458" s="145"/>
      <c r="P2458" s="145">
        <f t="shared" si="724"/>
        <v>1027548</v>
      </c>
      <c r="Q2458" s="145">
        <v>1027548</v>
      </c>
      <c r="R2458" s="3"/>
      <c r="S2458" s="145"/>
      <c r="T2458" s="145"/>
      <c r="U2458" s="145"/>
      <c r="V2458" s="145"/>
      <c r="W2458" s="145"/>
      <c r="X2458" s="145"/>
      <c r="Y2458" s="145"/>
      <c r="Z2458" s="145"/>
      <c r="AA2458" s="145"/>
      <c r="AB2458" s="145"/>
      <c r="AC2458" s="145"/>
      <c r="AD2458" s="145"/>
      <c r="AE2458" s="18"/>
      <c r="AF2458" s="35">
        <v>2025</v>
      </c>
      <c r="AG2458" s="256"/>
      <c r="AH2458" s="29">
        <v>2349</v>
      </c>
      <c r="AI2458" s="29" t="s">
        <v>155</v>
      </c>
      <c r="AJ2458" s="29" t="str">
        <f t="shared" si="721"/>
        <v>2349.</v>
      </c>
      <c r="AL2458" s="29"/>
    </row>
    <row r="2459" spans="1:38" ht="22.5" customHeight="1" x14ac:dyDescent="0.25">
      <c r="A2459" s="143" t="str">
        <f t="shared" si="722"/>
        <v>2350.</v>
      </c>
      <c r="B2459" s="76" t="s">
        <v>1011</v>
      </c>
      <c r="C2459" s="52">
        <v>1934</v>
      </c>
      <c r="D2459" s="220" t="s">
        <v>3015</v>
      </c>
      <c r="E2459" s="143" t="s">
        <v>3017</v>
      </c>
      <c r="F2459" s="52">
        <v>4</v>
      </c>
      <c r="G2459" s="52">
        <v>3</v>
      </c>
      <c r="H2459" s="145">
        <v>1603.2</v>
      </c>
      <c r="I2459" s="145">
        <v>1592.3</v>
      </c>
      <c r="J2459" s="145">
        <v>1000.1</v>
      </c>
      <c r="K2459" s="3">
        <v>53</v>
      </c>
      <c r="L2459" s="10">
        <f t="shared" si="723"/>
        <v>3365231.12</v>
      </c>
      <c r="M2459" s="145"/>
      <c r="N2459" s="1"/>
      <c r="O2459" s="145"/>
      <c r="P2459" s="145">
        <f t="shared" si="724"/>
        <v>3365231.12</v>
      </c>
      <c r="Q2459" s="145">
        <v>783939.3600000001</v>
      </c>
      <c r="R2459" s="3"/>
      <c r="S2459" s="145"/>
      <c r="T2459" s="145">
        <v>343.12</v>
      </c>
      <c r="U2459" s="145">
        <f>T2459*7523</f>
        <v>2581291.7600000002</v>
      </c>
      <c r="V2459" s="145"/>
      <c r="W2459" s="145"/>
      <c r="X2459" s="145"/>
      <c r="Y2459" s="145"/>
      <c r="Z2459" s="145"/>
      <c r="AA2459" s="145"/>
      <c r="AB2459" s="145"/>
      <c r="AC2459" s="145"/>
      <c r="AD2459" s="145"/>
      <c r="AE2459" s="18"/>
      <c r="AF2459" s="35">
        <v>2025</v>
      </c>
      <c r="AG2459" s="255"/>
      <c r="AH2459" s="29">
        <v>2350</v>
      </c>
      <c r="AI2459" s="29" t="s">
        <v>155</v>
      </c>
      <c r="AJ2459" s="29" t="str">
        <f t="shared" si="721"/>
        <v>2350.</v>
      </c>
    </row>
    <row r="2460" spans="1:38" ht="22.5" customHeight="1" x14ac:dyDescent="0.25">
      <c r="A2460" s="143" t="str">
        <f t="shared" si="722"/>
        <v>2351.</v>
      </c>
      <c r="B2460" s="73" t="s">
        <v>1061</v>
      </c>
      <c r="C2460" s="52">
        <v>1958</v>
      </c>
      <c r="D2460" s="220" t="s">
        <v>3015</v>
      </c>
      <c r="E2460" s="143" t="s">
        <v>3017</v>
      </c>
      <c r="F2460" s="52">
        <v>2</v>
      </c>
      <c r="G2460" s="52">
        <v>2</v>
      </c>
      <c r="H2460" s="145">
        <v>569.11</v>
      </c>
      <c r="I2460" s="145">
        <v>525.9</v>
      </c>
      <c r="J2460" s="145">
        <v>525.9</v>
      </c>
      <c r="K2460" s="3">
        <v>43</v>
      </c>
      <c r="L2460" s="10">
        <f t="shared" si="723"/>
        <v>166374</v>
      </c>
      <c r="M2460" s="145"/>
      <c r="N2460" s="1"/>
      <c r="O2460" s="145"/>
      <c r="P2460" s="145">
        <f t="shared" si="724"/>
        <v>166374</v>
      </c>
      <c r="Q2460" s="145">
        <v>166374</v>
      </c>
      <c r="R2460" s="3"/>
      <c r="S2460" s="145"/>
      <c r="T2460" s="145"/>
      <c r="U2460" s="145"/>
      <c r="V2460" s="145"/>
      <c r="W2460" s="145"/>
      <c r="X2460" s="145"/>
      <c r="Y2460" s="145"/>
      <c r="Z2460" s="145"/>
      <c r="AA2460" s="145"/>
      <c r="AB2460" s="145"/>
      <c r="AC2460" s="145"/>
      <c r="AD2460" s="145"/>
      <c r="AE2460" s="18"/>
      <c r="AF2460" s="35">
        <v>2025</v>
      </c>
      <c r="AG2460" s="255"/>
      <c r="AH2460" s="29">
        <v>2351</v>
      </c>
      <c r="AI2460" s="29" t="s">
        <v>155</v>
      </c>
      <c r="AJ2460" s="29" t="str">
        <f t="shared" si="721"/>
        <v>2351.</v>
      </c>
      <c r="AL2460" s="29"/>
    </row>
    <row r="2461" spans="1:38" ht="22.5" customHeight="1" x14ac:dyDescent="0.25">
      <c r="A2461" s="143" t="str">
        <f t="shared" si="722"/>
        <v>2352.</v>
      </c>
      <c r="B2461" s="76" t="s">
        <v>830</v>
      </c>
      <c r="C2461" s="52">
        <v>1959</v>
      </c>
      <c r="D2461" s="220" t="s">
        <v>3015</v>
      </c>
      <c r="E2461" s="143" t="s">
        <v>3017</v>
      </c>
      <c r="F2461" s="52">
        <v>3</v>
      </c>
      <c r="G2461" s="52">
        <v>3</v>
      </c>
      <c r="H2461" s="145">
        <v>1526.61</v>
      </c>
      <c r="I2461" s="145">
        <v>1436.8</v>
      </c>
      <c r="J2461" s="145">
        <v>1008.8</v>
      </c>
      <c r="K2461" s="3">
        <v>39</v>
      </c>
      <c r="L2461" s="10">
        <f t="shared" si="723"/>
        <v>708492</v>
      </c>
      <c r="M2461" s="145"/>
      <c r="N2461" s="1"/>
      <c r="O2461" s="145"/>
      <c r="P2461" s="145">
        <f t="shared" si="724"/>
        <v>708492</v>
      </c>
      <c r="Q2461" s="145">
        <v>708492</v>
      </c>
      <c r="R2461" s="3"/>
      <c r="S2461" s="145"/>
      <c r="T2461" s="145"/>
      <c r="U2461" s="145"/>
      <c r="V2461" s="145"/>
      <c r="W2461" s="145"/>
      <c r="X2461" s="145"/>
      <c r="Y2461" s="145"/>
      <c r="Z2461" s="145"/>
      <c r="AA2461" s="145"/>
      <c r="AB2461" s="145"/>
      <c r="AC2461" s="145"/>
      <c r="AD2461" s="145"/>
      <c r="AE2461" s="145"/>
      <c r="AF2461" s="35">
        <v>2025</v>
      </c>
      <c r="AG2461" s="256"/>
      <c r="AH2461" s="29">
        <v>2352</v>
      </c>
      <c r="AI2461" s="29" t="s">
        <v>155</v>
      </c>
      <c r="AJ2461" s="29" t="str">
        <f t="shared" si="721"/>
        <v>2352.</v>
      </c>
      <c r="AL2461" s="29"/>
    </row>
    <row r="2462" spans="1:38" ht="23.25" customHeight="1" x14ac:dyDescent="0.25">
      <c r="A2462" s="143" t="str">
        <f t="shared" si="722"/>
        <v>2353.</v>
      </c>
      <c r="B2462" s="71" t="s">
        <v>1845</v>
      </c>
      <c r="C2462" s="52">
        <v>1959</v>
      </c>
      <c r="D2462" s="220" t="s">
        <v>3015</v>
      </c>
      <c r="E2462" s="143" t="s">
        <v>3017</v>
      </c>
      <c r="F2462" s="52">
        <v>4</v>
      </c>
      <c r="G2462" s="52">
        <v>4</v>
      </c>
      <c r="H2462" s="145">
        <v>2875</v>
      </c>
      <c r="I2462" s="145">
        <v>2674</v>
      </c>
      <c r="J2462" s="145">
        <v>2318.9</v>
      </c>
      <c r="K2462" s="3">
        <v>82</v>
      </c>
      <c r="L2462" s="10">
        <f t="shared" si="723"/>
        <v>2990916.7800000003</v>
      </c>
      <c r="M2462" s="145"/>
      <c r="N2462" s="1"/>
      <c r="O2462" s="145"/>
      <c r="P2462" s="145">
        <f t="shared" si="724"/>
        <v>2990916.7800000003</v>
      </c>
      <c r="Q2462" s="145">
        <f>1923720+1067196.78</f>
        <v>2990916.7800000003</v>
      </c>
      <c r="R2462" s="3"/>
      <c r="S2462" s="145"/>
      <c r="T2462" s="145"/>
      <c r="U2462" s="145"/>
      <c r="V2462" s="145"/>
      <c r="W2462" s="145"/>
      <c r="X2462" s="145"/>
      <c r="Y2462" s="145"/>
      <c r="Z2462" s="145"/>
      <c r="AA2462" s="145"/>
      <c r="AB2462" s="43"/>
      <c r="AC2462" s="43"/>
      <c r="AD2462" s="145"/>
      <c r="AE2462" s="18"/>
      <c r="AF2462" s="35">
        <v>2025</v>
      </c>
      <c r="AG2462" s="255"/>
      <c r="AH2462" s="29">
        <v>2353</v>
      </c>
      <c r="AI2462" s="29" t="s">
        <v>155</v>
      </c>
      <c r="AJ2462" s="29" t="str">
        <f t="shared" si="721"/>
        <v>2353.</v>
      </c>
    </row>
    <row r="2463" spans="1:38" ht="22.5" customHeight="1" x14ac:dyDescent="0.25">
      <c r="A2463" s="143" t="str">
        <f t="shared" si="722"/>
        <v>2354.</v>
      </c>
      <c r="B2463" s="77" t="s">
        <v>1002</v>
      </c>
      <c r="C2463" s="52">
        <v>1959</v>
      </c>
      <c r="D2463" s="220" t="s">
        <v>3015</v>
      </c>
      <c r="E2463" s="143" t="s">
        <v>3017</v>
      </c>
      <c r="F2463" s="52">
        <v>2</v>
      </c>
      <c r="G2463" s="52">
        <v>2</v>
      </c>
      <c r="H2463" s="145">
        <v>691.3</v>
      </c>
      <c r="I2463" s="145">
        <v>410.2</v>
      </c>
      <c r="J2463" s="145">
        <v>410.2</v>
      </c>
      <c r="K2463" s="3">
        <v>28</v>
      </c>
      <c r="L2463" s="145">
        <f t="shared" si="723"/>
        <v>1123953.45</v>
      </c>
      <c r="M2463" s="145"/>
      <c r="N2463" s="1"/>
      <c r="O2463" s="145"/>
      <c r="P2463" s="145">
        <f t="shared" si="724"/>
        <v>1123953.45</v>
      </c>
      <c r="Q2463" s="145">
        <v>256616.49000000002</v>
      </c>
      <c r="R2463" s="3"/>
      <c r="S2463" s="145"/>
      <c r="T2463" s="145"/>
      <c r="U2463" s="145"/>
      <c r="V2463" s="145"/>
      <c r="W2463" s="145"/>
      <c r="X2463" s="145">
        <v>275.52</v>
      </c>
      <c r="Y2463" s="145">
        <f>X2463*3148</f>
        <v>867336.96</v>
      </c>
      <c r="Z2463" s="145"/>
      <c r="AA2463" s="145"/>
      <c r="AB2463" s="145"/>
      <c r="AC2463" s="145"/>
      <c r="AD2463" s="145"/>
      <c r="AE2463" s="18"/>
      <c r="AF2463" s="35">
        <v>2025</v>
      </c>
      <c r="AG2463" s="256"/>
      <c r="AH2463" s="29">
        <v>2354</v>
      </c>
      <c r="AI2463" s="29" t="s">
        <v>155</v>
      </c>
      <c r="AJ2463" s="29" t="str">
        <f t="shared" si="721"/>
        <v>2354.</v>
      </c>
      <c r="AL2463" s="29"/>
    </row>
    <row r="2464" spans="1:38" ht="22.5" customHeight="1" x14ac:dyDescent="0.25">
      <c r="A2464" s="143" t="str">
        <f t="shared" si="722"/>
        <v>2355.</v>
      </c>
      <c r="B2464" s="76" t="s">
        <v>833</v>
      </c>
      <c r="C2464" s="52">
        <v>1959</v>
      </c>
      <c r="D2464" s="220" t="s">
        <v>3015</v>
      </c>
      <c r="E2464" s="143" t="s">
        <v>3017</v>
      </c>
      <c r="F2464" s="52">
        <v>3</v>
      </c>
      <c r="G2464" s="52">
        <v>2</v>
      </c>
      <c r="H2464" s="145">
        <v>877.1</v>
      </c>
      <c r="I2464" s="145">
        <v>797.8</v>
      </c>
      <c r="J2464" s="145">
        <v>797.8</v>
      </c>
      <c r="K2464" s="3">
        <v>32</v>
      </c>
      <c r="L2464" s="10">
        <f t="shared" si="723"/>
        <v>3549314</v>
      </c>
      <c r="M2464" s="145"/>
      <c r="N2464" s="1"/>
      <c r="O2464" s="145"/>
      <c r="P2464" s="145">
        <f t="shared" si="724"/>
        <v>3549314</v>
      </c>
      <c r="Q2464" s="145">
        <v>3549314</v>
      </c>
      <c r="R2464" s="3"/>
      <c r="S2464" s="145"/>
      <c r="T2464" s="145"/>
      <c r="U2464" s="145"/>
      <c r="V2464" s="145"/>
      <c r="W2464" s="145"/>
      <c r="X2464" s="145"/>
      <c r="Y2464" s="145"/>
      <c r="Z2464" s="145"/>
      <c r="AA2464" s="145"/>
      <c r="AB2464" s="145"/>
      <c r="AC2464" s="145"/>
      <c r="AD2464" s="145"/>
      <c r="AE2464" s="18"/>
      <c r="AF2464" s="35">
        <v>2025</v>
      </c>
      <c r="AG2464" s="256"/>
      <c r="AH2464" s="29">
        <v>2355</v>
      </c>
      <c r="AI2464" s="29" t="s">
        <v>155</v>
      </c>
      <c r="AJ2464" s="29" t="str">
        <f t="shared" si="721"/>
        <v>2355.</v>
      </c>
      <c r="AL2464" s="29"/>
    </row>
    <row r="2465" spans="1:38" ht="22.5" customHeight="1" x14ac:dyDescent="0.25">
      <c r="A2465" s="143" t="str">
        <f t="shared" si="722"/>
        <v>2356.</v>
      </c>
      <c r="B2465" s="73" t="s">
        <v>1023</v>
      </c>
      <c r="C2465" s="52">
        <v>1960</v>
      </c>
      <c r="D2465" s="220" t="s">
        <v>3015</v>
      </c>
      <c r="E2465" s="143" t="s">
        <v>3017</v>
      </c>
      <c r="F2465" s="52">
        <v>4</v>
      </c>
      <c r="G2465" s="52">
        <v>2</v>
      </c>
      <c r="H2465" s="10">
        <v>1433.9</v>
      </c>
      <c r="I2465" s="145">
        <v>1252.7</v>
      </c>
      <c r="J2465" s="10">
        <v>1252.7</v>
      </c>
      <c r="K2465" s="63">
        <v>49</v>
      </c>
      <c r="L2465" s="10">
        <f t="shared" si="723"/>
        <v>957168</v>
      </c>
      <c r="M2465" s="145"/>
      <c r="N2465" s="1"/>
      <c r="O2465" s="145"/>
      <c r="P2465" s="145">
        <f t="shared" si="724"/>
        <v>957168</v>
      </c>
      <c r="Q2465" s="145">
        <v>957168</v>
      </c>
      <c r="R2465" s="3"/>
      <c r="S2465" s="145"/>
      <c r="T2465" s="145"/>
      <c r="U2465" s="145"/>
      <c r="V2465" s="145"/>
      <c r="W2465" s="145"/>
      <c r="X2465" s="145"/>
      <c r="Y2465" s="145"/>
      <c r="Z2465" s="145"/>
      <c r="AA2465" s="145"/>
      <c r="AB2465" s="145"/>
      <c r="AC2465" s="145"/>
      <c r="AD2465" s="145"/>
      <c r="AE2465" s="18"/>
      <c r="AF2465" s="35">
        <v>2025</v>
      </c>
      <c r="AG2465" s="255"/>
      <c r="AH2465" s="29">
        <v>2356</v>
      </c>
      <c r="AI2465" s="29" t="s">
        <v>155</v>
      </c>
      <c r="AJ2465" s="29" t="str">
        <f t="shared" si="721"/>
        <v>2356.</v>
      </c>
      <c r="AL2465" s="29"/>
    </row>
    <row r="2466" spans="1:38" ht="22.5" customHeight="1" x14ac:dyDescent="0.25">
      <c r="A2466" s="143" t="str">
        <f t="shared" si="722"/>
        <v>2357.</v>
      </c>
      <c r="B2466" s="76" t="s">
        <v>825</v>
      </c>
      <c r="C2466" s="52">
        <v>1960</v>
      </c>
      <c r="D2466" s="220" t="s">
        <v>3015</v>
      </c>
      <c r="E2466" s="143" t="s">
        <v>3017</v>
      </c>
      <c r="F2466" s="52">
        <v>2</v>
      </c>
      <c r="G2466" s="52">
        <v>2</v>
      </c>
      <c r="H2466" s="145">
        <v>603.6</v>
      </c>
      <c r="I2466" s="145">
        <v>557.20000000000005</v>
      </c>
      <c r="J2466" s="145">
        <v>557.20000000000005</v>
      </c>
      <c r="K2466" s="3">
        <v>36</v>
      </c>
      <c r="L2466" s="145">
        <f t="shared" si="723"/>
        <v>1614924</v>
      </c>
      <c r="M2466" s="145"/>
      <c r="N2466" s="1"/>
      <c r="O2466" s="145"/>
      <c r="P2466" s="145">
        <f t="shared" si="724"/>
        <v>1614924</v>
      </c>
      <c r="Q2466" s="145"/>
      <c r="R2466" s="3"/>
      <c r="S2466" s="145"/>
      <c r="T2466" s="145"/>
      <c r="U2466" s="145"/>
      <c r="V2466" s="145"/>
      <c r="W2466" s="145"/>
      <c r="X2466" s="145">
        <v>513</v>
      </c>
      <c r="Y2466" s="145">
        <f>X2466*3148</f>
        <v>1614924</v>
      </c>
      <c r="Z2466" s="145"/>
      <c r="AA2466" s="145"/>
      <c r="AB2466" s="145"/>
      <c r="AC2466" s="145"/>
      <c r="AD2466" s="145"/>
      <c r="AE2466" s="145"/>
      <c r="AF2466" s="35">
        <v>2025</v>
      </c>
      <c r="AG2466" s="256"/>
      <c r="AH2466" s="29">
        <v>2357</v>
      </c>
      <c r="AI2466" s="29" t="s">
        <v>155</v>
      </c>
      <c r="AJ2466" s="29" t="str">
        <f t="shared" si="721"/>
        <v>2357.</v>
      </c>
      <c r="AL2466" s="29"/>
    </row>
    <row r="2467" spans="1:38" ht="22.5" customHeight="1" x14ac:dyDescent="0.25">
      <c r="A2467" s="143" t="str">
        <f t="shared" si="722"/>
        <v>2358.</v>
      </c>
      <c r="B2467" s="73" t="s">
        <v>1164</v>
      </c>
      <c r="C2467" s="52">
        <v>1960</v>
      </c>
      <c r="D2467" s="220" t="s">
        <v>3015</v>
      </c>
      <c r="E2467" s="143" t="s">
        <v>3017</v>
      </c>
      <c r="F2467" s="52">
        <v>5</v>
      </c>
      <c r="G2467" s="52">
        <v>4</v>
      </c>
      <c r="H2467" s="10">
        <v>3349.1</v>
      </c>
      <c r="I2467" s="10">
        <v>3131</v>
      </c>
      <c r="J2467" s="10">
        <v>2751.2</v>
      </c>
      <c r="K2467" s="63">
        <v>128</v>
      </c>
      <c r="L2467" s="10">
        <f t="shared" si="723"/>
        <v>8674296</v>
      </c>
      <c r="M2467" s="145"/>
      <c r="N2467" s="1"/>
      <c r="O2467" s="145"/>
      <c r="P2467" s="145">
        <f t="shared" si="724"/>
        <v>8674296</v>
      </c>
      <c r="Q2467" s="145">
        <v>8674296</v>
      </c>
      <c r="R2467" s="3"/>
      <c r="S2467" s="145"/>
      <c r="T2467" s="145"/>
      <c r="U2467" s="145"/>
      <c r="V2467" s="145"/>
      <c r="W2467" s="145"/>
      <c r="X2467" s="145"/>
      <c r="Y2467" s="145"/>
      <c r="Z2467" s="145"/>
      <c r="AA2467" s="145"/>
      <c r="AB2467" s="145"/>
      <c r="AC2467" s="145"/>
      <c r="AD2467" s="145"/>
      <c r="AE2467" s="18"/>
      <c r="AF2467" s="35">
        <v>2025</v>
      </c>
      <c r="AG2467" s="255"/>
      <c r="AH2467" s="29">
        <v>2358</v>
      </c>
      <c r="AI2467" s="29" t="s">
        <v>155</v>
      </c>
      <c r="AJ2467" s="29" t="str">
        <f t="shared" si="721"/>
        <v>2358.</v>
      </c>
      <c r="AL2467" s="29"/>
    </row>
    <row r="2468" spans="1:38" ht="22.5" customHeight="1" x14ac:dyDescent="0.25">
      <c r="A2468" s="143" t="str">
        <f t="shared" si="722"/>
        <v>2359.</v>
      </c>
      <c r="B2468" s="76" t="s">
        <v>1197</v>
      </c>
      <c r="C2468" s="52">
        <v>1960</v>
      </c>
      <c r="D2468" s="220" t="s">
        <v>3015</v>
      </c>
      <c r="E2468" s="143" t="s">
        <v>3017</v>
      </c>
      <c r="F2468" s="52">
        <v>3</v>
      </c>
      <c r="G2468" s="52">
        <v>2</v>
      </c>
      <c r="H2468" s="145">
        <v>947.2</v>
      </c>
      <c r="I2468" s="145">
        <v>874.6</v>
      </c>
      <c r="J2468" s="145">
        <v>874.6</v>
      </c>
      <c r="K2468" s="3">
        <v>32</v>
      </c>
      <c r="L2468" s="10">
        <f t="shared" si="723"/>
        <v>3149749.57</v>
      </c>
      <c r="M2468" s="145"/>
      <c r="N2468" s="1"/>
      <c r="O2468" s="145"/>
      <c r="P2468" s="145">
        <f t="shared" si="724"/>
        <v>3149749.57</v>
      </c>
      <c r="Q2468" s="145">
        <v>329141.57</v>
      </c>
      <c r="R2468" s="3"/>
      <c r="S2468" s="90"/>
      <c r="T2468" s="145"/>
      <c r="U2468" s="145"/>
      <c r="V2468" s="145"/>
      <c r="W2468" s="145"/>
      <c r="X2468" s="145">
        <v>896</v>
      </c>
      <c r="Y2468" s="145">
        <f>X2468*3148</f>
        <v>2820608</v>
      </c>
      <c r="Z2468" s="145"/>
      <c r="AA2468" s="145"/>
      <c r="AB2468" s="145"/>
      <c r="AC2468" s="145"/>
      <c r="AD2468" s="145"/>
      <c r="AE2468" s="145"/>
      <c r="AF2468" s="35">
        <v>2025</v>
      </c>
      <c r="AG2468" s="256"/>
      <c r="AH2468" s="29">
        <v>2359</v>
      </c>
      <c r="AI2468" s="29" t="s">
        <v>155</v>
      </c>
      <c r="AJ2468" s="29" t="str">
        <f t="shared" si="721"/>
        <v>2359.</v>
      </c>
      <c r="AL2468" s="29"/>
    </row>
    <row r="2469" spans="1:38" ht="22.5" customHeight="1" x14ac:dyDescent="0.25">
      <c r="A2469" s="143" t="str">
        <f t="shared" si="722"/>
        <v>2360.</v>
      </c>
      <c r="B2469" s="86" t="s">
        <v>1864</v>
      </c>
      <c r="C2469" s="52">
        <v>1960</v>
      </c>
      <c r="D2469" s="220" t="s">
        <v>3015</v>
      </c>
      <c r="E2469" s="143" t="s">
        <v>3017</v>
      </c>
      <c r="F2469" s="52">
        <v>5</v>
      </c>
      <c r="G2469" s="52">
        <v>9</v>
      </c>
      <c r="H2469" s="10">
        <v>7346.3</v>
      </c>
      <c r="I2469" s="10">
        <v>7346.3</v>
      </c>
      <c r="J2469" s="10">
        <v>6010</v>
      </c>
      <c r="K2469" s="63">
        <v>218</v>
      </c>
      <c r="L2469" s="10">
        <f t="shared" si="723"/>
        <v>7542608</v>
      </c>
      <c r="M2469" s="145"/>
      <c r="N2469" s="1"/>
      <c r="O2469" s="145"/>
      <c r="P2469" s="145">
        <f t="shared" si="724"/>
        <v>7542608</v>
      </c>
      <c r="Q2469" s="145"/>
      <c r="R2469" s="3"/>
      <c r="S2469" s="145"/>
      <c r="T2469" s="145"/>
      <c r="U2469" s="145"/>
      <c r="V2469" s="145"/>
      <c r="W2469" s="145"/>
      <c r="X2469" s="145">
        <v>2396</v>
      </c>
      <c r="Y2469" s="145">
        <f>X2469*3148</f>
        <v>7542608</v>
      </c>
      <c r="Z2469" s="145"/>
      <c r="AA2469" s="145"/>
      <c r="AB2469" s="43"/>
      <c r="AC2469" s="43"/>
      <c r="AD2469" s="145"/>
      <c r="AE2469" s="18"/>
      <c r="AF2469" s="35">
        <v>2025</v>
      </c>
      <c r="AG2469" s="256"/>
      <c r="AH2469" s="29">
        <v>2360</v>
      </c>
      <c r="AI2469" s="29" t="s">
        <v>155</v>
      </c>
      <c r="AJ2469" s="29" t="str">
        <f t="shared" si="721"/>
        <v>2360.</v>
      </c>
      <c r="AL2469" s="29"/>
    </row>
    <row r="2470" spans="1:38" ht="22.5" customHeight="1" x14ac:dyDescent="0.25">
      <c r="A2470" s="143" t="str">
        <f t="shared" si="722"/>
        <v>2361.</v>
      </c>
      <c r="B2470" s="76" t="s">
        <v>992</v>
      </c>
      <c r="C2470" s="52">
        <v>1960</v>
      </c>
      <c r="D2470" s="220" t="s">
        <v>3015</v>
      </c>
      <c r="E2470" s="143" t="s">
        <v>3017</v>
      </c>
      <c r="F2470" s="52">
        <v>2</v>
      </c>
      <c r="G2470" s="52">
        <v>2</v>
      </c>
      <c r="H2470" s="145">
        <v>607</v>
      </c>
      <c r="I2470" s="145">
        <v>564.70000000000005</v>
      </c>
      <c r="J2470" s="145">
        <v>564.70000000000005</v>
      </c>
      <c r="K2470" s="3">
        <v>58</v>
      </c>
      <c r="L2470" s="10">
        <f t="shared" si="723"/>
        <v>1624400</v>
      </c>
      <c r="M2470" s="145"/>
      <c r="N2470" s="1"/>
      <c r="O2470" s="145"/>
      <c r="P2470" s="145">
        <f t="shared" si="724"/>
        <v>1624400</v>
      </c>
      <c r="Q2470" s="145">
        <v>1624400</v>
      </c>
      <c r="R2470" s="3"/>
      <c r="S2470" s="145"/>
      <c r="T2470" s="145"/>
      <c r="U2470" s="145"/>
      <c r="V2470" s="145"/>
      <c r="W2470" s="145"/>
      <c r="X2470" s="145"/>
      <c r="Y2470" s="145"/>
      <c r="Z2470" s="145"/>
      <c r="AA2470" s="145"/>
      <c r="AB2470" s="145"/>
      <c r="AC2470" s="145"/>
      <c r="AD2470" s="145"/>
      <c r="AE2470" s="18"/>
      <c r="AF2470" s="35">
        <v>2025</v>
      </c>
      <c r="AG2470" s="256"/>
      <c r="AH2470" s="29">
        <v>2361</v>
      </c>
      <c r="AI2470" s="29" t="s">
        <v>155</v>
      </c>
      <c r="AJ2470" s="29" t="str">
        <f t="shared" si="721"/>
        <v>2361.</v>
      </c>
      <c r="AL2470" s="29"/>
    </row>
    <row r="2471" spans="1:38" ht="23.25" customHeight="1" x14ac:dyDescent="0.25">
      <c r="A2471" s="143" t="str">
        <f t="shared" si="722"/>
        <v>2362.</v>
      </c>
      <c r="B2471" s="86" t="s">
        <v>1872</v>
      </c>
      <c r="C2471" s="52">
        <v>1960</v>
      </c>
      <c r="D2471" s="220" t="s">
        <v>3015</v>
      </c>
      <c r="E2471" s="143" t="s">
        <v>3017</v>
      </c>
      <c r="F2471" s="52">
        <v>2</v>
      </c>
      <c r="G2471" s="52">
        <v>2</v>
      </c>
      <c r="H2471" s="145">
        <v>777.8</v>
      </c>
      <c r="I2471" s="145">
        <v>777.8</v>
      </c>
      <c r="J2471" s="145">
        <v>777.8</v>
      </c>
      <c r="K2471" s="3">
        <v>24</v>
      </c>
      <c r="L2471" s="10">
        <f t="shared" si="723"/>
        <v>1254239.8500000001</v>
      </c>
      <c r="M2471" s="145"/>
      <c r="N2471" s="1"/>
      <c r="O2471" s="145"/>
      <c r="P2471" s="145">
        <f t="shared" si="724"/>
        <v>1254239.8500000001</v>
      </c>
      <c r="Q2471" s="145">
        <v>1254239.8500000001</v>
      </c>
      <c r="R2471" s="3"/>
      <c r="S2471" s="145"/>
      <c r="T2471" s="145"/>
      <c r="U2471" s="145"/>
      <c r="V2471" s="145"/>
      <c r="W2471" s="145"/>
      <c r="X2471" s="145"/>
      <c r="Y2471" s="145"/>
      <c r="Z2471" s="145"/>
      <c r="AA2471" s="145"/>
      <c r="AB2471" s="43"/>
      <c r="AC2471" s="43"/>
      <c r="AD2471" s="145"/>
      <c r="AE2471" s="18"/>
      <c r="AF2471" s="35">
        <v>2025</v>
      </c>
      <c r="AG2471" s="255"/>
      <c r="AH2471" s="29">
        <v>2362</v>
      </c>
      <c r="AI2471" s="29" t="s">
        <v>155</v>
      </c>
      <c r="AJ2471" s="29" t="str">
        <f t="shared" si="721"/>
        <v>2362.</v>
      </c>
    </row>
    <row r="2472" spans="1:38" ht="22.5" customHeight="1" x14ac:dyDescent="0.25">
      <c r="A2472" s="143" t="str">
        <f t="shared" si="722"/>
        <v>2363.</v>
      </c>
      <c r="B2472" s="76" t="s">
        <v>828</v>
      </c>
      <c r="C2472" s="52">
        <v>1961</v>
      </c>
      <c r="D2472" s="220" t="s">
        <v>3015</v>
      </c>
      <c r="E2472" s="143" t="s">
        <v>3017</v>
      </c>
      <c r="F2472" s="52">
        <v>2</v>
      </c>
      <c r="G2472" s="52">
        <v>4</v>
      </c>
      <c r="H2472" s="145">
        <v>331.9</v>
      </c>
      <c r="I2472" s="145">
        <v>232.4</v>
      </c>
      <c r="J2472" s="145">
        <v>232.4</v>
      </c>
      <c r="K2472" s="3">
        <v>20</v>
      </c>
      <c r="L2472" s="10">
        <f t="shared" si="723"/>
        <v>535199.18999999994</v>
      </c>
      <c r="M2472" s="145"/>
      <c r="N2472" s="1"/>
      <c r="O2472" s="145"/>
      <c r="P2472" s="145">
        <f t="shared" si="724"/>
        <v>535199.18999999994</v>
      </c>
      <c r="Q2472" s="145">
        <v>535199.18999999994</v>
      </c>
      <c r="R2472" s="3"/>
      <c r="S2472" s="145"/>
      <c r="T2472" s="145"/>
      <c r="U2472" s="145"/>
      <c r="V2472" s="145"/>
      <c r="W2472" s="145"/>
      <c r="X2472" s="145"/>
      <c r="Y2472" s="145"/>
      <c r="Z2472" s="145"/>
      <c r="AA2472" s="145"/>
      <c r="AB2472" s="145"/>
      <c r="AC2472" s="145"/>
      <c r="AD2472" s="145"/>
      <c r="AE2472" s="18"/>
      <c r="AF2472" s="35">
        <v>2025</v>
      </c>
      <c r="AG2472" s="256"/>
      <c r="AH2472" s="29">
        <v>2363</v>
      </c>
      <c r="AI2472" s="29" t="s">
        <v>155</v>
      </c>
      <c r="AJ2472" s="29" t="str">
        <f t="shared" si="721"/>
        <v>2363.</v>
      </c>
      <c r="AL2472" s="29"/>
    </row>
    <row r="2473" spans="1:38" ht="22.5" customHeight="1" x14ac:dyDescent="0.25">
      <c r="A2473" s="143" t="str">
        <f t="shared" si="722"/>
        <v>2364.</v>
      </c>
      <c r="B2473" s="76" t="s">
        <v>840</v>
      </c>
      <c r="C2473" s="52">
        <v>1961</v>
      </c>
      <c r="D2473" s="220" t="s">
        <v>3015</v>
      </c>
      <c r="E2473" s="143" t="s">
        <v>3017</v>
      </c>
      <c r="F2473" s="52">
        <v>2</v>
      </c>
      <c r="G2473" s="52">
        <v>2</v>
      </c>
      <c r="H2473" s="145">
        <v>686.4</v>
      </c>
      <c r="I2473" s="145">
        <v>639</v>
      </c>
      <c r="J2473" s="145">
        <v>639</v>
      </c>
      <c r="K2473" s="3">
        <v>43</v>
      </c>
      <c r="L2473" s="10">
        <f t="shared" si="723"/>
        <v>267444</v>
      </c>
      <c r="M2473" s="145"/>
      <c r="N2473" s="1"/>
      <c r="O2473" s="145"/>
      <c r="P2473" s="145">
        <f t="shared" si="724"/>
        <v>267444</v>
      </c>
      <c r="Q2473" s="145">
        <v>267444</v>
      </c>
      <c r="R2473" s="3"/>
      <c r="S2473" s="145"/>
      <c r="T2473" s="145"/>
      <c r="U2473" s="145"/>
      <c r="V2473" s="145"/>
      <c r="W2473" s="145"/>
      <c r="X2473" s="145"/>
      <c r="Y2473" s="145"/>
      <c r="Z2473" s="145"/>
      <c r="AA2473" s="145"/>
      <c r="AB2473" s="145"/>
      <c r="AC2473" s="145"/>
      <c r="AD2473" s="145"/>
      <c r="AE2473" s="18"/>
      <c r="AF2473" s="35">
        <v>2025</v>
      </c>
      <c r="AG2473" s="256"/>
      <c r="AH2473" s="29">
        <v>2364</v>
      </c>
      <c r="AI2473" s="29" t="s">
        <v>155</v>
      </c>
      <c r="AJ2473" s="29" t="str">
        <f t="shared" si="721"/>
        <v>2364.</v>
      </c>
      <c r="AL2473" s="29"/>
    </row>
    <row r="2474" spans="1:38" ht="22.5" customHeight="1" x14ac:dyDescent="0.25">
      <c r="A2474" s="143" t="str">
        <f t="shared" si="722"/>
        <v>2365.</v>
      </c>
      <c r="B2474" s="73" t="s">
        <v>1045</v>
      </c>
      <c r="C2474" s="52">
        <v>1961</v>
      </c>
      <c r="D2474" s="220" t="s">
        <v>3015</v>
      </c>
      <c r="E2474" s="143" t="s">
        <v>3017</v>
      </c>
      <c r="F2474" s="52">
        <v>2</v>
      </c>
      <c r="G2474" s="52">
        <v>2</v>
      </c>
      <c r="H2474" s="10">
        <v>635.9</v>
      </c>
      <c r="I2474" s="145">
        <v>450.5</v>
      </c>
      <c r="J2474" s="10">
        <v>450.5</v>
      </c>
      <c r="K2474" s="63">
        <v>36</v>
      </c>
      <c r="L2474" s="10">
        <f t="shared" si="723"/>
        <v>1025443.11</v>
      </c>
      <c r="M2474" s="145"/>
      <c r="N2474" s="1"/>
      <c r="O2474" s="145"/>
      <c r="P2474" s="145">
        <f t="shared" si="724"/>
        <v>1025443.11</v>
      </c>
      <c r="Q2474" s="145">
        <v>1025443.11</v>
      </c>
      <c r="R2474" s="3"/>
      <c r="S2474" s="145"/>
      <c r="T2474" s="145"/>
      <c r="U2474" s="145"/>
      <c r="V2474" s="145"/>
      <c r="W2474" s="145"/>
      <c r="X2474" s="145"/>
      <c r="Y2474" s="145"/>
      <c r="Z2474" s="145"/>
      <c r="AA2474" s="145"/>
      <c r="AB2474" s="145"/>
      <c r="AC2474" s="145"/>
      <c r="AD2474" s="145"/>
      <c r="AE2474" s="18"/>
      <c r="AF2474" s="35">
        <v>2025</v>
      </c>
      <c r="AG2474" s="255"/>
      <c r="AH2474" s="29">
        <v>2365</v>
      </c>
      <c r="AI2474" s="29" t="s">
        <v>155</v>
      </c>
      <c r="AJ2474" s="29" t="str">
        <f t="shared" si="721"/>
        <v>2365.</v>
      </c>
      <c r="AL2474" s="29"/>
    </row>
    <row r="2475" spans="1:38" ht="23.25" customHeight="1" x14ac:dyDescent="0.25">
      <c r="A2475" s="143" t="str">
        <f t="shared" si="722"/>
        <v>2366.</v>
      </c>
      <c r="B2475" s="86" t="s">
        <v>1854</v>
      </c>
      <c r="C2475" s="52">
        <v>1961</v>
      </c>
      <c r="D2475" s="220" t="s">
        <v>3015</v>
      </c>
      <c r="E2475" s="143" t="s">
        <v>3017</v>
      </c>
      <c r="F2475" s="52">
        <v>4</v>
      </c>
      <c r="G2475" s="52">
        <v>3</v>
      </c>
      <c r="H2475" s="145">
        <v>1672</v>
      </c>
      <c r="I2475" s="145">
        <v>1514.1</v>
      </c>
      <c r="J2475" s="145">
        <v>1464.7</v>
      </c>
      <c r="K2475" s="3">
        <v>67</v>
      </c>
      <c r="L2475" s="10">
        <f t="shared" si="723"/>
        <v>3898560</v>
      </c>
      <c r="M2475" s="145"/>
      <c r="N2475" s="1"/>
      <c r="O2475" s="145"/>
      <c r="P2475" s="145">
        <f t="shared" si="724"/>
        <v>3898560</v>
      </c>
      <c r="Q2475" s="145">
        <v>3898560</v>
      </c>
      <c r="R2475" s="3"/>
      <c r="S2475" s="145"/>
      <c r="T2475" s="145"/>
      <c r="U2475" s="145"/>
      <c r="V2475" s="145"/>
      <c r="W2475" s="145"/>
      <c r="X2475" s="145"/>
      <c r="Y2475" s="145"/>
      <c r="Z2475" s="145"/>
      <c r="AA2475" s="145"/>
      <c r="AB2475" s="43"/>
      <c r="AC2475" s="43"/>
      <c r="AD2475" s="145"/>
      <c r="AE2475" s="18"/>
      <c r="AF2475" s="35">
        <v>2025</v>
      </c>
      <c r="AG2475" s="255"/>
      <c r="AH2475" s="29">
        <v>2366</v>
      </c>
      <c r="AI2475" s="29" t="s">
        <v>155</v>
      </c>
      <c r="AJ2475" s="29" t="str">
        <f t="shared" ref="AJ2475:AJ2538" si="725">CONCATENATE(AH2475,AI2475)</f>
        <v>2366.</v>
      </c>
    </row>
    <row r="2476" spans="1:38" ht="22.5" customHeight="1" x14ac:dyDescent="0.25">
      <c r="A2476" s="143" t="str">
        <f t="shared" si="722"/>
        <v>2367.</v>
      </c>
      <c r="B2476" s="72" t="s">
        <v>1066</v>
      </c>
      <c r="C2476" s="52">
        <v>1961</v>
      </c>
      <c r="D2476" s="220" t="s">
        <v>3015</v>
      </c>
      <c r="E2476" s="143" t="s">
        <v>3017</v>
      </c>
      <c r="F2476" s="52">
        <v>4</v>
      </c>
      <c r="G2476" s="52">
        <v>4</v>
      </c>
      <c r="H2476" s="145">
        <v>2716.6</v>
      </c>
      <c r="I2476" s="145">
        <v>2500.9</v>
      </c>
      <c r="J2476" s="145">
        <v>2224.8000000000002</v>
      </c>
      <c r="K2476" s="3">
        <v>82</v>
      </c>
      <c r="L2476" s="10">
        <f t="shared" si="723"/>
        <v>1500450</v>
      </c>
      <c r="M2476" s="145"/>
      <c r="N2476" s="1"/>
      <c r="O2476" s="145"/>
      <c r="P2476" s="145">
        <f t="shared" si="724"/>
        <v>1500450</v>
      </c>
      <c r="Q2476" s="145">
        <v>1500450</v>
      </c>
      <c r="R2476" s="3"/>
      <c r="S2476" s="145"/>
      <c r="T2476" s="145"/>
      <c r="U2476" s="145"/>
      <c r="V2476" s="145"/>
      <c r="W2476" s="145"/>
      <c r="X2476" s="145"/>
      <c r="Y2476" s="145"/>
      <c r="Z2476" s="145"/>
      <c r="AA2476" s="145"/>
      <c r="AB2476" s="145"/>
      <c r="AC2476" s="145"/>
      <c r="AD2476" s="145"/>
      <c r="AE2476" s="18"/>
      <c r="AF2476" s="35">
        <v>2025</v>
      </c>
      <c r="AG2476" s="255"/>
      <c r="AH2476" s="29">
        <v>2367</v>
      </c>
      <c r="AI2476" s="29" t="s">
        <v>155</v>
      </c>
      <c r="AJ2476" s="29" t="str">
        <f t="shared" si="725"/>
        <v>2367.</v>
      </c>
      <c r="AL2476" s="29"/>
    </row>
    <row r="2477" spans="1:38" ht="22.5" customHeight="1" x14ac:dyDescent="0.25">
      <c r="A2477" s="143" t="str">
        <f t="shared" si="722"/>
        <v>2368.</v>
      </c>
      <c r="B2477" s="247" t="s">
        <v>1084</v>
      </c>
      <c r="C2477" s="52">
        <v>1961</v>
      </c>
      <c r="D2477" s="220" t="s">
        <v>3015</v>
      </c>
      <c r="E2477" s="143" t="s">
        <v>3017</v>
      </c>
      <c r="F2477" s="52">
        <v>2</v>
      </c>
      <c r="G2477" s="52">
        <v>2</v>
      </c>
      <c r="H2477" s="10">
        <v>616</v>
      </c>
      <c r="I2477" s="145">
        <v>560.5</v>
      </c>
      <c r="J2477" s="10">
        <v>560.5</v>
      </c>
      <c r="K2477" s="63">
        <v>33</v>
      </c>
      <c r="L2477" s="10">
        <f t="shared" si="723"/>
        <v>516120</v>
      </c>
      <c r="M2477" s="145"/>
      <c r="N2477" s="1"/>
      <c r="O2477" s="145"/>
      <c r="P2477" s="145">
        <f t="shared" si="724"/>
        <v>516120</v>
      </c>
      <c r="Q2477" s="145">
        <v>516120</v>
      </c>
      <c r="R2477" s="3"/>
      <c r="S2477" s="145"/>
      <c r="T2477" s="145"/>
      <c r="U2477" s="145"/>
      <c r="V2477" s="145"/>
      <c r="W2477" s="145"/>
      <c r="X2477" s="145"/>
      <c r="Y2477" s="145"/>
      <c r="Z2477" s="145"/>
      <c r="AA2477" s="145"/>
      <c r="AB2477" s="145"/>
      <c r="AC2477" s="145"/>
      <c r="AD2477" s="145"/>
      <c r="AE2477" s="18"/>
      <c r="AF2477" s="35">
        <v>2025</v>
      </c>
      <c r="AG2477" s="255"/>
      <c r="AH2477" s="29">
        <v>2368</v>
      </c>
      <c r="AI2477" s="29" t="s">
        <v>155</v>
      </c>
      <c r="AJ2477" s="29" t="str">
        <f t="shared" si="725"/>
        <v>2368.</v>
      </c>
      <c r="AL2477" s="29"/>
    </row>
    <row r="2478" spans="1:38" ht="22.5" customHeight="1" x14ac:dyDescent="0.25">
      <c r="A2478" s="143" t="str">
        <f t="shared" si="722"/>
        <v>2369.</v>
      </c>
      <c r="B2478" s="73" t="s">
        <v>1062</v>
      </c>
      <c r="C2478" s="52">
        <v>1961</v>
      </c>
      <c r="D2478" s="220" t="s">
        <v>3015</v>
      </c>
      <c r="E2478" s="143" t="s">
        <v>3017</v>
      </c>
      <c r="F2478" s="52">
        <v>2</v>
      </c>
      <c r="G2478" s="52">
        <v>1</v>
      </c>
      <c r="H2478" s="145">
        <v>282.89999999999998</v>
      </c>
      <c r="I2478" s="145">
        <v>192</v>
      </c>
      <c r="J2478" s="145">
        <v>192</v>
      </c>
      <c r="K2478" s="3">
        <v>12</v>
      </c>
      <c r="L2478" s="10">
        <f t="shared" si="723"/>
        <v>137897.88</v>
      </c>
      <c r="M2478" s="145"/>
      <c r="N2478" s="1"/>
      <c r="O2478" s="145"/>
      <c r="P2478" s="145">
        <f t="shared" si="724"/>
        <v>137897.88</v>
      </c>
      <c r="Q2478" s="145">
        <v>137897.88</v>
      </c>
      <c r="R2478" s="3"/>
      <c r="S2478" s="145"/>
      <c r="T2478" s="145"/>
      <c r="U2478" s="145"/>
      <c r="V2478" s="145"/>
      <c r="W2478" s="145"/>
      <c r="X2478" s="145"/>
      <c r="Y2478" s="145"/>
      <c r="Z2478" s="145"/>
      <c r="AA2478" s="145"/>
      <c r="AB2478" s="145"/>
      <c r="AC2478" s="145"/>
      <c r="AD2478" s="145"/>
      <c r="AE2478" s="18"/>
      <c r="AF2478" s="35">
        <v>2025</v>
      </c>
      <c r="AG2478" s="255"/>
      <c r="AH2478" s="29">
        <v>2369</v>
      </c>
      <c r="AI2478" s="29" t="s">
        <v>155</v>
      </c>
      <c r="AJ2478" s="29" t="str">
        <f t="shared" si="725"/>
        <v>2369.</v>
      </c>
      <c r="AL2478" s="29"/>
    </row>
    <row r="2479" spans="1:38" ht="22.5" customHeight="1" x14ac:dyDescent="0.25">
      <c r="A2479" s="143" t="str">
        <f t="shared" si="722"/>
        <v>2370.</v>
      </c>
      <c r="B2479" s="76" t="s">
        <v>1165</v>
      </c>
      <c r="C2479" s="52">
        <v>1962</v>
      </c>
      <c r="D2479" s="220" t="s">
        <v>3015</v>
      </c>
      <c r="E2479" s="143" t="s">
        <v>3017</v>
      </c>
      <c r="F2479" s="52">
        <v>5</v>
      </c>
      <c r="G2479" s="52">
        <v>5</v>
      </c>
      <c r="H2479" s="145">
        <v>4183.6000000000004</v>
      </c>
      <c r="I2479" s="145">
        <v>3890</v>
      </c>
      <c r="J2479" s="145">
        <v>3066.8</v>
      </c>
      <c r="K2479" s="3">
        <v>136</v>
      </c>
      <c r="L2479" s="10">
        <f t="shared" si="723"/>
        <v>7309800</v>
      </c>
      <c r="M2479" s="145"/>
      <c r="N2479" s="1"/>
      <c r="O2479" s="145"/>
      <c r="P2479" s="145">
        <f t="shared" si="724"/>
        <v>7309800</v>
      </c>
      <c r="Q2479" s="145">
        <v>7309800</v>
      </c>
      <c r="R2479" s="3"/>
      <c r="S2479" s="145"/>
      <c r="T2479" s="145"/>
      <c r="U2479" s="145"/>
      <c r="V2479" s="145"/>
      <c r="W2479" s="145"/>
      <c r="X2479" s="145"/>
      <c r="Y2479" s="145"/>
      <c r="Z2479" s="145"/>
      <c r="AA2479" s="145"/>
      <c r="AB2479" s="145"/>
      <c r="AC2479" s="145"/>
      <c r="AD2479" s="145"/>
      <c r="AE2479" s="18"/>
      <c r="AF2479" s="35">
        <v>2025</v>
      </c>
      <c r="AG2479" s="256"/>
      <c r="AH2479" s="29">
        <v>2370</v>
      </c>
      <c r="AI2479" s="29" t="s">
        <v>155</v>
      </c>
      <c r="AJ2479" s="29" t="str">
        <f t="shared" si="725"/>
        <v>2370.</v>
      </c>
      <c r="AL2479" s="29"/>
    </row>
    <row r="2480" spans="1:38" ht="22.5" customHeight="1" x14ac:dyDescent="0.25">
      <c r="A2480" s="143" t="str">
        <f t="shared" ref="A2480:A2543" si="726">AJ2480</f>
        <v>2371.</v>
      </c>
      <c r="B2480" s="73" t="s">
        <v>1014</v>
      </c>
      <c r="C2480" s="52">
        <v>1962</v>
      </c>
      <c r="D2480" s="220" t="s">
        <v>3015</v>
      </c>
      <c r="E2480" s="143" t="s">
        <v>3017</v>
      </c>
      <c r="F2480" s="52">
        <v>4</v>
      </c>
      <c r="G2480" s="52">
        <v>4</v>
      </c>
      <c r="H2480" s="10">
        <v>2679.1</v>
      </c>
      <c r="I2480" s="10">
        <v>2482.8000000000002</v>
      </c>
      <c r="J2480" s="10">
        <v>2482.8000000000002</v>
      </c>
      <c r="K2480" s="63">
        <v>114</v>
      </c>
      <c r="L2480" s="10">
        <f t="shared" si="723"/>
        <v>1629060</v>
      </c>
      <c r="M2480" s="145"/>
      <c r="N2480" s="1"/>
      <c r="O2480" s="145"/>
      <c r="P2480" s="145">
        <f t="shared" si="724"/>
        <v>1629060</v>
      </c>
      <c r="Q2480" s="145">
        <v>1629060</v>
      </c>
      <c r="R2480" s="3"/>
      <c r="S2480" s="145"/>
      <c r="T2480" s="145"/>
      <c r="U2480" s="145"/>
      <c r="V2480" s="145"/>
      <c r="W2480" s="145"/>
      <c r="X2480" s="145"/>
      <c r="Y2480" s="145"/>
      <c r="Z2480" s="145"/>
      <c r="AA2480" s="145"/>
      <c r="AB2480" s="145"/>
      <c r="AC2480" s="145"/>
      <c r="AD2480" s="145"/>
      <c r="AE2480" s="18"/>
      <c r="AF2480" s="35">
        <v>2025</v>
      </c>
      <c r="AG2480" s="255"/>
      <c r="AH2480" s="29">
        <v>2371</v>
      </c>
      <c r="AI2480" s="29" t="s">
        <v>155</v>
      </c>
      <c r="AJ2480" s="29" t="str">
        <f t="shared" si="725"/>
        <v>2371.</v>
      </c>
      <c r="AL2480" s="29"/>
    </row>
    <row r="2481" spans="1:38" ht="22.5" customHeight="1" x14ac:dyDescent="0.25">
      <c r="A2481" s="143" t="str">
        <f t="shared" si="726"/>
        <v>2372.</v>
      </c>
      <c r="B2481" s="247" t="s">
        <v>1064</v>
      </c>
      <c r="C2481" s="52">
        <v>1962</v>
      </c>
      <c r="D2481" s="220" t="s">
        <v>3015</v>
      </c>
      <c r="E2481" s="143" t="s">
        <v>3017</v>
      </c>
      <c r="F2481" s="52">
        <v>4</v>
      </c>
      <c r="G2481" s="52">
        <v>2</v>
      </c>
      <c r="H2481" s="145">
        <v>1451.7</v>
      </c>
      <c r="I2481" s="145">
        <v>1355.1</v>
      </c>
      <c r="J2481" s="145">
        <v>1326.1</v>
      </c>
      <c r="K2481" s="3">
        <v>54</v>
      </c>
      <c r="L2481" s="10">
        <f t="shared" si="723"/>
        <v>329667</v>
      </c>
      <c r="M2481" s="145"/>
      <c r="N2481" s="1"/>
      <c r="O2481" s="145"/>
      <c r="P2481" s="145">
        <f t="shared" si="724"/>
        <v>329667</v>
      </c>
      <c r="Q2481" s="145">
        <v>329667</v>
      </c>
      <c r="R2481" s="3"/>
      <c r="S2481" s="145"/>
      <c r="T2481" s="145"/>
      <c r="U2481" s="145"/>
      <c r="V2481" s="145"/>
      <c r="W2481" s="145"/>
      <c r="X2481" s="145"/>
      <c r="Y2481" s="145"/>
      <c r="Z2481" s="145"/>
      <c r="AA2481" s="145"/>
      <c r="AB2481" s="145"/>
      <c r="AC2481" s="145"/>
      <c r="AD2481" s="145"/>
      <c r="AE2481" s="18"/>
      <c r="AF2481" s="35">
        <v>2025</v>
      </c>
      <c r="AG2481" s="255"/>
      <c r="AH2481" s="29">
        <v>2372</v>
      </c>
      <c r="AI2481" s="29" t="s">
        <v>155</v>
      </c>
      <c r="AJ2481" s="29" t="str">
        <f t="shared" si="725"/>
        <v>2372.</v>
      </c>
      <c r="AL2481" s="29"/>
    </row>
    <row r="2482" spans="1:38" ht="22.5" customHeight="1" x14ac:dyDescent="0.25">
      <c r="A2482" s="143" t="str">
        <f t="shared" si="726"/>
        <v>2373.</v>
      </c>
      <c r="B2482" s="76" t="s">
        <v>832</v>
      </c>
      <c r="C2482" s="52">
        <v>1962</v>
      </c>
      <c r="D2482" s="220" t="s">
        <v>3015</v>
      </c>
      <c r="E2482" s="143" t="s">
        <v>3017</v>
      </c>
      <c r="F2482" s="52">
        <v>4</v>
      </c>
      <c r="G2482" s="52">
        <v>4</v>
      </c>
      <c r="H2482" s="145">
        <v>2555.6999999999998</v>
      </c>
      <c r="I2482" s="145">
        <v>1877.6</v>
      </c>
      <c r="J2482" s="145">
        <v>1877.6</v>
      </c>
      <c r="K2482" s="3">
        <v>85</v>
      </c>
      <c r="L2482" s="10">
        <f t="shared" ref="L2482:L2529" si="727">Q2482+S2482+U2482+W2482+Y2482+AA2482+AD2482+AE2482</f>
        <v>957168</v>
      </c>
      <c r="M2482" s="145"/>
      <c r="N2482" s="1"/>
      <c r="O2482" s="145"/>
      <c r="P2482" s="145">
        <f t="shared" ref="P2482:P2529" si="728">L2482</f>
        <v>957168</v>
      </c>
      <c r="Q2482" s="145">
        <v>957168</v>
      </c>
      <c r="R2482" s="3"/>
      <c r="S2482" s="145"/>
      <c r="T2482" s="145"/>
      <c r="U2482" s="145"/>
      <c r="V2482" s="145"/>
      <c r="W2482" s="145"/>
      <c r="X2482" s="145"/>
      <c r="Y2482" s="145"/>
      <c r="Z2482" s="145"/>
      <c r="AA2482" s="145"/>
      <c r="AB2482" s="145"/>
      <c r="AC2482" s="145"/>
      <c r="AD2482" s="145"/>
      <c r="AE2482" s="18"/>
      <c r="AF2482" s="35">
        <v>2025</v>
      </c>
      <c r="AG2482" s="256"/>
      <c r="AH2482" s="29">
        <v>2373</v>
      </c>
      <c r="AI2482" s="29" t="s">
        <v>155</v>
      </c>
      <c r="AJ2482" s="29" t="str">
        <f t="shared" si="725"/>
        <v>2373.</v>
      </c>
      <c r="AL2482" s="29"/>
    </row>
    <row r="2483" spans="1:38" ht="23.25" customHeight="1" x14ac:dyDescent="0.25">
      <c r="A2483" s="143" t="str">
        <f t="shared" si="726"/>
        <v>2374.</v>
      </c>
      <c r="B2483" s="86" t="s">
        <v>1865</v>
      </c>
      <c r="C2483" s="52">
        <v>1962</v>
      </c>
      <c r="D2483" s="220" t="s">
        <v>3015</v>
      </c>
      <c r="E2483" s="143" t="s">
        <v>3017</v>
      </c>
      <c r="F2483" s="52">
        <v>2</v>
      </c>
      <c r="G2483" s="52">
        <v>1</v>
      </c>
      <c r="H2483" s="145">
        <v>349.8</v>
      </c>
      <c r="I2483" s="145">
        <v>325</v>
      </c>
      <c r="J2483" s="145">
        <v>325</v>
      </c>
      <c r="K2483" s="3">
        <v>19</v>
      </c>
      <c r="L2483" s="10">
        <f t="shared" si="727"/>
        <v>2429300</v>
      </c>
      <c r="M2483" s="145"/>
      <c r="N2483" s="1"/>
      <c r="O2483" s="145"/>
      <c r="P2483" s="145">
        <f t="shared" si="728"/>
        <v>2429300</v>
      </c>
      <c r="Q2483" s="145">
        <v>2429300</v>
      </c>
      <c r="R2483" s="3"/>
      <c r="S2483" s="145"/>
      <c r="T2483" s="145"/>
      <c r="U2483" s="145"/>
      <c r="V2483" s="145"/>
      <c r="W2483" s="145"/>
      <c r="X2483" s="145"/>
      <c r="Y2483" s="145"/>
      <c r="Z2483" s="145"/>
      <c r="AA2483" s="145"/>
      <c r="AB2483" s="43"/>
      <c r="AC2483" s="43"/>
      <c r="AD2483" s="145"/>
      <c r="AE2483" s="18"/>
      <c r="AF2483" s="35">
        <v>2025</v>
      </c>
      <c r="AG2483" s="255"/>
      <c r="AH2483" s="29">
        <v>2374</v>
      </c>
      <c r="AI2483" s="29" t="s">
        <v>155</v>
      </c>
      <c r="AJ2483" s="29" t="str">
        <f t="shared" si="725"/>
        <v>2374.</v>
      </c>
    </row>
    <row r="2484" spans="1:38" ht="22.5" customHeight="1" x14ac:dyDescent="0.25">
      <c r="A2484" s="143" t="str">
        <f t="shared" si="726"/>
        <v>2375.</v>
      </c>
      <c r="B2484" s="76" t="s">
        <v>831</v>
      </c>
      <c r="C2484" s="52">
        <v>1963</v>
      </c>
      <c r="D2484" s="220" t="s">
        <v>3015</v>
      </c>
      <c r="E2484" s="143" t="s">
        <v>3017</v>
      </c>
      <c r="F2484" s="52">
        <v>4</v>
      </c>
      <c r="G2484" s="52">
        <v>3</v>
      </c>
      <c r="H2484" s="145">
        <v>1314.1</v>
      </c>
      <c r="I2484" s="145">
        <v>1194.9000000000001</v>
      </c>
      <c r="J2484" s="145">
        <v>1194.9000000000001</v>
      </c>
      <c r="K2484" s="3">
        <v>60</v>
      </c>
      <c r="L2484" s="145">
        <f t="shared" si="727"/>
        <v>614652</v>
      </c>
      <c r="M2484" s="145"/>
      <c r="N2484" s="1"/>
      <c r="O2484" s="145"/>
      <c r="P2484" s="145">
        <f t="shared" si="728"/>
        <v>614652</v>
      </c>
      <c r="Q2484" s="145">
        <v>614652</v>
      </c>
      <c r="R2484" s="3"/>
      <c r="S2484" s="145"/>
      <c r="T2484" s="145"/>
      <c r="U2484" s="145"/>
      <c r="V2484" s="145"/>
      <c r="W2484" s="145"/>
      <c r="X2484" s="145"/>
      <c r="Y2484" s="145"/>
      <c r="Z2484" s="145"/>
      <c r="AA2484" s="145"/>
      <c r="AB2484" s="145"/>
      <c r="AC2484" s="145"/>
      <c r="AD2484" s="145"/>
      <c r="AE2484" s="18"/>
      <c r="AF2484" s="35">
        <v>2025</v>
      </c>
      <c r="AG2484" s="256"/>
      <c r="AH2484" s="29">
        <v>2375</v>
      </c>
      <c r="AI2484" s="29" t="s">
        <v>155</v>
      </c>
      <c r="AJ2484" s="29" t="str">
        <f t="shared" si="725"/>
        <v>2375.</v>
      </c>
      <c r="AL2484" s="29"/>
    </row>
    <row r="2485" spans="1:38" ht="22.5" customHeight="1" x14ac:dyDescent="0.25">
      <c r="A2485" s="143" t="str">
        <f t="shared" si="726"/>
        <v>2376.</v>
      </c>
      <c r="B2485" s="76" t="s">
        <v>993</v>
      </c>
      <c r="C2485" s="52">
        <v>1963</v>
      </c>
      <c r="D2485" s="220" t="s">
        <v>3015</v>
      </c>
      <c r="E2485" s="143" t="s">
        <v>3017</v>
      </c>
      <c r="F2485" s="52">
        <v>4</v>
      </c>
      <c r="G2485" s="52">
        <v>5</v>
      </c>
      <c r="H2485" s="145">
        <v>3575.7</v>
      </c>
      <c r="I2485" s="145">
        <v>3213.7</v>
      </c>
      <c r="J2485" s="145">
        <v>3213.7</v>
      </c>
      <c r="K2485" s="3">
        <v>159</v>
      </c>
      <c r="L2485" s="10">
        <f t="shared" si="727"/>
        <v>1548360</v>
      </c>
      <c r="M2485" s="145"/>
      <c r="N2485" s="1"/>
      <c r="O2485" s="145"/>
      <c r="P2485" s="145">
        <f t="shared" si="728"/>
        <v>1548360</v>
      </c>
      <c r="Q2485" s="145">
        <v>1548360</v>
      </c>
      <c r="R2485" s="3"/>
      <c r="S2485" s="145"/>
      <c r="T2485" s="145"/>
      <c r="U2485" s="145"/>
      <c r="V2485" s="145"/>
      <c r="W2485" s="145"/>
      <c r="X2485" s="145"/>
      <c r="Y2485" s="145"/>
      <c r="Z2485" s="145"/>
      <c r="AA2485" s="145"/>
      <c r="AB2485" s="145"/>
      <c r="AC2485" s="145"/>
      <c r="AD2485" s="145"/>
      <c r="AE2485" s="18"/>
      <c r="AF2485" s="35">
        <v>2025</v>
      </c>
      <c r="AG2485" s="256"/>
      <c r="AH2485" s="29">
        <v>2376</v>
      </c>
      <c r="AI2485" s="29" t="s">
        <v>155</v>
      </c>
      <c r="AJ2485" s="29" t="str">
        <f t="shared" si="725"/>
        <v>2376.</v>
      </c>
      <c r="AL2485" s="29"/>
    </row>
    <row r="2486" spans="1:38" ht="22.5" customHeight="1" x14ac:dyDescent="0.25">
      <c r="A2486" s="143" t="str">
        <f t="shared" si="726"/>
        <v>2377.</v>
      </c>
      <c r="B2486" s="73" t="s">
        <v>1052</v>
      </c>
      <c r="C2486" s="52">
        <v>1963</v>
      </c>
      <c r="D2486" s="220" t="s">
        <v>3015</v>
      </c>
      <c r="E2486" s="143" t="s">
        <v>3017</v>
      </c>
      <c r="F2486" s="52">
        <v>4</v>
      </c>
      <c r="G2486" s="52">
        <v>3</v>
      </c>
      <c r="H2486" s="145">
        <v>2058.8000000000002</v>
      </c>
      <c r="I2486" s="145">
        <v>1982.8</v>
      </c>
      <c r="J2486" s="145">
        <v>1913.1</v>
      </c>
      <c r="K2486" s="3">
        <v>107</v>
      </c>
      <c r="L2486" s="10">
        <f t="shared" si="727"/>
        <v>1008780</v>
      </c>
      <c r="M2486" s="145"/>
      <c r="N2486" s="1"/>
      <c r="O2486" s="145"/>
      <c r="P2486" s="145">
        <f t="shared" si="728"/>
        <v>1008780</v>
      </c>
      <c r="Q2486" s="145">
        <v>1008780</v>
      </c>
      <c r="R2486" s="3"/>
      <c r="S2486" s="145"/>
      <c r="T2486" s="145"/>
      <c r="U2486" s="145"/>
      <c r="V2486" s="145"/>
      <c r="W2486" s="145"/>
      <c r="X2486" s="145"/>
      <c r="Y2486" s="145"/>
      <c r="Z2486" s="145"/>
      <c r="AA2486" s="145"/>
      <c r="AB2486" s="145"/>
      <c r="AC2486" s="145"/>
      <c r="AD2486" s="145"/>
      <c r="AE2486" s="18"/>
      <c r="AF2486" s="35">
        <v>2025</v>
      </c>
      <c r="AG2486" s="255"/>
      <c r="AH2486" s="29">
        <v>2377</v>
      </c>
      <c r="AI2486" s="29" t="s">
        <v>155</v>
      </c>
      <c r="AJ2486" s="29" t="str">
        <f t="shared" si="725"/>
        <v>2377.</v>
      </c>
      <c r="AL2486" s="29"/>
    </row>
    <row r="2487" spans="1:38" ht="22.5" customHeight="1" x14ac:dyDescent="0.25">
      <c r="A2487" s="143" t="str">
        <f t="shared" si="726"/>
        <v>2378.</v>
      </c>
      <c r="B2487" s="73" t="s">
        <v>1053</v>
      </c>
      <c r="C2487" s="52">
        <v>1963</v>
      </c>
      <c r="D2487" s="220" t="s">
        <v>3015</v>
      </c>
      <c r="E2487" s="143" t="s">
        <v>3017</v>
      </c>
      <c r="F2487" s="52">
        <v>5</v>
      </c>
      <c r="G2487" s="52">
        <v>3</v>
      </c>
      <c r="H2487" s="145">
        <v>2698.5</v>
      </c>
      <c r="I2487" s="145">
        <v>2513.8000000000002</v>
      </c>
      <c r="J2487" s="145">
        <v>2513.8000000000002</v>
      </c>
      <c r="K2487" s="3">
        <v>97</v>
      </c>
      <c r="L2487" s="10">
        <f t="shared" si="727"/>
        <v>1492056</v>
      </c>
      <c r="M2487" s="145"/>
      <c r="N2487" s="1"/>
      <c r="O2487" s="145"/>
      <c r="P2487" s="145">
        <f t="shared" si="728"/>
        <v>1492056</v>
      </c>
      <c r="Q2487" s="145">
        <v>1492056</v>
      </c>
      <c r="R2487" s="3"/>
      <c r="S2487" s="145"/>
      <c r="T2487" s="145"/>
      <c r="U2487" s="145"/>
      <c r="V2487" s="145"/>
      <c r="W2487" s="145"/>
      <c r="X2487" s="145"/>
      <c r="Y2487" s="145"/>
      <c r="Z2487" s="145"/>
      <c r="AA2487" s="145"/>
      <c r="AB2487" s="145"/>
      <c r="AC2487" s="145"/>
      <c r="AD2487" s="145"/>
      <c r="AE2487" s="18"/>
      <c r="AF2487" s="35">
        <v>2025</v>
      </c>
      <c r="AG2487" s="255"/>
      <c r="AH2487" s="29">
        <v>2378</v>
      </c>
      <c r="AI2487" s="29" t="s">
        <v>155</v>
      </c>
      <c r="AJ2487" s="29" t="str">
        <f t="shared" si="725"/>
        <v>2378.</v>
      </c>
      <c r="AL2487" s="29"/>
    </row>
    <row r="2488" spans="1:38" ht="22.5" customHeight="1" x14ac:dyDescent="0.25">
      <c r="A2488" s="143" t="str">
        <f t="shared" si="726"/>
        <v>2379.</v>
      </c>
      <c r="B2488" s="73" t="s">
        <v>1054</v>
      </c>
      <c r="C2488" s="52">
        <v>1963</v>
      </c>
      <c r="D2488" s="220" t="s">
        <v>3015</v>
      </c>
      <c r="E2488" s="143" t="s">
        <v>3017</v>
      </c>
      <c r="F2488" s="52">
        <v>5</v>
      </c>
      <c r="G2488" s="52">
        <v>4</v>
      </c>
      <c r="H2488" s="145">
        <v>3463.1</v>
      </c>
      <c r="I2488" s="145">
        <v>3164</v>
      </c>
      <c r="J2488" s="145">
        <v>3133.1</v>
      </c>
      <c r="K2488" s="3">
        <v>142</v>
      </c>
      <c r="L2488" s="145">
        <f t="shared" si="727"/>
        <v>1051008</v>
      </c>
      <c r="M2488" s="145"/>
      <c r="N2488" s="1"/>
      <c r="O2488" s="145"/>
      <c r="P2488" s="145">
        <f t="shared" si="728"/>
        <v>1051008</v>
      </c>
      <c r="Q2488" s="145">
        <v>1051008</v>
      </c>
      <c r="R2488" s="3"/>
      <c r="S2488" s="145"/>
      <c r="T2488" s="145"/>
      <c r="U2488" s="145"/>
      <c r="V2488" s="145"/>
      <c r="W2488" s="145"/>
      <c r="X2488" s="145"/>
      <c r="Y2488" s="145"/>
      <c r="Z2488" s="145"/>
      <c r="AA2488" s="145"/>
      <c r="AB2488" s="145"/>
      <c r="AC2488" s="145"/>
      <c r="AD2488" s="145"/>
      <c r="AE2488" s="18"/>
      <c r="AF2488" s="35">
        <v>2025</v>
      </c>
      <c r="AG2488" s="255"/>
      <c r="AH2488" s="29">
        <v>2379</v>
      </c>
      <c r="AI2488" s="29" t="s">
        <v>155</v>
      </c>
      <c r="AJ2488" s="29" t="str">
        <f t="shared" si="725"/>
        <v>2379.</v>
      </c>
      <c r="AL2488" s="29"/>
    </row>
    <row r="2489" spans="1:38" ht="22.5" customHeight="1" x14ac:dyDescent="0.25">
      <c r="A2489" s="143" t="str">
        <f t="shared" si="726"/>
        <v>2380.</v>
      </c>
      <c r="B2489" s="247" t="s">
        <v>1059</v>
      </c>
      <c r="C2489" s="52">
        <v>1963</v>
      </c>
      <c r="D2489" s="220" t="s">
        <v>3015</v>
      </c>
      <c r="E2489" s="143" t="s">
        <v>3017</v>
      </c>
      <c r="F2489" s="52">
        <v>5</v>
      </c>
      <c r="G2489" s="52">
        <v>3</v>
      </c>
      <c r="H2489" s="10">
        <v>2850.6</v>
      </c>
      <c r="I2489" s="145">
        <v>2543.1999999999998</v>
      </c>
      <c r="J2489" s="10">
        <v>2278.9</v>
      </c>
      <c r="K2489" s="63">
        <v>80</v>
      </c>
      <c r="L2489" s="10">
        <f t="shared" si="727"/>
        <v>5601680</v>
      </c>
      <c r="M2489" s="145"/>
      <c r="N2489" s="1"/>
      <c r="O2489" s="145"/>
      <c r="P2489" s="145">
        <f t="shared" si="728"/>
        <v>5601680</v>
      </c>
      <c r="Q2489" s="145">
        <v>5601680</v>
      </c>
      <c r="R2489" s="3"/>
      <c r="S2489" s="145"/>
      <c r="T2489" s="145"/>
      <c r="U2489" s="145"/>
      <c r="V2489" s="145"/>
      <c r="W2489" s="145"/>
      <c r="X2489" s="145"/>
      <c r="Y2489" s="145"/>
      <c r="Z2489" s="145"/>
      <c r="AA2489" s="145"/>
      <c r="AB2489" s="145"/>
      <c r="AC2489" s="145"/>
      <c r="AD2489" s="145"/>
      <c r="AE2489" s="18"/>
      <c r="AF2489" s="35">
        <v>2025</v>
      </c>
      <c r="AG2489" s="255"/>
      <c r="AH2489" s="29">
        <v>2380</v>
      </c>
      <c r="AI2489" s="29" t="s">
        <v>155</v>
      </c>
      <c r="AJ2489" s="29" t="str">
        <f t="shared" si="725"/>
        <v>2380.</v>
      </c>
      <c r="AL2489" s="29"/>
    </row>
    <row r="2490" spans="1:38" ht="22.5" customHeight="1" x14ac:dyDescent="0.25">
      <c r="A2490" s="143" t="str">
        <f t="shared" si="726"/>
        <v>2381.</v>
      </c>
      <c r="B2490" s="247" t="s">
        <v>1063</v>
      </c>
      <c r="C2490" s="52">
        <v>1963</v>
      </c>
      <c r="D2490" s="220" t="s">
        <v>3015</v>
      </c>
      <c r="E2490" s="143" t="s">
        <v>3017</v>
      </c>
      <c r="F2490" s="52">
        <v>4</v>
      </c>
      <c r="G2490" s="52">
        <v>2</v>
      </c>
      <c r="H2490" s="145">
        <v>1381.5</v>
      </c>
      <c r="I2490" s="145">
        <v>1223.9000000000001</v>
      </c>
      <c r="J2490" s="145">
        <v>1223.9000000000001</v>
      </c>
      <c r="K2490" s="3">
        <v>49</v>
      </c>
      <c r="L2490" s="145">
        <f t="shared" si="727"/>
        <v>412854</v>
      </c>
      <c r="M2490" s="145"/>
      <c r="N2490" s="1"/>
      <c r="O2490" s="145"/>
      <c r="P2490" s="145">
        <f t="shared" si="728"/>
        <v>412854</v>
      </c>
      <c r="Q2490" s="145">
        <v>412854</v>
      </c>
      <c r="R2490" s="3"/>
      <c r="S2490" s="145"/>
      <c r="T2490" s="145"/>
      <c r="U2490" s="145"/>
      <c r="V2490" s="145"/>
      <c r="W2490" s="145"/>
      <c r="X2490" s="145"/>
      <c r="Y2490" s="145"/>
      <c r="Z2490" s="145"/>
      <c r="AA2490" s="145"/>
      <c r="AB2490" s="145"/>
      <c r="AC2490" s="145"/>
      <c r="AD2490" s="145"/>
      <c r="AE2490" s="18"/>
      <c r="AF2490" s="35">
        <v>2025</v>
      </c>
      <c r="AG2490" s="255"/>
      <c r="AH2490" s="29">
        <v>2381</v>
      </c>
      <c r="AI2490" s="29" t="s">
        <v>155</v>
      </c>
      <c r="AJ2490" s="29" t="str">
        <f t="shared" si="725"/>
        <v>2381.</v>
      </c>
      <c r="AL2490" s="29"/>
    </row>
    <row r="2491" spans="1:38" ht="22.5" customHeight="1" x14ac:dyDescent="0.25">
      <c r="A2491" s="143" t="str">
        <f t="shared" si="726"/>
        <v>2382.</v>
      </c>
      <c r="B2491" s="76" t="s">
        <v>1001</v>
      </c>
      <c r="C2491" s="52">
        <v>1963</v>
      </c>
      <c r="D2491" s="220" t="s">
        <v>3015</v>
      </c>
      <c r="E2491" s="143" t="s">
        <v>3017</v>
      </c>
      <c r="F2491" s="52">
        <v>4</v>
      </c>
      <c r="G2491" s="52">
        <v>3</v>
      </c>
      <c r="H2491" s="145">
        <v>2159.6</v>
      </c>
      <c r="I2491" s="145">
        <v>2008.4</v>
      </c>
      <c r="J2491" s="145">
        <v>1502.3</v>
      </c>
      <c r="K2491" s="3">
        <v>63</v>
      </c>
      <c r="L2491" s="145">
        <f t="shared" si="727"/>
        <v>857400</v>
      </c>
      <c r="M2491" s="145"/>
      <c r="N2491" s="1"/>
      <c r="O2491" s="145"/>
      <c r="P2491" s="145">
        <f t="shared" si="728"/>
        <v>857400</v>
      </c>
      <c r="Q2491" s="145">
        <v>857400</v>
      </c>
      <c r="R2491" s="3"/>
      <c r="S2491" s="145"/>
      <c r="T2491" s="145"/>
      <c r="U2491" s="145"/>
      <c r="V2491" s="145"/>
      <c r="W2491" s="145"/>
      <c r="X2491" s="145"/>
      <c r="Y2491" s="145"/>
      <c r="Z2491" s="145"/>
      <c r="AA2491" s="145"/>
      <c r="AB2491" s="145"/>
      <c r="AC2491" s="145"/>
      <c r="AD2491" s="145"/>
      <c r="AE2491" s="18"/>
      <c r="AF2491" s="35">
        <v>2025</v>
      </c>
      <c r="AG2491" s="256"/>
      <c r="AH2491" s="29">
        <v>2382</v>
      </c>
      <c r="AI2491" s="29" t="s">
        <v>155</v>
      </c>
      <c r="AJ2491" s="29" t="str">
        <f t="shared" si="725"/>
        <v>2382.</v>
      </c>
      <c r="AL2491" s="29"/>
    </row>
    <row r="2492" spans="1:38" ht="22.5" customHeight="1" x14ac:dyDescent="0.25">
      <c r="A2492" s="143" t="str">
        <f t="shared" si="726"/>
        <v>2383.</v>
      </c>
      <c r="B2492" s="76" t="s">
        <v>843</v>
      </c>
      <c r="C2492" s="52">
        <v>1963</v>
      </c>
      <c r="D2492" s="220" t="s">
        <v>3015</v>
      </c>
      <c r="E2492" s="143" t="s">
        <v>3017</v>
      </c>
      <c r="F2492" s="52">
        <v>4</v>
      </c>
      <c r="G2492" s="52">
        <v>6</v>
      </c>
      <c r="H2492" s="145">
        <v>4248.2</v>
      </c>
      <c r="I2492" s="145">
        <v>3939.7</v>
      </c>
      <c r="J2492" s="145">
        <v>3013.7</v>
      </c>
      <c r="K2492" s="3">
        <v>116</v>
      </c>
      <c r="L2492" s="145">
        <f t="shared" si="727"/>
        <v>4629960</v>
      </c>
      <c r="M2492" s="145"/>
      <c r="N2492" s="1"/>
      <c r="O2492" s="145"/>
      <c r="P2492" s="145">
        <f t="shared" si="728"/>
        <v>4629960</v>
      </c>
      <c r="Q2492" s="145">
        <v>4629960</v>
      </c>
      <c r="R2492" s="3"/>
      <c r="S2492" s="145"/>
      <c r="T2492" s="145"/>
      <c r="U2492" s="145"/>
      <c r="V2492" s="145"/>
      <c r="W2492" s="145"/>
      <c r="X2492" s="145"/>
      <c r="Y2492" s="145"/>
      <c r="Z2492" s="145"/>
      <c r="AA2492" s="145"/>
      <c r="AB2492" s="145"/>
      <c r="AC2492" s="145"/>
      <c r="AD2492" s="145"/>
      <c r="AE2492" s="18"/>
      <c r="AF2492" s="35">
        <v>2025</v>
      </c>
      <c r="AG2492" s="256"/>
      <c r="AH2492" s="29">
        <v>2383</v>
      </c>
      <c r="AI2492" s="29" t="s">
        <v>155</v>
      </c>
      <c r="AJ2492" s="29" t="str">
        <f t="shared" si="725"/>
        <v>2383.</v>
      </c>
    </row>
    <row r="2493" spans="1:38" ht="22.5" customHeight="1" x14ac:dyDescent="0.25">
      <c r="A2493" s="143" t="str">
        <f t="shared" si="726"/>
        <v>2384.</v>
      </c>
      <c r="B2493" s="73" t="s">
        <v>1060</v>
      </c>
      <c r="C2493" s="52">
        <v>1963</v>
      </c>
      <c r="D2493" s="220" t="s">
        <v>3015</v>
      </c>
      <c r="E2493" s="143" t="s">
        <v>3017</v>
      </c>
      <c r="F2493" s="52">
        <v>4</v>
      </c>
      <c r="G2493" s="52">
        <v>4</v>
      </c>
      <c r="H2493" s="145">
        <v>2620.4</v>
      </c>
      <c r="I2493" s="145">
        <v>2521.9</v>
      </c>
      <c r="J2493" s="145">
        <v>2449.1999999999998</v>
      </c>
      <c r="K2493" s="3">
        <v>118</v>
      </c>
      <c r="L2493" s="10">
        <f t="shared" si="727"/>
        <v>5337365.09</v>
      </c>
      <c r="M2493" s="145"/>
      <c r="N2493" s="1"/>
      <c r="O2493" s="145"/>
      <c r="P2493" s="145">
        <f t="shared" si="728"/>
        <v>5337365.09</v>
      </c>
      <c r="Q2493" s="145">
        <v>1276224</v>
      </c>
      <c r="R2493" s="3"/>
      <c r="S2493" s="145"/>
      <c r="T2493" s="145">
        <v>539.83000000000004</v>
      </c>
      <c r="U2493" s="145">
        <f>T2493*7523</f>
        <v>4061141.0900000003</v>
      </c>
      <c r="V2493" s="145"/>
      <c r="W2493" s="145"/>
      <c r="X2493" s="145"/>
      <c r="Y2493" s="145"/>
      <c r="Z2493" s="145"/>
      <c r="AA2493" s="145"/>
      <c r="AB2493" s="145"/>
      <c r="AC2493" s="145"/>
      <c r="AD2493" s="145"/>
      <c r="AE2493" s="18"/>
      <c r="AF2493" s="35">
        <v>2025</v>
      </c>
      <c r="AG2493" s="255"/>
      <c r="AH2493" s="29">
        <v>2384</v>
      </c>
      <c r="AI2493" s="29" t="s">
        <v>155</v>
      </c>
      <c r="AJ2493" s="29" t="str">
        <f t="shared" si="725"/>
        <v>2384.</v>
      </c>
      <c r="AL2493" s="29"/>
    </row>
    <row r="2494" spans="1:38" ht="22.5" customHeight="1" x14ac:dyDescent="0.25">
      <c r="A2494" s="143" t="str">
        <f t="shared" si="726"/>
        <v>2385.</v>
      </c>
      <c r="B2494" s="77" t="s">
        <v>1005</v>
      </c>
      <c r="C2494" s="52">
        <v>1963</v>
      </c>
      <c r="D2494" s="220" t="s">
        <v>3015</v>
      </c>
      <c r="E2494" s="143" t="s">
        <v>3017</v>
      </c>
      <c r="F2494" s="52">
        <v>5</v>
      </c>
      <c r="G2494" s="52">
        <v>4</v>
      </c>
      <c r="H2494" s="145">
        <v>2503.9</v>
      </c>
      <c r="I2494" s="145">
        <v>1652.8</v>
      </c>
      <c r="J2494" s="145">
        <v>1652.8</v>
      </c>
      <c r="K2494" s="3">
        <v>132</v>
      </c>
      <c r="L2494" s="10">
        <f t="shared" si="727"/>
        <v>1345451.38</v>
      </c>
      <c r="M2494" s="145"/>
      <c r="N2494" s="1"/>
      <c r="O2494" s="145"/>
      <c r="P2494" s="145">
        <f t="shared" si="728"/>
        <v>1345451.38</v>
      </c>
      <c r="Q2494" s="145">
        <v>1345451.38</v>
      </c>
      <c r="R2494" s="3"/>
      <c r="S2494" s="145"/>
      <c r="T2494" s="145"/>
      <c r="U2494" s="145"/>
      <c r="V2494" s="145"/>
      <c r="W2494" s="145"/>
      <c r="X2494" s="145"/>
      <c r="Y2494" s="145"/>
      <c r="Z2494" s="145"/>
      <c r="AA2494" s="145"/>
      <c r="AB2494" s="145"/>
      <c r="AC2494" s="145"/>
      <c r="AD2494" s="145"/>
      <c r="AE2494" s="18"/>
      <c r="AF2494" s="35">
        <v>2025</v>
      </c>
      <c r="AG2494" s="256"/>
      <c r="AH2494" s="29">
        <v>2385</v>
      </c>
      <c r="AI2494" s="29" t="s">
        <v>155</v>
      </c>
      <c r="AJ2494" s="29" t="str">
        <f t="shared" si="725"/>
        <v>2385.</v>
      </c>
      <c r="AL2494" s="29"/>
    </row>
    <row r="2495" spans="1:38" ht="22.5" customHeight="1" x14ac:dyDescent="0.25">
      <c r="A2495" s="143" t="str">
        <f t="shared" si="726"/>
        <v>2386.</v>
      </c>
      <c r="B2495" s="247" t="s">
        <v>1007</v>
      </c>
      <c r="C2495" s="52">
        <v>1963</v>
      </c>
      <c r="D2495" s="220" t="s">
        <v>3015</v>
      </c>
      <c r="E2495" s="143" t="s">
        <v>3017</v>
      </c>
      <c r="F2495" s="52">
        <v>4</v>
      </c>
      <c r="G2495" s="52">
        <v>2</v>
      </c>
      <c r="H2495" s="145">
        <v>1368.8</v>
      </c>
      <c r="I2495" s="145">
        <v>1272.2</v>
      </c>
      <c r="J2495" s="145">
        <v>1272.2</v>
      </c>
      <c r="K2495" s="3">
        <v>49</v>
      </c>
      <c r="L2495" s="10">
        <f t="shared" si="727"/>
        <v>2469088</v>
      </c>
      <c r="M2495" s="145"/>
      <c r="N2495" s="1"/>
      <c r="O2495" s="145"/>
      <c r="P2495" s="145">
        <f t="shared" si="728"/>
        <v>2469088</v>
      </c>
      <c r="Q2495" s="145">
        <v>2469088</v>
      </c>
      <c r="R2495" s="3"/>
      <c r="S2495" s="145"/>
      <c r="T2495" s="145"/>
      <c r="U2495" s="145"/>
      <c r="V2495" s="145"/>
      <c r="W2495" s="145"/>
      <c r="X2495" s="145"/>
      <c r="Y2495" s="145"/>
      <c r="Z2495" s="145"/>
      <c r="AA2495" s="145"/>
      <c r="AB2495" s="145"/>
      <c r="AC2495" s="145"/>
      <c r="AD2495" s="145"/>
      <c r="AE2495" s="18"/>
      <c r="AF2495" s="35">
        <v>2025</v>
      </c>
      <c r="AG2495" s="255"/>
      <c r="AH2495" s="29">
        <v>2386</v>
      </c>
      <c r="AI2495" s="29" t="s">
        <v>155</v>
      </c>
      <c r="AJ2495" s="29" t="str">
        <f t="shared" si="725"/>
        <v>2386.</v>
      </c>
      <c r="AL2495" s="29"/>
    </row>
    <row r="2496" spans="1:38" ht="22.5" customHeight="1" x14ac:dyDescent="0.25">
      <c r="A2496" s="143" t="str">
        <f t="shared" si="726"/>
        <v>2387.</v>
      </c>
      <c r="B2496" s="73" t="s">
        <v>1026</v>
      </c>
      <c r="C2496" s="52">
        <v>1964</v>
      </c>
      <c r="D2496" s="220" t="s">
        <v>3015</v>
      </c>
      <c r="E2496" s="143" t="s">
        <v>3017</v>
      </c>
      <c r="F2496" s="52">
        <v>4</v>
      </c>
      <c r="G2496" s="52">
        <v>5</v>
      </c>
      <c r="H2496" s="10">
        <v>2870.8</v>
      </c>
      <c r="I2496" s="145">
        <v>2569.1</v>
      </c>
      <c r="J2496" s="10">
        <v>2482.3000000000002</v>
      </c>
      <c r="K2496" s="63">
        <v>107</v>
      </c>
      <c r="L2496" s="10">
        <f t="shared" si="727"/>
        <v>2264808</v>
      </c>
      <c r="M2496" s="145"/>
      <c r="N2496" s="1"/>
      <c r="O2496" s="145"/>
      <c r="P2496" s="145">
        <f t="shared" si="728"/>
        <v>2264808</v>
      </c>
      <c r="Q2496" s="145">
        <v>2264808</v>
      </c>
      <c r="R2496" s="3"/>
      <c r="S2496" s="145"/>
      <c r="T2496" s="145"/>
      <c r="U2496" s="145"/>
      <c r="V2496" s="145"/>
      <c r="W2496" s="145"/>
      <c r="X2496" s="145"/>
      <c r="Y2496" s="145"/>
      <c r="Z2496" s="145"/>
      <c r="AA2496" s="145"/>
      <c r="AB2496" s="145"/>
      <c r="AC2496" s="145"/>
      <c r="AD2496" s="145"/>
      <c r="AE2496" s="18"/>
      <c r="AF2496" s="35">
        <v>2025</v>
      </c>
      <c r="AG2496" s="255"/>
      <c r="AH2496" s="29">
        <v>2387</v>
      </c>
      <c r="AI2496" s="29" t="s">
        <v>155</v>
      </c>
      <c r="AJ2496" s="29" t="str">
        <f t="shared" si="725"/>
        <v>2387.</v>
      </c>
      <c r="AL2496" s="29"/>
    </row>
    <row r="2497" spans="1:38" ht="22.5" customHeight="1" x14ac:dyDescent="0.25">
      <c r="A2497" s="143" t="str">
        <f t="shared" si="726"/>
        <v>2388.</v>
      </c>
      <c r="B2497" s="73" t="s">
        <v>1031</v>
      </c>
      <c r="C2497" s="52">
        <v>1964</v>
      </c>
      <c r="D2497" s="220" t="s">
        <v>3015</v>
      </c>
      <c r="E2497" s="143" t="s">
        <v>3017</v>
      </c>
      <c r="F2497" s="52">
        <v>4</v>
      </c>
      <c r="G2497" s="52">
        <v>5</v>
      </c>
      <c r="H2497" s="10">
        <v>4080.29</v>
      </c>
      <c r="I2497" s="145">
        <v>3117.3</v>
      </c>
      <c r="J2497" s="10">
        <v>2352.1999999999998</v>
      </c>
      <c r="K2497" s="63">
        <v>174</v>
      </c>
      <c r="L2497" s="10">
        <f t="shared" si="727"/>
        <v>877800</v>
      </c>
      <c r="M2497" s="145"/>
      <c r="N2497" s="1"/>
      <c r="O2497" s="145"/>
      <c r="P2497" s="145">
        <f t="shared" si="728"/>
        <v>877800</v>
      </c>
      <c r="Q2497" s="145">
        <v>877800</v>
      </c>
      <c r="R2497" s="3"/>
      <c r="S2497" s="145"/>
      <c r="T2497" s="145"/>
      <c r="U2497" s="145"/>
      <c r="V2497" s="145"/>
      <c r="W2497" s="145"/>
      <c r="X2497" s="145"/>
      <c r="Y2497" s="145"/>
      <c r="Z2497" s="145"/>
      <c r="AA2497" s="145"/>
      <c r="AB2497" s="145"/>
      <c r="AC2497" s="145"/>
      <c r="AD2497" s="145"/>
      <c r="AE2497" s="18"/>
      <c r="AF2497" s="35">
        <v>2025</v>
      </c>
      <c r="AG2497" s="255"/>
      <c r="AH2497" s="29">
        <v>2388</v>
      </c>
      <c r="AI2497" s="29" t="s">
        <v>155</v>
      </c>
      <c r="AJ2497" s="29" t="str">
        <f t="shared" si="725"/>
        <v>2388.</v>
      </c>
      <c r="AL2497" s="29"/>
    </row>
    <row r="2498" spans="1:38" ht="22.5" customHeight="1" x14ac:dyDescent="0.25">
      <c r="A2498" s="143" t="str">
        <f t="shared" si="726"/>
        <v>2389.</v>
      </c>
      <c r="B2498" s="247" t="s">
        <v>846</v>
      </c>
      <c r="C2498" s="52">
        <v>1964</v>
      </c>
      <c r="D2498" s="220" t="s">
        <v>3015</v>
      </c>
      <c r="E2498" s="143" t="s">
        <v>3017</v>
      </c>
      <c r="F2498" s="52">
        <v>2</v>
      </c>
      <c r="G2498" s="52">
        <v>1</v>
      </c>
      <c r="H2498" s="10">
        <v>454.6</v>
      </c>
      <c r="I2498" s="145">
        <v>454.6</v>
      </c>
      <c r="J2498" s="10">
        <v>454.6</v>
      </c>
      <c r="K2498" s="63">
        <v>19</v>
      </c>
      <c r="L2498" s="10">
        <f t="shared" si="727"/>
        <v>388650</v>
      </c>
      <c r="M2498" s="145"/>
      <c r="N2498" s="1"/>
      <c r="O2498" s="145"/>
      <c r="P2498" s="145">
        <f t="shared" si="728"/>
        <v>388650</v>
      </c>
      <c r="Q2498" s="145">
        <f>234600+154050</f>
        <v>388650</v>
      </c>
      <c r="R2498" s="3"/>
      <c r="S2498" s="145"/>
      <c r="T2498" s="145"/>
      <c r="U2498" s="145"/>
      <c r="V2498" s="145"/>
      <c r="W2498" s="145"/>
      <c r="X2498" s="145"/>
      <c r="Y2498" s="145"/>
      <c r="Z2498" s="145"/>
      <c r="AA2498" s="145"/>
      <c r="AB2498" s="145"/>
      <c r="AC2498" s="145"/>
      <c r="AD2498" s="145"/>
      <c r="AE2498" s="18"/>
      <c r="AF2498" s="35">
        <v>2025</v>
      </c>
      <c r="AG2498" s="255"/>
      <c r="AH2498" s="29">
        <v>2389</v>
      </c>
      <c r="AI2498" s="29" t="s">
        <v>155</v>
      </c>
      <c r="AJ2498" s="29" t="str">
        <f t="shared" si="725"/>
        <v>2389.</v>
      </c>
      <c r="AL2498" s="29"/>
    </row>
    <row r="2499" spans="1:38" ht="22.5" customHeight="1" x14ac:dyDescent="0.25">
      <c r="A2499" s="143" t="str">
        <f t="shared" si="726"/>
        <v>2390.</v>
      </c>
      <c r="B2499" s="73" t="s">
        <v>1012</v>
      </c>
      <c r="C2499" s="52">
        <v>1964</v>
      </c>
      <c r="D2499" s="220" t="s">
        <v>3015</v>
      </c>
      <c r="E2499" s="143" t="s">
        <v>3017</v>
      </c>
      <c r="F2499" s="52">
        <v>5</v>
      </c>
      <c r="G2499" s="52">
        <v>6</v>
      </c>
      <c r="H2499" s="10">
        <v>4805.5</v>
      </c>
      <c r="I2499" s="10">
        <v>4655.3</v>
      </c>
      <c r="J2499" s="10">
        <v>3014.7</v>
      </c>
      <c r="K2499" s="63">
        <v>194</v>
      </c>
      <c r="L2499" s="10">
        <f t="shared" si="727"/>
        <v>4754185.9799999995</v>
      </c>
      <c r="M2499" s="145"/>
      <c r="N2499" s="1"/>
      <c r="O2499" s="145"/>
      <c r="P2499" s="145">
        <f t="shared" si="728"/>
        <v>4754185.9799999995</v>
      </c>
      <c r="Q2499" s="145"/>
      <c r="R2499" s="3"/>
      <c r="S2499" s="145"/>
      <c r="T2499" s="145">
        <v>1340.34</v>
      </c>
      <c r="U2499" s="145">
        <f>T2499*3547</f>
        <v>4754185.9799999995</v>
      </c>
      <c r="V2499" s="145"/>
      <c r="W2499" s="145"/>
      <c r="X2499" s="145"/>
      <c r="Y2499" s="145"/>
      <c r="Z2499" s="145"/>
      <c r="AA2499" s="145"/>
      <c r="AB2499" s="145"/>
      <c r="AC2499" s="145"/>
      <c r="AD2499" s="145"/>
      <c r="AE2499" s="18"/>
      <c r="AF2499" s="35">
        <v>2025</v>
      </c>
      <c r="AG2499" s="259"/>
      <c r="AH2499" s="29">
        <v>2390</v>
      </c>
      <c r="AI2499" s="29" t="s">
        <v>155</v>
      </c>
      <c r="AJ2499" s="29" t="str">
        <f t="shared" si="725"/>
        <v>2390.</v>
      </c>
      <c r="AL2499" s="29"/>
    </row>
    <row r="2500" spans="1:38" ht="22.5" customHeight="1" x14ac:dyDescent="0.25">
      <c r="A2500" s="143" t="str">
        <f t="shared" si="726"/>
        <v>2391.</v>
      </c>
      <c r="B2500" s="76" t="s">
        <v>994</v>
      </c>
      <c r="C2500" s="52">
        <v>1964</v>
      </c>
      <c r="D2500" s="220" t="s">
        <v>3015</v>
      </c>
      <c r="E2500" s="143" t="s">
        <v>3017</v>
      </c>
      <c r="F2500" s="52">
        <v>4</v>
      </c>
      <c r="G2500" s="52">
        <v>3</v>
      </c>
      <c r="H2500" s="145">
        <v>2143</v>
      </c>
      <c r="I2500" s="145">
        <v>1975.6</v>
      </c>
      <c r="J2500" s="145">
        <v>1975.6</v>
      </c>
      <c r="K2500" s="3">
        <v>88</v>
      </c>
      <c r="L2500" s="10">
        <f t="shared" si="727"/>
        <v>4731065</v>
      </c>
      <c r="M2500" s="145"/>
      <c r="N2500" s="1"/>
      <c r="O2500" s="145"/>
      <c r="P2500" s="145">
        <f t="shared" si="728"/>
        <v>4731065</v>
      </c>
      <c r="Q2500" s="145">
        <v>4731065</v>
      </c>
      <c r="R2500" s="3"/>
      <c r="S2500" s="145"/>
      <c r="T2500" s="145"/>
      <c r="U2500" s="145"/>
      <c r="V2500" s="145"/>
      <c r="W2500" s="145"/>
      <c r="X2500" s="145"/>
      <c r="Y2500" s="145"/>
      <c r="Z2500" s="145"/>
      <c r="AA2500" s="145"/>
      <c r="AB2500" s="145"/>
      <c r="AC2500" s="145"/>
      <c r="AD2500" s="145"/>
      <c r="AE2500" s="18"/>
      <c r="AF2500" s="35">
        <v>2025</v>
      </c>
      <c r="AG2500" s="256"/>
      <c r="AH2500" s="29">
        <v>2391</v>
      </c>
      <c r="AI2500" s="29" t="s">
        <v>155</v>
      </c>
      <c r="AJ2500" s="29" t="str">
        <f t="shared" si="725"/>
        <v>2391.</v>
      </c>
      <c r="AL2500" s="29"/>
    </row>
    <row r="2501" spans="1:38" ht="22.5" customHeight="1" x14ac:dyDescent="0.25">
      <c r="A2501" s="143" t="str">
        <f t="shared" si="726"/>
        <v>2392.</v>
      </c>
      <c r="B2501" s="76" t="s">
        <v>995</v>
      </c>
      <c r="C2501" s="52">
        <v>1964</v>
      </c>
      <c r="D2501" s="220" t="s">
        <v>3015</v>
      </c>
      <c r="E2501" s="143" t="s">
        <v>3017</v>
      </c>
      <c r="F2501" s="52">
        <v>5</v>
      </c>
      <c r="G2501" s="52">
        <v>4</v>
      </c>
      <c r="H2501" s="145">
        <v>3460.2</v>
      </c>
      <c r="I2501" s="145">
        <v>3160.7</v>
      </c>
      <c r="J2501" s="145">
        <v>3160.7</v>
      </c>
      <c r="K2501" s="3">
        <v>154</v>
      </c>
      <c r="L2501" s="10">
        <f t="shared" si="727"/>
        <v>2332128</v>
      </c>
      <c r="M2501" s="145"/>
      <c r="N2501" s="1"/>
      <c r="O2501" s="145"/>
      <c r="P2501" s="145">
        <f t="shared" si="728"/>
        <v>2332128</v>
      </c>
      <c r="Q2501" s="145">
        <v>2332128</v>
      </c>
      <c r="R2501" s="3"/>
      <c r="S2501" s="145"/>
      <c r="T2501" s="145"/>
      <c r="U2501" s="145"/>
      <c r="V2501" s="145"/>
      <c r="W2501" s="145"/>
      <c r="X2501" s="145"/>
      <c r="Y2501" s="145"/>
      <c r="Z2501" s="145"/>
      <c r="AA2501" s="145"/>
      <c r="AB2501" s="145"/>
      <c r="AC2501" s="145"/>
      <c r="AD2501" s="145"/>
      <c r="AE2501" s="18"/>
      <c r="AF2501" s="35">
        <v>2025</v>
      </c>
      <c r="AG2501" s="256"/>
      <c r="AH2501" s="29">
        <v>2392</v>
      </c>
      <c r="AI2501" s="29" t="s">
        <v>155</v>
      </c>
      <c r="AJ2501" s="29" t="str">
        <f t="shared" si="725"/>
        <v>2392.</v>
      </c>
      <c r="AL2501" s="29"/>
    </row>
    <row r="2502" spans="1:38" ht="22.5" customHeight="1" x14ac:dyDescent="0.25">
      <c r="A2502" s="143" t="str">
        <f t="shared" si="726"/>
        <v>2393.</v>
      </c>
      <c r="B2502" s="76" t="s">
        <v>999</v>
      </c>
      <c r="C2502" s="52">
        <v>1964</v>
      </c>
      <c r="D2502" s="220" t="s">
        <v>3015</v>
      </c>
      <c r="E2502" s="143" t="s">
        <v>3017</v>
      </c>
      <c r="F2502" s="52">
        <v>5</v>
      </c>
      <c r="G2502" s="52">
        <v>3</v>
      </c>
      <c r="H2502" s="145">
        <v>3350.06</v>
      </c>
      <c r="I2502" s="145">
        <v>3173.5</v>
      </c>
      <c r="J2502" s="145">
        <v>2527.1999999999998</v>
      </c>
      <c r="K2502" s="3">
        <v>99</v>
      </c>
      <c r="L2502" s="10">
        <f t="shared" si="727"/>
        <v>1351296</v>
      </c>
      <c r="M2502" s="145"/>
      <c r="N2502" s="1"/>
      <c r="O2502" s="145"/>
      <c r="P2502" s="145">
        <f t="shared" si="728"/>
        <v>1351296</v>
      </c>
      <c r="Q2502" s="145">
        <v>1351296</v>
      </c>
      <c r="R2502" s="3"/>
      <c r="S2502" s="145"/>
      <c r="T2502" s="145"/>
      <c r="U2502" s="145"/>
      <c r="V2502" s="145"/>
      <c r="W2502" s="145"/>
      <c r="X2502" s="145"/>
      <c r="Y2502" s="145"/>
      <c r="Z2502" s="145"/>
      <c r="AA2502" s="145"/>
      <c r="AB2502" s="145"/>
      <c r="AC2502" s="145"/>
      <c r="AD2502" s="145"/>
      <c r="AE2502" s="18"/>
      <c r="AF2502" s="35">
        <v>2025</v>
      </c>
      <c r="AG2502" s="256"/>
      <c r="AH2502" s="29">
        <v>2393</v>
      </c>
      <c r="AI2502" s="29" t="s">
        <v>155</v>
      </c>
      <c r="AJ2502" s="29" t="str">
        <f t="shared" si="725"/>
        <v>2393.</v>
      </c>
      <c r="AL2502" s="29"/>
    </row>
    <row r="2503" spans="1:38" ht="22.5" customHeight="1" x14ac:dyDescent="0.25">
      <c r="A2503" s="143" t="str">
        <f t="shared" si="726"/>
        <v>2394.</v>
      </c>
      <c r="B2503" s="247" t="s">
        <v>1072</v>
      </c>
      <c r="C2503" s="52">
        <v>1964</v>
      </c>
      <c r="D2503" s="220" t="s">
        <v>3015</v>
      </c>
      <c r="E2503" s="143" t="s">
        <v>3017</v>
      </c>
      <c r="F2503" s="52">
        <v>5</v>
      </c>
      <c r="G2503" s="52">
        <v>3</v>
      </c>
      <c r="H2503" s="10">
        <v>2622.1</v>
      </c>
      <c r="I2503" s="145">
        <v>2505.9</v>
      </c>
      <c r="J2503" s="10">
        <v>2393.3000000000002</v>
      </c>
      <c r="K2503" s="63">
        <v>128</v>
      </c>
      <c r="L2503" s="10">
        <f t="shared" si="727"/>
        <v>3991963</v>
      </c>
      <c r="M2503" s="145"/>
      <c r="N2503" s="1"/>
      <c r="O2503" s="145"/>
      <c r="P2503" s="145">
        <f t="shared" si="728"/>
        <v>3991963</v>
      </c>
      <c r="Q2503" s="145">
        <v>3991963</v>
      </c>
      <c r="R2503" s="3"/>
      <c r="S2503" s="145"/>
      <c r="T2503" s="145"/>
      <c r="U2503" s="145"/>
      <c r="V2503" s="145"/>
      <c r="W2503" s="145"/>
      <c r="X2503" s="145"/>
      <c r="Y2503" s="145"/>
      <c r="Z2503" s="145"/>
      <c r="AA2503" s="145"/>
      <c r="AB2503" s="145"/>
      <c r="AC2503" s="145"/>
      <c r="AD2503" s="145"/>
      <c r="AE2503" s="18"/>
      <c r="AF2503" s="35">
        <v>2025</v>
      </c>
      <c r="AG2503" s="255"/>
      <c r="AH2503" s="29">
        <v>2394</v>
      </c>
      <c r="AI2503" s="29" t="s">
        <v>155</v>
      </c>
      <c r="AJ2503" s="29" t="str">
        <f t="shared" si="725"/>
        <v>2394.</v>
      </c>
      <c r="AL2503" s="29"/>
    </row>
    <row r="2504" spans="1:38" ht="22.5" customHeight="1" x14ac:dyDescent="0.25">
      <c r="A2504" s="143" t="str">
        <f t="shared" si="726"/>
        <v>2395.</v>
      </c>
      <c r="B2504" s="73" t="s">
        <v>1065</v>
      </c>
      <c r="C2504" s="52">
        <v>1964</v>
      </c>
      <c r="D2504" s="220" t="s">
        <v>3015</v>
      </c>
      <c r="E2504" s="143" t="s">
        <v>3017</v>
      </c>
      <c r="F2504" s="52">
        <v>5</v>
      </c>
      <c r="G2504" s="52">
        <v>3</v>
      </c>
      <c r="H2504" s="145">
        <v>2549.4</v>
      </c>
      <c r="I2504" s="145">
        <v>2549.4</v>
      </c>
      <c r="J2504" s="145">
        <v>2549.4</v>
      </c>
      <c r="K2504" s="3">
        <v>97</v>
      </c>
      <c r="L2504" s="10">
        <f t="shared" si="727"/>
        <v>885879.97</v>
      </c>
      <c r="M2504" s="145"/>
      <c r="N2504" s="1"/>
      <c r="O2504" s="145"/>
      <c r="P2504" s="145">
        <f t="shared" si="728"/>
        <v>885879.97</v>
      </c>
      <c r="Q2504" s="145">
        <v>885879.97</v>
      </c>
      <c r="R2504" s="3"/>
      <c r="S2504" s="145"/>
      <c r="T2504" s="145"/>
      <c r="U2504" s="145"/>
      <c r="V2504" s="145"/>
      <c r="W2504" s="145"/>
      <c r="X2504" s="145"/>
      <c r="Y2504" s="145"/>
      <c r="Z2504" s="145"/>
      <c r="AA2504" s="145"/>
      <c r="AB2504" s="145"/>
      <c r="AC2504" s="145"/>
      <c r="AD2504" s="145"/>
      <c r="AE2504" s="18"/>
      <c r="AF2504" s="35">
        <v>2025</v>
      </c>
      <c r="AG2504" s="255"/>
      <c r="AH2504" s="29">
        <v>2395</v>
      </c>
      <c r="AI2504" s="29" t="s">
        <v>155</v>
      </c>
      <c r="AJ2504" s="29" t="str">
        <f t="shared" si="725"/>
        <v>2395.</v>
      </c>
      <c r="AL2504" s="29"/>
    </row>
    <row r="2505" spans="1:38" ht="22.5" customHeight="1" x14ac:dyDescent="0.25">
      <c r="A2505" s="143" t="str">
        <f t="shared" si="726"/>
        <v>2396.</v>
      </c>
      <c r="B2505" s="247" t="s">
        <v>1090</v>
      </c>
      <c r="C2505" s="52">
        <v>1964</v>
      </c>
      <c r="D2505" s="220" t="s">
        <v>3015</v>
      </c>
      <c r="E2505" s="143" t="s">
        <v>3017</v>
      </c>
      <c r="F2505" s="52">
        <v>5</v>
      </c>
      <c r="G2505" s="52">
        <v>11</v>
      </c>
      <c r="H2505" s="10">
        <v>3259.2</v>
      </c>
      <c r="I2505" s="10">
        <v>2556</v>
      </c>
      <c r="J2505" s="10">
        <v>2556</v>
      </c>
      <c r="K2505" s="63">
        <v>391</v>
      </c>
      <c r="L2505" s="10">
        <f t="shared" si="727"/>
        <v>887040</v>
      </c>
      <c r="M2505" s="145"/>
      <c r="N2505" s="1"/>
      <c r="O2505" s="145"/>
      <c r="P2505" s="145">
        <f t="shared" si="728"/>
        <v>887040</v>
      </c>
      <c r="Q2505" s="145">
        <v>887040</v>
      </c>
      <c r="R2505" s="3"/>
      <c r="S2505" s="145"/>
      <c r="T2505" s="145"/>
      <c r="U2505" s="145"/>
      <c r="V2505" s="145"/>
      <c r="W2505" s="145"/>
      <c r="X2505" s="145"/>
      <c r="Y2505" s="145"/>
      <c r="Z2505" s="145"/>
      <c r="AA2505" s="145"/>
      <c r="AB2505" s="145"/>
      <c r="AC2505" s="145"/>
      <c r="AD2505" s="145"/>
      <c r="AE2505" s="18"/>
      <c r="AF2505" s="35">
        <v>2025</v>
      </c>
      <c r="AG2505" s="255"/>
      <c r="AH2505" s="29">
        <v>2396</v>
      </c>
      <c r="AI2505" s="29" t="s">
        <v>155</v>
      </c>
      <c r="AJ2505" s="29" t="str">
        <f t="shared" si="725"/>
        <v>2396.</v>
      </c>
      <c r="AL2505" s="29"/>
    </row>
    <row r="2506" spans="1:38" ht="22.5" customHeight="1" x14ac:dyDescent="0.25">
      <c r="A2506" s="143" t="str">
        <f t="shared" si="726"/>
        <v>2397.</v>
      </c>
      <c r="B2506" s="77" t="s">
        <v>1006</v>
      </c>
      <c r="C2506" s="52">
        <v>1964</v>
      </c>
      <c r="D2506" s="220" t="s">
        <v>3015</v>
      </c>
      <c r="E2506" s="143" t="s">
        <v>3017</v>
      </c>
      <c r="F2506" s="52">
        <v>5</v>
      </c>
      <c r="G2506" s="52">
        <v>3</v>
      </c>
      <c r="H2506" s="145">
        <v>2762.4</v>
      </c>
      <c r="I2506" s="145">
        <v>2571.3000000000002</v>
      </c>
      <c r="J2506" s="145">
        <v>2175.1999999999998</v>
      </c>
      <c r="K2506" s="3">
        <v>114</v>
      </c>
      <c r="L2506" s="10">
        <f t="shared" si="727"/>
        <v>1407600</v>
      </c>
      <c r="M2506" s="145"/>
      <c r="N2506" s="1"/>
      <c r="O2506" s="145"/>
      <c r="P2506" s="145">
        <f t="shared" si="728"/>
        <v>1407600</v>
      </c>
      <c r="Q2506" s="145">
        <v>1407600</v>
      </c>
      <c r="R2506" s="3"/>
      <c r="S2506" s="145"/>
      <c r="T2506" s="145"/>
      <c r="U2506" s="145"/>
      <c r="V2506" s="145"/>
      <c r="W2506" s="145"/>
      <c r="X2506" s="145"/>
      <c r="Y2506" s="145"/>
      <c r="Z2506" s="145"/>
      <c r="AA2506" s="145"/>
      <c r="AB2506" s="145"/>
      <c r="AC2506" s="145"/>
      <c r="AD2506" s="145"/>
      <c r="AE2506" s="18"/>
      <c r="AF2506" s="35">
        <v>2025</v>
      </c>
      <c r="AG2506" s="256"/>
      <c r="AH2506" s="29">
        <v>2397</v>
      </c>
      <c r="AI2506" s="29" t="s">
        <v>155</v>
      </c>
      <c r="AJ2506" s="29" t="str">
        <f t="shared" si="725"/>
        <v>2397.</v>
      </c>
      <c r="AL2506" s="29"/>
    </row>
    <row r="2507" spans="1:38" ht="22.5" customHeight="1" x14ac:dyDescent="0.25">
      <c r="A2507" s="143" t="str">
        <f t="shared" si="726"/>
        <v>2398.</v>
      </c>
      <c r="B2507" s="76" t="s">
        <v>1027</v>
      </c>
      <c r="C2507" s="52">
        <v>1965</v>
      </c>
      <c r="D2507" s="220" t="s">
        <v>3015</v>
      </c>
      <c r="E2507" s="143" t="s">
        <v>3016</v>
      </c>
      <c r="F2507" s="52">
        <v>5</v>
      </c>
      <c r="G2507" s="52">
        <v>4</v>
      </c>
      <c r="H2507" s="145">
        <v>3907</v>
      </c>
      <c r="I2507" s="145">
        <v>3907</v>
      </c>
      <c r="J2507" s="145">
        <v>3907</v>
      </c>
      <c r="K2507" s="3">
        <v>192</v>
      </c>
      <c r="L2507" s="10">
        <f t="shared" si="727"/>
        <v>2289696</v>
      </c>
      <c r="M2507" s="145"/>
      <c r="N2507" s="1"/>
      <c r="O2507" s="145"/>
      <c r="P2507" s="145">
        <f t="shared" si="728"/>
        <v>2289696</v>
      </c>
      <c r="Q2507" s="145">
        <v>2289696</v>
      </c>
      <c r="R2507" s="3"/>
      <c r="S2507" s="145"/>
      <c r="T2507" s="145"/>
      <c r="U2507" s="145"/>
      <c r="V2507" s="145"/>
      <c r="W2507" s="145"/>
      <c r="X2507" s="145"/>
      <c r="Y2507" s="145"/>
      <c r="Z2507" s="145"/>
      <c r="AA2507" s="145"/>
      <c r="AB2507" s="145"/>
      <c r="AC2507" s="145"/>
      <c r="AD2507" s="145"/>
      <c r="AE2507" s="145"/>
      <c r="AF2507" s="35">
        <v>2025</v>
      </c>
      <c r="AG2507" s="256"/>
      <c r="AH2507" s="29">
        <v>2398</v>
      </c>
      <c r="AI2507" s="29" t="s">
        <v>155</v>
      </c>
      <c r="AJ2507" s="29" t="str">
        <f t="shared" si="725"/>
        <v>2398.</v>
      </c>
      <c r="AL2507" s="29"/>
    </row>
    <row r="2508" spans="1:38" ht="22.5" customHeight="1" x14ac:dyDescent="0.25">
      <c r="A2508" s="143" t="str">
        <f t="shared" si="726"/>
        <v>2399.</v>
      </c>
      <c r="B2508" s="73" t="s">
        <v>1028</v>
      </c>
      <c r="C2508" s="52">
        <v>1965</v>
      </c>
      <c r="D2508" s="220" t="s">
        <v>3015</v>
      </c>
      <c r="E2508" s="143" t="s">
        <v>3016</v>
      </c>
      <c r="F2508" s="52">
        <v>5</v>
      </c>
      <c r="G2508" s="52">
        <v>4</v>
      </c>
      <c r="H2508" s="10">
        <v>3861.7</v>
      </c>
      <c r="I2508" s="145">
        <v>2548.9</v>
      </c>
      <c r="J2508" s="10">
        <v>2548.9</v>
      </c>
      <c r="K2508" s="63">
        <v>175</v>
      </c>
      <c r="L2508" s="10">
        <f t="shared" si="727"/>
        <v>1501440</v>
      </c>
      <c r="M2508" s="145"/>
      <c r="N2508" s="1"/>
      <c r="O2508" s="145"/>
      <c r="P2508" s="145">
        <f t="shared" si="728"/>
        <v>1501440</v>
      </c>
      <c r="Q2508" s="145">
        <v>1501440</v>
      </c>
      <c r="R2508" s="3"/>
      <c r="S2508" s="145"/>
      <c r="T2508" s="145"/>
      <c r="U2508" s="145"/>
      <c r="V2508" s="145"/>
      <c r="W2508" s="145"/>
      <c r="X2508" s="145"/>
      <c r="Y2508" s="145"/>
      <c r="Z2508" s="145"/>
      <c r="AA2508" s="145"/>
      <c r="AB2508" s="145"/>
      <c r="AC2508" s="145"/>
      <c r="AD2508" s="145"/>
      <c r="AE2508" s="145"/>
      <c r="AF2508" s="35">
        <v>2025</v>
      </c>
      <c r="AG2508" s="255"/>
      <c r="AH2508" s="29">
        <v>2399</v>
      </c>
      <c r="AI2508" s="29" t="s">
        <v>155</v>
      </c>
      <c r="AJ2508" s="29" t="str">
        <f t="shared" si="725"/>
        <v>2399.</v>
      </c>
      <c r="AL2508" s="29"/>
    </row>
    <row r="2509" spans="1:38" ht="23.25" customHeight="1" x14ac:dyDescent="0.25">
      <c r="A2509" s="143" t="str">
        <f t="shared" si="726"/>
        <v>2400.</v>
      </c>
      <c r="B2509" s="71" t="s">
        <v>1852</v>
      </c>
      <c r="C2509" s="52">
        <v>1965</v>
      </c>
      <c r="D2509" s="220" t="s">
        <v>3015</v>
      </c>
      <c r="E2509" s="143" t="s">
        <v>3017</v>
      </c>
      <c r="F2509" s="52">
        <v>5</v>
      </c>
      <c r="G2509" s="52">
        <v>6</v>
      </c>
      <c r="H2509" s="10">
        <v>4937.8</v>
      </c>
      <c r="I2509" s="10">
        <v>4935.8</v>
      </c>
      <c r="J2509" s="10">
        <v>4692.7</v>
      </c>
      <c r="K2509" s="63">
        <v>233</v>
      </c>
      <c r="L2509" s="10">
        <f t="shared" si="727"/>
        <v>17822004</v>
      </c>
      <c r="M2509" s="145"/>
      <c r="N2509" s="1"/>
      <c r="O2509" s="145"/>
      <c r="P2509" s="145">
        <f t="shared" si="728"/>
        <v>17822004</v>
      </c>
      <c r="Q2509" s="145">
        <f>3640992+14181012</f>
        <v>17822004</v>
      </c>
      <c r="R2509" s="3"/>
      <c r="S2509" s="145"/>
      <c r="T2509" s="145"/>
      <c r="U2509" s="145"/>
      <c r="V2509" s="145"/>
      <c r="W2509" s="145"/>
      <c r="X2509" s="145"/>
      <c r="Y2509" s="145"/>
      <c r="Z2509" s="145"/>
      <c r="AA2509" s="145"/>
      <c r="AB2509" s="43"/>
      <c r="AC2509" s="43"/>
      <c r="AD2509" s="145"/>
      <c r="AE2509" s="18"/>
      <c r="AF2509" s="35">
        <v>2025</v>
      </c>
      <c r="AG2509" s="255"/>
      <c r="AH2509" s="29">
        <v>2400</v>
      </c>
      <c r="AI2509" s="29" t="s">
        <v>155</v>
      </c>
      <c r="AJ2509" s="29" t="str">
        <f t="shared" si="725"/>
        <v>2400.</v>
      </c>
    </row>
    <row r="2510" spans="1:38" ht="22.5" customHeight="1" x14ac:dyDescent="0.25">
      <c r="A2510" s="143" t="str">
        <f t="shared" si="726"/>
        <v>2401.</v>
      </c>
      <c r="B2510" s="73" t="s">
        <v>1021</v>
      </c>
      <c r="C2510" s="52">
        <v>1965</v>
      </c>
      <c r="D2510" s="220" t="s">
        <v>3015</v>
      </c>
      <c r="E2510" s="143" t="s">
        <v>3016</v>
      </c>
      <c r="F2510" s="52">
        <v>5</v>
      </c>
      <c r="G2510" s="52">
        <v>3</v>
      </c>
      <c r="H2510" s="10">
        <v>2884.1</v>
      </c>
      <c r="I2510" s="145">
        <v>1977.4</v>
      </c>
      <c r="J2510" s="10">
        <v>1977.4</v>
      </c>
      <c r="K2510" s="63">
        <v>150</v>
      </c>
      <c r="L2510" s="10">
        <f t="shared" si="727"/>
        <v>563040</v>
      </c>
      <c r="M2510" s="145"/>
      <c r="N2510" s="1"/>
      <c r="O2510" s="145"/>
      <c r="P2510" s="145">
        <f t="shared" si="728"/>
        <v>563040</v>
      </c>
      <c r="Q2510" s="145">
        <v>563040</v>
      </c>
      <c r="R2510" s="3"/>
      <c r="S2510" s="145"/>
      <c r="T2510" s="145"/>
      <c r="U2510" s="145"/>
      <c r="V2510" s="145"/>
      <c r="W2510" s="145"/>
      <c r="X2510" s="145"/>
      <c r="Y2510" s="145"/>
      <c r="Z2510" s="145"/>
      <c r="AA2510" s="145"/>
      <c r="AB2510" s="145"/>
      <c r="AC2510" s="145"/>
      <c r="AD2510" s="145"/>
      <c r="AE2510" s="18"/>
      <c r="AF2510" s="35">
        <v>2025</v>
      </c>
      <c r="AG2510" s="255"/>
      <c r="AH2510" s="29">
        <v>2401</v>
      </c>
      <c r="AI2510" s="29" t="s">
        <v>155</v>
      </c>
      <c r="AJ2510" s="29" t="str">
        <f t="shared" si="725"/>
        <v>2401.</v>
      </c>
      <c r="AL2510" s="29"/>
    </row>
    <row r="2511" spans="1:38" ht="22.5" customHeight="1" x14ac:dyDescent="0.25">
      <c r="A2511" s="143" t="str">
        <f t="shared" si="726"/>
        <v>2402.</v>
      </c>
      <c r="B2511" s="76" t="s">
        <v>1192</v>
      </c>
      <c r="C2511" s="52">
        <v>1965</v>
      </c>
      <c r="D2511" s="220" t="s">
        <v>3015</v>
      </c>
      <c r="E2511" s="143" t="s">
        <v>3017</v>
      </c>
      <c r="F2511" s="52">
        <v>5</v>
      </c>
      <c r="G2511" s="52">
        <v>3</v>
      </c>
      <c r="H2511" s="145">
        <v>2687.3</v>
      </c>
      <c r="I2511" s="145">
        <v>2506.1</v>
      </c>
      <c r="J2511" s="145">
        <v>2379</v>
      </c>
      <c r="K2511" s="3">
        <v>94</v>
      </c>
      <c r="L2511" s="145">
        <f t="shared" si="727"/>
        <v>928850</v>
      </c>
      <c r="M2511" s="145"/>
      <c r="N2511" s="1"/>
      <c r="O2511" s="145"/>
      <c r="P2511" s="145">
        <f t="shared" si="728"/>
        <v>928850</v>
      </c>
      <c r="Q2511" s="145">
        <v>928850</v>
      </c>
      <c r="R2511" s="3"/>
      <c r="S2511" s="145"/>
      <c r="T2511" s="145"/>
      <c r="U2511" s="145"/>
      <c r="V2511" s="145"/>
      <c r="W2511" s="145"/>
      <c r="X2511" s="145"/>
      <c r="Y2511" s="145"/>
      <c r="Z2511" s="145"/>
      <c r="AA2511" s="145"/>
      <c r="AB2511" s="145"/>
      <c r="AC2511" s="145"/>
      <c r="AD2511" s="145"/>
      <c r="AE2511" s="18"/>
      <c r="AF2511" s="35">
        <v>2025</v>
      </c>
      <c r="AG2511" s="256"/>
      <c r="AH2511" s="29">
        <v>2402</v>
      </c>
      <c r="AI2511" s="29" t="s">
        <v>155</v>
      </c>
      <c r="AJ2511" s="29" t="str">
        <f t="shared" si="725"/>
        <v>2402.</v>
      </c>
      <c r="AL2511" s="29"/>
    </row>
    <row r="2512" spans="1:38" ht="22.5" customHeight="1" x14ac:dyDescent="0.25">
      <c r="A2512" s="143" t="str">
        <f t="shared" si="726"/>
        <v>2403.</v>
      </c>
      <c r="B2512" s="73" t="s">
        <v>1029</v>
      </c>
      <c r="C2512" s="52">
        <v>1965</v>
      </c>
      <c r="D2512" s="220" t="s">
        <v>3015</v>
      </c>
      <c r="E2512" s="143" t="s">
        <v>3017</v>
      </c>
      <c r="F2512" s="52">
        <v>2</v>
      </c>
      <c r="G2512" s="52">
        <v>3</v>
      </c>
      <c r="H2512" s="10">
        <v>2667.5</v>
      </c>
      <c r="I2512" s="145">
        <v>2437.8000000000002</v>
      </c>
      <c r="J2512" s="10">
        <v>2437.8000000000002</v>
      </c>
      <c r="K2512" s="63">
        <v>117</v>
      </c>
      <c r="L2512" s="10">
        <f t="shared" si="727"/>
        <v>128610</v>
      </c>
      <c r="M2512" s="145"/>
      <c r="N2512" s="1"/>
      <c r="O2512" s="145"/>
      <c r="P2512" s="145">
        <f t="shared" si="728"/>
        <v>128610</v>
      </c>
      <c r="Q2512" s="145">
        <v>128610</v>
      </c>
      <c r="R2512" s="3"/>
      <c r="S2512" s="145"/>
      <c r="T2512" s="145"/>
      <c r="U2512" s="145"/>
      <c r="V2512" s="145"/>
      <c r="W2512" s="145"/>
      <c r="X2512" s="145"/>
      <c r="Y2512" s="145"/>
      <c r="Z2512" s="145"/>
      <c r="AA2512" s="145"/>
      <c r="AB2512" s="145"/>
      <c r="AC2512" s="145"/>
      <c r="AD2512" s="145"/>
      <c r="AE2512" s="18"/>
      <c r="AF2512" s="35">
        <v>2025</v>
      </c>
      <c r="AG2512" s="255"/>
      <c r="AH2512" s="29">
        <v>2403</v>
      </c>
      <c r="AI2512" s="29" t="s">
        <v>155</v>
      </c>
      <c r="AJ2512" s="29" t="str">
        <f t="shared" si="725"/>
        <v>2403.</v>
      </c>
      <c r="AL2512" s="29"/>
    </row>
    <row r="2513" spans="1:38" ht="22.5" customHeight="1" x14ac:dyDescent="0.25">
      <c r="A2513" s="143" t="str">
        <f t="shared" si="726"/>
        <v>2404.</v>
      </c>
      <c r="B2513" s="73" t="s">
        <v>1043</v>
      </c>
      <c r="C2513" s="52">
        <v>1965</v>
      </c>
      <c r="D2513" s="220" t="s">
        <v>3015</v>
      </c>
      <c r="E2513" s="143" t="s">
        <v>3017</v>
      </c>
      <c r="F2513" s="52">
        <v>5</v>
      </c>
      <c r="G2513" s="52">
        <v>4</v>
      </c>
      <c r="H2513" s="10">
        <v>3168.1</v>
      </c>
      <c r="I2513" s="10">
        <v>2533.1</v>
      </c>
      <c r="J2513" s="10">
        <v>2533.1</v>
      </c>
      <c r="K2513" s="63">
        <v>122</v>
      </c>
      <c r="L2513" s="10">
        <f>Q2513+S2513+U2513+W2513+Y2513+AA2513+AD2513+AE2513</f>
        <v>1675982.4</v>
      </c>
      <c r="M2513" s="145"/>
      <c r="N2513" s="1"/>
      <c r="O2513" s="145"/>
      <c r="P2513" s="145">
        <f>L2513</f>
        <v>1675982.4</v>
      </c>
      <c r="Q2513" s="145">
        <v>1675982.4</v>
      </c>
      <c r="R2513" s="3"/>
      <c r="S2513" s="145"/>
      <c r="T2513" s="145"/>
      <c r="U2513" s="145"/>
      <c r="V2513" s="145"/>
      <c r="W2513" s="145"/>
      <c r="X2513" s="145"/>
      <c r="Y2513" s="145"/>
      <c r="Z2513" s="145"/>
      <c r="AA2513" s="145"/>
      <c r="AB2513" s="145"/>
      <c r="AC2513" s="145"/>
      <c r="AD2513" s="145"/>
      <c r="AE2513" s="18"/>
      <c r="AF2513" s="35">
        <v>2025</v>
      </c>
      <c r="AG2513" s="255"/>
      <c r="AH2513" s="29">
        <v>2404</v>
      </c>
      <c r="AI2513" s="29" t="s">
        <v>155</v>
      </c>
      <c r="AJ2513" s="29" t="str">
        <f t="shared" si="725"/>
        <v>2404.</v>
      </c>
      <c r="AL2513" s="29"/>
    </row>
    <row r="2514" spans="1:38" ht="22.5" customHeight="1" x14ac:dyDescent="0.25">
      <c r="A2514" s="143" t="str">
        <f t="shared" si="726"/>
        <v>2405.</v>
      </c>
      <c r="B2514" s="76" t="s">
        <v>845</v>
      </c>
      <c r="C2514" s="52">
        <v>1965</v>
      </c>
      <c r="D2514" s="220" t="s">
        <v>3015</v>
      </c>
      <c r="E2514" s="143" t="s">
        <v>3017</v>
      </c>
      <c r="F2514" s="52">
        <v>5</v>
      </c>
      <c r="G2514" s="52">
        <v>4</v>
      </c>
      <c r="H2514" s="145">
        <v>3258.4</v>
      </c>
      <c r="I2514" s="145">
        <v>2594.9</v>
      </c>
      <c r="J2514" s="145">
        <v>2594.9</v>
      </c>
      <c r="K2514" s="3">
        <v>120</v>
      </c>
      <c r="L2514" s="10">
        <f t="shared" si="727"/>
        <v>1142485.5</v>
      </c>
      <c r="M2514" s="145"/>
      <c r="N2514" s="1"/>
      <c r="O2514" s="145"/>
      <c r="P2514" s="145">
        <f t="shared" si="728"/>
        <v>1142485.5</v>
      </c>
      <c r="Q2514" s="145">
        <v>1142485.5</v>
      </c>
      <c r="R2514" s="3"/>
      <c r="S2514" s="145"/>
      <c r="T2514" s="145"/>
      <c r="U2514" s="145"/>
      <c r="V2514" s="145"/>
      <c r="W2514" s="145"/>
      <c r="X2514" s="145"/>
      <c r="Y2514" s="145"/>
      <c r="Z2514" s="145"/>
      <c r="AA2514" s="145"/>
      <c r="AB2514" s="145"/>
      <c r="AC2514" s="145"/>
      <c r="AD2514" s="145"/>
      <c r="AE2514" s="18"/>
      <c r="AF2514" s="35">
        <v>2025</v>
      </c>
      <c r="AG2514" s="256"/>
      <c r="AH2514" s="29">
        <v>2405</v>
      </c>
      <c r="AI2514" s="29" t="s">
        <v>155</v>
      </c>
      <c r="AJ2514" s="29" t="str">
        <f t="shared" si="725"/>
        <v>2405.</v>
      </c>
      <c r="AL2514" s="29"/>
    </row>
    <row r="2515" spans="1:38" ht="22.5" customHeight="1" x14ac:dyDescent="0.25">
      <c r="A2515" s="143" t="str">
        <f t="shared" si="726"/>
        <v>2406.</v>
      </c>
      <c r="B2515" s="76" t="s">
        <v>3117</v>
      </c>
      <c r="C2515" s="52">
        <v>1965</v>
      </c>
      <c r="D2515" s="220" t="s">
        <v>3015</v>
      </c>
      <c r="E2515" s="143" t="s">
        <v>3017</v>
      </c>
      <c r="F2515" s="52">
        <v>5</v>
      </c>
      <c r="G2515" s="52">
        <v>6</v>
      </c>
      <c r="H2515" s="145">
        <v>4839.6000000000004</v>
      </c>
      <c r="I2515" s="145">
        <v>4839.6000000000004</v>
      </c>
      <c r="J2515" s="145">
        <v>4839.6000000000004</v>
      </c>
      <c r="K2515" s="3">
        <v>200</v>
      </c>
      <c r="L2515" s="10">
        <f t="shared" si="727"/>
        <v>6696736</v>
      </c>
      <c r="M2515" s="145"/>
      <c r="N2515" s="1"/>
      <c r="O2515" s="145"/>
      <c r="P2515" s="145">
        <f t="shared" si="728"/>
        <v>6696736</v>
      </c>
      <c r="Q2515" s="145"/>
      <c r="R2515" s="3"/>
      <c r="S2515" s="145"/>
      <c r="T2515" s="145">
        <v>1888</v>
      </c>
      <c r="U2515" s="145">
        <f>T2515*3547</f>
        <v>6696736</v>
      </c>
      <c r="V2515" s="145"/>
      <c r="W2515" s="145"/>
      <c r="X2515" s="145"/>
      <c r="Y2515" s="145"/>
      <c r="Z2515" s="145"/>
      <c r="AA2515" s="145"/>
      <c r="AB2515" s="145"/>
      <c r="AC2515" s="145"/>
      <c r="AD2515" s="145"/>
      <c r="AE2515" s="18"/>
      <c r="AF2515" s="35">
        <v>2025</v>
      </c>
      <c r="AG2515" s="259"/>
      <c r="AH2515" s="29">
        <v>2406</v>
      </c>
      <c r="AI2515" s="29" t="s">
        <v>155</v>
      </c>
      <c r="AJ2515" s="29" t="str">
        <f t="shared" si="725"/>
        <v>2406.</v>
      </c>
      <c r="AL2515" s="29"/>
    </row>
    <row r="2516" spans="1:38" ht="22.5" customHeight="1" x14ac:dyDescent="0.25">
      <c r="A2516" s="143" t="str">
        <f t="shared" si="726"/>
        <v>2407.</v>
      </c>
      <c r="B2516" s="247" t="s">
        <v>1082</v>
      </c>
      <c r="C2516" s="52">
        <v>1966</v>
      </c>
      <c r="D2516" s="220" t="s">
        <v>3015</v>
      </c>
      <c r="E2516" s="143" t="s">
        <v>3017</v>
      </c>
      <c r="F2516" s="52">
        <v>5</v>
      </c>
      <c r="G2516" s="52">
        <v>7</v>
      </c>
      <c r="H2516" s="10">
        <v>6999.93</v>
      </c>
      <c r="I2516" s="10">
        <v>6798</v>
      </c>
      <c r="J2516" s="10">
        <v>6066.4</v>
      </c>
      <c r="K2516" s="63">
        <v>250</v>
      </c>
      <c r="L2516" s="10">
        <f t="shared" si="727"/>
        <v>2680804</v>
      </c>
      <c r="M2516" s="145"/>
      <c r="N2516" s="1"/>
      <c r="O2516" s="145"/>
      <c r="P2516" s="145">
        <f t="shared" si="728"/>
        <v>2680804</v>
      </c>
      <c r="Q2516" s="145">
        <v>2680804</v>
      </c>
      <c r="R2516" s="3"/>
      <c r="S2516" s="145"/>
      <c r="T2516" s="145"/>
      <c r="U2516" s="145"/>
      <c r="V2516" s="145"/>
      <c r="W2516" s="145"/>
      <c r="X2516" s="145"/>
      <c r="Y2516" s="145"/>
      <c r="Z2516" s="145"/>
      <c r="AA2516" s="145"/>
      <c r="AB2516" s="145"/>
      <c r="AC2516" s="145"/>
      <c r="AD2516" s="145"/>
      <c r="AE2516" s="18"/>
      <c r="AF2516" s="35">
        <v>2025</v>
      </c>
      <c r="AG2516" s="255"/>
      <c r="AH2516" s="29">
        <v>2407</v>
      </c>
      <c r="AI2516" s="29" t="s">
        <v>155</v>
      </c>
      <c r="AJ2516" s="29" t="str">
        <f t="shared" si="725"/>
        <v>2407.</v>
      </c>
      <c r="AL2516" s="29"/>
    </row>
    <row r="2517" spans="1:38" ht="22.5" customHeight="1" x14ac:dyDescent="0.25">
      <c r="A2517" s="143" t="str">
        <f t="shared" si="726"/>
        <v>2408.</v>
      </c>
      <c r="B2517" s="247" t="s">
        <v>1083</v>
      </c>
      <c r="C2517" s="52">
        <v>1966</v>
      </c>
      <c r="D2517" s="220" t="s">
        <v>3015</v>
      </c>
      <c r="E2517" s="143" t="s">
        <v>3017</v>
      </c>
      <c r="F2517" s="52">
        <v>5</v>
      </c>
      <c r="G2517" s="52">
        <v>3</v>
      </c>
      <c r="H2517" s="10">
        <v>3305.4</v>
      </c>
      <c r="I2517" s="10">
        <v>3122.1</v>
      </c>
      <c r="J2517" s="10">
        <v>2776.5</v>
      </c>
      <c r="K2517" s="63">
        <v>178</v>
      </c>
      <c r="L2517" s="10">
        <f t="shared" si="727"/>
        <v>3000900</v>
      </c>
      <c r="M2517" s="145"/>
      <c r="N2517" s="1"/>
      <c r="O2517" s="145"/>
      <c r="P2517" s="145">
        <f t="shared" si="728"/>
        <v>3000900</v>
      </c>
      <c r="Q2517" s="145">
        <v>3000900</v>
      </c>
      <c r="R2517" s="3"/>
      <c r="S2517" s="145"/>
      <c r="T2517" s="145"/>
      <c r="U2517" s="145"/>
      <c r="V2517" s="145"/>
      <c r="W2517" s="145"/>
      <c r="X2517" s="145"/>
      <c r="Y2517" s="145"/>
      <c r="Z2517" s="145"/>
      <c r="AA2517" s="145"/>
      <c r="AB2517" s="145"/>
      <c r="AC2517" s="145"/>
      <c r="AD2517" s="145"/>
      <c r="AE2517" s="18"/>
      <c r="AF2517" s="35">
        <v>2025</v>
      </c>
      <c r="AG2517" s="255"/>
      <c r="AH2517" s="29">
        <v>2408</v>
      </c>
      <c r="AI2517" s="29" t="s">
        <v>155</v>
      </c>
      <c r="AJ2517" s="29" t="str">
        <f t="shared" si="725"/>
        <v>2408.</v>
      </c>
      <c r="AL2517" s="29"/>
    </row>
    <row r="2518" spans="1:38" ht="22.5" customHeight="1" x14ac:dyDescent="0.25">
      <c r="A2518" s="143" t="str">
        <f t="shared" si="726"/>
        <v>2409.</v>
      </c>
      <c r="B2518" s="247" t="s">
        <v>1182</v>
      </c>
      <c r="C2518" s="52">
        <v>1966</v>
      </c>
      <c r="D2518" s="143" t="s">
        <v>3015</v>
      </c>
      <c r="E2518" s="143" t="s">
        <v>3017</v>
      </c>
      <c r="F2518" s="52">
        <v>5</v>
      </c>
      <c r="G2518" s="52">
        <v>3</v>
      </c>
      <c r="H2518" s="8">
        <v>2525.6999999999998</v>
      </c>
      <c r="I2518" s="8">
        <v>1695.9</v>
      </c>
      <c r="J2518" s="8">
        <v>1695.9</v>
      </c>
      <c r="K2518" s="142">
        <v>54</v>
      </c>
      <c r="L2518" s="145">
        <f t="shared" si="727"/>
        <v>481866</v>
      </c>
      <c r="M2518" s="145"/>
      <c r="N2518" s="1"/>
      <c r="O2518" s="145"/>
      <c r="P2518" s="145">
        <f t="shared" si="728"/>
        <v>481866</v>
      </c>
      <c r="Q2518" s="145">
        <v>481866</v>
      </c>
      <c r="R2518" s="35"/>
      <c r="S2518" s="43"/>
      <c r="T2518" s="145"/>
      <c r="U2518" s="145"/>
      <c r="V2518" s="145"/>
      <c r="W2518" s="145"/>
      <c r="X2518" s="8"/>
      <c r="Y2518" s="8"/>
      <c r="Z2518" s="43"/>
      <c r="AA2518" s="43"/>
      <c r="AB2518" s="43"/>
      <c r="AC2518" s="43"/>
      <c r="AD2518" s="145"/>
      <c r="AE2518" s="145"/>
      <c r="AF2518" s="35">
        <v>2025</v>
      </c>
      <c r="AG2518" s="253"/>
      <c r="AH2518" s="29">
        <v>2409</v>
      </c>
      <c r="AI2518" s="29" t="s">
        <v>155</v>
      </c>
      <c r="AJ2518" s="29" t="str">
        <f t="shared" si="725"/>
        <v>2409.</v>
      </c>
    </row>
    <row r="2519" spans="1:38" ht="22.5" customHeight="1" x14ac:dyDescent="0.25">
      <c r="A2519" s="143" t="str">
        <f t="shared" si="726"/>
        <v>2410.</v>
      </c>
      <c r="B2519" s="247" t="s">
        <v>1020</v>
      </c>
      <c r="C2519" s="52">
        <v>1966</v>
      </c>
      <c r="D2519" s="220" t="s">
        <v>3015</v>
      </c>
      <c r="E2519" s="143" t="s">
        <v>3016</v>
      </c>
      <c r="F2519" s="52">
        <v>5</v>
      </c>
      <c r="G2519" s="52">
        <v>4</v>
      </c>
      <c r="H2519" s="10">
        <v>4226.5</v>
      </c>
      <c r="I2519" s="145">
        <v>3966</v>
      </c>
      <c r="J2519" s="10">
        <v>3746</v>
      </c>
      <c r="K2519" s="63">
        <v>164</v>
      </c>
      <c r="L2519" s="10">
        <f t="shared" si="727"/>
        <v>6413131.2000000002</v>
      </c>
      <c r="M2519" s="145"/>
      <c r="N2519" s="1"/>
      <c r="O2519" s="145"/>
      <c r="P2519" s="145">
        <f t="shared" si="728"/>
        <v>6413131.2000000002</v>
      </c>
      <c r="Q2519" s="145">
        <v>6413131.2000000002</v>
      </c>
      <c r="R2519" s="3"/>
      <c r="S2519" s="145"/>
      <c r="T2519" s="145"/>
      <c r="U2519" s="145"/>
      <c r="V2519" s="145"/>
      <c r="W2519" s="145"/>
      <c r="X2519" s="145"/>
      <c r="Y2519" s="145"/>
      <c r="Z2519" s="145"/>
      <c r="AA2519" s="145"/>
      <c r="AB2519" s="145"/>
      <c r="AC2519" s="145"/>
      <c r="AD2519" s="145"/>
      <c r="AE2519" s="18"/>
      <c r="AF2519" s="35">
        <v>2025</v>
      </c>
      <c r="AG2519" s="255"/>
      <c r="AH2519" s="29">
        <v>2410</v>
      </c>
      <c r="AI2519" s="29" t="s">
        <v>155</v>
      </c>
      <c r="AJ2519" s="29" t="str">
        <f t="shared" si="725"/>
        <v>2410.</v>
      </c>
      <c r="AL2519" s="29"/>
    </row>
    <row r="2520" spans="1:38" ht="22.5" customHeight="1" x14ac:dyDescent="0.25">
      <c r="A2520" s="143" t="str">
        <f t="shared" si="726"/>
        <v>2411.</v>
      </c>
      <c r="B2520" s="76" t="s">
        <v>1100</v>
      </c>
      <c r="C2520" s="52">
        <v>1966</v>
      </c>
      <c r="D2520" s="220" t="s">
        <v>3015</v>
      </c>
      <c r="E2520" s="143" t="s">
        <v>3017</v>
      </c>
      <c r="F2520" s="52">
        <v>5</v>
      </c>
      <c r="G2520" s="52">
        <v>4</v>
      </c>
      <c r="H2520" s="145">
        <v>3466.03</v>
      </c>
      <c r="I2520" s="145">
        <v>3205.7</v>
      </c>
      <c r="J2520" s="145">
        <v>2569.4</v>
      </c>
      <c r="K2520" s="3">
        <v>138</v>
      </c>
      <c r="L2520" s="10">
        <f t="shared" si="727"/>
        <v>4548320</v>
      </c>
      <c r="M2520" s="145"/>
      <c r="N2520" s="1"/>
      <c r="O2520" s="145"/>
      <c r="P2520" s="145">
        <f t="shared" si="728"/>
        <v>4548320</v>
      </c>
      <c r="Q2520" s="145">
        <v>4548320</v>
      </c>
      <c r="R2520" s="3"/>
      <c r="S2520" s="145"/>
      <c r="T2520" s="145"/>
      <c r="U2520" s="145"/>
      <c r="V2520" s="145"/>
      <c r="W2520" s="145"/>
      <c r="X2520" s="145"/>
      <c r="Y2520" s="145"/>
      <c r="Z2520" s="145"/>
      <c r="AA2520" s="145"/>
      <c r="AB2520" s="145"/>
      <c r="AC2520" s="145"/>
      <c r="AD2520" s="145"/>
      <c r="AE2520" s="18"/>
      <c r="AF2520" s="35">
        <v>2025</v>
      </c>
      <c r="AG2520" s="256"/>
      <c r="AH2520" s="29">
        <v>2411</v>
      </c>
      <c r="AI2520" s="29" t="s">
        <v>155</v>
      </c>
      <c r="AJ2520" s="29" t="str">
        <f t="shared" si="725"/>
        <v>2411.</v>
      </c>
      <c r="AL2520" s="29"/>
    </row>
    <row r="2521" spans="1:38" ht="22.5" customHeight="1" x14ac:dyDescent="0.25">
      <c r="A2521" s="143" t="str">
        <f t="shared" si="726"/>
        <v>2412.</v>
      </c>
      <c r="B2521" s="247" t="s">
        <v>3118</v>
      </c>
      <c r="C2521" s="52">
        <v>1966</v>
      </c>
      <c r="D2521" s="220" t="s">
        <v>3015</v>
      </c>
      <c r="E2521" s="143" t="s">
        <v>3017</v>
      </c>
      <c r="F2521" s="52">
        <v>5</v>
      </c>
      <c r="G2521" s="52">
        <v>2</v>
      </c>
      <c r="H2521" s="145">
        <v>1782.5</v>
      </c>
      <c r="I2521" s="145">
        <v>1782.5</v>
      </c>
      <c r="J2521" s="145">
        <v>1782.5</v>
      </c>
      <c r="K2521" s="3">
        <v>31</v>
      </c>
      <c r="L2521" s="10">
        <f t="shared" si="727"/>
        <v>3486464.85</v>
      </c>
      <c r="M2521" s="145"/>
      <c r="N2521" s="1"/>
      <c r="O2521" s="145"/>
      <c r="P2521" s="145">
        <f t="shared" si="728"/>
        <v>3486464.85</v>
      </c>
      <c r="Q2521" s="145">
        <f>2675264.97+811199.88</f>
        <v>3486464.85</v>
      </c>
      <c r="R2521" s="3"/>
      <c r="S2521" s="145"/>
      <c r="T2521" s="145"/>
      <c r="U2521" s="145"/>
      <c r="V2521" s="145"/>
      <c r="W2521" s="145"/>
      <c r="X2521" s="145"/>
      <c r="Y2521" s="145"/>
      <c r="Z2521" s="145"/>
      <c r="AA2521" s="145"/>
      <c r="AB2521" s="145"/>
      <c r="AC2521" s="145"/>
      <c r="AD2521" s="145"/>
      <c r="AE2521" s="18"/>
      <c r="AF2521" s="35">
        <v>2025</v>
      </c>
      <c r="AG2521" s="255"/>
      <c r="AH2521" s="29">
        <v>2412</v>
      </c>
      <c r="AI2521" s="29" t="s">
        <v>155</v>
      </c>
      <c r="AJ2521" s="29" t="str">
        <f t="shared" si="725"/>
        <v>2412.</v>
      </c>
      <c r="AL2521" s="29"/>
    </row>
    <row r="2522" spans="1:38" ht="22.5" customHeight="1" x14ac:dyDescent="0.25">
      <c r="A2522" s="143" t="str">
        <f t="shared" si="726"/>
        <v>2413.</v>
      </c>
      <c r="B2522" s="86" t="s">
        <v>1869</v>
      </c>
      <c r="C2522" s="52">
        <v>1966</v>
      </c>
      <c r="D2522" s="220" t="s">
        <v>3015</v>
      </c>
      <c r="E2522" s="143" t="s">
        <v>3016</v>
      </c>
      <c r="F2522" s="52">
        <v>5</v>
      </c>
      <c r="G2522" s="52">
        <v>5</v>
      </c>
      <c r="H2522" s="145">
        <v>3542.7</v>
      </c>
      <c r="I2522" s="145">
        <v>3544.3</v>
      </c>
      <c r="J2522" s="145">
        <v>3544.3</v>
      </c>
      <c r="K2522" s="3">
        <v>184</v>
      </c>
      <c r="L2522" s="10">
        <f t="shared" si="727"/>
        <v>4440625</v>
      </c>
      <c r="M2522" s="145"/>
      <c r="N2522" s="1"/>
      <c r="O2522" s="145"/>
      <c r="P2522" s="145">
        <f t="shared" si="728"/>
        <v>4440625</v>
      </c>
      <c r="Q2522" s="145"/>
      <c r="R2522" s="3"/>
      <c r="S2522" s="145"/>
      <c r="T2522" s="145"/>
      <c r="U2522" s="145"/>
      <c r="V2522" s="145"/>
      <c r="W2522" s="145"/>
      <c r="X2522" s="145">
        <v>3125</v>
      </c>
      <c r="Y2522" s="145">
        <f>X2522*1421</f>
        <v>4440625</v>
      </c>
      <c r="Z2522" s="145"/>
      <c r="AA2522" s="145"/>
      <c r="AB2522" s="43"/>
      <c r="AC2522" s="43"/>
      <c r="AD2522" s="145"/>
      <c r="AE2522" s="18"/>
      <c r="AF2522" s="35">
        <v>2025</v>
      </c>
      <c r="AG2522" s="256"/>
      <c r="AH2522" s="29">
        <v>2413</v>
      </c>
      <c r="AI2522" s="29" t="s">
        <v>155</v>
      </c>
      <c r="AJ2522" s="29" t="str">
        <f t="shared" si="725"/>
        <v>2413.</v>
      </c>
      <c r="AL2522" s="29"/>
    </row>
    <row r="2523" spans="1:38" ht="22.5" customHeight="1" x14ac:dyDescent="0.25">
      <c r="A2523" s="143" t="str">
        <f t="shared" si="726"/>
        <v>2414.</v>
      </c>
      <c r="B2523" s="247" t="s">
        <v>1075</v>
      </c>
      <c r="C2523" s="52">
        <v>1961</v>
      </c>
      <c r="D2523" s="220" t="s">
        <v>3015</v>
      </c>
      <c r="E2523" s="143" t="s">
        <v>3017</v>
      </c>
      <c r="F2523" s="52">
        <v>5</v>
      </c>
      <c r="G2523" s="52">
        <v>4</v>
      </c>
      <c r="H2523" s="10">
        <v>2977.1</v>
      </c>
      <c r="I2523" s="145">
        <v>2619.8000000000002</v>
      </c>
      <c r="J2523" s="10">
        <v>2619.8000000000002</v>
      </c>
      <c r="K2523" s="63">
        <v>112</v>
      </c>
      <c r="L2523" s="10">
        <f t="shared" si="727"/>
        <v>4967549</v>
      </c>
      <c r="M2523" s="145"/>
      <c r="N2523" s="1"/>
      <c r="O2523" s="145"/>
      <c r="P2523" s="145">
        <f t="shared" si="728"/>
        <v>4967549</v>
      </c>
      <c r="Q2523" s="145">
        <v>2332128</v>
      </c>
      <c r="R2523" s="3"/>
      <c r="S2523" s="145"/>
      <c r="T2523" s="145">
        <v>743</v>
      </c>
      <c r="U2523" s="145">
        <f>T2523*3547</f>
        <v>2635421</v>
      </c>
      <c r="V2523" s="145"/>
      <c r="W2523" s="145"/>
      <c r="X2523" s="145"/>
      <c r="Y2523" s="145"/>
      <c r="Z2523" s="145"/>
      <c r="AA2523" s="145"/>
      <c r="AB2523" s="145"/>
      <c r="AC2523" s="145"/>
      <c r="AD2523" s="145"/>
      <c r="AE2523" s="18"/>
      <c r="AF2523" s="35">
        <v>2025</v>
      </c>
      <c r="AG2523" s="255"/>
      <c r="AH2523" s="29">
        <v>2414</v>
      </c>
      <c r="AI2523" s="29" t="s">
        <v>155</v>
      </c>
      <c r="AJ2523" s="29" t="str">
        <f t="shared" si="725"/>
        <v>2414.</v>
      </c>
      <c r="AL2523" s="29"/>
    </row>
    <row r="2524" spans="1:38" ht="22.5" customHeight="1" x14ac:dyDescent="0.25">
      <c r="A2524" s="143" t="str">
        <f t="shared" si="726"/>
        <v>2415.</v>
      </c>
      <c r="B2524" s="73" t="s">
        <v>1013</v>
      </c>
      <c r="C2524" s="52">
        <v>1967</v>
      </c>
      <c r="D2524" s="220" t="s">
        <v>3015</v>
      </c>
      <c r="E2524" s="143" t="s">
        <v>3017</v>
      </c>
      <c r="F2524" s="52">
        <v>5</v>
      </c>
      <c r="G2524" s="52">
        <v>4</v>
      </c>
      <c r="H2524" s="10">
        <v>3406.5</v>
      </c>
      <c r="I2524" s="145">
        <v>3168.3</v>
      </c>
      <c r="J2524" s="10">
        <v>3002.9</v>
      </c>
      <c r="K2524" s="63">
        <v>106</v>
      </c>
      <c r="L2524" s="10">
        <f t="shared" si="727"/>
        <v>4001200</v>
      </c>
      <c r="M2524" s="145"/>
      <c r="N2524" s="1"/>
      <c r="O2524" s="145"/>
      <c r="P2524" s="145">
        <f t="shared" si="728"/>
        <v>4001200</v>
      </c>
      <c r="Q2524" s="145">
        <v>4001200</v>
      </c>
      <c r="R2524" s="3"/>
      <c r="S2524" s="145"/>
      <c r="T2524" s="145"/>
      <c r="U2524" s="145"/>
      <c r="V2524" s="145"/>
      <c r="W2524" s="145"/>
      <c r="X2524" s="145"/>
      <c r="Y2524" s="145"/>
      <c r="Z2524" s="145"/>
      <c r="AA2524" s="145"/>
      <c r="AB2524" s="145"/>
      <c r="AC2524" s="145"/>
      <c r="AD2524" s="145"/>
      <c r="AE2524" s="18"/>
      <c r="AF2524" s="35">
        <v>2025</v>
      </c>
      <c r="AG2524" s="255"/>
      <c r="AH2524" s="29">
        <v>2415</v>
      </c>
      <c r="AI2524" s="29" t="s">
        <v>155</v>
      </c>
      <c r="AJ2524" s="29" t="str">
        <f t="shared" si="725"/>
        <v>2415.</v>
      </c>
      <c r="AL2524" s="29"/>
    </row>
    <row r="2525" spans="1:38" ht="23.25" customHeight="1" x14ac:dyDescent="0.25">
      <c r="A2525" s="143" t="str">
        <f t="shared" si="726"/>
        <v>2416.</v>
      </c>
      <c r="B2525" s="86" t="s">
        <v>1855</v>
      </c>
      <c r="C2525" s="52">
        <v>1967</v>
      </c>
      <c r="D2525" s="220" t="s">
        <v>3015</v>
      </c>
      <c r="E2525" s="143" t="s">
        <v>3017</v>
      </c>
      <c r="F2525" s="52">
        <v>5</v>
      </c>
      <c r="G2525" s="52">
        <v>4</v>
      </c>
      <c r="H2525" s="145">
        <v>4181.3999999999996</v>
      </c>
      <c r="I2525" s="145">
        <v>3857.4</v>
      </c>
      <c r="J2525" s="145">
        <v>3857.4</v>
      </c>
      <c r="K2525" s="3">
        <v>196</v>
      </c>
      <c r="L2525" s="10">
        <f t="shared" si="727"/>
        <v>1782960</v>
      </c>
      <c r="M2525" s="145"/>
      <c r="N2525" s="1"/>
      <c r="O2525" s="145"/>
      <c r="P2525" s="145">
        <f t="shared" si="728"/>
        <v>1782960</v>
      </c>
      <c r="Q2525" s="145">
        <v>1782960</v>
      </c>
      <c r="R2525" s="3"/>
      <c r="S2525" s="145"/>
      <c r="T2525" s="145"/>
      <c r="U2525" s="145"/>
      <c r="V2525" s="145"/>
      <c r="W2525" s="145"/>
      <c r="X2525" s="145"/>
      <c r="Y2525" s="145"/>
      <c r="Z2525" s="145"/>
      <c r="AA2525" s="145"/>
      <c r="AB2525" s="43"/>
      <c r="AC2525" s="43"/>
      <c r="AD2525" s="145"/>
      <c r="AE2525" s="18"/>
      <c r="AF2525" s="35">
        <v>2025</v>
      </c>
      <c r="AG2525" s="255"/>
      <c r="AH2525" s="29">
        <v>2416</v>
      </c>
      <c r="AI2525" s="29" t="s">
        <v>155</v>
      </c>
      <c r="AJ2525" s="29" t="str">
        <f t="shared" si="725"/>
        <v>2416.</v>
      </c>
    </row>
    <row r="2526" spans="1:38" ht="22.5" customHeight="1" x14ac:dyDescent="0.25">
      <c r="A2526" s="143" t="str">
        <f t="shared" si="726"/>
        <v>2417.</v>
      </c>
      <c r="B2526" s="86" t="s">
        <v>3113</v>
      </c>
      <c r="C2526" s="52">
        <v>1967</v>
      </c>
      <c r="D2526" s="220" t="s">
        <v>3015</v>
      </c>
      <c r="E2526" s="143" t="s">
        <v>3016</v>
      </c>
      <c r="F2526" s="52">
        <v>5</v>
      </c>
      <c r="G2526" s="52">
        <v>4</v>
      </c>
      <c r="H2526" s="145">
        <v>3178.2</v>
      </c>
      <c r="I2526" s="145">
        <v>2908.7</v>
      </c>
      <c r="J2526" s="145">
        <v>2908.7</v>
      </c>
      <c r="K2526" s="3">
        <v>130</v>
      </c>
      <c r="L2526" s="10">
        <f>Q2526+S2526+U2526+W2526+Y2526+AA2526+AD2526+AE2526</f>
        <v>3963680</v>
      </c>
      <c r="M2526" s="145"/>
      <c r="N2526" s="1"/>
      <c r="O2526" s="145"/>
      <c r="P2526" s="145">
        <f>L2526</f>
        <v>3963680</v>
      </c>
      <c r="Q2526" s="145">
        <v>1126080</v>
      </c>
      <c r="R2526" s="3"/>
      <c r="S2526" s="145"/>
      <c r="T2526" s="145">
        <v>800</v>
      </c>
      <c r="U2526" s="145">
        <f>T2526*3547</f>
        <v>2837600</v>
      </c>
      <c r="V2526" s="145"/>
      <c r="W2526" s="145"/>
      <c r="X2526" s="145"/>
      <c r="Y2526" s="145"/>
      <c r="Z2526" s="145"/>
      <c r="AA2526" s="145"/>
      <c r="AB2526" s="43"/>
      <c r="AC2526" s="43"/>
      <c r="AD2526" s="145"/>
      <c r="AE2526" s="18"/>
      <c r="AF2526" s="35">
        <v>2025</v>
      </c>
      <c r="AG2526" s="255"/>
      <c r="AH2526" s="29">
        <v>2417</v>
      </c>
      <c r="AI2526" s="29" t="s">
        <v>155</v>
      </c>
      <c r="AJ2526" s="29" t="str">
        <f t="shared" si="725"/>
        <v>2417.</v>
      </c>
      <c r="AL2526" s="29"/>
    </row>
    <row r="2527" spans="1:38" ht="23.25" customHeight="1" x14ac:dyDescent="0.25">
      <c r="A2527" s="143" t="str">
        <f t="shared" si="726"/>
        <v>2418.</v>
      </c>
      <c r="B2527" s="86" t="s">
        <v>1860</v>
      </c>
      <c r="C2527" s="52">
        <v>1967</v>
      </c>
      <c r="D2527" s="220" t="s">
        <v>3015</v>
      </c>
      <c r="E2527" s="143" t="s">
        <v>3016</v>
      </c>
      <c r="F2527" s="52">
        <v>5</v>
      </c>
      <c r="G2527" s="52">
        <v>5</v>
      </c>
      <c r="H2527" s="145">
        <v>3851.3</v>
      </c>
      <c r="I2527" s="145">
        <v>3471.8</v>
      </c>
      <c r="J2527" s="145">
        <v>3471.8</v>
      </c>
      <c r="K2527" s="3">
        <v>175</v>
      </c>
      <c r="L2527" s="10">
        <f t="shared" si="727"/>
        <v>6210487.2999999998</v>
      </c>
      <c r="M2527" s="145"/>
      <c r="N2527" s="1"/>
      <c r="O2527" s="145"/>
      <c r="P2527" s="145">
        <f t="shared" si="728"/>
        <v>6210487.2999999998</v>
      </c>
      <c r="Q2527" s="145">
        <v>6210487.2999999998</v>
      </c>
      <c r="R2527" s="3"/>
      <c r="S2527" s="145"/>
      <c r="T2527" s="145"/>
      <c r="U2527" s="145"/>
      <c r="V2527" s="145"/>
      <c r="W2527" s="145"/>
      <c r="X2527" s="145"/>
      <c r="Y2527" s="145"/>
      <c r="Z2527" s="145"/>
      <c r="AA2527" s="145"/>
      <c r="AB2527" s="43"/>
      <c r="AC2527" s="43"/>
      <c r="AD2527" s="145"/>
      <c r="AE2527" s="18"/>
      <c r="AF2527" s="35">
        <v>2025</v>
      </c>
      <c r="AG2527" s="255"/>
      <c r="AH2527" s="29">
        <v>2418</v>
      </c>
      <c r="AI2527" s="29" t="s">
        <v>155</v>
      </c>
      <c r="AJ2527" s="29" t="str">
        <f t="shared" si="725"/>
        <v>2418.</v>
      </c>
    </row>
    <row r="2528" spans="1:38" ht="22.5" customHeight="1" x14ac:dyDescent="0.25">
      <c r="A2528" s="143" t="str">
        <f t="shared" si="726"/>
        <v>2419.</v>
      </c>
      <c r="B2528" s="86" t="s">
        <v>1861</v>
      </c>
      <c r="C2528" s="52">
        <v>1967</v>
      </c>
      <c r="D2528" s="220" t="s">
        <v>3015</v>
      </c>
      <c r="E2528" s="143" t="s">
        <v>3016</v>
      </c>
      <c r="F2528" s="52">
        <v>5</v>
      </c>
      <c r="G2528" s="52">
        <v>5</v>
      </c>
      <c r="H2528" s="145">
        <v>3835</v>
      </c>
      <c r="I2528" s="145">
        <v>3456.4</v>
      </c>
      <c r="J2528" s="145">
        <v>3456.4</v>
      </c>
      <c r="K2528" s="3">
        <v>169</v>
      </c>
      <c r="L2528" s="10">
        <f t="shared" si="727"/>
        <v>1875720.8399999999</v>
      </c>
      <c r="M2528" s="145"/>
      <c r="N2528" s="1"/>
      <c r="O2528" s="145"/>
      <c r="P2528" s="145">
        <f t="shared" si="728"/>
        <v>1875720.8399999999</v>
      </c>
      <c r="Q2528" s="145">
        <v>1875720.8399999999</v>
      </c>
      <c r="R2528" s="3"/>
      <c r="S2528" s="145"/>
      <c r="T2528" s="145"/>
      <c r="U2528" s="145"/>
      <c r="V2528" s="145"/>
      <c r="W2528" s="145"/>
      <c r="X2528" s="145"/>
      <c r="Y2528" s="145"/>
      <c r="Z2528" s="145"/>
      <c r="AA2528" s="145"/>
      <c r="AB2528" s="43"/>
      <c r="AC2528" s="43"/>
      <c r="AD2528" s="145"/>
      <c r="AE2528" s="18"/>
      <c r="AF2528" s="35">
        <v>2025</v>
      </c>
      <c r="AG2528" s="255"/>
      <c r="AH2528" s="29">
        <v>2419</v>
      </c>
      <c r="AI2528" s="29" t="s">
        <v>155</v>
      </c>
      <c r="AJ2528" s="29" t="str">
        <f t="shared" si="725"/>
        <v>2419.</v>
      </c>
      <c r="AL2528" s="29"/>
    </row>
    <row r="2529" spans="1:38" ht="22.5" customHeight="1" x14ac:dyDescent="0.25">
      <c r="A2529" s="143" t="str">
        <f t="shared" si="726"/>
        <v>2420.</v>
      </c>
      <c r="B2529" s="73" t="s">
        <v>1035</v>
      </c>
      <c r="C2529" s="52">
        <v>1967</v>
      </c>
      <c r="D2529" s="220" t="s">
        <v>3015</v>
      </c>
      <c r="E2529" s="143" t="s">
        <v>3017</v>
      </c>
      <c r="F2529" s="52">
        <v>5</v>
      </c>
      <c r="G2529" s="52">
        <v>4</v>
      </c>
      <c r="H2529" s="10">
        <v>3701.9</v>
      </c>
      <c r="I2529" s="145">
        <v>3411.9</v>
      </c>
      <c r="J2529" s="10">
        <v>3411.9</v>
      </c>
      <c r="K2529" s="63">
        <v>147</v>
      </c>
      <c r="L2529" s="10">
        <f t="shared" si="727"/>
        <v>8337233</v>
      </c>
      <c r="M2529" s="145"/>
      <c r="N2529" s="1"/>
      <c r="O2529" s="145"/>
      <c r="P2529" s="145">
        <f t="shared" si="728"/>
        <v>8337233</v>
      </c>
      <c r="Q2529" s="145">
        <v>8337233</v>
      </c>
      <c r="R2529" s="3"/>
      <c r="S2529" s="145"/>
      <c r="T2529" s="145"/>
      <c r="U2529" s="145"/>
      <c r="V2529" s="145"/>
      <c r="W2529" s="145"/>
      <c r="X2529" s="145"/>
      <c r="Y2529" s="145"/>
      <c r="Z2529" s="145"/>
      <c r="AA2529" s="145"/>
      <c r="AB2529" s="145"/>
      <c r="AC2529" s="145"/>
      <c r="AD2529" s="145"/>
      <c r="AE2529" s="18"/>
      <c r="AF2529" s="35">
        <v>2025</v>
      </c>
      <c r="AG2529" s="255"/>
      <c r="AH2529" s="29">
        <v>2420</v>
      </c>
      <c r="AI2529" s="29" t="s">
        <v>155</v>
      </c>
      <c r="AJ2529" s="29" t="str">
        <f t="shared" si="725"/>
        <v>2420.</v>
      </c>
      <c r="AL2529" s="29"/>
    </row>
    <row r="2530" spans="1:38" ht="23.25" customHeight="1" x14ac:dyDescent="0.25">
      <c r="A2530" s="143" t="str">
        <f t="shared" si="726"/>
        <v>2421.</v>
      </c>
      <c r="B2530" s="86" t="s">
        <v>1863</v>
      </c>
      <c r="C2530" s="52">
        <v>1967</v>
      </c>
      <c r="D2530" s="220" t="s">
        <v>3015</v>
      </c>
      <c r="E2530" s="143" t="s">
        <v>3017</v>
      </c>
      <c r="F2530" s="52">
        <v>5</v>
      </c>
      <c r="G2530" s="52">
        <v>3</v>
      </c>
      <c r="H2530" s="10">
        <v>2593</v>
      </c>
      <c r="I2530" s="10">
        <v>2573.9</v>
      </c>
      <c r="J2530" s="10">
        <v>2411.4</v>
      </c>
      <c r="K2530" s="63">
        <v>119</v>
      </c>
      <c r="L2530" s="10">
        <f t="shared" ref="L2530:L2564" si="729">Q2530+S2530+U2530+W2530+Y2530+AA2530+AD2530+AE2530</f>
        <v>4288416</v>
      </c>
      <c r="M2530" s="145"/>
      <c r="N2530" s="1"/>
      <c r="O2530" s="145"/>
      <c r="P2530" s="145">
        <f t="shared" ref="P2530:P2564" si="730">L2530</f>
        <v>4288416</v>
      </c>
      <c r="Q2530" s="145">
        <v>4288416</v>
      </c>
      <c r="R2530" s="3"/>
      <c r="S2530" s="145"/>
      <c r="T2530" s="145"/>
      <c r="U2530" s="145"/>
      <c r="V2530" s="145"/>
      <c r="W2530" s="145"/>
      <c r="X2530" s="145"/>
      <c r="Y2530" s="145"/>
      <c r="Z2530" s="145"/>
      <c r="AA2530" s="145"/>
      <c r="AB2530" s="43"/>
      <c r="AC2530" s="43"/>
      <c r="AD2530" s="145"/>
      <c r="AE2530" s="18"/>
      <c r="AF2530" s="35">
        <v>2025</v>
      </c>
      <c r="AG2530" s="255"/>
      <c r="AH2530" s="29">
        <v>2421</v>
      </c>
      <c r="AI2530" s="29" t="s">
        <v>155</v>
      </c>
      <c r="AJ2530" s="29" t="str">
        <f t="shared" si="725"/>
        <v>2421.</v>
      </c>
    </row>
    <row r="2531" spans="1:38" ht="22.5" customHeight="1" x14ac:dyDescent="0.25">
      <c r="A2531" s="143" t="str">
        <f t="shared" si="726"/>
        <v>2422.</v>
      </c>
      <c r="B2531" s="86" t="s">
        <v>1867</v>
      </c>
      <c r="C2531" s="52">
        <v>1967</v>
      </c>
      <c r="D2531" s="220" t="s">
        <v>3015</v>
      </c>
      <c r="E2531" s="143" t="s">
        <v>3017</v>
      </c>
      <c r="F2531" s="52">
        <v>5</v>
      </c>
      <c r="G2531" s="52">
        <v>3</v>
      </c>
      <c r="H2531" s="145">
        <v>2653.8</v>
      </c>
      <c r="I2531" s="145">
        <v>2502.1</v>
      </c>
      <c r="J2531" s="145">
        <v>2435</v>
      </c>
      <c r="K2531" s="3">
        <v>118</v>
      </c>
      <c r="L2531" s="10">
        <f t="shared" si="729"/>
        <v>905556</v>
      </c>
      <c r="M2531" s="145"/>
      <c r="N2531" s="1"/>
      <c r="O2531" s="145"/>
      <c r="P2531" s="145">
        <f t="shared" si="730"/>
        <v>905556</v>
      </c>
      <c r="Q2531" s="145">
        <v>905556</v>
      </c>
      <c r="R2531" s="3"/>
      <c r="S2531" s="145"/>
      <c r="T2531" s="145"/>
      <c r="U2531" s="145"/>
      <c r="V2531" s="145"/>
      <c r="W2531" s="145"/>
      <c r="X2531" s="145"/>
      <c r="Y2531" s="145"/>
      <c r="Z2531" s="145"/>
      <c r="AA2531" s="145"/>
      <c r="AB2531" s="145"/>
      <c r="AC2531" s="145"/>
      <c r="AD2531" s="145"/>
      <c r="AE2531" s="18"/>
      <c r="AF2531" s="35">
        <v>2025</v>
      </c>
      <c r="AG2531" s="255"/>
      <c r="AH2531" s="29">
        <v>2422</v>
      </c>
      <c r="AI2531" s="29" t="s">
        <v>155</v>
      </c>
      <c r="AJ2531" s="29" t="str">
        <f t="shared" si="725"/>
        <v>2422.</v>
      </c>
      <c r="AL2531" s="29"/>
    </row>
    <row r="2532" spans="1:38" ht="22.5" customHeight="1" x14ac:dyDescent="0.25">
      <c r="A2532" s="143" t="str">
        <f t="shared" si="726"/>
        <v>2423.</v>
      </c>
      <c r="B2532" s="247" t="s">
        <v>1091</v>
      </c>
      <c r="C2532" s="52">
        <v>1967</v>
      </c>
      <c r="D2532" s="220" t="s">
        <v>3015</v>
      </c>
      <c r="E2532" s="143" t="s">
        <v>3016</v>
      </c>
      <c r="F2532" s="52">
        <v>5</v>
      </c>
      <c r="G2532" s="52">
        <v>7</v>
      </c>
      <c r="H2532" s="10">
        <v>5173.8999999999996</v>
      </c>
      <c r="I2532" s="10">
        <v>5173.8999999999996</v>
      </c>
      <c r="J2532" s="10">
        <v>5173.8999999999996</v>
      </c>
      <c r="K2532" s="63">
        <v>234</v>
      </c>
      <c r="L2532" s="10">
        <f t="shared" si="729"/>
        <v>7893697</v>
      </c>
      <c r="M2532" s="145"/>
      <c r="N2532" s="1"/>
      <c r="O2532" s="145"/>
      <c r="P2532" s="145">
        <f t="shared" si="730"/>
        <v>7893697</v>
      </c>
      <c r="Q2532" s="145">
        <f>1684428+6209269</f>
        <v>7893697</v>
      </c>
      <c r="R2532" s="3"/>
      <c r="S2532" s="145"/>
      <c r="T2532" s="145"/>
      <c r="U2532" s="145"/>
      <c r="V2532" s="145"/>
      <c r="W2532" s="145"/>
      <c r="X2532" s="145"/>
      <c r="Y2532" s="145"/>
      <c r="Z2532" s="145"/>
      <c r="AA2532" s="145"/>
      <c r="AB2532" s="145"/>
      <c r="AC2532" s="145"/>
      <c r="AD2532" s="145"/>
      <c r="AE2532" s="18"/>
      <c r="AF2532" s="35">
        <v>2025</v>
      </c>
      <c r="AG2532" s="255"/>
      <c r="AH2532" s="29">
        <v>2423</v>
      </c>
      <c r="AI2532" s="29" t="s">
        <v>155</v>
      </c>
      <c r="AJ2532" s="29" t="str">
        <f t="shared" si="725"/>
        <v>2423.</v>
      </c>
      <c r="AL2532" s="29"/>
    </row>
    <row r="2533" spans="1:38" ht="22.5" customHeight="1" x14ac:dyDescent="0.25">
      <c r="A2533" s="143" t="str">
        <f t="shared" si="726"/>
        <v>2424.</v>
      </c>
      <c r="B2533" s="247" t="s">
        <v>1073</v>
      </c>
      <c r="C2533" s="52">
        <v>1968</v>
      </c>
      <c r="D2533" s="220" t="s">
        <v>3015</v>
      </c>
      <c r="E2533" s="143" t="s">
        <v>3017</v>
      </c>
      <c r="F2533" s="52">
        <v>5</v>
      </c>
      <c r="G2533" s="52">
        <v>4</v>
      </c>
      <c r="H2533" s="10">
        <v>2870</v>
      </c>
      <c r="I2533" s="145">
        <v>2551.6999999999998</v>
      </c>
      <c r="J2533" s="10">
        <v>2551.6999999999998</v>
      </c>
      <c r="K2533" s="63">
        <v>96</v>
      </c>
      <c r="L2533" s="10">
        <f t="shared" si="729"/>
        <v>1571820</v>
      </c>
      <c r="M2533" s="145"/>
      <c r="N2533" s="1"/>
      <c r="O2533" s="145"/>
      <c r="P2533" s="145">
        <f t="shared" si="730"/>
        <v>1571820</v>
      </c>
      <c r="Q2533" s="145">
        <v>1571820</v>
      </c>
      <c r="R2533" s="3"/>
      <c r="S2533" s="145"/>
      <c r="T2533" s="145"/>
      <c r="U2533" s="145"/>
      <c r="V2533" s="145"/>
      <c r="W2533" s="145"/>
      <c r="X2533" s="145"/>
      <c r="Y2533" s="145"/>
      <c r="Z2533" s="145"/>
      <c r="AA2533" s="145"/>
      <c r="AB2533" s="145"/>
      <c r="AC2533" s="145"/>
      <c r="AD2533" s="145"/>
      <c r="AE2533" s="18"/>
      <c r="AF2533" s="35">
        <v>2025</v>
      </c>
      <c r="AG2533" s="255"/>
      <c r="AH2533" s="29">
        <v>2424</v>
      </c>
      <c r="AI2533" s="29" t="s">
        <v>155</v>
      </c>
      <c r="AJ2533" s="29" t="str">
        <f t="shared" si="725"/>
        <v>2424.</v>
      </c>
      <c r="AL2533" s="29"/>
    </row>
    <row r="2534" spans="1:38" ht="22.5" customHeight="1" x14ac:dyDescent="0.25">
      <c r="A2534" s="143" t="str">
        <f t="shared" si="726"/>
        <v>2425.</v>
      </c>
      <c r="B2534" s="71" t="s">
        <v>1846</v>
      </c>
      <c r="C2534" s="52">
        <v>1973</v>
      </c>
      <c r="D2534" s="220" t="s">
        <v>3015</v>
      </c>
      <c r="E2534" s="143" t="s">
        <v>3016</v>
      </c>
      <c r="F2534" s="52">
        <v>2</v>
      </c>
      <c r="G2534" s="52">
        <v>3</v>
      </c>
      <c r="H2534" s="145">
        <v>781.6</v>
      </c>
      <c r="I2534" s="145">
        <v>781.6</v>
      </c>
      <c r="J2534" s="145">
        <v>781.6</v>
      </c>
      <c r="K2534" s="3">
        <v>38</v>
      </c>
      <c r="L2534" s="10">
        <f t="shared" si="729"/>
        <v>4068947.87</v>
      </c>
      <c r="M2534" s="145"/>
      <c r="N2534" s="1"/>
      <c r="O2534" s="145"/>
      <c r="P2534" s="145">
        <f t="shared" si="730"/>
        <v>4068947.87</v>
      </c>
      <c r="Q2534" s="145">
        <f>2605472.87+1463475</f>
        <v>4068947.87</v>
      </c>
      <c r="R2534" s="3"/>
      <c r="S2534" s="145"/>
      <c r="T2534" s="145"/>
      <c r="U2534" s="145"/>
      <c r="V2534" s="145"/>
      <c r="W2534" s="145"/>
      <c r="X2534" s="145"/>
      <c r="Y2534" s="145"/>
      <c r="Z2534" s="145"/>
      <c r="AA2534" s="145"/>
      <c r="AB2534" s="43"/>
      <c r="AC2534" s="43"/>
      <c r="AD2534" s="145"/>
      <c r="AE2534" s="18"/>
      <c r="AF2534" s="35">
        <v>2025</v>
      </c>
      <c r="AG2534" s="255"/>
      <c r="AH2534" s="29">
        <v>2425</v>
      </c>
      <c r="AI2534" s="29" t="s">
        <v>155</v>
      </c>
      <c r="AJ2534" s="29" t="str">
        <f t="shared" si="725"/>
        <v>2425.</v>
      </c>
      <c r="AL2534" s="29"/>
    </row>
    <row r="2535" spans="1:38" ht="22.5" customHeight="1" x14ac:dyDescent="0.25">
      <c r="A2535" s="143" t="str">
        <f t="shared" si="726"/>
        <v>2426.</v>
      </c>
      <c r="B2535" s="76" t="s">
        <v>1112</v>
      </c>
      <c r="C2535" s="52">
        <v>1968</v>
      </c>
      <c r="D2535" s="220" t="s">
        <v>3015</v>
      </c>
      <c r="E2535" s="143" t="s">
        <v>3016</v>
      </c>
      <c r="F2535" s="52">
        <v>5</v>
      </c>
      <c r="G2535" s="52">
        <v>3</v>
      </c>
      <c r="H2535" s="145">
        <v>2570.1999999999998</v>
      </c>
      <c r="I2535" s="145">
        <v>2570.1999999999998</v>
      </c>
      <c r="J2535" s="145">
        <v>2570.1999999999998</v>
      </c>
      <c r="K2535" s="3">
        <v>129</v>
      </c>
      <c r="L2535" s="10">
        <f t="shared" si="729"/>
        <v>3496800.35</v>
      </c>
      <c r="M2535" s="145"/>
      <c r="N2535" s="1"/>
      <c r="O2535" s="145"/>
      <c r="P2535" s="145">
        <f t="shared" si="730"/>
        <v>3496800.35</v>
      </c>
      <c r="Q2535" s="145">
        <v>954062.46000000008</v>
      </c>
      <c r="R2535" s="3"/>
      <c r="S2535" s="145"/>
      <c r="T2535" s="145">
        <v>716.87</v>
      </c>
      <c r="U2535" s="145">
        <f>T2535*3547</f>
        <v>2542737.89</v>
      </c>
      <c r="V2535" s="145"/>
      <c r="W2535" s="145"/>
      <c r="X2535" s="145"/>
      <c r="Y2535" s="145"/>
      <c r="Z2535" s="145"/>
      <c r="AA2535" s="145"/>
      <c r="AB2535" s="145"/>
      <c r="AC2535" s="145"/>
      <c r="AD2535" s="145"/>
      <c r="AE2535" s="18"/>
      <c r="AF2535" s="35">
        <v>2025</v>
      </c>
      <c r="AG2535" s="256"/>
      <c r="AH2535" s="29">
        <v>2426</v>
      </c>
      <c r="AI2535" s="29" t="s">
        <v>155</v>
      </c>
      <c r="AJ2535" s="29" t="str">
        <f t="shared" si="725"/>
        <v>2426.</v>
      </c>
      <c r="AL2535" s="29"/>
    </row>
    <row r="2536" spans="1:38" ht="22.5" customHeight="1" x14ac:dyDescent="0.25">
      <c r="A2536" s="143" t="str">
        <f t="shared" si="726"/>
        <v>2427.</v>
      </c>
      <c r="B2536" s="247" t="s">
        <v>1085</v>
      </c>
      <c r="C2536" s="52">
        <v>1968</v>
      </c>
      <c r="D2536" s="220" t="s">
        <v>3015</v>
      </c>
      <c r="E2536" s="143" t="s">
        <v>3016</v>
      </c>
      <c r="F2536" s="52">
        <v>5</v>
      </c>
      <c r="G2536" s="52">
        <v>5</v>
      </c>
      <c r="H2536" s="10">
        <v>3776.7</v>
      </c>
      <c r="I2536" s="145">
        <v>3480.4</v>
      </c>
      <c r="J2536" s="10">
        <v>3480.4</v>
      </c>
      <c r="K2536" s="63">
        <v>160</v>
      </c>
      <c r="L2536" s="10">
        <f t="shared" si="729"/>
        <v>7936924.7600000007</v>
      </c>
      <c r="M2536" s="145"/>
      <c r="N2536" s="1"/>
      <c r="O2536" s="145"/>
      <c r="P2536" s="145">
        <f t="shared" si="730"/>
        <v>7936924.7600000007</v>
      </c>
      <c r="Q2536" s="145">
        <f>6090200.48+1846724.28</f>
        <v>7936924.7600000007</v>
      </c>
      <c r="R2536" s="3"/>
      <c r="S2536" s="145"/>
      <c r="T2536" s="145"/>
      <c r="U2536" s="145"/>
      <c r="V2536" s="145"/>
      <c r="W2536" s="145"/>
      <c r="X2536" s="145"/>
      <c r="Y2536" s="145"/>
      <c r="Z2536" s="145"/>
      <c r="AA2536" s="145"/>
      <c r="AB2536" s="145"/>
      <c r="AC2536" s="145"/>
      <c r="AD2536" s="145"/>
      <c r="AE2536" s="18"/>
      <c r="AF2536" s="35">
        <v>2025</v>
      </c>
      <c r="AG2536" s="255"/>
      <c r="AH2536" s="29">
        <v>2427</v>
      </c>
      <c r="AI2536" s="29" t="s">
        <v>155</v>
      </c>
      <c r="AJ2536" s="29" t="str">
        <f t="shared" si="725"/>
        <v>2427.</v>
      </c>
      <c r="AL2536" s="29"/>
    </row>
    <row r="2537" spans="1:38" ht="22.5" customHeight="1" x14ac:dyDescent="0.25">
      <c r="A2537" s="143" t="str">
        <f t="shared" si="726"/>
        <v>2428.</v>
      </c>
      <c r="B2537" s="247" t="s">
        <v>1017</v>
      </c>
      <c r="C2537" s="52">
        <v>1968</v>
      </c>
      <c r="D2537" s="220" t="s">
        <v>3015</v>
      </c>
      <c r="E2537" s="143" t="s">
        <v>3017</v>
      </c>
      <c r="F2537" s="52">
        <v>5</v>
      </c>
      <c r="G2537" s="52">
        <v>6</v>
      </c>
      <c r="H2537" s="10">
        <v>4446.3</v>
      </c>
      <c r="I2537" s="145">
        <v>2978.7</v>
      </c>
      <c r="J2537" s="10">
        <v>683.5</v>
      </c>
      <c r="K2537" s="63">
        <v>202</v>
      </c>
      <c r="L2537" s="10">
        <f t="shared" si="729"/>
        <v>544555.34</v>
      </c>
      <c r="M2537" s="145"/>
      <c r="N2537" s="1"/>
      <c r="O2537" s="145"/>
      <c r="P2537" s="145">
        <f t="shared" si="730"/>
        <v>544555.34</v>
      </c>
      <c r="Q2537" s="145"/>
      <c r="R2537" s="3"/>
      <c r="S2537" s="145"/>
      <c r="T2537" s="145"/>
      <c r="U2537" s="145"/>
      <c r="V2537" s="145"/>
      <c r="W2537" s="145"/>
      <c r="X2537" s="145"/>
      <c r="Y2537" s="145"/>
      <c r="Z2537" s="145">
        <v>203.42</v>
      </c>
      <c r="AA2537" s="145">
        <f>Z2537*2677</f>
        <v>544555.34</v>
      </c>
      <c r="AB2537" s="145"/>
      <c r="AC2537" s="145"/>
      <c r="AD2537" s="145"/>
      <c r="AE2537" s="18"/>
      <c r="AF2537" s="35">
        <v>2025</v>
      </c>
      <c r="AG2537" s="259"/>
      <c r="AH2537" s="29">
        <v>2428</v>
      </c>
      <c r="AI2537" s="29" t="s">
        <v>155</v>
      </c>
      <c r="AJ2537" s="29" t="str">
        <f t="shared" si="725"/>
        <v>2428.</v>
      </c>
      <c r="AL2537" s="29"/>
    </row>
    <row r="2538" spans="1:38" ht="22.5" customHeight="1" x14ac:dyDescent="0.25">
      <c r="A2538" s="143" t="str">
        <f t="shared" si="726"/>
        <v>2429.</v>
      </c>
      <c r="B2538" s="76" t="s">
        <v>1194</v>
      </c>
      <c r="C2538" s="52">
        <v>1968</v>
      </c>
      <c r="D2538" s="220" t="s">
        <v>3015</v>
      </c>
      <c r="E2538" s="143" t="s">
        <v>3016</v>
      </c>
      <c r="F2538" s="52">
        <v>5</v>
      </c>
      <c r="G2538" s="52">
        <v>7</v>
      </c>
      <c r="H2538" s="145">
        <v>5098.2</v>
      </c>
      <c r="I2538" s="145">
        <v>3322</v>
      </c>
      <c r="J2538" s="145">
        <v>3322</v>
      </c>
      <c r="K2538" s="3">
        <v>111</v>
      </c>
      <c r="L2538" s="10">
        <f t="shared" si="729"/>
        <v>11926448</v>
      </c>
      <c r="M2538" s="145"/>
      <c r="N2538" s="1"/>
      <c r="O2538" s="145"/>
      <c r="P2538" s="145">
        <f t="shared" si="730"/>
        <v>11926448</v>
      </c>
      <c r="Q2538" s="145">
        <f>6209269+1106079</f>
        <v>7315348</v>
      </c>
      <c r="R2538" s="3"/>
      <c r="S2538" s="145"/>
      <c r="T2538" s="145">
        <v>1300</v>
      </c>
      <c r="U2538" s="145">
        <f>T2538*3547</f>
        <v>4611100</v>
      </c>
      <c r="V2538" s="145"/>
      <c r="W2538" s="145"/>
      <c r="X2538" s="145"/>
      <c r="Y2538" s="145"/>
      <c r="Z2538" s="145"/>
      <c r="AA2538" s="145"/>
      <c r="AB2538" s="145"/>
      <c r="AC2538" s="145"/>
      <c r="AD2538" s="145"/>
      <c r="AE2538" s="18"/>
      <c r="AF2538" s="35">
        <v>2025</v>
      </c>
      <c r="AG2538" s="256"/>
      <c r="AH2538" s="29">
        <v>2429</v>
      </c>
      <c r="AI2538" s="29" t="s">
        <v>155</v>
      </c>
      <c r="AJ2538" s="29" t="str">
        <f t="shared" si="725"/>
        <v>2429.</v>
      </c>
      <c r="AL2538" s="29"/>
    </row>
    <row r="2539" spans="1:38" ht="22.5" customHeight="1" x14ac:dyDescent="0.25">
      <c r="A2539" s="143" t="str">
        <f t="shared" si="726"/>
        <v>2430.</v>
      </c>
      <c r="B2539" s="73" t="s">
        <v>1037</v>
      </c>
      <c r="C2539" s="52">
        <v>1968</v>
      </c>
      <c r="D2539" s="220" t="s">
        <v>3015</v>
      </c>
      <c r="E2539" s="143" t="s">
        <v>3017</v>
      </c>
      <c r="F2539" s="52">
        <v>5</v>
      </c>
      <c r="G2539" s="52">
        <v>8</v>
      </c>
      <c r="H2539" s="10">
        <v>5987.4</v>
      </c>
      <c r="I2539" s="145">
        <v>3913.1</v>
      </c>
      <c r="J2539" s="10">
        <v>3913.1</v>
      </c>
      <c r="K2539" s="63">
        <v>255</v>
      </c>
      <c r="L2539" s="10">
        <f t="shared" si="729"/>
        <v>2368872</v>
      </c>
      <c r="M2539" s="145"/>
      <c r="N2539" s="1"/>
      <c r="O2539" s="145"/>
      <c r="P2539" s="145">
        <f t="shared" si="730"/>
        <v>2368872</v>
      </c>
      <c r="Q2539" s="145">
        <f>961272+1407600</f>
        <v>2368872</v>
      </c>
      <c r="R2539" s="3"/>
      <c r="S2539" s="145"/>
      <c r="T2539" s="145"/>
      <c r="U2539" s="145"/>
      <c r="V2539" s="145"/>
      <c r="W2539" s="145"/>
      <c r="X2539" s="145"/>
      <c r="Y2539" s="145"/>
      <c r="Z2539" s="145"/>
      <c r="AA2539" s="145"/>
      <c r="AB2539" s="145"/>
      <c r="AC2539" s="145"/>
      <c r="AD2539" s="145"/>
      <c r="AE2539" s="18"/>
      <c r="AF2539" s="35">
        <v>2025</v>
      </c>
      <c r="AG2539" s="255"/>
      <c r="AH2539" s="29">
        <v>2430</v>
      </c>
      <c r="AI2539" s="29" t="s">
        <v>155</v>
      </c>
      <c r="AJ2539" s="29" t="str">
        <f t="shared" ref="AJ2539:AJ2602" si="731">CONCATENATE(AH2539,AI2539)</f>
        <v>2430.</v>
      </c>
      <c r="AL2539" s="29"/>
    </row>
    <row r="2540" spans="1:38" ht="22.5" customHeight="1" x14ac:dyDescent="0.25">
      <c r="A2540" s="143" t="str">
        <f t="shared" si="726"/>
        <v>2431.</v>
      </c>
      <c r="B2540" s="247" t="s">
        <v>1078</v>
      </c>
      <c r="C2540" s="52">
        <v>1968</v>
      </c>
      <c r="D2540" s="220" t="s">
        <v>3015</v>
      </c>
      <c r="E2540" s="143" t="s">
        <v>3017</v>
      </c>
      <c r="F2540" s="52">
        <v>2</v>
      </c>
      <c r="G2540" s="52">
        <v>2</v>
      </c>
      <c r="H2540" s="10">
        <v>539.4</v>
      </c>
      <c r="I2540" s="10">
        <v>369.6</v>
      </c>
      <c r="J2540" s="10">
        <v>369.6</v>
      </c>
      <c r="K2540" s="63">
        <v>36</v>
      </c>
      <c r="L2540" s="10">
        <f t="shared" si="729"/>
        <v>387661.83</v>
      </c>
      <c r="M2540" s="145"/>
      <c r="N2540" s="1"/>
      <c r="O2540" s="145"/>
      <c r="P2540" s="145">
        <f t="shared" si="730"/>
        <v>387661.83</v>
      </c>
      <c r="Q2540" s="145">
        <f>187427.64+200234.19</f>
        <v>387661.83</v>
      </c>
      <c r="R2540" s="3"/>
      <c r="S2540" s="145"/>
      <c r="T2540" s="145"/>
      <c r="U2540" s="145"/>
      <c r="V2540" s="145"/>
      <c r="W2540" s="145"/>
      <c r="X2540" s="145"/>
      <c r="Y2540" s="145"/>
      <c r="Z2540" s="145"/>
      <c r="AA2540" s="145"/>
      <c r="AB2540" s="145"/>
      <c r="AC2540" s="145"/>
      <c r="AD2540" s="145"/>
      <c r="AE2540" s="18"/>
      <c r="AF2540" s="35">
        <v>2025</v>
      </c>
      <c r="AG2540" s="255"/>
      <c r="AH2540" s="29">
        <v>2431</v>
      </c>
      <c r="AI2540" s="29" t="s">
        <v>155</v>
      </c>
      <c r="AJ2540" s="29" t="str">
        <f t="shared" si="731"/>
        <v>2431.</v>
      </c>
      <c r="AL2540" s="29"/>
    </row>
    <row r="2541" spans="1:38" ht="22.5" customHeight="1" x14ac:dyDescent="0.25">
      <c r="A2541" s="143" t="str">
        <f t="shared" si="726"/>
        <v>2432.</v>
      </c>
      <c r="B2541" s="73" t="s">
        <v>1042</v>
      </c>
      <c r="C2541" s="52">
        <v>1968</v>
      </c>
      <c r="D2541" s="220" t="s">
        <v>3015</v>
      </c>
      <c r="E2541" s="143" t="s">
        <v>3017</v>
      </c>
      <c r="F2541" s="52">
        <v>5</v>
      </c>
      <c r="G2541" s="52">
        <v>4</v>
      </c>
      <c r="H2541" s="10">
        <v>3344</v>
      </c>
      <c r="I2541" s="10">
        <v>3069</v>
      </c>
      <c r="J2541" s="10">
        <v>3069</v>
      </c>
      <c r="K2541" s="63">
        <v>141</v>
      </c>
      <c r="L2541" s="10">
        <f t="shared" si="729"/>
        <v>1163616</v>
      </c>
      <c r="M2541" s="145"/>
      <c r="N2541" s="1"/>
      <c r="O2541" s="145"/>
      <c r="P2541" s="145">
        <f t="shared" si="730"/>
        <v>1163616</v>
      </c>
      <c r="Q2541" s="145">
        <v>1163616</v>
      </c>
      <c r="R2541" s="3"/>
      <c r="S2541" s="145"/>
      <c r="T2541" s="145"/>
      <c r="U2541" s="145"/>
      <c r="V2541" s="145"/>
      <c r="W2541" s="145"/>
      <c r="X2541" s="145"/>
      <c r="Y2541" s="145"/>
      <c r="Z2541" s="145"/>
      <c r="AA2541" s="145"/>
      <c r="AB2541" s="145"/>
      <c r="AC2541" s="145"/>
      <c r="AD2541" s="145"/>
      <c r="AE2541" s="18"/>
      <c r="AF2541" s="35">
        <v>2025</v>
      </c>
      <c r="AG2541" s="255"/>
      <c r="AH2541" s="29">
        <v>2432</v>
      </c>
      <c r="AI2541" s="29" t="s">
        <v>155</v>
      </c>
      <c r="AJ2541" s="29" t="str">
        <f t="shared" si="731"/>
        <v>2432.</v>
      </c>
      <c r="AL2541" s="29"/>
    </row>
    <row r="2542" spans="1:38" ht="22.5" customHeight="1" x14ac:dyDescent="0.25">
      <c r="A2542" s="143" t="str">
        <f t="shared" si="726"/>
        <v>2433.</v>
      </c>
      <c r="B2542" s="73" t="s">
        <v>1055</v>
      </c>
      <c r="C2542" s="52">
        <v>1971</v>
      </c>
      <c r="D2542" s="220" t="s">
        <v>3015</v>
      </c>
      <c r="E2542" s="143" t="s">
        <v>3017</v>
      </c>
      <c r="F2542" s="52">
        <v>9</v>
      </c>
      <c r="G2542" s="52">
        <v>1</v>
      </c>
      <c r="H2542" s="145">
        <v>2782.9</v>
      </c>
      <c r="I2542" s="145">
        <v>2509.3000000000002</v>
      </c>
      <c r="J2542" s="145">
        <v>2177.9</v>
      </c>
      <c r="K2542" s="3">
        <v>108</v>
      </c>
      <c r="L2542" s="10">
        <f t="shared" si="729"/>
        <v>670956</v>
      </c>
      <c r="M2542" s="145"/>
      <c r="N2542" s="1"/>
      <c r="O2542" s="145"/>
      <c r="P2542" s="145">
        <f t="shared" si="730"/>
        <v>670956</v>
      </c>
      <c r="Q2542" s="145">
        <v>670956</v>
      </c>
      <c r="R2542" s="3"/>
      <c r="S2542" s="145"/>
      <c r="T2542" s="145"/>
      <c r="U2542" s="145"/>
      <c r="V2542" s="145"/>
      <c r="W2542" s="145"/>
      <c r="X2542" s="145"/>
      <c r="Y2542" s="145"/>
      <c r="Z2542" s="145"/>
      <c r="AA2542" s="145"/>
      <c r="AB2542" s="145"/>
      <c r="AC2542" s="145"/>
      <c r="AD2542" s="145"/>
      <c r="AE2542" s="18"/>
      <c r="AF2542" s="35">
        <v>2025</v>
      </c>
      <c r="AG2542" s="255"/>
      <c r="AH2542" s="29">
        <v>2433</v>
      </c>
      <c r="AI2542" s="29" t="s">
        <v>155</v>
      </c>
      <c r="AJ2542" s="29" t="str">
        <f t="shared" si="731"/>
        <v>2433.</v>
      </c>
      <c r="AL2542" s="29"/>
    </row>
    <row r="2543" spans="1:38" ht="23.25" customHeight="1" x14ac:dyDescent="0.25">
      <c r="A2543" s="143" t="str">
        <f t="shared" si="726"/>
        <v>2434.</v>
      </c>
      <c r="B2543" s="247" t="s">
        <v>1089</v>
      </c>
      <c r="C2543" s="52">
        <v>1968</v>
      </c>
      <c r="D2543" s="220" t="s">
        <v>3015</v>
      </c>
      <c r="E2543" s="143" t="s">
        <v>3017</v>
      </c>
      <c r="F2543" s="52">
        <v>5</v>
      </c>
      <c r="G2543" s="52">
        <v>6</v>
      </c>
      <c r="H2543" s="10">
        <v>4982.8999999999996</v>
      </c>
      <c r="I2543" s="10">
        <v>4550</v>
      </c>
      <c r="J2543" s="10">
        <v>4550</v>
      </c>
      <c r="K2543" s="63">
        <v>196</v>
      </c>
      <c r="L2543" s="10">
        <f t="shared" si="729"/>
        <v>1732500</v>
      </c>
      <c r="M2543" s="145"/>
      <c r="N2543" s="1"/>
      <c r="O2543" s="145"/>
      <c r="P2543" s="145">
        <f t="shared" si="730"/>
        <v>1732500</v>
      </c>
      <c r="Q2543" s="145">
        <v>1732500</v>
      </c>
      <c r="R2543" s="3"/>
      <c r="S2543" s="145"/>
      <c r="T2543" s="145"/>
      <c r="U2543" s="145"/>
      <c r="V2543" s="145"/>
      <c r="W2543" s="145"/>
      <c r="X2543" s="145"/>
      <c r="Y2543" s="145"/>
      <c r="Z2543" s="145"/>
      <c r="AA2543" s="145"/>
      <c r="AB2543" s="145"/>
      <c r="AC2543" s="145"/>
      <c r="AD2543" s="145"/>
      <c r="AE2543" s="18"/>
      <c r="AF2543" s="35">
        <v>2025</v>
      </c>
      <c r="AG2543" s="255"/>
      <c r="AH2543" s="29">
        <v>2434</v>
      </c>
      <c r="AI2543" s="29" t="s">
        <v>155</v>
      </c>
      <c r="AJ2543" s="29" t="str">
        <f t="shared" si="731"/>
        <v>2434.</v>
      </c>
      <c r="AL2543" s="29"/>
    </row>
    <row r="2544" spans="1:38" ht="22.5" customHeight="1" x14ac:dyDescent="0.25">
      <c r="A2544" s="143" t="str">
        <f t="shared" ref="A2544:A2607" si="732">AJ2544</f>
        <v>2435.</v>
      </c>
      <c r="B2544" s="86" t="s">
        <v>1868</v>
      </c>
      <c r="C2544" s="52">
        <v>1968</v>
      </c>
      <c r="D2544" s="220" t="s">
        <v>3015</v>
      </c>
      <c r="E2544" s="143" t="s">
        <v>3016</v>
      </c>
      <c r="F2544" s="52">
        <v>5</v>
      </c>
      <c r="G2544" s="52">
        <v>5</v>
      </c>
      <c r="H2544" s="145">
        <v>6858</v>
      </c>
      <c r="I2544" s="145">
        <v>4798.5</v>
      </c>
      <c r="J2544" s="145">
        <v>4584.7</v>
      </c>
      <c r="K2544" s="3">
        <v>245</v>
      </c>
      <c r="L2544" s="10">
        <f t="shared" si="729"/>
        <v>3021480</v>
      </c>
      <c r="M2544" s="145"/>
      <c r="N2544" s="1"/>
      <c r="O2544" s="145"/>
      <c r="P2544" s="145">
        <f t="shared" si="730"/>
        <v>3021480</v>
      </c>
      <c r="Q2544" s="145">
        <v>3021480</v>
      </c>
      <c r="R2544" s="3"/>
      <c r="S2544" s="145"/>
      <c r="T2544" s="145"/>
      <c r="U2544" s="145"/>
      <c r="V2544" s="145"/>
      <c r="W2544" s="145"/>
      <c r="X2544" s="145"/>
      <c r="Y2544" s="145"/>
      <c r="Z2544" s="145"/>
      <c r="AA2544" s="145"/>
      <c r="AB2544" s="43"/>
      <c r="AC2544" s="43"/>
      <c r="AD2544" s="145"/>
      <c r="AE2544" s="18"/>
      <c r="AF2544" s="35">
        <v>2025</v>
      </c>
      <c r="AG2544" s="255"/>
      <c r="AH2544" s="29">
        <v>2435</v>
      </c>
      <c r="AI2544" s="29" t="s">
        <v>155</v>
      </c>
      <c r="AJ2544" s="29" t="str">
        <f t="shared" si="731"/>
        <v>2435.</v>
      </c>
      <c r="AL2544" s="29"/>
    </row>
    <row r="2545" spans="1:38" ht="22.5" customHeight="1" x14ac:dyDescent="0.25">
      <c r="A2545" s="143" t="str">
        <f t="shared" si="732"/>
        <v>2436.</v>
      </c>
      <c r="B2545" s="247" t="s">
        <v>1094</v>
      </c>
      <c r="C2545" s="52">
        <v>1968</v>
      </c>
      <c r="D2545" s="220" t="s">
        <v>3015</v>
      </c>
      <c r="E2545" s="143" t="s">
        <v>3017</v>
      </c>
      <c r="F2545" s="52">
        <v>5</v>
      </c>
      <c r="G2545" s="52">
        <v>6</v>
      </c>
      <c r="H2545" s="10">
        <v>4996.8999999999996</v>
      </c>
      <c r="I2545" s="10">
        <v>4467.8999999999996</v>
      </c>
      <c r="J2545" s="10">
        <v>4467.8999999999996</v>
      </c>
      <c r="K2545" s="63">
        <v>178</v>
      </c>
      <c r="L2545" s="10">
        <f t="shared" si="729"/>
        <v>938400</v>
      </c>
      <c r="M2545" s="145"/>
      <c r="N2545" s="1"/>
      <c r="O2545" s="145"/>
      <c r="P2545" s="145">
        <f t="shared" si="730"/>
        <v>938400</v>
      </c>
      <c r="Q2545" s="145">
        <v>938400</v>
      </c>
      <c r="R2545" s="3"/>
      <c r="S2545" s="145"/>
      <c r="T2545" s="145"/>
      <c r="U2545" s="145"/>
      <c r="V2545" s="145"/>
      <c r="W2545" s="145"/>
      <c r="X2545" s="145"/>
      <c r="Y2545" s="145"/>
      <c r="Z2545" s="145"/>
      <c r="AA2545" s="145"/>
      <c r="AB2545" s="145"/>
      <c r="AC2545" s="145"/>
      <c r="AD2545" s="145"/>
      <c r="AE2545" s="18"/>
      <c r="AF2545" s="35">
        <v>2025</v>
      </c>
      <c r="AG2545" s="255"/>
      <c r="AH2545" s="29">
        <v>2436</v>
      </c>
      <c r="AI2545" s="29" t="s">
        <v>155</v>
      </c>
      <c r="AJ2545" s="29" t="str">
        <f t="shared" si="731"/>
        <v>2436.</v>
      </c>
      <c r="AL2545" s="29"/>
    </row>
    <row r="2546" spans="1:38" ht="22.5" customHeight="1" x14ac:dyDescent="0.25">
      <c r="A2546" s="143" t="str">
        <f t="shared" si="732"/>
        <v>2437.</v>
      </c>
      <c r="B2546" s="76" t="s">
        <v>826</v>
      </c>
      <c r="C2546" s="52">
        <v>1969</v>
      </c>
      <c r="D2546" s="220" t="s">
        <v>3015</v>
      </c>
      <c r="E2546" s="143" t="s">
        <v>3017</v>
      </c>
      <c r="F2546" s="52">
        <v>5</v>
      </c>
      <c r="G2546" s="52">
        <v>6</v>
      </c>
      <c r="H2546" s="145">
        <v>4866.8</v>
      </c>
      <c r="I2546" s="145">
        <v>4475.3</v>
      </c>
      <c r="J2546" s="145">
        <v>4475.3</v>
      </c>
      <c r="K2546" s="3">
        <v>202</v>
      </c>
      <c r="L2546" s="10">
        <f t="shared" si="729"/>
        <v>1858032</v>
      </c>
      <c r="M2546" s="145"/>
      <c r="N2546" s="1"/>
      <c r="O2546" s="145"/>
      <c r="P2546" s="145">
        <f t="shared" si="730"/>
        <v>1858032</v>
      </c>
      <c r="Q2546" s="145">
        <v>1858032</v>
      </c>
      <c r="R2546" s="3"/>
      <c r="S2546" s="145"/>
      <c r="T2546" s="145"/>
      <c r="U2546" s="145"/>
      <c r="V2546" s="145"/>
      <c r="W2546" s="145"/>
      <c r="X2546" s="145"/>
      <c r="Y2546" s="145"/>
      <c r="Z2546" s="145"/>
      <c r="AA2546" s="145"/>
      <c r="AB2546" s="145"/>
      <c r="AC2546" s="145"/>
      <c r="AD2546" s="145"/>
      <c r="AE2546" s="18"/>
      <c r="AF2546" s="35">
        <v>2025</v>
      </c>
      <c r="AG2546" s="256"/>
      <c r="AH2546" s="29">
        <v>2437</v>
      </c>
      <c r="AI2546" s="29" t="s">
        <v>155</v>
      </c>
      <c r="AJ2546" s="29" t="str">
        <f t="shared" si="731"/>
        <v>2437.</v>
      </c>
      <c r="AL2546" s="29"/>
    </row>
    <row r="2547" spans="1:38" ht="22.5" customHeight="1" x14ac:dyDescent="0.25">
      <c r="A2547" s="143" t="str">
        <f t="shared" si="732"/>
        <v>2438.</v>
      </c>
      <c r="B2547" s="73" t="s">
        <v>827</v>
      </c>
      <c r="C2547" s="52">
        <v>1969</v>
      </c>
      <c r="D2547" s="220" t="s">
        <v>3015</v>
      </c>
      <c r="E2547" s="143" t="s">
        <v>3017</v>
      </c>
      <c r="F2547" s="52">
        <v>2</v>
      </c>
      <c r="G2547" s="52">
        <v>1</v>
      </c>
      <c r="H2547" s="10">
        <v>342.5</v>
      </c>
      <c r="I2547" s="10">
        <v>316</v>
      </c>
      <c r="J2547" s="10">
        <v>316</v>
      </c>
      <c r="K2547" s="63">
        <v>16</v>
      </c>
      <c r="L2547" s="10">
        <f t="shared" si="729"/>
        <v>674126</v>
      </c>
      <c r="M2547" s="145"/>
      <c r="N2547" s="1"/>
      <c r="O2547" s="145"/>
      <c r="P2547" s="145">
        <f t="shared" si="730"/>
        <v>674126</v>
      </c>
      <c r="Q2547" s="145">
        <v>674126</v>
      </c>
      <c r="R2547" s="3"/>
      <c r="S2547" s="145"/>
      <c r="T2547" s="145"/>
      <c r="U2547" s="145"/>
      <c r="V2547" s="145"/>
      <c r="W2547" s="145"/>
      <c r="X2547" s="145"/>
      <c r="Y2547" s="145"/>
      <c r="Z2547" s="145"/>
      <c r="AA2547" s="145"/>
      <c r="AB2547" s="145"/>
      <c r="AC2547" s="145"/>
      <c r="AD2547" s="145"/>
      <c r="AE2547" s="18"/>
      <c r="AF2547" s="35">
        <v>2025</v>
      </c>
      <c r="AG2547" s="255"/>
      <c r="AH2547" s="29">
        <v>2438</v>
      </c>
      <c r="AI2547" s="29" t="s">
        <v>155</v>
      </c>
      <c r="AJ2547" s="29" t="str">
        <f t="shared" si="731"/>
        <v>2438.</v>
      </c>
      <c r="AL2547" s="29"/>
    </row>
    <row r="2548" spans="1:38" ht="23.25" customHeight="1" x14ac:dyDescent="0.25">
      <c r="A2548" s="143" t="str">
        <f t="shared" si="732"/>
        <v>2439.</v>
      </c>
      <c r="B2548" s="71" t="s">
        <v>1892</v>
      </c>
      <c r="C2548" s="52">
        <v>1969</v>
      </c>
      <c r="D2548" s="220" t="s">
        <v>3015</v>
      </c>
      <c r="E2548" s="143" t="s">
        <v>3017</v>
      </c>
      <c r="F2548" s="52">
        <v>5</v>
      </c>
      <c r="G2548" s="52">
        <v>8</v>
      </c>
      <c r="H2548" s="145">
        <v>5320</v>
      </c>
      <c r="I2548" s="145">
        <v>6837.5</v>
      </c>
      <c r="J2548" s="145">
        <v>5321.7</v>
      </c>
      <c r="K2548" s="3">
        <v>255</v>
      </c>
      <c r="L2548" s="10">
        <f t="shared" si="729"/>
        <v>3185868</v>
      </c>
      <c r="M2548" s="145"/>
      <c r="N2548" s="1"/>
      <c r="O2548" s="145"/>
      <c r="P2548" s="145">
        <f t="shared" si="730"/>
        <v>3185868</v>
      </c>
      <c r="Q2548" s="145">
        <v>3185868</v>
      </c>
      <c r="R2548" s="3"/>
      <c r="S2548" s="145"/>
      <c r="T2548" s="145"/>
      <c r="U2548" s="145"/>
      <c r="V2548" s="145"/>
      <c r="W2548" s="145"/>
      <c r="X2548" s="145"/>
      <c r="Y2548" s="145"/>
      <c r="Z2548" s="145"/>
      <c r="AA2548" s="145"/>
      <c r="AB2548" s="43"/>
      <c r="AC2548" s="43"/>
      <c r="AD2548" s="145"/>
      <c r="AE2548" s="18"/>
      <c r="AF2548" s="35">
        <v>2025</v>
      </c>
      <c r="AG2548" s="255"/>
      <c r="AH2548" s="29">
        <v>2439</v>
      </c>
      <c r="AI2548" s="29" t="s">
        <v>155</v>
      </c>
      <c r="AJ2548" s="29" t="str">
        <f t="shared" si="731"/>
        <v>2439.</v>
      </c>
    </row>
    <row r="2549" spans="1:38" ht="22.5" customHeight="1" x14ac:dyDescent="0.25">
      <c r="A2549" s="143" t="str">
        <f t="shared" si="732"/>
        <v>2440.</v>
      </c>
      <c r="B2549" s="76" t="s">
        <v>1195</v>
      </c>
      <c r="C2549" s="52">
        <v>1969</v>
      </c>
      <c r="D2549" s="220" t="s">
        <v>3015</v>
      </c>
      <c r="E2549" s="143" t="s">
        <v>3017</v>
      </c>
      <c r="F2549" s="52">
        <v>5</v>
      </c>
      <c r="G2549" s="52">
        <v>4</v>
      </c>
      <c r="H2549" s="145">
        <v>3202.5</v>
      </c>
      <c r="I2549" s="145">
        <v>2893.2</v>
      </c>
      <c r="J2549" s="145">
        <v>2893.2</v>
      </c>
      <c r="K2549" s="3">
        <v>144</v>
      </c>
      <c r="L2549" s="10">
        <f t="shared" si="729"/>
        <v>175767</v>
      </c>
      <c r="M2549" s="145"/>
      <c r="N2549" s="1"/>
      <c r="O2549" s="145"/>
      <c r="P2549" s="145">
        <f t="shared" si="730"/>
        <v>175767</v>
      </c>
      <c r="Q2549" s="145">
        <v>175767</v>
      </c>
      <c r="R2549" s="3"/>
      <c r="S2549" s="145"/>
      <c r="T2549" s="145"/>
      <c r="U2549" s="145"/>
      <c r="V2549" s="145"/>
      <c r="W2549" s="145"/>
      <c r="X2549" s="145"/>
      <c r="Y2549" s="145"/>
      <c r="Z2549" s="145"/>
      <c r="AA2549" s="145"/>
      <c r="AB2549" s="145"/>
      <c r="AC2549" s="145"/>
      <c r="AD2549" s="145"/>
      <c r="AE2549" s="18"/>
      <c r="AF2549" s="35">
        <v>2025</v>
      </c>
      <c r="AG2549" s="256"/>
      <c r="AH2549" s="29">
        <v>2440</v>
      </c>
      <c r="AI2549" s="29" t="s">
        <v>155</v>
      </c>
      <c r="AJ2549" s="29" t="str">
        <f t="shared" si="731"/>
        <v>2440.</v>
      </c>
      <c r="AL2549" s="29"/>
    </row>
    <row r="2550" spans="1:38" ht="22.5" customHeight="1" x14ac:dyDescent="0.25">
      <c r="A2550" s="143" t="str">
        <f t="shared" si="732"/>
        <v>2441.</v>
      </c>
      <c r="B2550" s="54" t="s">
        <v>1068</v>
      </c>
      <c r="C2550" s="52">
        <v>1969</v>
      </c>
      <c r="D2550" s="220" t="s">
        <v>3015</v>
      </c>
      <c r="E2550" s="143" t="s">
        <v>3017</v>
      </c>
      <c r="F2550" s="52">
        <v>9</v>
      </c>
      <c r="G2550" s="52">
        <v>1</v>
      </c>
      <c r="H2550" s="10">
        <v>1949</v>
      </c>
      <c r="I2550" s="145">
        <v>1949</v>
      </c>
      <c r="J2550" s="10">
        <v>1949</v>
      </c>
      <c r="K2550" s="63">
        <v>66</v>
      </c>
      <c r="L2550" s="10">
        <f t="shared" si="729"/>
        <v>412854</v>
      </c>
      <c r="M2550" s="145"/>
      <c r="N2550" s="1"/>
      <c r="O2550" s="145"/>
      <c r="P2550" s="145">
        <f t="shared" si="730"/>
        <v>412854</v>
      </c>
      <c r="Q2550" s="145">
        <v>412854</v>
      </c>
      <c r="R2550" s="3"/>
      <c r="S2550" s="145"/>
      <c r="T2550" s="145"/>
      <c r="U2550" s="145"/>
      <c r="V2550" s="145"/>
      <c r="W2550" s="145"/>
      <c r="X2550" s="145"/>
      <c r="Y2550" s="145"/>
      <c r="Z2550" s="145"/>
      <c r="AA2550" s="145"/>
      <c r="AB2550" s="145"/>
      <c r="AC2550" s="145"/>
      <c r="AD2550" s="145"/>
      <c r="AE2550" s="18"/>
      <c r="AF2550" s="35">
        <v>2025</v>
      </c>
      <c r="AG2550" s="255"/>
      <c r="AH2550" s="29">
        <v>2441</v>
      </c>
      <c r="AI2550" s="29" t="s">
        <v>155</v>
      </c>
      <c r="AJ2550" s="29" t="str">
        <f t="shared" si="731"/>
        <v>2441.</v>
      </c>
      <c r="AL2550" s="29"/>
    </row>
    <row r="2551" spans="1:38" ht="22.5" customHeight="1" x14ac:dyDescent="0.25">
      <c r="A2551" s="143" t="str">
        <f t="shared" si="732"/>
        <v>2442.</v>
      </c>
      <c r="B2551" s="73" t="s">
        <v>1018</v>
      </c>
      <c r="C2551" s="52">
        <v>1969</v>
      </c>
      <c r="D2551" s="220" t="s">
        <v>3015</v>
      </c>
      <c r="E2551" s="143" t="s">
        <v>3016</v>
      </c>
      <c r="F2551" s="52">
        <v>5</v>
      </c>
      <c r="G2551" s="52">
        <v>5</v>
      </c>
      <c r="H2551" s="10">
        <v>4863.3</v>
      </c>
      <c r="I2551" s="10">
        <v>3366.7</v>
      </c>
      <c r="J2551" s="10">
        <v>3366.7</v>
      </c>
      <c r="K2551" s="63">
        <v>256</v>
      </c>
      <c r="L2551" s="10">
        <f t="shared" si="729"/>
        <v>6834663</v>
      </c>
      <c r="M2551" s="145"/>
      <c r="N2551" s="1"/>
      <c r="O2551" s="145"/>
      <c r="P2551" s="145">
        <f t="shared" si="730"/>
        <v>6834663</v>
      </c>
      <c r="Q2551" s="145">
        <v>6834663</v>
      </c>
      <c r="R2551" s="3"/>
      <c r="S2551" s="145"/>
      <c r="T2551" s="145"/>
      <c r="U2551" s="145"/>
      <c r="V2551" s="145"/>
      <c r="W2551" s="145"/>
      <c r="X2551" s="145"/>
      <c r="Y2551" s="145"/>
      <c r="Z2551" s="145"/>
      <c r="AA2551" s="145"/>
      <c r="AB2551" s="145"/>
      <c r="AC2551" s="145"/>
      <c r="AD2551" s="145"/>
      <c r="AE2551" s="18"/>
      <c r="AF2551" s="35">
        <v>2025</v>
      </c>
      <c r="AG2551" s="255"/>
      <c r="AH2551" s="29">
        <v>2442</v>
      </c>
      <c r="AI2551" s="29" t="s">
        <v>155</v>
      </c>
      <c r="AJ2551" s="29" t="str">
        <f t="shared" si="731"/>
        <v>2442.</v>
      </c>
      <c r="AL2551" s="29"/>
    </row>
    <row r="2552" spans="1:38" ht="22.5" customHeight="1" x14ac:dyDescent="0.25">
      <c r="A2552" s="143" t="str">
        <f t="shared" si="732"/>
        <v>2443.</v>
      </c>
      <c r="B2552" s="247" t="s">
        <v>1071</v>
      </c>
      <c r="C2552" s="52">
        <v>1969</v>
      </c>
      <c r="D2552" s="220" t="s">
        <v>3015</v>
      </c>
      <c r="E2552" s="143" t="s">
        <v>3016</v>
      </c>
      <c r="F2552" s="52">
        <v>5</v>
      </c>
      <c r="G2552" s="52">
        <v>5</v>
      </c>
      <c r="H2552" s="10">
        <v>3410.6</v>
      </c>
      <c r="I2552" s="10">
        <v>2177.6999999999998</v>
      </c>
      <c r="J2552" s="10">
        <v>2177.6999999999998</v>
      </c>
      <c r="K2552" s="63">
        <v>154</v>
      </c>
      <c r="L2552" s="10">
        <f t="shared" si="729"/>
        <v>2000600</v>
      </c>
      <c r="M2552" s="145"/>
      <c r="N2552" s="1"/>
      <c r="O2552" s="145"/>
      <c r="P2552" s="145">
        <f t="shared" si="730"/>
        <v>2000600</v>
      </c>
      <c r="Q2552" s="145">
        <v>2000600</v>
      </c>
      <c r="R2552" s="3"/>
      <c r="S2552" s="145"/>
      <c r="T2552" s="145"/>
      <c r="U2552" s="145"/>
      <c r="V2552" s="145"/>
      <c r="W2552" s="145"/>
      <c r="X2552" s="145"/>
      <c r="Y2552" s="145"/>
      <c r="Z2552" s="145"/>
      <c r="AA2552" s="145"/>
      <c r="AB2552" s="145"/>
      <c r="AC2552" s="145"/>
      <c r="AD2552" s="145"/>
      <c r="AE2552" s="18"/>
      <c r="AF2552" s="35">
        <v>2025</v>
      </c>
      <c r="AG2552" s="255"/>
      <c r="AH2552" s="29">
        <v>2443</v>
      </c>
      <c r="AI2552" s="29" t="s">
        <v>155</v>
      </c>
      <c r="AJ2552" s="29" t="str">
        <f t="shared" si="731"/>
        <v>2443.</v>
      </c>
      <c r="AL2552" s="29"/>
    </row>
    <row r="2553" spans="1:38" ht="22.5" customHeight="1" x14ac:dyDescent="0.25">
      <c r="A2553" s="143" t="str">
        <f t="shared" si="732"/>
        <v>2444.</v>
      </c>
      <c r="B2553" s="73" t="s">
        <v>829</v>
      </c>
      <c r="C2553" s="52">
        <v>1970</v>
      </c>
      <c r="D2553" s="220" t="s">
        <v>3015</v>
      </c>
      <c r="E2553" s="143" t="s">
        <v>3017</v>
      </c>
      <c r="F2553" s="52">
        <v>5</v>
      </c>
      <c r="G2553" s="52">
        <v>4</v>
      </c>
      <c r="H2553" s="10">
        <v>3958.2</v>
      </c>
      <c r="I2553" s="145">
        <v>2587.4</v>
      </c>
      <c r="J2553" s="10">
        <v>2587.4</v>
      </c>
      <c r="K2553" s="63">
        <v>105</v>
      </c>
      <c r="L2553" s="10">
        <f t="shared" si="729"/>
        <v>4540198</v>
      </c>
      <c r="M2553" s="145"/>
      <c r="N2553" s="1"/>
      <c r="O2553" s="145"/>
      <c r="P2553" s="145">
        <f t="shared" si="730"/>
        <v>4540198</v>
      </c>
      <c r="Q2553" s="145">
        <v>4540198</v>
      </c>
      <c r="R2553" s="3"/>
      <c r="S2553" s="145"/>
      <c r="T2553" s="145"/>
      <c r="U2553" s="145"/>
      <c r="V2553" s="145"/>
      <c r="W2553" s="145"/>
      <c r="X2553" s="145"/>
      <c r="Y2553" s="145"/>
      <c r="Z2553" s="145"/>
      <c r="AA2553" s="145"/>
      <c r="AB2553" s="145"/>
      <c r="AC2553" s="145"/>
      <c r="AD2553" s="145"/>
      <c r="AE2553" s="145"/>
      <c r="AF2553" s="35">
        <v>2025</v>
      </c>
      <c r="AG2553" s="255"/>
      <c r="AH2553" s="29">
        <v>2444</v>
      </c>
      <c r="AI2553" s="29" t="s">
        <v>155</v>
      </c>
      <c r="AJ2553" s="29" t="str">
        <f t="shared" si="731"/>
        <v>2444.</v>
      </c>
      <c r="AL2553" s="29"/>
    </row>
    <row r="2554" spans="1:38" ht="22.5" customHeight="1" x14ac:dyDescent="0.25">
      <c r="A2554" s="143" t="str">
        <f t="shared" si="732"/>
        <v>2445.</v>
      </c>
      <c r="B2554" s="76" t="s">
        <v>1196</v>
      </c>
      <c r="C2554" s="52">
        <v>1970</v>
      </c>
      <c r="D2554" s="220" t="s">
        <v>3015</v>
      </c>
      <c r="E2554" s="143" t="s">
        <v>3017</v>
      </c>
      <c r="F2554" s="52">
        <v>5</v>
      </c>
      <c r="G2554" s="52">
        <v>4</v>
      </c>
      <c r="H2554" s="145">
        <v>3548.7</v>
      </c>
      <c r="I2554" s="145">
        <v>3290.6</v>
      </c>
      <c r="J2554" s="145">
        <v>3290.6</v>
      </c>
      <c r="K2554" s="3">
        <v>162</v>
      </c>
      <c r="L2554" s="10">
        <f t="shared" si="729"/>
        <v>1210536</v>
      </c>
      <c r="M2554" s="145"/>
      <c r="N2554" s="1"/>
      <c r="O2554" s="145"/>
      <c r="P2554" s="145">
        <f t="shared" si="730"/>
        <v>1210536</v>
      </c>
      <c r="Q2554" s="145">
        <v>1210536</v>
      </c>
      <c r="R2554" s="3"/>
      <c r="S2554" s="145"/>
      <c r="T2554" s="145"/>
      <c r="U2554" s="145"/>
      <c r="V2554" s="145"/>
      <c r="W2554" s="145"/>
      <c r="X2554" s="145"/>
      <c r="Y2554" s="145"/>
      <c r="Z2554" s="145"/>
      <c r="AA2554" s="145"/>
      <c r="AB2554" s="145"/>
      <c r="AC2554" s="145"/>
      <c r="AD2554" s="145"/>
      <c r="AE2554" s="18"/>
      <c r="AF2554" s="35">
        <v>2025</v>
      </c>
      <c r="AG2554" s="256"/>
      <c r="AH2554" s="29">
        <v>2445</v>
      </c>
      <c r="AI2554" s="29" t="s">
        <v>155</v>
      </c>
      <c r="AJ2554" s="29" t="str">
        <f t="shared" si="731"/>
        <v>2445.</v>
      </c>
      <c r="AL2554" s="29"/>
    </row>
    <row r="2555" spans="1:38" ht="22.5" customHeight="1" x14ac:dyDescent="0.25">
      <c r="A2555" s="143" t="str">
        <f t="shared" si="732"/>
        <v>2446.</v>
      </c>
      <c r="B2555" s="76" t="s">
        <v>1022</v>
      </c>
      <c r="C2555" s="52">
        <v>1970</v>
      </c>
      <c r="D2555" s="220" t="s">
        <v>3015</v>
      </c>
      <c r="E2555" s="143" t="s">
        <v>3016</v>
      </c>
      <c r="F2555" s="52">
        <v>5</v>
      </c>
      <c r="G2555" s="52">
        <v>4</v>
      </c>
      <c r="H2555" s="145">
        <v>3892.2</v>
      </c>
      <c r="I2555" s="145">
        <v>3892.2</v>
      </c>
      <c r="J2555" s="145">
        <v>3892.2</v>
      </c>
      <c r="K2555" s="3">
        <v>203</v>
      </c>
      <c r="L2555" s="10">
        <f t="shared" si="729"/>
        <v>2175025.23</v>
      </c>
      <c r="M2555" s="145"/>
      <c r="N2555" s="1"/>
      <c r="O2555" s="145"/>
      <c r="P2555" s="145">
        <f t="shared" si="730"/>
        <v>2175025.23</v>
      </c>
      <c r="Q2555" s="145"/>
      <c r="R2555" s="3"/>
      <c r="S2555" s="145"/>
      <c r="T2555" s="145"/>
      <c r="U2555" s="145"/>
      <c r="V2555" s="145"/>
      <c r="W2555" s="145"/>
      <c r="X2555" s="145">
        <v>1530.63</v>
      </c>
      <c r="Y2555" s="145">
        <f>X2555*1421</f>
        <v>2175025.23</v>
      </c>
      <c r="Z2555" s="145"/>
      <c r="AA2555" s="145"/>
      <c r="AB2555" s="145"/>
      <c r="AC2555" s="145"/>
      <c r="AD2555" s="145"/>
      <c r="AE2555" s="18"/>
      <c r="AF2555" s="35">
        <v>2025</v>
      </c>
      <c r="AG2555" s="256"/>
      <c r="AH2555" s="29">
        <v>2446</v>
      </c>
      <c r="AI2555" s="29" t="s">
        <v>155</v>
      </c>
      <c r="AJ2555" s="29" t="str">
        <f t="shared" si="731"/>
        <v>2446.</v>
      </c>
      <c r="AL2555" s="29"/>
    </row>
    <row r="2556" spans="1:38" ht="22.5" customHeight="1" x14ac:dyDescent="0.25">
      <c r="A2556" s="143" t="str">
        <f t="shared" si="732"/>
        <v>2447.</v>
      </c>
      <c r="B2556" s="247" t="s">
        <v>1070</v>
      </c>
      <c r="C2556" s="52">
        <v>1970</v>
      </c>
      <c r="D2556" s="220" t="s">
        <v>3015</v>
      </c>
      <c r="E2556" s="143" t="s">
        <v>3016</v>
      </c>
      <c r="F2556" s="52">
        <v>50</v>
      </c>
      <c r="G2556" s="52">
        <v>10</v>
      </c>
      <c r="H2556" s="10">
        <v>6887.3</v>
      </c>
      <c r="I2556" s="10">
        <v>4482.7</v>
      </c>
      <c r="J2556" s="10">
        <v>4482.7</v>
      </c>
      <c r="K2556" s="63">
        <v>349</v>
      </c>
      <c r="L2556" s="10">
        <f t="shared" si="729"/>
        <v>3453801</v>
      </c>
      <c r="M2556" s="145"/>
      <c r="N2556" s="1"/>
      <c r="O2556" s="145"/>
      <c r="P2556" s="145">
        <f t="shared" si="730"/>
        <v>3453801</v>
      </c>
      <c r="Q2556" s="145">
        <v>3453801</v>
      </c>
      <c r="R2556" s="3"/>
      <c r="S2556" s="145"/>
      <c r="T2556" s="145"/>
      <c r="U2556" s="145"/>
      <c r="V2556" s="145"/>
      <c r="W2556" s="145"/>
      <c r="X2556" s="145"/>
      <c r="Y2556" s="145"/>
      <c r="Z2556" s="145"/>
      <c r="AA2556" s="145"/>
      <c r="AB2556" s="145"/>
      <c r="AC2556" s="145"/>
      <c r="AD2556" s="145"/>
      <c r="AE2556" s="18"/>
      <c r="AF2556" s="35">
        <v>2025</v>
      </c>
      <c r="AG2556" s="255"/>
      <c r="AH2556" s="29">
        <v>2447</v>
      </c>
      <c r="AI2556" s="29" t="s">
        <v>155</v>
      </c>
      <c r="AJ2556" s="29" t="str">
        <f t="shared" si="731"/>
        <v>2447.</v>
      </c>
      <c r="AL2556" s="29"/>
    </row>
    <row r="2557" spans="1:38" ht="22.5" customHeight="1" x14ac:dyDescent="0.25">
      <c r="A2557" s="143" t="str">
        <f t="shared" si="732"/>
        <v>2448.</v>
      </c>
      <c r="B2557" s="76" t="s">
        <v>998</v>
      </c>
      <c r="C2557" s="52">
        <v>1970</v>
      </c>
      <c r="D2557" s="220" t="s">
        <v>3015</v>
      </c>
      <c r="E2557" s="143" t="s">
        <v>3016</v>
      </c>
      <c r="F2557" s="52">
        <v>5</v>
      </c>
      <c r="G2557" s="52">
        <v>5</v>
      </c>
      <c r="H2557" s="145">
        <v>3464</v>
      </c>
      <c r="I2557" s="145">
        <v>2250.6999999999998</v>
      </c>
      <c r="J2557" s="145">
        <v>2250.6999999999998</v>
      </c>
      <c r="K2557" s="3">
        <v>167</v>
      </c>
      <c r="L2557" s="10">
        <f t="shared" si="729"/>
        <v>10201232</v>
      </c>
      <c r="M2557" s="145"/>
      <c r="N2557" s="1"/>
      <c r="O2557" s="145"/>
      <c r="P2557" s="145">
        <f t="shared" si="730"/>
        <v>10201232</v>
      </c>
      <c r="Q2557" s="145">
        <v>10201232</v>
      </c>
      <c r="R2557" s="3"/>
      <c r="S2557" s="145"/>
      <c r="T2557" s="145"/>
      <c r="U2557" s="145"/>
      <c r="V2557" s="145"/>
      <c r="W2557" s="145"/>
      <c r="X2557" s="145"/>
      <c r="Y2557" s="145"/>
      <c r="Z2557" s="145"/>
      <c r="AA2557" s="145"/>
      <c r="AB2557" s="145"/>
      <c r="AC2557" s="145"/>
      <c r="AD2557" s="145"/>
      <c r="AE2557" s="18"/>
      <c r="AF2557" s="35">
        <v>2025</v>
      </c>
      <c r="AG2557" s="256"/>
      <c r="AH2557" s="29">
        <v>2448</v>
      </c>
      <c r="AI2557" s="29" t="s">
        <v>155</v>
      </c>
      <c r="AJ2557" s="29" t="str">
        <f t="shared" si="731"/>
        <v>2448.</v>
      </c>
      <c r="AL2557" s="29"/>
    </row>
    <row r="2558" spans="1:38" ht="22.5" customHeight="1" x14ac:dyDescent="0.25">
      <c r="A2558" s="143" t="str">
        <f t="shared" si="732"/>
        <v>2449.</v>
      </c>
      <c r="B2558" s="76" t="s">
        <v>145</v>
      </c>
      <c r="C2558" s="52">
        <v>1970</v>
      </c>
      <c r="D2558" s="220" t="s">
        <v>3015</v>
      </c>
      <c r="E2558" s="143" t="s">
        <v>3017</v>
      </c>
      <c r="F2558" s="52">
        <v>5</v>
      </c>
      <c r="G2558" s="52">
        <v>7</v>
      </c>
      <c r="H2558" s="145">
        <v>6220.7</v>
      </c>
      <c r="I2558" s="145">
        <v>5017.7</v>
      </c>
      <c r="J2558" s="145">
        <v>3272</v>
      </c>
      <c r="K2558" s="3">
        <v>269</v>
      </c>
      <c r="L2558" s="10">
        <f t="shared" si="729"/>
        <v>13959125.699999999</v>
      </c>
      <c r="M2558" s="145"/>
      <c r="N2558" s="1"/>
      <c r="O2558" s="145"/>
      <c r="P2558" s="145">
        <f t="shared" si="730"/>
        <v>13959125.699999999</v>
      </c>
      <c r="Q2558" s="145"/>
      <c r="R2558" s="3"/>
      <c r="S2558" s="145"/>
      <c r="T2558" s="145">
        <v>1735.06</v>
      </c>
      <c r="U2558" s="145">
        <f>T2558*3547</f>
        <v>6154257.8199999994</v>
      </c>
      <c r="V2558" s="145"/>
      <c r="W2558" s="145"/>
      <c r="X2558" s="145">
        <v>2479.31</v>
      </c>
      <c r="Y2558" s="145">
        <f>X2558*3148</f>
        <v>7804867.8799999999</v>
      </c>
      <c r="Z2558" s="145"/>
      <c r="AA2558" s="145"/>
      <c r="AB2558" s="145"/>
      <c r="AC2558" s="145"/>
      <c r="AD2558" s="145"/>
      <c r="AE2558" s="18"/>
      <c r="AF2558" s="35">
        <v>2025</v>
      </c>
      <c r="AG2558" s="256"/>
      <c r="AH2558" s="29">
        <v>2449</v>
      </c>
      <c r="AI2558" s="29" t="s">
        <v>155</v>
      </c>
      <c r="AJ2558" s="29" t="str">
        <f t="shared" si="731"/>
        <v>2449.</v>
      </c>
      <c r="AL2558" s="29"/>
    </row>
    <row r="2559" spans="1:38" ht="22.5" customHeight="1" x14ac:dyDescent="0.25">
      <c r="A2559" s="143" t="str">
        <f t="shared" si="732"/>
        <v>2450.</v>
      </c>
      <c r="B2559" s="247" t="s">
        <v>1056</v>
      </c>
      <c r="C2559" s="52">
        <v>1970</v>
      </c>
      <c r="D2559" s="220" t="s">
        <v>3015</v>
      </c>
      <c r="E2559" s="143" t="s">
        <v>3016</v>
      </c>
      <c r="F2559" s="52">
        <v>5</v>
      </c>
      <c r="G2559" s="52">
        <v>3</v>
      </c>
      <c r="H2559" s="145">
        <v>2478</v>
      </c>
      <c r="I2559" s="145">
        <v>2037.9</v>
      </c>
      <c r="J2559" s="145">
        <v>2037.9</v>
      </c>
      <c r="K2559" s="3">
        <v>90</v>
      </c>
      <c r="L2559" s="10">
        <f>Q2559+S2559+U2559+W2559+Y2559+AA2559+AD2559+AE2559</f>
        <v>1403422.23</v>
      </c>
      <c r="M2559" s="145"/>
      <c r="N2559" s="1"/>
      <c r="O2559" s="145"/>
      <c r="P2559" s="145">
        <f>L2559</f>
        <v>1403422.23</v>
      </c>
      <c r="Q2559" s="145"/>
      <c r="R2559" s="3"/>
      <c r="S2559" s="145"/>
      <c r="T2559" s="145"/>
      <c r="U2559" s="145"/>
      <c r="V2559" s="145"/>
      <c r="W2559" s="145"/>
      <c r="X2559" s="145">
        <v>987.63</v>
      </c>
      <c r="Y2559" s="145">
        <f>X2559*1421</f>
        <v>1403422.23</v>
      </c>
      <c r="Z2559" s="145"/>
      <c r="AA2559" s="145"/>
      <c r="AB2559" s="145"/>
      <c r="AC2559" s="145"/>
      <c r="AD2559" s="145"/>
      <c r="AE2559" s="18"/>
      <c r="AF2559" s="35">
        <v>2025</v>
      </c>
      <c r="AG2559" s="256"/>
      <c r="AH2559" s="29">
        <v>2450</v>
      </c>
      <c r="AI2559" s="29" t="s">
        <v>155</v>
      </c>
      <c r="AJ2559" s="29" t="str">
        <f t="shared" si="731"/>
        <v>2450.</v>
      </c>
      <c r="AL2559" s="29"/>
    </row>
    <row r="2560" spans="1:38" ht="22.5" customHeight="1" x14ac:dyDescent="0.25">
      <c r="A2560" s="143" t="str">
        <f t="shared" si="732"/>
        <v>2451.</v>
      </c>
      <c r="B2560" s="86" t="s">
        <v>1911</v>
      </c>
      <c r="C2560" s="52">
        <v>1970</v>
      </c>
      <c r="D2560" s="220" t="s">
        <v>3015</v>
      </c>
      <c r="E2560" s="143" t="s">
        <v>3016</v>
      </c>
      <c r="F2560" s="52">
        <v>5</v>
      </c>
      <c r="G2560" s="52">
        <v>4</v>
      </c>
      <c r="H2560" s="145">
        <v>2981.9</v>
      </c>
      <c r="I2560" s="145">
        <v>3124.6</v>
      </c>
      <c r="J2560" s="145">
        <v>2486.4</v>
      </c>
      <c r="K2560" s="3">
        <v>115</v>
      </c>
      <c r="L2560" s="10">
        <f t="shared" si="729"/>
        <v>1912158</v>
      </c>
      <c r="M2560" s="145"/>
      <c r="N2560" s="1"/>
      <c r="O2560" s="145"/>
      <c r="P2560" s="145">
        <f t="shared" si="730"/>
        <v>1912158</v>
      </c>
      <c r="Q2560" s="145">
        <f>1154232+757926</f>
        <v>1912158</v>
      </c>
      <c r="R2560" s="3"/>
      <c r="S2560" s="145"/>
      <c r="T2560" s="145"/>
      <c r="U2560" s="145"/>
      <c r="V2560" s="145"/>
      <c r="W2560" s="145"/>
      <c r="X2560" s="145"/>
      <c r="Y2560" s="145"/>
      <c r="Z2560" s="145"/>
      <c r="AA2560" s="145"/>
      <c r="AB2560" s="43"/>
      <c r="AC2560" s="43"/>
      <c r="AD2560" s="145"/>
      <c r="AE2560" s="18"/>
      <c r="AF2560" s="35">
        <v>2025</v>
      </c>
      <c r="AG2560" s="255"/>
      <c r="AH2560" s="29">
        <v>2451</v>
      </c>
      <c r="AI2560" s="29" t="s">
        <v>155</v>
      </c>
      <c r="AJ2560" s="29" t="str">
        <f t="shared" si="731"/>
        <v>2451.</v>
      </c>
      <c r="AL2560" s="29"/>
    </row>
    <row r="2561" spans="1:38" ht="22.5" customHeight="1" x14ac:dyDescent="0.25">
      <c r="A2561" s="143" t="str">
        <f t="shared" si="732"/>
        <v>2452.</v>
      </c>
      <c r="B2561" s="247" t="s">
        <v>1912</v>
      </c>
      <c r="C2561" s="52">
        <v>1970</v>
      </c>
      <c r="D2561" s="220" t="s">
        <v>3015</v>
      </c>
      <c r="E2561" s="143" t="s">
        <v>3017</v>
      </c>
      <c r="F2561" s="52">
        <v>5</v>
      </c>
      <c r="G2561" s="52">
        <v>4</v>
      </c>
      <c r="H2561" s="10">
        <v>3356.7</v>
      </c>
      <c r="I2561" s="10">
        <v>2277.3000000000002</v>
      </c>
      <c r="J2561" s="10">
        <v>2277.3000000000002</v>
      </c>
      <c r="K2561" s="63">
        <v>162</v>
      </c>
      <c r="L2561" s="10">
        <f t="shared" si="729"/>
        <v>3320843.2800000003</v>
      </c>
      <c r="M2561" s="145"/>
      <c r="N2561" s="1"/>
      <c r="O2561" s="145"/>
      <c r="P2561" s="145">
        <f t="shared" si="730"/>
        <v>3320843.2800000003</v>
      </c>
      <c r="Q2561" s="145"/>
      <c r="R2561" s="3"/>
      <c r="S2561" s="145"/>
      <c r="T2561" s="145">
        <v>936.24</v>
      </c>
      <c r="U2561" s="145">
        <f>T2561*3547</f>
        <v>3320843.2800000003</v>
      </c>
      <c r="V2561" s="145"/>
      <c r="W2561" s="145"/>
      <c r="X2561" s="145"/>
      <c r="Y2561" s="145"/>
      <c r="Z2561" s="145"/>
      <c r="AA2561" s="145"/>
      <c r="AB2561" s="145"/>
      <c r="AC2561" s="145"/>
      <c r="AD2561" s="145"/>
      <c r="AE2561" s="18"/>
      <c r="AF2561" s="35">
        <v>2025</v>
      </c>
      <c r="AG2561" s="259"/>
      <c r="AH2561" s="29">
        <v>2452</v>
      </c>
      <c r="AI2561" s="29" t="s">
        <v>155</v>
      </c>
      <c r="AJ2561" s="29" t="str">
        <f t="shared" si="731"/>
        <v>2452.</v>
      </c>
      <c r="AL2561" s="29"/>
    </row>
    <row r="2562" spans="1:38" ht="22.5" customHeight="1" x14ac:dyDescent="0.25">
      <c r="A2562" s="143" t="str">
        <f t="shared" si="732"/>
        <v>2453.</v>
      </c>
      <c r="B2562" s="54" t="s">
        <v>1913</v>
      </c>
      <c r="C2562" s="52">
        <v>1970</v>
      </c>
      <c r="D2562" s="220" t="s">
        <v>3015</v>
      </c>
      <c r="E2562" s="143" t="s">
        <v>3016</v>
      </c>
      <c r="F2562" s="52">
        <v>5</v>
      </c>
      <c r="G2562" s="52">
        <v>5</v>
      </c>
      <c r="H2562" s="145">
        <v>3462.9</v>
      </c>
      <c r="I2562" s="145">
        <v>2250.6999999999998</v>
      </c>
      <c r="J2562" s="145">
        <v>2250.6999999999998</v>
      </c>
      <c r="K2562" s="3">
        <v>170</v>
      </c>
      <c r="L2562" s="10">
        <f t="shared" si="729"/>
        <v>6209269</v>
      </c>
      <c r="M2562" s="145"/>
      <c r="N2562" s="1"/>
      <c r="O2562" s="145"/>
      <c r="P2562" s="145">
        <f t="shared" si="730"/>
        <v>6209269</v>
      </c>
      <c r="Q2562" s="145">
        <v>6209269</v>
      </c>
      <c r="R2562" s="3"/>
      <c r="S2562" s="145"/>
      <c r="T2562" s="145"/>
      <c r="U2562" s="145"/>
      <c r="V2562" s="145"/>
      <c r="W2562" s="145"/>
      <c r="X2562" s="145"/>
      <c r="Y2562" s="145"/>
      <c r="Z2562" s="145"/>
      <c r="AA2562" s="145"/>
      <c r="AB2562" s="145"/>
      <c r="AC2562" s="145"/>
      <c r="AD2562" s="145"/>
      <c r="AE2562" s="18"/>
      <c r="AF2562" s="35">
        <v>2025</v>
      </c>
      <c r="AG2562" s="255"/>
      <c r="AH2562" s="29">
        <v>2453</v>
      </c>
      <c r="AI2562" s="29" t="s">
        <v>155</v>
      </c>
      <c r="AJ2562" s="29" t="str">
        <f t="shared" si="731"/>
        <v>2453.</v>
      </c>
      <c r="AL2562" s="29"/>
    </row>
    <row r="2563" spans="1:38" ht="22.5" customHeight="1" x14ac:dyDescent="0.25">
      <c r="A2563" s="143" t="str">
        <f t="shared" si="732"/>
        <v>2454.</v>
      </c>
      <c r="B2563" s="247" t="s">
        <v>1914</v>
      </c>
      <c r="C2563" s="52">
        <v>1970</v>
      </c>
      <c r="D2563" s="220" t="s">
        <v>3015</v>
      </c>
      <c r="E2563" s="143" t="s">
        <v>3016</v>
      </c>
      <c r="F2563" s="52">
        <v>5</v>
      </c>
      <c r="G2563" s="52">
        <v>5</v>
      </c>
      <c r="H2563" s="10">
        <v>3454</v>
      </c>
      <c r="I2563" s="10">
        <v>2243.8000000000002</v>
      </c>
      <c r="J2563" s="10">
        <v>2243.8000000000002</v>
      </c>
      <c r="K2563" s="63">
        <v>163</v>
      </c>
      <c r="L2563" s="10">
        <f t="shared" si="729"/>
        <v>4160453.89</v>
      </c>
      <c r="M2563" s="145"/>
      <c r="N2563" s="1"/>
      <c r="O2563" s="145"/>
      <c r="P2563" s="145">
        <f t="shared" si="730"/>
        <v>4160453.89</v>
      </c>
      <c r="Q2563" s="145">
        <v>4160453.89</v>
      </c>
      <c r="R2563" s="3"/>
      <c r="S2563" s="145"/>
      <c r="T2563" s="145"/>
      <c r="U2563" s="145"/>
      <c r="V2563" s="145"/>
      <c r="W2563" s="145"/>
      <c r="X2563" s="145"/>
      <c r="Y2563" s="145"/>
      <c r="Z2563" s="145"/>
      <c r="AA2563" s="145"/>
      <c r="AB2563" s="145"/>
      <c r="AC2563" s="145"/>
      <c r="AD2563" s="145"/>
      <c r="AE2563" s="18"/>
      <c r="AF2563" s="35">
        <v>2025</v>
      </c>
      <c r="AG2563" s="255"/>
      <c r="AH2563" s="29">
        <v>2454</v>
      </c>
      <c r="AI2563" s="29" t="s">
        <v>155</v>
      </c>
      <c r="AJ2563" s="29" t="str">
        <f t="shared" si="731"/>
        <v>2454.</v>
      </c>
      <c r="AL2563" s="29"/>
    </row>
    <row r="2564" spans="1:38" ht="22.5" customHeight="1" x14ac:dyDescent="0.25">
      <c r="A2564" s="143" t="str">
        <f t="shared" si="732"/>
        <v>2455.</v>
      </c>
      <c r="B2564" s="247" t="s">
        <v>1916</v>
      </c>
      <c r="C2564" s="52">
        <v>1970</v>
      </c>
      <c r="D2564" s="220" t="s">
        <v>3015</v>
      </c>
      <c r="E2564" s="143" t="s">
        <v>3016</v>
      </c>
      <c r="F2564" s="52">
        <v>5</v>
      </c>
      <c r="G2564" s="52">
        <v>4</v>
      </c>
      <c r="H2564" s="10">
        <v>3865.5</v>
      </c>
      <c r="I2564" s="145">
        <v>2576.3000000000002</v>
      </c>
      <c r="J2564" s="10">
        <v>2576.3000000000002</v>
      </c>
      <c r="K2564" s="63">
        <v>181</v>
      </c>
      <c r="L2564" s="10">
        <f t="shared" si="729"/>
        <v>1211792</v>
      </c>
      <c r="M2564" s="145"/>
      <c r="N2564" s="1"/>
      <c r="O2564" s="145"/>
      <c r="P2564" s="145">
        <f t="shared" si="730"/>
        <v>1211792</v>
      </c>
      <c r="Q2564" s="145">
        <v>1211792</v>
      </c>
      <c r="R2564" s="3"/>
      <c r="S2564" s="145"/>
      <c r="T2564" s="145"/>
      <c r="U2564" s="145"/>
      <c r="V2564" s="145"/>
      <c r="W2564" s="145"/>
      <c r="X2564" s="145"/>
      <c r="Y2564" s="145"/>
      <c r="Z2564" s="145"/>
      <c r="AA2564" s="145"/>
      <c r="AB2564" s="145"/>
      <c r="AC2564" s="145"/>
      <c r="AD2564" s="145"/>
      <c r="AE2564" s="18"/>
      <c r="AF2564" s="35">
        <v>2025</v>
      </c>
      <c r="AG2564" s="255"/>
      <c r="AH2564" s="29">
        <v>2455</v>
      </c>
      <c r="AI2564" s="29" t="s">
        <v>155</v>
      </c>
      <c r="AJ2564" s="29" t="str">
        <f t="shared" si="731"/>
        <v>2455.</v>
      </c>
      <c r="AL2564" s="29"/>
    </row>
    <row r="2565" spans="1:38" ht="22.5" customHeight="1" x14ac:dyDescent="0.25">
      <c r="A2565" s="143" t="str">
        <f t="shared" si="732"/>
        <v>2456.</v>
      </c>
      <c r="B2565" s="247" t="s">
        <v>1915</v>
      </c>
      <c r="C2565" s="52">
        <v>1970</v>
      </c>
      <c r="D2565" s="220" t="s">
        <v>3015</v>
      </c>
      <c r="E2565" s="143" t="s">
        <v>3016</v>
      </c>
      <c r="F2565" s="52">
        <v>5</v>
      </c>
      <c r="G2565" s="52">
        <v>4</v>
      </c>
      <c r="H2565" s="10">
        <v>3832.1</v>
      </c>
      <c r="I2565" s="10">
        <v>2560.3000000000002</v>
      </c>
      <c r="J2565" s="10">
        <v>2560.3000000000002</v>
      </c>
      <c r="K2565" s="63">
        <v>207</v>
      </c>
      <c r="L2565" s="10">
        <f t="shared" ref="L2565:L2618" si="733">Q2565+S2565+U2565+W2565+Y2565+AA2565+AD2565+AE2565</f>
        <v>2949996</v>
      </c>
      <c r="M2565" s="145"/>
      <c r="N2565" s="1"/>
      <c r="O2565" s="145"/>
      <c r="P2565" s="145">
        <f t="shared" ref="P2565:P2618" si="734">L2565</f>
        <v>2949996</v>
      </c>
      <c r="Q2565" s="145"/>
      <c r="R2565" s="3"/>
      <c r="S2565" s="145"/>
      <c r="T2565" s="145"/>
      <c r="U2565" s="145"/>
      <c r="V2565" s="145"/>
      <c r="W2565" s="145"/>
      <c r="X2565" s="145">
        <v>2076</v>
      </c>
      <c r="Y2565" s="145">
        <f>X2565*1421</f>
        <v>2949996</v>
      </c>
      <c r="Z2565" s="145"/>
      <c r="AA2565" s="145"/>
      <c r="AB2565" s="145"/>
      <c r="AC2565" s="145"/>
      <c r="AD2565" s="145"/>
      <c r="AE2565" s="18"/>
      <c r="AF2565" s="35">
        <v>2025</v>
      </c>
      <c r="AG2565" s="256"/>
      <c r="AH2565" s="29">
        <v>2456</v>
      </c>
      <c r="AI2565" s="29" t="s">
        <v>155</v>
      </c>
      <c r="AJ2565" s="29" t="str">
        <f t="shared" si="731"/>
        <v>2456.</v>
      </c>
      <c r="AL2565" s="29"/>
    </row>
    <row r="2566" spans="1:38" ht="22.5" customHeight="1" x14ac:dyDescent="0.25">
      <c r="A2566" s="143" t="str">
        <f t="shared" si="732"/>
        <v>2457.</v>
      </c>
      <c r="B2566" s="247" t="s">
        <v>1917</v>
      </c>
      <c r="C2566" s="52">
        <v>1971</v>
      </c>
      <c r="D2566" s="220" t="s">
        <v>3015</v>
      </c>
      <c r="E2566" s="143" t="s">
        <v>3017</v>
      </c>
      <c r="F2566" s="52">
        <v>5</v>
      </c>
      <c r="G2566" s="52">
        <v>6</v>
      </c>
      <c r="H2566" s="10">
        <v>4964.5</v>
      </c>
      <c r="I2566" s="10">
        <v>4410.2</v>
      </c>
      <c r="J2566" s="10">
        <v>4352.6000000000004</v>
      </c>
      <c r="K2566" s="63">
        <v>230</v>
      </c>
      <c r="L2566" s="10">
        <f t="shared" si="733"/>
        <v>2000600</v>
      </c>
      <c r="M2566" s="145"/>
      <c r="N2566" s="1"/>
      <c r="O2566" s="145"/>
      <c r="P2566" s="145">
        <f t="shared" si="734"/>
        <v>2000600</v>
      </c>
      <c r="Q2566" s="145">
        <v>2000600</v>
      </c>
      <c r="R2566" s="3"/>
      <c r="S2566" s="145"/>
      <c r="T2566" s="145"/>
      <c r="U2566" s="145"/>
      <c r="V2566" s="145"/>
      <c r="W2566" s="145"/>
      <c r="X2566" s="145"/>
      <c r="Y2566" s="145"/>
      <c r="Z2566" s="145"/>
      <c r="AA2566" s="145"/>
      <c r="AB2566" s="145"/>
      <c r="AC2566" s="145"/>
      <c r="AD2566" s="145"/>
      <c r="AE2566" s="18"/>
      <c r="AF2566" s="35">
        <v>2025</v>
      </c>
      <c r="AG2566" s="255"/>
      <c r="AH2566" s="29">
        <v>2457</v>
      </c>
      <c r="AI2566" s="29" t="s">
        <v>155</v>
      </c>
      <c r="AJ2566" s="29" t="str">
        <f t="shared" si="731"/>
        <v>2457.</v>
      </c>
      <c r="AL2566" s="29"/>
    </row>
    <row r="2567" spans="1:38" ht="22.5" customHeight="1" x14ac:dyDescent="0.25">
      <c r="A2567" s="143" t="str">
        <f t="shared" si="732"/>
        <v>2458.</v>
      </c>
      <c r="B2567" s="73" t="s">
        <v>1918</v>
      </c>
      <c r="C2567" s="52">
        <v>1987</v>
      </c>
      <c r="D2567" s="220" t="s">
        <v>3015</v>
      </c>
      <c r="E2567" s="143" t="s">
        <v>3017</v>
      </c>
      <c r="F2567" s="52">
        <v>9</v>
      </c>
      <c r="G2567" s="52">
        <v>2</v>
      </c>
      <c r="H2567" s="10">
        <v>3890.81</v>
      </c>
      <c r="I2567" s="145">
        <v>2444.8000000000002</v>
      </c>
      <c r="J2567" s="10">
        <v>2444.8000000000002</v>
      </c>
      <c r="K2567" s="63">
        <v>164</v>
      </c>
      <c r="L2567" s="10">
        <f t="shared" si="733"/>
        <v>3849062.5200000005</v>
      </c>
      <c r="M2567" s="145"/>
      <c r="N2567" s="1"/>
      <c r="O2567" s="145"/>
      <c r="P2567" s="145">
        <f t="shared" si="734"/>
        <v>3849062.5200000005</v>
      </c>
      <c r="Q2567" s="145"/>
      <c r="R2567" s="3"/>
      <c r="S2567" s="145"/>
      <c r="T2567" s="145">
        <v>1085.1600000000001</v>
      </c>
      <c r="U2567" s="145">
        <f>T2567*3547</f>
        <v>3849062.5200000005</v>
      </c>
      <c r="V2567" s="145"/>
      <c r="W2567" s="145"/>
      <c r="X2567" s="145"/>
      <c r="Y2567" s="145"/>
      <c r="Z2567" s="145"/>
      <c r="AA2567" s="145"/>
      <c r="AB2567" s="145"/>
      <c r="AC2567" s="145"/>
      <c r="AD2567" s="145"/>
      <c r="AE2567" s="145"/>
      <c r="AF2567" s="35">
        <v>2025</v>
      </c>
      <c r="AG2567" s="259"/>
      <c r="AH2567" s="29">
        <v>2458</v>
      </c>
      <c r="AI2567" s="29" t="s">
        <v>155</v>
      </c>
      <c r="AJ2567" s="29" t="str">
        <f t="shared" si="731"/>
        <v>2458.</v>
      </c>
    </row>
    <row r="2568" spans="1:38" ht="22.5" customHeight="1" x14ac:dyDescent="0.25">
      <c r="A2568" s="143" t="str">
        <f t="shared" si="732"/>
        <v>2459.</v>
      </c>
      <c r="B2568" s="76" t="s">
        <v>1919</v>
      </c>
      <c r="C2568" s="52">
        <v>1971</v>
      </c>
      <c r="D2568" s="220" t="s">
        <v>3015</v>
      </c>
      <c r="E2568" s="143" t="s">
        <v>3016</v>
      </c>
      <c r="F2568" s="52">
        <v>5</v>
      </c>
      <c r="G2568" s="52">
        <v>4</v>
      </c>
      <c r="H2568" s="145">
        <v>3596.5</v>
      </c>
      <c r="I2568" s="145">
        <v>3266.5</v>
      </c>
      <c r="J2568" s="145">
        <v>3266.5</v>
      </c>
      <c r="K2568" s="3">
        <v>180</v>
      </c>
      <c r="L2568" s="10">
        <f t="shared" si="733"/>
        <v>7037764</v>
      </c>
      <c r="M2568" s="145"/>
      <c r="N2568" s="1"/>
      <c r="O2568" s="145"/>
      <c r="P2568" s="145">
        <f t="shared" si="734"/>
        <v>7037764</v>
      </c>
      <c r="Q2568" s="145">
        <f>1449828+5587936</f>
        <v>7037764</v>
      </c>
      <c r="R2568" s="3"/>
      <c r="S2568" s="145"/>
      <c r="T2568" s="145"/>
      <c r="U2568" s="145"/>
      <c r="V2568" s="145"/>
      <c r="W2568" s="145"/>
      <c r="X2568" s="145"/>
      <c r="Y2568" s="145"/>
      <c r="Z2568" s="145"/>
      <c r="AA2568" s="145"/>
      <c r="AB2568" s="145"/>
      <c r="AC2568" s="145"/>
      <c r="AD2568" s="145"/>
      <c r="AE2568" s="18"/>
      <c r="AF2568" s="35">
        <v>2025</v>
      </c>
      <c r="AG2568" s="256"/>
      <c r="AH2568" s="29">
        <v>2459</v>
      </c>
      <c r="AI2568" s="29" t="s">
        <v>155</v>
      </c>
      <c r="AJ2568" s="29" t="str">
        <f t="shared" si="731"/>
        <v>2459.</v>
      </c>
      <c r="AL2568" s="29"/>
    </row>
    <row r="2569" spans="1:38" ht="23.25" customHeight="1" x14ac:dyDescent="0.25">
      <c r="A2569" s="143" t="str">
        <f t="shared" si="732"/>
        <v>2460.</v>
      </c>
      <c r="B2569" s="86" t="s">
        <v>1920</v>
      </c>
      <c r="C2569" s="52">
        <v>1971</v>
      </c>
      <c r="D2569" s="220" t="s">
        <v>3015</v>
      </c>
      <c r="E2569" s="143" t="s">
        <v>3017</v>
      </c>
      <c r="F2569" s="52">
        <v>5</v>
      </c>
      <c r="G2569" s="52">
        <v>4</v>
      </c>
      <c r="H2569" s="145">
        <v>3427.86</v>
      </c>
      <c r="I2569" s="145">
        <v>3547.5</v>
      </c>
      <c r="J2569" s="145">
        <v>2743.2</v>
      </c>
      <c r="K2569" s="3">
        <v>90</v>
      </c>
      <c r="L2569" s="10">
        <f t="shared" si="733"/>
        <v>1303248</v>
      </c>
      <c r="M2569" s="145"/>
      <c r="N2569" s="1"/>
      <c r="O2569" s="145"/>
      <c r="P2569" s="145">
        <f t="shared" si="734"/>
        <v>1303248</v>
      </c>
      <c r="Q2569" s="145">
        <v>1303248</v>
      </c>
      <c r="R2569" s="3"/>
      <c r="S2569" s="145"/>
      <c r="T2569" s="145"/>
      <c r="U2569" s="145"/>
      <c r="V2569" s="145"/>
      <c r="W2569" s="145"/>
      <c r="X2569" s="145"/>
      <c r="Y2569" s="145"/>
      <c r="Z2569" s="145"/>
      <c r="AA2569" s="145"/>
      <c r="AB2569" s="43"/>
      <c r="AC2569" s="43"/>
      <c r="AD2569" s="145"/>
      <c r="AE2569" s="18"/>
      <c r="AF2569" s="35">
        <v>2025</v>
      </c>
      <c r="AG2569" s="255"/>
      <c r="AH2569" s="29">
        <v>2460</v>
      </c>
      <c r="AI2569" s="29" t="s">
        <v>155</v>
      </c>
      <c r="AJ2569" s="29" t="str">
        <f t="shared" si="731"/>
        <v>2460.</v>
      </c>
    </row>
    <row r="2570" spans="1:38" ht="22.5" customHeight="1" x14ac:dyDescent="0.25">
      <c r="A2570" s="143" t="str">
        <f t="shared" si="732"/>
        <v>2461.</v>
      </c>
      <c r="B2570" s="247" t="s">
        <v>1921</v>
      </c>
      <c r="C2570" s="52">
        <v>1971</v>
      </c>
      <c r="D2570" s="220" t="s">
        <v>3015</v>
      </c>
      <c r="E2570" s="143" t="s">
        <v>3017</v>
      </c>
      <c r="F2570" s="52">
        <v>5</v>
      </c>
      <c r="G2570" s="52">
        <v>6</v>
      </c>
      <c r="H2570" s="10">
        <v>4934.2</v>
      </c>
      <c r="I2570" s="145">
        <v>3839.2</v>
      </c>
      <c r="J2570" s="10">
        <v>3839.2</v>
      </c>
      <c r="K2570" s="63">
        <v>181</v>
      </c>
      <c r="L2570" s="10">
        <f t="shared" si="733"/>
        <v>11512236</v>
      </c>
      <c r="M2570" s="145"/>
      <c r="N2570" s="1"/>
      <c r="O2570" s="145"/>
      <c r="P2570" s="145">
        <f t="shared" si="734"/>
        <v>11512236</v>
      </c>
      <c r="Q2570" s="145"/>
      <c r="R2570" s="3"/>
      <c r="S2570" s="145"/>
      <c r="T2570" s="145"/>
      <c r="U2570" s="145"/>
      <c r="V2570" s="145"/>
      <c r="W2570" s="145"/>
      <c r="X2570" s="145">
        <v>3657</v>
      </c>
      <c r="Y2570" s="145">
        <f>X2570*3148</f>
        <v>11512236</v>
      </c>
      <c r="Z2570" s="145"/>
      <c r="AA2570" s="145"/>
      <c r="AB2570" s="145"/>
      <c r="AC2570" s="145"/>
      <c r="AD2570" s="145"/>
      <c r="AE2570" s="18"/>
      <c r="AF2570" s="35">
        <v>2025</v>
      </c>
      <c r="AG2570" s="256"/>
      <c r="AH2570" s="29">
        <v>2461</v>
      </c>
      <c r="AI2570" s="29" t="s">
        <v>155</v>
      </c>
      <c r="AJ2570" s="29" t="str">
        <f t="shared" si="731"/>
        <v>2461.</v>
      </c>
      <c r="AL2570" s="29"/>
    </row>
    <row r="2571" spans="1:38" ht="22.5" customHeight="1" x14ac:dyDescent="0.25">
      <c r="A2571" s="143" t="str">
        <f t="shared" si="732"/>
        <v>2462.</v>
      </c>
      <c r="B2571" s="247" t="s">
        <v>3114</v>
      </c>
      <c r="C2571" s="52">
        <v>1971</v>
      </c>
      <c r="D2571" s="220" t="s">
        <v>3015</v>
      </c>
      <c r="E2571" s="143" t="s">
        <v>3016</v>
      </c>
      <c r="F2571" s="52">
        <v>5</v>
      </c>
      <c r="G2571" s="52">
        <v>6</v>
      </c>
      <c r="H2571" s="10">
        <v>5669.5</v>
      </c>
      <c r="I2571" s="145">
        <v>3764</v>
      </c>
      <c r="J2571" s="10">
        <v>3764</v>
      </c>
      <c r="K2571" s="63">
        <v>280</v>
      </c>
      <c r="L2571" s="10">
        <f>Q2571+S2571+U2571+W2571+Y2571+AA2571+AD2571+AE2571</f>
        <v>722808</v>
      </c>
      <c r="M2571" s="145"/>
      <c r="N2571" s="1"/>
      <c r="O2571" s="145"/>
      <c r="P2571" s="145">
        <f>L2571</f>
        <v>722808</v>
      </c>
      <c r="Q2571" s="145">
        <f>328440+394368</f>
        <v>722808</v>
      </c>
      <c r="R2571" s="3"/>
      <c r="S2571" s="145"/>
      <c r="T2571" s="145"/>
      <c r="U2571" s="145"/>
      <c r="V2571" s="145"/>
      <c r="W2571" s="145"/>
      <c r="X2571" s="145"/>
      <c r="Y2571" s="145"/>
      <c r="Z2571" s="145"/>
      <c r="AA2571" s="145"/>
      <c r="AB2571" s="145"/>
      <c r="AC2571" s="145"/>
      <c r="AD2571" s="145"/>
      <c r="AE2571" s="18"/>
      <c r="AF2571" s="35">
        <v>2025</v>
      </c>
      <c r="AG2571" s="255"/>
      <c r="AH2571" s="29">
        <v>2462</v>
      </c>
      <c r="AI2571" s="29" t="s">
        <v>155</v>
      </c>
      <c r="AJ2571" s="29" t="str">
        <f t="shared" si="731"/>
        <v>2462.</v>
      </c>
      <c r="AL2571" s="29"/>
    </row>
    <row r="2572" spans="1:38" ht="22.5" customHeight="1" x14ac:dyDescent="0.25">
      <c r="A2572" s="143" t="str">
        <f t="shared" si="732"/>
        <v>2463.</v>
      </c>
      <c r="B2572" s="73" t="s">
        <v>1922</v>
      </c>
      <c r="C2572" s="52">
        <v>1971</v>
      </c>
      <c r="D2572" s="220" t="s">
        <v>3015</v>
      </c>
      <c r="E2572" s="143" t="s">
        <v>3016</v>
      </c>
      <c r="F2572" s="52">
        <v>5</v>
      </c>
      <c r="G2572" s="52">
        <v>4</v>
      </c>
      <c r="H2572" s="10">
        <v>3629.6</v>
      </c>
      <c r="I2572" s="145">
        <v>3297.9</v>
      </c>
      <c r="J2572" s="10">
        <v>3297.9</v>
      </c>
      <c r="K2572" s="63">
        <v>160</v>
      </c>
      <c r="L2572" s="10">
        <f t="shared" si="733"/>
        <v>1371840</v>
      </c>
      <c r="M2572" s="145"/>
      <c r="N2572" s="1"/>
      <c r="O2572" s="145"/>
      <c r="P2572" s="145">
        <f t="shared" si="734"/>
        <v>1371840</v>
      </c>
      <c r="Q2572" s="145">
        <v>1371840</v>
      </c>
      <c r="R2572" s="3"/>
      <c r="S2572" s="145"/>
      <c r="T2572" s="145"/>
      <c r="U2572" s="145"/>
      <c r="V2572" s="145"/>
      <c r="W2572" s="145"/>
      <c r="X2572" s="145"/>
      <c r="Y2572" s="145"/>
      <c r="Z2572" s="145"/>
      <c r="AA2572" s="145"/>
      <c r="AB2572" s="145"/>
      <c r="AC2572" s="145"/>
      <c r="AD2572" s="145"/>
      <c r="AE2572" s="18"/>
      <c r="AF2572" s="35">
        <v>2025</v>
      </c>
      <c r="AG2572" s="255"/>
      <c r="AH2572" s="29">
        <v>2463</v>
      </c>
      <c r="AI2572" s="29" t="s">
        <v>155</v>
      </c>
      <c r="AJ2572" s="29" t="str">
        <f t="shared" si="731"/>
        <v>2463.</v>
      </c>
      <c r="AL2572" s="29"/>
    </row>
    <row r="2573" spans="1:38" ht="23.25" customHeight="1" x14ac:dyDescent="0.25">
      <c r="A2573" s="143" t="str">
        <f t="shared" si="732"/>
        <v>2464.</v>
      </c>
      <c r="B2573" s="86" t="s">
        <v>1923</v>
      </c>
      <c r="C2573" s="52">
        <v>1971</v>
      </c>
      <c r="D2573" s="220" t="s">
        <v>3015</v>
      </c>
      <c r="E2573" s="143" t="s">
        <v>3017</v>
      </c>
      <c r="F2573" s="52">
        <v>9</v>
      </c>
      <c r="G2573" s="52">
        <v>1</v>
      </c>
      <c r="H2573" s="145">
        <v>2478</v>
      </c>
      <c r="I2573" s="145">
        <v>2478</v>
      </c>
      <c r="J2573" s="145">
        <v>2199.6</v>
      </c>
      <c r="K2573" s="3">
        <v>91</v>
      </c>
      <c r="L2573" s="10">
        <f t="shared" si="733"/>
        <v>1308843</v>
      </c>
      <c r="M2573" s="145"/>
      <c r="N2573" s="1"/>
      <c r="O2573" s="145"/>
      <c r="P2573" s="145">
        <f t="shared" si="734"/>
        <v>1308843</v>
      </c>
      <c r="Q2573" s="145"/>
      <c r="R2573" s="3"/>
      <c r="S2573" s="145"/>
      <c r="T2573" s="145">
        <v>369</v>
      </c>
      <c r="U2573" s="145">
        <f>T2573*3547</f>
        <v>1308843</v>
      </c>
      <c r="V2573" s="145"/>
      <c r="W2573" s="145"/>
      <c r="X2573" s="145"/>
      <c r="Y2573" s="145"/>
      <c r="Z2573" s="145"/>
      <c r="AA2573" s="145"/>
      <c r="AB2573" s="43"/>
      <c r="AC2573" s="43"/>
      <c r="AD2573" s="145"/>
      <c r="AE2573" s="18"/>
      <c r="AF2573" s="35">
        <v>2025</v>
      </c>
      <c r="AG2573" s="259"/>
      <c r="AH2573" s="29">
        <v>2464</v>
      </c>
      <c r="AI2573" s="29" t="s">
        <v>155</v>
      </c>
      <c r="AJ2573" s="29" t="str">
        <f t="shared" si="731"/>
        <v>2464.</v>
      </c>
    </row>
    <row r="2574" spans="1:38" ht="22.5" customHeight="1" x14ac:dyDescent="0.25">
      <c r="A2574" s="143" t="str">
        <f t="shared" si="732"/>
        <v>2465.</v>
      </c>
      <c r="B2574" s="72" t="s">
        <v>1924</v>
      </c>
      <c r="C2574" s="52">
        <v>1971</v>
      </c>
      <c r="D2574" s="220" t="s">
        <v>3015</v>
      </c>
      <c r="E2574" s="143" t="s">
        <v>3016</v>
      </c>
      <c r="F2574" s="52">
        <v>5</v>
      </c>
      <c r="G2574" s="52">
        <v>4</v>
      </c>
      <c r="H2574" s="145">
        <v>3598.1</v>
      </c>
      <c r="I2574" s="145">
        <v>3268.2</v>
      </c>
      <c r="J2574" s="145">
        <v>3268.2</v>
      </c>
      <c r="K2574" s="3">
        <v>161</v>
      </c>
      <c r="L2574" s="10">
        <f t="shared" si="733"/>
        <v>1053702</v>
      </c>
      <c r="M2574" s="145"/>
      <c r="N2574" s="1"/>
      <c r="O2574" s="145"/>
      <c r="P2574" s="145">
        <f t="shared" si="734"/>
        <v>1053702</v>
      </c>
      <c r="Q2574" s="145">
        <v>1053702</v>
      </c>
      <c r="R2574" s="3"/>
      <c r="S2574" s="145"/>
      <c r="T2574" s="145"/>
      <c r="U2574" s="145"/>
      <c r="V2574" s="145"/>
      <c r="W2574" s="145"/>
      <c r="X2574" s="145"/>
      <c r="Y2574" s="145"/>
      <c r="Z2574" s="145"/>
      <c r="AA2574" s="145"/>
      <c r="AB2574" s="145"/>
      <c r="AC2574" s="145"/>
      <c r="AD2574" s="145"/>
      <c r="AE2574" s="18"/>
      <c r="AF2574" s="35">
        <v>2025</v>
      </c>
      <c r="AG2574" s="255"/>
      <c r="AH2574" s="29">
        <v>2465</v>
      </c>
      <c r="AI2574" s="29" t="s">
        <v>155</v>
      </c>
      <c r="AJ2574" s="29" t="str">
        <f t="shared" si="731"/>
        <v>2465.</v>
      </c>
      <c r="AL2574" s="29"/>
    </row>
    <row r="2575" spans="1:38" ht="22.5" customHeight="1" x14ac:dyDescent="0.25">
      <c r="A2575" s="143" t="str">
        <f t="shared" si="732"/>
        <v>2466.</v>
      </c>
      <c r="B2575" s="71" t="s">
        <v>1925</v>
      </c>
      <c r="C2575" s="52">
        <v>1972</v>
      </c>
      <c r="D2575" s="220" t="s">
        <v>3015</v>
      </c>
      <c r="E2575" s="143" t="s">
        <v>3016</v>
      </c>
      <c r="F2575" s="52">
        <v>5</v>
      </c>
      <c r="G2575" s="52">
        <v>6</v>
      </c>
      <c r="H2575" s="10">
        <v>6190.4</v>
      </c>
      <c r="I2575" s="10">
        <v>5835.8</v>
      </c>
      <c r="J2575" s="10">
        <v>3752.5</v>
      </c>
      <c r="K2575" s="63">
        <v>174</v>
      </c>
      <c r="L2575" s="10">
        <f t="shared" si="733"/>
        <v>2712748</v>
      </c>
      <c r="M2575" s="145"/>
      <c r="N2575" s="1"/>
      <c r="O2575" s="145"/>
      <c r="P2575" s="145">
        <f t="shared" si="734"/>
        <v>2712748</v>
      </c>
      <c r="Q2575" s="145">
        <v>2712748</v>
      </c>
      <c r="R2575" s="3"/>
      <c r="S2575" s="145"/>
      <c r="T2575" s="145"/>
      <c r="U2575" s="145"/>
      <c r="V2575" s="145"/>
      <c r="W2575" s="145"/>
      <c r="X2575" s="145"/>
      <c r="Y2575" s="145"/>
      <c r="Z2575" s="145"/>
      <c r="AA2575" s="145"/>
      <c r="AB2575" s="43"/>
      <c r="AC2575" s="43"/>
      <c r="AD2575" s="145"/>
      <c r="AE2575" s="18"/>
      <c r="AF2575" s="35">
        <v>2025</v>
      </c>
      <c r="AG2575" s="255"/>
      <c r="AH2575" s="29">
        <v>2466</v>
      </c>
      <c r="AI2575" s="29" t="s">
        <v>155</v>
      </c>
      <c r="AJ2575" s="29" t="str">
        <f t="shared" si="731"/>
        <v>2466.</v>
      </c>
      <c r="AL2575" s="29"/>
    </row>
    <row r="2576" spans="1:38" ht="22.5" customHeight="1" x14ac:dyDescent="0.25">
      <c r="A2576" s="143" t="str">
        <f t="shared" si="732"/>
        <v>2467.</v>
      </c>
      <c r="B2576" s="73" t="s">
        <v>1926</v>
      </c>
      <c r="C2576" s="52">
        <v>1972</v>
      </c>
      <c r="D2576" s="220" t="s">
        <v>3015</v>
      </c>
      <c r="E2576" s="143" t="s">
        <v>3017</v>
      </c>
      <c r="F2576" s="52">
        <v>5</v>
      </c>
      <c r="G2576" s="52">
        <v>2</v>
      </c>
      <c r="H2576" s="10">
        <v>1238</v>
      </c>
      <c r="I2576" s="10">
        <v>1011.7</v>
      </c>
      <c r="J2576" s="10">
        <v>1011.7</v>
      </c>
      <c r="K2576" s="63">
        <v>35</v>
      </c>
      <c r="L2576" s="10">
        <f t="shared" si="733"/>
        <v>1996346.99</v>
      </c>
      <c r="M2576" s="145"/>
      <c r="N2576" s="1"/>
      <c r="O2576" s="145"/>
      <c r="P2576" s="145">
        <f t="shared" si="734"/>
        <v>1996346.99</v>
      </c>
      <c r="Q2576" s="145">
        <v>1996346.99</v>
      </c>
      <c r="R2576" s="3"/>
      <c r="S2576" s="145"/>
      <c r="T2576" s="145"/>
      <c r="U2576" s="145"/>
      <c r="V2576" s="145"/>
      <c r="W2576" s="145"/>
      <c r="X2576" s="145"/>
      <c r="Y2576" s="145"/>
      <c r="Z2576" s="145"/>
      <c r="AA2576" s="145"/>
      <c r="AB2576" s="145"/>
      <c r="AC2576" s="145"/>
      <c r="AD2576" s="145"/>
      <c r="AE2576" s="18"/>
      <c r="AF2576" s="35">
        <v>2025</v>
      </c>
      <c r="AG2576" s="255"/>
      <c r="AH2576" s="29">
        <v>2467</v>
      </c>
      <c r="AI2576" s="29" t="s">
        <v>155</v>
      </c>
      <c r="AJ2576" s="29" t="str">
        <f t="shared" si="731"/>
        <v>2467.</v>
      </c>
      <c r="AL2576" s="29"/>
    </row>
    <row r="2577" spans="1:38" ht="22.5" customHeight="1" x14ac:dyDescent="0.25">
      <c r="A2577" s="143" t="str">
        <f t="shared" si="732"/>
        <v>2468.</v>
      </c>
      <c r="B2577" s="72" t="s">
        <v>1927</v>
      </c>
      <c r="C2577" s="52">
        <v>1972</v>
      </c>
      <c r="D2577" s="220" t="s">
        <v>3015</v>
      </c>
      <c r="E2577" s="143" t="s">
        <v>3016</v>
      </c>
      <c r="F2577" s="52">
        <v>5</v>
      </c>
      <c r="G2577" s="52">
        <v>4</v>
      </c>
      <c r="H2577" s="10">
        <v>3612.5</v>
      </c>
      <c r="I2577" s="145">
        <v>3352.5</v>
      </c>
      <c r="J2577" s="10">
        <v>3352.5</v>
      </c>
      <c r="K2577" s="63">
        <v>174</v>
      </c>
      <c r="L2577" s="10">
        <f t="shared" si="733"/>
        <v>6802987.2000000002</v>
      </c>
      <c r="M2577" s="145"/>
      <c r="N2577" s="1"/>
      <c r="O2577" s="145"/>
      <c r="P2577" s="145">
        <f t="shared" si="734"/>
        <v>6802987.2000000002</v>
      </c>
      <c r="Q2577" s="145">
        <v>6802987.2000000002</v>
      </c>
      <c r="R2577" s="3"/>
      <c r="S2577" s="145"/>
      <c r="T2577" s="145"/>
      <c r="U2577" s="145"/>
      <c r="V2577" s="145"/>
      <c r="W2577" s="145"/>
      <c r="X2577" s="145"/>
      <c r="Y2577" s="145"/>
      <c r="Z2577" s="145"/>
      <c r="AA2577" s="145"/>
      <c r="AB2577" s="145"/>
      <c r="AC2577" s="145"/>
      <c r="AD2577" s="145"/>
      <c r="AE2577" s="18"/>
      <c r="AF2577" s="35">
        <v>2025</v>
      </c>
      <c r="AG2577" s="255"/>
      <c r="AH2577" s="29">
        <v>2468</v>
      </c>
      <c r="AI2577" s="29" t="s">
        <v>155</v>
      </c>
      <c r="AJ2577" s="29" t="str">
        <f t="shared" si="731"/>
        <v>2468.</v>
      </c>
      <c r="AL2577" s="29"/>
    </row>
    <row r="2578" spans="1:38" ht="22.5" customHeight="1" x14ac:dyDescent="0.25">
      <c r="A2578" s="143" t="str">
        <f t="shared" si="732"/>
        <v>2469.</v>
      </c>
      <c r="B2578" s="76" t="s">
        <v>1928</v>
      </c>
      <c r="C2578" s="52">
        <v>1972</v>
      </c>
      <c r="D2578" s="220" t="s">
        <v>3015</v>
      </c>
      <c r="E2578" s="143" t="s">
        <v>3016</v>
      </c>
      <c r="F2578" s="52">
        <v>5</v>
      </c>
      <c r="G2578" s="52">
        <v>6</v>
      </c>
      <c r="H2578" s="145">
        <v>5304.4</v>
      </c>
      <c r="I2578" s="145">
        <v>4837.3</v>
      </c>
      <c r="J2578" s="145">
        <v>4825.5</v>
      </c>
      <c r="K2578" s="3">
        <v>247</v>
      </c>
      <c r="L2578" s="10">
        <f t="shared" si="733"/>
        <v>8381904</v>
      </c>
      <c r="M2578" s="145"/>
      <c r="N2578" s="1"/>
      <c r="O2578" s="145"/>
      <c r="P2578" s="145">
        <f t="shared" si="734"/>
        <v>8381904</v>
      </c>
      <c r="Q2578" s="145">
        <v>8381904</v>
      </c>
      <c r="R2578" s="3"/>
      <c r="S2578" s="145"/>
      <c r="T2578" s="145"/>
      <c r="U2578" s="145"/>
      <c r="V2578" s="145"/>
      <c r="W2578" s="145"/>
      <c r="X2578" s="145"/>
      <c r="Y2578" s="145"/>
      <c r="Z2578" s="145"/>
      <c r="AA2578" s="145"/>
      <c r="AB2578" s="145"/>
      <c r="AC2578" s="145"/>
      <c r="AD2578" s="145"/>
      <c r="AE2578" s="18"/>
      <c r="AF2578" s="35">
        <v>2025</v>
      </c>
      <c r="AG2578" s="256"/>
      <c r="AH2578" s="29">
        <v>2469</v>
      </c>
      <c r="AI2578" s="29" t="s">
        <v>155</v>
      </c>
      <c r="AJ2578" s="29" t="str">
        <f t="shared" si="731"/>
        <v>2469.</v>
      </c>
      <c r="AL2578" s="29"/>
    </row>
    <row r="2579" spans="1:38" ht="22.5" customHeight="1" x14ac:dyDescent="0.25">
      <c r="A2579" s="143" t="str">
        <f t="shared" si="732"/>
        <v>2470.</v>
      </c>
      <c r="B2579" s="247" t="s">
        <v>1929</v>
      </c>
      <c r="C2579" s="52">
        <v>1972</v>
      </c>
      <c r="D2579" s="220" t="s">
        <v>3015</v>
      </c>
      <c r="E2579" s="143" t="s">
        <v>3016</v>
      </c>
      <c r="F2579" s="52">
        <v>5</v>
      </c>
      <c r="G2579" s="52">
        <v>4</v>
      </c>
      <c r="H2579" s="10">
        <v>3659.1</v>
      </c>
      <c r="I2579" s="10">
        <v>3352.3</v>
      </c>
      <c r="J2579" s="10">
        <v>3352.3</v>
      </c>
      <c r="K2579" s="63">
        <v>146</v>
      </c>
      <c r="L2579" s="10">
        <f t="shared" si="733"/>
        <v>5587936</v>
      </c>
      <c r="M2579" s="145"/>
      <c r="N2579" s="1"/>
      <c r="O2579" s="145"/>
      <c r="P2579" s="145">
        <f t="shared" si="734"/>
        <v>5587936</v>
      </c>
      <c r="Q2579" s="145">
        <v>5587936</v>
      </c>
      <c r="R2579" s="3"/>
      <c r="S2579" s="145"/>
      <c r="T2579" s="145"/>
      <c r="U2579" s="145"/>
      <c r="V2579" s="145"/>
      <c r="W2579" s="145"/>
      <c r="X2579" s="145"/>
      <c r="Y2579" s="145"/>
      <c r="Z2579" s="145"/>
      <c r="AA2579" s="145"/>
      <c r="AB2579" s="145"/>
      <c r="AC2579" s="145"/>
      <c r="AD2579" s="145"/>
      <c r="AE2579" s="18"/>
      <c r="AF2579" s="35">
        <v>2025</v>
      </c>
      <c r="AG2579" s="255"/>
      <c r="AH2579" s="29">
        <v>2470</v>
      </c>
      <c r="AI2579" s="29" t="s">
        <v>155</v>
      </c>
      <c r="AJ2579" s="29" t="str">
        <f t="shared" si="731"/>
        <v>2470.</v>
      </c>
      <c r="AL2579" s="29"/>
    </row>
    <row r="2580" spans="1:38" ht="22.5" customHeight="1" x14ac:dyDescent="0.25">
      <c r="A2580" s="143" t="str">
        <f t="shared" si="732"/>
        <v>2471.</v>
      </c>
      <c r="B2580" s="76" t="s">
        <v>1932</v>
      </c>
      <c r="C2580" s="52">
        <v>1972</v>
      </c>
      <c r="D2580" s="220" t="s">
        <v>3015</v>
      </c>
      <c r="E2580" s="143" t="s">
        <v>3016</v>
      </c>
      <c r="F2580" s="52">
        <v>5</v>
      </c>
      <c r="G2580" s="52">
        <v>6</v>
      </c>
      <c r="H2580" s="145">
        <v>5256.5</v>
      </c>
      <c r="I2580" s="145">
        <v>4788</v>
      </c>
      <c r="J2580" s="145">
        <v>4773.5</v>
      </c>
      <c r="K2580" s="3">
        <v>244</v>
      </c>
      <c r="L2580" s="145">
        <f t="shared" si="733"/>
        <v>2057760</v>
      </c>
      <c r="M2580" s="145"/>
      <c r="N2580" s="1"/>
      <c r="O2580" s="145"/>
      <c r="P2580" s="145">
        <f t="shared" si="734"/>
        <v>2057760</v>
      </c>
      <c r="Q2580" s="145">
        <v>2057760</v>
      </c>
      <c r="R2580" s="3"/>
      <c r="S2580" s="145"/>
      <c r="T2580" s="145"/>
      <c r="U2580" s="145"/>
      <c r="V2580" s="145"/>
      <c r="W2580" s="145"/>
      <c r="X2580" s="145"/>
      <c r="Y2580" s="145"/>
      <c r="Z2580" s="145"/>
      <c r="AA2580" s="145"/>
      <c r="AB2580" s="145"/>
      <c r="AC2580" s="145"/>
      <c r="AD2580" s="145"/>
      <c r="AE2580" s="18"/>
      <c r="AF2580" s="35">
        <v>2025</v>
      </c>
      <c r="AG2580" s="256"/>
      <c r="AH2580" s="29">
        <v>2471</v>
      </c>
      <c r="AI2580" s="29" t="s">
        <v>155</v>
      </c>
      <c r="AJ2580" s="29" t="str">
        <f t="shared" si="731"/>
        <v>2471.</v>
      </c>
      <c r="AL2580" s="29"/>
    </row>
    <row r="2581" spans="1:38" ht="22.5" customHeight="1" x14ac:dyDescent="0.25">
      <c r="A2581" s="143" t="str">
        <f t="shared" si="732"/>
        <v>2472.</v>
      </c>
      <c r="B2581" s="247" t="s">
        <v>1930</v>
      </c>
      <c r="C2581" s="52">
        <v>1972</v>
      </c>
      <c r="D2581" s="220" t="s">
        <v>3015</v>
      </c>
      <c r="E2581" s="143" t="s">
        <v>3017</v>
      </c>
      <c r="F2581" s="52">
        <v>5</v>
      </c>
      <c r="G2581" s="52">
        <v>4</v>
      </c>
      <c r="H2581" s="10">
        <v>2611.6</v>
      </c>
      <c r="I2581" s="10">
        <v>1636.3</v>
      </c>
      <c r="J2581" s="10">
        <v>1636.3</v>
      </c>
      <c r="K2581" s="63">
        <v>99</v>
      </c>
      <c r="L2581" s="10">
        <f t="shared" si="733"/>
        <v>4211378.83</v>
      </c>
      <c r="M2581" s="145"/>
      <c r="N2581" s="1"/>
      <c r="O2581" s="145"/>
      <c r="P2581" s="145">
        <f t="shared" si="734"/>
        <v>4211378.83</v>
      </c>
      <c r="Q2581" s="145">
        <v>4211378.83</v>
      </c>
      <c r="R2581" s="3"/>
      <c r="S2581" s="145"/>
      <c r="T2581" s="145"/>
      <c r="U2581" s="145"/>
      <c r="V2581" s="145"/>
      <c r="W2581" s="145"/>
      <c r="X2581" s="145"/>
      <c r="Y2581" s="145"/>
      <c r="Z2581" s="145"/>
      <c r="AA2581" s="145"/>
      <c r="AB2581" s="145"/>
      <c r="AC2581" s="145"/>
      <c r="AD2581" s="145"/>
      <c r="AE2581" s="18"/>
      <c r="AF2581" s="35">
        <v>2025</v>
      </c>
      <c r="AG2581" s="255"/>
      <c r="AH2581" s="29">
        <v>2472</v>
      </c>
      <c r="AI2581" s="29" t="s">
        <v>155</v>
      </c>
      <c r="AJ2581" s="29" t="str">
        <f t="shared" si="731"/>
        <v>2472.</v>
      </c>
      <c r="AL2581" s="29"/>
    </row>
    <row r="2582" spans="1:38" ht="22.5" customHeight="1" x14ac:dyDescent="0.25">
      <c r="A2582" s="143" t="str">
        <f t="shared" si="732"/>
        <v>2473.</v>
      </c>
      <c r="B2582" s="73" t="s">
        <v>1931</v>
      </c>
      <c r="C2582" s="52">
        <v>1972</v>
      </c>
      <c r="D2582" s="220" t="s">
        <v>3015</v>
      </c>
      <c r="E2582" s="143" t="s">
        <v>3017</v>
      </c>
      <c r="F2582" s="52">
        <v>5</v>
      </c>
      <c r="G2582" s="52">
        <v>3</v>
      </c>
      <c r="H2582" s="10">
        <v>3207.06</v>
      </c>
      <c r="I2582" s="10">
        <v>3050</v>
      </c>
      <c r="J2582" s="10">
        <v>2894.8</v>
      </c>
      <c r="K2582" s="63">
        <v>165</v>
      </c>
      <c r="L2582" s="10">
        <f t="shared" si="733"/>
        <v>4775736</v>
      </c>
      <c r="M2582" s="145"/>
      <c r="N2582" s="1"/>
      <c r="O2582" s="145"/>
      <c r="P2582" s="145">
        <f t="shared" si="734"/>
        <v>4775736</v>
      </c>
      <c r="Q2582" s="145">
        <v>4775736</v>
      </c>
      <c r="R2582" s="3"/>
      <c r="S2582" s="145"/>
      <c r="T2582" s="145"/>
      <c r="U2582" s="145"/>
      <c r="V2582" s="145"/>
      <c r="W2582" s="145"/>
      <c r="X2582" s="145"/>
      <c r="Y2582" s="145"/>
      <c r="Z2582" s="145"/>
      <c r="AA2582" s="145"/>
      <c r="AB2582" s="145"/>
      <c r="AC2582" s="145"/>
      <c r="AD2582" s="145"/>
      <c r="AE2582" s="18"/>
      <c r="AF2582" s="35">
        <v>2025</v>
      </c>
      <c r="AG2582" s="255"/>
      <c r="AH2582" s="29">
        <v>2473</v>
      </c>
      <c r="AI2582" s="29" t="s">
        <v>155</v>
      </c>
      <c r="AJ2582" s="29" t="str">
        <f t="shared" si="731"/>
        <v>2473.</v>
      </c>
      <c r="AL2582" s="29"/>
    </row>
    <row r="2583" spans="1:38" ht="22.5" customHeight="1" x14ac:dyDescent="0.25">
      <c r="A2583" s="143" t="str">
        <f t="shared" si="732"/>
        <v>2474.</v>
      </c>
      <c r="B2583" s="73" t="s">
        <v>1933</v>
      </c>
      <c r="C2583" s="52">
        <v>1972</v>
      </c>
      <c r="D2583" s="220" t="s">
        <v>3015</v>
      </c>
      <c r="E2583" s="143" t="s">
        <v>3019</v>
      </c>
      <c r="F2583" s="52">
        <v>5</v>
      </c>
      <c r="G2583" s="52">
        <v>4</v>
      </c>
      <c r="H2583" s="10">
        <v>7816.1</v>
      </c>
      <c r="I2583" s="10">
        <v>5607.8</v>
      </c>
      <c r="J2583" s="10">
        <v>4355.8</v>
      </c>
      <c r="K2583" s="63">
        <v>371</v>
      </c>
      <c r="L2583" s="10">
        <f t="shared" si="733"/>
        <v>2715100</v>
      </c>
      <c r="M2583" s="145"/>
      <c r="N2583" s="1"/>
      <c r="O2583" s="145"/>
      <c r="P2583" s="145">
        <f t="shared" si="734"/>
        <v>2715100</v>
      </c>
      <c r="Q2583" s="145">
        <v>2715100</v>
      </c>
      <c r="R2583" s="3"/>
      <c r="S2583" s="145"/>
      <c r="T2583" s="145"/>
      <c r="U2583" s="145"/>
      <c r="V2583" s="145"/>
      <c r="W2583" s="145"/>
      <c r="X2583" s="145"/>
      <c r="Y2583" s="145"/>
      <c r="Z2583" s="145"/>
      <c r="AA2583" s="145"/>
      <c r="AB2583" s="145"/>
      <c r="AC2583" s="145"/>
      <c r="AD2583" s="145"/>
      <c r="AE2583" s="18"/>
      <c r="AF2583" s="35">
        <v>2025</v>
      </c>
      <c r="AG2583" s="255"/>
      <c r="AH2583" s="29">
        <v>2474</v>
      </c>
      <c r="AI2583" s="29" t="s">
        <v>155</v>
      </c>
      <c r="AJ2583" s="29" t="str">
        <f t="shared" si="731"/>
        <v>2474.</v>
      </c>
      <c r="AL2583" s="29"/>
    </row>
    <row r="2584" spans="1:38" ht="22.5" customHeight="1" x14ac:dyDescent="0.25">
      <c r="A2584" s="143" t="str">
        <f t="shared" si="732"/>
        <v>2475.</v>
      </c>
      <c r="B2584" s="76" t="s">
        <v>1934</v>
      </c>
      <c r="C2584" s="52">
        <v>1972</v>
      </c>
      <c r="D2584" s="220" t="s">
        <v>3015</v>
      </c>
      <c r="E2584" s="143" t="s">
        <v>3017</v>
      </c>
      <c r="F2584" s="52">
        <v>9</v>
      </c>
      <c r="G2584" s="52">
        <v>1</v>
      </c>
      <c r="H2584" s="145">
        <v>1919</v>
      </c>
      <c r="I2584" s="145">
        <v>1167.5999999999999</v>
      </c>
      <c r="J2584" s="145">
        <v>1167.5999999999999</v>
      </c>
      <c r="K2584" s="3">
        <v>99</v>
      </c>
      <c r="L2584" s="10">
        <f>Q2584+S2584+U2584+W2584+Y2584+AA2584+AD2584+AE2584</f>
        <v>3535959.52</v>
      </c>
      <c r="M2584" s="145"/>
      <c r="N2584" s="1"/>
      <c r="O2584" s="145"/>
      <c r="P2584" s="145">
        <f>L2584</f>
        <v>3535959.52</v>
      </c>
      <c r="Q2584" s="145"/>
      <c r="R2584" s="3"/>
      <c r="S2584" s="145"/>
      <c r="T2584" s="145"/>
      <c r="U2584" s="145"/>
      <c r="V2584" s="145"/>
      <c r="W2584" s="145"/>
      <c r="X2584" s="145">
        <v>1123.24</v>
      </c>
      <c r="Y2584" s="145">
        <f>X2584*3148</f>
        <v>3535959.52</v>
      </c>
      <c r="Z2584" s="145"/>
      <c r="AA2584" s="145"/>
      <c r="AB2584" s="145"/>
      <c r="AC2584" s="145"/>
      <c r="AD2584" s="145"/>
      <c r="AE2584" s="18"/>
      <c r="AF2584" s="35">
        <v>2025</v>
      </c>
      <c r="AG2584" s="256"/>
      <c r="AH2584" s="29">
        <v>2475</v>
      </c>
      <c r="AI2584" s="29" t="s">
        <v>155</v>
      </c>
      <c r="AJ2584" s="29" t="str">
        <f t="shared" si="731"/>
        <v>2475.</v>
      </c>
      <c r="AL2584" s="29"/>
    </row>
    <row r="2585" spans="1:38" ht="22.5" customHeight="1" x14ac:dyDescent="0.25">
      <c r="A2585" s="143" t="str">
        <f t="shared" si="732"/>
        <v>2476.</v>
      </c>
      <c r="B2585" s="73" t="s">
        <v>1935</v>
      </c>
      <c r="C2585" s="52">
        <v>1972</v>
      </c>
      <c r="D2585" s="220" t="s">
        <v>3015</v>
      </c>
      <c r="E2585" s="143" t="s">
        <v>3016</v>
      </c>
      <c r="F2585" s="52">
        <v>5</v>
      </c>
      <c r="G2585" s="52">
        <v>4</v>
      </c>
      <c r="H2585" s="10">
        <v>3669.2</v>
      </c>
      <c r="I2585" s="145">
        <v>3354</v>
      </c>
      <c r="J2585" s="10">
        <v>3136.4</v>
      </c>
      <c r="K2585" s="63">
        <v>145</v>
      </c>
      <c r="L2585" s="10">
        <f t="shared" si="733"/>
        <v>5587936</v>
      </c>
      <c r="M2585" s="145"/>
      <c r="N2585" s="1"/>
      <c r="O2585" s="145"/>
      <c r="P2585" s="145">
        <f t="shared" si="734"/>
        <v>5587936</v>
      </c>
      <c r="Q2585" s="145">
        <v>5587936</v>
      </c>
      <c r="R2585" s="3"/>
      <c r="S2585" s="145"/>
      <c r="T2585" s="145"/>
      <c r="U2585" s="145"/>
      <c r="V2585" s="145"/>
      <c r="W2585" s="145"/>
      <c r="X2585" s="145"/>
      <c r="Y2585" s="145"/>
      <c r="Z2585" s="145"/>
      <c r="AA2585" s="145"/>
      <c r="AB2585" s="145"/>
      <c r="AC2585" s="145"/>
      <c r="AD2585" s="145"/>
      <c r="AE2585" s="18"/>
      <c r="AF2585" s="35">
        <v>2025</v>
      </c>
      <c r="AG2585" s="255"/>
      <c r="AH2585" s="29">
        <v>2476</v>
      </c>
      <c r="AI2585" s="29" t="s">
        <v>155</v>
      </c>
      <c r="AJ2585" s="29" t="str">
        <f t="shared" si="731"/>
        <v>2476.</v>
      </c>
      <c r="AL2585" s="29"/>
    </row>
    <row r="2586" spans="1:38" ht="22.5" customHeight="1" x14ac:dyDescent="0.25">
      <c r="A2586" s="143" t="str">
        <f t="shared" si="732"/>
        <v>2477.</v>
      </c>
      <c r="B2586" s="247" t="s">
        <v>1936</v>
      </c>
      <c r="C2586" s="52">
        <v>1972</v>
      </c>
      <c r="D2586" s="220" t="s">
        <v>3015</v>
      </c>
      <c r="E2586" s="143" t="s">
        <v>3017</v>
      </c>
      <c r="F2586" s="52">
        <v>5</v>
      </c>
      <c r="G2586" s="52">
        <v>6</v>
      </c>
      <c r="H2586" s="145">
        <v>4960.8999999999996</v>
      </c>
      <c r="I2586" s="145">
        <v>4896.8999999999996</v>
      </c>
      <c r="J2586" s="145">
        <v>3754.3</v>
      </c>
      <c r="K2586" s="3">
        <v>202</v>
      </c>
      <c r="L2586" s="10">
        <f t="shared" si="733"/>
        <v>6224225.6000000006</v>
      </c>
      <c r="M2586" s="145"/>
      <c r="N2586" s="1"/>
      <c r="O2586" s="145"/>
      <c r="P2586" s="145">
        <f t="shared" si="734"/>
        <v>6224225.6000000006</v>
      </c>
      <c r="Q2586" s="145"/>
      <c r="R2586" s="3"/>
      <c r="S2586" s="145"/>
      <c r="T2586" s="145"/>
      <c r="U2586" s="145"/>
      <c r="V2586" s="145"/>
      <c r="W2586" s="145"/>
      <c r="X2586" s="145">
        <v>1977.2</v>
      </c>
      <c r="Y2586" s="145">
        <f>X2586*3148</f>
        <v>6224225.6000000006</v>
      </c>
      <c r="Z2586" s="145"/>
      <c r="AA2586" s="145"/>
      <c r="AB2586" s="145"/>
      <c r="AC2586" s="145"/>
      <c r="AD2586" s="145"/>
      <c r="AE2586" s="18"/>
      <c r="AF2586" s="35">
        <v>2025</v>
      </c>
      <c r="AG2586" s="256"/>
      <c r="AH2586" s="29">
        <v>2477</v>
      </c>
      <c r="AI2586" s="29" t="s">
        <v>155</v>
      </c>
      <c r="AJ2586" s="29" t="str">
        <f t="shared" si="731"/>
        <v>2477.</v>
      </c>
      <c r="AL2586" s="29"/>
    </row>
    <row r="2587" spans="1:38" ht="22.5" customHeight="1" x14ac:dyDescent="0.25">
      <c r="A2587" s="143" t="str">
        <f t="shared" si="732"/>
        <v>2478.</v>
      </c>
      <c r="B2587" s="71" t="s">
        <v>1937</v>
      </c>
      <c r="C2587" s="52">
        <v>1973</v>
      </c>
      <c r="D2587" s="220" t="s">
        <v>3015</v>
      </c>
      <c r="E2587" s="143" t="s">
        <v>3017</v>
      </c>
      <c r="F2587" s="52">
        <v>5</v>
      </c>
      <c r="G2587" s="52">
        <v>4</v>
      </c>
      <c r="H2587" s="145">
        <v>3643.9</v>
      </c>
      <c r="I2587" s="145">
        <v>3343.2</v>
      </c>
      <c r="J2587" s="145">
        <v>3343.2</v>
      </c>
      <c r="K2587" s="3">
        <v>149</v>
      </c>
      <c r="L2587" s="10">
        <f t="shared" si="733"/>
        <v>1857700</v>
      </c>
      <c r="M2587" s="145"/>
      <c r="N2587" s="1"/>
      <c r="O2587" s="145"/>
      <c r="P2587" s="145">
        <f t="shared" si="734"/>
        <v>1857700</v>
      </c>
      <c r="Q2587" s="145">
        <v>1857700</v>
      </c>
      <c r="R2587" s="3"/>
      <c r="S2587" s="145"/>
      <c r="T2587" s="145"/>
      <c r="U2587" s="145"/>
      <c r="V2587" s="145"/>
      <c r="W2587" s="145"/>
      <c r="X2587" s="145"/>
      <c r="Y2587" s="145"/>
      <c r="Z2587" s="145"/>
      <c r="AA2587" s="145"/>
      <c r="AB2587" s="145"/>
      <c r="AC2587" s="145"/>
      <c r="AD2587" s="145"/>
      <c r="AE2587" s="18"/>
      <c r="AF2587" s="35">
        <v>2025</v>
      </c>
      <c r="AG2587" s="255"/>
      <c r="AH2587" s="29">
        <v>2478</v>
      </c>
      <c r="AI2587" s="29" t="s">
        <v>155</v>
      </c>
      <c r="AJ2587" s="29" t="str">
        <f t="shared" si="731"/>
        <v>2478.</v>
      </c>
      <c r="AL2587" s="29"/>
    </row>
    <row r="2588" spans="1:38" ht="22.5" customHeight="1" x14ac:dyDescent="0.25">
      <c r="A2588" s="143" t="str">
        <f t="shared" si="732"/>
        <v>2479.</v>
      </c>
      <c r="B2588" s="76" t="s">
        <v>1938</v>
      </c>
      <c r="C2588" s="52">
        <v>1973</v>
      </c>
      <c r="D2588" s="220" t="s">
        <v>3015</v>
      </c>
      <c r="E2588" s="143" t="s">
        <v>3016</v>
      </c>
      <c r="F2588" s="52">
        <v>5</v>
      </c>
      <c r="G2588" s="52">
        <v>4</v>
      </c>
      <c r="H2588" s="145">
        <v>3420.5</v>
      </c>
      <c r="I2588" s="145">
        <v>1920.5</v>
      </c>
      <c r="J2588" s="145">
        <v>1920.5</v>
      </c>
      <c r="K2588" s="3">
        <v>157</v>
      </c>
      <c r="L2588" s="10">
        <f t="shared" si="733"/>
        <v>3383979.88</v>
      </c>
      <c r="M2588" s="145"/>
      <c r="N2588" s="1"/>
      <c r="O2588" s="145"/>
      <c r="P2588" s="145">
        <f t="shared" si="734"/>
        <v>3383979.88</v>
      </c>
      <c r="Q2588" s="145"/>
      <c r="R2588" s="3"/>
      <c r="S2588" s="145"/>
      <c r="T2588" s="145">
        <v>954.04</v>
      </c>
      <c r="U2588" s="145">
        <f>T2588*3547</f>
        <v>3383979.88</v>
      </c>
      <c r="V2588" s="145"/>
      <c r="W2588" s="145"/>
      <c r="X2588" s="145"/>
      <c r="Y2588" s="145"/>
      <c r="Z2588" s="145"/>
      <c r="AA2588" s="145"/>
      <c r="AB2588" s="145"/>
      <c r="AC2588" s="145"/>
      <c r="AD2588" s="145"/>
      <c r="AE2588" s="18"/>
      <c r="AF2588" s="35">
        <v>2025</v>
      </c>
      <c r="AG2588" s="259"/>
      <c r="AH2588" s="29">
        <v>2479</v>
      </c>
      <c r="AI2588" s="29" t="s">
        <v>155</v>
      </c>
      <c r="AJ2588" s="29" t="str">
        <f t="shared" si="731"/>
        <v>2479.</v>
      </c>
      <c r="AL2588" s="29"/>
    </row>
    <row r="2589" spans="1:38" ht="22.5" customHeight="1" x14ac:dyDescent="0.25">
      <c r="A2589" s="143" t="str">
        <f t="shared" si="732"/>
        <v>2480.</v>
      </c>
      <c r="B2589" s="71" t="s">
        <v>1939</v>
      </c>
      <c r="C2589" s="52">
        <v>1973</v>
      </c>
      <c r="D2589" s="220" t="s">
        <v>3015</v>
      </c>
      <c r="E2589" s="143" t="s">
        <v>3017</v>
      </c>
      <c r="F2589" s="52">
        <v>5</v>
      </c>
      <c r="G2589" s="52">
        <v>4</v>
      </c>
      <c r="H2589" s="145">
        <v>3339.8</v>
      </c>
      <c r="I2589" s="145">
        <v>3339.8</v>
      </c>
      <c r="J2589" s="145">
        <v>3278.5</v>
      </c>
      <c r="K2589" s="3">
        <v>156</v>
      </c>
      <c r="L2589" s="10">
        <f t="shared" si="733"/>
        <v>6619430</v>
      </c>
      <c r="M2589" s="145"/>
      <c r="N2589" s="1"/>
      <c r="O2589" s="145"/>
      <c r="P2589" s="145">
        <f t="shared" si="734"/>
        <v>6619430</v>
      </c>
      <c r="Q2589" s="145">
        <v>6619430</v>
      </c>
      <c r="R2589" s="3"/>
      <c r="S2589" s="145"/>
      <c r="T2589" s="145"/>
      <c r="U2589" s="145"/>
      <c r="V2589" s="145"/>
      <c r="W2589" s="145"/>
      <c r="X2589" s="145"/>
      <c r="Y2589" s="145"/>
      <c r="Z2589" s="145"/>
      <c r="AA2589" s="145"/>
      <c r="AB2589" s="43"/>
      <c r="AC2589" s="43"/>
      <c r="AD2589" s="145"/>
      <c r="AE2589" s="18"/>
      <c r="AF2589" s="35">
        <v>2025</v>
      </c>
      <c r="AG2589" s="255"/>
      <c r="AH2589" s="29">
        <v>2480</v>
      </c>
      <c r="AI2589" s="29" t="s">
        <v>155</v>
      </c>
      <c r="AJ2589" s="29" t="str">
        <f t="shared" si="731"/>
        <v>2480.</v>
      </c>
      <c r="AL2589" s="29"/>
    </row>
    <row r="2590" spans="1:38" ht="22.5" customHeight="1" x14ac:dyDescent="0.25">
      <c r="A2590" s="143" t="str">
        <f t="shared" si="732"/>
        <v>2481.</v>
      </c>
      <c r="B2590" s="247" t="s">
        <v>1940</v>
      </c>
      <c r="C2590" s="52">
        <v>1973</v>
      </c>
      <c r="D2590" s="220" t="s">
        <v>3015</v>
      </c>
      <c r="E2590" s="143" t="s">
        <v>3017</v>
      </c>
      <c r="F2590" s="52">
        <v>5</v>
      </c>
      <c r="G2590" s="52">
        <v>8</v>
      </c>
      <c r="H2590" s="145">
        <v>6806.7</v>
      </c>
      <c r="I2590" s="145">
        <v>5794.9</v>
      </c>
      <c r="J2590" s="145">
        <v>5290.8</v>
      </c>
      <c r="K2590" s="3">
        <v>227</v>
      </c>
      <c r="L2590" s="10">
        <f t="shared" si="733"/>
        <v>17088688</v>
      </c>
      <c r="M2590" s="145"/>
      <c r="N2590" s="1"/>
      <c r="O2590" s="145"/>
      <c r="P2590" s="145">
        <f t="shared" si="734"/>
        <v>17088688</v>
      </c>
      <c r="Q2590" s="145">
        <v>17088688</v>
      </c>
      <c r="R2590" s="3"/>
      <c r="S2590" s="145"/>
      <c r="T2590" s="145"/>
      <c r="U2590" s="145"/>
      <c r="V2590" s="145"/>
      <c r="W2590" s="145"/>
      <c r="X2590" s="145"/>
      <c r="Y2590" s="145"/>
      <c r="Z2590" s="145"/>
      <c r="AA2590" s="145"/>
      <c r="AB2590" s="145"/>
      <c r="AC2590" s="145"/>
      <c r="AD2590" s="145"/>
      <c r="AE2590" s="18"/>
      <c r="AF2590" s="35">
        <v>2025</v>
      </c>
      <c r="AG2590" s="255"/>
      <c r="AH2590" s="29">
        <v>2481</v>
      </c>
      <c r="AI2590" s="29" t="s">
        <v>155</v>
      </c>
      <c r="AJ2590" s="29" t="str">
        <f t="shared" si="731"/>
        <v>2481.</v>
      </c>
      <c r="AL2590" s="29"/>
    </row>
    <row r="2591" spans="1:38" ht="22.5" customHeight="1" x14ac:dyDescent="0.25">
      <c r="A2591" s="143" t="str">
        <f t="shared" si="732"/>
        <v>2482.</v>
      </c>
      <c r="B2591" s="247" t="s">
        <v>1941</v>
      </c>
      <c r="C2591" s="52">
        <v>1973</v>
      </c>
      <c r="D2591" s="220" t="s">
        <v>3015</v>
      </c>
      <c r="E2591" s="143" t="s">
        <v>3016</v>
      </c>
      <c r="F2591" s="52">
        <v>5</v>
      </c>
      <c r="G2591" s="52">
        <v>6</v>
      </c>
      <c r="H2591" s="10">
        <v>4862.5</v>
      </c>
      <c r="I2591" s="145">
        <v>3316.7</v>
      </c>
      <c r="J2591" s="10">
        <v>3316.7</v>
      </c>
      <c r="K2591" s="63">
        <v>232</v>
      </c>
      <c r="L2591" s="10">
        <f t="shared" si="733"/>
        <v>863940</v>
      </c>
      <c r="M2591" s="145"/>
      <c r="N2591" s="1"/>
      <c r="O2591" s="145"/>
      <c r="P2591" s="145">
        <f t="shared" si="734"/>
        <v>863940</v>
      </c>
      <c r="Q2591" s="145">
        <v>863940</v>
      </c>
      <c r="R2591" s="3"/>
      <c r="S2591" s="145"/>
      <c r="T2591" s="145"/>
      <c r="U2591" s="145"/>
      <c r="V2591" s="145"/>
      <c r="W2591" s="145"/>
      <c r="X2591" s="145"/>
      <c r="Y2591" s="145"/>
      <c r="Z2591" s="145"/>
      <c r="AA2591" s="145"/>
      <c r="AB2591" s="145"/>
      <c r="AC2591" s="145"/>
      <c r="AD2591" s="145"/>
      <c r="AE2591" s="18"/>
      <c r="AF2591" s="35">
        <v>2025</v>
      </c>
      <c r="AG2591" s="255"/>
      <c r="AH2591" s="29">
        <v>2482</v>
      </c>
      <c r="AI2591" s="29" t="s">
        <v>155</v>
      </c>
      <c r="AJ2591" s="29" t="str">
        <f t="shared" si="731"/>
        <v>2482.</v>
      </c>
      <c r="AL2591" s="29"/>
    </row>
    <row r="2592" spans="1:38" ht="23.25" customHeight="1" x14ac:dyDescent="0.25">
      <c r="A2592" s="143" t="str">
        <f t="shared" si="732"/>
        <v>2483.</v>
      </c>
      <c r="B2592" s="86" t="s">
        <v>1942</v>
      </c>
      <c r="C2592" s="52">
        <v>1973</v>
      </c>
      <c r="D2592" s="220" t="s">
        <v>3015</v>
      </c>
      <c r="E2592" s="143" t="s">
        <v>3017</v>
      </c>
      <c r="F2592" s="52">
        <v>5</v>
      </c>
      <c r="G2592" s="52">
        <v>4</v>
      </c>
      <c r="H2592" s="145">
        <v>3813.6</v>
      </c>
      <c r="I2592" s="145">
        <v>3381.6</v>
      </c>
      <c r="J2592" s="145">
        <v>2703.8</v>
      </c>
      <c r="K2592" s="3">
        <v>121</v>
      </c>
      <c r="L2592" s="10">
        <f t="shared" si="733"/>
        <v>6149694.1299999999</v>
      </c>
      <c r="M2592" s="145"/>
      <c r="N2592" s="1"/>
      <c r="O2592" s="145"/>
      <c r="P2592" s="145">
        <f t="shared" si="734"/>
        <v>6149694.1299999999</v>
      </c>
      <c r="Q2592" s="145">
        <v>6149694.1299999999</v>
      </c>
      <c r="R2592" s="3"/>
      <c r="S2592" s="145"/>
      <c r="T2592" s="145"/>
      <c r="U2592" s="145"/>
      <c r="V2592" s="145"/>
      <c r="W2592" s="145"/>
      <c r="X2592" s="145"/>
      <c r="Y2592" s="145"/>
      <c r="Z2592" s="145"/>
      <c r="AA2592" s="145"/>
      <c r="AB2592" s="43"/>
      <c r="AC2592" s="43"/>
      <c r="AD2592" s="145"/>
      <c r="AE2592" s="18"/>
      <c r="AF2592" s="35">
        <v>2025</v>
      </c>
      <c r="AG2592" s="255"/>
      <c r="AH2592" s="29">
        <v>2483</v>
      </c>
      <c r="AI2592" s="29" t="s">
        <v>155</v>
      </c>
      <c r="AJ2592" s="29" t="str">
        <f t="shared" si="731"/>
        <v>2483.</v>
      </c>
    </row>
    <row r="2593" spans="1:38" ht="22.5" customHeight="1" x14ac:dyDescent="0.25">
      <c r="A2593" s="143" t="str">
        <f t="shared" si="732"/>
        <v>2484.</v>
      </c>
      <c r="B2593" s="73" t="s">
        <v>1943</v>
      </c>
      <c r="C2593" s="52">
        <v>1973</v>
      </c>
      <c r="D2593" s="220" t="s">
        <v>3015</v>
      </c>
      <c r="E2593" s="143" t="s">
        <v>3016</v>
      </c>
      <c r="F2593" s="52">
        <v>5</v>
      </c>
      <c r="G2593" s="52">
        <v>4</v>
      </c>
      <c r="H2593" s="10">
        <v>3391.2</v>
      </c>
      <c r="I2593" s="145">
        <v>2273.1999999999998</v>
      </c>
      <c r="J2593" s="10">
        <v>2273.1999999999998</v>
      </c>
      <c r="K2593" s="63">
        <v>165</v>
      </c>
      <c r="L2593" s="10">
        <f t="shared" si="733"/>
        <v>3354965.42</v>
      </c>
      <c r="M2593" s="145"/>
      <c r="N2593" s="1"/>
      <c r="O2593" s="145"/>
      <c r="P2593" s="145">
        <f t="shared" si="734"/>
        <v>3354965.42</v>
      </c>
      <c r="Q2593" s="145"/>
      <c r="R2593" s="3"/>
      <c r="S2593" s="145"/>
      <c r="T2593" s="145">
        <v>945.86</v>
      </c>
      <c r="U2593" s="145">
        <f>T2593*3547</f>
        <v>3354965.42</v>
      </c>
      <c r="V2593" s="145"/>
      <c r="W2593" s="145"/>
      <c r="X2593" s="145"/>
      <c r="Y2593" s="145"/>
      <c r="Z2593" s="145"/>
      <c r="AA2593" s="145"/>
      <c r="AB2593" s="145"/>
      <c r="AC2593" s="145"/>
      <c r="AD2593" s="145"/>
      <c r="AE2593" s="18"/>
      <c r="AF2593" s="35">
        <v>2025</v>
      </c>
      <c r="AG2593" s="259"/>
      <c r="AH2593" s="29">
        <v>2484</v>
      </c>
      <c r="AI2593" s="29" t="s">
        <v>155</v>
      </c>
      <c r="AJ2593" s="29" t="str">
        <f t="shared" si="731"/>
        <v>2484.</v>
      </c>
      <c r="AL2593" s="29"/>
    </row>
    <row r="2594" spans="1:38" ht="22.5" customHeight="1" x14ac:dyDescent="0.25">
      <c r="A2594" s="143" t="str">
        <f t="shared" si="732"/>
        <v>2485.</v>
      </c>
      <c r="B2594" s="76" t="s">
        <v>1944</v>
      </c>
      <c r="C2594" s="52">
        <v>1973</v>
      </c>
      <c r="D2594" s="220" t="s">
        <v>3015</v>
      </c>
      <c r="E2594" s="143" t="s">
        <v>3017</v>
      </c>
      <c r="F2594" s="52">
        <v>9</v>
      </c>
      <c r="G2594" s="52">
        <v>1</v>
      </c>
      <c r="H2594" s="145">
        <v>1933.9</v>
      </c>
      <c r="I2594" s="145">
        <v>1168.0999999999999</v>
      </c>
      <c r="J2594" s="145">
        <v>1168.0999999999999</v>
      </c>
      <c r="K2594" s="3">
        <v>88</v>
      </c>
      <c r="L2594" s="10">
        <f t="shared" si="733"/>
        <v>708492</v>
      </c>
      <c r="M2594" s="145"/>
      <c r="N2594" s="1"/>
      <c r="O2594" s="145"/>
      <c r="P2594" s="145">
        <f t="shared" si="734"/>
        <v>708492</v>
      </c>
      <c r="Q2594" s="145">
        <v>708492</v>
      </c>
      <c r="R2594" s="3"/>
      <c r="S2594" s="145"/>
      <c r="T2594" s="145"/>
      <c r="U2594" s="145"/>
      <c r="V2594" s="145"/>
      <c r="W2594" s="145"/>
      <c r="X2594" s="145"/>
      <c r="Y2594" s="145"/>
      <c r="Z2594" s="145"/>
      <c r="AA2594" s="145"/>
      <c r="AB2594" s="145"/>
      <c r="AC2594" s="145"/>
      <c r="AD2594" s="145"/>
      <c r="AE2594" s="18"/>
      <c r="AF2594" s="35">
        <v>2025</v>
      </c>
      <c r="AG2594" s="256"/>
      <c r="AH2594" s="29">
        <v>2485</v>
      </c>
      <c r="AI2594" s="29" t="s">
        <v>155</v>
      </c>
      <c r="AJ2594" s="29" t="str">
        <f t="shared" si="731"/>
        <v>2485.</v>
      </c>
      <c r="AL2594" s="29"/>
    </row>
    <row r="2595" spans="1:38" ht="22.5" customHeight="1" x14ac:dyDescent="0.25">
      <c r="A2595" s="143" t="str">
        <f t="shared" si="732"/>
        <v>2486.</v>
      </c>
      <c r="B2595" s="86" t="s">
        <v>1945</v>
      </c>
      <c r="C2595" s="52">
        <v>1973</v>
      </c>
      <c r="D2595" s="220" t="s">
        <v>3015</v>
      </c>
      <c r="E2595" s="143" t="s">
        <v>3017</v>
      </c>
      <c r="F2595" s="52">
        <v>5</v>
      </c>
      <c r="G2595" s="52">
        <v>6</v>
      </c>
      <c r="H2595" s="145">
        <v>4704.7</v>
      </c>
      <c r="I2595" s="145">
        <v>4670.8</v>
      </c>
      <c r="J2595" s="145">
        <v>4306.2</v>
      </c>
      <c r="K2595" s="3">
        <v>213</v>
      </c>
      <c r="L2595" s="10">
        <f t="shared" si="733"/>
        <v>8100882.7999999998</v>
      </c>
      <c r="M2595" s="145"/>
      <c r="N2595" s="1"/>
      <c r="O2595" s="145"/>
      <c r="P2595" s="145">
        <f t="shared" si="734"/>
        <v>8100882.7999999998</v>
      </c>
      <c r="Q2595" s="145">
        <v>8100882.7999999998</v>
      </c>
      <c r="R2595" s="3"/>
      <c r="S2595" s="145"/>
      <c r="T2595" s="145"/>
      <c r="U2595" s="145"/>
      <c r="V2595" s="145"/>
      <c r="W2595" s="145"/>
      <c r="X2595" s="145"/>
      <c r="Y2595" s="145"/>
      <c r="Z2595" s="145"/>
      <c r="AA2595" s="145"/>
      <c r="AB2595" s="145"/>
      <c r="AC2595" s="145"/>
      <c r="AD2595" s="145"/>
      <c r="AE2595" s="18"/>
      <c r="AF2595" s="35">
        <v>2025</v>
      </c>
      <c r="AG2595" s="255"/>
      <c r="AH2595" s="29">
        <v>2486</v>
      </c>
      <c r="AI2595" s="29" t="s">
        <v>155</v>
      </c>
      <c r="AJ2595" s="29" t="str">
        <f t="shared" si="731"/>
        <v>2486.</v>
      </c>
      <c r="AL2595" s="29"/>
    </row>
    <row r="2596" spans="1:38" ht="22.5" customHeight="1" x14ac:dyDescent="0.25">
      <c r="A2596" s="143" t="str">
        <f t="shared" si="732"/>
        <v>2487.</v>
      </c>
      <c r="B2596" s="77" t="s">
        <v>1946</v>
      </c>
      <c r="C2596" s="52">
        <v>1982</v>
      </c>
      <c r="D2596" s="220" t="s">
        <v>3015</v>
      </c>
      <c r="E2596" s="143" t="s">
        <v>3016</v>
      </c>
      <c r="F2596" s="52">
        <v>5</v>
      </c>
      <c r="G2596" s="52">
        <v>6</v>
      </c>
      <c r="H2596" s="145">
        <v>3388.2</v>
      </c>
      <c r="I2596" s="145">
        <v>2307.1999999999998</v>
      </c>
      <c r="J2596" s="145">
        <v>2307.1999999999998</v>
      </c>
      <c r="K2596" s="3">
        <v>239</v>
      </c>
      <c r="L2596" s="145">
        <f t="shared" si="733"/>
        <v>7717930.5</v>
      </c>
      <c r="M2596" s="145"/>
      <c r="N2596" s="1"/>
      <c r="O2596" s="145"/>
      <c r="P2596" s="145">
        <f t="shared" si="734"/>
        <v>7717930.5</v>
      </c>
      <c r="Q2596" s="145">
        <v>7717930.5</v>
      </c>
      <c r="R2596" s="3"/>
      <c r="S2596" s="145"/>
      <c r="T2596" s="145"/>
      <c r="U2596" s="145"/>
      <c r="V2596" s="145"/>
      <c r="W2596" s="145"/>
      <c r="X2596" s="145"/>
      <c r="Y2596" s="145"/>
      <c r="Z2596" s="145"/>
      <c r="AA2596" s="145"/>
      <c r="AB2596" s="145"/>
      <c r="AC2596" s="145"/>
      <c r="AD2596" s="145"/>
      <c r="AE2596" s="18"/>
      <c r="AF2596" s="35">
        <v>2025</v>
      </c>
      <c r="AG2596" s="256"/>
      <c r="AH2596" s="29">
        <v>2487</v>
      </c>
      <c r="AI2596" s="29" t="s">
        <v>155</v>
      </c>
      <c r="AJ2596" s="29" t="str">
        <f t="shared" si="731"/>
        <v>2487.</v>
      </c>
      <c r="AL2596" s="29"/>
    </row>
    <row r="2597" spans="1:38" ht="22.5" customHeight="1" x14ac:dyDescent="0.25">
      <c r="A2597" s="143" t="str">
        <f t="shared" si="732"/>
        <v>2488.</v>
      </c>
      <c r="B2597" s="247" t="s">
        <v>1947</v>
      </c>
      <c r="C2597" s="52">
        <v>1973</v>
      </c>
      <c r="D2597" s="220" t="s">
        <v>3015</v>
      </c>
      <c r="E2597" s="143" t="s">
        <v>3017</v>
      </c>
      <c r="F2597" s="52">
        <v>9</v>
      </c>
      <c r="G2597" s="52">
        <v>1</v>
      </c>
      <c r="H2597" s="145">
        <v>4471.2</v>
      </c>
      <c r="I2597" s="145">
        <v>2134.1</v>
      </c>
      <c r="J2597" s="145">
        <v>1857.5</v>
      </c>
      <c r="K2597" s="3">
        <v>84</v>
      </c>
      <c r="L2597" s="10">
        <f t="shared" si="733"/>
        <v>11633571.289999999</v>
      </c>
      <c r="M2597" s="145"/>
      <c r="N2597" s="1"/>
      <c r="O2597" s="145"/>
      <c r="P2597" s="145">
        <f t="shared" si="734"/>
        <v>11633571.289999999</v>
      </c>
      <c r="Q2597" s="145">
        <v>7210143.0600000005</v>
      </c>
      <c r="R2597" s="3"/>
      <c r="S2597" s="145"/>
      <c r="T2597" s="145">
        <v>1247.0899999999999</v>
      </c>
      <c r="U2597" s="145">
        <f>T2597*3547</f>
        <v>4423428.2299999995</v>
      </c>
      <c r="V2597" s="145"/>
      <c r="W2597" s="145"/>
      <c r="X2597" s="145"/>
      <c r="Y2597" s="145"/>
      <c r="Z2597" s="145"/>
      <c r="AA2597" s="145"/>
      <c r="AB2597" s="145"/>
      <c r="AC2597" s="145"/>
      <c r="AD2597" s="145"/>
      <c r="AE2597" s="18"/>
      <c r="AF2597" s="35">
        <v>2025</v>
      </c>
      <c r="AG2597" s="255"/>
      <c r="AH2597" s="29">
        <v>2488</v>
      </c>
      <c r="AI2597" s="29" t="s">
        <v>155</v>
      </c>
      <c r="AJ2597" s="29" t="str">
        <f t="shared" si="731"/>
        <v>2488.</v>
      </c>
      <c r="AL2597" s="29"/>
    </row>
    <row r="2598" spans="1:38" ht="22.5" customHeight="1" x14ac:dyDescent="0.25">
      <c r="A2598" s="143" t="str">
        <f t="shared" si="732"/>
        <v>2489.</v>
      </c>
      <c r="B2598" s="76" t="s">
        <v>1948</v>
      </c>
      <c r="C2598" s="52">
        <v>1974</v>
      </c>
      <c r="D2598" s="220" t="s">
        <v>3015</v>
      </c>
      <c r="E2598" s="143" t="s">
        <v>3017</v>
      </c>
      <c r="F2598" s="52">
        <v>5</v>
      </c>
      <c r="G2598" s="52">
        <v>8</v>
      </c>
      <c r="H2598" s="145">
        <v>8381.2000000000007</v>
      </c>
      <c r="I2598" s="145">
        <v>5375.9</v>
      </c>
      <c r="J2598" s="145">
        <v>5375.9</v>
      </c>
      <c r="K2598" s="3">
        <v>231</v>
      </c>
      <c r="L2598" s="145">
        <f t="shared" si="733"/>
        <v>2143500</v>
      </c>
      <c r="M2598" s="145"/>
      <c r="N2598" s="1"/>
      <c r="O2598" s="145"/>
      <c r="P2598" s="145">
        <f t="shared" si="734"/>
        <v>2143500</v>
      </c>
      <c r="Q2598" s="145">
        <v>2143500</v>
      </c>
      <c r="R2598" s="3"/>
      <c r="S2598" s="145"/>
      <c r="T2598" s="145"/>
      <c r="U2598" s="145"/>
      <c r="V2598" s="145"/>
      <c r="W2598" s="145"/>
      <c r="X2598" s="145"/>
      <c r="Y2598" s="145"/>
      <c r="Z2598" s="145"/>
      <c r="AA2598" s="145"/>
      <c r="AB2598" s="145"/>
      <c r="AC2598" s="145"/>
      <c r="AD2598" s="145"/>
      <c r="AE2598" s="18"/>
      <c r="AF2598" s="35">
        <v>2025</v>
      </c>
      <c r="AG2598" s="256"/>
      <c r="AH2598" s="29">
        <v>2489</v>
      </c>
      <c r="AI2598" s="29" t="s">
        <v>155</v>
      </c>
      <c r="AJ2598" s="29" t="str">
        <f t="shared" si="731"/>
        <v>2489.</v>
      </c>
      <c r="AL2598" s="29"/>
    </row>
    <row r="2599" spans="1:38" ht="23.25" customHeight="1" x14ac:dyDescent="0.25">
      <c r="A2599" s="143" t="str">
        <f t="shared" si="732"/>
        <v>2490.</v>
      </c>
      <c r="B2599" s="71" t="s">
        <v>1949</v>
      </c>
      <c r="C2599" s="52">
        <v>1974</v>
      </c>
      <c r="D2599" s="220" t="s">
        <v>3015</v>
      </c>
      <c r="E2599" s="143" t="s">
        <v>3017</v>
      </c>
      <c r="F2599" s="52">
        <v>5</v>
      </c>
      <c r="G2599" s="52">
        <v>4</v>
      </c>
      <c r="H2599" s="10">
        <v>3274.2</v>
      </c>
      <c r="I2599" s="10">
        <v>3272.6</v>
      </c>
      <c r="J2599" s="10">
        <v>3170.3</v>
      </c>
      <c r="K2599" s="63">
        <v>153</v>
      </c>
      <c r="L2599" s="10">
        <f t="shared" si="733"/>
        <v>5279868.54</v>
      </c>
      <c r="M2599" s="145"/>
      <c r="N2599" s="1"/>
      <c r="O2599" s="145"/>
      <c r="P2599" s="145">
        <f t="shared" si="734"/>
        <v>5279868.54</v>
      </c>
      <c r="Q2599" s="145">
        <v>5279868.54</v>
      </c>
      <c r="R2599" s="3"/>
      <c r="S2599" s="145"/>
      <c r="T2599" s="145"/>
      <c r="U2599" s="145"/>
      <c r="V2599" s="145"/>
      <c r="W2599" s="145"/>
      <c r="X2599" s="145"/>
      <c r="Y2599" s="145"/>
      <c r="Z2599" s="145"/>
      <c r="AA2599" s="145"/>
      <c r="AB2599" s="43"/>
      <c r="AC2599" s="43"/>
      <c r="AD2599" s="145"/>
      <c r="AE2599" s="18"/>
      <c r="AF2599" s="35">
        <v>2025</v>
      </c>
      <c r="AG2599" s="255"/>
      <c r="AH2599" s="29">
        <v>2490</v>
      </c>
      <c r="AI2599" s="29" t="s">
        <v>155</v>
      </c>
      <c r="AJ2599" s="29" t="str">
        <f t="shared" si="731"/>
        <v>2490.</v>
      </c>
    </row>
    <row r="2600" spans="1:38" ht="22.5" customHeight="1" x14ac:dyDescent="0.25">
      <c r="A2600" s="143" t="str">
        <f t="shared" si="732"/>
        <v>2491.</v>
      </c>
      <c r="B2600" s="247" t="s">
        <v>1950</v>
      </c>
      <c r="C2600" s="52">
        <v>1974</v>
      </c>
      <c r="D2600" s="220" t="s">
        <v>3015</v>
      </c>
      <c r="E2600" s="143" t="s">
        <v>3016</v>
      </c>
      <c r="F2600" s="52">
        <v>5</v>
      </c>
      <c r="G2600" s="52">
        <v>4</v>
      </c>
      <c r="H2600" s="10">
        <v>3637.9</v>
      </c>
      <c r="I2600" s="145">
        <v>3333.1</v>
      </c>
      <c r="J2600" s="10">
        <v>3333.1</v>
      </c>
      <c r="K2600" s="63">
        <v>162</v>
      </c>
      <c r="L2600" s="10">
        <f t="shared" si="733"/>
        <v>1330560</v>
      </c>
      <c r="M2600" s="145"/>
      <c r="N2600" s="1"/>
      <c r="O2600" s="145"/>
      <c r="P2600" s="145">
        <f t="shared" si="734"/>
        <v>1330560</v>
      </c>
      <c r="Q2600" s="145">
        <v>1330560</v>
      </c>
      <c r="R2600" s="3"/>
      <c r="S2600" s="145"/>
      <c r="T2600" s="145"/>
      <c r="U2600" s="145"/>
      <c r="V2600" s="145"/>
      <c r="W2600" s="145"/>
      <c r="X2600" s="145"/>
      <c r="Y2600" s="145"/>
      <c r="Z2600" s="145"/>
      <c r="AA2600" s="145"/>
      <c r="AB2600" s="145"/>
      <c r="AC2600" s="145"/>
      <c r="AD2600" s="145"/>
      <c r="AE2600" s="18"/>
      <c r="AF2600" s="35">
        <v>2025</v>
      </c>
      <c r="AG2600" s="255"/>
      <c r="AH2600" s="29">
        <v>2491</v>
      </c>
      <c r="AI2600" s="29" t="s">
        <v>155</v>
      </c>
      <c r="AJ2600" s="29" t="str">
        <f t="shared" si="731"/>
        <v>2491.</v>
      </c>
      <c r="AL2600" s="29"/>
    </row>
    <row r="2601" spans="1:38" ht="22.5" customHeight="1" x14ac:dyDescent="0.25">
      <c r="A2601" s="143" t="str">
        <f t="shared" si="732"/>
        <v>2492.</v>
      </c>
      <c r="B2601" s="247" t="s">
        <v>1951</v>
      </c>
      <c r="C2601" s="52">
        <v>1974</v>
      </c>
      <c r="D2601" s="220" t="s">
        <v>3015</v>
      </c>
      <c r="E2601" s="143" t="s">
        <v>3016</v>
      </c>
      <c r="F2601" s="52">
        <v>5</v>
      </c>
      <c r="G2601" s="52">
        <v>4</v>
      </c>
      <c r="H2601" s="10">
        <v>3351.7</v>
      </c>
      <c r="I2601" s="145">
        <v>2283.4</v>
      </c>
      <c r="J2601" s="10">
        <v>2283.4</v>
      </c>
      <c r="K2601" s="63">
        <v>180</v>
      </c>
      <c r="L2601" s="10">
        <f t="shared" si="733"/>
        <v>670117.5</v>
      </c>
      <c r="M2601" s="145"/>
      <c r="N2601" s="1"/>
      <c r="O2601" s="145"/>
      <c r="P2601" s="145">
        <f t="shared" si="734"/>
        <v>670117.5</v>
      </c>
      <c r="Q2601" s="145">
        <v>670117.5</v>
      </c>
      <c r="R2601" s="3"/>
      <c r="S2601" s="145"/>
      <c r="T2601" s="145"/>
      <c r="U2601" s="145"/>
      <c r="V2601" s="145"/>
      <c r="W2601" s="145"/>
      <c r="X2601" s="145"/>
      <c r="Y2601" s="145"/>
      <c r="Z2601" s="145"/>
      <c r="AA2601" s="145"/>
      <c r="AB2601" s="145"/>
      <c r="AC2601" s="145"/>
      <c r="AD2601" s="145"/>
      <c r="AE2601" s="18"/>
      <c r="AF2601" s="35">
        <v>2025</v>
      </c>
      <c r="AG2601" s="255"/>
      <c r="AH2601" s="29">
        <v>2492</v>
      </c>
      <c r="AI2601" s="29" t="s">
        <v>155</v>
      </c>
      <c r="AJ2601" s="29" t="str">
        <f t="shared" si="731"/>
        <v>2492.</v>
      </c>
      <c r="AL2601" s="29"/>
    </row>
    <row r="2602" spans="1:38" ht="22.5" customHeight="1" x14ac:dyDescent="0.25">
      <c r="A2602" s="143" t="str">
        <f t="shared" si="732"/>
        <v>2493.</v>
      </c>
      <c r="B2602" s="247" t="s">
        <v>1952</v>
      </c>
      <c r="C2602" s="52">
        <v>1974</v>
      </c>
      <c r="D2602" s="143" t="s">
        <v>3015</v>
      </c>
      <c r="E2602" s="143" t="s">
        <v>3016</v>
      </c>
      <c r="F2602" s="52">
        <v>5</v>
      </c>
      <c r="G2602" s="52">
        <v>8</v>
      </c>
      <c r="H2602" s="8">
        <v>5499.8</v>
      </c>
      <c r="I2602" s="8">
        <v>4941</v>
      </c>
      <c r="J2602" s="8">
        <v>4941</v>
      </c>
      <c r="K2602" s="142">
        <v>269</v>
      </c>
      <c r="L2602" s="10">
        <f t="shared" si="733"/>
        <v>5244781.5</v>
      </c>
      <c r="M2602" s="145"/>
      <c r="N2602" s="1"/>
      <c r="O2602" s="145"/>
      <c r="P2602" s="145">
        <f t="shared" si="734"/>
        <v>5244781.5</v>
      </c>
      <c r="Q2602" s="145">
        <v>5244781.5</v>
      </c>
      <c r="R2602" s="3"/>
      <c r="S2602" s="145"/>
      <c r="T2602" s="145"/>
      <c r="U2602" s="145"/>
      <c r="V2602" s="145"/>
      <c r="W2602" s="145"/>
      <c r="X2602" s="8"/>
      <c r="Y2602" s="8"/>
      <c r="Z2602" s="145"/>
      <c r="AA2602" s="145"/>
      <c r="AB2602" s="43"/>
      <c r="AC2602" s="43"/>
      <c r="AD2602" s="145"/>
      <c r="AE2602" s="145"/>
      <c r="AF2602" s="35">
        <v>2025</v>
      </c>
      <c r="AG2602" s="253"/>
      <c r="AH2602" s="29">
        <v>2493</v>
      </c>
      <c r="AI2602" s="29" t="s">
        <v>155</v>
      </c>
      <c r="AJ2602" s="29" t="str">
        <f t="shared" si="731"/>
        <v>2493.</v>
      </c>
      <c r="AL2602" s="29"/>
    </row>
    <row r="2603" spans="1:38" ht="22.5" customHeight="1" x14ac:dyDescent="0.25">
      <c r="A2603" s="143" t="str">
        <f t="shared" si="732"/>
        <v>2494.</v>
      </c>
      <c r="B2603" s="73" t="s">
        <v>1954</v>
      </c>
      <c r="C2603" s="52">
        <v>1974</v>
      </c>
      <c r="D2603" s="220" t="s">
        <v>3015</v>
      </c>
      <c r="E2603" s="143" t="s">
        <v>3016</v>
      </c>
      <c r="F2603" s="52">
        <v>5</v>
      </c>
      <c r="G2603" s="52">
        <v>4</v>
      </c>
      <c r="H2603" s="10">
        <v>3620.8</v>
      </c>
      <c r="I2603" s="145">
        <v>3347.8</v>
      </c>
      <c r="J2603" s="10">
        <v>3347.8</v>
      </c>
      <c r="K2603" s="63">
        <v>169</v>
      </c>
      <c r="L2603" s="10">
        <f t="shared" si="733"/>
        <v>5587936</v>
      </c>
      <c r="M2603" s="145"/>
      <c r="N2603" s="1"/>
      <c r="O2603" s="145"/>
      <c r="P2603" s="145">
        <f t="shared" si="734"/>
        <v>5587936</v>
      </c>
      <c r="Q2603" s="145">
        <v>5587936</v>
      </c>
      <c r="R2603" s="3"/>
      <c r="S2603" s="145"/>
      <c r="T2603" s="145"/>
      <c r="U2603" s="145"/>
      <c r="V2603" s="145"/>
      <c r="W2603" s="145"/>
      <c r="X2603" s="145"/>
      <c r="Y2603" s="145"/>
      <c r="Z2603" s="145"/>
      <c r="AA2603" s="145"/>
      <c r="AB2603" s="145"/>
      <c r="AC2603" s="145"/>
      <c r="AD2603" s="145"/>
      <c r="AE2603" s="18"/>
      <c r="AF2603" s="35">
        <v>2025</v>
      </c>
      <c r="AG2603" s="255"/>
      <c r="AH2603" s="29">
        <v>2494</v>
      </c>
      <c r="AI2603" s="29" t="s">
        <v>155</v>
      </c>
      <c r="AJ2603" s="29" t="str">
        <f t="shared" ref="AJ2603:AJ2666" si="735">CONCATENATE(AH2603,AI2603)</f>
        <v>2494.</v>
      </c>
      <c r="AL2603" s="29"/>
    </row>
    <row r="2604" spans="1:38" ht="22.5" customHeight="1" x14ac:dyDescent="0.25">
      <c r="A2604" s="143" t="str">
        <f t="shared" si="732"/>
        <v>2495.</v>
      </c>
      <c r="B2604" s="76" t="s">
        <v>1955</v>
      </c>
      <c r="C2604" s="52">
        <v>1974</v>
      </c>
      <c r="D2604" s="220" t="s">
        <v>3015</v>
      </c>
      <c r="E2604" s="143" t="s">
        <v>3016</v>
      </c>
      <c r="F2604" s="52">
        <v>5</v>
      </c>
      <c r="G2604" s="52">
        <v>4</v>
      </c>
      <c r="H2604" s="145">
        <v>3641.2</v>
      </c>
      <c r="I2604" s="145">
        <v>3366.7</v>
      </c>
      <c r="J2604" s="145">
        <v>3366.7</v>
      </c>
      <c r="K2604" s="3">
        <v>182</v>
      </c>
      <c r="L2604" s="10">
        <f t="shared" si="733"/>
        <v>1371840</v>
      </c>
      <c r="M2604" s="145"/>
      <c r="N2604" s="1"/>
      <c r="O2604" s="145"/>
      <c r="P2604" s="145">
        <f t="shared" si="734"/>
        <v>1371840</v>
      </c>
      <c r="Q2604" s="145">
        <v>1371840</v>
      </c>
      <c r="R2604" s="3"/>
      <c r="S2604" s="145"/>
      <c r="T2604" s="145"/>
      <c r="U2604" s="145"/>
      <c r="V2604" s="145"/>
      <c r="W2604" s="145"/>
      <c r="X2604" s="145"/>
      <c r="Y2604" s="145"/>
      <c r="Z2604" s="145"/>
      <c r="AA2604" s="145"/>
      <c r="AB2604" s="145"/>
      <c r="AC2604" s="145"/>
      <c r="AD2604" s="145"/>
      <c r="AE2604" s="18"/>
      <c r="AF2604" s="35">
        <v>2025</v>
      </c>
      <c r="AG2604" s="256"/>
      <c r="AH2604" s="29">
        <v>2495</v>
      </c>
      <c r="AI2604" s="29" t="s">
        <v>155</v>
      </c>
      <c r="AJ2604" s="29" t="str">
        <f t="shared" si="735"/>
        <v>2495.</v>
      </c>
      <c r="AL2604" s="29"/>
    </row>
    <row r="2605" spans="1:38" ht="22.5" customHeight="1" x14ac:dyDescent="0.25">
      <c r="A2605" s="143" t="str">
        <f t="shared" si="732"/>
        <v>2496.</v>
      </c>
      <c r="B2605" s="73" t="s">
        <v>1956</v>
      </c>
      <c r="C2605" s="52">
        <v>1974</v>
      </c>
      <c r="D2605" s="220" t="s">
        <v>3015</v>
      </c>
      <c r="E2605" s="143" t="s">
        <v>3016</v>
      </c>
      <c r="F2605" s="52">
        <v>5</v>
      </c>
      <c r="G2605" s="52">
        <v>10</v>
      </c>
      <c r="H2605" s="145">
        <v>8284.7000000000007</v>
      </c>
      <c r="I2605" s="145">
        <v>6853</v>
      </c>
      <c r="J2605" s="145">
        <v>6688.4</v>
      </c>
      <c r="K2605" s="3">
        <v>348</v>
      </c>
      <c r="L2605" s="10">
        <f t="shared" si="733"/>
        <v>6108984</v>
      </c>
      <c r="M2605" s="145"/>
      <c r="N2605" s="1"/>
      <c r="O2605" s="145"/>
      <c r="P2605" s="145">
        <f t="shared" si="734"/>
        <v>6108984</v>
      </c>
      <c r="Q2605" s="145">
        <v>6108984</v>
      </c>
      <c r="R2605" s="3"/>
      <c r="S2605" s="145"/>
      <c r="T2605" s="145"/>
      <c r="U2605" s="145"/>
      <c r="V2605" s="145"/>
      <c r="W2605" s="145"/>
      <c r="X2605" s="145"/>
      <c r="Y2605" s="145"/>
      <c r="Z2605" s="145"/>
      <c r="AA2605" s="145"/>
      <c r="AB2605" s="145"/>
      <c r="AC2605" s="145"/>
      <c r="AD2605" s="145"/>
      <c r="AE2605" s="18"/>
      <c r="AF2605" s="35">
        <v>2025</v>
      </c>
      <c r="AG2605" s="255"/>
      <c r="AH2605" s="29">
        <v>2496</v>
      </c>
      <c r="AI2605" s="29" t="s">
        <v>155</v>
      </c>
      <c r="AJ2605" s="29" t="str">
        <f t="shared" si="735"/>
        <v>2496.</v>
      </c>
      <c r="AL2605" s="29"/>
    </row>
    <row r="2606" spans="1:38" ht="22.5" customHeight="1" x14ac:dyDescent="0.25">
      <c r="A2606" s="143" t="str">
        <f t="shared" si="732"/>
        <v>2497.</v>
      </c>
      <c r="B2606" s="76" t="s">
        <v>1957</v>
      </c>
      <c r="C2606" s="52">
        <v>1974</v>
      </c>
      <c r="D2606" s="220" t="s">
        <v>3015</v>
      </c>
      <c r="E2606" s="143" t="s">
        <v>3016</v>
      </c>
      <c r="F2606" s="52">
        <v>5</v>
      </c>
      <c r="G2606" s="52">
        <v>8</v>
      </c>
      <c r="H2606" s="145">
        <v>6848.9</v>
      </c>
      <c r="I2606" s="145">
        <v>6205.9</v>
      </c>
      <c r="J2606" s="145">
        <v>6205.9</v>
      </c>
      <c r="K2606" s="3">
        <v>267</v>
      </c>
      <c r="L2606" s="10">
        <f t="shared" si="733"/>
        <v>2846844</v>
      </c>
      <c r="M2606" s="145"/>
      <c r="N2606" s="1"/>
      <c r="O2606" s="145"/>
      <c r="P2606" s="145">
        <f t="shared" si="734"/>
        <v>2846844</v>
      </c>
      <c r="Q2606" s="145">
        <v>2846844</v>
      </c>
      <c r="R2606" s="3"/>
      <c r="S2606" s="145"/>
      <c r="T2606" s="145"/>
      <c r="U2606" s="145"/>
      <c r="V2606" s="145"/>
      <c r="W2606" s="145"/>
      <c r="X2606" s="145"/>
      <c r="Y2606" s="145"/>
      <c r="Z2606" s="145"/>
      <c r="AA2606" s="145"/>
      <c r="AB2606" s="145"/>
      <c r="AC2606" s="145"/>
      <c r="AD2606" s="145"/>
      <c r="AE2606" s="18"/>
      <c r="AF2606" s="35">
        <v>2025</v>
      </c>
      <c r="AG2606" s="256"/>
      <c r="AH2606" s="29">
        <v>2497</v>
      </c>
      <c r="AI2606" s="29" t="s">
        <v>155</v>
      </c>
      <c r="AJ2606" s="29" t="str">
        <f t="shared" si="735"/>
        <v>2497.</v>
      </c>
      <c r="AL2606" s="29"/>
    </row>
    <row r="2607" spans="1:38" ht="22.5" customHeight="1" x14ac:dyDescent="0.25">
      <c r="A2607" s="143" t="str">
        <f t="shared" si="732"/>
        <v>2498.</v>
      </c>
      <c r="B2607" s="86" t="s">
        <v>1958</v>
      </c>
      <c r="C2607" s="52">
        <v>1974</v>
      </c>
      <c r="D2607" s="220" t="s">
        <v>3015</v>
      </c>
      <c r="E2607" s="143" t="s">
        <v>3016</v>
      </c>
      <c r="F2607" s="52">
        <v>5</v>
      </c>
      <c r="G2607" s="52">
        <v>3</v>
      </c>
      <c r="H2607" s="145">
        <v>3300.7</v>
      </c>
      <c r="I2607" s="145">
        <v>4190.5</v>
      </c>
      <c r="J2607" s="145">
        <v>2735.1</v>
      </c>
      <c r="K2607" s="3">
        <v>141</v>
      </c>
      <c r="L2607" s="10">
        <f t="shared" si="733"/>
        <v>8450341.3699999992</v>
      </c>
      <c r="M2607" s="145"/>
      <c r="N2607" s="1"/>
      <c r="O2607" s="145"/>
      <c r="P2607" s="145">
        <f t="shared" si="734"/>
        <v>8450341.3699999992</v>
      </c>
      <c r="Q2607" s="145">
        <f>4368011.6+1225221.27</f>
        <v>5593232.8699999992</v>
      </c>
      <c r="R2607" s="3"/>
      <c r="S2607" s="145"/>
      <c r="T2607" s="145">
        <v>805.5</v>
      </c>
      <c r="U2607" s="145">
        <f>T2607*3547</f>
        <v>2857108.5</v>
      </c>
      <c r="V2607" s="145"/>
      <c r="W2607" s="145"/>
      <c r="X2607" s="145"/>
      <c r="Y2607" s="145"/>
      <c r="Z2607" s="145"/>
      <c r="AA2607" s="145"/>
      <c r="AB2607" s="43"/>
      <c r="AC2607" s="43"/>
      <c r="AD2607" s="145"/>
      <c r="AE2607" s="18"/>
      <c r="AF2607" s="35">
        <v>2025</v>
      </c>
      <c r="AG2607" s="255"/>
      <c r="AH2607" s="29">
        <v>2498</v>
      </c>
      <c r="AI2607" s="29" t="s">
        <v>155</v>
      </c>
      <c r="AJ2607" s="29" t="str">
        <f t="shared" si="735"/>
        <v>2498.</v>
      </c>
      <c r="AL2607" s="29"/>
    </row>
    <row r="2608" spans="1:38" ht="22.5" customHeight="1" x14ac:dyDescent="0.25">
      <c r="A2608" s="143" t="str">
        <f t="shared" ref="A2608:A2671" si="736">AJ2608</f>
        <v>2499.</v>
      </c>
      <c r="B2608" s="73" t="s">
        <v>1959</v>
      </c>
      <c r="C2608" s="52">
        <v>1974</v>
      </c>
      <c r="D2608" s="220" t="s">
        <v>3015</v>
      </c>
      <c r="E2608" s="143" t="s">
        <v>3017</v>
      </c>
      <c r="F2608" s="52">
        <v>5</v>
      </c>
      <c r="G2608" s="52">
        <v>8</v>
      </c>
      <c r="H2608" s="10">
        <v>7140.7</v>
      </c>
      <c r="I2608" s="145">
        <v>5599.7</v>
      </c>
      <c r="J2608" s="10">
        <v>5599.7</v>
      </c>
      <c r="K2608" s="63">
        <v>278</v>
      </c>
      <c r="L2608" s="10">
        <f t="shared" si="733"/>
        <v>3491645.6399999997</v>
      </c>
      <c r="M2608" s="145"/>
      <c r="N2608" s="1"/>
      <c r="O2608" s="145"/>
      <c r="P2608" s="145">
        <f t="shared" si="734"/>
        <v>3491645.6399999997</v>
      </c>
      <c r="Q2608" s="145">
        <v>3491645.6399999997</v>
      </c>
      <c r="R2608" s="3"/>
      <c r="S2608" s="145"/>
      <c r="T2608" s="145"/>
      <c r="U2608" s="145"/>
      <c r="V2608" s="145"/>
      <c r="W2608" s="145"/>
      <c r="X2608" s="145"/>
      <c r="Y2608" s="145"/>
      <c r="Z2608" s="145"/>
      <c r="AA2608" s="145"/>
      <c r="AB2608" s="145"/>
      <c r="AC2608" s="145"/>
      <c r="AD2608" s="145"/>
      <c r="AE2608" s="18"/>
      <c r="AF2608" s="35">
        <v>2025</v>
      </c>
      <c r="AG2608" s="255"/>
      <c r="AH2608" s="29">
        <v>2499</v>
      </c>
      <c r="AI2608" s="29" t="s">
        <v>155</v>
      </c>
      <c r="AJ2608" s="29" t="str">
        <f t="shared" si="735"/>
        <v>2499.</v>
      </c>
      <c r="AL2608" s="29"/>
    </row>
    <row r="2609" spans="1:38" ht="23.25" customHeight="1" x14ac:dyDescent="0.25">
      <c r="A2609" s="143" t="str">
        <f t="shared" si="736"/>
        <v>2500.</v>
      </c>
      <c r="B2609" s="71" t="s">
        <v>1960</v>
      </c>
      <c r="C2609" s="52">
        <v>1975</v>
      </c>
      <c r="D2609" s="220" t="s">
        <v>3015</v>
      </c>
      <c r="E2609" s="143" t="s">
        <v>3017</v>
      </c>
      <c r="F2609" s="52">
        <v>5</v>
      </c>
      <c r="G2609" s="52">
        <v>5</v>
      </c>
      <c r="H2609" s="145">
        <v>5330.21</v>
      </c>
      <c r="I2609" s="145">
        <v>4956.5</v>
      </c>
      <c r="J2609" s="145">
        <v>3717.2</v>
      </c>
      <c r="K2609" s="3">
        <v>154</v>
      </c>
      <c r="L2609" s="10">
        <f t="shared" si="733"/>
        <v>8528100</v>
      </c>
      <c r="M2609" s="145"/>
      <c r="N2609" s="1"/>
      <c r="O2609" s="145"/>
      <c r="P2609" s="145">
        <f t="shared" si="734"/>
        <v>8528100</v>
      </c>
      <c r="Q2609" s="145">
        <v>8528100</v>
      </c>
      <c r="R2609" s="3"/>
      <c r="S2609" s="145"/>
      <c r="T2609" s="145"/>
      <c r="U2609" s="145"/>
      <c r="V2609" s="145"/>
      <c r="W2609" s="145"/>
      <c r="X2609" s="145"/>
      <c r="Y2609" s="145"/>
      <c r="Z2609" s="145"/>
      <c r="AA2609" s="145"/>
      <c r="AB2609" s="43"/>
      <c r="AC2609" s="43"/>
      <c r="AD2609" s="145"/>
      <c r="AE2609" s="18"/>
      <c r="AF2609" s="35">
        <v>2025</v>
      </c>
      <c r="AG2609" s="255"/>
      <c r="AH2609" s="29">
        <v>2500</v>
      </c>
      <c r="AI2609" s="29" t="s">
        <v>155</v>
      </c>
      <c r="AJ2609" s="29" t="str">
        <f t="shared" si="735"/>
        <v>2500.</v>
      </c>
    </row>
    <row r="2610" spans="1:38" ht="22.5" customHeight="1" x14ac:dyDescent="0.25">
      <c r="A2610" s="143" t="str">
        <f t="shared" si="736"/>
        <v>2501.</v>
      </c>
      <c r="B2610" s="73" t="s">
        <v>1961</v>
      </c>
      <c r="C2610" s="52">
        <v>1975</v>
      </c>
      <c r="D2610" s="220" t="s">
        <v>3015</v>
      </c>
      <c r="E2610" s="143" t="s">
        <v>3017</v>
      </c>
      <c r="F2610" s="52">
        <v>5</v>
      </c>
      <c r="G2610" s="52">
        <v>5</v>
      </c>
      <c r="H2610" s="10">
        <v>4623.5</v>
      </c>
      <c r="I2610" s="145">
        <v>4380.1000000000004</v>
      </c>
      <c r="J2610" s="10">
        <v>3586.1</v>
      </c>
      <c r="K2610" s="63">
        <v>158</v>
      </c>
      <c r="L2610" s="10">
        <f t="shared" si="733"/>
        <v>3930076</v>
      </c>
      <c r="M2610" s="145"/>
      <c r="N2610" s="1"/>
      <c r="O2610" s="145"/>
      <c r="P2610" s="145">
        <f t="shared" si="734"/>
        <v>3930076</v>
      </c>
      <c r="Q2610" s="145"/>
      <c r="R2610" s="3"/>
      <c r="S2610" s="145"/>
      <c r="T2610" s="145">
        <v>1108</v>
      </c>
      <c r="U2610" s="145">
        <f>T2610*3547</f>
        <v>3930076</v>
      </c>
      <c r="V2610" s="145"/>
      <c r="W2610" s="145"/>
      <c r="X2610" s="145"/>
      <c r="Y2610" s="145"/>
      <c r="Z2610" s="145"/>
      <c r="AA2610" s="145"/>
      <c r="AB2610" s="145"/>
      <c r="AC2610" s="145"/>
      <c r="AD2610" s="145"/>
      <c r="AE2610" s="18"/>
      <c r="AF2610" s="35">
        <v>2025</v>
      </c>
      <c r="AG2610" s="259"/>
      <c r="AH2610" s="29">
        <v>2501</v>
      </c>
      <c r="AI2610" s="29" t="s">
        <v>155</v>
      </c>
      <c r="AJ2610" s="29" t="str">
        <f t="shared" si="735"/>
        <v>2501.</v>
      </c>
      <c r="AL2610" s="29"/>
    </row>
    <row r="2611" spans="1:38" ht="22.5" customHeight="1" x14ac:dyDescent="0.25">
      <c r="A2611" s="143" t="str">
        <f t="shared" si="736"/>
        <v>2502.</v>
      </c>
      <c r="B2611" s="247" t="s">
        <v>1962</v>
      </c>
      <c r="C2611" s="52">
        <v>1975</v>
      </c>
      <c r="D2611" s="220" t="s">
        <v>3015</v>
      </c>
      <c r="E2611" s="143" t="s">
        <v>3016</v>
      </c>
      <c r="F2611" s="52">
        <v>4</v>
      </c>
      <c r="G2611" s="52">
        <v>5</v>
      </c>
      <c r="H2611" s="10">
        <v>3325.9</v>
      </c>
      <c r="I2611" s="145">
        <v>3325.9</v>
      </c>
      <c r="J2611" s="10">
        <v>2272</v>
      </c>
      <c r="K2611" s="63">
        <v>151</v>
      </c>
      <c r="L2611" s="10">
        <f t="shared" si="733"/>
        <v>1167699</v>
      </c>
      <c r="M2611" s="145"/>
      <c r="N2611" s="1"/>
      <c r="O2611" s="145"/>
      <c r="P2611" s="145">
        <f t="shared" si="734"/>
        <v>1167699</v>
      </c>
      <c r="Q2611" s="145">
        <v>1167699</v>
      </c>
      <c r="R2611" s="3"/>
      <c r="S2611" s="145"/>
      <c r="T2611" s="145"/>
      <c r="U2611" s="145"/>
      <c r="V2611" s="145"/>
      <c r="W2611" s="145"/>
      <c r="X2611" s="145"/>
      <c r="Y2611" s="145"/>
      <c r="Z2611" s="145"/>
      <c r="AA2611" s="145"/>
      <c r="AB2611" s="145"/>
      <c r="AC2611" s="145"/>
      <c r="AD2611" s="145"/>
      <c r="AE2611" s="18"/>
      <c r="AF2611" s="35">
        <v>2025</v>
      </c>
      <c r="AG2611" s="255"/>
      <c r="AH2611" s="29">
        <v>2502</v>
      </c>
      <c r="AI2611" s="29" t="s">
        <v>155</v>
      </c>
      <c r="AJ2611" s="29" t="str">
        <f t="shared" si="735"/>
        <v>2502.</v>
      </c>
      <c r="AL2611" s="29"/>
    </row>
    <row r="2612" spans="1:38" ht="23.25" customHeight="1" x14ac:dyDescent="0.25">
      <c r="A2612" s="143" t="str">
        <f t="shared" si="736"/>
        <v>2503.</v>
      </c>
      <c r="B2612" s="86" t="s">
        <v>1963</v>
      </c>
      <c r="C2612" s="52">
        <v>1963</v>
      </c>
      <c r="D2612" s="220" t="s">
        <v>3015</v>
      </c>
      <c r="E2612" s="143" t="s">
        <v>3017</v>
      </c>
      <c r="F2612" s="52">
        <v>5</v>
      </c>
      <c r="G2612" s="52">
        <v>3</v>
      </c>
      <c r="H2612" s="145">
        <v>2698.5</v>
      </c>
      <c r="I2612" s="145">
        <v>2513.8000000000002</v>
      </c>
      <c r="J2612" s="145">
        <v>2513.8000000000002</v>
      </c>
      <c r="K2612" s="3">
        <v>97</v>
      </c>
      <c r="L2612" s="10">
        <f t="shared" si="733"/>
        <v>1700292.23</v>
      </c>
      <c r="M2612" s="145"/>
      <c r="N2612" s="1"/>
      <c r="O2612" s="145"/>
      <c r="P2612" s="145">
        <f t="shared" si="734"/>
        <v>1700292.23</v>
      </c>
      <c r="Q2612" s="145">
        <f>694673.07+1005619.16</f>
        <v>1700292.23</v>
      </c>
      <c r="R2612" s="3"/>
      <c r="S2612" s="145"/>
      <c r="T2612" s="145"/>
      <c r="U2612" s="145"/>
      <c r="V2612" s="145"/>
      <c r="W2612" s="145"/>
      <c r="X2612" s="145"/>
      <c r="Y2612" s="145"/>
      <c r="Z2612" s="145"/>
      <c r="AA2612" s="145"/>
      <c r="AB2612" s="43"/>
      <c r="AC2612" s="43"/>
      <c r="AD2612" s="145"/>
      <c r="AE2612" s="18"/>
      <c r="AF2612" s="35">
        <v>2025</v>
      </c>
      <c r="AG2612" s="255"/>
      <c r="AH2612" s="29">
        <v>2503</v>
      </c>
      <c r="AI2612" s="29" t="s">
        <v>155</v>
      </c>
      <c r="AJ2612" s="29" t="str">
        <f t="shared" si="735"/>
        <v>2503.</v>
      </c>
    </row>
    <row r="2613" spans="1:38" ht="22.5" customHeight="1" x14ac:dyDescent="0.25">
      <c r="A2613" s="143" t="str">
        <f t="shared" si="736"/>
        <v>2504.</v>
      </c>
      <c r="B2613" s="247" t="s">
        <v>1964</v>
      </c>
      <c r="C2613" s="52">
        <v>1975</v>
      </c>
      <c r="D2613" s="220" t="s">
        <v>3015</v>
      </c>
      <c r="E2613" s="143" t="s">
        <v>3016</v>
      </c>
      <c r="F2613" s="52">
        <v>5</v>
      </c>
      <c r="G2613" s="52">
        <v>4</v>
      </c>
      <c r="H2613" s="10">
        <v>3667.4</v>
      </c>
      <c r="I2613" s="145">
        <v>3336.8</v>
      </c>
      <c r="J2613" s="10">
        <v>3336.8</v>
      </c>
      <c r="K2613" s="63">
        <v>178</v>
      </c>
      <c r="L2613" s="10">
        <f t="shared" si="733"/>
        <v>2643060</v>
      </c>
      <c r="M2613" s="145"/>
      <c r="N2613" s="1"/>
      <c r="O2613" s="145"/>
      <c r="P2613" s="145">
        <f t="shared" si="734"/>
        <v>2643060</v>
      </c>
      <c r="Q2613" s="145"/>
      <c r="R2613" s="3"/>
      <c r="S2613" s="145"/>
      <c r="T2613" s="145"/>
      <c r="U2613" s="145"/>
      <c r="V2613" s="145"/>
      <c r="W2613" s="145"/>
      <c r="X2613" s="145">
        <v>1860</v>
      </c>
      <c r="Y2613" s="145">
        <f>X2613*1421</f>
        <v>2643060</v>
      </c>
      <c r="Z2613" s="145"/>
      <c r="AA2613" s="145"/>
      <c r="AB2613" s="145"/>
      <c r="AC2613" s="145"/>
      <c r="AD2613" s="145"/>
      <c r="AE2613" s="18"/>
      <c r="AF2613" s="35">
        <v>2025</v>
      </c>
      <c r="AG2613" s="256"/>
      <c r="AH2613" s="29">
        <v>2504</v>
      </c>
      <c r="AI2613" s="29" t="s">
        <v>155</v>
      </c>
      <c r="AJ2613" s="29" t="str">
        <f t="shared" si="735"/>
        <v>2504.</v>
      </c>
      <c r="AL2613" s="29"/>
    </row>
    <row r="2614" spans="1:38" ht="22.5" customHeight="1" x14ac:dyDescent="0.25">
      <c r="A2614" s="143" t="str">
        <f t="shared" si="736"/>
        <v>2505.</v>
      </c>
      <c r="B2614" s="247" t="s">
        <v>1965</v>
      </c>
      <c r="C2614" s="52">
        <v>1975</v>
      </c>
      <c r="D2614" s="220" t="s">
        <v>3015</v>
      </c>
      <c r="E2614" s="143" t="s">
        <v>3016</v>
      </c>
      <c r="F2614" s="52">
        <v>5</v>
      </c>
      <c r="G2614" s="52">
        <v>6</v>
      </c>
      <c r="H2614" s="10">
        <v>4660.7</v>
      </c>
      <c r="I2614" s="10">
        <v>3181</v>
      </c>
      <c r="J2614" s="10">
        <v>3181</v>
      </c>
      <c r="K2614" s="63">
        <v>231</v>
      </c>
      <c r="L2614" s="10">
        <f t="shared" si="733"/>
        <v>2504444.67</v>
      </c>
      <c r="M2614" s="145"/>
      <c r="N2614" s="1"/>
      <c r="O2614" s="145"/>
      <c r="P2614" s="145">
        <f t="shared" si="734"/>
        <v>2504444.67</v>
      </c>
      <c r="Q2614" s="145">
        <v>2504444.67</v>
      </c>
      <c r="R2614" s="3"/>
      <c r="S2614" s="145"/>
      <c r="T2614" s="145"/>
      <c r="U2614" s="145"/>
      <c r="V2614" s="145"/>
      <c r="W2614" s="145"/>
      <c r="X2614" s="145"/>
      <c r="Y2614" s="145"/>
      <c r="Z2614" s="145"/>
      <c r="AA2614" s="145"/>
      <c r="AB2614" s="145"/>
      <c r="AC2614" s="145"/>
      <c r="AD2614" s="145"/>
      <c r="AE2614" s="18"/>
      <c r="AF2614" s="35">
        <v>2025</v>
      </c>
      <c r="AG2614" s="255"/>
      <c r="AH2614" s="29">
        <v>2505</v>
      </c>
      <c r="AI2614" s="29" t="s">
        <v>155</v>
      </c>
      <c r="AJ2614" s="29" t="str">
        <f t="shared" si="735"/>
        <v>2505.</v>
      </c>
      <c r="AL2614" s="29"/>
    </row>
    <row r="2615" spans="1:38" ht="22.5" customHeight="1" x14ac:dyDescent="0.25">
      <c r="A2615" s="143" t="str">
        <f t="shared" si="736"/>
        <v>2506.</v>
      </c>
      <c r="B2615" s="76" t="s">
        <v>1966</v>
      </c>
      <c r="C2615" s="52">
        <v>1975</v>
      </c>
      <c r="D2615" s="220" t="s">
        <v>3015</v>
      </c>
      <c r="E2615" s="143" t="s">
        <v>3017</v>
      </c>
      <c r="F2615" s="52">
        <v>5</v>
      </c>
      <c r="G2615" s="52">
        <v>4</v>
      </c>
      <c r="H2615" s="145">
        <v>3290.7</v>
      </c>
      <c r="I2615" s="145">
        <v>3124.8</v>
      </c>
      <c r="J2615" s="145">
        <v>3124.8</v>
      </c>
      <c r="K2615" s="3">
        <v>159</v>
      </c>
      <c r="L2615" s="10">
        <f t="shared" si="733"/>
        <v>2266236</v>
      </c>
      <c r="M2615" s="145"/>
      <c r="N2615" s="1"/>
      <c r="O2615" s="145"/>
      <c r="P2615" s="145">
        <f t="shared" si="734"/>
        <v>2266236</v>
      </c>
      <c r="Q2615" s="145">
        <v>2266236</v>
      </c>
      <c r="R2615" s="3"/>
      <c r="S2615" s="145"/>
      <c r="T2615" s="145"/>
      <c r="U2615" s="145"/>
      <c r="V2615" s="145"/>
      <c r="W2615" s="145"/>
      <c r="X2615" s="145"/>
      <c r="Y2615" s="145"/>
      <c r="Z2615" s="145"/>
      <c r="AA2615" s="145"/>
      <c r="AB2615" s="145"/>
      <c r="AC2615" s="145"/>
      <c r="AD2615" s="145"/>
      <c r="AE2615" s="18"/>
      <c r="AF2615" s="35">
        <v>2025</v>
      </c>
      <c r="AG2615" s="256"/>
      <c r="AH2615" s="29">
        <v>2506</v>
      </c>
      <c r="AI2615" s="29" t="s">
        <v>155</v>
      </c>
      <c r="AJ2615" s="29" t="str">
        <f t="shared" si="735"/>
        <v>2506.</v>
      </c>
      <c r="AL2615" s="29"/>
    </row>
    <row r="2616" spans="1:38" ht="22.5" customHeight="1" x14ac:dyDescent="0.25">
      <c r="A2616" s="143" t="str">
        <f t="shared" si="736"/>
        <v>2507.</v>
      </c>
      <c r="B2616" s="73" t="s">
        <v>1967</v>
      </c>
      <c r="C2616" s="52">
        <v>1975</v>
      </c>
      <c r="D2616" s="220" t="s">
        <v>3015</v>
      </c>
      <c r="E2616" s="143" t="s">
        <v>3016</v>
      </c>
      <c r="F2616" s="52">
        <v>5</v>
      </c>
      <c r="G2616" s="52">
        <v>4</v>
      </c>
      <c r="H2616" s="10">
        <v>3635.2</v>
      </c>
      <c r="I2616" s="145">
        <v>3293.2</v>
      </c>
      <c r="J2616" s="10">
        <v>3293.2</v>
      </c>
      <c r="K2616" s="63">
        <v>167</v>
      </c>
      <c r="L2616" s="10">
        <f t="shared" si="733"/>
        <v>1326897.6000000001</v>
      </c>
      <c r="M2616" s="145"/>
      <c r="N2616" s="1"/>
      <c r="O2616" s="145"/>
      <c r="P2616" s="145">
        <f t="shared" si="734"/>
        <v>1326897.6000000001</v>
      </c>
      <c r="Q2616" s="145">
        <v>1326897.6000000001</v>
      </c>
      <c r="R2616" s="3"/>
      <c r="S2616" s="145"/>
      <c r="T2616" s="145"/>
      <c r="U2616" s="145"/>
      <c r="V2616" s="145"/>
      <c r="W2616" s="145"/>
      <c r="X2616" s="145"/>
      <c r="Y2616" s="145"/>
      <c r="Z2616" s="145"/>
      <c r="AA2616" s="145"/>
      <c r="AB2616" s="145"/>
      <c r="AC2616" s="145"/>
      <c r="AD2616" s="145"/>
      <c r="AE2616" s="18"/>
      <c r="AF2616" s="35">
        <v>2025</v>
      </c>
      <c r="AG2616" s="255"/>
      <c r="AH2616" s="29">
        <v>2507</v>
      </c>
      <c r="AI2616" s="29" t="s">
        <v>155</v>
      </c>
      <c r="AJ2616" s="29" t="str">
        <f t="shared" si="735"/>
        <v>2507.</v>
      </c>
      <c r="AL2616" s="29"/>
    </row>
    <row r="2617" spans="1:38" ht="22.5" customHeight="1" x14ac:dyDescent="0.25">
      <c r="A2617" s="143" t="str">
        <f t="shared" si="736"/>
        <v>2508.</v>
      </c>
      <c r="B2617" s="76" t="s">
        <v>1969</v>
      </c>
      <c r="C2617" s="52">
        <v>1978</v>
      </c>
      <c r="D2617" s="220" t="s">
        <v>3015</v>
      </c>
      <c r="E2617" s="143" t="s">
        <v>3016</v>
      </c>
      <c r="F2617" s="52">
        <v>5</v>
      </c>
      <c r="G2617" s="52">
        <v>4</v>
      </c>
      <c r="H2617" s="145">
        <v>3652.5</v>
      </c>
      <c r="I2617" s="145">
        <v>3322.2</v>
      </c>
      <c r="J2617" s="145">
        <v>3322.2</v>
      </c>
      <c r="K2617" s="3">
        <v>148</v>
      </c>
      <c r="L2617" s="10">
        <f t="shared" si="733"/>
        <v>6177593.2000000002</v>
      </c>
      <c r="M2617" s="145"/>
      <c r="N2617" s="1"/>
      <c r="O2617" s="145"/>
      <c r="P2617" s="145">
        <f t="shared" si="734"/>
        <v>6177593.2000000002</v>
      </c>
      <c r="Q2617" s="145">
        <v>6177593.2000000002</v>
      </c>
      <c r="R2617" s="3"/>
      <c r="S2617" s="145"/>
      <c r="T2617" s="145"/>
      <c r="U2617" s="145"/>
      <c r="V2617" s="145"/>
      <c r="W2617" s="145"/>
      <c r="X2617" s="145"/>
      <c r="Y2617" s="145"/>
      <c r="Z2617" s="145"/>
      <c r="AA2617" s="145"/>
      <c r="AB2617" s="145"/>
      <c r="AC2617" s="145"/>
      <c r="AD2617" s="145"/>
      <c r="AE2617" s="18"/>
      <c r="AF2617" s="35">
        <v>2025</v>
      </c>
      <c r="AG2617" s="256"/>
      <c r="AH2617" s="29">
        <v>2508</v>
      </c>
      <c r="AI2617" s="29" t="s">
        <v>155</v>
      </c>
      <c r="AJ2617" s="29" t="str">
        <f t="shared" si="735"/>
        <v>2508.</v>
      </c>
      <c r="AL2617" s="29"/>
    </row>
    <row r="2618" spans="1:38" ht="22.5" customHeight="1" x14ac:dyDescent="0.25">
      <c r="A2618" s="143" t="str">
        <f t="shared" si="736"/>
        <v>2509.</v>
      </c>
      <c r="B2618" s="247" t="s">
        <v>1970</v>
      </c>
      <c r="C2618" s="52">
        <v>1976</v>
      </c>
      <c r="D2618" s="220" t="s">
        <v>3015</v>
      </c>
      <c r="E2618" s="143" t="s">
        <v>3016</v>
      </c>
      <c r="F2618" s="52">
        <v>5</v>
      </c>
      <c r="G2618" s="52">
        <v>6</v>
      </c>
      <c r="H2618" s="10">
        <v>5085.6000000000004</v>
      </c>
      <c r="I2618" s="145">
        <v>4694.2</v>
      </c>
      <c r="J2618" s="10">
        <v>4694.2</v>
      </c>
      <c r="K2618" s="63">
        <v>246</v>
      </c>
      <c r="L2618" s="10">
        <f t="shared" si="733"/>
        <v>3322298</v>
      </c>
      <c r="M2618" s="145"/>
      <c r="N2618" s="1"/>
      <c r="O2618" s="145"/>
      <c r="P2618" s="145">
        <f t="shared" si="734"/>
        <v>3322298</v>
      </c>
      <c r="Q2618" s="145"/>
      <c r="R2618" s="3"/>
      <c r="S2618" s="145"/>
      <c r="T2618" s="145"/>
      <c r="U2618" s="145"/>
      <c r="V2618" s="145"/>
      <c r="W2618" s="145"/>
      <c r="X2618" s="145">
        <v>2338</v>
      </c>
      <c r="Y2618" s="145">
        <f>X2618*1421</f>
        <v>3322298</v>
      </c>
      <c r="Z2618" s="145"/>
      <c r="AA2618" s="145"/>
      <c r="AB2618" s="145"/>
      <c r="AC2618" s="145"/>
      <c r="AD2618" s="145"/>
      <c r="AE2618" s="18"/>
      <c r="AF2618" s="35">
        <v>2025</v>
      </c>
      <c r="AG2618" s="256"/>
      <c r="AH2618" s="29">
        <v>2509</v>
      </c>
      <c r="AI2618" s="29" t="s">
        <v>155</v>
      </c>
      <c r="AJ2618" s="29" t="str">
        <f t="shared" si="735"/>
        <v>2509.</v>
      </c>
      <c r="AL2618" s="29"/>
    </row>
    <row r="2619" spans="1:38" ht="22.5" customHeight="1" x14ac:dyDescent="0.25">
      <c r="A2619" s="143" t="str">
        <f t="shared" si="736"/>
        <v>2510.</v>
      </c>
      <c r="B2619" s="72" t="s">
        <v>1971</v>
      </c>
      <c r="C2619" s="52">
        <v>1976</v>
      </c>
      <c r="D2619" s="220" t="s">
        <v>3015</v>
      </c>
      <c r="E2619" s="143" t="s">
        <v>3017</v>
      </c>
      <c r="F2619" s="52">
        <v>9</v>
      </c>
      <c r="G2619" s="52">
        <v>1</v>
      </c>
      <c r="H2619" s="10">
        <v>1871.4</v>
      </c>
      <c r="I2619" s="10">
        <v>1137</v>
      </c>
      <c r="J2619" s="10">
        <v>1137</v>
      </c>
      <c r="K2619" s="63">
        <v>89</v>
      </c>
      <c r="L2619" s="10">
        <f t="shared" ref="L2619:L2653" si="737">Q2619+S2619+U2619+W2619+Y2619+AA2619+AD2619+AE2619</f>
        <v>4111779.16</v>
      </c>
      <c r="M2619" s="145"/>
      <c r="N2619" s="1"/>
      <c r="O2619" s="145"/>
      <c r="P2619" s="145">
        <f t="shared" ref="P2619:P2653" si="738">L2619</f>
        <v>4111779.16</v>
      </c>
      <c r="Q2619" s="145">
        <v>1005619.16</v>
      </c>
      <c r="R2619" s="3">
        <v>1</v>
      </c>
      <c r="S2619" s="145">
        <f>R2619*3106160</f>
        <v>3106160</v>
      </c>
      <c r="T2619" s="145"/>
      <c r="U2619" s="145"/>
      <c r="V2619" s="145"/>
      <c r="W2619" s="145"/>
      <c r="X2619" s="145"/>
      <c r="Y2619" s="145"/>
      <c r="Z2619" s="145"/>
      <c r="AA2619" s="145"/>
      <c r="AB2619" s="145"/>
      <c r="AC2619" s="145"/>
      <c r="AD2619" s="145"/>
      <c r="AE2619" s="18"/>
      <c r="AF2619" s="35">
        <v>2025</v>
      </c>
      <c r="AG2619" s="255"/>
      <c r="AH2619" s="29">
        <v>2510</v>
      </c>
      <c r="AI2619" s="29" t="s">
        <v>155</v>
      </c>
      <c r="AJ2619" s="29" t="str">
        <f t="shared" si="735"/>
        <v>2510.</v>
      </c>
      <c r="AL2619" s="29"/>
    </row>
    <row r="2620" spans="1:38" ht="23.25" customHeight="1" x14ac:dyDescent="0.25">
      <c r="A2620" s="143" t="str">
        <f t="shared" si="736"/>
        <v>2511.</v>
      </c>
      <c r="B2620" s="86" t="s">
        <v>1972</v>
      </c>
      <c r="C2620" s="52">
        <v>1976</v>
      </c>
      <c r="D2620" s="220" t="s">
        <v>3015</v>
      </c>
      <c r="E2620" s="143" t="s">
        <v>3017</v>
      </c>
      <c r="F2620" s="52">
        <v>12</v>
      </c>
      <c r="G2620" s="52">
        <v>1</v>
      </c>
      <c r="H2620" s="145">
        <v>4456.5</v>
      </c>
      <c r="I2620" s="145">
        <v>3916</v>
      </c>
      <c r="J2620" s="145">
        <v>3697.4</v>
      </c>
      <c r="K2620" s="3">
        <v>162</v>
      </c>
      <c r="L2620" s="10">
        <f t="shared" si="737"/>
        <v>6388694</v>
      </c>
      <c r="M2620" s="145"/>
      <c r="N2620" s="1"/>
      <c r="O2620" s="145"/>
      <c r="P2620" s="145">
        <f t="shared" si="738"/>
        <v>6388694</v>
      </c>
      <c r="Q2620" s="145">
        <f>1198509+5190185</f>
        <v>6388694</v>
      </c>
      <c r="R2620" s="3"/>
      <c r="S2620" s="145"/>
      <c r="T2620" s="145"/>
      <c r="U2620" s="145"/>
      <c r="V2620" s="145"/>
      <c r="W2620" s="145"/>
      <c r="X2620" s="145"/>
      <c r="Y2620" s="145"/>
      <c r="Z2620" s="145"/>
      <c r="AA2620" s="145"/>
      <c r="AB2620" s="43"/>
      <c r="AC2620" s="43"/>
      <c r="AD2620" s="145"/>
      <c r="AE2620" s="18"/>
      <c r="AF2620" s="35">
        <v>2025</v>
      </c>
      <c r="AG2620" s="255"/>
      <c r="AH2620" s="29">
        <v>2511</v>
      </c>
      <c r="AI2620" s="29" t="s">
        <v>155</v>
      </c>
      <c r="AJ2620" s="29" t="str">
        <f t="shared" si="735"/>
        <v>2511.</v>
      </c>
    </row>
    <row r="2621" spans="1:38" ht="22.5" customHeight="1" x14ac:dyDescent="0.25">
      <c r="A2621" s="143" t="str">
        <f t="shared" si="736"/>
        <v>2512.</v>
      </c>
      <c r="B2621" s="247" t="s">
        <v>1973</v>
      </c>
      <c r="C2621" s="52">
        <v>1976</v>
      </c>
      <c r="D2621" s="220" t="s">
        <v>3015</v>
      </c>
      <c r="E2621" s="143" t="s">
        <v>3016</v>
      </c>
      <c r="F2621" s="52">
        <v>5</v>
      </c>
      <c r="G2621" s="52">
        <v>8</v>
      </c>
      <c r="H2621" s="10">
        <v>7322.5</v>
      </c>
      <c r="I2621" s="145">
        <v>6661.8</v>
      </c>
      <c r="J2621" s="10">
        <v>6661.8</v>
      </c>
      <c r="K2621" s="63">
        <v>379</v>
      </c>
      <c r="L2621" s="10">
        <f t="shared" si="737"/>
        <v>5320224</v>
      </c>
      <c r="M2621" s="145"/>
      <c r="N2621" s="1"/>
      <c r="O2621" s="145"/>
      <c r="P2621" s="145">
        <f t="shared" si="738"/>
        <v>5320224</v>
      </c>
      <c r="Q2621" s="145"/>
      <c r="R2621" s="3"/>
      <c r="S2621" s="145"/>
      <c r="T2621" s="145"/>
      <c r="U2621" s="145"/>
      <c r="V2621" s="145"/>
      <c r="W2621" s="145"/>
      <c r="X2621" s="145">
        <v>3744</v>
      </c>
      <c r="Y2621" s="145">
        <f>X2621*1421</f>
        <v>5320224</v>
      </c>
      <c r="Z2621" s="145"/>
      <c r="AA2621" s="145"/>
      <c r="AB2621" s="145"/>
      <c r="AC2621" s="145"/>
      <c r="AD2621" s="145"/>
      <c r="AE2621" s="18"/>
      <c r="AF2621" s="35">
        <v>2025</v>
      </c>
      <c r="AG2621" s="256"/>
      <c r="AH2621" s="29">
        <v>2512</v>
      </c>
      <c r="AI2621" s="29" t="s">
        <v>155</v>
      </c>
      <c r="AJ2621" s="29" t="str">
        <f t="shared" si="735"/>
        <v>2512.</v>
      </c>
      <c r="AL2621" s="29"/>
    </row>
    <row r="2622" spans="1:38" ht="23.25" customHeight="1" x14ac:dyDescent="0.25">
      <c r="A2622" s="143" t="str">
        <f t="shared" si="736"/>
        <v>2513.</v>
      </c>
      <c r="B2622" s="86" t="s">
        <v>1974</v>
      </c>
      <c r="C2622" s="52">
        <v>1976</v>
      </c>
      <c r="D2622" s="220" t="s">
        <v>3015</v>
      </c>
      <c r="E2622" s="143" t="s">
        <v>3016</v>
      </c>
      <c r="F2622" s="52">
        <v>9</v>
      </c>
      <c r="G2622" s="52">
        <v>3</v>
      </c>
      <c r="H2622" s="10">
        <v>5603.1</v>
      </c>
      <c r="I2622" s="10">
        <v>5596.9</v>
      </c>
      <c r="J2622" s="10">
        <v>5535</v>
      </c>
      <c r="K2622" s="63">
        <v>242</v>
      </c>
      <c r="L2622" s="10">
        <f t="shared" si="737"/>
        <v>5822999</v>
      </c>
      <c r="M2622" s="145"/>
      <c r="N2622" s="1"/>
      <c r="O2622" s="145"/>
      <c r="P2622" s="145">
        <f t="shared" si="738"/>
        <v>5822999</v>
      </c>
      <c r="Q2622" s="145">
        <v>5822999</v>
      </c>
      <c r="R2622" s="3"/>
      <c r="S2622" s="145"/>
      <c r="T2622" s="145"/>
      <c r="U2622" s="145"/>
      <c r="V2622" s="145"/>
      <c r="W2622" s="145"/>
      <c r="X2622" s="145"/>
      <c r="Y2622" s="145"/>
      <c r="Z2622" s="145"/>
      <c r="AA2622" s="145"/>
      <c r="AB2622" s="43"/>
      <c r="AC2622" s="43"/>
      <c r="AD2622" s="145"/>
      <c r="AE2622" s="18"/>
      <c r="AF2622" s="35">
        <v>2025</v>
      </c>
      <c r="AG2622" s="255"/>
      <c r="AH2622" s="29">
        <v>2513</v>
      </c>
      <c r="AI2622" s="29" t="s">
        <v>155</v>
      </c>
      <c r="AJ2622" s="29" t="str">
        <f t="shared" si="735"/>
        <v>2513.</v>
      </c>
    </row>
    <row r="2623" spans="1:38" ht="22.5" customHeight="1" x14ac:dyDescent="0.25">
      <c r="A2623" s="143" t="str">
        <f t="shared" si="736"/>
        <v>2514.</v>
      </c>
      <c r="B2623" s="247" t="s">
        <v>1975</v>
      </c>
      <c r="C2623" s="52">
        <v>1976</v>
      </c>
      <c r="D2623" s="220" t="s">
        <v>3015</v>
      </c>
      <c r="E2623" s="143" t="s">
        <v>3017</v>
      </c>
      <c r="F2623" s="52">
        <v>5</v>
      </c>
      <c r="G2623" s="52">
        <v>4</v>
      </c>
      <c r="H2623" s="10">
        <v>2842.7</v>
      </c>
      <c r="I2623" s="145">
        <v>2842.7</v>
      </c>
      <c r="J2623" s="10">
        <v>2842.7</v>
      </c>
      <c r="K2623" s="63">
        <v>122</v>
      </c>
      <c r="L2623" s="10">
        <f t="shared" si="737"/>
        <v>1707655</v>
      </c>
      <c r="M2623" s="145"/>
      <c r="N2623" s="1"/>
      <c r="O2623" s="145"/>
      <c r="P2623" s="145">
        <f t="shared" si="738"/>
        <v>1707655</v>
      </c>
      <c r="Q2623" s="145">
        <v>1707655</v>
      </c>
      <c r="R2623" s="3"/>
      <c r="S2623" s="145"/>
      <c r="T2623" s="145"/>
      <c r="U2623" s="145"/>
      <c r="V2623" s="145"/>
      <c r="W2623" s="145"/>
      <c r="X2623" s="145"/>
      <c r="Y2623" s="145"/>
      <c r="Z2623" s="145"/>
      <c r="AA2623" s="145"/>
      <c r="AB2623" s="145"/>
      <c r="AC2623" s="145"/>
      <c r="AD2623" s="145"/>
      <c r="AE2623" s="18"/>
      <c r="AF2623" s="35">
        <v>2025</v>
      </c>
      <c r="AG2623" s="255"/>
      <c r="AH2623" s="29">
        <v>2514</v>
      </c>
      <c r="AI2623" s="29" t="s">
        <v>155</v>
      </c>
      <c r="AJ2623" s="29" t="str">
        <f t="shared" si="735"/>
        <v>2514.</v>
      </c>
      <c r="AL2623" s="29"/>
    </row>
    <row r="2624" spans="1:38" ht="22.5" customHeight="1" x14ac:dyDescent="0.25">
      <c r="A2624" s="143" t="str">
        <f t="shared" si="736"/>
        <v>2515.</v>
      </c>
      <c r="B2624" s="73" t="s">
        <v>1976</v>
      </c>
      <c r="C2624" s="52">
        <v>1976</v>
      </c>
      <c r="D2624" s="220" t="s">
        <v>3015</v>
      </c>
      <c r="E2624" s="143" t="s">
        <v>3017</v>
      </c>
      <c r="F2624" s="52">
        <v>5</v>
      </c>
      <c r="G2624" s="52">
        <v>6</v>
      </c>
      <c r="H2624" s="10">
        <v>4961.8999999999996</v>
      </c>
      <c r="I2624" s="145">
        <v>4475</v>
      </c>
      <c r="J2624" s="10">
        <v>4475</v>
      </c>
      <c r="K2624" s="63">
        <v>208</v>
      </c>
      <c r="L2624" s="10">
        <f t="shared" si="737"/>
        <v>7866157</v>
      </c>
      <c r="M2624" s="145"/>
      <c r="N2624" s="1"/>
      <c r="O2624" s="145"/>
      <c r="P2624" s="145">
        <f t="shared" si="738"/>
        <v>7866157</v>
      </c>
      <c r="Q2624" s="145">
        <v>7866157</v>
      </c>
      <c r="R2624" s="3"/>
      <c r="S2624" s="145"/>
      <c r="T2624" s="145"/>
      <c r="U2624" s="145"/>
      <c r="V2624" s="145"/>
      <c r="W2624" s="145"/>
      <c r="X2624" s="145"/>
      <c r="Y2624" s="145"/>
      <c r="Z2624" s="145"/>
      <c r="AA2624" s="145"/>
      <c r="AB2624" s="145"/>
      <c r="AC2624" s="145"/>
      <c r="AD2624" s="145"/>
      <c r="AE2624" s="18"/>
      <c r="AF2624" s="35">
        <v>2025</v>
      </c>
      <c r="AG2624" s="255"/>
      <c r="AH2624" s="29">
        <v>2515</v>
      </c>
      <c r="AI2624" s="29" t="s">
        <v>155</v>
      </c>
      <c r="AJ2624" s="29" t="str">
        <f t="shared" si="735"/>
        <v>2515.</v>
      </c>
      <c r="AL2624" s="29"/>
    </row>
    <row r="2625" spans="1:38" ht="23.25" customHeight="1" x14ac:dyDescent="0.25">
      <c r="A2625" s="143" t="str">
        <f t="shared" si="736"/>
        <v>2516.</v>
      </c>
      <c r="B2625" s="86" t="s">
        <v>1977</v>
      </c>
      <c r="C2625" s="52">
        <v>1976</v>
      </c>
      <c r="D2625" s="220" t="s">
        <v>3015</v>
      </c>
      <c r="E2625" s="143" t="s">
        <v>3016</v>
      </c>
      <c r="F2625" s="52">
        <v>5</v>
      </c>
      <c r="G2625" s="52">
        <v>6</v>
      </c>
      <c r="H2625" s="10">
        <v>5195.3999999999996</v>
      </c>
      <c r="I2625" s="10">
        <v>4712</v>
      </c>
      <c r="J2625" s="10">
        <v>4712</v>
      </c>
      <c r="K2625" s="63">
        <v>265</v>
      </c>
      <c r="L2625" s="10">
        <f t="shared" si="737"/>
        <v>11557606</v>
      </c>
      <c r="M2625" s="145"/>
      <c r="N2625" s="1"/>
      <c r="O2625" s="145"/>
      <c r="P2625" s="145">
        <f t="shared" si="738"/>
        <v>11557606</v>
      </c>
      <c r="Q2625" s="145">
        <v>11557606</v>
      </c>
      <c r="R2625" s="3"/>
      <c r="S2625" s="145"/>
      <c r="T2625" s="145"/>
      <c r="U2625" s="145"/>
      <c r="V2625" s="145"/>
      <c r="W2625" s="145"/>
      <c r="X2625" s="145"/>
      <c r="Y2625" s="145"/>
      <c r="Z2625" s="145"/>
      <c r="AA2625" s="145"/>
      <c r="AB2625" s="43"/>
      <c r="AC2625" s="43"/>
      <c r="AD2625" s="145"/>
      <c r="AE2625" s="18"/>
      <c r="AF2625" s="35">
        <v>2025</v>
      </c>
      <c r="AG2625" s="255"/>
      <c r="AH2625" s="29">
        <v>2516</v>
      </c>
      <c r="AI2625" s="29" t="s">
        <v>155</v>
      </c>
      <c r="AJ2625" s="29" t="str">
        <f t="shared" si="735"/>
        <v>2516.</v>
      </c>
    </row>
    <row r="2626" spans="1:38" ht="22.5" customHeight="1" x14ac:dyDescent="0.25">
      <c r="A2626" s="143" t="str">
        <f t="shared" si="736"/>
        <v>2517.</v>
      </c>
      <c r="B2626" s="247" t="s">
        <v>1978</v>
      </c>
      <c r="C2626" s="52">
        <v>1976</v>
      </c>
      <c r="D2626" s="220" t="s">
        <v>3015</v>
      </c>
      <c r="E2626" s="143" t="s">
        <v>3017</v>
      </c>
      <c r="F2626" s="52">
        <v>5</v>
      </c>
      <c r="G2626" s="52">
        <v>4</v>
      </c>
      <c r="H2626" s="145">
        <v>3777.8</v>
      </c>
      <c r="I2626" s="145">
        <v>2636.2</v>
      </c>
      <c r="J2626" s="145">
        <v>2636.2</v>
      </c>
      <c r="K2626" s="3">
        <v>127</v>
      </c>
      <c r="L2626" s="10">
        <f t="shared" si="737"/>
        <v>905814</v>
      </c>
      <c r="M2626" s="145"/>
      <c r="N2626" s="1"/>
      <c r="O2626" s="145"/>
      <c r="P2626" s="145">
        <f t="shared" si="738"/>
        <v>905814</v>
      </c>
      <c r="Q2626" s="145">
        <v>905814</v>
      </c>
      <c r="R2626" s="3"/>
      <c r="S2626" s="145"/>
      <c r="T2626" s="145"/>
      <c r="U2626" s="145"/>
      <c r="V2626" s="145"/>
      <c r="W2626" s="145"/>
      <c r="X2626" s="145"/>
      <c r="Y2626" s="145"/>
      <c r="Z2626" s="145"/>
      <c r="AA2626" s="145"/>
      <c r="AB2626" s="145"/>
      <c r="AC2626" s="145"/>
      <c r="AD2626" s="145"/>
      <c r="AE2626" s="18"/>
      <c r="AF2626" s="35">
        <v>2025</v>
      </c>
      <c r="AG2626" s="255"/>
      <c r="AH2626" s="29">
        <v>2517</v>
      </c>
      <c r="AI2626" s="29" t="s">
        <v>155</v>
      </c>
      <c r="AJ2626" s="29" t="str">
        <f t="shared" si="735"/>
        <v>2517.</v>
      </c>
      <c r="AL2626" s="29"/>
    </row>
    <row r="2627" spans="1:38" ht="22.5" customHeight="1" x14ac:dyDescent="0.25">
      <c r="A2627" s="143" t="str">
        <f t="shared" si="736"/>
        <v>2518.</v>
      </c>
      <c r="B2627" s="76" t="s">
        <v>1979</v>
      </c>
      <c r="C2627" s="52">
        <v>1977</v>
      </c>
      <c r="D2627" s="220" t="s">
        <v>3015</v>
      </c>
      <c r="E2627" s="143" t="s">
        <v>3017</v>
      </c>
      <c r="F2627" s="52">
        <v>5</v>
      </c>
      <c r="G2627" s="52">
        <v>4</v>
      </c>
      <c r="H2627" s="145">
        <v>3275.62</v>
      </c>
      <c r="I2627" s="145">
        <v>3021.4</v>
      </c>
      <c r="J2627" s="145">
        <v>3021.4</v>
      </c>
      <c r="K2627" s="3">
        <v>161</v>
      </c>
      <c r="L2627" s="10">
        <f t="shared" si="737"/>
        <v>1332528</v>
      </c>
      <c r="M2627" s="145"/>
      <c r="N2627" s="1"/>
      <c r="O2627" s="145"/>
      <c r="P2627" s="145">
        <f t="shared" si="738"/>
        <v>1332528</v>
      </c>
      <c r="Q2627" s="145">
        <v>1332528</v>
      </c>
      <c r="R2627" s="3"/>
      <c r="S2627" s="145"/>
      <c r="T2627" s="145"/>
      <c r="U2627" s="145"/>
      <c r="V2627" s="145"/>
      <c r="W2627" s="145"/>
      <c r="X2627" s="145"/>
      <c r="Y2627" s="145"/>
      <c r="Z2627" s="145"/>
      <c r="AA2627" s="145"/>
      <c r="AB2627" s="145"/>
      <c r="AC2627" s="145"/>
      <c r="AD2627" s="145"/>
      <c r="AE2627" s="18"/>
      <c r="AF2627" s="35">
        <v>2025</v>
      </c>
      <c r="AG2627" s="256"/>
      <c r="AH2627" s="29">
        <v>2518</v>
      </c>
      <c r="AI2627" s="29" t="s">
        <v>155</v>
      </c>
      <c r="AJ2627" s="29" t="str">
        <f t="shared" si="735"/>
        <v>2518.</v>
      </c>
      <c r="AL2627" s="29"/>
    </row>
    <row r="2628" spans="1:38" ht="22.5" customHeight="1" x14ac:dyDescent="0.25">
      <c r="A2628" s="143" t="str">
        <f t="shared" si="736"/>
        <v>2519.</v>
      </c>
      <c r="B2628" s="76" t="s">
        <v>1980</v>
      </c>
      <c r="C2628" s="52">
        <v>1977</v>
      </c>
      <c r="D2628" s="220" t="s">
        <v>3015</v>
      </c>
      <c r="E2628" s="143" t="s">
        <v>3018</v>
      </c>
      <c r="F2628" s="52">
        <v>2</v>
      </c>
      <c r="G2628" s="52">
        <v>1</v>
      </c>
      <c r="H2628" s="145">
        <v>449.5</v>
      </c>
      <c r="I2628" s="145">
        <v>410.7</v>
      </c>
      <c r="J2628" s="145">
        <v>410.7</v>
      </c>
      <c r="K2628" s="3">
        <v>12</v>
      </c>
      <c r="L2628" s="10">
        <f t="shared" si="737"/>
        <v>166866.96</v>
      </c>
      <c r="M2628" s="145"/>
      <c r="N2628" s="1"/>
      <c r="O2628" s="145"/>
      <c r="P2628" s="145">
        <f t="shared" si="738"/>
        <v>166866.96</v>
      </c>
      <c r="Q2628" s="145">
        <v>166866.96</v>
      </c>
      <c r="R2628" s="3"/>
      <c r="S2628" s="145"/>
      <c r="T2628" s="145"/>
      <c r="U2628" s="145"/>
      <c r="V2628" s="145"/>
      <c r="W2628" s="145"/>
      <c r="X2628" s="145"/>
      <c r="Y2628" s="145"/>
      <c r="Z2628" s="145"/>
      <c r="AA2628" s="145"/>
      <c r="AB2628" s="145"/>
      <c r="AC2628" s="145"/>
      <c r="AD2628" s="145"/>
      <c r="AE2628" s="18"/>
      <c r="AF2628" s="35">
        <v>2025</v>
      </c>
      <c r="AG2628" s="256"/>
      <c r="AH2628" s="29">
        <v>2519</v>
      </c>
      <c r="AI2628" s="29" t="s">
        <v>155</v>
      </c>
      <c r="AJ2628" s="29" t="str">
        <f t="shared" si="735"/>
        <v>2519.</v>
      </c>
      <c r="AL2628" s="29"/>
    </row>
    <row r="2629" spans="1:38" ht="22.5" customHeight="1" x14ac:dyDescent="0.25">
      <c r="A2629" s="143" t="str">
        <f t="shared" si="736"/>
        <v>2520.</v>
      </c>
      <c r="B2629" s="76" t="s">
        <v>1981</v>
      </c>
      <c r="C2629" s="52">
        <v>1977</v>
      </c>
      <c r="D2629" s="220" t="s">
        <v>3015</v>
      </c>
      <c r="E2629" s="143" t="s">
        <v>3017</v>
      </c>
      <c r="F2629" s="52">
        <v>9</v>
      </c>
      <c r="G2629" s="52">
        <v>1</v>
      </c>
      <c r="H2629" s="145">
        <v>2251</v>
      </c>
      <c r="I2629" s="145">
        <v>1929.4</v>
      </c>
      <c r="J2629" s="145">
        <v>1929.4</v>
      </c>
      <c r="K2629" s="3">
        <v>93</v>
      </c>
      <c r="L2629" s="10">
        <f t="shared" si="737"/>
        <v>3746678.6</v>
      </c>
      <c r="M2629" s="145"/>
      <c r="N2629" s="1"/>
      <c r="O2629" s="145"/>
      <c r="P2629" s="145">
        <f t="shared" si="738"/>
        <v>3746678.6</v>
      </c>
      <c r="Q2629" s="145">
        <v>3746678.6</v>
      </c>
      <c r="R2629" s="3"/>
      <c r="S2629" s="145"/>
      <c r="T2629" s="145"/>
      <c r="U2629" s="145"/>
      <c r="V2629" s="145"/>
      <c r="W2629" s="145"/>
      <c r="X2629" s="145"/>
      <c r="Y2629" s="145"/>
      <c r="Z2629" s="145"/>
      <c r="AA2629" s="145"/>
      <c r="AB2629" s="145"/>
      <c r="AC2629" s="145"/>
      <c r="AD2629" s="145"/>
      <c r="AE2629" s="18"/>
      <c r="AF2629" s="35">
        <v>2025</v>
      </c>
      <c r="AG2629" s="256"/>
      <c r="AH2629" s="29">
        <v>2520</v>
      </c>
      <c r="AI2629" s="29" t="s">
        <v>155</v>
      </c>
      <c r="AJ2629" s="29" t="str">
        <f t="shared" si="735"/>
        <v>2520.</v>
      </c>
      <c r="AL2629" s="29"/>
    </row>
    <row r="2630" spans="1:38" ht="22.5" customHeight="1" x14ac:dyDescent="0.25">
      <c r="A2630" s="143" t="str">
        <f t="shared" si="736"/>
        <v>2521.</v>
      </c>
      <c r="B2630" s="73" t="s">
        <v>1983</v>
      </c>
      <c r="C2630" s="52">
        <v>1977</v>
      </c>
      <c r="D2630" s="220" t="s">
        <v>3015</v>
      </c>
      <c r="E2630" s="143" t="s">
        <v>3016</v>
      </c>
      <c r="F2630" s="52">
        <v>5</v>
      </c>
      <c r="G2630" s="52">
        <v>8</v>
      </c>
      <c r="H2630" s="10">
        <v>6758.2</v>
      </c>
      <c r="I2630" s="145">
        <v>6100.3</v>
      </c>
      <c r="J2630" s="10">
        <v>6100.3</v>
      </c>
      <c r="K2630" s="63">
        <v>259</v>
      </c>
      <c r="L2630" s="10">
        <f t="shared" si="737"/>
        <v>5393008</v>
      </c>
      <c r="M2630" s="145"/>
      <c r="N2630" s="1"/>
      <c r="O2630" s="145"/>
      <c r="P2630" s="145">
        <f t="shared" si="738"/>
        <v>5393008</v>
      </c>
      <c r="Q2630" s="145">
        <v>5393008</v>
      </c>
      <c r="R2630" s="3"/>
      <c r="S2630" s="145"/>
      <c r="T2630" s="145"/>
      <c r="U2630" s="145"/>
      <c r="V2630" s="145"/>
      <c r="W2630" s="145"/>
      <c r="X2630" s="145"/>
      <c r="Y2630" s="145"/>
      <c r="Z2630" s="145"/>
      <c r="AA2630" s="145"/>
      <c r="AB2630" s="145"/>
      <c r="AC2630" s="145"/>
      <c r="AD2630" s="145"/>
      <c r="AE2630" s="18"/>
      <c r="AF2630" s="35">
        <v>2025</v>
      </c>
      <c r="AG2630" s="255"/>
      <c r="AH2630" s="29">
        <v>2521</v>
      </c>
      <c r="AI2630" s="29" t="s">
        <v>155</v>
      </c>
      <c r="AJ2630" s="29" t="str">
        <f t="shared" si="735"/>
        <v>2521.</v>
      </c>
      <c r="AL2630" s="29"/>
    </row>
    <row r="2631" spans="1:38" ht="21" customHeight="1" x14ac:dyDescent="0.25">
      <c r="A2631" s="143" t="str">
        <f t="shared" si="736"/>
        <v>2522.</v>
      </c>
      <c r="B2631" s="247" t="s">
        <v>1984</v>
      </c>
      <c r="C2631" s="52">
        <v>1977</v>
      </c>
      <c r="D2631" s="220" t="s">
        <v>3015</v>
      </c>
      <c r="E2631" s="143" t="s">
        <v>3017</v>
      </c>
      <c r="F2631" s="52">
        <v>5</v>
      </c>
      <c r="G2631" s="52">
        <v>2</v>
      </c>
      <c r="H2631" s="10">
        <v>3456.4</v>
      </c>
      <c r="I2631" s="10">
        <v>3157.5</v>
      </c>
      <c r="J2631" s="10">
        <v>3101.1</v>
      </c>
      <c r="K2631" s="63">
        <v>141</v>
      </c>
      <c r="L2631" s="10">
        <f t="shared" si="737"/>
        <v>7854260</v>
      </c>
      <c r="M2631" s="145"/>
      <c r="N2631" s="1"/>
      <c r="O2631" s="145"/>
      <c r="P2631" s="145">
        <f t="shared" si="738"/>
        <v>7854260</v>
      </c>
      <c r="Q2631" s="145"/>
      <c r="R2631" s="3"/>
      <c r="S2631" s="145"/>
      <c r="T2631" s="145"/>
      <c r="U2631" s="145"/>
      <c r="V2631" s="145"/>
      <c r="W2631" s="145"/>
      <c r="X2631" s="145">
        <v>2495</v>
      </c>
      <c r="Y2631" s="145">
        <f>X2631*3148</f>
        <v>7854260</v>
      </c>
      <c r="Z2631" s="145"/>
      <c r="AA2631" s="145"/>
      <c r="AB2631" s="145"/>
      <c r="AC2631" s="145"/>
      <c r="AD2631" s="145"/>
      <c r="AE2631" s="18"/>
      <c r="AF2631" s="35">
        <v>2025</v>
      </c>
      <c r="AG2631" s="256"/>
      <c r="AH2631" s="29">
        <v>2522</v>
      </c>
      <c r="AI2631" s="29" t="s">
        <v>155</v>
      </c>
      <c r="AJ2631" s="29" t="str">
        <f t="shared" si="735"/>
        <v>2522.</v>
      </c>
      <c r="AL2631" s="29"/>
    </row>
    <row r="2632" spans="1:38" ht="22.5" customHeight="1" x14ac:dyDescent="0.25">
      <c r="A2632" s="143" t="str">
        <f t="shared" si="736"/>
        <v>2523.</v>
      </c>
      <c r="B2632" s="76" t="s">
        <v>1987</v>
      </c>
      <c r="C2632" s="52">
        <v>1978</v>
      </c>
      <c r="D2632" s="220" t="s">
        <v>3015</v>
      </c>
      <c r="E2632" s="143" t="s">
        <v>3017</v>
      </c>
      <c r="F2632" s="52">
        <v>9</v>
      </c>
      <c r="G2632" s="52">
        <v>1</v>
      </c>
      <c r="H2632" s="145">
        <v>2241.1999999999998</v>
      </c>
      <c r="I2632" s="145">
        <v>1919.6</v>
      </c>
      <c r="J2632" s="145">
        <v>1919.6</v>
      </c>
      <c r="K2632" s="3">
        <v>84</v>
      </c>
      <c r="L2632" s="10">
        <f t="shared" si="737"/>
        <v>3746678.6</v>
      </c>
      <c r="M2632" s="145"/>
      <c r="N2632" s="1"/>
      <c r="O2632" s="145"/>
      <c r="P2632" s="145">
        <f t="shared" si="738"/>
        <v>3746678.6</v>
      </c>
      <c r="Q2632" s="145">
        <v>3746678.6</v>
      </c>
      <c r="R2632" s="3"/>
      <c r="S2632" s="145"/>
      <c r="T2632" s="145"/>
      <c r="U2632" s="145"/>
      <c r="V2632" s="145"/>
      <c r="W2632" s="145"/>
      <c r="X2632" s="145"/>
      <c r="Y2632" s="145"/>
      <c r="Z2632" s="145"/>
      <c r="AA2632" s="145"/>
      <c r="AB2632" s="145"/>
      <c r="AC2632" s="145"/>
      <c r="AD2632" s="145"/>
      <c r="AE2632" s="18"/>
      <c r="AF2632" s="35">
        <v>2025</v>
      </c>
      <c r="AG2632" s="256"/>
      <c r="AH2632" s="29">
        <v>2523</v>
      </c>
      <c r="AI2632" s="29" t="s">
        <v>155</v>
      </c>
      <c r="AJ2632" s="29" t="str">
        <f t="shared" si="735"/>
        <v>2523.</v>
      </c>
      <c r="AL2632" s="29"/>
    </row>
    <row r="2633" spans="1:38" ht="21" customHeight="1" x14ac:dyDescent="0.25">
      <c r="A2633" s="143" t="str">
        <f t="shared" si="736"/>
        <v>2524.</v>
      </c>
      <c r="B2633" s="76" t="s">
        <v>1988</v>
      </c>
      <c r="C2633" s="52">
        <v>1978</v>
      </c>
      <c r="D2633" s="220" t="s">
        <v>3015</v>
      </c>
      <c r="E2633" s="143" t="s">
        <v>3016</v>
      </c>
      <c r="F2633" s="52">
        <v>5</v>
      </c>
      <c r="G2633" s="52">
        <v>2</v>
      </c>
      <c r="H2633" s="145">
        <v>2170.1</v>
      </c>
      <c r="I2633" s="145">
        <v>2170.1</v>
      </c>
      <c r="J2633" s="145">
        <v>2170.1</v>
      </c>
      <c r="K2633" s="3">
        <v>102</v>
      </c>
      <c r="L2633" s="10">
        <f t="shared" si="737"/>
        <v>3939170</v>
      </c>
      <c r="M2633" s="145"/>
      <c r="N2633" s="1"/>
      <c r="O2633" s="145"/>
      <c r="P2633" s="145">
        <f t="shared" si="738"/>
        <v>3939170</v>
      </c>
      <c r="Q2633" s="145">
        <v>3939170</v>
      </c>
      <c r="R2633" s="3"/>
      <c r="S2633" s="145"/>
      <c r="T2633" s="145"/>
      <c r="U2633" s="145"/>
      <c r="V2633" s="145"/>
      <c r="W2633" s="145"/>
      <c r="X2633" s="145"/>
      <c r="Y2633" s="145"/>
      <c r="Z2633" s="145"/>
      <c r="AA2633" s="145"/>
      <c r="AB2633" s="145"/>
      <c r="AC2633" s="145"/>
      <c r="AD2633" s="145"/>
      <c r="AE2633" s="18"/>
      <c r="AF2633" s="35">
        <v>2025</v>
      </c>
      <c r="AG2633" s="256"/>
      <c r="AH2633" s="29">
        <v>2524</v>
      </c>
      <c r="AI2633" s="29" t="s">
        <v>155</v>
      </c>
      <c r="AJ2633" s="29" t="str">
        <f t="shared" si="735"/>
        <v>2524.</v>
      </c>
      <c r="AL2633" s="29"/>
    </row>
    <row r="2634" spans="1:38" ht="22.5" customHeight="1" x14ac:dyDescent="0.25">
      <c r="A2634" s="143" t="str">
        <f t="shared" si="736"/>
        <v>2525.</v>
      </c>
      <c r="B2634" s="76" t="s">
        <v>1989</v>
      </c>
      <c r="C2634" s="52">
        <v>1978</v>
      </c>
      <c r="D2634" s="220" t="s">
        <v>3015</v>
      </c>
      <c r="E2634" s="143" t="s">
        <v>3016</v>
      </c>
      <c r="F2634" s="52">
        <v>5</v>
      </c>
      <c r="G2634" s="52">
        <v>4</v>
      </c>
      <c r="H2634" s="145">
        <v>3722.7</v>
      </c>
      <c r="I2634" s="145">
        <v>3418.4</v>
      </c>
      <c r="J2634" s="145">
        <v>3360</v>
      </c>
      <c r="K2634" s="3">
        <v>158</v>
      </c>
      <c r="L2634" s="10">
        <f t="shared" si="737"/>
        <v>5587936</v>
      </c>
      <c r="M2634" s="145"/>
      <c r="N2634" s="1"/>
      <c r="O2634" s="145"/>
      <c r="P2634" s="145">
        <f t="shared" si="738"/>
        <v>5587936</v>
      </c>
      <c r="Q2634" s="145">
        <v>5587936</v>
      </c>
      <c r="R2634" s="3"/>
      <c r="S2634" s="145"/>
      <c r="T2634" s="145"/>
      <c r="U2634" s="145"/>
      <c r="V2634" s="145"/>
      <c r="W2634" s="145"/>
      <c r="X2634" s="145"/>
      <c r="Y2634" s="145"/>
      <c r="Z2634" s="145"/>
      <c r="AA2634" s="145"/>
      <c r="AB2634" s="145"/>
      <c r="AC2634" s="145"/>
      <c r="AD2634" s="145"/>
      <c r="AE2634" s="18"/>
      <c r="AF2634" s="35">
        <v>2025</v>
      </c>
      <c r="AG2634" s="256"/>
      <c r="AH2634" s="29">
        <v>2525</v>
      </c>
      <c r="AI2634" s="29" t="s">
        <v>155</v>
      </c>
      <c r="AJ2634" s="29" t="str">
        <f t="shared" si="735"/>
        <v>2525.</v>
      </c>
      <c r="AL2634" s="29"/>
    </row>
    <row r="2635" spans="1:38" ht="22.5" customHeight="1" x14ac:dyDescent="0.25">
      <c r="A2635" s="143" t="str">
        <f t="shared" si="736"/>
        <v>2526.</v>
      </c>
      <c r="B2635" s="247" t="s">
        <v>1990</v>
      </c>
      <c r="C2635" s="52">
        <v>1978</v>
      </c>
      <c r="D2635" s="220" t="s">
        <v>3015</v>
      </c>
      <c r="E2635" s="143" t="s">
        <v>3017</v>
      </c>
      <c r="F2635" s="52">
        <v>5</v>
      </c>
      <c r="G2635" s="52">
        <v>7</v>
      </c>
      <c r="H2635" s="10">
        <v>4936.5</v>
      </c>
      <c r="I2635" s="145">
        <v>3002.9</v>
      </c>
      <c r="J2635" s="10">
        <v>3002.9</v>
      </c>
      <c r="K2635" s="63">
        <v>223</v>
      </c>
      <c r="L2635" s="10">
        <f t="shared" si="737"/>
        <v>4883757.8899999997</v>
      </c>
      <c r="M2635" s="145"/>
      <c r="N2635" s="1"/>
      <c r="O2635" s="145"/>
      <c r="P2635" s="145">
        <f t="shared" si="738"/>
        <v>4883757.8899999997</v>
      </c>
      <c r="Q2635" s="145"/>
      <c r="R2635" s="3"/>
      <c r="S2635" s="145"/>
      <c r="T2635" s="145">
        <v>1376.87</v>
      </c>
      <c r="U2635" s="145">
        <f>T2635*3547</f>
        <v>4883757.8899999997</v>
      </c>
      <c r="V2635" s="145"/>
      <c r="W2635" s="145"/>
      <c r="X2635" s="145"/>
      <c r="Y2635" s="145"/>
      <c r="Z2635" s="145"/>
      <c r="AA2635" s="145"/>
      <c r="AB2635" s="145"/>
      <c r="AC2635" s="145"/>
      <c r="AD2635" s="145"/>
      <c r="AE2635" s="18"/>
      <c r="AF2635" s="35">
        <v>2025</v>
      </c>
      <c r="AG2635" s="259"/>
      <c r="AH2635" s="29">
        <v>2526</v>
      </c>
      <c r="AI2635" s="29" t="s">
        <v>155</v>
      </c>
      <c r="AJ2635" s="29" t="str">
        <f t="shared" si="735"/>
        <v>2526.</v>
      </c>
      <c r="AL2635" s="29"/>
    </row>
    <row r="2636" spans="1:38" ht="22.5" customHeight="1" x14ac:dyDescent="0.25">
      <c r="A2636" s="143" t="str">
        <f t="shared" si="736"/>
        <v>2527.</v>
      </c>
      <c r="B2636" s="76" t="s">
        <v>1991</v>
      </c>
      <c r="C2636" s="52">
        <v>1978</v>
      </c>
      <c r="D2636" s="220" t="s">
        <v>3015</v>
      </c>
      <c r="E2636" s="143" t="s">
        <v>3017</v>
      </c>
      <c r="F2636" s="52">
        <v>5</v>
      </c>
      <c r="G2636" s="52">
        <v>9</v>
      </c>
      <c r="H2636" s="145">
        <v>6766.37</v>
      </c>
      <c r="I2636" s="145">
        <v>6166.9</v>
      </c>
      <c r="J2636" s="145">
        <v>6166.9</v>
      </c>
      <c r="K2636" s="3">
        <v>262</v>
      </c>
      <c r="L2636" s="10">
        <f t="shared" si="737"/>
        <v>1653880.7999999998</v>
      </c>
      <c r="M2636" s="145"/>
      <c r="N2636" s="1"/>
      <c r="O2636" s="145"/>
      <c r="P2636" s="145">
        <f t="shared" si="738"/>
        <v>1653880.7999999998</v>
      </c>
      <c r="Q2636" s="145">
        <v>1653880.7999999998</v>
      </c>
      <c r="R2636" s="3"/>
      <c r="S2636" s="145"/>
      <c r="T2636" s="145"/>
      <c r="U2636" s="145"/>
      <c r="V2636" s="145"/>
      <c r="W2636" s="145"/>
      <c r="X2636" s="145"/>
      <c r="Y2636" s="145"/>
      <c r="Z2636" s="145"/>
      <c r="AA2636" s="145"/>
      <c r="AB2636" s="145"/>
      <c r="AC2636" s="145"/>
      <c r="AD2636" s="145"/>
      <c r="AE2636" s="18"/>
      <c r="AF2636" s="35">
        <v>2025</v>
      </c>
      <c r="AG2636" s="256"/>
      <c r="AH2636" s="29">
        <v>2527</v>
      </c>
      <c r="AI2636" s="29" t="s">
        <v>155</v>
      </c>
      <c r="AJ2636" s="29" t="str">
        <f t="shared" si="735"/>
        <v>2527.</v>
      </c>
      <c r="AL2636" s="29"/>
    </row>
    <row r="2637" spans="1:38" ht="22.5" customHeight="1" x14ac:dyDescent="0.25">
      <c r="A2637" s="143" t="str">
        <f t="shared" si="736"/>
        <v>2528.</v>
      </c>
      <c r="B2637" s="247" t="s">
        <v>1992</v>
      </c>
      <c r="C2637" s="52">
        <v>1978</v>
      </c>
      <c r="D2637" s="220" t="s">
        <v>3015</v>
      </c>
      <c r="E2637" s="143" t="s">
        <v>3017</v>
      </c>
      <c r="F2637" s="52">
        <v>5</v>
      </c>
      <c r="G2637" s="52">
        <v>6</v>
      </c>
      <c r="H2637" s="145">
        <v>2996.9</v>
      </c>
      <c r="I2637" s="145">
        <v>2647.1</v>
      </c>
      <c r="J2637" s="145">
        <v>2647.1</v>
      </c>
      <c r="K2637" s="3">
        <v>197</v>
      </c>
      <c r="L2637" s="10">
        <f t="shared" si="737"/>
        <v>905814</v>
      </c>
      <c r="M2637" s="145"/>
      <c r="N2637" s="1"/>
      <c r="O2637" s="145"/>
      <c r="P2637" s="145">
        <f t="shared" si="738"/>
        <v>905814</v>
      </c>
      <c r="Q2637" s="145">
        <v>905814</v>
      </c>
      <c r="R2637" s="3"/>
      <c r="S2637" s="145"/>
      <c r="T2637" s="145"/>
      <c r="U2637" s="145"/>
      <c r="V2637" s="145"/>
      <c r="W2637" s="145"/>
      <c r="X2637" s="145"/>
      <c r="Y2637" s="145"/>
      <c r="Z2637" s="145"/>
      <c r="AA2637" s="145"/>
      <c r="AB2637" s="145"/>
      <c r="AC2637" s="145"/>
      <c r="AD2637" s="145"/>
      <c r="AE2637" s="18"/>
      <c r="AF2637" s="35">
        <v>2025</v>
      </c>
      <c r="AG2637" s="255"/>
      <c r="AH2637" s="29">
        <v>2528</v>
      </c>
      <c r="AI2637" s="29" t="s">
        <v>155</v>
      </c>
      <c r="AJ2637" s="29" t="str">
        <f t="shared" si="735"/>
        <v>2528.</v>
      </c>
      <c r="AL2637" s="29"/>
    </row>
    <row r="2638" spans="1:38" ht="22.5" customHeight="1" x14ac:dyDescent="0.25">
      <c r="A2638" s="143" t="str">
        <f t="shared" si="736"/>
        <v>2529.</v>
      </c>
      <c r="B2638" s="247" t="s">
        <v>1993</v>
      </c>
      <c r="C2638" s="52">
        <v>1979</v>
      </c>
      <c r="D2638" s="220" t="s">
        <v>3015</v>
      </c>
      <c r="E2638" s="143" t="s">
        <v>3017</v>
      </c>
      <c r="F2638" s="52">
        <v>5</v>
      </c>
      <c r="G2638" s="52">
        <v>9</v>
      </c>
      <c r="H2638" s="10">
        <v>6804.8</v>
      </c>
      <c r="I2638" s="145">
        <v>6043.6</v>
      </c>
      <c r="J2638" s="10">
        <v>6043.6</v>
      </c>
      <c r="K2638" s="63">
        <v>292</v>
      </c>
      <c r="L2638" s="10">
        <f t="shared" si="737"/>
        <v>10973228.1</v>
      </c>
      <c r="M2638" s="145"/>
      <c r="N2638" s="1"/>
      <c r="O2638" s="145"/>
      <c r="P2638" s="145">
        <f t="shared" si="738"/>
        <v>10973228.1</v>
      </c>
      <c r="Q2638" s="145">
        <v>10973228.1</v>
      </c>
      <c r="R2638" s="3"/>
      <c r="S2638" s="145"/>
      <c r="T2638" s="145"/>
      <c r="U2638" s="145"/>
      <c r="V2638" s="145"/>
      <c r="W2638" s="145"/>
      <c r="X2638" s="145"/>
      <c r="Y2638" s="145"/>
      <c r="Z2638" s="145"/>
      <c r="AA2638" s="145"/>
      <c r="AB2638" s="145"/>
      <c r="AC2638" s="145"/>
      <c r="AD2638" s="145"/>
      <c r="AE2638" s="18"/>
      <c r="AF2638" s="35">
        <v>2025</v>
      </c>
      <c r="AG2638" s="255"/>
      <c r="AH2638" s="29">
        <v>2529</v>
      </c>
      <c r="AI2638" s="29" t="s">
        <v>155</v>
      </c>
      <c r="AJ2638" s="29" t="str">
        <f t="shared" si="735"/>
        <v>2529.</v>
      </c>
      <c r="AL2638" s="29"/>
    </row>
    <row r="2639" spans="1:38" ht="22.5" customHeight="1" x14ac:dyDescent="0.25">
      <c r="A2639" s="143" t="str">
        <f t="shared" si="736"/>
        <v>2530.</v>
      </c>
      <c r="B2639" s="247" t="s">
        <v>1994</v>
      </c>
      <c r="C2639" s="52">
        <v>1979</v>
      </c>
      <c r="D2639" s="220" t="s">
        <v>3015</v>
      </c>
      <c r="E2639" s="143" t="s">
        <v>3016</v>
      </c>
      <c r="F2639" s="52">
        <v>5</v>
      </c>
      <c r="G2639" s="52">
        <v>1</v>
      </c>
      <c r="H2639" s="10">
        <v>1180.7</v>
      </c>
      <c r="I2639" s="145">
        <v>1097.2</v>
      </c>
      <c r="J2639" s="10">
        <v>1097.2</v>
      </c>
      <c r="K2639" s="63">
        <v>55</v>
      </c>
      <c r="L2639" s="10">
        <f t="shared" si="737"/>
        <v>192372</v>
      </c>
      <c r="M2639" s="145"/>
      <c r="N2639" s="1"/>
      <c r="O2639" s="145"/>
      <c r="P2639" s="145">
        <f t="shared" si="738"/>
        <v>192372</v>
      </c>
      <c r="Q2639" s="145">
        <v>192372</v>
      </c>
      <c r="R2639" s="3"/>
      <c r="S2639" s="145"/>
      <c r="T2639" s="145"/>
      <c r="U2639" s="145"/>
      <c r="V2639" s="145"/>
      <c r="W2639" s="145"/>
      <c r="X2639" s="145"/>
      <c r="Y2639" s="145"/>
      <c r="Z2639" s="145"/>
      <c r="AA2639" s="145"/>
      <c r="AB2639" s="145"/>
      <c r="AC2639" s="145"/>
      <c r="AD2639" s="145"/>
      <c r="AE2639" s="18"/>
      <c r="AF2639" s="35">
        <v>2025</v>
      </c>
      <c r="AG2639" s="255"/>
      <c r="AH2639" s="29">
        <v>2530</v>
      </c>
      <c r="AI2639" s="29" t="s">
        <v>155</v>
      </c>
      <c r="AJ2639" s="29" t="str">
        <f t="shared" si="735"/>
        <v>2530.</v>
      </c>
      <c r="AL2639" s="29"/>
    </row>
    <row r="2640" spans="1:38" ht="22.5" customHeight="1" x14ac:dyDescent="0.25">
      <c r="A2640" s="143" t="str">
        <f t="shared" si="736"/>
        <v>2531.</v>
      </c>
      <c r="B2640" s="247" t="s">
        <v>1995</v>
      </c>
      <c r="C2640" s="52">
        <v>1979</v>
      </c>
      <c r="D2640" s="220" t="s">
        <v>3015</v>
      </c>
      <c r="E2640" s="143" t="s">
        <v>3016</v>
      </c>
      <c r="F2640" s="52">
        <v>9</v>
      </c>
      <c r="G2640" s="52">
        <v>8</v>
      </c>
      <c r="H2640" s="10">
        <v>14524.67</v>
      </c>
      <c r="I2640" s="10">
        <v>14412.6</v>
      </c>
      <c r="J2640" s="10">
        <v>14412.6</v>
      </c>
      <c r="K2640" s="63">
        <v>714</v>
      </c>
      <c r="L2640" s="10">
        <f t="shared" si="737"/>
        <v>3124134</v>
      </c>
      <c r="M2640" s="145"/>
      <c r="N2640" s="1"/>
      <c r="O2640" s="145"/>
      <c r="P2640" s="145">
        <f t="shared" si="738"/>
        <v>3124134</v>
      </c>
      <c r="Q2640" s="145">
        <v>3124134</v>
      </c>
      <c r="R2640" s="3"/>
      <c r="S2640" s="145"/>
      <c r="T2640" s="145"/>
      <c r="U2640" s="145"/>
      <c r="V2640" s="145"/>
      <c r="W2640" s="145"/>
      <c r="X2640" s="145"/>
      <c r="Y2640" s="145"/>
      <c r="Z2640" s="145"/>
      <c r="AA2640" s="145"/>
      <c r="AB2640" s="145"/>
      <c r="AC2640" s="145"/>
      <c r="AD2640" s="145"/>
      <c r="AE2640" s="18"/>
      <c r="AF2640" s="35">
        <v>2025</v>
      </c>
      <c r="AG2640" s="255"/>
      <c r="AH2640" s="29">
        <v>2531</v>
      </c>
      <c r="AI2640" s="29" t="s">
        <v>155</v>
      </c>
      <c r="AJ2640" s="29" t="str">
        <f t="shared" si="735"/>
        <v>2531.</v>
      </c>
      <c r="AL2640" s="29"/>
    </row>
    <row r="2641" spans="1:38" ht="23.25" customHeight="1" x14ac:dyDescent="0.25">
      <c r="A2641" s="143" t="str">
        <f t="shared" si="736"/>
        <v>2532.</v>
      </c>
      <c r="B2641" s="86" t="s">
        <v>1996</v>
      </c>
      <c r="C2641" s="52">
        <v>1979</v>
      </c>
      <c r="D2641" s="143" t="s">
        <v>3015</v>
      </c>
      <c r="E2641" s="143" t="s">
        <v>3016</v>
      </c>
      <c r="F2641" s="52">
        <v>5</v>
      </c>
      <c r="G2641" s="52">
        <v>4</v>
      </c>
      <c r="H2641" s="145">
        <v>3692.8</v>
      </c>
      <c r="I2641" s="145">
        <v>3362.8</v>
      </c>
      <c r="J2641" s="145">
        <v>3362.8</v>
      </c>
      <c r="K2641" s="3">
        <v>159</v>
      </c>
      <c r="L2641" s="10">
        <f t="shared" si="737"/>
        <v>5587936</v>
      </c>
      <c r="M2641" s="145"/>
      <c r="N2641" s="1"/>
      <c r="O2641" s="145"/>
      <c r="P2641" s="145">
        <f t="shared" si="738"/>
        <v>5587936</v>
      </c>
      <c r="Q2641" s="145">
        <v>5587936</v>
      </c>
      <c r="R2641" s="3"/>
      <c r="S2641" s="145"/>
      <c r="T2641" s="145"/>
      <c r="U2641" s="145"/>
      <c r="V2641" s="145"/>
      <c r="W2641" s="145"/>
      <c r="X2641" s="145"/>
      <c r="Y2641" s="145"/>
      <c r="Z2641" s="145"/>
      <c r="AA2641" s="145"/>
      <c r="AB2641" s="43"/>
      <c r="AC2641" s="43"/>
      <c r="AD2641" s="145"/>
      <c r="AE2641" s="18"/>
      <c r="AF2641" s="35">
        <v>2025</v>
      </c>
      <c r="AG2641" s="255"/>
      <c r="AH2641" s="29">
        <v>2532</v>
      </c>
      <c r="AI2641" s="29" t="s">
        <v>155</v>
      </c>
      <c r="AJ2641" s="29" t="str">
        <f t="shared" si="735"/>
        <v>2532.</v>
      </c>
    </row>
    <row r="2642" spans="1:38" ht="22.5" customHeight="1" x14ac:dyDescent="0.25">
      <c r="A2642" s="143" t="str">
        <f t="shared" si="736"/>
        <v>2533.</v>
      </c>
      <c r="B2642" s="76" t="s">
        <v>1997</v>
      </c>
      <c r="C2642" s="52">
        <v>1979</v>
      </c>
      <c r="D2642" s="220" t="s">
        <v>3015</v>
      </c>
      <c r="E2642" s="143" t="s">
        <v>3016</v>
      </c>
      <c r="F2642" s="52">
        <v>9</v>
      </c>
      <c r="G2642" s="52">
        <v>2</v>
      </c>
      <c r="H2642" s="145">
        <v>4169.7</v>
      </c>
      <c r="I2642" s="145">
        <v>3911.9</v>
      </c>
      <c r="J2642" s="145">
        <v>3911.9</v>
      </c>
      <c r="K2642" s="3">
        <v>198</v>
      </c>
      <c r="L2642" s="145">
        <f t="shared" si="737"/>
        <v>955110</v>
      </c>
      <c r="M2642" s="145"/>
      <c r="N2642" s="1"/>
      <c r="O2642" s="145"/>
      <c r="P2642" s="145">
        <f t="shared" si="738"/>
        <v>955110</v>
      </c>
      <c r="Q2642" s="145">
        <v>955110</v>
      </c>
      <c r="R2642" s="3"/>
      <c r="S2642" s="145"/>
      <c r="T2642" s="145"/>
      <c r="U2642" s="145"/>
      <c r="V2642" s="145"/>
      <c r="W2642" s="145"/>
      <c r="X2642" s="145"/>
      <c r="Y2642" s="145"/>
      <c r="Z2642" s="145"/>
      <c r="AA2642" s="145"/>
      <c r="AB2642" s="145"/>
      <c r="AC2642" s="145"/>
      <c r="AD2642" s="145"/>
      <c r="AE2642" s="18"/>
      <c r="AF2642" s="35">
        <v>2025</v>
      </c>
      <c r="AG2642" s="256"/>
      <c r="AH2642" s="29">
        <v>2533</v>
      </c>
      <c r="AI2642" s="29" t="s">
        <v>155</v>
      </c>
      <c r="AJ2642" s="29" t="str">
        <f t="shared" si="735"/>
        <v>2533.</v>
      </c>
      <c r="AL2642" s="29"/>
    </row>
    <row r="2643" spans="1:38" ht="22.5" customHeight="1" x14ac:dyDescent="0.25">
      <c r="A2643" s="143" t="str">
        <f t="shared" si="736"/>
        <v>2534.</v>
      </c>
      <c r="B2643" s="247" t="s">
        <v>1998</v>
      </c>
      <c r="C2643" s="52">
        <v>1979</v>
      </c>
      <c r="D2643" s="220" t="s">
        <v>3015</v>
      </c>
      <c r="E2643" s="143" t="s">
        <v>3017</v>
      </c>
      <c r="F2643" s="52">
        <v>3</v>
      </c>
      <c r="G2643" s="52">
        <v>2</v>
      </c>
      <c r="H2643" s="145">
        <v>1152.0999999999999</v>
      </c>
      <c r="I2643" s="145">
        <v>1152.0999999999999</v>
      </c>
      <c r="J2643" s="145">
        <v>1152.0999999999999</v>
      </c>
      <c r="K2643" s="3">
        <v>29</v>
      </c>
      <c r="L2643" s="10">
        <f t="shared" si="737"/>
        <v>517608</v>
      </c>
      <c r="M2643" s="145"/>
      <c r="N2643" s="1"/>
      <c r="O2643" s="145"/>
      <c r="P2643" s="145">
        <f t="shared" si="738"/>
        <v>517608</v>
      </c>
      <c r="Q2643" s="145">
        <v>517608</v>
      </c>
      <c r="R2643" s="3"/>
      <c r="S2643" s="145"/>
      <c r="T2643" s="145"/>
      <c r="U2643" s="145"/>
      <c r="V2643" s="145"/>
      <c r="W2643" s="145"/>
      <c r="X2643" s="145"/>
      <c r="Y2643" s="145"/>
      <c r="Z2643" s="145"/>
      <c r="AA2643" s="145"/>
      <c r="AB2643" s="145"/>
      <c r="AC2643" s="145"/>
      <c r="AD2643" s="145"/>
      <c r="AE2643" s="18"/>
      <c r="AF2643" s="35">
        <v>2025</v>
      </c>
      <c r="AG2643" s="255"/>
      <c r="AH2643" s="29">
        <v>2534</v>
      </c>
      <c r="AI2643" s="29" t="s">
        <v>155</v>
      </c>
      <c r="AJ2643" s="29" t="str">
        <f t="shared" si="735"/>
        <v>2534.</v>
      </c>
      <c r="AL2643" s="29"/>
    </row>
    <row r="2644" spans="1:38" ht="22.5" customHeight="1" x14ac:dyDescent="0.25">
      <c r="A2644" s="143" t="str">
        <f t="shared" si="736"/>
        <v>2535.</v>
      </c>
      <c r="B2644" s="76" t="s">
        <v>2000</v>
      </c>
      <c r="C2644" s="52">
        <v>1980</v>
      </c>
      <c r="D2644" s="220" t="s">
        <v>3015</v>
      </c>
      <c r="E2644" s="143" t="s">
        <v>3016</v>
      </c>
      <c r="F2644" s="52">
        <v>5</v>
      </c>
      <c r="G2644" s="52">
        <v>1</v>
      </c>
      <c r="H2644" s="145">
        <v>1099.5</v>
      </c>
      <c r="I2644" s="145">
        <v>1099.5</v>
      </c>
      <c r="J2644" s="145">
        <v>1099.5</v>
      </c>
      <c r="K2644" s="3">
        <v>52</v>
      </c>
      <c r="L2644" s="145">
        <f t="shared" si="737"/>
        <v>764088</v>
      </c>
      <c r="M2644" s="145"/>
      <c r="N2644" s="1"/>
      <c r="O2644" s="145"/>
      <c r="P2644" s="145">
        <f t="shared" si="738"/>
        <v>764088</v>
      </c>
      <c r="Q2644" s="145">
        <v>764088</v>
      </c>
      <c r="R2644" s="3"/>
      <c r="S2644" s="145"/>
      <c r="T2644" s="145"/>
      <c r="U2644" s="145"/>
      <c r="V2644" s="145"/>
      <c r="W2644" s="145"/>
      <c r="X2644" s="145"/>
      <c r="Y2644" s="145"/>
      <c r="Z2644" s="145"/>
      <c r="AA2644" s="145"/>
      <c r="AB2644" s="145"/>
      <c r="AC2644" s="145"/>
      <c r="AD2644" s="145"/>
      <c r="AE2644" s="18"/>
      <c r="AF2644" s="35">
        <v>2025</v>
      </c>
      <c r="AG2644" s="256"/>
      <c r="AH2644" s="29">
        <v>2535</v>
      </c>
      <c r="AI2644" s="29" t="s">
        <v>155</v>
      </c>
      <c r="AJ2644" s="29" t="str">
        <f t="shared" si="735"/>
        <v>2535.</v>
      </c>
    </row>
    <row r="2645" spans="1:38" ht="22.5" customHeight="1" x14ac:dyDescent="0.25">
      <c r="A2645" s="143" t="str">
        <f t="shared" si="736"/>
        <v>2536.</v>
      </c>
      <c r="B2645" s="86" t="s">
        <v>2001</v>
      </c>
      <c r="C2645" s="52">
        <v>1980</v>
      </c>
      <c r="D2645" s="220" t="s">
        <v>3015</v>
      </c>
      <c r="E2645" s="143" t="s">
        <v>3016</v>
      </c>
      <c r="F2645" s="52">
        <v>5</v>
      </c>
      <c r="G2645" s="52">
        <v>4</v>
      </c>
      <c r="H2645" s="145">
        <v>3733.5</v>
      </c>
      <c r="I2645" s="145">
        <v>3401</v>
      </c>
      <c r="J2645" s="145">
        <v>3401</v>
      </c>
      <c r="K2645" s="3">
        <v>157</v>
      </c>
      <c r="L2645" s="10">
        <f t="shared" si="737"/>
        <v>2586220</v>
      </c>
      <c r="M2645" s="145"/>
      <c r="N2645" s="1"/>
      <c r="O2645" s="145"/>
      <c r="P2645" s="145">
        <f t="shared" si="738"/>
        <v>2586220</v>
      </c>
      <c r="Q2645" s="145"/>
      <c r="R2645" s="3"/>
      <c r="S2645" s="145"/>
      <c r="T2645" s="145"/>
      <c r="U2645" s="145"/>
      <c r="V2645" s="145"/>
      <c r="W2645" s="145"/>
      <c r="X2645" s="145">
        <v>1820</v>
      </c>
      <c r="Y2645" s="145">
        <f>X2645*1421</f>
        <v>2586220</v>
      </c>
      <c r="Z2645" s="145"/>
      <c r="AA2645" s="145"/>
      <c r="AB2645" s="43"/>
      <c r="AC2645" s="43"/>
      <c r="AD2645" s="145"/>
      <c r="AE2645" s="18"/>
      <c r="AF2645" s="35">
        <v>2025</v>
      </c>
      <c r="AG2645" s="256"/>
      <c r="AH2645" s="29">
        <v>2536</v>
      </c>
      <c r="AI2645" s="29" t="s">
        <v>155</v>
      </c>
      <c r="AJ2645" s="29" t="str">
        <f t="shared" si="735"/>
        <v>2536.</v>
      </c>
      <c r="AL2645" s="29"/>
    </row>
    <row r="2646" spans="1:38" ht="22.5" customHeight="1" x14ac:dyDescent="0.25">
      <c r="A2646" s="143" t="str">
        <f t="shared" si="736"/>
        <v>2537.</v>
      </c>
      <c r="B2646" s="77" t="s">
        <v>2002</v>
      </c>
      <c r="C2646" s="52">
        <v>1978</v>
      </c>
      <c r="D2646" s="220" t="s">
        <v>3015</v>
      </c>
      <c r="E2646" s="143" t="s">
        <v>3017</v>
      </c>
      <c r="F2646" s="52">
        <v>5</v>
      </c>
      <c r="G2646" s="52">
        <v>6</v>
      </c>
      <c r="H2646" s="145">
        <v>1939.3</v>
      </c>
      <c r="I2646" s="145">
        <v>1939.3</v>
      </c>
      <c r="J2646" s="145">
        <v>1939.3</v>
      </c>
      <c r="K2646" s="3">
        <v>239</v>
      </c>
      <c r="L2646" s="10">
        <f t="shared" si="737"/>
        <v>1177604</v>
      </c>
      <c r="M2646" s="145"/>
      <c r="N2646" s="1"/>
      <c r="O2646" s="145"/>
      <c r="P2646" s="145">
        <f t="shared" si="738"/>
        <v>1177604</v>
      </c>
      <c r="Q2646" s="145"/>
      <c r="R2646" s="3"/>
      <c r="S2646" s="145"/>
      <c r="T2646" s="145">
        <v>332</v>
      </c>
      <c r="U2646" s="145">
        <f>T2646*3547</f>
        <v>1177604</v>
      </c>
      <c r="V2646" s="145"/>
      <c r="W2646" s="145"/>
      <c r="X2646" s="145"/>
      <c r="Y2646" s="145"/>
      <c r="Z2646" s="145"/>
      <c r="AA2646" s="145"/>
      <c r="AB2646" s="145"/>
      <c r="AC2646" s="145"/>
      <c r="AD2646" s="145"/>
      <c r="AE2646" s="18"/>
      <c r="AF2646" s="35">
        <v>2025</v>
      </c>
      <c r="AG2646" s="259"/>
      <c r="AH2646" s="29">
        <v>2537</v>
      </c>
      <c r="AI2646" s="29" t="s">
        <v>155</v>
      </c>
      <c r="AJ2646" s="29" t="str">
        <f t="shared" si="735"/>
        <v>2537.</v>
      </c>
      <c r="AL2646" s="29"/>
    </row>
    <row r="2647" spans="1:38" ht="22.5" customHeight="1" x14ac:dyDescent="0.25">
      <c r="A2647" s="143" t="str">
        <f t="shared" si="736"/>
        <v>2538.</v>
      </c>
      <c r="B2647" s="83" t="s">
        <v>2003</v>
      </c>
      <c r="C2647" s="52">
        <v>1981</v>
      </c>
      <c r="D2647" s="220" t="s">
        <v>3015</v>
      </c>
      <c r="E2647" s="143" t="s">
        <v>3017</v>
      </c>
      <c r="F2647" s="52">
        <v>9</v>
      </c>
      <c r="G2647" s="52">
        <v>1</v>
      </c>
      <c r="H2647" s="145">
        <v>3214.8</v>
      </c>
      <c r="I2647" s="145">
        <v>3214.8</v>
      </c>
      <c r="J2647" s="145">
        <v>3214.8</v>
      </c>
      <c r="K2647" s="3">
        <v>166</v>
      </c>
      <c r="L2647" s="145">
        <f t="shared" si="737"/>
        <v>1908286</v>
      </c>
      <c r="M2647" s="145"/>
      <c r="N2647" s="1"/>
      <c r="O2647" s="145"/>
      <c r="P2647" s="145">
        <f t="shared" si="738"/>
        <v>1908286</v>
      </c>
      <c r="Q2647" s="145"/>
      <c r="R2647" s="3"/>
      <c r="S2647" s="145"/>
      <c r="T2647" s="145">
        <v>538</v>
      </c>
      <c r="U2647" s="145">
        <f>T2647*3547</f>
        <v>1908286</v>
      </c>
      <c r="V2647" s="145"/>
      <c r="W2647" s="145"/>
      <c r="X2647" s="145"/>
      <c r="Y2647" s="145"/>
      <c r="Z2647" s="145"/>
      <c r="AA2647" s="145"/>
      <c r="AB2647" s="145"/>
      <c r="AC2647" s="145"/>
      <c r="AD2647" s="145"/>
      <c r="AE2647" s="18"/>
      <c r="AF2647" s="35">
        <v>2025</v>
      </c>
      <c r="AG2647" s="259"/>
      <c r="AH2647" s="29">
        <v>2538</v>
      </c>
      <c r="AI2647" s="29" t="s">
        <v>155</v>
      </c>
      <c r="AJ2647" s="29" t="str">
        <f t="shared" si="735"/>
        <v>2538.</v>
      </c>
      <c r="AL2647" s="29"/>
    </row>
    <row r="2648" spans="1:38" ht="22.5" customHeight="1" x14ac:dyDescent="0.25">
      <c r="A2648" s="143" t="str">
        <f t="shared" si="736"/>
        <v>2539.</v>
      </c>
      <c r="B2648" s="247" t="s">
        <v>2004</v>
      </c>
      <c r="C2648" s="52">
        <v>1981</v>
      </c>
      <c r="D2648" s="220" t="s">
        <v>3015</v>
      </c>
      <c r="E2648" s="143" t="s">
        <v>3016</v>
      </c>
      <c r="F2648" s="52">
        <v>5</v>
      </c>
      <c r="G2648" s="52">
        <v>5</v>
      </c>
      <c r="H2648" s="10">
        <v>4826.1000000000004</v>
      </c>
      <c r="I2648" s="145">
        <v>4407.2</v>
      </c>
      <c r="J2648" s="10">
        <v>4407.2</v>
      </c>
      <c r="K2648" s="63">
        <v>184</v>
      </c>
      <c r="L2648" s="10">
        <f t="shared" si="737"/>
        <v>2903671.4</v>
      </c>
      <c r="M2648" s="145"/>
      <c r="N2648" s="1"/>
      <c r="O2648" s="145"/>
      <c r="P2648" s="145">
        <f t="shared" si="738"/>
        <v>2903671.4</v>
      </c>
      <c r="Q2648" s="145"/>
      <c r="R2648" s="3"/>
      <c r="S2648" s="145"/>
      <c r="T2648" s="145"/>
      <c r="U2648" s="145"/>
      <c r="V2648" s="145"/>
      <c r="W2648" s="145"/>
      <c r="X2648" s="145">
        <v>2043.4</v>
      </c>
      <c r="Y2648" s="145">
        <f>X2648*1421</f>
        <v>2903671.4</v>
      </c>
      <c r="Z2648" s="145"/>
      <c r="AA2648" s="145"/>
      <c r="AB2648" s="145"/>
      <c r="AC2648" s="145"/>
      <c r="AD2648" s="145"/>
      <c r="AE2648" s="18"/>
      <c r="AF2648" s="35">
        <v>2025</v>
      </c>
      <c r="AG2648" s="256"/>
      <c r="AH2648" s="29">
        <v>2539</v>
      </c>
      <c r="AI2648" s="29" t="s">
        <v>155</v>
      </c>
      <c r="AJ2648" s="29" t="str">
        <f t="shared" si="735"/>
        <v>2539.</v>
      </c>
      <c r="AL2648" s="29"/>
    </row>
    <row r="2649" spans="1:38" ht="22.5" customHeight="1" x14ac:dyDescent="0.25">
      <c r="A2649" s="143" t="str">
        <f t="shared" si="736"/>
        <v>2540.</v>
      </c>
      <c r="B2649" s="86" t="s">
        <v>2005</v>
      </c>
      <c r="C2649" s="52">
        <v>1985</v>
      </c>
      <c r="D2649" s="220" t="s">
        <v>3015</v>
      </c>
      <c r="E2649" s="143" t="s">
        <v>3017</v>
      </c>
      <c r="F2649" s="52">
        <v>9</v>
      </c>
      <c r="G2649" s="52">
        <v>1</v>
      </c>
      <c r="H2649" s="145">
        <v>4626.6000000000004</v>
      </c>
      <c r="I2649" s="145">
        <v>4626.6000000000004</v>
      </c>
      <c r="J2649" s="145">
        <v>3177</v>
      </c>
      <c r="K2649" s="3">
        <v>180</v>
      </c>
      <c r="L2649" s="10">
        <f t="shared" si="737"/>
        <v>4577190.6800000006</v>
      </c>
      <c r="M2649" s="145"/>
      <c r="N2649" s="1"/>
      <c r="O2649" s="145"/>
      <c r="P2649" s="145">
        <f t="shared" si="738"/>
        <v>4577190.6800000006</v>
      </c>
      <c r="Q2649" s="145"/>
      <c r="R2649" s="3"/>
      <c r="S2649" s="145"/>
      <c r="T2649" s="145">
        <v>1290.44</v>
      </c>
      <c r="U2649" s="145">
        <f>T2649*3547</f>
        <v>4577190.6800000006</v>
      </c>
      <c r="V2649" s="145"/>
      <c r="W2649" s="145"/>
      <c r="X2649" s="145"/>
      <c r="Y2649" s="145"/>
      <c r="Z2649" s="145"/>
      <c r="AA2649" s="145"/>
      <c r="AB2649" s="43"/>
      <c r="AC2649" s="43"/>
      <c r="AD2649" s="145"/>
      <c r="AE2649" s="18"/>
      <c r="AF2649" s="35">
        <v>2025</v>
      </c>
      <c r="AG2649" s="259"/>
      <c r="AH2649" s="29">
        <v>2540</v>
      </c>
      <c r="AI2649" s="29" t="s">
        <v>155</v>
      </c>
      <c r="AJ2649" s="29" t="str">
        <f t="shared" si="735"/>
        <v>2540.</v>
      </c>
      <c r="AL2649" s="29"/>
    </row>
    <row r="2650" spans="1:38" ht="22.5" customHeight="1" x14ac:dyDescent="0.25">
      <c r="A2650" s="143" t="str">
        <f t="shared" si="736"/>
        <v>2541.</v>
      </c>
      <c r="B2650" s="86" t="s">
        <v>2007</v>
      </c>
      <c r="C2650" s="52">
        <v>1985</v>
      </c>
      <c r="D2650" s="220" t="s">
        <v>3015</v>
      </c>
      <c r="E2650" s="143" t="s">
        <v>3017</v>
      </c>
      <c r="F2650" s="52">
        <v>5</v>
      </c>
      <c r="G2650" s="52">
        <v>4</v>
      </c>
      <c r="H2650" s="145">
        <v>3556.3</v>
      </c>
      <c r="I2650" s="145">
        <v>3556.3</v>
      </c>
      <c r="J2650" s="145">
        <v>2152.3000000000002</v>
      </c>
      <c r="K2650" s="3">
        <v>190</v>
      </c>
      <c r="L2650" s="10">
        <f t="shared" si="737"/>
        <v>3518304.77</v>
      </c>
      <c r="M2650" s="145"/>
      <c r="N2650" s="1"/>
      <c r="O2650" s="145"/>
      <c r="P2650" s="145">
        <f t="shared" si="738"/>
        <v>3518304.77</v>
      </c>
      <c r="Q2650" s="145"/>
      <c r="R2650" s="3"/>
      <c r="S2650" s="145"/>
      <c r="T2650" s="145">
        <v>991.91</v>
      </c>
      <c r="U2650" s="145">
        <f>T2650*3547</f>
        <v>3518304.77</v>
      </c>
      <c r="V2650" s="145"/>
      <c r="W2650" s="145"/>
      <c r="X2650" s="145"/>
      <c r="Y2650" s="145"/>
      <c r="Z2650" s="145"/>
      <c r="AA2650" s="145"/>
      <c r="AB2650" s="43"/>
      <c r="AC2650" s="43"/>
      <c r="AD2650" s="145"/>
      <c r="AE2650" s="18"/>
      <c r="AF2650" s="35">
        <v>2025</v>
      </c>
      <c r="AG2650" s="259"/>
      <c r="AH2650" s="29">
        <v>2541</v>
      </c>
      <c r="AI2650" s="29" t="s">
        <v>155</v>
      </c>
      <c r="AJ2650" s="29" t="str">
        <f t="shared" si="735"/>
        <v>2541.</v>
      </c>
      <c r="AL2650" s="29"/>
    </row>
    <row r="2651" spans="1:38" ht="22.5" customHeight="1" x14ac:dyDescent="0.25">
      <c r="A2651" s="143" t="str">
        <f t="shared" si="736"/>
        <v>2542.</v>
      </c>
      <c r="B2651" s="247" t="s">
        <v>2008</v>
      </c>
      <c r="C2651" s="52">
        <v>1983</v>
      </c>
      <c r="D2651" s="220" t="s">
        <v>3015</v>
      </c>
      <c r="E2651" s="143" t="s">
        <v>3016</v>
      </c>
      <c r="F2651" s="52">
        <v>5</v>
      </c>
      <c r="G2651" s="52">
        <v>6</v>
      </c>
      <c r="H2651" s="10">
        <v>5385.5</v>
      </c>
      <c r="I2651" s="10">
        <v>3348.5</v>
      </c>
      <c r="J2651" s="10">
        <v>3348.5</v>
      </c>
      <c r="K2651" s="63">
        <v>257</v>
      </c>
      <c r="L2651" s="10">
        <f t="shared" si="737"/>
        <v>4479361.46</v>
      </c>
      <c r="M2651" s="145"/>
      <c r="N2651" s="1"/>
      <c r="O2651" s="145"/>
      <c r="P2651" s="145">
        <f t="shared" si="738"/>
        <v>4479361.46</v>
      </c>
      <c r="Q2651" s="145"/>
      <c r="R2651" s="3"/>
      <c r="S2651" s="145"/>
      <c r="T2651" s="145"/>
      <c r="U2651" s="145"/>
      <c r="V2651" s="145"/>
      <c r="W2651" s="145"/>
      <c r="X2651" s="145">
        <v>3152.26</v>
      </c>
      <c r="Y2651" s="145">
        <f>X2651*1421</f>
        <v>4479361.46</v>
      </c>
      <c r="Z2651" s="145"/>
      <c r="AA2651" s="145"/>
      <c r="AB2651" s="145"/>
      <c r="AC2651" s="145"/>
      <c r="AD2651" s="145"/>
      <c r="AE2651" s="18"/>
      <c r="AF2651" s="35">
        <v>2025</v>
      </c>
      <c r="AG2651" s="256"/>
      <c r="AH2651" s="29">
        <v>2542</v>
      </c>
      <c r="AI2651" s="29" t="s">
        <v>155</v>
      </c>
      <c r="AJ2651" s="29" t="str">
        <f t="shared" si="735"/>
        <v>2542.</v>
      </c>
      <c r="AL2651" s="29"/>
    </row>
    <row r="2652" spans="1:38" ht="22.5" customHeight="1" x14ac:dyDescent="0.25">
      <c r="A2652" s="143" t="str">
        <f t="shared" si="736"/>
        <v>2543.</v>
      </c>
      <c r="B2652" s="247" t="s">
        <v>2009</v>
      </c>
      <c r="C2652" s="52">
        <v>1983</v>
      </c>
      <c r="D2652" s="220" t="s">
        <v>3015</v>
      </c>
      <c r="E2652" s="143" t="s">
        <v>3017</v>
      </c>
      <c r="F2652" s="52">
        <v>9</v>
      </c>
      <c r="G2652" s="52">
        <v>1</v>
      </c>
      <c r="H2652" s="10">
        <v>3188.8</v>
      </c>
      <c r="I2652" s="145">
        <v>3188.8</v>
      </c>
      <c r="J2652" s="10">
        <v>3188.8</v>
      </c>
      <c r="K2652" s="63">
        <v>141</v>
      </c>
      <c r="L2652" s="10">
        <f t="shared" si="737"/>
        <v>4263168</v>
      </c>
      <c r="M2652" s="145"/>
      <c r="N2652" s="1"/>
      <c r="O2652" s="145"/>
      <c r="P2652" s="145">
        <f t="shared" si="738"/>
        <v>4263168</v>
      </c>
      <c r="Q2652" s="145">
        <v>4263168</v>
      </c>
      <c r="R2652" s="3"/>
      <c r="S2652" s="145"/>
      <c r="T2652" s="145"/>
      <c r="U2652" s="145"/>
      <c r="V2652" s="145"/>
      <c r="W2652" s="145"/>
      <c r="X2652" s="145"/>
      <c r="Y2652" s="145"/>
      <c r="Z2652" s="145"/>
      <c r="AA2652" s="145"/>
      <c r="AB2652" s="145"/>
      <c r="AC2652" s="145"/>
      <c r="AD2652" s="145"/>
      <c r="AE2652" s="18"/>
      <c r="AF2652" s="35">
        <v>2025</v>
      </c>
      <c r="AG2652" s="255"/>
      <c r="AH2652" s="29">
        <v>2543</v>
      </c>
      <c r="AI2652" s="29" t="s">
        <v>155</v>
      </c>
      <c r="AJ2652" s="29" t="str">
        <f t="shared" si="735"/>
        <v>2543.</v>
      </c>
      <c r="AL2652" s="29"/>
    </row>
    <row r="2653" spans="1:38" ht="22.5" customHeight="1" x14ac:dyDescent="0.25">
      <c r="A2653" s="143" t="str">
        <f t="shared" si="736"/>
        <v>2544.</v>
      </c>
      <c r="B2653" s="247" t="s">
        <v>2011</v>
      </c>
      <c r="C2653" s="52">
        <v>1984</v>
      </c>
      <c r="D2653" s="220" t="s">
        <v>3015</v>
      </c>
      <c r="E2653" s="143" t="s">
        <v>3016</v>
      </c>
      <c r="F2653" s="52">
        <v>9</v>
      </c>
      <c r="G2653" s="52">
        <v>2</v>
      </c>
      <c r="H2653" s="10">
        <v>3860.9</v>
      </c>
      <c r="I2653" s="10">
        <v>3317.2</v>
      </c>
      <c r="J2653" s="10">
        <v>3317.2</v>
      </c>
      <c r="K2653" s="63">
        <v>171</v>
      </c>
      <c r="L2653" s="10">
        <f t="shared" si="737"/>
        <v>2106918</v>
      </c>
      <c r="M2653" s="145"/>
      <c r="N2653" s="1"/>
      <c r="O2653" s="145"/>
      <c r="P2653" s="145">
        <f t="shared" si="738"/>
        <v>2106918</v>
      </c>
      <c r="Q2653" s="145"/>
      <c r="R2653" s="3"/>
      <c r="S2653" s="145"/>
      <c r="T2653" s="145">
        <v>594</v>
      </c>
      <c r="U2653" s="145">
        <f>T2653*3547</f>
        <v>2106918</v>
      </c>
      <c r="V2653" s="145"/>
      <c r="W2653" s="145"/>
      <c r="X2653" s="145"/>
      <c r="Y2653" s="145"/>
      <c r="Z2653" s="145"/>
      <c r="AA2653" s="145"/>
      <c r="AB2653" s="145"/>
      <c r="AC2653" s="145"/>
      <c r="AD2653" s="145"/>
      <c r="AE2653" s="18"/>
      <c r="AF2653" s="35">
        <v>2025</v>
      </c>
      <c r="AG2653" s="259"/>
      <c r="AH2653" s="29">
        <v>2544</v>
      </c>
      <c r="AI2653" s="29" t="s">
        <v>155</v>
      </c>
      <c r="AJ2653" s="29" t="str">
        <f t="shared" si="735"/>
        <v>2544.</v>
      </c>
      <c r="AL2653" s="29"/>
    </row>
    <row r="2654" spans="1:38" ht="22.5" customHeight="1" x14ac:dyDescent="0.25">
      <c r="A2654" s="143" t="str">
        <f t="shared" si="736"/>
        <v>2545.</v>
      </c>
      <c r="B2654" s="91" t="s">
        <v>2012</v>
      </c>
      <c r="C2654" s="99">
        <v>1984</v>
      </c>
      <c r="D2654" s="220" t="s">
        <v>3015</v>
      </c>
      <c r="E2654" s="143" t="s">
        <v>3017</v>
      </c>
      <c r="F2654" s="52">
        <v>5</v>
      </c>
      <c r="G2654" s="52">
        <v>3</v>
      </c>
      <c r="H2654" s="145">
        <v>1935.7</v>
      </c>
      <c r="I2654" s="145">
        <v>1935.7</v>
      </c>
      <c r="J2654" s="145">
        <v>1148.8</v>
      </c>
      <c r="K2654" s="3">
        <v>86</v>
      </c>
      <c r="L2654" s="10">
        <f t="shared" ref="L2654:L2694" si="739">Q2654+S2654+U2654+W2654+Y2654+AA2654+AD2654+AE2654</f>
        <v>1915025.2999999998</v>
      </c>
      <c r="M2654" s="145"/>
      <c r="N2654" s="1"/>
      <c r="O2654" s="145"/>
      <c r="P2654" s="145">
        <f t="shared" ref="P2654:P2694" si="740">L2654</f>
        <v>1915025.2999999998</v>
      </c>
      <c r="Q2654" s="145"/>
      <c r="R2654" s="3"/>
      <c r="S2654" s="145"/>
      <c r="T2654" s="145">
        <v>539.9</v>
      </c>
      <c r="U2654" s="145">
        <f>T2654*3547</f>
        <v>1915025.2999999998</v>
      </c>
      <c r="V2654" s="145"/>
      <c r="W2654" s="145"/>
      <c r="X2654" s="145"/>
      <c r="Y2654" s="145"/>
      <c r="Z2654" s="145"/>
      <c r="AA2654" s="145"/>
      <c r="AB2654" s="43"/>
      <c r="AC2654" s="43"/>
      <c r="AD2654" s="145"/>
      <c r="AE2654" s="18"/>
      <c r="AF2654" s="35">
        <v>2025</v>
      </c>
      <c r="AG2654" s="259"/>
      <c r="AH2654" s="29">
        <v>2545</v>
      </c>
      <c r="AI2654" s="29" t="s">
        <v>155</v>
      </c>
      <c r="AJ2654" s="29" t="str">
        <f t="shared" si="735"/>
        <v>2545.</v>
      </c>
      <c r="AL2654" s="29"/>
    </row>
    <row r="2655" spans="1:38" ht="22.5" customHeight="1" x14ac:dyDescent="0.25">
      <c r="A2655" s="143" t="str">
        <f t="shared" si="736"/>
        <v>2546.</v>
      </c>
      <c r="B2655" s="73" t="s">
        <v>2015</v>
      </c>
      <c r="C2655" s="52">
        <v>1985</v>
      </c>
      <c r="D2655" s="220" t="s">
        <v>3015</v>
      </c>
      <c r="E2655" s="143" t="s">
        <v>3017</v>
      </c>
      <c r="F2655" s="52">
        <v>2</v>
      </c>
      <c r="G2655" s="52">
        <v>2</v>
      </c>
      <c r="H2655" s="10">
        <v>573.20000000000005</v>
      </c>
      <c r="I2655" s="145">
        <v>317.89999999999998</v>
      </c>
      <c r="J2655" s="10">
        <v>317.89999999999998</v>
      </c>
      <c r="K2655" s="63">
        <v>30</v>
      </c>
      <c r="L2655" s="10">
        <f t="shared" si="739"/>
        <v>212773.86000000002</v>
      </c>
      <c r="M2655" s="145"/>
      <c r="N2655" s="1"/>
      <c r="O2655" s="145"/>
      <c r="P2655" s="145">
        <f t="shared" si="740"/>
        <v>212773.86000000002</v>
      </c>
      <c r="Q2655" s="145">
        <v>212773.86000000002</v>
      </c>
      <c r="R2655" s="3"/>
      <c r="S2655" s="145"/>
      <c r="T2655" s="145"/>
      <c r="U2655" s="145"/>
      <c r="V2655" s="145"/>
      <c r="W2655" s="145"/>
      <c r="X2655" s="145"/>
      <c r="Y2655" s="145"/>
      <c r="Z2655" s="145"/>
      <c r="AA2655" s="145"/>
      <c r="AB2655" s="145"/>
      <c r="AC2655" s="145"/>
      <c r="AD2655" s="145"/>
      <c r="AE2655" s="18"/>
      <c r="AF2655" s="35">
        <v>2025</v>
      </c>
      <c r="AG2655" s="255"/>
      <c r="AH2655" s="29">
        <v>2546</v>
      </c>
      <c r="AI2655" s="29" t="s">
        <v>155</v>
      </c>
      <c r="AJ2655" s="29" t="str">
        <f t="shared" si="735"/>
        <v>2546.</v>
      </c>
    </row>
    <row r="2656" spans="1:38" ht="22.5" customHeight="1" x14ac:dyDescent="0.25">
      <c r="A2656" s="143" t="str">
        <f t="shared" si="736"/>
        <v>2547.</v>
      </c>
      <c r="B2656" s="77" t="s">
        <v>2016</v>
      </c>
      <c r="C2656" s="52">
        <v>1985</v>
      </c>
      <c r="D2656" s="220" t="s">
        <v>3015</v>
      </c>
      <c r="E2656" s="143" t="s">
        <v>3017</v>
      </c>
      <c r="F2656" s="52">
        <v>5</v>
      </c>
      <c r="G2656" s="52">
        <v>4</v>
      </c>
      <c r="H2656" s="145">
        <v>4814.8</v>
      </c>
      <c r="I2656" s="145">
        <v>2928.1</v>
      </c>
      <c r="J2656" s="145">
        <v>2928.1</v>
      </c>
      <c r="K2656" s="3">
        <v>104</v>
      </c>
      <c r="L2656" s="10">
        <f t="shared" si="739"/>
        <v>4763372.71</v>
      </c>
      <c r="M2656" s="145"/>
      <c r="N2656" s="1"/>
      <c r="O2656" s="145"/>
      <c r="P2656" s="145">
        <f t="shared" si="740"/>
        <v>4763372.71</v>
      </c>
      <c r="Q2656" s="145"/>
      <c r="R2656" s="3"/>
      <c r="S2656" s="145"/>
      <c r="T2656" s="145">
        <v>1342.93</v>
      </c>
      <c r="U2656" s="145">
        <f>T2656*3547</f>
        <v>4763372.71</v>
      </c>
      <c r="V2656" s="145"/>
      <c r="W2656" s="145"/>
      <c r="X2656" s="145"/>
      <c r="Y2656" s="145"/>
      <c r="Z2656" s="145"/>
      <c r="AA2656" s="145"/>
      <c r="AB2656" s="145"/>
      <c r="AC2656" s="145"/>
      <c r="AD2656" s="145"/>
      <c r="AE2656" s="18"/>
      <c r="AF2656" s="35">
        <v>2025</v>
      </c>
      <c r="AG2656" s="259"/>
      <c r="AH2656" s="29">
        <v>2547</v>
      </c>
      <c r="AI2656" s="29" t="s">
        <v>155</v>
      </c>
      <c r="AJ2656" s="29" t="str">
        <f t="shared" si="735"/>
        <v>2547.</v>
      </c>
      <c r="AL2656" s="29"/>
    </row>
    <row r="2657" spans="1:38" ht="22.5" customHeight="1" x14ac:dyDescent="0.25">
      <c r="A2657" s="143" t="str">
        <f t="shared" si="736"/>
        <v>2548.</v>
      </c>
      <c r="B2657" s="73" t="s">
        <v>2018</v>
      </c>
      <c r="C2657" s="52">
        <v>1986</v>
      </c>
      <c r="D2657" s="220" t="s">
        <v>3015</v>
      </c>
      <c r="E2657" s="143" t="s">
        <v>3016</v>
      </c>
      <c r="F2657" s="52">
        <v>5</v>
      </c>
      <c r="G2657" s="52">
        <v>8</v>
      </c>
      <c r="H2657" s="10">
        <v>5530.8</v>
      </c>
      <c r="I2657" s="10">
        <v>3285.5</v>
      </c>
      <c r="J2657" s="10">
        <v>3285.5</v>
      </c>
      <c r="K2657" s="63">
        <v>279</v>
      </c>
      <c r="L2657" s="10">
        <f t="shared" si="739"/>
        <v>10656064</v>
      </c>
      <c r="M2657" s="145"/>
      <c r="N2657" s="1"/>
      <c r="O2657" s="145"/>
      <c r="P2657" s="145">
        <f t="shared" si="740"/>
        <v>10656064</v>
      </c>
      <c r="Q2657" s="145">
        <v>10656064</v>
      </c>
      <c r="R2657" s="3"/>
      <c r="S2657" s="145"/>
      <c r="T2657" s="145"/>
      <c r="U2657" s="145"/>
      <c r="V2657" s="145"/>
      <c r="W2657" s="145"/>
      <c r="X2657" s="145"/>
      <c r="Y2657" s="145"/>
      <c r="Z2657" s="145"/>
      <c r="AA2657" s="145"/>
      <c r="AB2657" s="145"/>
      <c r="AC2657" s="145"/>
      <c r="AD2657" s="145"/>
      <c r="AE2657" s="18"/>
      <c r="AF2657" s="35">
        <v>2025</v>
      </c>
      <c r="AG2657" s="255"/>
      <c r="AH2657" s="29">
        <v>2548</v>
      </c>
      <c r="AI2657" s="29" t="s">
        <v>155</v>
      </c>
      <c r="AJ2657" s="29" t="str">
        <f t="shared" si="735"/>
        <v>2548.</v>
      </c>
      <c r="AL2657" s="29"/>
    </row>
    <row r="2658" spans="1:38" ht="22.5" customHeight="1" x14ac:dyDescent="0.25">
      <c r="A2658" s="143" t="str">
        <f t="shared" si="736"/>
        <v>2549.</v>
      </c>
      <c r="B2658" s="76" t="s">
        <v>2019</v>
      </c>
      <c r="C2658" s="52">
        <v>1986</v>
      </c>
      <c r="D2658" s="220" t="s">
        <v>3015</v>
      </c>
      <c r="E2658" s="143" t="s">
        <v>3019</v>
      </c>
      <c r="F2658" s="52">
        <v>9</v>
      </c>
      <c r="G2658" s="52">
        <v>1</v>
      </c>
      <c r="H2658" s="145">
        <v>2450.1</v>
      </c>
      <c r="I2658" s="145">
        <v>2450.1</v>
      </c>
      <c r="J2658" s="145">
        <v>2450.1</v>
      </c>
      <c r="K2658" s="3">
        <v>120</v>
      </c>
      <c r="L2658" s="145">
        <f t="shared" si="739"/>
        <v>1853340</v>
      </c>
      <c r="M2658" s="145"/>
      <c r="N2658" s="1"/>
      <c r="O2658" s="145"/>
      <c r="P2658" s="145">
        <f t="shared" si="740"/>
        <v>1853340</v>
      </c>
      <c r="Q2658" s="145">
        <v>1853340</v>
      </c>
      <c r="R2658" s="3"/>
      <c r="S2658" s="145"/>
      <c r="T2658" s="145"/>
      <c r="U2658" s="145"/>
      <c r="V2658" s="145"/>
      <c r="W2658" s="145"/>
      <c r="X2658" s="145"/>
      <c r="Y2658" s="145"/>
      <c r="Z2658" s="145"/>
      <c r="AA2658" s="145"/>
      <c r="AB2658" s="43"/>
      <c r="AC2658" s="43"/>
      <c r="AD2658" s="145"/>
      <c r="AE2658" s="18"/>
      <c r="AF2658" s="35">
        <v>2025</v>
      </c>
      <c r="AG2658" s="256"/>
      <c r="AH2658" s="29">
        <v>2549</v>
      </c>
      <c r="AI2658" s="29" t="s">
        <v>155</v>
      </c>
      <c r="AJ2658" s="29" t="str">
        <f t="shared" si="735"/>
        <v>2549.</v>
      </c>
      <c r="AL2658" s="29"/>
    </row>
    <row r="2659" spans="1:38" ht="23.25" customHeight="1" x14ac:dyDescent="0.25">
      <c r="A2659" s="143" t="str">
        <f t="shared" si="736"/>
        <v>2550.</v>
      </c>
      <c r="B2659" s="86" t="s">
        <v>2020</v>
      </c>
      <c r="C2659" s="52">
        <v>1986</v>
      </c>
      <c r="D2659" s="220" t="s">
        <v>3015</v>
      </c>
      <c r="E2659" s="143" t="s">
        <v>3016</v>
      </c>
      <c r="F2659" s="52">
        <v>9</v>
      </c>
      <c r="G2659" s="52">
        <v>5</v>
      </c>
      <c r="H2659" s="10">
        <v>9341.7999999999993</v>
      </c>
      <c r="I2659" s="10">
        <v>5644.4</v>
      </c>
      <c r="J2659" s="10">
        <v>5644.4</v>
      </c>
      <c r="K2659" s="63">
        <v>451</v>
      </c>
      <c r="L2659" s="10">
        <f t="shared" si="739"/>
        <v>15530800</v>
      </c>
      <c r="M2659" s="145"/>
      <c r="N2659" s="1"/>
      <c r="O2659" s="145"/>
      <c r="P2659" s="145">
        <f t="shared" si="740"/>
        <v>15530800</v>
      </c>
      <c r="Q2659" s="145"/>
      <c r="R2659" s="3">
        <v>5</v>
      </c>
      <c r="S2659" s="145">
        <f>R2659*3106160</f>
        <v>15530800</v>
      </c>
      <c r="T2659" s="145"/>
      <c r="U2659" s="145"/>
      <c r="V2659" s="145"/>
      <c r="W2659" s="145"/>
      <c r="X2659" s="145"/>
      <c r="Y2659" s="145"/>
      <c r="Z2659" s="145"/>
      <c r="AA2659" s="145"/>
      <c r="AB2659" s="43"/>
      <c r="AC2659" s="43"/>
      <c r="AD2659" s="145"/>
      <c r="AE2659" s="18"/>
      <c r="AF2659" s="35">
        <v>2025</v>
      </c>
      <c r="AG2659" s="255"/>
      <c r="AH2659" s="29">
        <v>2550</v>
      </c>
      <c r="AI2659" s="29" t="s">
        <v>155</v>
      </c>
      <c r="AJ2659" s="29" t="str">
        <f t="shared" si="735"/>
        <v>2550.</v>
      </c>
    </row>
    <row r="2660" spans="1:38" ht="22.5" customHeight="1" x14ac:dyDescent="0.25">
      <c r="A2660" s="143" t="str">
        <f t="shared" si="736"/>
        <v>2551.</v>
      </c>
      <c r="B2660" s="247" t="s">
        <v>2021</v>
      </c>
      <c r="C2660" s="52">
        <v>1986</v>
      </c>
      <c r="D2660" s="220" t="s">
        <v>3015</v>
      </c>
      <c r="E2660" s="143" t="s">
        <v>3017</v>
      </c>
      <c r="F2660" s="52">
        <v>3</v>
      </c>
      <c r="G2660" s="52">
        <v>3</v>
      </c>
      <c r="H2660" s="10">
        <v>1291.0999999999999</v>
      </c>
      <c r="I2660" s="10">
        <v>643</v>
      </c>
      <c r="J2660" s="10">
        <v>643</v>
      </c>
      <c r="K2660" s="63">
        <v>50</v>
      </c>
      <c r="L2660" s="10">
        <f t="shared" si="739"/>
        <v>479249.55000000005</v>
      </c>
      <c r="M2660" s="145"/>
      <c r="N2660" s="1"/>
      <c r="O2660" s="145"/>
      <c r="P2660" s="145">
        <f t="shared" si="740"/>
        <v>479249.55000000005</v>
      </c>
      <c r="Q2660" s="145">
        <v>479249.55000000005</v>
      </c>
      <c r="R2660" s="3"/>
      <c r="S2660" s="145"/>
      <c r="T2660" s="145"/>
      <c r="U2660" s="145"/>
      <c r="V2660" s="145"/>
      <c r="W2660" s="145"/>
      <c r="X2660" s="145"/>
      <c r="Y2660" s="145"/>
      <c r="Z2660" s="145"/>
      <c r="AA2660" s="145"/>
      <c r="AB2660" s="145"/>
      <c r="AC2660" s="145"/>
      <c r="AD2660" s="145"/>
      <c r="AE2660" s="18"/>
      <c r="AF2660" s="35">
        <v>2025</v>
      </c>
      <c r="AG2660" s="255"/>
      <c r="AH2660" s="29">
        <v>2551</v>
      </c>
      <c r="AI2660" s="29" t="s">
        <v>155</v>
      </c>
      <c r="AJ2660" s="29" t="str">
        <f t="shared" si="735"/>
        <v>2551.</v>
      </c>
      <c r="AL2660" s="29"/>
    </row>
    <row r="2661" spans="1:38" ht="22.5" customHeight="1" x14ac:dyDescent="0.25">
      <c r="A2661" s="143" t="str">
        <f t="shared" si="736"/>
        <v>2552.</v>
      </c>
      <c r="B2661" s="247" t="s">
        <v>2022</v>
      </c>
      <c r="C2661" s="52">
        <v>1986</v>
      </c>
      <c r="D2661" s="143" t="s">
        <v>3015</v>
      </c>
      <c r="E2661" s="143" t="s">
        <v>3017</v>
      </c>
      <c r="F2661" s="52">
        <v>5</v>
      </c>
      <c r="G2661" s="52">
        <v>4</v>
      </c>
      <c r="H2661" s="8">
        <v>6035.5</v>
      </c>
      <c r="I2661" s="8">
        <v>4334</v>
      </c>
      <c r="J2661" s="8">
        <v>4334</v>
      </c>
      <c r="K2661" s="142">
        <v>216</v>
      </c>
      <c r="L2661" s="10">
        <f t="shared" si="739"/>
        <v>3974516</v>
      </c>
      <c r="M2661" s="145"/>
      <c r="N2661" s="1"/>
      <c r="O2661" s="145"/>
      <c r="P2661" s="145">
        <f t="shared" si="740"/>
        <v>3974516</v>
      </c>
      <c r="Q2661" s="145">
        <v>3974516</v>
      </c>
      <c r="R2661" s="35"/>
      <c r="S2661" s="43"/>
      <c r="T2661" s="145"/>
      <c r="U2661" s="145"/>
      <c r="V2661" s="145"/>
      <c r="W2661" s="145"/>
      <c r="X2661" s="8"/>
      <c r="Y2661" s="8"/>
      <c r="Z2661" s="43"/>
      <c r="AA2661" s="43"/>
      <c r="AB2661" s="43"/>
      <c r="AC2661" s="43"/>
      <c r="AD2661" s="145"/>
      <c r="AE2661" s="145"/>
      <c r="AF2661" s="35">
        <v>2025</v>
      </c>
      <c r="AG2661" s="253"/>
      <c r="AH2661" s="29">
        <v>2552</v>
      </c>
      <c r="AI2661" s="29" t="s">
        <v>155</v>
      </c>
      <c r="AJ2661" s="29" t="str">
        <f t="shared" si="735"/>
        <v>2552.</v>
      </c>
      <c r="AL2661" s="29"/>
    </row>
    <row r="2662" spans="1:38" ht="22.5" customHeight="1" x14ac:dyDescent="0.25">
      <c r="A2662" s="143" t="str">
        <f t="shared" si="736"/>
        <v>2553.</v>
      </c>
      <c r="B2662" s="77" t="s">
        <v>2023</v>
      </c>
      <c r="C2662" s="52">
        <v>1986</v>
      </c>
      <c r="D2662" s="220" t="s">
        <v>3015</v>
      </c>
      <c r="E2662" s="143" t="s">
        <v>3016</v>
      </c>
      <c r="F2662" s="52">
        <v>9</v>
      </c>
      <c r="G2662" s="52">
        <v>4</v>
      </c>
      <c r="H2662" s="145">
        <v>7672.8</v>
      </c>
      <c r="I2662" s="145">
        <v>4569.6000000000004</v>
      </c>
      <c r="J2662" s="145">
        <v>2505.8000000000002</v>
      </c>
      <c r="K2662" s="3">
        <v>113</v>
      </c>
      <c r="L2662" s="145">
        <f t="shared" si="739"/>
        <v>2848168.83</v>
      </c>
      <c r="M2662" s="145"/>
      <c r="N2662" s="1"/>
      <c r="O2662" s="145"/>
      <c r="P2662" s="145">
        <f t="shared" si="740"/>
        <v>2848168.83</v>
      </c>
      <c r="Q2662" s="145">
        <v>2848168.83</v>
      </c>
      <c r="R2662" s="3"/>
      <c r="S2662" s="145"/>
      <c r="T2662" s="145"/>
      <c r="U2662" s="145"/>
      <c r="V2662" s="145"/>
      <c r="W2662" s="145"/>
      <c r="X2662" s="145"/>
      <c r="Y2662" s="145"/>
      <c r="Z2662" s="145"/>
      <c r="AA2662" s="145"/>
      <c r="AB2662" s="145"/>
      <c r="AC2662" s="145"/>
      <c r="AD2662" s="145"/>
      <c r="AE2662" s="18"/>
      <c r="AF2662" s="35">
        <v>2025</v>
      </c>
      <c r="AG2662" s="256"/>
      <c r="AH2662" s="29">
        <v>2553</v>
      </c>
      <c r="AI2662" s="29" t="s">
        <v>155</v>
      </c>
      <c r="AJ2662" s="29" t="str">
        <f t="shared" si="735"/>
        <v>2553.</v>
      </c>
      <c r="AL2662" s="29"/>
    </row>
    <row r="2663" spans="1:38" ht="22.5" customHeight="1" x14ac:dyDescent="0.25">
      <c r="A2663" s="143" t="str">
        <f t="shared" si="736"/>
        <v>2554.</v>
      </c>
      <c r="B2663" s="73" t="s">
        <v>2024</v>
      </c>
      <c r="C2663" s="52">
        <v>1987</v>
      </c>
      <c r="D2663" s="220" t="s">
        <v>3015</v>
      </c>
      <c r="E2663" s="143" t="s">
        <v>3016</v>
      </c>
      <c r="F2663" s="52">
        <v>5</v>
      </c>
      <c r="G2663" s="52">
        <v>3</v>
      </c>
      <c r="H2663" s="10">
        <v>3682.9</v>
      </c>
      <c r="I2663" s="145">
        <v>3181</v>
      </c>
      <c r="J2663" s="10">
        <v>3181</v>
      </c>
      <c r="K2663" s="63">
        <v>162</v>
      </c>
      <c r="L2663" s="10">
        <f t="shared" si="739"/>
        <v>7350410</v>
      </c>
      <c r="M2663" s="145"/>
      <c r="N2663" s="1"/>
      <c r="O2663" s="145"/>
      <c r="P2663" s="145">
        <f t="shared" si="740"/>
        <v>7350410</v>
      </c>
      <c r="Q2663" s="145">
        <v>7350410</v>
      </c>
      <c r="R2663" s="3"/>
      <c r="S2663" s="145"/>
      <c r="T2663" s="145"/>
      <c r="U2663" s="145"/>
      <c r="V2663" s="145"/>
      <c r="W2663" s="145"/>
      <c r="X2663" s="145"/>
      <c r="Y2663" s="145"/>
      <c r="Z2663" s="145"/>
      <c r="AA2663" s="145"/>
      <c r="AB2663" s="145"/>
      <c r="AC2663" s="145"/>
      <c r="AD2663" s="145"/>
      <c r="AE2663" s="145"/>
      <c r="AF2663" s="35">
        <v>2025</v>
      </c>
      <c r="AG2663" s="255"/>
      <c r="AH2663" s="29">
        <v>2554</v>
      </c>
      <c r="AI2663" s="29" t="s">
        <v>155</v>
      </c>
      <c r="AJ2663" s="29" t="str">
        <f t="shared" si="735"/>
        <v>2554.</v>
      </c>
    </row>
    <row r="2664" spans="1:38" ht="22.5" customHeight="1" x14ac:dyDescent="0.25">
      <c r="A2664" s="143" t="str">
        <f t="shared" si="736"/>
        <v>2555.</v>
      </c>
      <c r="B2664" s="71" t="s">
        <v>2025</v>
      </c>
      <c r="C2664" s="52">
        <v>1987</v>
      </c>
      <c r="D2664" s="220" t="s">
        <v>3015</v>
      </c>
      <c r="E2664" s="143" t="s">
        <v>3017</v>
      </c>
      <c r="F2664" s="52">
        <v>5</v>
      </c>
      <c r="G2664" s="52">
        <v>3</v>
      </c>
      <c r="H2664" s="145">
        <v>3481.8</v>
      </c>
      <c r="I2664" s="145">
        <v>3174.5</v>
      </c>
      <c r="J2664" s="145">
        <v>2775.5</v>
      </c>
      <c r="K2664" s="3">
        <v>129</v>
      </c>
      <c r="L2664" s="10">
        <f t="shared" si="739"/>
        <v>10863228</v>
      </c>
      <c r="M2664" s="145"/>
      <c r="N2664" s="1"/>
      <c r="O2664" s="145"/>
      <c r="P2664" s="145">
        <f t="shared" si="740"/>
        <v>10863228</v>
      </c>
      <c r="Q2664" s="145">
        <v>6115866</v>
      </c>
      <c r="R2664" s="3"/>
      <c r="S2664" s="145"/>
      <c r="T2664" s="145">
        <v>1192</v>
      </c>
      <c r="U2664" s="145">
        <f>T2664*3547</f>
        <v>4228024</v>
      </c>
      <c r="V2664" s="145"/>
      <c r="W2664" s="145"/>
      <c r="X2664" s="145"/>
      <c r="Y2664" s="145"/>
      <c r="Z2664" s="145">
        <v>194</v>
      </c>
      <c r="AA2664" s="145">
        <f>Z2664*2677</f>
        <v>519338</v>
      </c>
      <c r="AB2664" s="43"/>
      <c r="AC2664" s="43"/>
      <c r="AD2664" s="145"/>
      <c r="AE2664" s="18"/>
      <c r="AF2664" s="35">
        <v>2025</v>
      </c>
      <c r="AG2664" s="267"/>
      <c r="AH2664" s="29">
        <v>2555</v>
      </c>
      <c r="AI2664" s="29" t="s">
        <v>155</v>
      </c>
      <c r="AJ2664" s="29" t="str">
        <f t="shared" si="735"/>
        <v>2555.</v>
      </c>
      <c r="AL2664" s="29"/>
    </row>
    <row r="2665" spans="1:38" ht="22.5" customHeight="1" x14ac:dyDescent="0.25">
      <c r="A2665" s="143" t="str">
        <f t="shared" si="736"/>
        <v>2556.</v>
      </c>
      <c r="B2665" s="247" t="s">
        <v>2026</v>
      </c>
      <c r="C2665" s="52">
        <v>1987</v>
      </c>
      <c r="D2665" s="220" t="s">
        <v>3015</v>
      </c>
      <c r="E2665" s="143" t="s">
        <v>3017</v>
      </c>
      <c r="F2665" s="52">
        <v>3</v>
      </c>
      <c r="G2665" s="52">
        <v>6</v>
      </c>
      <c r="H2665" s="10">
        <v>3015.5</v>
      </c>
      <c r="I2665" s="10">
        <v>1807.2</v>
      </c>
      <c r="J2665" s="10">
        <v>1807.2</v>
      </c>
      <c r="K2665" s="63">
        <v>122</v>
      </c>
      <c r="L2665" s="10">
        <f t="shared" si="739"/>
        <v>1119358.1100000001</v>
      </c>
      <c r="M2665" s="145"/>
      <c r="N2665" s="1"/>
      <c r="O2665" s="145"/>
      <c r="P2665" s="145">
        <f t="shared" si="740"/>
        <v>1119358.1100000001</v>
      </c>
      <c r="Q2665" s="145">
        <v>1119358.1100000001</v>
      </c>
      <c r="R2665" s="3"/>
      <c r="S2665" s="145"/>
      <c r="T2665" s="145"/>
      <c r="U2665" s="145"/>
      <c r="V2665" s="145"/>
      <c r="W2665" s="145"/>
      <c r="X2665" s="145"/>
      <c r="Y2665" s="145"/>
      <c r="Z2665" s="145"/>
      <c r="AA2665" s="145"/>
      <c r="AB2665" s="145"/>
      <c r="AC2665" s="145"/>
      <c r="AD2665" s="145"/>
      <c r="AE2665" s="18"/>
      <c r="AF2665" s="35">
        <v>2025</v>
      </c>
      <c r="AG2665" s="255"/>
      <c r="AH2665" s="29">
        <v>2556</v>
      </c>
      <c r="AI2665" s="29" t="s">
        <v>155</v>
      </c>
      <c r="AJ2665" s="29" t="str">
        <f t="shared" si="735"/>
        <v>2556.</v>
      </c>
      <c r="AL2665" s="29"/>
    </row>
    <row r="2666" spans="1:38" ht="23.25" customHeight="1" x14ac:dyDescent="0.25">
      <c r="A2666" s="143" t="str">
        <f t="shared" si="736"/>
        <v>2557.</v>
      </c>
      <c r="B2666" s="86" t="s">
        <v>2027</v>
      </c>
      <c r="C2666" s="52">
        <v>1987</v>
      </c>
      <c r="D2666" s="220" t="s">
        <v>3015</v>
      </c>
      <c r="E2666" s="143" t="s">
        <v>3016</v>
      </c>
      <c r="F2666" s="52">
        <v>9</v>
      </c>
      <c r="G2666" s="52">
        <v>5</v>
      </c>
      <c r="H2666" s="145">
        <v>10685.1</v>
      </c>
      <c r="I2666" s="145">
        <v>9698.4</v>
      </c>
      <c r="J2666" s="145">
        <v>9599.7999999999993</v>
      </c>
      <c r="K2666" s="3">
        <v>457</v>
      </c>
      <c r="L2666" s="10">
        <f t="shared" si="739"/>
        <v>15530800</v>
      </c>
      <c r="M2666" s="145"/>
      <c r="N2666" s="1"/>
      <c r="O2666" s="145"/>
      <c r="P2666" s="145">
        <f t="shared" si="740"/>
        <v>15530800</v>
      </c>
      <c r="Q2666" s="145"/>
      <c r="R2666" s="3">
        <v>5</v>
      </c>
      <c r="S2666" s="145">
        <f>R2666*3106160</f>
        <v>15530800</v>
      </c>
      <c r="T2666" s="145"/>
      <c r="U2666" s="145"/>
      <c r="V2666" s="145"/>
      <c r="W2666" s="145"/>
      <c r="X2666" s="145"/>
      <c r="Y2666" s="145"/>
      <c r="Z2666" s="145"/>
      <c r="AA2666" s="145"/>
      <c r="AB2666" s="43"/>
      <c r="AC2666" s="43"/>
      <c r="AD2666" s="145"/>
      <c r="AE2666" s="18"/>
      <c r="AF2666" s="35">
        <v>2025</v>
      </c>
      <c r="AG2666" s="255"/>
      <c r="AH2666" s="29">
        <v>2557</v>
      </c>
      <c r="AI2666" s="29" t="s">
        <v>155</v>
      </c>
      <c r="AJ2666" s="29" t="str">
        <f t="shared" si="735"/>
        <v>2557.</v>
      </c>
    </row>
    <row r="2667" spans="1:38" ht="22.5" customHeight="1" x14ac:dyDescent="0.25">
      <c r="A2667" s="143" t="str">
        <f t="shared" si="736"/>
        <v>2558.</v>
      </c>
      <c r="B2667" s="76" t="s">
        <v>2028</v>
      </c>
      <c r="C2667" s="52">
        <v>1987</v>
      </c>
      <c r="D2667" s="220" t="s">
        <v>3015</v>
      </c>
      <c r="E2667" s="143" t="s">
        <v>3016</v>
      </c>
      <c r="F2667" s="52">
        <v>10</v>
      </c>
      <c r="G2667" s="52">
        <v>4</v>
      </c>
      <c r="H2667" s="145">
        <v>8584</v>
      </c>
      <c r="I2667" s="145">
        <v>8584</v>
      </c>
      <c r="J2667" s="145">
        <v>8584</v>
      </c>
      <c r="K2667" s="3">
        <v>451</v>
      </c>
      <c r="L2667" s="10">
        <f t="shared" si="739"/>
        <v>14814528</v>
      </c>
      <c r="M2667" s="145"/>
      <c r="N2667" s="1"/>
      <c r="O2667" s="145"/>
      <c r="P2667" s="145">
        <f t="shared" si="740"/>
        <v>14814528</v>
      </c>
      <c r="Q2667" s="145">
        <v>14814528</v>
      </c>
      <c r="R2667" s="3"/>
      <c r="S2667" s="145"/>
      <c r="T2667" s="145"/>
      <c r="U2667" s="145"/>
      <c r="V2667" s="145"/>
      <c r="W2667" s="145"/>
      <c r="X2667" s="145"/>
      <c r="Y2667" s="145"/>
      <c r="Z2667" s="145"/>
      <c r="AA2667" s="145"/>
      <c r="AB2667" s="145"/>
      <c r="AC2667" s="145"/>
      <c r="AD2667" s="145"/>
      <c r="AE2667" s="18"/>
      <c r="AF2667" s="35">
        <v>2025</v>
      </c>
      <c r="AG2667" s="256"/>
      <c r="AH2667" s="29">
        <v>2558</v>
      </c>
      <c r="AI2667" s="29" t="s">
        <v>155</v>
      </c>
      <c r="AJ2667" s="29" t="str">
        <f t="shared" ref="AJ2667:AJ2730" si="741">CONCATENATE(AH2667,AI2667)</f>
        <v>2558.</v>
      </c>
    </row>
    <row r="2668" spans="1:38" ht="23.25" customHeight="1" x14ac:dyDescent="0.25">
      <c r="A2668" s="143" t="str">
        <f t="shared" si="736"/>
        <v>2559.</v>
      </c>
      <c r="B2668" s="86" t="s">
        <v>2029</v>
      </c>
      <c r="C2668" s="52">
        <v>1987</v>
      </c>
      <c r="D2668" s="220" t="s">
        <v>3015</v>
      </c>
      <c r="E2668" s="143" t="s">
        <v>3016</v>
      </c>
      <c r="F2668" s="52">
        <v>9</v>
      </c>
      <c r="G2668" s="52">
        <v>6</v>
      </c>
      <c r="H2668" s="10">
        <v>11546</v>
      </c>
      <c r="I2668" s="10">
        <v>11644.9</v>
      </c>
      <c r="J2668" s="10">
        <v>11511.7</v>
      </c>
      <c r="K2668" s="63">
        <v>548</v>
      </c>
      <c r="L2668" s="10">
        <f t="shared" si="739"/>
        <v>14842955</v>
      </c>
      <c r="M2668" s="145"/>
      <c r="N2668" s="1"/>
      <c r="O2668" s="145"/>
      <c r="P2668" s="145">
        <f t="shared" si="740"/>
        <v>14842955</v>
      </c>
      <c r="Q2668" s="145">
        <v>14842955</v>
      </c>
      <c r="R2668" s="3"/>
      <c r="S2668" s="145"/>
      <c r="T2668" s="145"/>
      <c r="U2668" s="145"/>
      <c r="V2668" s="145"/>
      <c r="W2668" s="145"/>
      <c r="X2668" s="145"/>
      <c r="Y2668" s="145"/>
      <c r="Z2668" s="145"/>
      <c r="AA2668" s="145"/>
      <c r="AB2668" s="43"/>
      <c r="AC2668" s="43"/>
      <c r="AD2668" s="145"/>
      <c r="AE2668" s="18"/>
      <c r="AF2668" s="35">
        <v>2025</v>
      </c>
      <c r="AG2668" s="255"/>
      <c r="AH2668" s="29">
        <v>2559</v>
      </c>
      <c r="AI2668" s="29" t="s">
        <v>155</v>
      </c>
      <c r="AJ2668" s="29" t="str">
        <f t="shared" si="741"/>
        <v>2559.</v>
      </c>
    </row>
    <row r="2669" spans="1:38" ht="22.5" customHeight="1" x14ac:dyDescent="0.25">
      <c r="A2669" s="143" t="str">
        <f t="shared" si="736"/>
        <v>2560.</v>
      </c>
      <c r="B2669" s="247" t="s">
        <v>2030</v>
      </c>
      <c r="C2669" s="52">
        <v>1987</v>
      </c>
      <c r="D2669" s="143" t="s">
        <v>3015</v>
      </c>
      <c r="E2669" s="143" t="s">
        <v>3016</v>
      </c>
      <c r="F2669" s="52">
        <v>9</v>
      </c>
      <c r="G2669" s="52">
        <v>7</v>
      </c>
      <c r="H2669" s="8">
        <v>13389.3</v>
      </c>
      <c r="I2669" s="8">
        <v>8071.6</v>
      </c>
      <c r="J2669" s="8">
        <v>8071.6</v>
      </c>
      <c r="K2669" s="142">
        <v>673</v>
      </c>
      <c r="L2669" s="10">
        <f t="shared" si="739"/>
        <v>21743120</v>
      </c>
      <c r="M2669" s="145"/>
      <c r="N2669" s="1"/>
      <c r="O2669" s="145"/>
      <c r="P2669" s="145">
        <f t="shared" si="740"/>
        <v>21743120</v>
      </c>
      <c r="Q2669" s="145"/>
      <c r="R2669" s="35">
        <v>7</v>
      </c>
      <c r="S2669" s="145">
        <f>R2669*3106160</f>
        <v>21743120</v>
      </c>
      <c r="T2669" s="43"/>
      <c r="U2669" s="43"/>
      <c r="V2669" s="43"/>
      <c r="W2669" s="43"/>
      <c r="X2669" s="145"/>
      <c r="Y2669" s="145"/>
      <c r="Z2669" s="43"/>
      <c r="AA2669" s="43"/>
      <c r="AB2669" s="43"/>
      <c r="AC2669" s="43"/>
      <c r="AD2669" s="43"/>
      <c r="AE2669" s="163"/>
      <c r="AF2669" s="35">
        <v>2025</v>
      </c>
      <c r="AG2669" s="255"/>
      <c r="AH2669" s="29">
        <v>2560</v>
      </c>
      <c r="AI2669" s="29" t="s">
        <v>155</v>
      </c>
      <c r="AJ2669" s="29" t="str">
        <f t="shared" si="741"/>
        <v>2560.</v>
      </c>
      <c r="AL2669" s="29"/>
    </row>
    <row r="2670" spans="1:38" ht="22.5" customHeight="1" x14ac:dyDescent="0.25">
      <c r="A2670" s="143" t="str">
        <f t="shared" si="736"/>
        <v>2561.</v>
      </c>
      <c r="B2670" s="247" t="s">
        <v>2031</v>
      </c>
      <c r="C2670" s="52">
        <v>1987</v>
      </c>
      <c r="D2670" s="220" t="s">
        <v>3015</v>
      </c>
      <c r="E2670" s="143" t="s">
        <v>3016</v>
      </c>
      <c r="F2670" s="52">
        <v>5</v>
      </c>
      <c r="G2670" s="52">
        <v>2</v>
      </c>
      <c r="H2670" s="10">
        <v>2119.6</v>
      </c>
      <c r="I2670" s="145">
        <v>2119.6</v>
      </c>
      <c r="J2670" s="10">
        <v>2119.6</v>
      </c>
      <c r="K2670" s="63">
        <v>105</v>
      </c>
      <c r="L2670" s="10">
        <f t="shared" si="739"/>
        <v>5049428.2</v>
      </c>
      <c r="M2670" s="145"/>
      <c r="N2670" s="1"/>
      <c r="O2670" s="145"/>
      <c r="P2670" s="145">
        <f t="shared" si="740"/>
        <v>5049428.2</v>
      </c>
      <c r="Q2670" s="145">
        <f>451564+4597864.2</f>
        <v>5049428.2</v>
      </c>
      <c r="R2670" s="3"/>
      <c r="S2670" s="145"/>
      <c r="T2670" s="145"/>
      <c r="U2670" s="145"/>
      <c r="V2670" s="145"/>
      <c r="W2670" s="145"/>
      <c r="X2670" s="145"/>
      <c r="Y2670" s="145"/>
      <c r="Z2670" s="145"/>
      <c r="AA2670" s="145"/>
      <c r="AB2670" s="145"/>
      <c r="AC2670" s="145"/>
      <c r="AD2670" s="145"/>
      <c r="AE2670" s="18"/>
      <c r="AF2670" s="35">
        <v>2025</v>
      </c>
      <c r="AG2670" s="255"/>
      <c r="AH2670" s="29">
        <v>2561</v>
      </c>
      <c r="AI2670" s="29" t="s">
        <v>155</v>
      </c>
      <c r="AJ2670" s="29" t="str">
        <f t="shared" si="741"/>
        <v>2561.</v>
      </c>
    </row>
    <row r="2671" spans="1:38" ht="22.5" customHeight="1" x14ac:dyDescent="0.25">
      <c r="A2671" s="143" t="str">
        <f t="shared" si="736"/>
        <v>2562.</v>
      </c>
      <c r="B2671" s="247" t="s">
        <v>2032</v>
      </c>
      <c r="C2671" s="52">
        <v>1988</v>
      </c>
      <c r="D2671" s="220" t="s">
        <v>3015</v>
      </c>
      <c r="E2671" s="143" t="s">
        <v>3019</v>
      </c>
      <c r="F2671" s="52">
        <v>5</v>
      </c>
      <c r="G2671" s="52">
        <v>9</v>
      </c>
      <c r="H2671" s="10">
        <v>6111.8</v>
      </c>
      <c r="I2671" s="145">
        <v>3641.7</v>
      </c>
      <c r="J2671" s="10">
        <v>3641.7</v>
      </c>
      <c r="K2671" s="63">
        <v>300</v>
      </c>
      <c r="L2671" s="10">
        <f t="shared" si="739"/>
        <v>2123779.8000000003</v>
      </c>
      <c r="M2671" s="145"/>
      <c r="N2671" s="1"/>
      <c r="O2671" s="145"/>
      <c r="P2671" s="145">
        <f t="shared" si="740"/>
        <v>2123779.8000000003</v>
      </c>
      <c r="Q2671" s="145">
        <v>2123779.8000000003</v>
      </c>
      <c r="R2671" s="3"/>
      <c r="S2671" s="145"/>
      <c r="T2671" s="145"/>
      <c r="U2671" s="145"/>
      <c r="V2671" s="145"/>
      <c r="W2671" s="145"/>
      <c r="X2671" s="145"/>
      <c r="Y2671" s="145"/>
      <c r="Z2671" s="145"/>
      <c r="AA2671" s="145"/>
      <c r="AB2671" s="145"/>
      <c r="AC2671" s="145"/>
      <c r="AD2671" s="145"/>
      <c r="AE2671" s="18"/>
      <c r="AF2671" s="35">
        <v>2025</v>
      </c>
      <c r="AG2671" s="255"/>
      <c r="AH2671" s="29">
        <v>2562</v>
      </c>
      <c r="AI2671" s="29" t="s">
        <v>155</v>
      </c>
      <c r="AJ2671" s="29" t="str">
        <f t="shared" si="741"/>
        <v>2562.</v>
      </c>
      <c r="AL2671" s="29"/>
    </row>
    <row r="2672" spans="1:38" ht="22.5" customHeight="1" x14ac:dyDescent="0.25">
      <c r="A2672" s="143" t="str">
        <f t="shared" ref="A2672:A2735" si="742">AJ2672</f>
        <v>2563.</v>
      </c>
      <c r="B2672" s="247" t="s">
        <v>2033</v>
      </c>
      <c r="C2672" s="52">
        <v>1988</v>
      </c>
      <c r="D2672" s="220" t="s">
        <v>3015</v>
      </c>
      <c r="E2672" s="143" t="s">
        <v>3017</v>
      </c>
      <c r="F2672" s="52">
        <v>9</v>
      </c>
      <c r="G2672" s="52">
        <v>1</v>
      </c>
      <c r="H2672" s="10">
        <v>5816.4</v>
      </c>
      <c r="I2672" s="145">
        <v>4802.6000000000004</v>
      </c>
      <c r="J2672" s="10">
        <v>4802.6000000000004</v>
      </c>
      <c r="K2672" s="63">
        <v>215</v>
      </c>
      <c r="L2672" s="10">
        <f t="shared" si="739"/>
        <v>7202183.5</v>
      </c>
      <c r="M2672" s="145"/>
      <c r="N2672" s="1"/>
      <c r="O2672" s="145"/>
      <c r="P2672" s="145">
        <f t="shared" si="740"/>
        <v>7202183.5</v>
      </c>
      <c r="Q2672" s="145">
        <v>7202183.5</v>
      </c>
      <c r="R2672" s="3"/>
      <c r="S2672" s="145"/>
      <c r="T2672" s="145"/>
      <c r="U2672" s="145"/>
      <c r="V2672" s="145"/>
      <c r="W2672" s="145"/>
      <c r="X2672" s="145"/>
      <c r="Y2672" s="145"/>
      <c r="Z2672" s="145"/>
      <c r="AA2672" s="145"/>
      <c r="AB2672" s="145"/>
      <c r="AC2672" s="145"/>
      <c r="AD2672" s="145"/>
      <c r="AE2672" s="18"/>
      <c r="AF2672" s="35">
        <v>2025</v>
      </c>
      <c r="AG2672" s="255"/>
      <c r="AH2672" s="29">
        <v>2563</v>
      </c>
      <c r="AI2672" s="29" t="s">
        <v>155</v>
      </c>
      <c r="AJ2672" s="29" t="str">
        <f t="shared" si="741"/>
        <v>2563.</v>
      </c>
      <c r="AL2672" s="29"/>
    </row>
    <row r="2673" spans="1:38" ht="23.25" customHeight="1" x14ac:dyDescent="0.25">
      <c r="A2673" s="143" t="str">
        <f t="shared" si="742"/>
        <v>2564.</v>
      </c>
      <c r="B2673" s="86" t="s">
        <v>2035</v>
      </c>
      <c r="C2673" s="52">
        <v>1988</v>
      </c>
      <c r="D2673" s="220" t="s">
        <v>3015</v>
      </c>
      <c r="E2673" s="143" t="s">
        <v>3016</v>
      </c>
      <c r="F2673" s="52">
        <v>5</v>
      </c>
      <c r="G2673" s="52">
        <v>3</v>
      </c>
      <c r="H2673" s="145">
        <v>3244.4</v>
      </c>
      <c r="I2673" s="145">
        <v>3245.4</v>
      </c>
      <c r="J2673" s="145">
        <v>3245.4</v>
      </c>
      <c r="K2673" s="3">
        <v>153</v>
      </c>
      <c r="L2673" s="10">
        <f t="shared" si="739"/>
        <v>6160537</v>
      </c>
      <c r="M2673" s="145"/>
      <c r="N2673" s="1"/>
      <c r="O2673" s="145"/>
      <c r="P2673" s="145">
        <f t="shared" si="740"/>
        <v>6160537</v>
      </c>
      <c r="Q2673" s="145">
        <v>6160537</v>
      </c>
      <c r="R2673" s="3"/>
      <c r="S2673" s="145"/>
      <c r="T2673" s="145"/>
      <c r="U2673" s="145"/>
      <c r="V2673" s="145"/>
      <c r="W2673" s="145"/>
      <c r="X2673" s="145"/>
      <c r="Y2673" s="145"/>
      <c r="Z2673" s="145"/>
      <c r="AA2673" s="145"/>
      <c r="AB2673" s="43"/>
      <c r="AC2673" s="43"/>
      <c r="AD2673" s="145"/>
      <c r="AE2673" s="18"/>
      <c r="AF2673" s="35">
        <v>2025</v>
      </c>
      <c r="AG2673" s="255"/>
      <c r="AH2673" s="29">
        <v>2564</v>
      </c>
      <c r="AI2673" s="29" t="s">
        <v>155</v>
      </c>
      <c r="AJ2673" s="29" t="str">
        <f t="shared" si="741"/>
        <v>2564.</v>
      </c>
    </row>
    <row r="2674" spans="1:38" ht="22.5" customHeight="1" x14ac:dyDescent="0.25">
      <c r="A2674" s="143" t="str">
        <f t="shared" si="742"/>
        <v>2565.</v>
      </c>
      <c r="B2674" s="247" t="s">
        <v>2036</v>
      </c>
      <c r="C2674" s="52">
        <v>1988</v>
      </c>
      <c r="D2674" s="220" t="s">
        <v>3015</v>
      </c>
      <c r="E2674" s="143" t="s">
        <v>3016</v>
      </c>
      <c r="F2674" s="52">
        <v>5</v>
      </c>
      <c r="G2674" s="52">
        <v>3</v>
      </c>
      <c r="H2674" s="10">
        <v>3397.4</v>
      </c>
      <c r="I2674" s="145">
        <v>3271.4</v>
      </c>
      <c r="J2674" s="10">
        <v>3204.5</v>
      </c>
      <c r="K2674" s="63">
        <v>157</v>
      </c>
      <c r="L2674" s="10">
        <f t="shared" si="739"/>
        <v>2018503.8</v>
      </c>
      <c r="M2674" s="145"/>
      <c r="N2674" s="1"/>
      <c r="O2674" s="145"/>
      <c r="P2674" s="145">
        <f t="shared" si="740"/>
        <v>2018503.8</v>
      </c>
      <c r="Q2674" s="145"/>
      <c r="R2674" s="3"/>
      <c r="S2674" s="145"/>
      <c r="T2674" s="145"/>
      <c r="U2674" s="145"/>
      <c r="V2674" s="145">
        <v>911.7</v>
      </c>
      <c r="W2674" s="145">
        <f>V2674*2214</f>
        <v>2018503.8</v>
      </c>
      <c r="X2674" s="145"/>
      <c r="Y2674" s="145"/>
      <c r="Z2674" s="145"/>
      <c r="AA2674" s="145"/>
      <c r="AB2674" s="145"/>
      <c r="AC2674" s="145"/>
      <c r="AD2674" s="145"/>
      <c r="AE2674" s="18"/>
      <c r="AF2674" s="35">
        <v>2025</v>
      </c>
      <c r="AG2674" s="259"/>
      <c r="AH2674" s="29">
        <v>2565</v>
      </c>
      <c r="AI2674" s="29" t="s">
        <v>155</v>
      </c>
      <c r="AJ2674" s="29" t="str">
        <f t="shared" si="741"/>
        <v>2565.</v>
      </c>
      <c r="AL2674" s="29"/>
    </row>
    <row r="2675" spans="1:38" ht="23.25" customHeight="1" x14ac:dyDescent="0.25">
      <c r="A2675" s="143" t="str">
        <f t="shared" si="742"/>
        <v>2566.</v>
      </c>
      <c r="B2675" s="86" t="s">
        <v>2037</v>
      </c>
      <c r="C2675" s="52">
        <v>1988</v>
      </c>
      <c r="D2675" s="220" t="s">
        <v>3015</v>
      </c>
      <c r="E2675" s="143" t="s">
        <v>3016</v>
      </c>
      <c r="F2675" s="52">
        <v>9</v>
      </c>
      <c r="G2675" s="52">
        <v>7</v>
      </c>
      <c r="H2675" s="145">
        <v>13431.9</v>
      </c>
      <c r="I2675" s="145">
        <v>8119.4</v>
      </c>
      <c r="J2675" s="145">
        <v>8119.4</v>
      </c>
      <c r="K2675" s="3">
        <v>614</v>
      </c>
      <c r="L2675" s="10">
        <f t="shared" si="739"/>
        <v>21743120</v>
      </c>
      <c r="M2675" s="145"/>
      <c r="N2675" s="1"/>
      <c r="O2675" s="145"/>
      <c r="P2675" s="145">
        <f t="shared" si="740"/>
        <v>21743120</v>
      </c>
      <c r="Q2675" s="145"/>
      <c r="R2675" s="3">
        <v>7</v>
      </c>
      <c r="S2675" s="145">
        <f>R2675*3106160</f>
        <v>21743120</v>
      </c>
      <c r="T2675" s="145"/>
      <c r="U2675" s="145"/>
      <c r="V2675" s="145"/>
      <c r="W2675" s="145"/>
      <c r="X2675" s="145"/>
      <c r="Y2675" s="145"/>
      <c r="Z2675" s="145"/>
      <c r="AA2675" s="145"/>
      <c r="AB2675" s="43"/>
      <c r="AC2675" s="43"/>
      <c r="AD2675" s="145"/>
      <c r="AE2675" s="18"/>
      <c r="AF2675" s="35">
        <v>2025</v>
      </c>
      <c r="AG2675" s="255"/>
      <c r="AH2675" s="29">
        <v>2566</v>
      </c>
      <c r="AI2675" s="29" t="s">
        <v>155</v>
      </c>
      <c r="AJ2675" s="29" t="str">
        <f t="shared" si="741"/>
        <v>2566.</v>
      </c>
    </row>
    <row r="2676" spans="1:38" ht="22.5" customHeight="1" x14ac:dyDescent="0.25">
      <c r="A2676" s="143" t="str">
        <f t="shared" si="742"/>
        <v>2567.</v>
      </c>
      <c r="B2676" s="73" t="s">
        <v>2038</v>
      </c>
      <c r="C2676" s="52">
        <v>1988</v>
      </c>
      <c r="D2676" s="220" t="s">
        <v>3015</v>
      </c>
      <c r="E2676" s="143" t="s">
        <v>3016</v>
      </c>
      <c r="F2676" s="52">
        <v>9</v>
      </c>
      <c r="G2676" s="52">
        <v>4</v>
      </c>
      <c r="H2676" s="10">
        <v>7732.8</v>
      </c>
      <c r="I2676" s="145">
        <v>7732.8</v>
      </c>
      <c r="J2676" s="10">
        <v>7732.8</v>
      </c>
      <c r="K2676" s="63">
        <v>379</v>
      </c>
      <c r="L2676" s="10">
        <f t="shared" si="739"/>
        <v>14150554.5</v>
      </c>
      <c r="M2676" s="145"/>
      <c r="N2676" s="1"/>
      <c r="O2676" s="145"/>
      <c r="P2676" s="145">
        <f t="shared" si="740"/>
        <v>14150554.5</v>
      </c>
      <c r="Q2676" s="145">
        <v>14150554.5</v>
      </c>
      <c r="R2676" s="3"/>
      <c r="S2676" s="145"/>
      <c r="T2676" s="145"/>
      <c r="U2676" s="145"/>
      <c r="V2676" s="145"/>
      <c r="W2676" s="145"/>
      <c r="X2676" s="145"/>
      <c r="Y2676" s="145"/>
      <c r="Z2676" s="145"/>
      <c r="AA2676" s="145"/>
      <c r="AB2676" s="145"/>
      <c r="AC2676" s="145"/>
      <c r="AD2676" s="145"/>
      <c r="AE2676" s="18"/>
      <c r="AF2676" s="35">
        <v>2025</v>
      </c>
      <c r="AG2676" s="255"/>
      <c r="AH2676" s="29">
        <v>2567</v>
      </c>
      <c r="AI2676" s="29" t="s">
        <v>155</v>
      </c>
      <c r="AJ2676" s="29" t="str">
        <f t="shared" si="741"/>
        <v>2567.</v>
      </c>
      <c r="AL2676" s="29"/>
    </row>
    <row r="2677" spans="1:38" ht="23.25" customHeight="1" x14ac:dyDescent="0.25">
      <c r="A2677" s="143" t="str">
        <f t="shared" si="742"/>
        <v>2568.</v>
      </c>
      <c r="B2677" s="86" t="s">
        <v>2040</v>
      </c>
      <c r="C2677" s="52">
        <v>1988</v>
      </c>
      <c r="D2677" s="220" t="s">
        <v>3015</v>
      </c>
      <c r="E2677" s="143" t="s">
        <v>3016</v>
      </c>
      <c r="F2677" s="52">
        <v>9</v>
      </c>
      <c r="G2677" s="52">
        <v>4</v>
      </c>
      <c r="H2677" s="145">
        <v>8735.9</v>
      </c>
      <c r="I2677" s="145">
        <v>7810</v>
      </c>
      <c r="J2677" s="145">
        <v>7783.7</v>
      </c>
      <c r="K2677" s="3">
        <v>195</v>
      </c>
      <c r="L2677" s="10">
        <f t="shared" si="739"/>
        <v>4203195</v>
      </c>
      <c r="M2677" s="145"/>
      <c r="N2677" s="1"/>
      <c r="O2677" s="145"/>
      <c r="P2677" s="145">
        <f t="shared" si="740"/>
        <v>4203195</v>
      </c>
      <c r="Q2677" s="145"/>
      <c r="R2677" s="3"/>
      <c r="S2677" s="145"/>
      <c r="T2677" s="145">
        <v>1185</v>
      </c>
      <c r="U2677" s="145">
        <f>T2677*3547</f>
        <v>4203195</v>
      </c>
      <c r="V2677" s="145"/>
      <c r="W2677" s="145"/>
      <c r="X2677" s="145"/>
      <c r="Y2677" s="145"/>
      <c r="Z2677" s="145"/>
      <c r="AA2677" s="145"/>
      <c r="AB2677" s="43"/>
      <c r="AC2677" s="43"/>
      <c r="AD2677" s="145"/>
      <c r="AE2677" s="18"/>
      <c r="AF2677" s="35">
        <v>2025</v>
      </c>
      <c r="AG2677" s="259"/>
      <c r="AH2677" s="29">
        <v>2568</v>
      </c>
      <c r="AI2677" s="29" t="s">
        <v>155</v>
      </c>
      <c r="AJ2677" s="29" t="str">
        <f t="shared" si="741"/>
        <v>2568.</v>
      </c>
    </row>
    <row r="2678" spans="1:38" ht="22.5" customHeight="1" x14ac:dyDescent="0.25">
      <c r="A2678" s="143" t="str">
        <f t="shared" si="742"/>
        <v>2569.</v>
      </c>
      <c r="B2678" s="76" t="s">
        <v>2042</v>
      </c>
      <c r="C2678" s="52">
        <v>1989</v>
      </c>
      <c r="D2678" s="220" t="s">
        <v>3015</v>
      </c>
      <c r="E2678" s="143" t="s">
        <v>3017</v>
      </c>
      <c r="F2678" s="52">
        <v>9</v>
      </c>
      <c r="G2678" s="52">
        <v>3</v>
      </c>
      <c r="H2678" s="145">
        <v>6452.8</v>
      </c>
      <c r="I2678" s="145">
        <v>3956.3</v>
      </c>
      <c r="J2678" s="145">
        <v>3956.3</v>
      </c>
      <c r="K2678" s="3">
        <v>309</v>
      </c>
      <c r="L2678" s="10">
        <f t="shared" si="739"/>
        <v>16794671.77</v>
      </c>
      <c r="M2678" s="145"/>
      <c r="N2678" s="1"/>
      <c r="O2678" s="145"/>
      <c r="P2678" s="145">
        <f t="shared" si="740"/>
        <v>16794671.77</v>
      </c>
      <c r="Q2678" s="145">
        <v>10408830.32</v>
      </c>
      <c r="R2678" s="3"/>
      <c r="S2678" s="145"/>
      <c r="T2678" s="145">
        <v>1800.35</v>
      </c>
      <c r="U2678" s="145">
        <f>T2678*3547</f>
        <v>6385841.4499999993</v>
      </c>
      <c r="V2678" s="145"/>
      <c r="W2678" s="145"/>
      <c r="X2678" s="145"/>
      <c r="Y2678" s="145"/>
      <c r="Z2678" s="145"/>
      <c r="AA2678" s="145"/>
      <c r="AB2678" s="145"/>
      <c r="AC2678" s="145"/>
      <c r="AD2678" s="145"/>
      <c r="AE2678" s="145"/>
      <c r="AF2678" s="35">
        <v>2025</v>
      </c>
      <c r="AG2678" s="256"/>
      <c r="AH2678" s="29">
        <v>2569</v>
      </c>
      <c r="AI2678" s="29" t="s">
        <v>155</v>
      </c>
      <c r="AJ2678" s="29" t="str">
        <f t="shared" si="741"/>
        <v>2569.</v>
      </c>
      <c r="AL2678" s="29"/>
    </row>
    <row r="2679" spans="1:38" ht="22.5" customHeight="1" x14ac:dyDescent="0.25">
      <c r="A2679" s="143" t="str">
        <f t="shared" si="742"/>
        <v>2570.</v>
      </c>
      <c r="B2679" s="247" t="s">
        <v>2044</v>
      </c>
      <c r="C2679" s="52">
        <v>1989</v>
      </c>
      <c r="D2679" s="220" t="s">
        <v>3015</v>
      </c>
      <c r="E2679" s="143" t="s">
        <v>3017</v>
      </c>
      <c r="F2679" s="52">
        <v>9</v>
      </c>
      <c r="G2679" s="52">
        <v>1</v>
      </c>
      <c r="H2679" s="10">
        <v>5978.5</v>
      </c>
      <c r="I2679" s="145">
        <v>4965.5</v>
      </c>
      <c r="J2679" s="10">
        <v>4965.5</v>
      </c>
      <c r="K2679" s="63">
        <v>251</v>
      </c>
      <c r="L2679" s="10">
        <f t="shared" si="739"/>
        <v>6509783</v>
      </c>
      <c r="M2679" s="145"/>
      <c r="N2679" s="1"/>
      <c r="O2679" s="145"/>
      <c r="P2679" s="145">
        <f t="shared" si="740"/>
        <v>6509783</v>
      </c>
      <c r="Q2679" s="145">
        <v>6509783</v>
      </c>
      <c r="R2679" s="3"/>
      <c r="S2679" s="145"/>
      <c r="T2679" s="145"/>
      <c r="U2679" s="145"/>
      <c r="V2679" s="145"/>
      <c r="W2679" s="145"/>
      <c r="X2679" s="145"/>
      <c r="Y2679" s="145"/>
      <c r="Z2679" s="145"/>
      <c r="AA2679" s="145"/>
      <c r="AB2679" s="145"/>
      <c r="AC2679" s="145"/>
      <c r="AD2679" s="145"/>
      <c r="AE2679" s="18"/>
      <c r="AF2679" s="35">
        <v>2025</v>
      </c>
      <c r="AG2679" s="255"/>
      <c r="AH2679" s="29">
        <v>2570</v>
      </c>
      <c r="AI2679" s="29" t="s">
        <v>155</v>
      </c>
      <c r="AJ2679" s="29" t="str">
        <f t="shared" si="741"/>
        <v>2570.</v>
      </c>
      <c r="AL2679" s="29"/>
    </row>
    <row r="2680" spans="1:38" ht="22.5" customHeight="1" x14ac:dyDescent="0.25">
      <c r="A2680" s="143" t="str">
        <f t="shared" si="742"/>
        <v>2571.</v>
      </c>
      <c r="B2680" s="86" t="s">
        <v>2046</v>
      </c>
      <c r="C2680" s="52">
        <v>1989</v>
      </c>
      <c r="D2680" s="220" t="s">
        <v>3015</v>
      </c>
      <c r="E2680" s="143" t="s">
        <v>3016</v>
      </c>
      <c r="F2680" s="52">
        <v>9</v>
      </c>
      <c r="G2680" s="52">
        <v>4</v>
      </c>
      <c r="H2680" s="145">
        <v>7835.6</v>
      </c>
      <c r="I2680" s="145">
        <v>7866.3</v>
      </c>
      <c r="J2680" s="145">
        <v>7850.5</v>
      </c>
      <c r="K2680" s="3">
        <v>359</v>
      </c>
      <c r="L2680" s="10">
        <f t="shared" si="739"/>
        <v>12424640</v>
      </c>
      <c r="M2680" s="145"/>
      <c r="N2680" s="1"/>
      <c r="O2680" s="145"/>
      <c r="P2680" s="145">
        <f t="shared" si="740"/>
        <v>12424640</v>
      </c>
      <c r="Q2680" s="145"/>
      <c r="R2680" s="3">
        <v>4</v>
      </c>
      <c r="S2680" s="145">
        <f t="shared" ref="S2680:S2682" si="743">R2680*3106160</f>
        <v>12424640</v>
      </c>
      <c r="T2680" s="145"/>
      <c r="U2680" s="145"/>
      <c r="V2680" s="145"/>
      <c r="W2680" s="145"/>
      <c r="X2680" s="145"/>
      <c r="Y2680" s="145"/>
      <c r="Z2680" s="145"/>
      <c r="AA2680" s="145"/>
      <c r="AB2680" s="43"/>
      <c r="AC2680" s="43"/>
      <c r="AD2680" s="145"/>
      <c r="AE2680" s="18"/>
      <c r="AF2680" s="35">
        <v>2025</v>
      </c>
      <c r="AG2680" s="255"/>
      <c r="AH2680" s="29">
        <v>2571</v>
      </c>
      <c r="AI2680" s="29" t="s">
        <v>155</v>
      </c>
      <c r="AJ2680" s="29" t="str">
        <f t="shared" si="741"/>
        <v>2571.</v>
      </c>
      <c r="AL2680" s="29"/>
    </row>
    <row r="2681" spans="1:38" ht="23.25" customHeight="1" x14ac:dyDescent="0.25">
      <c r="A2681" s="143" t="str">
        <f t="shared" si="742"/>
        <v>2572.</v>
      </c>
      <c r="B2681" s="86" t="s">
        <v>2047</v>
      </c>
      <c r="C2681" s="52">
        <v>1989</v>
      </c>
      <c r="D2681" s="220" t="s">
        <v>3015</v>
      </c>
      <c r="E2681" s="143" t="s">
        <v>3016</v>
      </c>
      <c r="F2681" s="52">
        <v>9</v>
      </c>
      <c r="G2681" s="52">
        <v>2</v>
      </c>
      <c r="H2681" s="145">
        <v>3871.4</v>
      </c>
      <c r="I2681" s="145">
        <v>3871.4</v>
      </c>
      <c r="J2681" s="145">
        <v>3871.4</v>
      </c>
      <c r="K2681" s="3">
        <v>168</v>
      </c>
      <c r="L2681" s="10">
        <f t="shared" si="739"/>
        <v>7840786</v>
      </c>
      <c r="M2681" s="145"/>
      <c r="N2681" s="1"/>
      <c r="O2681" s="145"/>
      <c r="P2681" s="145">
        <f t="shared" si="740"/>
        <v>7840786</v>
      </c>
      <c r="Q2681" s="145"/>
      <c r="R2681" s="3">
        <v>2</v>
      </c>
      <c r="S2681" s="145">
        <f t="shared" si="743"/>
        <v>6212320</v>
      </c>
      <c r="T2681" s="145"/>
      <c r="U2681" s="145"/>
      <c r="V2681" s="145"/>
      <c r="W2681" s="145"/>
      <c r="X2681" s="145">
        <v>1146</v>
      </c>
      <c r="Y2681" s="145">
        <f>X2681*1421</f>
        <v>1628466</v>
      </c>
      <c r="Z2681" s="145"/>
      <c r="AA2681" s="145"/>
      <c r="AB2681" s="43"/>
      <c r="AC2681" s="43"/>
      <c r="AD2681" s="145"/>
      <c r="AE2681" s="18"/>
      <c r="AF2681" s="35">
        <v>2025</v>
      </c>
      <c r="AG2681" s="255"/>
      <c r="AH2681" s="29">
        <v>2572</v>
      </c>
      <c r="AI2681" s="29" t="s">
        <v>155</v>
      </c>
      <c r="AJ2681" s="29" t="str">
        <f t="shared" si="741"/>
        <v>2572.</v>
      </c>
    </row>
    <row r="2682" spans="1:38" ht="22.5" customHeight="1" x14ac:dyDescent="0.25">
      <c r="A2682" s="143" t="str">
        <f t="shared" si="742"/>
        <v>2573.</v>
      </c>
      <c r="B2682" s="76" t="s">
        <v>2049</v>
      </c>
      <c r="C2682" s="52">
        <v>1991</v>
      </c>
      <c r="D2682" s="220" t="s">
        <v>3015</v>
      </c>
      <c r="E2682" s="143" t="s">
        <v>3016</v>
      </c>
      <c r="F2682" s="52">
        <v>9</v>
      </c>
      <c r="G2682" s="52">
        <v>8</v>
      </c>
      <c r="H2682" s="145">
        <v>15360.1</v>
      </c>
      <c r="I2682" s="145">
        <v>9228.4</v>
      </c>
      <c r="J2682" s="145">
        <v>9228.4</v>
      </c>
      <c r="K2682" s="3">
        <v>755</v>
      </c>
      <c r="L2682" s="145">
        <f t="shared" si="739"/>
        <v>24849280</v>
      </c>
      <c r="M2682" s="145"/>
      <c r="N2682" s="1"/>
      <c r="O2682" s="145"/>
      <c r="P2682" s="145">
        <f t="shared" si="740"/>
        <v>24849280</v>
      </c>
      <c r="Q2682" s="145"/>
      <c r="R2682" s="3">
        <v>8</v>
      </c>
      <c r="S2682" s="145">
        <f t="shared" si="743"/>
        <v>24849280</v>
      </c>
      <c r="T2682" s="145"/>
      <c r="U2682" s="145"/>
      <c r="V2682" s="145"/>
      <c r="W2682" s="145"/>
      <c r="X2682" s="145"/>
      <c r="Y2682" s="145"/>
      <c r="Z2682" s="145"/>
      <c r="AA2682" s="145"/>
      <c r="AB2682" s="145"/>
      <c r="AC2682" s="145"/>
      <c r="AD2682" s="145"/>
      <c r="AE2682" s="18"/>
      <c r="AF2682" s="35">
        <v>2025</v>
      </c>
      <c r="AG2682" s="255"/>
      <c r="AH2682" s="29">
        <v>2573</v>
      </c>
      <c r="AI2682" s="29" t="s">
        <v>155</v>
      </c>
      <c r="AJ2682" s="29" t="str">
        <f t="shared" si="741"/>
        <v>2573.</v>
      </c>
      <c r="AL2682" s="29"/>
    </row>
    <row r="2683" spans="1:38" ht="22.5" customHeight="1" x14ac:dyDescent="0.25">
      <c r="A2683" s="143" t="str">
        <f t="shared" si="742"/>
        <v>2574.</v>
      </c>
      <c r="B2683" s="247" t="s">
        <v>2050</v>
      </c>
      <c r="C2683" s="52">
        <v>1989</v>
      </c>
      <c r="D2683" s="220" t="s">
        <v>3015</v>
      </c>
      <c r="E2683" s="143" t="s">
        <v>3016</v>
      </c>
      <c r="F2683" s="52">
        <v>5</v>
      </c>
      <c r="G2683" s="52">
        <v>3</v>
      </c>
      <c r="H2683" s="10">
        <v>3255.3</v>
      </c>
      <c r="I2683" s="10">
        <v>3146.9</v>
      </c>
      <c r="J2683" s="10">
        <v>3146.9</v>
      </c>
      <c r="K2683" s="63">
        <v>135</v>
      </c>
      <c r="L2683" s="10">
        <f t="shared" si="739"/>
        <v>6160537</v>
      </c>
      <c r="M2683" s="145"/>
      <c r="N2683" s="1"/>
      <c r="O2683" s="145"/>
      <c r="P2683" s="145">
        <f t="shared" si="740"/>
        <v>6160537</v>
      </c>
      <c r="Q2683" s="145">
        <v>6160537</v>
      </c>
      <c r="R2683" s="3"/>
      <c r="S2683" s="145"/>
      <c r="T2683" s="145"/>
      <c r="U2683" s="145"/>
      <c r="V2683" s="145"/>
      <c r="W2683" s="145"/>
      <c r="X2683" s="145"/>
      <c r="Y2683" s="145"/>
      <c r="Z2683" s="145"/>
      <c r="AA2683" s="145"/>
      <c r="AB2683" s="145"/>
      <c r="AC2683" s="145"/>
      <c r="AD2683" s="145"/>
      <c r="AE2683" s="18"/>
      <c r="AF2683" s="35">
        <v>2025</v>
      </c>
      <c r="AG2683" s="255"/>
      <c r="AH2683" s="29">
        <v>2574</v>
      </c>
      <c r="AI2683" s="29" t="s">
        <v>155</v>
      </c>
      <c r="AJ2683" s="29" t="str">
        <f t="shared" si="741"/>
        <v>2574.</v>
      </c>
      <c r="AL2683" s="29"/>
    </row>
    <row r="2684" spans="1:38" ht="22.5" customHeight="1" x14ac:dyDescent="0.25">
      <c r="A2684" s="143" t="str">
        <f t="shared" si="742"/>
        <v>2575.</v>
      </c>
      <c r="B2684" s="247" t="s">
        <v>2051</v>
      </c>
      <c r="C2684" s="52">
        <v>1989</v>
      </c>
      <c r="D2684" s="220" t="s">
        <v>3015</v>
      </c>
      <c r="E2684" s="143" t="s">
        <v>3017</v>
      </c>
      <c r="F2684" s="52">
        <v>12</v>
      </c>
      <c r="G2684" s="52">
        <v>1</v>
      </c>
      <c r="H2684" s="10">
        <v>4765.6000000000004</v>
      </c>
      <c r="I2684" s="10">
        <v>4023.6</v>
      </c>
      <c r="J2684" s="10">
        <v>3957</v>
      </c>
      <c r="K2684" s="63">
        <v>197</v>
      </c>
      <c r="L2684" s="10">
        <f t="shared" si="739"/>
        <v>6212320</v>
      </c>
      <c r="M2684" s="145"/>
      <c r="N2684" s="1"/>
      <c r="O2684" s="145"/>
      <c r="P2684" s="145">
        <f t="shared" si="740"/>
        <v>6212320</v>
      </c>
      <c r="Q2684" s="145"/>
      <c r="R2684" s="3">
        <v>2</v>
      </c>
      <c r="S2684" s="145">
        <f>R2684*3106160</f>
        <v>6212320</v>
      </c>
      <c r="T2684" s="145"/>
      <c r="U2684" s="145"/>
      <c r="V2684" s="145"/>
      <c r="W2684" s="145"/>
      <c r="X2684" s="145"/>
      <c r="Y2684" s="145"/>
      <c r="Z2684" s="145"/>
      <c r="AA2684" s="145"/>
      <c r="AB2684" s="145"/>
      <c r="AC2684" s="145"/>
      <c r="AD2684" s="145"/>
      <c r="AE2684" s="18"/>
      <c r="AF2684" s="35">
        <v>2025</v>
      </c>
      <c r="AG2684" s="255"/>
      <c r="AH2684" s="29">
        <v>2575</v>
      </c>
      <c r="AI2684" s="29" t="s">
        <v>155</v>
      </c>
      <c r="AJ2684" s="29" t="str">
        <f t="shared" si="741"/>
        <v>2575.</v>
      </c>
      <c r="AL2684" s="29"/>
    </row>
    <row r="2685" spans="1:38" ht="22.5" customHeight="1" x14ac:dyDescent="0.25">
      <c r="A2685" s="143" t="str">
        <f t="shared" si="742"/>
        <v>2576.</v>
      </c>
      <c r="B2685" s="247" t="s">
        <v>2052</v>
      </c>
      <c r="C2685" s="52">
        <v>1989</v>
      </c>
      <c r="D2685" s="220" t="s">
        <v>3015</v>
      </c>
      <c r="E2685" s="143" t="s">
        <v>3016</v>
      </c>
      <c r="F2685" s="52">
        <v>10</v>
      </c>
      <c r="G2685" s="52">
        <v>4</v>
      </c>
      <c r="H2685" s="10">
        <v>10939.8</v>
      </c>
      <c r="I2685" s="10">
        <v>6572.6</v>
      </c>
      <c r="J2685" s="10">
        <v>6572.6</v>
      </c>
      <c r="K2685" s="63">
        <v>511</v>
      </c>
      <c r="L2685" s="10">
        <f t="shared" si="739"/>
        <v>33172027.66</v>
      </c>
      <c r="M2685" s="145"/>
      <c r="N2685" s="1"/>
      <c r="O2685" s="145"/>
      <c r="P2685" s="145">
        <f t="shared" si="740"/>
        <v>33172027.66</v>
      </c>
      <c r="Q2685" s="145">
        <v>17641227.66</v>
      </c>
      <c r="R2685" s="3">
        <v>5</v>
      </c>
      <c r="S2685" s="145">
        <f>R2685*3106160</f>
        <v>15530800</v>
      </c>
      <c r="T2685" s="145"/>
      <c r="U2685" s="145"/>
      <c r="V2685" s="145"/>
      <c r="W2685" s="145"/>
      <c r="X2685" s="145"/>
      <c r="Y2685" s="145"/>
      <c r="Z2685" s="145"/>
      <c r="AA2685" s="145"/>
      <c r="AB2685" s="145"/>
      <c r="AC2685" s="145"/>
      <c r="AD2685" s="145"/>
      <c r="AE2685" s="18"/>
      <c r="AF2685" s="35">
        <v>2025</v>
      </c>
      <c r="AG2685" s="255"/>
      <c r="AH2685" s="29">
        <v>2576</v>
      </c>
      <c r="AI2685" s="29" t="s">
        <v>155</v>
      </c>
      <c r="AJ2685" s="29" t="str">
        <f t="shared" si="741"/>
        <v>2576.</v>
      </c>
      <c r="AL2685" s="29"/>
    </row>
    <row r="2686" spans="1:38" ht="22.5" customHeight="1" x14ac:dyDescent="0.25">
      <c r="A2686" s="143" t="str">
        <f t="shared" si="742"/>
        <v>2577.</v>
      </c>
      <c r="B2686" s="247" t="s">
        <v>2054</v>
      </c>
      <c r="C2686" s="52">
        <v>1960</v>
      </c>
      <c r="D2686" s="220" t="s">
        <v>3015</v>
      </c>
      <c r="E2686" s="143" t="s">
        <v>3017</v>
      </c>
      <c r="F2686" s="52">
        <v>2</v>
      </c>
      <c r="G2686" s="52">
        <v>2</v>
      </c>
      <c r="H2686" s="145">
        <v>627</v>
      </c>
      <c r="I2686" s="145">
        <v>576.4</v>
      </c>
      <c r="J2686" s="145">
        <v>576.4</v>
      </c>
      <c r="K2686" s="3">
        <v>27</v>
      </c>
      <c r="L2686" s="10">
        <f t="shared" si="739"/>
        <v>631083</v>
      </c>
      <c r="M2686" s="145"/>
      <c r="N2686" s="1"/>
      <c r="O2686" s="145"/>
      <c r="P2686" s="145">
        <f t="shared" si="740"/>
        <v>631083</v>
      </c>
      <c r="Q2686" s="145">
        <f>255723+375360</f>
        <v>631083</v>
      </c>
      <c r="R2686" s="3"/>
      <c r="S2686" s="145"/>
      <c r="T2686" s="145"/>
      <c r="U2686" s="145"/>
      <c r="V2686" s="145"/>
      <c r="W2686" s="145"/>
      <c r="X2686" s="145"/>
      <c r="Y2686" s="145"/>
      <c r="Z2686" s="145"/>
      <c r="AA2686" s="145"/>
      <c r="AB2686" s="145"/>
      <c r="AC2686" s="145"/>
      <c r="AD2686" s="145"/>
      <c r="AE2686" s="18"/>
      <c r="AF2686" s="35">
        <v>2025</v>
      </c>
      <c r="AG2686" s="255"/>
      <c r="AH2686" s="29">
        <v>2577</v>
      </c>
      <c r="AI2686" s="29" t="s">
        <v>155</v>
      </c>
      <c r="AJ2686" s="29" t="str">
        <f t="shared" si="741"/>
        <v>2577.</v>
      </c>
      <c r="AL2686" s="29"/>
    </row>
    <row r="2687" spans="1:38" ht="22.5" customHeight="1" x14ac:dyDescent="0.25">
      <c r="A2687" s="143" t="str">
        <f t="shared" si="742"/>
        <v>2578.</v>
      </c>
      <c r="B2687" s="247" t="s">
        <v>2055</v>
      </c>
      <c r="C2687" s="52">
        <v>1990</v>
      </c>
      <c r="D2687" s="220" t="s">
        <v>3015</v>
      </c>
      <c r="E2687" s="143" t="s">
        <v>3017</v>
      </c>
      <c r="F2687" s="52">
        <v>5</v>
      </c>
      <c r="G2687" s="52">
        <v>6</v>
      </c>
      <c r="H2687" s="10">
        <v>3792.6</v>
      </c>
      <c r="I2687" s="10">
        <v>3792.6</v>
      </c>
      <c r="J2687" s="10">
        <v>3792.6</v>
      </c>
      <c r="K2687" s="63">
        <v>197</v>
      </c>
      <c r="L2687" s="10">
        <f t="shared" si="739"/>
        <v>13480489.5</v>
      </c>
      <c r="M2687" s="145"/>
      <c r="N2687" s="1"/>
      <c r="O2687" s="145"/>
      <c r="P2687" s="145">
        <f t="shared" si="740"/>
        <v>13480489.5</v>
      </c>
      <c r="Q2687" s="145">
        <v>13480489.5</v>
      </c>
      <c r="R2687" s="3"/>
      <c r="S2687" s="145"/>
      <c r="T2687" s="145"/>
      <c r="U2687" s="145"/>
      <c r="V2687" s="145"/>
      <c r="W2687" s="145"/>
      <c r="X2687" s="145"/>
      <c r="Y2687" s="145"/>
      <c r="Z2687" s="145"/>
      <c r="AA2687" s="145"/>
      <c r="AB2687" s="145"/>
      <c r="AC2687" s="145"/>
      <c r="AD2687" s="145"/>
      <c r="AE2687" s="18"/>
      <c r="AF2687" s="35">
        <v>2025</v>
      </c>
      <c r="AG2687" s="255"/>
      <c r="AH2687" s="29">
        <v>2578</v>
      </c>
      <c r="AI2687" s="29" t="s">
        <v>155</v>
      </c>
      <c r="AJ2687" s="29" t="str">
        <f t="shared" si="741"/>
        <v>2578.</v>
      </c>
      <c r="AL2687" s="29"/>
    </row>
    <row r="2688" spans="1:38" ht="23.25" customHeight="1" x14ac:dyDescent="0.25">
      <c r="A2688" s="143" t="str">
        <f t="shared" si="742"/>
        <v>2579.</v>
      </c>
      <c r="B2688" s="86" t="s">
        <v>2057</v>
      </c>
      <c r="C2688" s="52">
        <v>1990</v>
      </c>
      <c r="D2688" s="220" t="s">
        <v>3015</v>
      </c>
      <c r="E2688" s="143" t="s">
        <v>3016</v>
      </c>
      <c r="F2688" s="52">
        <v>10</v>
      </c>
      <c r="G2688" s="52">
        <v>7</v>
      </c>
      <c r="H2688" s="10">
        <v>15317.2</v>
      </c>
      <c r="I2688" s="10">
        <v>14728.6</v>
      </c>
      <c r="J2688" s="10">
        <v>14686.9</v>
      </c>
      <c r="K2688" s="63">
        <v>711</v>
      </c>
      <c r="L2688" s="10">
        <f t="shared" si="739"/>
        <v>15153599.809999999</v>
      </c>
      <c r="M2688" s="145"/>
      <c r="N2688" s="1"/>
      <c r="O2688" s="145"/>
      <c r="P2688" s="145">
        <f t="shared" si="740"/>
        <v>15153599.809999999</v>
      </c>
      <c r="Q2688" s="145"/>
      <c r="R2688" s="3"/>
      <c r="S2688" s="145"/>
      <c r="T2688" s="145">
        <v>4272.2299999999996</v>
      </c>
      <c r="U2688" s="145">
        <f>T2688*3547</f>
        <v>15153599.809999999</v>
      </c>
      <c r="V2688" s="145"/>
      <c r="W2688" s="145"/>
      <c r="X2688" s="145"/>
      <c r="Y2688" s="145"/>
      <c r="Z2688" s="145"/>
      <c r="AA2688" s="145"/>
      <c r="AB2688" s="43"/>
      <c r="AC2688" s="43"/>
      <c r="AD2688" s="145"/>
      <c r="AE2688" s="18"/>
      <c r="AF2688" s="35">
        <v>2025</v>
      </c>
      <c r="AG2688" s="259"/>
      <c r="AH2688" s="29">
        <v>2579</v>
      </c>
      <c r="AI2688" s="29" t="s">
        <v>155</v>
      </c>
      <c r="AJ2688" s="29" t="str">
        <f t="shared" si="741"/>
        <v>2579.</v>
      </c>
    </row>
    <row r="2689" spans="1:38" ht="22.5" customHeight="1" x14ac:dyDescent="0.25">
      <c r="A2689" s="143" t="str">
        <f t="shared" si="742"/>
        <v>2580.</v>
      </c>
      <c r="B2689" s="247" t="s">
        <v>2058</v>
      </c>
      <c r="C2689" s="52">
        <v>1990</v>
      </c>
      <c r="D2689" s="220" t="s">
        <v>3015</v>
      </c>
      <c r="E2689" s="143" t="s">
        <v>3016</v>
      </c>
      <c r="F2689" s="52">
        <v>9</v>
      </c>
      <c r="G2689" s="52">
        <v>2</v>
      </c>
      <c r="H2689" s="10">
        <v>4392.6000000000004</v>
      </c>
      <c r="I2689" s="145">
        <v>3923.1</v>
      </c>
      <c r="J2689" s="10">
        <v>3923.1</v>
      </c>
      <c r="K2689" s="63">
        <v>181</v>
      </c>
      <c r="L2689" s="10">
        <f t="shared" si="739"/>
        <v>8401883.0999999996</v>
      </c>
      <c r="M2689" s="145"/>
      <c r="N2689" s="1"/>
      <c r="O2689" s="145"/>
      <c r="P2689" s="145">
        <f t="shared" si="740"/>
        <v>8401883.0999999996</v>
      </c>
      <c r="Q2689" s="145"/>
      <c r="R2689" s="3">
        <v>2</v>
      </c>
      <c r="S2689" s="145">
        <f>R2689*3106160</f>
        <v>6212320</v>
      </c>
      <c r="T2689" s="145">
        <v>617.29999999999995</v>
      </c>
      <c r="U2689" s="145">
        <f>T2689*3547</f>
        <v>2189563.0999999996</v>
      </c>
      <c r="V2689" s="145"/>
      <c r="W2689" s="145"/>
      <c r="X2689" s="145"/>
      <c r="Y2689" s="145"/>
      <c r="Z2689" s="145"/>
      <c r="AA2689" s="145"/>
      <c r="AB2689" s="145"/>
      <c r="AC2689" s="145"/>
      <c r="AD2689" s="145"/>
      <c r="AE2689" s="18"/>
      <c r="AF2689" s="35">
        <v>2025</v>
      </c>
      <c r="AG2689" s="255"/>
      <c r="AH2689" s="29">
        <v>2580</v>
      </c>
      <c r="AI2689" s="29" t="s">
        <v>155</v>
      </c>
      <c r="AJ2689" s="29" t="str">
        <f t="shared" si="741"/>
        <v>2580.</v>
      </c>
      <c r="AL2689" s="29"/>
    </row>
    <row r="2690" spans="1:38" ht="22.5" customHeight="1" x14ac:dyDescent="0.25">
      <c r="A2690" s="143" t="str">
        <f t="shared" si="742"/>
        <v>2581.</v>
      </c>
      <c r="B2690" s="247" t="s">
        <v>2059</v>
      </c>
      <c r="C2690" s="52">
        <v>1990</v>
      </c>
      <c r="D2690" s="220" t="s">
        <v>3015</v>
      </c>
      <c r="E2690" s="143" t="s">
        <v>3016</v>
      </c>
      <c r="F2690" s="52">
        <v>9</v>
      </c>
      <c r="G2690" s="52">
        <v>4</v>
      </c>
      <c r="H2690" s="10">
        <v>7729.1</v>
      </c>
      <c r="I2690" s="10">
        <v>4652.5</v>
      </c>
      <c r="J2690" s="10">
        <v>4652.5</v>
      </c>
      <c r="K2690" s="63">
        <v>368</v>
      </c>
      <c r="L2690" s="10">
        <f t="shared" si="739"/>
        <v>24888376.93</v>
      </c>
      <c r="M2690" s="145"/>
      <c r="N2690" s="1"/>
      <c r="O2690" s="145"/>
      <c r="P2690" s="145">
        <f t="shared" si="740"/>
        <v>24888376.93</v>
      </c>
      <c r="Q2690" s="145">
        <v>12463736.93</v>
      </c>
      <c r="R2690" s="3">
        <v>4</v>
      </c>
      <c r="S2690" s="145">
        <f>R2690*3106160</f>
        <v>12424640</v>
      </c>
      <c r="T2690" s="145"/>
      <c r="U2690" s="145"/>
      <c r="V2690" s="145"/>
      <c r="W2690" s="145"/>
      <c r="X2690" s="145"/>
      <c r="Y2690" s="145"/>
      <c r="Z2690" s="145"/>
      <c r="AA2690" s="145"/>
      <c r="AB2690" s="145"/>
      <c r="AC2690" s="145"/>
      <c r="AD2690" s="145"/>
      <c r="AE2690" s="18"/>
      <c r="AF2690" s="35">
        <v>2025</v>
      </c>
      <c r="AG2690" s="255"/>
      <c r="AH2690" s="29">
        <v>2581</v>
      </c>
      <c r="AI2690" s="29" t="s">
        <v>155</v>
      </c>
      <c r="AJ2690" s="29" t="str">
        <f t="shared" si="741"/>
        <v>2581.</v>
      </c>
      <c r="AL2690" s="29"/>
    </row>
    <row r="2691" spans="1:38" ht="25.5" customHeight="1" x14ac:dyDescent="0.25">
      <c r="A2691" s="143" t="str">
        <f t="shared" si="742"/>
        <v>2582.</v>
      </c>
      <c r="B2691" s="247" t="s">
        <v>2060</v>
      </c>
      <c r="C2691" s="52">
        <v>1991</v>
      </c>
      <c r="D2691" s="220" t="s">
        <v>3015</v>
      </c>
      <c r="E2691" s="143" t="s">
        <v>3017</v>
      </c>
      <c r="F2691" s="52">
        <v>9</v>
      </c>
      <c r="G2691" s="52">
        <v>8</v>
      </c>
      <c r="H2691" s="10">
        <v>16797.599999999999</v>
      </c>
      <c r="I2691" s="145">
        <v>16506.7</v>
      </c>
      <c r="J2691" s="10">
        <v>16506.7</v>
      </c>
      <c r="K2691" s="63">
        <v>755</v>
      </c>
      <c r="L2691" s="10">
        <f t="shared" si="739"/>
        <v>16618191.580000002</v>
      </c>
      <c r="M2691" s="145"/>
      <c r="N2691" s="1"/>
      <c r="O2691" s="145"/>
      <c r="P2691" s="145">
        <f t="shared" si="740"/>
        <v>16618191.580000002</v>
      </c>
      <c r="Q2691" s="145"/>
      <c r="R2691" s="3"/>
      <c r="S2691" s="145"/>
      <c r="T2691" s="145">
        <v>4685.1400000000003</v>
      </c>
      <c r="U2691" s="145">
        <f>T2691*3547</f>
        <v>16618191.580000002</v>
      </c>
      <c r="V2691" s="145"/>
      <c r="W2691" s="145"/>
      <c r="X2691" s="145"/>
      <c r="Y2691" s="145"/>
      <c r="Z2691" s="145"/>
      <c r="AA2691" s="145"/>
      <c r="AB2691" s="145"/>
      <c r="AC2691" s="145"/>
      <c r="AD2691" s="145"/>
      <c r="AE2691" s="145"/>
      <c r="AF2691" s="35">
        <v>2025</v>
      </c>
      <c r="AG2691" s="259"/>
      <c r="AH2691" s="29">
        <v>2582</v>
      </c>
      <c r="AI2691" s="29" t="s">
        <v>155</v>
      </c>
      <c r="AJ2691" s="29" t="str">
        <f t="shared" si="741"/>
        <v>2582.</v>
      </c>
      <c r="AL2691" s="29"/>
    </row>
    <row r="2692" spans="1:38" ht="22.5" customHeight="1" x14ac:dyDescent="0.25">
      <c r="A2692" s="143" t="str">
        <f t="shared" si="742"/>
        <v>2583.</v>
      </c>
      <c r="B2692" s="247" t="s">
        <v>2061</v>
      </c>
      <c r="C2692" s="52">
        <v>1991</v>
      </c>
      <c r="D2692" s="220" t="s">
        <v>3015</v>
      </c>
      <c r="E2692" s="143" t="s">
        <v>3017</v>
      </c>
      <c r="F2692" s="52">
        <v>5</v>
      </c>
      <c r="G2692" s="52">
        <v>5</v>
      </c>
      <c r="H2692" s="10">
        <v>2956.7</v>
      </c>
      <c r="I2692" s="145">
        <v>2956.7</v>
      </c>
      <c r="J2692" s="10">
        <v>2956.7</v>
      </c>
      <c r="K2692" s="63">
        <v>140</v>
      </c>
      <c r="L2692" s="10">
        <f t="shared" si="739"/>
        <v>3330600</v>
      </c>
      <c r="M2692" s="145"/>
      <c r="N2692" s="1"/>
      <c r="O2692" s="145"/>
      <c r="P2692" s="145">
        <f t="shared" si="740"/>
        <v>3330600</v>
      </c>
      <c r="Q2692" s="145">
        <v>3330600</v>
      </c>
      <c r="R2692" s="3"/>
      <c r="S2692" s="145"/>
      <c r="T2692" s="145"/>
      <c r="U2692" s="145"/>
      <c r="V2692" s="145"/>
      <c r="W2692" s="145"/>
      <c r="X2692" s="145"/>
      <c r="Y2692" s="145"/>
      <c r="Z2692" s="145"/>
      <c r="AA2692" s="145"/>
      <c r="AB2692" s="145"/>
      <c r="AC2692" s="145"/>
      <c r="AD2692" s="145"/>
      <c r="AE2692" s="18"/>
      <c r="AF2692" s="35">
        <v>2025</v>
      </c>
      <c r="AG2692" s="255"/>
      <c r="AH2692" s="29">
        <v>2583</v>
      </c>
      <c r="AI2692" s="29" t="s">
        <v>155</v>
      </c>
      <c r="AJ2692" s="29" t="str">
        <f t="shared" si="741"/>
        <v>2583.</v>
      </c>
      <c r="AL2692" s="29"/>
    </row>
    <row r="2693" spans="1:38" ht="22.5" customHeight="1" x14ac:dyDescent="0.25">
      <c r="A2693" s="143" t="str">
        <f t="shared" si="742"/>
        <v>2584.</v>
      </c>
      <c r="B2693" s="247" t="s">
        <v>2062</v>
      </c>
      <c r="C2693" s="52">
        <v>1991</v>
      </c>
      <c r="D2693" s="220" t="s">
        <v>3015</v>
      </c>
      <c r="E2693" s="143" t="s">
        <v>3017</v>
      </c>
      <c r="F2693" s="52">
        <v>5</v>
      </c>
      <c r="G2693" s="52">
        <v>6</v>
      </c>
      <c r="H2693" s="10">
        <v>3814.7</v>
      </c>
      <c r="I2693" s="145">
        <v>3814.7</v>
      </c>
      <c r="J2693" s="10">
        <v>3814.7</v>
      </c>
      <c r="K2693" s="63">
        <v>183</v>
      </c>
      <c r="L2693" s="10">
        <f t="shared" si="739"/>
        <v>13521099.5</v>
      </c>
      <c r="M2693" s="145"/>
      <c r="N2693" s="1"/>
      <c r="O2693" s="145"/>
      <c r="P2693" s="145">
        <f t="shared" si="740"/>
        <v>13521099.5</v>
      </c>
      <c r="Q2693" s="145">
        <v>13521099.5</v>
      </c>
      <c r="R2693" s="3"/>
      <c r="S2693" s="145"/>
      <c r="T2693" s="145"/>
      <c r="U2693" s="145"/>
      <c r="V2693" s="145"/>
      <c r="W2693" s="145"/>
      <c r="X2693" s="145"/>
      <c r="Y2693" s="145"/>
      <c r="Z2693" s="145"/>
      <c r="AA2693" s="145"/>
      <c r="AB2693" s="145"/>
      <c r="AC2693" s="145"/>
      <c r="AD2693" s="145"/>
      <c r="AE2693" s="18"/>
      <c r="AF2693" s="35">
        <v>2025</v>
      </c>
      <c r="AG2693" s="255"/>
      <c r="AH2693" s="29">
        <v>2584</v>
      </c>
      <c r="AI2693" s="29" t="s">
        <v>155</v>
      </c>
      <c r="AJ2693" s="29" t="str">
        <f t="shared" si="741"/>
        <v>2584.</v>
      </c>
      <c r="AL2693" s="29"/>
    </row>
    <row r="2694" spans="1:38" ht="23.25" customHeight="1" x14ac:dyDescent="0.25">
      <c r="A2694" s="143" t="str">
        <f t="shared" si="742"/>
        <v>2585.</v>
      </c>
      <c r="B2694" s="86" t="s">
        <v>2065</v>
      </c>
      <c r="C2694" s="52">
        <v>1991</v>
      </c>
      <c r="D2694" s="220" t="s">
        <v>3015</v>
      </c>
      <c r="E2694" s="143" t="s">
        <v>3016</v>
      </c>
      <c r="F2694" s="52">
        <v>10</v>
      </c>
      <c r="G2694" s="52">
        <v>9</v>
      </c>
      <c r="H2694" s="10">
        <v>15996.7</v>
      </c>
      <c r="I2694" s="10">
        <v>15996.1</v>
      </c>
      <c r="J2694" s="10">
        <v>9667.7000000000007</v>
      </c>
      <c r="K2694" s="63">
        <v>766</v>
      </c>
      <c r="L2694" s="10">
        <f t="shared" si="739"/>
        <v>9169704.3999999985</v>
      </c>
      <c r="M2694" s="145"/>
      <c r="N2694" s="1"/>
      <c r="O2694" s="145"/>
      <c r="P2694" s="145">
        <f t="shared" si="740"/>
        <v>9169704.3999999985</v>
      </c>
      <c r="Q2694" s="145"/>
      <c r="R2694" s="3"/>
      <c r="S2694" s="145"/>
      <c r="T2694" s="145">
        <v>2585.1999999999998</v>
      </c>
      <c r="U2694" s="145">
        <f>T2694*3547</f>
        <v>9169704.3999999985</v>
      </c>
      <c r="V2694" s="145"/>
      <c r="W2694" s="145"/>
      <c r="X2694" s="145"/>
      <c r="Y2694" s="145"/>
      <c r="Z2694" s="145"/>
      <c r="AA2694" s="145"/>
      <c r="AB2694" s="43"/>
      <c r="AC2694" s="43"/>
      <c r="AD2694" s="145"/>
      <c r="AE2694" s="18"/>
      <c r="AF2694" s="35">
        <v>2025</v>
      </c>
      <c r="AG2694" s="259"/>
      <c r="AH2694" s="29">
        <v>2585</v>
      </c>
      <c r="AI2694" s="29" t="s">
        <v>155</v>
      </c>
      <c r="AJ2694" s="29" t="str">
        <f t="shared" si="741"/>
        <v>2585.</v>
      </c>
    </row>
    <row r="2695" spans="1:38" ht="22.5" customHeight="1" x14ac:dyDescent="0.25">
      <c r="A2695" s="143" t="str">
        <f t="shared" si="742"/>
        <v>2586.</v>
      </c>
      <c r="B2695" s="86" t="s">
        <v>2066</v>
      </c>
      <c r="C2695" s="52">
        <v>1991</v>
      </c>
      <c r="D2695" s="220" t="s">
        <v>3015</v>
      </c>
      <c r="E2695" s="143" t="s">
        <v>3016</v>
      </c>
      <c r="F2695" s="52">
        <v>10</v>
      </c>
      <c r="G2695" s="52">
        <v>11</v>
      </c>
      <c r="H2695" s="145">
        <v>20175.599999999999</v>
      </c>
      <c r="I2695" s="145">
        <v>20235</v>
      </c>
      <c r="J2695" s="145">
        <v>20141.7</v>
      </c>
      <c r="K2695" s="3">
        <v>921</v>
      </c>
      <c r="L2695" s="10">
        <f t="shared" ref="L2695:L2698" si="744">Q2695+S2695+U2695+W2695+Y2695+AA2695+AD2695+AE2695</f>
        <v>34167760</v>
      </c>
      <c r="M2695" s="145"/>
      <c r="N2695" s="1"/>
      <c r="O2695" s="145"/>
      <c r="P2695" s="145">
        <f t="shared" ref="P2695:P2750" si="745">L2695</f>
        <v>34167760</v>
      </c>
      <c r="Q2695" s="145"/>
      <c r="R2695" s="3">
        <v>11</v>
      </c>
      <c r="S2695" s="145">
        <f t="shared" ref="S2695:S2698" si="746">R2695*3106160</f>
        <v>34167760</v>
      </c>
      <c r="T2695" s="145"/>
      <c r="U2695" s="145"/>
      <c r="V2695" s="145"/>
      <c r="W2695" s="145"/>
      <c r="X2695" s="145"/>
      <c r="Y2695" s="145"/>
      <c r="Z2695" s="145"/>
      <c r="AA2695" s="145"/>
      <c r="AB2695" s="43"/>
      <c r="AC2695" s="43"/>
      <c r="AD2695" s="145"/>
      <c r="AE2695" s="18"/>
      <c r="AF2695" s="35">
        <v>2025</v>
      </c>
      <c r="AG2695" s="255"/>
      <c r="AH2695" s="29">
        <v>2586</v>
      </c>
      <c r="AI2695" s="29" t="s">
        <v>155</v>
      </c>
      <c r="AJ2695" s="29" t="str">
        <f t="shared" si="741"/>
        <v>2586.</v>
      </c>
      <c r="AL2695" s="29"/>
    </row>
    <row r="2696" spans="1:38" ht="22.5" customHeight="1" x14ac:dyDescent="0.25">
      <c r="A2696" s="143" t="str">
        <f t="shared" si="742"/>
        <v>2587.</v>
      </c>
      <c r="B2696" s="247" t="s">
        <v>2067</v>
      </c>
      <c r="C2696" s="52">
        <v>1991</v>
      </c>
      <c r="D2696" s="220" t="s">
        <v>3015</v>
      </c>
      <c r="E2696" s="143" t="s">
        <v>3016</v>
      </c>
      <c r="F2696" s="52">
        <v>9</v>
      </c>
      <c r="G2696" s="52">
        <v>3</v>
      </c>
      <c r="H2696" s="10">
        <v>6523.7</v>
      </c>
      <c r="I2696" s="10">
        <v>6523.7</v>
      </c>
      <c r="J2696" s="10">
        <v>6523.7</v>
      </c>
      <c r="K2696" s="63">
        <v>326</v>
      </c>
      <c r="L2696" s="10">
        <f t="shared" si="744"/>
        <v>9318480</v>
      </c>
      <c r="M2696" s="145"/>
      <c r="N2696" s="1"/>
      <c r="O2696" s="145"/>
      <c r="P2696" s="145">
        <f t="shared" si="745"/>
        <v>9318480</v>
      </c>
      <c r="Q2696" s="145"/>
      <c r="R2696" s="3">
        <v>3</v>
      </c>
      <c r="S2696" s="145">
        <f t="shared" si="746"/>
        <v>9318480</v>
      </c>
      <c r="T2696" s="145"/>
      <c r="U2696" s="145"/>
      <c r="V2696" s="145"/>
      <c r="W2696" s="145"/>
      <c r="X2696" s="145"/>
      <c r="Y2696" s="145"/>
      <c r="Z2696" s="145"/>
      <c r="AA2696" s="145"/>
      <c r="AB2696" s="145"/>
      <c r="AC2696" s="145"/>
      <c r="AD2696" s="145"/>
      <c r="AE2696" s="18"/>
      <c r="AF2696" s="35">
        <v>2025</v>
      </c>
      <c r="AG2696" s="255"/>
      <c r="AH2696" s="29">
        <v>2587</v>
      </c>
      <c r="AI2696" s="29" t="s">
        <v>155</v>
      </c>
      <c r="AJ2696" s="29" t="str">
        <f t="shared" si="741"/>
        <v>2587.</v>
      </c>
      <c r="AL2696" s="29"/>
    </row>
    <row r="2697" spans="1:38" ht="22.5" customHeight="1" x14ac:dyDescent="0.25">
      <c r="A2697" s="143" t="str">
        <f t="shared" si="742"/>
        <v>2588.</v>
      </c>
      <c r="B2697" s="86" t="s">
        <v>2068</v>
      </c>
      <c r="C2697" s="52">
        <v>1965</v>
      </c>
      <c r="D2697" s="220" t="s">
        <v>3015</v>
      </c>
      <c r="E2697" s="143" t="s">
        <v>3016</v>
      </c>
      <c r="F2697" s="52">
        <v>9</v>
      </c>
      <c r="G2697" s="52">
        <v>4</v>
      </c>
      <c r="H2697" s="145">
        <v>3854.6</v>
      </c>
      <c r="I2697" s="145">
        <v>7808.2</v>
      </c>
      <c r="J2697" s="145">
        <v>7761.4</v>
      </c>
      <c r="K2697" s="3">
        <v>351</v>
      </c>
      <c r="L2697" s="10">
        <f t="shared" si="744"/>
        <v>3422145.5999999996</v>
      </c>
      <c r="M2697" s="145"/>
      <c r="N2697" s="1"/>
      <c r="O2697" s="145"/>
      <c r="P2697" s="145">
        <f t="shared" si="745"/>
        <v>3422145.5999999996</v>
      </c>
      <c r="Q2697" s="145"/>
      <c r="R2697" s="3"/>
      <c r="S2697" s="145"/>
      <c r="T2697" s="145">
        <v>964.8</v>
      </c>
      <c r="U2697" s="145">
        <f>T2697*3547</f>
        <v>3422145.5999999996</v>
      </c>
      <c r="V2697" s="145"/>
      <c r="W2697" s="145"/>
      <c r="X2697" s="145"/>
      <c r="Y2697" s="145"/>
      <c r="Z2697" s="145"/>
      <c r="AA2697" s="145"/>
      <c r="AB2697" s="43"/>
      <c r="AC2697" s="43"/>
      <c r="AD2697" s="145"/>
      <c r="AE2697" s="18"/>
      <c r="AF2697" s="35">
        <v>2025</v>
      </c>
      <c r="AG2697" s="259"/>
      <c r="AH2697" s="29">
        <v>2588</v>
      </c>
      <c r="AI2697" s="29" t="s">
        <v>155</v>
      </c>
      <c r="AJ2697" s="29" t="str">
        <f t="shared" si="741"/>
        <v>2588.</v>
      </c>
      <c r="AL2697" s="29"/>
    </row>
    <row r="2698" spans="1:38" ht="23.25" customHeight="1" x14ac:dyDescent="0.25">
      <c r="A2698" s="143" t="str">
        <f t="shared" si="742"/>
        <v>2589.</v>
      </c>
      <c r="B2698" s="71" t="s">
        <v>2069</v>
      </c>
      <c r="C2698" s="52">
        <v>1992</v>
      </c>
      <c r="D2698" s="220" t="s">
        <v>3015</v>
      </c>
      <c r="E2698" s="143" t="s">
        <v>3019</v>
      </c>
      <c r="F2698" s="52">
        <v>9</v>
      </c>
      <c r="G2698" s="52">
        <v>5</v>
      </c>
      <c r="H2698" s="145">
        <v>9811.6</v>
      </c>
      <c r="I2698" s="145">
        <v>9889.2000000000007</v>
      </c>
      <c r="J2698" s="145">
        <v>9795.7999999999993</v>
      </c>
      <c r="K2698" s="3">
        <v>419</v>
      </c>
      <c r="L2698" s="10">
        <f t="shared" si="744"/>
        <v>15530800</v>
      </c>
      <c r="M2698" s="145"/>
      <c r="N2698" s="1"/>
      <c r="O2698" s="145"/>
      <c r="P2698" s="145">
        <f t="shared" si="745"/>
        <v>15530800</v>
      </c>
      <c r="Q2698" s="145"/>
      <c r="R2698" s="3">
        <v>5</v>
      </c>
      <c r="S2698" s="145">
        <f t="shared" si="746"/>
        <v>15530800</v>
      </c>
      <c r="T2698" s="145"/>
      <c r="U2698" s="145"/>
      <c r="V2698" s="145"/>
      <c r="W2698" s="145"/>
      <c r="X2698" s="145"/>
      <c r="Y2698" s="145"/>
      <c r="Z2698" s="145"/>
      <c r="AA2698" s="145"/>
      <c r="AB2698" s="43"/>
      <c r="AC2698" s="43"/>
      <c r="AD2698" s="145"/>
      <c r="AE2698" s="18"/>
      <c r="AF2698" s="35">
        <v>2025</v>
      </c>
      <c r="AG2698" s="255"/>
      <c r="AH2698" s="29">
        <v>2589</v>
      </c>
      <c r="AI2698" s="29" t="s">
        <v>155</v>
      </c>
      <c r="AJ2698" s="29" t="str">
        <f t="shared" si="741"/>
        <v>2589.</v>
      </c>
    </row>
    <row r="2699" spans="1:38" ht="22.5" customHeight="1" x14ac:dyDescent="0.25">
      <c r="A2699" s="143" t="str">
        <f t="shared" si="742"/>
        <v>2590.</v>
      </c>
      <c r="B2699" s="247" t="s">
        <v>2070</v>
      </c>
      <c r="C2699" s="52">
        <v>1992</v>
      </c>
      <c r="D2699" s="220" t="s">
        <v>3015</v>
      </c>
      <c r="E2699" s="143" t="s">
        <v>3016</v>
      </c>
      <c r="F2699" s="52">
        <v>5</v>
      </c>
      <c r="G2699" s="52">
        <v>8</v>
      </c>
      <c r="H2699" s="10">
        <v>9615.4</v>
      </c>
      <c r="I2699" s="10">
        <v>8626.2999999999993</v>
      </c>
      <c r="J2699" s="10">
        <v>8623.2999999999993</v>
      </c>
      <c r="K2699" s="63">
        <v>415</v>
      </c>
      <c r="L2699" s="10">
        <f t="shared" ref="L2699:L2755" si="747">Q2699+S2699+U2699+W2699+Y2699+AA2699+AD2699+AE2699</f>
        <v>7965685</v>
      </c>
      <c r="M2699" s="145"/>
      <c r="N2699" s="1"/>
      <c r="O2699" s="145"/>
      <c r="P2699" s="145">
        <f t="shared" si="745"/>
        <v>7965685</v>
      </c>
      <c r="Q2699" s="145">
        <v>7965685</v>
      </c>
      <c r="R2699" s="3"/>
      <c r="S2699" s="145"/>
      <c r="T2699" s="145"/>
      <c r="U2699" s="145"/>
      <c r="V2699" s="145"/>
      <c r="W2699" s="145"/>
      <c r="X2699" s="145"/>
      <c r="Y2699" s="145"/>
      <c r="Z2699" s="145"/>
      <c r="AA2699" s="145"/>
      <c r="AB2699" s="145"/>
      <c r="AC2699" s="145"/>
      <c r="AD2699" s="145"/>
      <c r="AE2699" s="18"/>
      <c r="AF2699" s="35">
        <v>2025</v>
      </c>
      <c r="AG2699" s="255"/>
      <c r="AH2699" s="29">
        <v>2590</v>
      </c>
      <c r="AI2699" s="29" t="s">
        <v>155</v>
      </c>
      <c r="AJ2699" s="29" t="str">
        <f t="shared" si="741"/>
        <v>2590.</v>
      </c>
      <c r="AL2699" s="29"/>
    </row>
    <row r="2700" spans="1:38" ht="22.5" customHeight="1" x14ac:dyDescent="0.25">
      <c r="A2700" s="143" t="str">
        <f t="shared" si="742"/>
        <v>2591.</v>
      </c>
      <c r="B2700" s="86" t="s">
        <v>2071</v>
      </c>
      <c r="C2700" s="52">
        <v>1992</v>
      </c>
      <c r="D2700" s="220" t="s">
        <v>3015</v>
      </c>
      <c r="E2700" s="143" t="s">
        <v>3016</v>
      </c>
      <c r="F2700" s="52">
        <v>5</v>
      </c>
      <c r="G2700" s="52">
        <v>2</v>
      </c>
      <c r="H2700" s="145">
        <v>2192.3000000000002</v>
      </c>
      <c r="I2700" s="145">
        <v>2195.5</v>
      </c>
      <c r="J2700" s="145">
        <v>2195.5</v>
      </c>
      <c r="K2700" s="3">
        <v>92</v>
      </c>
      <c r="L2700" s="10">
        <f t="shared" si="747"/>
        <v>3170170</v>
      </c>
      <c r="M2700" s="145"/>
      <c r="N2700" s="1"/>
      <c r="O2700" s="145"/>
      <c r="P2700" s="145">
        <f t="shared" si="745"/>
        <v>3170170</v>
      </c>
      <c r="Q2700" s="145">
        <f>2395990+774180</f>
        <v>3170170</v>
      </c>
      <c r="R2700" s="3"/>
      <c r="S2700" s="145"/>
      <c r="T2700" s="145"/>
      <c r="U2700" s="145"/>
      <c r="V2700" s="145"/>
      <c r="W2700" s="145"/>
      <c r="X2700" s="145"/>
      <c r="Y2700" s="145"/>
      <c r="Z2700" s="145"/>
      <c r="AA2700" s="145"/>
      <c r="AB2700" s="43"/>
      <c r="AC2700" s="43"/>
      <c r="AD2700" s="145"/>
      <c r="AE2700" s="18"/>
      <c r="AF2700" s="35">
        <v>2025</v>
      </c>
      <c r="AG2700" s="255"/>
      <c r="AH2700" s="29">
        <v>2591</v>
      </c>
      <c r="AI2700" s="29" t="s">
        <v>155</v>
      </c>
      <c r="AJ2700" s="29" t="str">
        <f t="shared" si="741"/>
        <v>2591.</v>
      </c>
      <c r="AL2700" s="29"/>
    </row>
    <row r="2701" spans="1:38" ht="22.5" customHeight="1" x14ac:dyDescent="0.25">
      <c r="A2701" s="143" t="str">
        <f t="shared" si="742"/>
        <v>2592.</v>
      </c>
      <c r="B2701" s="86" t="s">
        <v>2072</v>
      </c>
      <c r="C2701" s="52">
        <v>1976</v>
      </c>
      <c r="D2701" s="220" t="s">
        <v>3015</v>
      </c>
      <c r="E2701" s="143" t="s">
        <v>3016</v>
      </c>
      <c r="F2701" s="52">
        <v>5</v>
      </c>
      <c r="G2701" s="52">
        <v>4</v>
      </c>
      <c r="H2701" s="145">
        <v>3458.3</v>
      </c>
      <c r="I2701" s="145">
        <v>3344.8</v>
      </c>
      <c r="J2701" s="145">
        <v>3115</v>
      </c>
      <c r="K2701" s="3">
        <v>169</v>
      </c>
      <c r="L2701" s="10">
        <f t="shared" si="747"/>
        <v>3271778.5199999996</v>
      </c>
      <c r="M2701" s="145"/>
      <c r="N2701" s="1"/>
      <c r="O2701" s="145"/>
      <c r="P2701" s="145">
        <f t="shared" si="745"/>
        <v>3271778.5199999996</v>
      </c>
      <c r="Q2701" s="145">
        <v>3271778.5199999996</v>
      </c>
      <c r="R2701" s="3"/>
      <c r="S2701" s="145"/>
      <c r="T2701" s="145"/>
      <c r="U2701" s="145"/>
      <c r="V2701" s="145"/>
      <c r="W2701" s="145"/>
      <c r="X2701" s="145"/>
      <c r="Y2701" s="145"/>
      <c r="Z2701" s="145"/>
      <c r="AA2701" s="145"/>
      <c r="AB2701" s="145"/>
      <c r="AC2701" s="145"/>
      <c r="AD2701" s="145"/>
      <c r="AE2701" s="18"/>
      <c r="AF2701" s="35">
        <v>2025</v>
      </c>
      <c r="AG2701" s="255"/>
      <c r="AH2701" s="29">
        <v>2592</v>
      </c>
      <c r="AI2701" s="29" t="s">
        <v>155</v>
      </c>
      <c r="AJ2701" s="29" t="str">
        <f t="shared" si="741"/>
        <v>2592.</v>
      </c>
      <c r="AL2701" s="29"/>
    </row>
    <row r="2702" spans="1:38" ht="22.5" customHeight="1" x14ac:dyDescent="0.25">
      <c r="A2702" s="143" t="str">
        <f t="shared" si="742"/>
        <v>2593.</v>
      </c>
      <c r="B2702" s="76" t="s">
        <v>2073</v>
      </c>
      <c r="C2702" s="52">
        <v>1993</v>
      </c>
      <c r="D2702" s="220" t="s">
        <v>3015</v>
      </c>
      <c r="E2702" s="143" t="s">
        <v>3017</v>
      </c>
      <c r="F2702" s="52">
        <v>4</v>
      </c>
      <c r="G2702" s="52">
        <v>5</v>
      </c>
      <c r="H2702" s="145">
        <v>3832.8</v>
      </c>
      <c r="I2702" s="145">
        <v>2141.1</v>
      </c>
      <c r="J2702" s="145">
        <v>2141.1</v>
      </c>
      <c r="K2702" s="3">
        <v>126</v>
      </c>
      <c r="L2702" s="10">
        <f t="shared" si="747"/>
        <v>6180679.5600000005</v>
      </c>
      <c r="M2702" s="145"/>
      <c r="N2702" s="1"/>
      <c r="O2702" s="145"/>
      <c r="P2702" s="145">
        <f t="shared" si="745"/>
        <v>6180679.5600000005</v>
      </c>
      <c r="Q2702" s="145">
        <v>6180679.5600000005</v>
      </c>
      <c r="R2702" s="3"/>
      <c r="S2702" s="145"/>
      <c r="T2702" s="145"/>
      <c r="U2702" s="145"/>
      <c r="V2702" s="145"/>
      <c r="W2702" s="145"/>
      <c r="X2702" s="145"/>
      <c r="Y2702" s="145"/>
      <c r="Z2702" s="145"/>
      <c r="AA2702" s="145"/>
      <c r="AB2702" s="145"/>
      <c r="AC2702" s="145"/>
      <c r="AD2702" s="145"/>
      <c r="AE2702" s="18"/>
      <c r="AF2702" s="35">
        <v>2025</v>
      </c>
      <c r="AG2702" s="256"/>
      <c r="AH2702" s="29">
        <v>2593</v>
      </c>
      <c r="AI2702" s="29" t="s">
        <v>155</v>
      </c>
      <c r="AJ2702" s="29" t="str">
        <f t="shared" si="741"/>
        <v>2593.</v>
      </c>
      <c r="AL2702" s="29"/>
    </row>
    <row r="2703" spans="1:38" ht="23.25" customHeight="1" x14ac:dyDescent="0.25">
      <c r="A2703" s="143" t="str">
        <f t="shared" si="742"/>
        <v>2594.</v>
      </c>
      <c r="B2703" s="71" t="s">
        <v>2074</v>
      </c>
      <c r="C2703" s="52">
        <v>1993</v>
      </c>
      <c r="D2703" s="220" t="s">
        <v>3015</v>
      </c>
      <c r="E2703" s="143" t="s">
        <v>3017</v>
      </c>
      <c r="F2703" s="52">
        <v>5</v>
      </c>
      <c r="G2703" s="52">
        <v>4</v>
      </c>
      <c r="H2703" s="145">
        <v>2597.1999999999998</v>
      </c>
      <c r="I2703" s="145">
        <v>2597.1999999999998</v>
      </c>
      <c r="J2703" s="145">
        <v>2530.4</v>
      </c>
      <c r="K2703" s="3">
        <v>96</v>
      </c>
      <c r="L2703" s="10">
        <f t="shared" si="747"/>
        <v>8077329</v>
      </c>
      <c r="M2703" s="145"/>
      <c r="N2703" s="1"/>
      <c r="O2703" s="145"/>
      <c r="P2703" s="145">
        <f t="shared" si="745"/>
        <v>8077329</v>
      </c>
      <c r="Q2703" s="145">
        <v>8077329</v>
      </c>
      <c r="R2703" s="3"/>
      <c r="S2703" s="145"/>
      <c r="T2703" s="145"/>
      <c r="U2703" s="145"/>
      <c r="V2703" s="145"/>
      <c r="W2703" s="145"/>
      <c r="X2703" s="145"/>
      <c r="Y2703" s="145"/>
      <c r="Z2703" s="145"/>
      <c r="AA2703" s="145"/>
      <c r="AB2703" s="43"/>
      <c r="AC2703" s="43"/>
      <c r="AD2703" s="145"/>
      <c r="AE2703" s="18"/>
      <c r="AF2703" s="35">
        <v>2025</v>
      </c>
      <c r="AG2703" s="255"/>
      <c r="AH2703" s="29">
        <v>2594</v>
      </c>
      <c r="AI2703" s="29" t="s">
        <v>155</v>
      </c>
      <c r="AJ2703" s="29" t="str">
        <f t="shared" si="741"/>
        <v>2594.</v>
      </c>
    </row>
    <row r="2704" spans="1:38" ht="23.25" customHeight="1" x14ac:dyDescent="0.25">
      <c r="A2704" s="143" t="str">
        <f t="shared" si="742"/>
        <v>2595.</v>
      </c>
      <c r="B2704" s="86" t="s">
        <v>2075</v>
      </c>
      <c r="C2704" s="52">
        <v>1993</v>
      </c>
      <c r="D2704" s="220" t="s">
        <v>3015</v>
      </c>
      <c r="E2704" s="143" t="s">
        <v>3017</v>
      </c>
      <c r="F2704" s="52">
        <v>10</v>
      </c>
      <c r="G2704" s="52">
        <v>4</v>
      </c>
      <c r="H2704" s="145">
        <v>10808.6</v>
      </c>
      <c r="I2704" s="145">
        <v>10543.6</v>
      </c>
      <c r="J2704" s="145">
        <v>7315.7</v>
      </c>
      <c r="K2704" s="3">
        <v>382</v>
      </c>
      <c r="L2704" s="10">
        <f t="shared" si="747"/>
        <v>10693140.899999999</v>
      </c>
      <c r="M2704" s="145"/>
      <c r="N2704" s="1"/>
      <c r="O2704" s="145"/>
      <c r="P2704" s="145">
        <f t="shared" si="745"/>
        <v>10693140.899999999</v>
      </c>
      <c r="Q2704" s="145"/>
      <c r="R2704" s="3"/>
      <c r="S2704" s="145"/>
      <c r="T2704" s="145">
        <v>3014.7</v>
      </c>
      <c r="U2704" s="145">
        <f>T2704*3547</f>
        <v>10693140.899999999</v>
      </c>
      <c r="V2704" s="145"/>
      <c r="W2704" s="145"/>
      <c r="X2704" s="145"/>
      <c r="Y2704" s="145"/>
      <c r="Z2704" s="145"/>
      <c r="AA2704" s="145"/>
      <c r="AB2704" s="43"/>
      <c r="AC2704" s="43"/>
      <c r="AD2704" s="145"/>
      <c r="AE2704" s="18"/>
      <c r="AF2704" s="35">
        <v>2025</v>
      </c>
      <c r="AG2704" s="259"/>
      <c r="AH2704" s="29">
        <v>2595</v>
      </c>
      <c r="AI2704" s="29" t="s">
        <v>155</v>
      </c>
      <c r="AJ2704" s="29" t="str">
        <f t="shared" si="741"/>
        <v>2595.</v>
      </c>
    </row>
    <row r="2705" spans="1:38" ht="22.5" customHeight="1" x14ac:dyDescent="0.25">
      <c r="A2705" s="143" t="str">
        <f t="shared" si="742"/>
        <v>2596.</v>
      </c>
      <c r="B2705" s="86" t="s">
        <v>2076</v>
      </c>
      <c r="C2705" s="52">
        <v>1993</v>
      </c>
      <c r="D2705" s="220" t="s">
        <v>3015</v>
      </c>
      <c r="E2705" s="143" t="s">
        <v>3016</v>
      </c>
      <c r="F2705" s="52">
        <v>10</v>
      </c>
      <c r="G2705" s="52">
        <v>9</v>
      </c>
      <c r="H2705" s="145">
        <v>24001.4</v>
      </c>
      <c r="I2705" s="145">
        <v>16768.8</v>
      </c>
      <c r="J2705" s="145">
        <v>16727.7</v>
      </c>
      <c r="K2705" s="3">
        <v>735</v>
      </c>
      <c r="L2705" s="10">
        <f t="shared" si="747"/>
        <v>27955440</v>
      </c>
      <c r="M2705" s="145"/>
      <c r="N2705" s="1"/>
      <c r="O2705" s="145"/>
      <c r="P2705" s="145">
        <f t="shared" si="745"/>
        <v>27955440</v>
      </c>
      <c r="Q2705" s="145"/>
      <c r="R2705" s="3">
        <v>9</v>
      </c>
      <c r="S2705" s="145">
        <f t="shared" ref="S2705" si="748">R2705*3106160</f>
        <v>27955440</v>
      </c>
      <c r="T2705" s="145"/>
      <c r="U2705" s="145"/>
      <c r="V2705" s="145"/>
      <c r="W2705" s="145"/>
      <c r="X2705" s="145"/>
      <c r="Y2705" s="145"/>
      <c r="Z2705" s="145"/>
      <c r="AA2705" s="145"/>
      <c r="AB2705" s="43"/>
      <c r="AC2705" s="43"/>
      <c r="AD2705" s="145"/>
      <c r="AE2705" s="18"/>
      <c r="AF2705" s="35">
        <v>2025</v>
      </c>
      <c r="AG2705" s="255"/>
      <c r="AH2705" s="29">
        <v>2596</v>
      </c>
      <c r="AI2705" s="29" t="s">
        <v>155</v>
      </c>
      <c r="AJ2705" s="29" t="str">
        <f t="shared" si="741"/>
        <v>2596.</v>
      </c>
      <c r="AL2705" s="29"/>
    </row>
    <row r="2706" spans="1:38" ht="22.5" customHeight="1" x14ac:dyDescent="0.25">
      <c r="A2706" s="143" t="str">
        <f t="shared" si="742"/>
        <v>2597.</v>
      </c>
      <c r="B2706" s="247" t="s">
        <v>2077</v>
      </c>
      <c r="C2706" s="52">
        <v>1993</v>
      </c>
      <c r="D2706" s="220" t="s">
        <v>3015</v>
      </c>
      <c r="E2706" s="143" t="s">
        <v>3017</v>
      </c>
      <c r="F2706" s="52">
        <v>12</v>
      </c>
      <c r="G2706" s="52">
        <v>1</v>
      </c>
      <c r="H2706" s="10">
        <v>3806.1</v>
      </c>
      <c r="I2706" s="10">
        <v>2232.71</v>
      </c>
      <c r="J2706" s="10">
        <v>2232.71</v>
      </c>
      <c r="K2706" s="63">
        <v>201</v>
      </c>
      <c r="L2706" s="10">
        <f t="shared" si="747"/>
        <v>3458033.8</v>
      </c>
      <c r="M2706" s="145"/>
      <c r="N2706" s="1"/>
      <c r="O2706" s="145"/>
      <c r="P2706" s="145">
        <f t="shared" si="745"/>
        <v>3458033.8</v>
      </c>
      <c r="Q2706" s="145">
        <f>1412823.36+2045210.44</f>
        <v>3458033.8</v>
      </c>
      <c r="R2706" s="3"/>
      <c r="S2706" s="145"/>
      <c r="T2706" s="145"/>
      <c r="U2706" s="145"/>
      <c r="V2706" s="145"/>
      <c r="W2706" s="145"/>
      <c r="X2706" s="145"/>
      <c r="Y2706" s="145"/>
      <c r="Z2706" s="145"/>
      <c r="AA2706" s="145"/>
      <c r="AB2706" s="145"/>
      <c r="AC2706" s="145"/>
      <c r="AD2706" s="145"/>
      <c r="AE2706" s="18"/>
      <c r="AF2706" s="35">
        <v>2025</v>
      </c>
      <c r="AG2706" s="255"/>
      <c r="AH2706" s="29">
        <v>2597</v>
      </c>
      <c r="AI2706" s="29" t="s">
        <v>155</v>
      </c>
      <c r="AJ2706" s="29" t="str">
        <f t="shared" si="741"/>
        <v>2597.</v>
      </c>
      <c r="AL2706" s="29"/>
    </row>
    <row r="2707" spans="1:38" ht="23.25" customHeight="1" x14ac:dyDescent="0.25">
      <c r="A2707" s="143" t="str">
        <f t="shared" si="742"/>
        <v>2598.</v>
      </c>
      <c r="B2707" s="86" t="s">
        <v>2078</v>
      </c>
      <c r="C2707" s="52">
        <v>1993</v>
      </c>
      <c r="D2707" s="220" t="s">
        <v>3015</v>
      </c>
      <c r="E2707" s="143" t="s">
        <v>3016</v>
      </c>
      <c r="F2707" s="52">
        <v>16</v>
      </c>
      <c r="G2707" s="52">
        <v>1</v>
      </c>
      <c r="H2707" s="10">
        <v>6008.6</v>
      </c>
      <c r="I2707" s="10">
        <v>6083.6</v>
      </c>
      <c r="J2707" s="10">
        <v>5943</v>
      </c>
      <c r="K2707" s="63">
        <v>304</v>
      </c>
      <c r="L2707" s="10">
        <f t="shared" si="747"/>
        <v>7675290</v>
      </c>
      <c r="M2707" s="145"/>
      <c r="N2707" s="1"/>
      <c r="O2707" s="145"/>
      <c r="P2707" s="145">
        <f t="shared" si="745"/>
        <v>7675290</v>
      </c>
      <c r="Q2707" s="145">
        <v>7675290</v>
      </c>
      <c r="R2707" s="3"/>
      <c r="S2707" s="145"/>
      <c r="T2707" s="145"/>
      <c r="U2707" s="145"/>
      <c r="V2707" s="145"/>
      <c r="W2707" s="145"/>
      <c r="X2707" s="145"/>
      <c r="Y2707" s="145"/>
      <c r="Z2707" s="145"/>
      <c r="AA2707" s="145"/>
      <c r="AB2707" s="43"/>
      <c r="AC2707" s="43"/>
      <c r="AD2707" s="145"/>
      <c r="AE2707" s="18"/>
      <c r="AF2707" s="35">
        <v>2025</v>
      </c>
      <c r="AG2707" s="255"/>
      <c r="AH2707" s="29">
        <v>2598</v>
      </c>
      <c r="AI2707" s="29" t="s">
        <v>155</v>
      </c>
      <c r="AJ2707" s="29" t="str">
        <f t="shared" si="741"/>
        <v>2598.</v>
      </c>
    </row>
    <row r="2708" spans="1:38" ht="23.25" customHeight="1" x14ac:dyDescent="0.25">
      <c r="A2708" s="143" t="str">
        <f t="shared" si="742"/>
        <v>2599.</v>
      </c>
      <c r="B2708" s="71" t="s">
        <v>2081</v>
      </c>
      <c r="C2708" s="52">
        <v>1994</v>
      </c>
      <c r="D2708" s="220" t="s">
        <v>3015</v>
      </c>
      <c r="E2708" s="143" t="s">
        <v>3017</v>
      </c>
      <c r="F2708" s="52">
        <v>5</v>
      </c>
      <c r="G2708" s="52">
        <v>4</v>
      </c>
      <c r="H2708" s="145">
        <v>2419.1</v>
      </c>
      <c r="I2708" s="145">
        <v>2424.1</v>
      </c>
      <c r="J2708" s="145">
        <v>2417.9</v>
      </c>
      <c r="K2708" s="3">
        <v>98</v>
      </c>
      <c r="L2708" s="10">
        <f t="shared" si="747"/>
        <v>8625564</v>
      </c>
      <c r="M2708" s="145"/>
      <c r="N2708" s="1"/>
      <c r="O2708" s="145"/>
      <c r="P2708" s="145">
        <f t="shared" si="745"/>
        <v>8625564</v>
      </c>
      <c r="Q2708" s="145">
        <v>8625564</v>
      </c>
      <c r="R2708" s="3"/>
      <c r="S2708" s="145"/>
      <c r="T2708" s="145"/>
      <c r="U2708" s="145"/>
      <c r="V2708" s="145"/>
      <c r="W2708" s="145"/>
      <c r="X2708" s="145"/>
      <c r="Y2708" s="145"/>
      <c r="Z2708" s="145"/>
      <c r="AA2708" s="145"/>
      <c r="AB2708" s="43"/>
      <c r="AC2708" s="43"/>
      <c r="AD2708" s="145"/>
      <c r="AE2708" s="18"/>
      <c r="AF2708" s="35">
        <v>2025</v>
      </c>
      <c r="AG2708" s="255"/>
      <c r="AH2708" s="29">
        <v>2599</v>
      </c>
      <c r="AI2708" s="29" t="s">
        <v>155</v>
      </c>
      <c r="AJ2708" s="29" t="str">
        <f t="shared" si="741"/>
        <v>2599.</v>
      </c>
    </row>
    <row r="2709" spans="1:38" ht="22.5" customHeight="1" x14ac:dyDescent="0.25">
      <c r="A2709" s="143" t="str">
        <f t="shared" si="742"/>
        <v>2600.</v>
      </c>
      <c r="B2709" s="247" t="s">
        <v>2082</v>
      </c>
      <c r="C2709" s="52">
        <v>1994</v>
      </c>
      <c r="D2709" s="143" t="s">
        <v>3015</v>
      </c>
      <c r="E2709" s="143" t="s">
        <v>3017</v>
      </c>
      <c r="F2709" s="52">
        <v>5</v>
      </c>
      <c r="G2709" s="52">
        <v>6</v>
      </c>
      <c r="H2709" s="8">
        <v>4111.2</v>
      </c>
      <c r="I2709" s="8">
        <v>4111.2</v>
      </c>
      <c r="J2709" s="8">
        <v>4111.2</v>
      </c>
      <c r="K2709" s="142">
        <v>195</v>
      </c>
      <c r="L2709" s="10">
        <f t="shared" si="747"/>
        <v>5827535</v>
      </c>
      <c r="M2709" s="145"/>
      <c r="N2709" s="1"/>
      <c r="O2709" s="145"/>
      <c r="P2709" s="145">
        <f t="shared" si="745"/>
        <v>5827535</v>
      </c>
      <c r="Q2709" s="145">
        <v>5827535</v>
      </c>
      <c r="R2709" s="35"/>
      <c r="S2709" s="43"/>
      <c r="T2709" s="145"/>
      <c r="U2709" s="145"/>
      <c r="V2709" s="43"/>
      <c r="W2709" s="43"/>
      <c r="X2709" s="43"/>
      <c r="Y2709" s="43"/>
      <c r="Z2709" s="43"/>
      <c r="AA2709" s="43"/>
      <c r="AB2709" s="145"/>
      <c r="AC2709" s="145"/>
      <c r="AD2709" s="145"/>
      <c r="AE2709" s="163"/>
      <c r="AF2709" s="35">
        <v>2025</v>
      </c>
      <c r="AG2709" s="253"/>
      <c r="AH2709" s="29">
        <v>2600</v>
      </c>
      <c r="AI2709" s="29" t="s">
        <v>155</v>
      </c>
      <c r="AJ2709" s="29" t="str">
        <f t="shared" si="741"/>
        <v>2600.</v>
      </c>
    </row>
    <row r="2710" spans="1:38" ht="22.5" customHeight="1" x14ac:dyDescent="0.25">
      <c r="A2710" s="143" t="str">
        <f t="shared" si="742"/>
        <v>2601.</v>
      </c>
      <c r="B2710" s="86" t="s">
        <v>2083</v>
      </c>
      <c r="C2710" s="52">
        <v>1995</v>
      </c>
      <c r="D2710" s="220" t="s">
        <v>3015</v>
      </c>
      <c r="E2710" s="143" t="s">
        <v>3016</v>
      </c>
      <c r="F2710" s="52">
        <v>10</v>
      </c>
      <c r="G2710" s="52">
        <v>6</v>
      </c>
      <c r="H2710" s="145">
        <v>11362.19</v>
      </c>
      <c r="I2710" s="145">
        <v>6944.5</v>
      </c>
      <c r="J2710" s="145">
        <v>6849.1</v>
      </c>
      <c r="K2710" s="3">
        <v>517</v>
      </c>
      <c r="L2710" s="10">
        <f t="shared" si="747"/>
        <v>18636960</v>
      </c>
      <c r="M2710" s="145"/>
      <c r="N2710" s="1"/>
      <c r="O2710" s="145"/>
      <c r="P2710" s="145">
        <f t="shared" si="745"/>
        <v>18636960</v>
      </c>
      <c r="Q2710" s="145"/>
      <c r="R2710" s="3">
        <v>6</v>
      </c>
      <c r="S2710" s="145">
        <f t="shared" ref="S2710:S2711" si="749">R2710*3106160</f>
        <v>18636960</v>
      </c>
      <c r="T2710" s="145"/>
      <c r="U2710" s="145"/>
      <c r="V2710" s="145"/>
      <c r="W2710" s="145"/>
      <c r="X2710" s="145"/>
      <c r="Y2710" s="145"/>
      <c r="Z2710" s="145"/>
      <c r="AA2710" s="145"/>
      <c r="AB2710" s="43"/>
      <c r="AC2710" s="43"/>
      <c r="AD2710" s="145"/>
      <c r="AE2710" s="18"/>
      <c r="AF2710" s="35">
        <v>2025</v>
      </c>
      <c r="AG2710" s="255"/>
      <c r="AH2710" s="29">
        <v>2601</v>
      </c>
      <c r="AI2710" s="29" t="s">
        <v>155</v>
      </c>
      <c r="AJ2710" s="29" t="str">
        <f t="shared" si="741"/>
        <v>2601.</v>
      </c>
      <c r="AL2710" s="29"/>
    </row>
    <row r="2711" spans="1:38" ht="23.25" customHeight="1" x14ac:dyDescent="0.25">
      <c r="A2711" s="143" t="str">
        <f t="shared" si="742"/>
        <v>2602.</v>
      </c>
      <c r="B2711" s="86" t="s">
        <v>2084</v>
      </c>
      <c r="C2711" s="52">
        <v>1995</v>
      </c>
      <c r="D2711" s="220" t="s">
        <v>3015</v>
      </c>
      <c r="E2711" s="143" t="s">
        <v>3016</v>
      </c>
      <c r="F2711" s="52">
        <v>10</v>
      </c>
      <c r="G2711" s="52">
        <v>9</v>
      </c>
      <c r="H2711" s="145">
        <v>24980.9</v>
      </c>
      <c r="I2711" s="145">
        <v>17490.87</v>
      </c>
      <c r="J2711" s="145">
        <v>17466.099999999999</v>
      </c>
      <c r="K2711" s="3">
        <v>766</v>
      </c>
      <c r="L2711" s="10">
        <f t="shared" si="747"/>
        <v>24849280</v>
      </c>
      <c r="M2711" s="145"/>
      <c r="N2711" s="1"/>
      <c r="O2711" s="145"/>
      <c r="P2711" s="145">
        <f t="shared" si="745"/>
        <v>24849280</v>
      </c>
      <c r="Q2711" s="145"/>
      <c r="R2711" s="3">
        <v>8</v>
      </c>
      <c r="S2711" s="145">
        <f t="shared" si="749"/>
        <v>24849280</v>
      </c>
      <c r="T2711" s="145"/>
      <c r="U2711" s="145"/>
      <c r="V2711" s="145"/>
      <c r="W2711" s="145"/>
      <c r="X2711" s="145"/>
      <c r="Y2711" s="145"/>
      <c r="Z2711" s="145"/>
      <c r="AA2711" s="145"/>
      <c r="AB2711" s="43"/>
      <c r="AC2711" s="43"/>
      <c r="AD2711" s="145"/>
      <c r="AE2711" s="18"/>
      <c r="AF2711" s="35">
        <v>2025</v>
      </c>
      <c r="AG2711" s="255"/>
      <c r="AH2711" s="29">
        <v>2602</v>
      </c>
      <c r="AI2711" s="29" t="s">
        <v>155</v>
      </c>
      <c r="AJ2711" s="29" t="str">
        <f t="shared" si="741"/>
        <v>2602.</v>
      </c>
    </row>
    <row r="2712" spans="1:38" ht="22.5" customHeight="1" x14ac:dyDescent="0.25">
      <c r="A2712" s="143" t="str">
        <f t="shared" si="742"/>
        <v>2603.</v>
      </c>
      <c r="B2712" s="76" t="s">
        <v>2085</v>
      </c>
      <c r="C2712" s="52">
        <v>1996</v>
      </c>
      <c r="D2712" s="220" t="s">
        <v>3015</v>
      </c>
      <c r="E2712" s="143" t="s">
        <v>3017</v>
      </c>
      <c r="F2712" s="52">
        <v>5</v>
      </c>
      <c r="G2712" s="52">
        <v>5</v>
      </c>
      <c r="H2712" s="145">
        <v>3701.65</v>
      </c>
      <c r="I2712" s="145">
        <v>3203.1</v>
      </c>
      <c r="J2712" s="145">
        <v>3203.1</v>
      </c>
      <c r="K2712" s="3">
        <v>105</v>
      </c>
      <c r="L2712" s="10">
        <f t="shared" si="747"/>
        <v>4135495</v>
      </c>
      <c r="M2712" s="145"/>
      <c r="N2712" s="1"/>
      <c r="O2712" s="145"/>
      <c r="P2712" s="145">
        <f t="shared" si="745"/>
        <v>4135495</v>
      </c>
      <c r="Q2712" s="145">
        <v>4135495</v>
      </c>
      <c r="R2712" s="3"/>
      <c r="S2712" s="145"/>
      <c r="T2712" s="145"/>
      <c r="U2712" s="145"/>
      <c r="V2712" s="145"/>
      <c r="W2712" s="145"/>
      <c r="X2712" s="145"/>
      <c r="Y2712" s="145"/>
      <c r="Z2712" s="145"/>
      <c r="AA2712" s="145"/>
      <c r="AB2712" s="145"/>
      <c r="AC2712" s="145"/>
      <c r="AD2712" s="145"/>
      <c r="AE2712" s="18"/>
      <c r="AF2712" s="35">
        <v>2025</v>
      </c>
      <c r="AG2712" s="256"/>
      <c r="AH2712" s="29">
        <v>2603</v>
      </c>
      <c r="AI2712" s="29" t="s">
        <v>155</v>
      </c>
      <c r="AJ2712" s="29" t="str">
        <f t="shared" si="741"/>
        <v>2603.</v>
      </c>
      <c r="AL2712" s="29"/>
    </row>
    <row r="2713" spans="1:38" ht="22.5" customHeight="1" x14ac:dyDescent="0.25">
      <c r="A2713" s="143" t="str">
        <f t="shared" si="742"/>
        <v>2604.</v>
      </c>
      <c r="B2713" s="73" t="s">
        <v>2086</v>
      </c>
      <c r="C2713" s="52">
        <v>1996</v>
      </c>
      <c r="D2713" s="220" t="s">
        <v>3015</v>
      </c>
      <c r="E2713" s="143" t="s">
        <v>3017</v>
      </c>
      <c r="F2713" s="52">
        <v>5</v>
      </c>
      <c r="G2713" s="52">
        <v>3</v>
      </c>
      <c r="H2713" s="145">
        <v>2448</v>
      </c>
      <c r="I2713" s="145">
        <v>2254</v>
      </c>
      <c r="J2713" s="145">
        <v>2254</v>
      </c>
      <c r="K2713" s="3">
        <v>97</v>
      </c>
      <c r="L2713" s="10">
        <f t="shared" si="747"/>
        <v>844560</v>
      </c>
      <c r="M2713" s="145"/>
      <c r="N2713" s="1"/>
      <c r="O2713" s="145"/>
      <c r="P2713" s="145">
        <f t="shared" si="745"/>
        <v>844560</v>
      </c>
      <c r="Q2713" s="145">
        <v>844560</v>
      </c>
      <c r="R2713" s="3"/>
      <c r="S2713" s="145"/>
      <c r="T2713" s="145"/>
      <c r="U2713" s="145"/>
      <c r="V2713" s="145"/>
      <c r="W2713" s="145"/>
      <c r="X2713" s="145"/>
      <c r="Y2713" s="145"/>
      <c r="Z2713" s="145"/>
      <c r="AA2713" s="145"/>
      <c r="AB2713" s="145"/>
      <c r="AC2713" s="145"/>
      <c r="AD2713" s="145"/>
      <c r="AE2713" s="18"/>
      <c r="AF2713" s="35">
        <v>2025</v>
      </c>
      <c r="AG2713" s="255"/>
      <c r="AH2713" s="29">
        <v>2604</v>
      </c>
      <c r="AI2713" s="29" t="s">
        <v>155</v>
      </c>
      <c r="AJ2713" s="29" t="str">
        <f t="shared" si="741"/>
        <v>2604.</v>
      </c>
      <c r="AL2713" s="29"/>
    </row>
    <row r="2714" spans="1:38" ht="22.5" customHeight="1" x14ac:dyDescent="0.25">
      <c r="A2714" s="143" t="str">
        <f t="shared" si="742"/>
        <v>2605.</v>
      </c>
      <c r="B2714" s="247" t="s">
        <v>2087</v>
      </c>
      <c r="C2714" s="52">
        <v>1996</v>
      </c>
      <c r="D2714" s="220" t="s">
        <v>3015</v>
      </c>
      <c r="E2714" s="143" t="s">
        <v>3017</v>
      </c>
      <c r="F2714" s="52">
        <v>5</v>
      </c>
      <c r="G2714" s="52">
        <v>2</v>
      </c>
      <c r="H2714" s="10">
        <v>2484.5</v>
      </c>
      <c r="I2714" s="145">
        <v>2484.5</v>
      </c>
      <c r="J2714" s="10">
        <v>2484.5</v>
      </c>
      <c r="K2714" s="63">
        <v>54</v>
      </c>
      <c r="L2714" s="10">
        <f t="shared" si="747"/>
        <v>647010</v>
      </c>
      <c r="M2714" s="145"/>
      <c r="N2714" s="1"/>
      <c r="O2714" s="145"/>
      <c r="P2714" s="145">
        <f t="shared" si="745"/>
        <v>647010</v>
      </c>
      <c r="Q2714" s="145">
        <v>647010</v>
      </c>
      <c r="R2714" s="3"/>
      <c r="S2714" s="145"/>
      <c r="T2714" s="145"/>
      <c r="U2714" s="145"/>
      <c r="V2714" s="145"/>
      <c r="W2714" s="145"/>
      <c r="X2714" s="145"/>
      <c r="Y2714" s="145"/>
      <c r="Z2714" s="145"/>
      <c r="AA2714" s="145"/>
      <c r="AB2714" s="145"/>
      <c r="AC2714" s="145"/>
      <c r="AD2714" s="145"/>
      <c r="AE2714" s="18"/>
      <c r="AF2714" s="35">
        <v>2025</v>
      </c>
      <c r="AG2714" s="255"/>
      <c r="AH2714" s="29">
        <v>2605</v>
      </c>
      <c r="AI2714" s="29" t="s">
        <v>155</v>
      </c>
      <c r="AJ2714" s="29" t="str">
        <f t="shared" si="741"/>
        <v>2605.</v>
      </c>
      <c r="AL2714" s="29"/>
    </row>
    <row r="2715" spans="1:38" ht="23.25" customHeight="1" x14ac:dyDescent="0.25">
      <c r="A2715" s="143" t="str">
        <f t="shared" si="742"/>
        <v>2606.</v>
      </c>
      <c r="B2715" s="87" t="s">
        <v>2088</v>
      </c>
      <c r="C2715" s="52">
        <v>1998</v>
      </c>
      <c r="D2715" s="220" t="s">
        <v>3015</v>
      </c>
      <c r="E2715" s="143" t="s">
        <v>3016</v>
      </c>
      <c r="F2715" s="52">
        <v>9</v>
      </c>
      <c r="G2715" s="52">
        <v>2</v>
      </c>
      <c r="H2715" s="145">
        <v>4101.3</v>
      </c>
      <c r="I2715" s="145">
        <v>4085.8</v>
      </c>
      <c r="J2715" s="145">
        <v>4085.8</v>
      </c>
      <c r="K2715" s="3">
        <v>141</v>
      </c>
      <c r="L2715" s="10">
        <f t="shared" si="747"/>
        <v>6212320</v>
      </c>
      <c r="M2715" s="145"/>
      <c r="N2715" s="1"/>
      <c r="O2715" s="145"/>
      <c r="P2715" s="145">
        <f t="shared" si="745"/>
        <v>6212320</v>
      </c>
      <c r="Q2715" s="145"/>
      <c r="R2715" s="3">
        <v>2</v>
      </c>
      <c r="S2715" s="145">
        <f>R2715*3106160</f>
        <v>6212320</v>
      </c>
      <c r="T2715" s="145"/>
      <c r="U2715" s="145"/>
      <c r="V2715" s="145"/>
      <c r="W2715" s="145"/>
      <c r="X2715" s="145"/>
      <c r="Y2715" s="145"/>
      <c r="Z2715" s="145"/>
      <c r="AA2715" s="145"/>
      <c r="AB2715" s="43"/>
      <c r="AC2715" s="43"/>
      <c r="AD2715" s="145"/>
      <c r="AE2715" s="18"/>
      <c r="AF2715" s="35">
        <v>2025</v>
      </c>
      <c r="AG2715" s="255"/>
      <c r="AH2715" s="29">
        <v>2606</v>
      </c>
      <c r="AI2715" s="29" t="s">
        <v>155</v>
      </c>
      <c r="AJ2715" s="29" t="str">
        <f t="shared" si="741"/>
        <v>2606.</v>
      </c>
    </row>
    <row r="2716" spans="1:38" ht="22.5" customHeight="1" x14ac:dyDescent="0.25">
      <c r="A2716" s="143" t="str">
        <f t="shared" si="742"/>
        <v>2607.</v>
      </c>
      <c r="B2716" s="71" t="s">
        <v>2089</v>
      </c>
      <c r="C2716" s="52">
        <v>2002</v>
      </c>
      <c r="D2716" s="220" t="s">
        <v>3015</v>
      </c>
      <c r="E2716" s="143" t="s">
        <v>3017</v>
      </c>
      <c r="F2716" s="52">
        <v>3</v>
      </c>
      <c r="G2716" s="52">
        <v>2</v>
      </c>
      <c r="H2716" s="145">
        <v>1733.9</v>
      </c>
      <c r="I2716" s="145">
        <v>2188.6</v>
      </c>
      <c r="J2716" s="145">
        <v>1733.9</v>
      </c>
      <c r="K2716" s="3">
        <v>43</v>
      </c>
      <c r="L2716" s="10">
        <f t="shared" si="747"/>
        <v>4369424</v>
      </c>
      <c r="M2716" s="145"/>
      <c r="N2716" s="1"/>
      <c r="O2716" s="145"/>
      <c r="P2716" s="145">
        <f t="shared" si="745"/>
        <v>4369424</v>
      </c>
      <c r="Q2716" s="145"/>
      <c r="R2716" s="3"/>
      <c r="S2716" s="145"/>
      <c r="T2716" s="145"/>
      <c r="U2716" s="145"/>
      <c r="V2716" s="145"/>
      <c r="W2716" s="145"/>
      <c r="X2716" s="145">
        <v>1388</v>
      </c>
      <c r="Y2716" s="145">
        <f>X2716*3148</f>
        <v>4369424</v>
      </c>
      <c r="Z2716" s="145"/>
      <c r="AA2716" s="145"/>
      <c r="AB2716" s="43"/>
      <c r="AC2716" s="43"/>
      <c r="AD2716" s="145"/>
      <c r="AE2716" s="18"/>
      <c r="AF2716" s="35">
        <v>2025</v>
      </c>
      <c r="AG2716" s="256"/>
      <c r="AH2716" s="29">
        <v>2607</v>
      </c>
      <c r="AI2716" s="29" t="s">
        <v>155</v>
      </c>
      <c r="AJ2716" s="29" t="str">
        <f t="shared" si="741"/>
        <v>2607.</v>
      </c>
      <c r="AL2716" s="29"/>
    </row>
    <row r="2717" spans="1:38" ht="22.5" customHeight="1" x14ac:dyDescent="0.25">
      <c r="A2717" s="143" t="str">
        <f t="shared" si="742"/>
        <v>2608.</v>
      </c>
      <c r="B2717" s="71" t="s">
        <v>2090</v>
      </c>
      <c r="C2717" s="52">
        <v>2002</v>
      </c>
      <c r="D2717" s="220" t="s">
        <v>3015</v>
      </c>
      <c r="E2717" s="143" t="s">
        <v>3017</v>
      </c>
      <c r="F2717" s="52">
        <v>3</v>
      </c>
      <c r="G2717" s="52">
        <v>2</v>
      </c>
      <c r="H2717" s="145">
        <v>1405.7</v>
      </c>
      <c r="I2717" s="145">
        <v>2089.8000000000002</v>
      </c>
      <c r="J2717" s="145">
        <v>1405.7</v>
      </c>
      <c r="K2717" s="3">
        <v>34</v>
      </c>
      <c r="L2717" s="10">
        <f t="shared" si="747"/>
        <v>3110224</v>
      </c>
      <c r="M2717" s="145"/>
      <c r="N2717" s="1"/>
      <c r="O2717" s="145"/>
      <c r="P2717" s="145">
        <f t="shared" si="745"/>
        <v>3110224</v>
      </c>
      <c r="Q2717" s="145"/>
      <c r="R2717" s="3"/>
      <c r="S2717" s="145"/>
      <c r="T2717" s="145"/>
      <c r="U2717" s="145"/>
      <c r="V2717" s="145"/>
      <c r="W2717" s="145"/>
      <c r="X2717" s="145">
        <v>988</v>
      </c>
      <c r="Y2717" s="145">
        <f>X2717*3148</f>
        <v>3110224</v>
      </c>
      <c r="Z2717" s="145"/>
      <c r="AA2717" s="145"/>
      <c r="AB2717" s="43"/>
      <c r="AC2717" s="43"/>
      <c r="AD2717" s="145"/>
      <c r="AE2717" s="18"/>
      <c r="AF2717" s="35">
        <v>2025</v>
      </c>
      <c r="AG2717" s="256"/>
      <c r="AH2717" s="29">
        <v>2608</v>
      </c>
      <c r="AI2717" s="29" t="s">
        <v>155</v>
      </c>
      <c r="AJ2717" s="29" t="str">
        <f t="shared" si="741"/>
        <v>2608.</v>
      </c>
      <c r="AL2717" s="29"/>
    </row>
    <row r="2718" spans="1:38" ht="22.5" customHeight="1" x14ac:dyDescent="0.25">
      <c r="A2718" s="143" t="str">
        <f t="shared" si="742"/>
        <v>2609.</v>
      </c>
      <c r="B2718" s="76" t="s">
        <v>2092</v>
      </c>
      <c r="C2718" s="52">
        <v>1966</v>
      </c>
      <c r="D2718" s="220" t="s">
        <v>3015</v>
      </c>
      <c r="E2718" s="143" t="s">
        <v>3017</v>
      </c>
      <c r="F2718" s="52">
        <v>5</v>
      </c>
      <c r="G2718" s="52">
        <v>4</v>
      </c>
      <c r="H2718" s="145">
        <v>3220.62</v>
      </c>
      <c r="I2718" s="145">
        <v>3062.6</v>
      </c>
      <c r="J2718" s="145">
        <v>2466.1</v>
      </c>
      <c r="K2718" s="3">
        <v>108</v>
      </c>
      <c r="L2718" s="10">
        <f t="shared" si="747"/>
        <v>872712</v>
      </c>
      <c r="M2718" s="145"/>
      <c r="N2718" s="1"/>
      <c r="O2718" s="145"/>
      <c r="P2718" s="145">
        <f t="shared" si="745"/>
        <v>872712</v>
      </c>
      <c r="Q2718" s="145">
        <v>872712</v>
      </c>
      <c r="R2718" s="3"/>
      <c r="S2718" s="145"/>
      <c r="T2718" s="145"/>
      <c r="U2718" s="145"/>
      <c r="V2718" s="145"/>
      <c r="W2718" s="145"/>
      <c r="X2718" s="145"/>
      <c r="Y2718" s="145"/>
      <c r="Z2718" s="145"/>
      <c r="AA2718" s="145"/>
      <c r="AB2718" s="145"/>
      <c r="AC2718" s="145"/>
      <c r="AD2718" s="145"/>
      <c r="AE2718" s="145"/>
      <c r="AF2718" s="35">
        <v>2025</v>
      </c>
      <c r="AG2718" s="256"/>
      <c r="AH2718" s="29">
        <v>2609</v>
      </c>
      <c r="AI2718" s="29" t="s">
        <v>155</v>
      </c>
      <c r="AJ2718" s="29" t="str">
        <f t="shared" si="741"/>
        <v>2609.</v>
      </c>
      <c r="AL2718" s="29"/>
    </row>
    <row r="2719" spans="1:38" ht="22.5" customHeight="1" x14ac:dyDescent="0.25">
      <c r="A2719" s="143" t="str">
        <f t="shared" si="742"/>
        <v>2610.</v>
      </c>
      <c r="B2719" s="247" t="s">
        <v>2093</v>
      </c>
      <c r="C2719" s="52">
        <v>1975</v>
      </c>
      <c r="D2719" s="220" t="s">
        <v>3015</v>
      </c>
      <c r="E2719" s="143" t="s">
        <v>3017</v>
      </c>
      <c r="F2719" s="52">
        <v>5</v>
      </c>
      <c r="G2719" s="52">
        <v>11</v>
      </c>
      <c r="H2719" s="10">
        <v>10324.200000000001</v>
      </c>
      <c r="I2719" s="145">
        <v>9660.5</v>
      </c>
      <c r="J2719" s="10">
        <v>7885.9</v>
      </c>
      <c r="K2719" s="63">
        <v>306</v>
      </c>
      <c r="L2719" s="10">
        <f t="shared" si="747"/>
        <v>1228940</v>
      </c>
      <c r="M2719" s="145"/>
      <c r="N2719" s="1"/>
      <c r="O2719" s="145"/>
      <c r="P2719" s="145">
        <f t="shared" si="745"/>
        <v>1228940</v>
      </c>
      <c r="Q2719" s="145">
        <v>1228940</v>
      </c>
      <c r="R2719" s="3"/>
      <c r="S2719" s="145"/>
      <c r="T2719" s="145"/>
      <c r="U2719" s="145"/>
      <c r="V2719" s="145"/>
      <c r="W2719" s="145"/>
      <c r="X2719" s="145"/>
      <c r="Y2719" s="145"/>
      <c r="Z2719" s="145"/>
      <c r="AA2719" s="145"/>
      <c r="AB2719" s="145"/>
      <c r="AC2719" s="145"/>
      <c r="AD2719" s="145"/>
      <c r="AE2719" s="18"/>
      <c r="AF2719" s="35">
        <v>2025</v>
      </c>
      <c r="AG2719" s="255"/>
      <c r="AH2719" s="29">
        <v>2610</v>
      </c>
      <c r="AI2719" s="29" t="s">
        <v>155</v>
      </c>
      <c r="AJ2719" s="29" t="str">
        <f t="shared" si="741"/>
        <v>2610.</v>
      </c>
      <c r="AL2719" s="29"/>
    </row>
    <row r="2720" spans="1:38" ht="22.5" customHeight="1" x14ac:dyDescent="0.25">
      <c r="A2720" s="143" t="str">
        <f t="shared" si="742"/>
        <v>2611.</v>
      </c>
      <c r="B2720" s="72" t="s">
        <v>2094</v>
      </c>
      <c r="C2720" s="52">
        <v>1991</v>
      </c>
      <c r="D2720" s="220" t="s">
        <v>3015</v>
      </c>
      <c r="E2720" s="143" t="s">
        <v>3017</v>
      </c>
      <c r="F2720" s="52">
        <v>9</v>
      </c>
      <c r="G2720" s="52">
        <v>6</v>
      </c>
      <c r="H2720" s="145">
        <v>11855</v>
      </c>
      <c r="I2720" s="145">
        <v>11855</v>
      </c>
      <c r="J2720" s="145">
        <v>11855</v>
      </c>
      <c r="K2720" s="3">
        <v>587</v>
      </c>
      <c r="L2720" s="10">
        <f t="shared" si="747"/>
        <v>13157640</v>
      </c>
      <c r="M2720" s="145"/>
      <c r="N2720" s="1"/>
      <c r="O2720" s="145"/>
      <c r="P2720" s="145">
        <f t="shared" si="745"/>
        <v>13157640</v>
      </c>
      <c r="Q2720" s="145">
        <v>13157640</v>
      </c>
      <c r="R2720" s="3"/>
      <c r="S2720" s="145"/>
      <c r="T2720" s="145"/>
      <c r="U2720" s="145"/>
      <c r="V2720" s="145"/>
      <c r="W2720" s="145"/>
      <c r="X2720" s="145"/>
      <c r="Y2720" s="145"/>
      <c r="Z2720" s="145"/>
      <c r="AA2720" s="145"/>
      <c r="AB2720" s="145"/>
      <c r="AC2720" s="145"/>
      <c r="AD2720" s="145"/>
      <c r="AE2720" s="18"/>
      <c r="AF2720" s="35">
        <v>2025</v>
      </c>
      <c r="AG2720" s="255"/>
      <c r="AH2720" s="29">
        <v>2611</v>
      </c>
      <c r="AI2720" s="29" t="s">
        <v>155</v>
      </c>
      <c r="AJ2720" s="29" t="str">
        <f t="shared" si="741"/>
        <v>2611.</v>
      </c>
      <c r="AL2720" s="29"/>
    </row>
    <row r="2721" spans="1:38" ht="22.5" customHeight="1" x14ac:dyDescent="0.25">
      <c r="A2721" s="143" t="str">
        <f t="shared" si="742"/>
        <v>2612.</v>
      </c>
      <c r="B2721" s="73" t="s">
        <v>2095</v>
      </c>
      <c r="C2721" s="52">
        <v>1965</v>
      </c>
      <c r="D2721" s="220" t="s">
        <v>3015</v>
      </c>
      <c r="E2721" s="143" t="s">
        <v>3017</v>
      </c>
      <c r="F2721" s="52">
        <v>5</v>
      </c>
      <c r="G2721" s="52">
        <v>4</v>
      </c>
      <c r="H2721" s="10">
        <v>3139.9</v>
      </c>
      <c r="I2721" s="10">
        <v>1733.4</v>
      </c>
      <c r="J2721" s="10">
        <v>1733.4</v>
      </c>
      <c r="K2721" s="63">
        <v>134</v>
      </c>
      <c r="L2721" s="10">
        <f t="shared" si="747"/>
        <v>1182384</v>
      </c>
      <c r="M2721" s="145"/>
      <c r="N2721" s="1"/>
      <c r="O2721" s="145"/>
      <c r="P2721" s="145">
        <f t="shared" si="745"/>
        <v>1182384</v>
      </c>
      <c r="Q2721" s="145">
        <v>1182384</v>
      </c>
      <c r="R2721" s="3"/>
      <c r="S2721" s="145"/>
      <c r="T2721" s="145"/>
      <c r="U2721" s="145"/>
      <c r="V2721" s="145"/>
      <c r="W2721" s="145"/>
      <c r="X2721" s="145"/>
      <c r="Y2721" s="145"/>
      <c r="Z2721" s="145"/>
      <c r="AA2721" s="145"/>
      <c r="AB2721" s="145"/>
      <c r="AC2721" s="145"/>
      <c r="AD2721" s="145"/>
      <c r="AE2721" s="18"/>
      <c r="AF2721" s="35">
        <v>2025</v>
      </c>
      <c r="AG2721" s="255"/>
      <c r="AH2721" s="29">
        <v>2612</v>
      </c>
      <c r="AI2721" s="29" t="s">
        <v>155</v>
      </c>
      <c r="AJ2721" s="29" t="str">
        <f t="shared" si="741"/>
        <v>2612.</v>
      </c>
      <c r="AL2721" s="29"/>
    </row>
    <row r="2722" spans="1:38" ht="22.5" customHeight="1" x14ac:dyDescent="0.25">
      <c r="A2722" s="143" t="str">
        <f t="shared" si="742"/>
        <v>2613.</v>
      </c>
      <c r="B2722" s="86" t="s">
        <v>2096</v>
      </c>
      <c r="C2722" s="52">
        <v>1997</v>
      </c>
      <c r="D2722" s="220" t="s">
        <v>3015</v>
      </c>
      <c r="E2722" s="143" t="s">
        <v>3017</v>
      </c>
      <c r="F2722" s="52">
        <v>7</v>
      </c>
      <c r="G2722" s="52">
        <v>3</v>
      </c>
      <c r="H2722" s="145">
        <v>4280.3</v>
      </c>
      <c r="I2722" s="145">
        <v>2586.8000000000002</v>
      </c>
      <c r="J2722" s="145">
        <v>2569.8000000000002</v>
      </c>
      <c r="K2722" s="3">
        <v>173</v>
      </c>
      <c r="L2722" s="10">
        <f t="shared" si="747"/>
        <v>1643096</v>
      </c>
      <c r="M2722" s="145"/>
      <c r="N2722" s="1"/>
      <c r="O2722" s="145"/>
      <c r="P2722" s="145">
        <f t="shared" si="745"/>
        <v>1643096</v>
      </c>
      <c r="Q2722" s="145">
        <v>1643096</v>
      </c>
      <c r="R2722" s="3"/>
      <c r="S2722" s="145"/>
      <c r="T2722" s="145"/>
      <c r="U2722" s="145"/>
      <c r="V2722" s="145"/>
      <c r="W2722" s="145"/>
      <c r="X2722" s="145"/>
      <c r="Y2722" s="145"/>
      <c r="Z2722" s="145"/>
      <c r="AA2722" s="145"/>
      <c r="AB2722" s="43"/>
      <c r="AC2722" s="43"/>
      <c r="AD2722" s="145"/>
      <c r="AE2722" s="18"/>
      <c r="AF2722" s="35">
        <v>2025</v>
      </c>
      <c r="AG2722" s="255"/>
      <c r="AH2722" s="29">
        <v>2613</v>
      </c>
      <c r="AI2722" s="29" t="s">
        <v>155</v>
      </c>
      <c r="AJ2722" s="29" t="str">
        <f t="shared" si="741"/>
        <v>2613.</v>
      </c>
      <c r="AL2722" s="29"/>
    </row>
    <row r="2723" spans="1:38" ht="23.25" customHeight="1" x14ac:dyDescent="0.25">
      <c r="A2723" s="143" t="str">
        <f t="shared" si="742"/>
        <v>2614.</v>
      </c>
      <c r="B2723" s="86" t="s">
        <v>2098</v>
      </c>
      <c r="C2723" s="52">
        <v>1997</v>
      </c>
      <c r="D2723" s="220" t="s">
        <v>3015</v>
      </c>
      <c r="E2723" s="143" t="s">
        <v>3017</v>
      </c>
      <c r="F2723" s="52">
        <v>12</v>
      </c>
      <c r="G2723" s="52">
        <v>4</v>
      </c>
      <c r="H2723" s="145">
        <v>9186.5</v>
      </c>
      <c r="I2723" s="145">
        <v>6602.4</v>
      </c>
      <c r="J2723" s="145">
        <v>3800.1</v>
      </c>
      <c r="K2723" s="3">
        <v>223</v>
      </c>
      <c r="L2723" s="10">
        <f t="shared" si="747"/>
        <v>9093443.8999999985</v>
      </c>
      <c r="M2723" s="145"/>
      <c r="N2723" s="1"/>
      <c r="O2723" s="145"/>
      <c r="P2723" s="145">
        <f t="shared" si="745"/>
        <v>9093443.8999999985</v>
      </c>
      <c r="Q2723" s="145"/>
      <c r="R2723" s="3"/>
      <c r="S2723" s="145"/>
      <c r="T2723" s="145">
        <v>2563.6999999999998</v>
      </c>
      <c r="U2723" s="145">
        <f>T2723*3547</f>
        <v>9093443.8999999985</v>
      </c>
      <c r="V2723" s="145"/>
      <c r="W2723" s="145"/>
      <c r="X2723" s="145"/>
      <c r="Y2723" s="145"/>
      <c r="Z2723" s="145"/>
      <c r="AA2723" s="145"/>
      <c r="AB2723" s="43"/>
      <c r="AC2723" s="43"/>
      <c r="AD2723" s="145"/>
      <c r="AE2723" s="18"/>
      <c r="AF2723" s="35">
        <v>2025</v>
      </c>
      <c r="AG2723" s="259"/>
      <c r="AH2723" s="29">
        <v>2614</v>
      </c>
      <c r="AI2723" s="29" t="s">
        <v>155</v>
      </c>
      <c r="AJ2723" s="29" t="str">
        <f t="shared" si="741"/>
        <v>2614.</v>
      </c>
    </row>
    <row r="2724" spans="1:38" ht="22.5" customHeight="1" x14ac:dyDescent="0.25">
      <c r="A2724" s="143" t="str">
        <f t="shared" si="742"/>
        <v>2615.</v>
      </c>
      <c r="B2724" s="247" t="s">
        <v>2099</v>
      </c>
      <c r="C2724" s="52">
        <v>1997</v>
      </c>
      <c r="D2724" s="220" t="s">
        <v>3015</v>
      </c>
      <c r="E2724" s="143" t="s">
        <v>3016</v>
      </c>
      <c r="F2724" s="52">
        <v>5</v>
      </c>
      <c r="G2724" s="52">
        <v>3</v>
      </c>
      <c r="H2724" s="10">
        <v>3533.7</v>
      </c>
      <c r="I2724" s="145">
        <v>1983.2</v>
      </c>
      <c r="J2724" s="10">
        <v>1983.2</v>
      </c>
      <c r="K2724" s="63">
        <v>159</v>
      </c>
      <c r="L2724" s="10">
        <f t="shared" si="747"/>
        <v>1311735.75</v>
      </c>
      <c r="M2724" s="145"/>
      <c r="N2724" s="1"/>
      <c r="O2724" s="145"/>
      <c r="P2724" s="145">
        <f t="shared" si="745"/>
        <v>1311735.75</v>
      </c>
      <c r="Q2724" s="145">
        <v>1311735.75</v>
      </c>
      <c r="R2724" s="3"/>
      <c r="S2724" s="145"/>
      <c r="T2724" s="145"/>
      <c r="U2724" s="145"/>
      <c r="V2724" s="145"/>
      <c r="W2724" s="145"/>
      <c r="X2724" s="145"/>
      <c r="Y2724" s="145"/>
      <c r="Z2724" s="145"/>
      <c r="AA2724" s="145"/>
      <c r="AB2724" s="145"/>
      <c r="AC2724" s="145"/>
      <c r="AD2724" s="145"/>
      <c r="AE2724" s="18"/>
      <c r="AF2724" s="35">
        <v>2025</v>
      </c>
      <c r="AG2724" s="255"/>
      <c r="AH2724" s="29">
        <v>2615</v>
      </c>
      <c r="AI2724" s="29" t="s">
        <v>155</v>
      </c>
      <c r="AJ2724" s="29" t="str">
        <f t="shared" si="741"/>
        <v>2615.</v>
      </c>
      <c r="AL2724" s="29"/>
    </row>
    <row r="2725" spans="1:38" ht="22.5" customHeight="1" x14ac:dyDescent="0.25">
      <c r="A2725" s="143" t="str">
        <f t="shared" si="742"/>
        <v>2616.</v>
      </c>
      <c r="B2725" s="86" t="s">
        <v>2100</v>
      </c>
      <c r="C2725" s="52">
        <v>1997</v>
      </c>
      <c r="D2725" s="220" t="s">
        <v>3015</v>
      </c>
      <c r="E2725" s="143" t="s">
        <v>3017</v>
      </c>
      <c r="F2725" s="52">
        <v>3</v>
      </c>
      <c r="G2725" s="52">
        <v>2</v>
      </c>
      <c r="H2725" s="145">
        <v>1468.1</v>
      </c>
      <c r="I2725" s="145">
        <v>1597.8</v>
      </c>
      <c r="J2725" s="145">
        <v>1469.3</v>
      </c>
      <c r="K2725" s="3">
        <v>34</v>
      </c>
      <c r="L2725" s="10">
        <f t="shared" si="747"/>
        <v>8726513</v>
      </c>
      <c r="M2725" s="145"/>
      <c r="N2725" s="1"/>
      <c r="O2725" s="145"/>
      <c r="P2725" s="145">
        <f t="shared" si="745"/>
        <v>8726513</v>
      </c>
      <c r="Q2725" s="145">
        <f>480636+1332240</f>
        <v>1812876</v>
      </c>
      <c r="R2725" s="3"/>
      <c r="S2725" s="145"/>
      <c r="T2725" s="145">
        <v>919</v>
      </c>
      <c r="U2725" s="145">
        <f>T2725*7523</f>
        <v>6913637</v>
      </c>
      <c r="V2725" s="145"/>
      <c r="W2725" s="145"/>
      <c r="X2725" s="145"/>
      <c r="Y2725" s="145"/>
      <c r="Z2725" s="145"/>
      <c r="AA2725" s="145"/>
      <c r="AB2725" s="43"/>
      <c r="AC2725" s="43"/>
      <c r="AD2725" s="145"/>
      <c r="AE2725" s="18"/>
      <c r="AF2725" s="35">
        <v>2025</v>
      </c>
      <c r="AG2725" s="255"/>
      <c r="AH2725" s="29">
        <v>2616</v>
      </c>
      <c r="AI2725" s="29" t="s">
        <v>155</v>
      </c>
      <c r="AJ2725" s="29" t="str">
        <f t="shared" si="741"/>
        <v>2616.</v>
      </c>
      <c r="AL2725" s="29"/>
    </row>
    <row r="2726" spans="1:38" ht="22.5" customHeight="1" x14ac:dyDescent="0.25">
      <c r="A2726" s="143" t="str">
        <f t="shared" si="742"/>
        <v>2617.</v>
      </c>
      <c r="B2726" s="76" t="s">
        <v>2101</v>
      </c>
      <c r="C2726" s="52">
        <v>1998</v>
      </c>
      <c r="D2726" s="220" t="s">
        <v>3015</v>
      </c>
      <c r="E2726" s="143" t="s">
        <v>3017</v>
      </c>
      <c r="F2726" s="52">
        <v>4</v>
      </c>
      <c r="G2726" s="52">
        <v>1</v>
      </c>
      <c r="H2726" s="145">
        <v>1330.5</v>
      </c>
      <c r="I2726" s="145">
        <v>1330.5</v>
      </c>
      <c r="J2726" s="145">
        <v>1330.5</v>
      </c>
      <c r="K2726" s="3">
        <v>28</v>
      </c>
      <c r="L2726" s="10">
        <f t="shared" si="747"/>
        <v>3033567</v>
      </c>
      <c r="M2726" s="145"/>
      <c r="N2726" s="1"/>
      <c r="O2726" s="145"/>
      <c r="P2726" s="145">
        <f t="shared" si="745"/>
        <v>3033567</v>
      </c>
      <c r="Q2726" s="145">
        <v>3033567</v>
      </c>
      <c r="R2726" s="3"/>
      <c r="S2726" s="145"/>
      <c r="T2726" s="145"/>
      <c r="U2726" s="145"/>
      <c r="V2726" s="145"/>
      <c r="W2726" s="145"/>
      <c r="X2726" s="145"/>
      <c r="Y2726" s="145"/>
      <c r="Z2726" s="145"/>
      <c r="AA2726" s="145"/>
      <c r="AB2726" s="145"/>
      <c r="AC2726" s="145"/>
      <c r="AD2726" s="145"/>
      <c r="AE2726" s="18"/>
      <c r="AF2726" s="35">
        <v>2025</v>
      </c>
      <c r="AG2726" s="256"/>
      <c r="AH2726" s="29">
        <v>2617</v>
      </c>
      <c r="AI2726" s="29" t="s">
        <v>155</v>
      </c>
      <c r="AJ2726" s="29" t="str">
        <f t="shared" si="741"/>
        <v>2617.</v>
      </c>
      <c r="AL2726" s="29"/>
    </row>
    <row r="2727" spans="1:38" ht="22.5" customHeight="1" x14ac:dyDescent="0.25">
      <c r="A2727" s="143" t="str">
        <f t="shared" si="742"/>
        <v>2618.</v>
      </c>
      <c r="B2727" s="247" t="s">
        <v>2102</v>
      </c>
      <c r="C2727" s="52">
        <v>1999</v>
      </c>
      <c r="D2727" s="220" t="s">
        <v>3015</v>
      </c>
      <c r="E2727" s="143" t="s">
        <v>3016</v>
      </c>
      <c r="F2727" s="52">
        <v>5</v>
      </c>
      <c r="G2727" s="52">
        <v>3</v>
      </c>
      <c r="H2727" s="10">
        <v>4698.4000000000005</v>
      </c>
      <c r="I2727" s="145">
        <v>4167.3999999999996</v>
      </c>
      <c r="J2727" s="10">
        <v>4167.3999999999996</v>
      </c>
      <c r="K2727" s="63">
        <v>168</v>
      </c>
      <c r="L2727" s="10">
        <f t="shared" si="747"/>
        <v>9336043</v>
      </c>
      <c r="M2727" s="145"/>
      <c r="N2727" s="1"/>
      <c r="O2727" s="145"/>
      <c r="P2727" s="145">
        <f t="shared" si="745"/>
        <v>9336043</v>
      </c>
      <c r="Q2727" s="145"/>
      <c r="R2727" s="3"/>
      <c r="S2727" s="145"/>
      <c r="T2727" s="145">
        <v>1241</v>
      </c>
      <c r="U2727" s="145">
        <f>T2727*7523</f>
        <v>9336043</v>
      </c>
      <c r="V2727" s="145"/>
      <c r="W2727" s="145"/>
      <c r="X2727" s="145"/>
      <c r="Y2727" s="145"/>
      <c r="Z2727" s="145"/>
      <c r="AA2727" s="145"/>
      <c r="AB2727" s="43"/>
      <c r="AC2727" s="43"/>
      <c r="AD2727" s="145"/>
      <c r="AE2727" s="18"/>
      <c r="AF2727" s="35">
        <v>2025</v>
      </c>
      <c r="AG2727" s="259"/>
      <c r="AH2727" s="29">
        <v>2618</v>
      </c>
      <c r="AI2727" s="29" t="s">
        <v>155</v>
      </c>
      <c r="AJ2727" s="29" t="str">
        <f t="shared" si="741"/>
        <v>2618.</v>
      </c>
      <c r="AL2727" s="29"/>
    </row>
    <row r="2728" spans="1:38" ht="23.25" customHeight="1" x14ac:dyDescent="0.25">
      <c r="A2728" s="143" t="str">
        <f t="shared" si="742"/>
        <v>2619.</v>
      </c>
      <c r="B2728" s="71" t="s">
        <v>2103</v>
      </c>
      <c r="C2728" s="52">
        <v>2000</v>
      </c>
      <c r="D2728" s="220" t="s">
        <v>3015</v>
      </c>
      <c r="E2728" s="143" t="s">
        <v>3017</v>
      </c>
      <c r="F2728" s="52">
        <v>3</v>
      </c>
      <c r="G2728" s="52">
        <v>2</v>
      </c>
      <c r="H2728" s="10">
        <v>3043.1</v>
      </c>
      <c r="I2728" s="10">
        <v>2171.1</v>
      </c>
      <c r="J2728" s="10">
        <v>1879.4</v>
      </c>
      <c r="K2728" s="63">
        <v>33</v>
      </c>
      <c r="L2728" s="10">
        <f t="shared" si="747"/>
        <v>9260813</v>
      </c>
      <c r="M2728" s="145"/>
      <c r="N2728" s="1"/>
      <c r="O2728" s="145"/>
      <c r="P2728" s="145">
        <f t="shared" si="745"/>
        <v>9260813</v>
      </c>
      <c r="Q2728" s="145"/>
      <c r="R2728" s="3"/>
      <c r="S2728" s="145"/>
      <c r="T2728" s="145">
        <v>1231</v>
      </c>
      <c r="U2728" s="145">
        <f>T2728*7523</f>
        <v>9260813</v>
      </c>
      <c r="V2728" s="145"/>
      <c r="W2728" s="145"/>
      <c r="X2728" s="145"/>
      <c r="Y2728" s="145"/>
      <c r="Z2728" s="145"/>
      <c r="AA2728" s="145"/>
      <c r="AB2728" s="43"/>
      <c r="AC2728" s="43"/>
      <c r="AD2728" s="145"/>
      <c r="AE2728" s="18"/>
      <c r="AF2728" s="35">
        <v>2025</v>
      </c>
      <c r="AG2728" s="259"/>
      <c r="AH2728" s="29">
        <v>2619</v>
      </c>
      <c r="AI2728" s="29" t="s">
        <v>155</v>
      </c>
      <c r="AJ2728" s="29" t="str">
        <f t="shared" si="741"/>
        <v>2619.</v>
      </c>
    </row>
    <row r="2729" spans="1:38" ht="23.25" customHeight="1" x14ac:dyDescent="0.25">
      <c r="A2729" s="143" t="str">
        <f t="shared" si="742"/>
        <v>2620.</v>
      </c>
      <c r="B2729" s="71" t="s">
        <v>2104</v>
      </c>
      <c r="C2729" s="52">
        <v>2000</v>
      </c>
      <c r="D2729" s="220" t="s">
        <v>3015</v>
      </c>
      <c r="E2729" s="143" t="s">
        <v>3017</v>
      </c>
      <c r="F2729" s="52">
        <v>3</v>
      </c>
      <c r="G2729" s="52">
        <v>2</v>
      </c>
      <c r="H2729" s="10">
        <v>3086.3</v>
      </c>
      <c r="I2729" s="10">
        <v>2173.6</v>
      </c>
      <c r="J2729" s="10">
        <v>2173.6</v>
      </c>
      <c r="K2729" s="63">
        <v>30</v>
      </c>
      <c r="L2729" s="10">
        <f t="shared" si="747"/>
        <v>9260813</v>
      </c>
      <c r="M2729" s="145"/>
      <c r="N2729" s="1"/>
      <c r="O2729" s="145"/>
      <c r="P2729" s="145">
        <f t="shared" si="745"/>
        <v>9260813</v>
      </c>
      <c r="Q2729" s="145"/>
      <c r="R2729" s="3"/>
      <c r="S2729" s="145"/>
      <c r="T2729" s="145">
        <v>1231</v>
      </c>
      <c r="U2729" s="145">
        <f>T2729*7523</f>
        <v>9260813</v>
      </c>
      <c r="V2729" s="145"/>
      <c r="W2729" s="145"/>
      <c r="X2729" s="145"/>
      <c r="Y2729" s="145"/>
      <c r="Z2729" s="145"/>
      <c r="AA2729" s="145"/>
      <c r="AB2729" s="43"/>
      <c r="AC2729" s="43"/>
      <c r="AD2729" s="145"/>
      <c r="AE2729" s="18"/>
      <c r="AF2729" s="35">
        <v>2025</v>
      </c>
      <c r="AG2729" s="259"/>
      <c r="AH2729" s="29">
        <v>2620</v>
      </c>
      <c r="AI2729" s="29" t="s">
        <v>155</v>
      </c>
      <c r="AJ2729" s="29" t="str">
        <f t="shared" si="741"/>
        <v>2620.</v>
      </c>
    </row>
    <row r="2730" spans="1:38" ht="22.5" customHeight="1" x14ac:dyDescent="0.25">
      <c r="A2730" s="143" t="str">
        <f t="shared" si="742"/>
        <v>2621.</v>
      </c>
      <c r="B2730" s="247" t="s">
        <v>2105</v>
      </c>
      <c r="C2730" s="52">
        <v>2001</v>
      </c>
      <c r="D2730" s="220" t="s">
        <v>3015</v>
      </c>
      <c r="E2730" s="143" t="s">
        <v>3017</v>
      </c>
      <c r="F2730" s="52">
        <v>5</v>
      </c>
      <c r="G2730" s="52">
        <v>2</v>
      </c>
      <c r="H2730" s="10">
        <v>2722</v>
      </c>
      <c r="I2730" s="145">
        <v>2722</v>
      </c>
      <c r="J2730" s="10">
        <v>2722</v>
      </c>
      <c r="K2730" s="63">
        <v>91</v>
      </c>
      <c r="L2730" s="10">
        <f t="shared" si="747"/>
        <v>847275</v>
      </c>
      <c r="M2730" s="145"/>
      <c r="N2730" s="1"/>
      <c r="O2730" s="145"/>
      <c r="P2730" s="145">
        <f t="shared" si="745"/>
        <v>847275</v>
      </c>
      <c r="Q2730" s="145">
        <v>847275</v>
      </c>
      <c r="R2730" s="3"/>
      <c r="S2730" s="145"/>
      <c r="T2730" s="145"/>
      <c r="U2730" s="145"/>
      <c r="V2730" s="145"/>
      <c r="W2730" s="145"/>
      <c r="X2730" s="145"/>
      <c r="Y2730" s="145"/>
      <c r="Z2730" s="145"/>
      <c r="AA2730" s="145"/>
      <c r="AB2730" s="145"/>
      <c r="AC2730" s="145"/>
      <c r="AD2730" s="145"/>
      <c r="AE2730" s="18"/>
      <c r="AF2730" s="35">
        <v>2025</v>
      </c>
      <c r="AG2730" s="255"/>
      <c r="AH2730" s="29">
        <v>2621</v>
      </c>
      <c r="AI2730" s="29" t="s">
        <v>155</v>
      </c>
      <c r="AJ2730" s="29" t="str">
        <f t="shared" si="741"/>
        <v>2621.</v>
      </c>
      <c r="AL2730" s="29"/>
    </row>
    <row r="2731" spans="1:38" ht="22.5" customHeight="1" x14ac:dyDescent="0.25">
      <c r="A2731" s="143" t="str">
        <f t="shared" si="742"/>
        <v>2622.</v>
      </c>
      <c r="B2731" s="86" t="s">
        <v>2106</v>
      </c>
      <c r="C2731" s="52">
        <v>2001</v>
      </c>
      <c r="D2731" s="220" t="s">
        <v>3015</v>
      </c>
      <c r="E2731" s="143" t="s">
        <v>3017</v>
      </c>
      <c r="F2731" s="52">
        <v>6</v>
      </c>
      <c r="G2731" s="52">
        <v>1</v>
      </c>
      <c r="H2731" s="145">
        <v>2770.6</v>
      </c>
      <c r="I2731" s="145">
        <v>3010.4</v>
      </c>
      <c r="J2731" s="145">
        <v>2611.1</v>
      </c>
      <c r="K2731" s="3">
        <v>64</v>
      </c>
      <c r="L2731" s="10">
        <f t="shared" si="747"/>
        <v>204270.3</v>
      </c>
      <c r="M2731" s="145"/>
      <c r="N2731" s="1"/>
      <c r="O2731" s="145"/>
      <c r="P2731" s="145">
        <f t="shared" si="745"/>
        <v>204270.3</v>
      </c>
      <c r="Q2731" s="145">
        <v>204270.3</v>
      </c>
      <c r="R2731" s="3"/>
      <c r="S2731" s="145"/>
      <c r="T2731" s="145"/>
      <c r="U2731" s="145"/>
      <c r="V2731" s="145"/>
      <c r="W2731" s="145"/>
      <c r="X2731" s="145"/>
      <c r="Y2731" s="145"/>
      <c r="Z2731" s="145"/>
      <c r="AA2731" s="145"/>
      <c r="AB2731" s="145"/>
      <c r="AC2731" s="145"/>
      <c r="AD2731" s="145"/>
      <c r="AE2731" s="18"/>
      <c r="AF2731" s="35">
        <v>2025</v>
      </c>
      <c r="AG2731" s="255"/>
      <c r="AH2731" s="29">
        <v>2622</v>
      </c>
      <c r="AI2731" s="29" t="s">
        <v>155</v>
      </c>
      <c r="AJ2731" s="29" t="str">
        <f t="shared" ref="AJ2731:AJ2794" si="750">CONCATENATE(AH2731,AI2731)</f>
        <v>2622.</v>
      </c>
      <c r="AL2731" s="29"/>
    </row>
    <row r="2732" spans="1:38" ht="22.5" customHeight="1" x14ac:dyDescent="0.25">
      <c r="A2732" s="143" t="str">
        <f t="shared" si="742"/>
        <v>2623.</v>
      </c>
      <c r="B2732" s="71" t="s">
        <v>2107</v>
      </c>
      <c r="C2732" s="52">
        <v>2002</v>
      </c>
      <c r="D2732" s="220" t="s">
        <v>3015</v>
      </c>
      <c r="E2732" s="143" t="s">
        <v>3017</v>
      </c>
      <c r="F2732" s="52">
        <v>4</v>
      </c>
      <c r="G2732" s="52">
        <v>2</v>
      </c>
      <c r="H2732" s="145">
        <v>2514</v>
      </c>
      <c r="I2732" s="145">
        <v>2789.5</v>
      </c>
      <c r="J2732" s="145">
        <v>2288.4</v>
      </c>
      <c r="K2732" s="3">
        <v>58</v>
      </c>
      <c r="L2732" s="10">
        <f t="shared" si="747"/>
        <v>7079143</v>
      </c>
      <c r="M2732" s="145"/>
      <c r="N2732" s="1"/>
      <c r="O2732" s="145"/>
      <c r="P2732" s="145">
        <f t="shared" si="745"/>
        <v>7079143</v>
      </c>
      <c r="Q2732" s="145"/>
      <c r="R2732" s="3"/>
      <c r="S2732" s="145"/>
      <c r="T2732" s="145">
        <v>941</v>
      </c>
      <c r="U2732" s="145">
        <f>T2732*7523</f>
        <v>7079143</v>
      </c>
      <c r="V2732" s="145"/>
      <c r="W2732" s="145"/>
      <c r="X2732" s="145"/>
      <c r="Y2732" s="145"/>
      <c r="Z2732" s="145"/>
      <c r="AA2732" s="145"/>
      <c r="AB2732" s="43"/>
      <c r="AC2732" s="43"/>
      <c r="AD2732" s="145"/>
      <c r="AE2732" s="18"/>
      <c r="AF2732" s="35">
        <v>2025</v>
      </c>
      <c r="AG2732" s="259"/>
      <c r="AH2732" s="29">
        <v>2623</v>
      </c>
      <c r="AI2732" s="29" t="s">
        <v>155</v>
      </c>
      <c r="AJ2732" s="29" t="str">
        <f t="shared" si="750"/>
        <v>2623.</v>
      </c>
      <c r="AL2732" s="29"/>
    </row>
    <row r="2733" spans="1:38" ht="22.5" customHeight="1" x14ac:dyDescent="0.25">
      <c r="A2733" s="143" t="str">
        <f t="shared" si="742"/>
        <v>2624.</v>
      </c>
      <c r="B2733" s="86" t="s">
        <v>2108</v>
      </c>
      <c r="C2733" s="52">
        <v>2002</v>
      </c>
      <c r="D2733" s="220" t="s">
        <v>3015</v>
      </c>
      <c r="E2733" s="143" t="s">
        <v>3017</v>
      </c>
      <c r="F2733" s="52">
        <v>5</v>
      </c>
      <c r="G2733" s="52">
        <v>2</v>
      </c>
      <c r="H2733" s="145">
        <v>1904.4</v>
      </c>
      <c r="I2733" s="145">
        <v>1909.1</v>
      </c>
      <c r="J2733" s="145">
        <v>1909.1</v>
      </c>
      <c r="K2733" s="3">
        <v>51</v>
      </c>
      <c r="L2733" s="10">
        <f t="shared" si="747"/>
        <v>1884166.4000000001</v>
      </c>
      <c r="M2733" s="145"/>
      <c r="N2733" s="1"/>
      <c r="O2733" s="145"/>
      <c r="P2733" s="145">
        <f t="shared" si="745"/>
        <v>1884166.4000000001</v>
      </c>
      <c r="Q2733" s="145"/>
      <c r="R2733" s="3"/>
      <c r="S2733" s="145"/>
      <c r="T2733" s="145">
        <v>531.20000000000005</v>
      </c>
      <c r="U2733" s="145">
        <f>T2733*3547</f>
        <v>1884166.4000000001</v>
      </c>
      <c r="V2733" s="145"/>
      <c r="W2733" s="145"/>
      <c r="X2733" s="145"/>
      <c r="Y2733" s="145"/>
      <c r="Z2733" s="145"/>
      <c r="AA2733" s="145"/>
      <c r="AB2733" s="43"/>
      <c r="AC2733" s="43"/>
      <c r="AD2733" s="145"/>
      <c r="AE2733" s="18"/>
      <c r="AF2733" s="35">
        <v>2025</v>
      </c>
      <c r="AG2733" s="259"/>
      <c r="AH2733" s="29">
        <v>2624</v>
      </c>
      <c r="AI2733" s="29" t="s">
        <v>155</v>
      </c>
      <c r="AJ2733" s="29" t="str">
        <f t="shared" si="750"/>
        <v>2624.</v>
      </c>
      <c r="AL2733" s="29"/>
    </row>
    <row r="2734" spans="1:38" ht="22.5" customHeight="1" x14ac:dyDescent="0.25">
      <c r="A2734" s="143" t="str">
        <f t="shared" si="742"/>
        <v>2625.</v>
      </c>
      <c r="B2734" s="89" t="s">
        <v>2109</v>
      </c>
      <c r="C2734" s="52">
        <v>2002</v>
      </c>
      <c r="D2734" s="220" t="s">
        <v>3015</v>
      </c>
      <c r="E2734" s="143" t="s">
        <v>3017</v>
      </c>
      <c r="F2734" s="52">
        <v>4</v>
      </c>
      <c r="G2734" s="52">
        <v>2</v>
      </c>
      <c r="H2734" s="10">
        <v>1547.9</v>
      </c>
      <c r="I2734" s="10">
        <v>1718.4</v>
      </c>
      <c r="J2734" s="10">
        <v>1577.6</v>
      </c>
      <c r="K2734" s="63">
        <v>60</v>
      </c>
      <c r="L2734" s="10">
        <f t="shared" si="747"/>
        <v>5770141</v>
      </c>
      <c r="M2734" s="145"/>
      <c r="N2734" s="1"/>
      <c r="O2734" s="145"/>
      <c r="P2734" s="145">
        <f t="shared" si="745"/>
        <v>5770141</v>
      </c>
      <c r="Q2734" s="145"/>
      <c r="R2734" s="3"/>
      <c r="S2734" s="145"/>
      <c r="T2734" s="145">
        <v>767</v>
      </c>
      <c r="U2734" s="145">
        <f>T2734*7523</f>
        <v>5770141</v>
      </c>
      <c r="V2734" s="145"/>
      <c r="W2734" s="145"/>
      <c r="X2734" s="145"/>
      <c r="Y2734" s="145"/>
      <c r="Z2734" s="145"/>
      <c r="AA2734" s="145"/>
      <c r="AB2734" s="145"/>
      <c r="AC2734" s="145"/>
      <c r="AD2734" s="145"/>
      <c r="AE2734" s="18"/>
      <c r="AF2734" s="35">
        <v>2025</v>
      </c>
      <c r="AG2734" s="259"/>
      <c r="AH2734" s="29">
        <v>2625</v>
      </c>
      <c r="AI2734" s="29" t="s">
        <v>155</v>
      </c>
      <c r="AJ2734" s="29" t="str">
        <f t="shared" si="750"/>
        <v>2625.</v>
      </c>
      <c r="AL2734" s="29"/>
    </row>
    <row r="2735" spans="1:38" ht="22.5" customHeight="1" x14ac:dyDescent="0.25">
      <c r="A2735" s="143" t="str">
        <f t="shared" si="742"/>
        <v>2626.</v>
      </c>
      <c r="B2735" s="86" t="s">
        <v>2110</v>
      </c>
      <c r="C2735" s="52">
        <v>2002</v>
      </c>
      <c r="D2735" s="220" t="s">
        <v>3015</v>
      </c>
      <c r="E2735" s="143" t="s">
        <v>3016</v>
      </c>
      <c r="F2735" s="52">
        <v>9</v>
      </c>
      <c r="G2735" s="52">
        <v>3</v>
      </c>
      <c r="H2735" s="10">
        <v>7721.01</v>
      </c>
      <c r="I2735" s="10">
        <v>5822.9</v>
      </c>
      <c r="J2735" s="10">
        <v>5808.1</v>
      </c>
      <c r="K2735" s="63">
        <v>274</v>
      </c>
      <c r="L2735" s="10">
        <f t="shared" si="747"/>
        <v>5760718.1699999999</v>
      </c>
      <c r="M2735" s="145"/>
      <c r="N2735" s="1"/>
      <c r="O2735" s="145"/>
      <c r="P2735" s="145">
        <f t="shared" si="745"/>
        <v>5760718.1699999999</v>
      </c>
      <c r="Q2735" s="145"/>
      <c r="R2735" s="3"/>
      <c r="S2735" s="145"/>
      <c r="T2735" s="145">
        <v>1624.11</v>
      </c>
      <c r="U2735" s="145">
        <f>T2735*3547</f>
        <v>5760718.1699999999</v>
      </c>
      <c r="V2735" s="145"/>
      <c r="W2735" s="145"/>
      <c r="X2735" s="145"/>
      <c r="Y2735" s="145"/>
      <c r="Z2735" s="145"/>
      <c r="AA2735" s="145"/>
      <c r="AB2735" s="43"/>
      <c r="AC2735" s="43"/>
      <c r="AD2735" s="145"/>
      <c r="AE2735" s="18"/>
      <c r="AF2735" s="35">
        <v>2025</v>
      </c>
      <c r="AG2735" s="259"/>
      <c r="AH2735" s="29">
        <v>2626</v>
      </c>
      <c r="AI2735" s="29" t="s">
        <v>155</v>
      </c>
      <c r="AJ2735" s="29" t="str">
        <f t="shared" si="750"/>
        <v>2626.</v>
      </c>
      <c r="AL2735" s="29"/>
    </row>
    <row r="2736" spans="1:38" ht="22.5" customHeight="1" x14ac:dyDescent="0.25">
      <c r="A2736" s="143" t="str">
        <f t="shared" ref="A2736:A2799" si="751">AJ2736</f>
        <v>2627.</v>
      </c>
      <c r="B2736" s="86" t="s">
        <v>2111</v>
      </c>
      <c r="C2736" s="52">
        <v>2002</v>
      </c>
      <c r="D2736" s="220" t="s">
        <v>3015</v>
      </c>
      <c r="E2736" s="143" t="s">
        <v>3017</v>
      </c>
      <c r="F2736" s="52">
        <v>3</v>
      </c>
      <c r="G2736" s="52">
        <v>2</v>
      </c>
      <c r="H2736" s="145">
        <v>1493.6</v>
      </c>
      <c r="I2736" s="145">
        <v>1892.3</v>
      </c>
      <c r="J2736" s="145">
        <v>1493.6</v>
      </c>
      <c r="K2736" s="3">
        <v>42</v>
      </c>
      <c r="L2736" s="10">
        <f t="shared" si="747"/>
        <v>3110224</v>
      </c>
      <c r="M2736" s="145"/>
      <c r="N2736" s="1"/>
      <c r="O2736" s="145"/>
      <c r="P2736" s="145">
        <f t="shared" si="745"/>
        <v>3110224</v>
      </c>
      <c r="Q2736" s="145"/>
      <c r="R2736" s="3"/>
      <c r="S2736" s="145"/>
      <c r="T2736" s="145"/>
      <c r="U2736" s="145"/>
      <c r="V2736" s="145"/>
      <c r="W2736" s="145"/>
      <c r="X2736" s="145">
        <v>988</v>
      </c>
      <c r="Y2736" s="145">
        <f>X2736*3148</f>
        <v>3110224</v>
      </c>
      <c r="Z2736" s="145"/>
      <c r="AA2736" s="145"/>
      <c r="AB2736" s="43"/>
      <c r="AC2736" s="43"/>
      <c r="AD2736" s="145"/>
      <c r="AE2736" s="18"/>
      <c r="AF2736" s="35">
        <v>2025</v>
      </c>
      <c r="AG2736" s="256"/>
      <c r="AH2736" s="29">
        <v>2627</v>
      </c>
      <c r="AI2736" s="29" t="s">
        <v>155</v>
      </c>
      <c r="AJ2736" s="29" t="str">
        <f t="shared" si="750"/>
        <v>2627.</v>
      </c>
      <c r="AL2736" s="29"/>
    </row>
    <row r="2737" spans="1:38" ht="22.5" customHeight="1" x14ac:dyDescent="0.25">
      <c r="A2737" s="143" t="str">
        <f t="shared" si="751"/>
        <v>2628.</v>
      </c>
      <c r="B2737" s="86" t="s">
        <v>2112</v>
      </c>
      <c r="C2737" s="52">
        <v>2002</v>
      </c>
      <c r="D2737" s="220" t="s">
        <v>3015</v>
      </c>
      <c r="E2737" s="143" t="s">
        <v>3017</v>
      </c>
      <c r="F2737" s="52">
        <v>3</v>
      </c>
      <c r="G2737" s="52">
        <v>2</v>
      </c>
      <c r="H2737" s="145">
        <v>1065</v>
      </c>
      <c r="I2737" s="145">
        <v>1381.9</v>
      </c>
      <c r="J2737" s="145">
        <v>1065</v>
      </c>
      <c r="K2737" s="3">
        <v>21</v>
      </c>
      <c r="L2737" s="10">
        <f t="shared" si="747"/>
        <v>1511040</v>
      </c>
      <c r="M2737" s="145"/>
      <c r="N2737" s="1"/>
      <c r="O2737" s="145"/>
      <c r="P2737" s="145">
        <f t="shared" si="745"/>
        <v>1511040</v>
      </c>
      <c r="Q2737" s="145"/>
      <c r="R2737" s="3"/>
      <c r="S2737" s="145"/>
      <c r="T2737" s="145"/>
      <c r="U2737" s="145"/>
      <c r="V2737" s="145"/>
      <c r="W2737" s="145"/>
      <c r="X2737" s="145">
        <v>480</v>
      </c>
      <c r="Y2737" s="145">
        <f>X2737*3148</f>
        <v>1511040</v>
      </c>
      <c r="Z2737" s="145"/>
      <c r="AA2737" s="145"/>
      <c r="AB2737" s="43"/>
      <c r="AC2737" s="43"/>
      <c r="AD2737" s="145"/>
      <c r="AE2737" s="18"/>
      <c r="AF2737" s="35">
        <v>2025</v>
      </c>
      <c r="AG2737" s="256"/>
      <c r="AH2737" s="29">
        <v>2628</v>
      </c>
      <c r="AI2737" s="29" t="s">
        <v>155</v>
      </c>
      <c r="AJ2737" s="29" t="str">
        <f t="shared" si="750"/>
        <v>2628.</v>
      </c>
      <c r="AL2737" s="29"/>
    </row>
    <row r="2738" spans="1:38" ht="23.25" customHeight="1" x14ac:dyDescent="0.25">
      <c r="A2738" s="143" t="str">
        <f t="shared" si="751"/>
        <v>2629.</v>
      </c>
      <c r="B2738" s="71" t="s">
        <v>2113</v>
      </c>
      <c r="C2738" s="52">
        <v>2003</v>
      </c>
      <c r="D2738" s="220" t="s">
        <v>3015</v>
      </c>
      <c r="E2738" s="143" t="s">
        <v>3017</v>
      </c>
      <c r="F2738" s="52">
        <v>6</v>
      </c>
      <c r="G2738" s="52">
        <v>3</v>
      </c>
      <c r="H2738" s="145">
        <v>5145.6000000000004</v>
      </c>
      <c r="I2738" s="145">
        <v>5626.1</v>
      </c>
      <c r="J2738" s="145">
        <v>4727.3</v>
      </c>
      <c r="K2738" s="3">
        <v>117</v>
      </c>
      <c r="L2738" s="10">
        <f t="shared" si="747"/>
        <v>12781577</v>
      </c>
      <c r="M2738" s="145"/>
      <c r="N2738" s="1"/>
      <c r="O2738" s="145"/>
      <c r="P2738" s="145">
        <f t="shared" si="745"/>
        <v>12781577</v>
      </c>
      <c r="Q2738" s="145"/>
      <c r="R2738" s="3"/>
      <c r="S2738" s="145"/>
      <c r="T2738" s="145">
        <v>1699</v>
      </c>
      <c r="U2738" s="145">
        <f>T2738*7523</f>
        <v>12781577</v>
      </c>
      <c r="V2738" s="145"/>
      <c r="W2738" s="145"/>
      <c r="X2738" s="145"/>
      <c r="Y2738" s="145"/>
      <c r="Z2738" s="145"/>
      <c r="AA2738" s="145"/>
      <c r="AB2738" s="43"/>
      <c r="AC2738" s="43"/>
      <c r="AD2738" s="145"/>
      <c r="AE2738" s="18"/>
      <c r="AF2738" s="35">
        <v>2025</v>
      </c>
      <c r="AG2738" s="259"/>
      <c r="AH2738" s="29">
        <v>2629</v>
      </c>
      <c r="AI2738" s="29" t="s">
        <v>155</v>
      </c>
      <c r="AJ2738" s="29" t="str">
        <f t="shared" si="750"/>
        <v>2629.</v>
      </c>
    </row>
    <row r="2739" spans="1:38" ht="22.5" customHeight="1" x14ac:dyDescent="0.25">
      <c r="A2739" s="143" t="str">
        <f t="shared" si="751"/>
        <v>2630.</v>
      </c>
      <c r="B2739" s="71" t="s">
        <v>2114</v>
      </c>
      <c r="C2739" s="52">
        <v>2003</v>
      </c>
      <c r="D2739" s="220" t="s">
        <v>3015</v>
      </c>
      <c r="E2739" s="143" t="s">
        <v>3017</v>
      </c>
      <c r="F2739" s="52">
        <v>4</v>
      </c>
      <c r="G2739" s="52">
        <v>2</v>
      </c>
      <c r="H2739" s="145">
        <v>1692.2</v>
      </c>
      <c r="I2739" s="145">
        <v>2097.1</v>
      </c>
      <c r="J2739" s="145">
        <v>1692.2</v>
      </c>
      <c r="K2739" s="3">
        <v>45</v>
      </c>
      <c r="L2739" s="10">
        <f t="shared" si="747"/>
        <v>5840857.2000000002</v>
      </c>
      <c r="M2739" s="145"/>
      <c r="N2739" s="1"/>
      <c r="O2739" s="145"/>
      <c r="P2739" s="145">
        <f t="shared" si="745"/>
        <v>5840857.2000000002</v>
      </c>
      <c r="Q2739" s="145"/>
      <c r="R2739" s="3"/>
      <c r="S2739" s="145"/>
      <c r="T2739" s="145">
        <v>776.4</v>
      </c>
      <c r="U2739" s="145">
        <f>T2739*7523</f>
        <v>5840857.2000000002</v>
      </c>
      <c r="V2739" s="145"/>
      <c r="W2739" s="145"/>
      <c r="X2739" s="145"/>
      <c r="Y2739" s="145"/>
      <c r="Z2739" s="145"/>
      <c r="AA2739" s="145"/>
      <c r="AB2739" s="43"/>
      <c r="AC2739" s="43"/>
      <c r="AD2739" s="145"/>
      <c r="AE2739" s="18"/>
      <c r="AF2739" s="35">
        <v>2025</v>
      </c>
      <c r="AG2739" s="259"/>
      <c r="AH2739" s="29">
        <v>2630</v>
      </c>
      <c r="AI2739" s="29" t="s">
        <v>155</v>
      </c>
      <c r="AJ2739" s="29" t="str">
        <f t="shared" si="750"/>
        <v>2630.</v>
      </c>
      <c r="AL2739" s="29"/>
    </row>
    <row r="2740" spans="1:38" ht="22.5" customHeight="1" x14ac:dyDescent="0.25">
      <c r="A2740" s="143" t="str">
        <f t="shared" si="751"/>
        <v>2631.</v>
      </c>
      <c r="B2740" s="71" t="s">
        <v>2115</v>
      </c>
      <c r="C2740" s="52">
        <v>2003</v>
      </c>
      <c r="D2740" s="220" t="s">
        <v>3015</v>
      </c>
      <c r="E2740" s="143" t="s">
        <v>3017</v>
      </c>
      <c r="F2740" s="52">
        <v>5</v>
      </c>
      <c r="G2740" s="52">
        <v>4</v>
      </c>
      <c r="H2740" s="10">
        <v>4274.5</v>
      </c>
      <c r="I2740" s="10">
        <v>4552.6000000000004</v>
      </c>
      <c r="J2740" s="10">
        <v>4274.1000000000004</v>
      </c>
      <c r="K2740" s="63">
        <v>145</v>
      </c>
      <c r="L2740" s="10">
        <f t="shared" si="747"/>
        <v>4380545</v>
      </c>
      <c r="M2740" s="145"/>
      <c r="N2740" s="1"/>
      <c r="O2740" s="145"/>
      <c r="P2740" s="145">
        <f t="shared" si="745"/>
        <v>4380545</v>
      </c>
      <c r="Q2740" s="145"/>
      <c r="R2740" s="3"/>
      <c r="S2740" s="145"/>
      <c r="T2740" s="145">
        <v>1235</v>
      </c>
      <c r="U2740" s="145">
        <f>T2740*3547</f>
        <v>4380545</v>
      </c>
      <c r="V2740" s="145"/>
      <c r="W2740" s="145"/>
      <c r="X2740" s="145"/>
      <c r="Y2740" s="145"/>
      <c r="Z2740" s="145"/>
      <c r="AA2740" s="145"/>
      <c r="AB2740" s="43"/>
      <c r="AC2740" s="43"/>
      <c r="AD2740" s="145"/>
      <c r="AE2740" s="18"/>
      <c r="AF2740" s="35">
        <v>2025</v>
      </c>
      <c r="AG2740" s="259"/>
      <c r="AH2740" s="29">
        <v>2631</v>
      </c>
      <c r="AI2740" s="29" t="s">
        <v>155</v>
      </c>
      <c r="AJ2740" s="29" t="str">
        <f t="shared" si="750"/>
        <v>2631.</v>
      </c>
      <c r="AL2740" s="29"/>
    </row>
    <row r="2741" spans="1:38" ht="22.5" customHeight="1" x14ac:dyDescent="0.25">
      <c r="A2741" s="143" t="str">
        <f t="shared" si="751"/>
        <v>2632.</v>
      </c>
      <c r="B2741" s="86" t="s">
        <v>2116</v>
      </c>
      <c r="C2741" s="52">
        <v>2003</v>
      </c>
      <c r="D2741" s="220" t="s">
        <v>3015</v>
      </c>
      <c r="E2741" s="143" t="s">
        <v>3017</v>
      </c>
      <c r="F2741" s="52">
        <v>5</v>
      </c>
      <c r="G2741" s="52">
        <v>3</v>
      </c>
      <c r="H2741" s="145">
        <v>4396.2700000000004</v>
      </c>
      <c r="I2741" s="145">
        <v>3273.5</v>
      </c>
      <c r="J2741" s="145">
        <v>3107.8</v>
      </c>
      <c r="K2741" s="3">
        <v>113</v>
      </c>
      <c r="L2741" s="10">
        <f t="shared" si="747"/>
        <v>2480062.4000000004</v>
      </c>
      <c r="M2741" s="145"/>
      <c r="N2741" s="1"/>
      <c r="O2741" s="145"/>
      <c r="P2741" s="145">
        <f t="shared" si="745"/>
        <v>2480062.4000000004</v>
      </c>
      <c r="Q2741" s="145"/>
      <c r="R2741" s="3"/>
      <c r="S2741" s="145"/>
      <c r="T2741" s="145">
        <v>699.2</v>
      </c>
      <c r="U2741" s="145">
        <f>T2741*3547</f>
        <v>2480062.4000000004</v>
      </c>
      <c r="V2741" s="145"/>
      <c r="W2741" s="145"/>
      <c r="X2741" s="145"/>
      <c r="Y2741" s="145"/>
      <c r="Z2741" s="145"/>
      <c r="AA2741" s="145"/>
      <c r="AB2741" s="43"/>
      <c r="AC2741" s="43"/>
      <c r="AD2741" s="145"/>
      <c r="AE2741" s="18"/>
      <c r="AF2741" s="35">
        <v>2025</v>
      </c>
      <c r="AG2741" s="259"/>
      <c r="AH2741" s="29">
        <v>2632</v>
      </c>
      <c r="AI2741" s="29" t="s">
        <v>155</v>
      </c>
      <c r="AJ2741" s="29" t="str">
        <f t="shared" si="750"/>
        <v>2632.</v>
      </c>
      <c r="AL2741" s="29"/>
    </row>
    <row r="2742" spans="1:38" ht="22.5" customHeight="1" x14ac:dyDescent="0.25">
      <c r="A2742" s="143" t="str">
        <f t="shared" si="751"/>
        <v>2633.</v>
      </c>
      <c r="B2742" s="86" t="s">
        <v>2117</v>
      </c>
      <c r="C2742" s="52">
        <v>2003</v>
      </c>
      <c r="D2742" s="220" t="s">
        <v>3015</v>
      </c>
      <c r="E2742" s="143" t="s">
        <v>3017</v>
      </c>
      <c r="F2742" s="52">
        <v>6</v>
      </c>
      <c r="G2742" s="52">
        <v>8</v>
      </c>
      <c r="H2742" s="145">
        <v>9202.2000000000007</v>
      </c>
      <c r="I2742" s="145">
        <v>8946.7999999999993</v>
      </c>
      <c r="J2742" s="145">
        <v>8741.1</v>
      </c>
      <c r="K2742" s="3">
        <v>314</v>
      </c>
      <c r="L2742" s="10">
        <f t="shared" si="747"/>
        <v>23832864</v>
      </c>
      <c r="M2742" s="145"/>
      <c r="N2742" s="1"/>
      <c r="O2742" s="145"/>
      <c r="P2742" s="145">
        <f t="shared" si="745"/>
        <v>23832864</v>
      </c>
      <c r="Q2742" s="145"/>
      <c r="R2742" s="3"/>
      <c r="S2742" s="145"/>
      <c r="T2742" s="145">
        <v>3168</v>
      </c>
      <c r="U2742" s="145">
        <f>T2742*7523</f>
        <v>23832864</v>
      </c>
      <c r="V2742" s="145"/>
      <c r="W2742" s="145"/>
      <c r="X2742" s="145"/>
      <c r="Y2742" s="145"/>
      <c r="Z2742" s="145"/>
      <c r="AA2742" s="145"/>
      <c r="AB2742" s="43"/>
      <c r="AC2742" s="43"/>
      <c r="AD2742" s="145"/>
      <c r="AE2742" s="18"/>
      <c r="AF2742" s="35">
        <v>2025</v>
      </c>
      <c r="AG2742" s="259"/>
      <c r="AH2742" s="29">
        <v>2633</v>
      </c>
      <c r="AI2742" s="29" t="s">
        <v>155</v>
      </c>
      <c r="AJ2742" s="29" t="str">
        <f t="shared" si="750"/>
        <v>2633.</v>
      </c>
      <c r="AL2742" s="29"/>
    </row>
    <row r="2743" spans="1:38" ht="23.25" customHeight="1" x14ac:dyDescent="0.25">
      <c r="A2743" s="143" t="str">
        <f t="shared" si="751"/>
        <v>2634.</v>
      </c>
      <c r="B2743" s="86" t="s">
        <v>2118</v>
      </c>
      <c r="C2743" s="52">
        <v>2003</v>
      </c>
      <c r="D2743" s="220" t="s">
        <v>3015</v>
      </c>
      <c r="E2743" s="143" t="s">
        <v>3016</v>
      </c>
      <c r="F2743" s="52">
        <v>9</v>
      </c>
      <c r="G2743" s="52">
        <v>6</v>
      </c>
      <c r="H2743" s="10">
        <v>11512.6</v>
      </c>
      <c r="I2743" s="10">
        <v>11512.6</v>
      </c>
      <c r="J2743" s="10">
        <v>11512.6</v>
      </c>
      <c r="K2743" s="63">
        <v>474</v>
      </c>
      <c r="L2743" s="10">
        <f t="shared" si="747"/>
        <v>11389629.82</v>
      </c>
      <c r="M2743" s="145"/>
      <c r="N2743" s="1"/>
      <c r="O2743" s="145"/>
      <c r="P2743" s="145">
        <f t="shared" si="745"/>
        <v>11389629.82</v>
      </c>
      <c r="Q2743" s="145"/>
      <c r="R2743" s="3"/>
      <c r="S2743" s="145"/>
      <c r="T2743" s="145">
        <v>3211.06</v>
      </c>
      <c r="U2743" s="145">
        <f>T2743*3547</f>
        <v>11389629.82</v>
      </c>
      <c r="V2743" s="145"/>
      <c r="W2743" s="145"/>
      <c r="X2743" s="145"/>
      <c r="Y2743" s="145"/>
      <c r="Z2743" s="145"/>
      <c r="AA2743" s="145"/>
      <c r="AB2743" s="43"/>
      <c r="AC2743" s="43"/>
      <c r="AD2743" s="145"/>
      <c r="AE2743" s="18"/>
      <c r="AF2743" s="35">
        <v>2025</v>
      </c>
      <c r="AG2743" s="259"/>
      <c r="AH2743" s="29">
        <v>2634</v>
      </c>
      <c r="AI2743" s="29" t="s">
        <v>155</v>
      </c>
      <c r="AJ2743" s="29" t="str">
        <f t="shared" si="750"/>
        <v>2634.</v>
      </c>
    </row>
    <row r="2744" spans="1:38" ht="22.5" customHeight="1" x14ac:dyDescent="0.25">
      <c r="A2744" s="143" t="str">
        <f t="shared" si="751"/>
        <v>2635.</v>
      </c>
      <c r="B2744" s="86" t="s">
        <v>2119</v>
      </c>
      <c r="C2744" s="52">
        <v>2003</v>
      </c>
      <c r="D2744" s="220" t="s">
        <v>3015</v>
      </c>
      <c r="E2744" s="143" t="s">
        <v>3017</v>
      </c>
      <c r="F2744" s="52">
        <v>5</v>
      </c>
      <c r="G2744" s="52">
        <v>3</v>
      </c>
      <c r="H2744" s="145">
        <v>3935.5</v>
      </c>
      <c r="I2744" s="145">
        <v>4410.1000000000004</v>
      </c>
      <c r="J2744" s="145">
        <v>3935.5</v>
      </c>
      <c r="K2744" s="3">
        <v>112</v>
      </c>
      <c r="L2744" s="10">
        <f t="shared" si="747"/>
        <v>3893470.9600000004</v>
      </c>
      <c r="M2744" s="145"/>
      <c r="N2744" s="1"/>
      <c r="O2744" s="145"/>
      <c r="P2744" s="145">
        <f t="shared" si="745"/>
        <v>3893470.9600000004</v>
      </c>
      <c r="Q2744" s="145"/>
      <c r="R2744" s="3"/>
      <c r="S2744" s="145"/>
      <c r="T2744" s="145">
        <v>1097.68</v>
      </c>
      <c r="U2744" s="145">
        <f>T2744*3547</f>
        <v>3893470.9600000004</v>
      </c>
      <c r="V2744" s="145"/>
      <c r="W2744" s="145"/>
      <c r="X2744" s="145"/>
      <c r="Y2744" s="145"/>
      <c r="Z2744" s="145"/>
      <c r="AA2744" s="145"/>
      <c r="AB2744" s="43"/>
      <c r="AC2744" s="43"/>
      <c r="AD2744" s="145"/>
      <c r="AE2744" s="18"/>
      <c r="AF2744" s="35">
        <v>2025</v>
      </c>
      <c r="AG2744" s="259"/>
      <c r="AH2744" s="29">
        <v>2635</v>
      </c>
      <c r="AI2744" s="29" t="s">
        <v>155</v>
      </c>
      <c r="AJ2744" s="29" t="str">
        <f t="shared" si="750"/>
        <v>2635.</v>
      </c>
      <c r="AL2744" s="29"/>
    </row>
    <row r="2745" spans="1:38" ht="22.5" customHeight="1" x14ac:dyDescent="0.25">
      <c r="A2745" s="143" t="str">
        <f t="shared" si="751"/>
        <v>2636.</v>
      </c>
      <c r="B2745" s="72" t="s">
        <v>2120</v>
      </c>
      <c r="C2745" s="52">
        <v>2004</v>
      </c>
      <c r="D2745" s="220" t="s">
        <v>3015</v>
      </c>
      <c r="E2745" s="143" t="s">
        <v>3019</v>
      </c>
      <c r="F2745" s="52">
        <v>4</v>
      </c>
      <c r="G2745" s="52">
        <v>2</v>
      </c>
      <c r="H2745" s="10">
        <v>1776.06</v>
      </c>
      <c r="I2745" s="10">
        <v>1663.1</v>
      </c>
      <c r="J2745" s="10">
        <v>1663.1</v>
      </c>
      <c r="K2745" s="63">
        <v>46</v>
      </c>
      <c r="L2745" s="10">
        <f t="shared" si="747"/>
        <v>9636963</v>
      </c>
      <c r="M2745" s="145"/>
      <c r="N2745" s="1"/>
      <c r="O2745" s="145"/>
      <c r="P2745" s="145">
        <f t="shared" si="745"/>
        <v>9636963</v>
      </c>
      <c r="Q2745" s="145"/>
      <c r="R2745" s="3"/>
      <c r="S2745" s="145"/>
      <c r="T2745" s="145">
        <v>1281</v>
      </c>
      <c r="U2745" s="145">
        <f>T2745*7523</f>
        <v>9636963</v>
      </c>
      <c r="V2745" s="145"/>
      <c r="W2745" s="145"/>
      <c r="X2745" s="145"/>
      <c r="Y2745" s="145"/>
      <c r="Z2745" s="145"/>
      <c r="AA2745" s="145"/>
      <c r="AB2745" s="43"/>
      <c r="AC2745" s="43"/>
      <c r="AD2745" s="145"/>
      <c r="AE2745" s="18"/>
      <c r="AF2745" s="35">
        <v>2025</v>
      </c>
      <c r="AG2745" s="259"/>
      <c r="AH2745" s="29">
        <v>2636</v>
      </c>
      <c r="AI2745" s="29" t="s">
        <v>155</v>
      </c>
      <c r="AJ2745" s="29" t="str">
        <f t="shared" si="750"/>
        <v>2636.</v>
      </c>
      <c r="AL2745" s="29"/>
    </row>
    <row r="2746" spans="1:38" ht="22.5" customHeight="1" x14ac:dyDescent="0.25">
      <c r="A2746" s="143" t="str">
        <f t="shared" si="751"/>
        <v>2637.</v>
      </c>
      <c r="B2746" s="71" t="s">
        <v>2121</v>
      </c>
      <c r="C2746" s="52">
        <v>2008</v>
      </c>
      <c r="D2746" s="220" t="s">
        <v>3015</v>
      </c>
      <c r="E2746" s="143" t="s">
        <v>3017</v>
      </c>
      <c r="F2746" s="52">
        <v>4</v>
      </c>
      <c r="G2746" s="52">
        <v>2</v>
      </c>
      <c r="H2746" s="10">
        <v>1798.4</v>
      </c>
      <c r="I2746" s="10">
        <v>1797.7</v>
      </c>
      <c r="J2746" s="10">
        <v>1797.7</v>
      </c>
      <c r="K2746" s="63">
        <v>20</v>
      </c>
      <c r="L2746" s="10">
        <f t="shared" si="747"/>
        <v>4369424</v>
      </c>
      <c r="M2746" s="145"/>
      <c r="N2746" s="1"/>
      <c r="O2746" s="145"/>
      <c r="P2746" s="145">
        <f t="shared" si="745"/>
        <v>4369424</v>
      </c>
      <c r="Q2746" s="145"/>
      <c r="R2746" s="3"/>
      <c r="S2746" s="145"/>
      <c r="T2746" s="145"/>
      <c r="U2746" s="145"/>
      <c r="V2746" s="145"/>
      <c r="W2746" s="145"/>
      <c r="X2746" s="145">
        <v>1388</v>
      </c>
      <c r="Y2746" s="145">
        <f>X2746*3148</f>
        <v>4369424</v>
      </c>
      <c r="Z2746" s="145"/>
      <c r="AA2746" s="145"/>
      <c r="AB2746" s="43"/>
      <c r="AC2746" s="43"/>
      <c r="AD2746" s="145"/>
      <c r="AE2746" s="18"/>
      <c r="AF2746" s="35">
        <v>2025</v>
      </c>
      <c r="AG2746" s="256"/>
      <c r="AH2746" s="29">
        <v>2637</v>
      </c>
      <c r="AI2746" s="29" t="s">
        <v>155</v>
      </c>
      <c r="AJ2746" s="29" t="str">
        <f t="shared" si="750"/>
        <v>2637.</v>
      </c>
      <c r="AL2746" s="29"/>
    </row>
    <row r="2747" spans="1:38" ht="22.5" customHeight="1" x14ac:dyDescent="0.25">
      <c r="A2747" s="143" t="str">
        <f t="shared" si="751"/>
        <v>2638.</v>
      </c>
      <c r="B2747" s="71" t="s">
        <v>2122</v>
      </c>
      <c r="C2747" s="52">
        <v>2009</v>
      </c>
      <c r="D2747" s="220" t="s">
        <v>3015</v>
      </c>
      <c r="E2747" s="143" t="s">
        <v>3017</v>
      </c>
      <c r="F2747" s="52">
        <v>3</v>
      </c>
      <c r="G2747" s="52">
        <v>1</v>
      </c>
      <c r="H2747" s="145">
        <v>785.9</v>
      </c>
      <c r="I2747" s="145">
        <v>782.9</v>
      </c>
      <c r="J2747" s="145">
        <v>782.9</v>
      </c>
      <c r="K2747" s="3">
        <v>15</v>
      </c>
      <c r="L2747" s="10">
        <f t="shared" si="747"/>
        <v>117788</v>
      </c>
      <c r="M2747" s="145"/>
      <c r="N2747" s="1"/>
      <c r="O2747" s="145"/>
      <c r="P2747" s="145">
        <f t="shared" si="745"/>
        <v>117788</v>
      </c>
      <c r="Q2747" s="145"/>
      <c r="R2747" s="3"/>
      <c r="S2747" s="145"/>
      <c r="T2747" s="145"/>
      <c r="U2747" s="145"/>
      <c r="V2747" s="145"/>
      <c r="W2747" s="145"/>
      <c r="X2747" s="145"/>
      <c r="Y2747" s="145"/>
      <c r="Z2747" s="145">
        <v>44</v>
      </c>
      <c r="AA2747" s="145">
        <f>Z2747*2677</f>
        <v>117788</v>
      </c>
      <c r="AB2747" s="43"/>
      <c r="AC2747" s="43"/>
      <c r="AD2747" s="145"/>
      <c r="AE2747" s="18"/>
      <c r="AF2747" s="35">
        <v>2025</v>
      </c>
      <c r="AG2747" s="259"/>
      <c r="AH2747" s="29">
        <v>2638</v>
      </c>
      <c r="AI2747" s="29" t="s">
        <v>155</v>
      </c>
      <c r="AJ2747" s="29" t="str">
        <f t="shared" si="750"/>
        <v>2638.</v>
      </c>
      <c r="AL2747" s="29"/>
    </row>
    <row r="2748" spans="1:38" ht="22.5" customHeight="1" x14ac:dyDescent="0.25">
      <c r="A2748" s="143" t="str">
        <f t="shared" si="751"/>
        <v>2639.</v>
      </c>
      <c r="B2748" s="247" t="s">
        <v>2123</v>
      </c>
      <c r="C2748" s="52">
        <v>1998</v>
      </c>
      <c r="D2748" s="220" t="s">
        <v>3015</v>
      </c>
      <c r="E2748" s="143" t="s">
        <v>3016</v>
      </c>
      <c r="F2748" s="52">
        <v>9</v>
      </c>
      <c r="G2748" s="52">
        <v>5</v>
      </c>
      <c r="H2748" s="10">
        <v>10018.4</v>
      </c>
      <c r="I2748" s="10">
        <v>8879.5</v>
      </c>
      <c r="J2748" s="10">
        <v>8879.5</v>
      </c>
      <c r="K2748" s="63">
        <v>369</v>
      </c>
      <c r="L2748" s="10">
        <f t="shared" si="747"/>
        <v>15530800</v>
      </c>
      <c r="M2748" s="145"/>
      <c r="N2748" s="1"/>
      <c r="O2748" s="145"/>
      <c r="P2748" s="145">
        <f t="shared" si="745"/>
        <v>15530800</v>
      </c>
      <c r="Q2748" s="145"/>
      <c r="R2748" s="3">
        <v>5</v>
      </c>
      <c r="S2748" s="145">
        <f>R2748*3106160</f>
        <v>15530800</v>
      </c>
      <c r="T2748" s="145"/>
      <c r="U2748" s="145"/>
      <c r="V2748" s="145"/>
      <c r="W2748" s="145"/>
      <c r="X2748" s="145"/>
      <c r="Y2748" s="145"/>
      <c r="Z2748" s="145"/>
      <c r="AA2748" s="145"/>
      <c r="AB2748" s="145"/>
      <c r="AC2748" s="145"/>
      <c r="AD2748" s="145"/>
      <c r="AE2748" s="18"/>
      <c r="AF2748" s="35">
        <v>2025</v>
      </c>
      <c r="AG2748" s="255"/>
      <c r="AH2748" s="29">
        <v>2639</v>
      </c>
      <c r="AI2748" s="29" t="s">
        <v>155</v>
      </c>
      <c r="AJ2748" s="29" t="str">
        <f t="shared" si="750"/>
        <v>2639.</v>
      </c>
      <c r="AL2748" s="29"/>
    </row>
    <row r="2749" spans="1:38" ht="22.5" customHeight="1" x14ac:dyDescent="0.25">
      <c r="A2749" s="143" t="str">
        <f t="shared" si="751"/>
        <v>2640.</v>
      </c>
      <c r="B2749" s="71" t="s">
        <v>2124</v>
      </c>
      <c r="C2749" s="52">
        <v>1845</v>
      </c>
      <c r="D2749" s="220" t="s">
        <v>3015</v>
      </c>
      <c r="E2749" s="143" t="s">
        <v>3017</v>
      </c>
      <c r="F2749" s="52">
        <v>2</v>
      </c>
      <c r="G2749" s="52">
        <v>1</v>
      </c>
      <c r="H2749" s="10">
        <v>266.60000000000002</v>
      </c>
      <c r="I2749" s="10">
        <v>267</v>
      </c>
      <c r="J2749" s="10">
        <v>267</v>
      </c>
      <c r="K2749" s="63">
        <v>24</v>
      </c>
      <c r="L2749" s="10">
        <f t="shared" si="747"/>
        <v>98961.719999999987</v>
      </c>
      <c r="M2749" s="145"/>
      <c r="N2749" s="1"/>
      <c r="O2749" s="145"/>
      <c r="P2749" s="145">
        <f t="shared" si="745"/>
        <v>98961.719999999987</v>
      </c>
      <c r="Q2749" s="145">
        <v>98961.719999999987</v>
      </c>
      <c r="R2749" s="3"/>
      <c r="S2749" s="145"/>
      <c r="T2749" s="145"/>
      <c r="U2749" s="145"/>
      <c r="V2749" s="145"/>
      <c r="W2749" s="145"/>
      <c r="X2749" s="145"/>
      <c r="Y2749" s="145"/>
      <c r="Z2749" s="145"/>
      <c r="AA2749" s="145"/>
      <c r="AB2749" s="43"/>
      <c r="AC2749" s="43"/>
      <c r="AD2749" s="145"/>
      <c r="AE2749" s="18"/>
      <c r="AF2749" s="35">
        <v>2025</v>
      </c>
      <c r="AG2749" s="255"/>
      <c r="AH2749" s="29">
        <v>2640</v>
      </c>
      <c r="AI2749" s="29" t="s">
        <v>155</v>
      </c>
      <c r="AJ2749" s="29" t="str">
        <f t="shared" si="750"/>
        <v>2640.</v>
      </c>
      <c r="AL2749" s="29"/>
    </row>
    <row r="2750" spans="1:38" ht="22.5" customHeight="1" x14ac:dyDescent="0.25">
      <c r="A2750" s="143" t="str">
        <f t="shared" si="751"/>
        <v>2641.</v>
      </c>
      <c r="B2750" s="247" t="s">
        <v>2125</v>
      </c>
      <c r="C2750" s="52">
        <v>1847</v>
      </c>
      <c r="D2750" s="220" t="s">
        <v>3015</v>
      </c>
      <c r="E2750" s="143" t="s">
        <v>3017</v>
      </c>
      <c r="F2750" s="52">
        <v>2</v>
      </c>
      <c r="G2750" s="52">
        <v>1</v>
      </c>
      <c r="H2750" s="145">
        <v>233.7</v>
      </c>
      <c r="I2750" s="145">
        <v>144.30000000000001</v>
      </c>
      <c r="J2750" s="145">
        <v>144.30000000000001</v>
      </c>
      <c r="K2750" s="3">
        <v>10</v>
      </c>
      <c r="L2750" s="10">
        <f t="shared" si="747"/>
        <v>463621.76</v>
      </c>
      <c r="M2750" s="145"/>
      <c r="N2750" s="1"/>
      <c r="O2750" s="145"/>
      <c r="P2750" s="145">
        <f t="shared" si="745"/>
        <v>463621.76</v>
      </c>
      <c r="Q2750" s="145">
        <f>376860.8+86760.96</f>
        <v>463621.76</v>
      </c>
      <c r="R2750" s="3"/>
      <c r="S2750" s="145"/>
      <c r="T2750" s="145"/>
      <c r="U2750" s="145"/>
      <c r="V2750" s="145"/>
      <c r="W2750" s="145"/>
      <c r="X2750" s="145"/>
      <c r="Y2750" s="145"/>
      <c r="Z2750" s="145"/>
      <c r="AA2750" s="145"/>
      <c r="AB2750" s="145"/>
      <c r="AC2750" s="145"/>
      <c r="AD2750" s="145"/>
      <c r="AE2750" s="18"/>
      <c r="AF2750" s="35">
        <v>2025</v>
      </c>
      <c r="AG2750" s="255"/>
      <c r="AH2750" s="29">
        <v>2641</v>
      </c>
      <c r="AI2750" s="29" t="s">
        <v>155</v>
      </c>
      <c r="AJ2750" s="29" t="str">
        <f t="shared" si="750"/>
        <v>2641.</v>
      </c>
      <c r="AL2750" s="29"/>
    </row>
    <row r="2751" spans="1:38" ht="22.5" customHeight="1" x14ac:dyDescent="0.25">
      <c r="A2751" s="143" t="str">
        <f t="shared" si="751"/>
        <v>2642.</v>
      </c>
      <c r="B2751" s="73" t="s">
        <v>2126</v>
      </c>
      <c r="C2751" s="52">
        <v>1849</v>
      </c>
      <c r="D2751" s="220" t="s">
        <v>3015</v>
      </c>
      <c r="E2751" s="143" t="s">
        <v>3017</v>
      </c>
      <c r="F2751" s="52">
        <v>3</v>
      </c>
      <c r="G2751" s="52">
        <v>1</v>
      </c>
      <c r="H2751" s="145">
        <v>829</v>
      </c>
      <c r="I2751" s="145">
        <v>513.1</v>
      </c>
      <c r="J2751" s="145">
        <v>513.1</v>
      </c>
      <c r="K2751" s="3">
        <v>47</v>
      </c>
      <c r="L2751" s="10">
        <f t="shared" si="747"/>
        <v>1336840.5900000001</v>
      </c>
      <c r="M2751" s="145"/>
      <c r="N2751" s="1"/>
      <c r="O2751" s="145"/>
      <c r="P2751" s="145">
        <f t="shared" ref="P2751:P2775" si="752">L2751</f>
        <v>1336840.5900000001</v>
      </c>
      <c r="Q2751" s="145">
        <v>1336840.5900000001</v>
      </c>
      <c r="R2751" s="3"/>
      <c r="S2751" s="145"/>
      <c r="T2751" s="145"/>
      <c r="U2751" s="145"/>
      <c r="V2751" s="145"/>
      <c r="W2751" s="145"/>
      <c r="X2751" s="145"/>
      <c r="Y2751" s="145"/>
      <c r="Z2751" s="145"/>
      <c r="AA2751" s="145"/>
      <c r="AB2751" s="145"/>
      <c r="AC2751" s="145"/>
      <c r="AD2751" s="145"/>
      <c r="AE2751" s="18"/>
      <c r="AF2751" s="35">
        <v>2025</v>
      </c>
      <c r="AG2751" s="255"/>
      <c r="AH2751" s="29">
        <v>2642</v>
      </c>
      <c r="AI2751" s="29" t="s">
        <v>155</v>
      </c>
      <c r="AJ2751" s="29" t="str">
        <f t="shared" si="750"/>
        <v>2642.</v>
      </c>
      <c r="AL2751" s="29"/>
    </row>
    <row r="2752" spans="1:38" ht="22.5" customHeight="1" x14ac:dyDescent="0.25">
      <c r="A2752" s="143" t="str">
        <f t="shared" si="751"/>
        <v>2643.</v>
      </c>
      <c r="B2752" s="73" t="s">
        <v>2127</v>
      </c>
      <c r="C2752" s="52">
        <v>1984</v>
      </c>
      <c r="D2752" s="220" t="s">
        <v>3015</v>
      </c>
      <c r="E2752" s="143" t="s">
        <v>3017</v>
      </c>
      <c r="F2752" s="52">
        <v>2</v>
      </c>
      <c r="G2752" s="52">
        <v>2</v>
      </c>
      <c r="H2752" s="10">
        <v>759.1</v>
      </c>
      <c r="I2752" s="145">
        <v>759.1</v>
      </c>
      <c r="J2752" s="10">
        <v>759.1</v>
      </c>
      <c r="K2752" s="63">
        <v>35</v>
      </c>
      <c r="L2752" s="10">
        <f t="shared" si="747"/>
        <v>607325</v>
      </c>
      <c r="M2752" s="145"/>
      <c r="N2752" s="1"/>
      <c r="O2752" s="145"/>
      <c r="P2752" s="145">
        <f t="shared" si="752"/>
        <v>607325</v>
      </c>
      <c r="Q2752" s="145">
        <v>607325</v>
      </c>
      <c r="R2752" s="3"/>
      <c r="S2752" s="145"/>
      <c r="T2752" s="145"/>
      <c r="U2752" s="145"/>
      <c r="V2752" s="145"/>
      <c r="W2752" s="145"/>
      <c r="X2752" s="145"/>
      <c r="Y2752" s="145"/>
      <c r="Z2752" s="145"/>
      <c r="AA2752" s="145"/>
      <c r="AB2752" s="145"/>
      <c r="AC2752" s="145"/>
      <c r="AD2752" s="145"/>
      <c r="AE2752" s="18"/>
      <c r="AF2752" s="35">
        <v>2025</v>
      </c>
      <c r="AG2752" s="255"/>
      <c r="AH2752" s="29">
        <v>2643</v>
      </c>
      <c r="AI2752" s="29" t="s">
        <v>155</v>
      </c>
      <c r="AJ2752" s="29" t="str">
        <f t="shared" si="750"/>
        <v>2643.</v>
      </c>
      <c r="AL2752" s="29"/>
    </row>
    <row r="2753" spans="1:38" ht="22.5" customHeight="1" x14ac:dyDescent="0.25">
      <c r="A2753" s="143" t="str">
        <f t="shared" si="751"/>
        <v>2644.</v>
      </c>
      <c r="B2753" s="76" t="s">
        <v>2128</v>
      </c>
      <c r="C2753" s="52">
        <v>1925</v>
      </c>
      <c r="D2753" s="220" t="s">
        <v>3015</v>
      </c>
      <c r="E2753" s="143" t="s">
        <v>3017</v>
      </c>
      <c r="F2753" s="52">
        <v>3</v>
      </c>
      <c r="G2753" s="52">
        <v>3</v>
      </c>
      <c r="H2753" s="145">
        <v>1752.5</v>
      </c>
      <c r="I2753" s="145">
        <v>1301.2</v>
      </c>
      <c r="J2753" s="145">
        <v>1301.2</v>
      </c>
      <c r="K2753" s="3">
        <v>100</v>
      </c>
      <c r="L2753" s="10">
        <f t="shared" si="747"/>
        <v>2826049.9</v>
      </c>
      <c r="M2753" s="145"/>
      <c r="N2753" s="1"/>
      <c r="O2753" s="145"/>
      <c r="P2753" s="145">
        <f t="shared" si="752"/>
        <v>2826049.9</v>
      </c>
      <c r="Q2753" s="145">
        <v>2826049.9</v>
      </c>
      <c r="R2753" s="3"/>
      <c r="S2753" s="145"/>
      <c r="T2753" s="145"/>
      <c r="U2753" s="145"/>
      <c r="V2753" s="145"/>
      <c r="W2753" s="145"/>
      <c r="X2753" s="145"/>
      <c r="Y2753" s="145"/>
      <c r="Z2753" s="145"/>
      <c r="AA2753" s="145"/>
      <c r="AB2753" s="145"/>
      <c r="AC2753" s="145"/>
      <c r="AD2753" s="145"/>
      <c r="AE2753" s="18"/>
      <c r="AF2753" s="35">
        <v>2025</v>
      </c>
      <c r="AG2753" s="256"/>
      <c r="AH2753" s="29">
        <v>2644</v>
      </c>
      <c r="AI2753" s="29" t="s">
        <v>155</v>
      </c>
      <c r="AJ2753" s="29" t="str">
        <f t="shared" si="750"/>
        <v>2644.</v>
      </c>
      <c r="AL2753" s="29"/>
    </row>
    <row r="2754" spans="1:38" ht="22.5" customHeight="1" x14ac:dyDescent="0.25">
      <c r="A2754" s="143" t="str">
        <f t="shared" si="751"/>
        <v>2645.</v>
      </c>
      <c r="B2754" s="247" t="s">
        <v>2129</v>
      </c>
      <c r="C2754" s="52">
        <v>1936</v>
      </c>
      <c r="D2754" s="220" t="s">
        <v>3015</v>
      </c>
      <c r="E2754" s="143" t="s">
        <v>3017</v>
      </c>
      <c r="F2754" s="52">
        <v>3</v>
      </c>
      <c r="G2754" s="52">
        <v>3</v>
      </c>
      <c r="H2754" s="10">
        <v>1684.8</v>
      </c>
      <c r="I2754" s="145">
        <v>1205.2</v>
      </c>
      <c r="J2754" s="10">
        <v>1205.2</v>
      </c>
      <c r="K2754" s="63">
        <v>104</v>
      </c>
      <c r="L2754" s="10">
        <f t="shared" si="747"/>
        <v>823821.3600000001</v>
      </c>
      <c r="M2754" s="145"/>
      <c r="N2754" s="1"/>
      <c r="O2754" s="145"/>
      <c r="P2754" s="145">
        <f t="shared" si="752"/>
        <v>823821.3600000001</v>
      </c>
      <c r="Q2754" s="145">
        <v>823821.3600000001</v>
      </c>
      <c r="R2754" s="3"/>
      <c r="S2754" s="145"/>
      <c r="T2754" s="145"/>
      <c r="U2754" s="145"/>
      <c r="V2754" s="145"/>
      <c r="W2754" s="145"/>
      <c r="X2754" s="145"/>
      <c r="Y2754" s="145"/>
      <c r="Z2754" s="145"/>
      <c r="AA2754" s="145"/>
      <c r="AB2754" s="145"/>
      <c r="AC2754" s="145"/>
      <c r="AD2754" s="145"/>
      <c r="AE2754" s="18"/>
      <c r="AF2754" s="35">
        <v>2025</v>
      </c>
      <c r="AG2754" s="255"/>
      <c r="AH2754" s="29">
        <v>2645</v>
      </c>
      <c r="AI2754" s="29" t="s">
        <v>155</v>
      </c>
      <c r="AJ2754" s="29" t="str">
        <f t="shared" si="750"/>
        <v>2645.</v>
      </c>
      <c r="AL2754" s="29"/>
    </row>
    <row r="2755" spans="1:38" ht="22.5" customHeight="1" x14ac:dyDescent="0.25">
      <c r="A2755" s="143" t="str">
        <f t="shared" si="751"/>
        <v>2646.</v>
      </c>
      <c r="B2755" s="71" t="s">
        <v>2130</v>
      </c>
      <c r="C2755" s="52">
        <v>1936</v>
      </c>
      <c r="D2755" s="220" t="s">
        <v>3015</v>
      </c>
      <c r="E2755" s="143" t="s">
        <v>3017</v>
      </c>
      <c r="F2755" s="52">
        <v>4</v>
      </c>
      <c r="G2755" s="52">
        <v>3</v>
      </c>
      <c r="H2755" s="145">
        <v>2196.6999999999998</v>
      </c>
      <c r="I2755" s="145">
        <v>2196.4</v>
      </c>
      <c r="J2755" s="145">
        <v>2196.4</v>
      </c>
      <c r="K2755" s="3">
        <v>103</v>
      </c>
      <c r="L2755" s="10">
        <f t="shared" si="747"/>
        <v>1304376</v>
      </c>
      <c r="M2755" s="145"/>
      <c r="N2755" s="1"/>
      <c r="O2755" s="145"/>
      <c r="P2755" s="145">
        <f t="shared" si="752"/>
        <v>1304376</v>
      </c>
      <c r="Q2755" s="145">
        <v>1304376</v>
      </c>
      <c r="R2755" s="3"/>
      <c r="S2755" s="145"/>
      <c r="T2755" s="145"/>
      <c r="U2755" s="145"/>
      <c r="V2755" s="145"/>
      <c r="W2755" s="145"/>
      <c r="X2755" s="145"/>
      <c r="Y2755" s="145"/>
      <c r="Z2755" s="145"/>
      <c r="AA2755" s="145"/>
      <c r="AB2755" s="43"/>
      <c r="AC2755" s="43"/>
      <c r="AD2755" s="145"/>
      <c r="AE2755" s="18"/>
      <c r="AF2755" s="35">
        <v>2025</v>
      </c>
      <c r="AG2755" s="255"/>
      <c r="AH2755" s="29">
        <v>2646</v>
      </c>
      <c r="AI2755" s="29" t="s">
        <v>155</v>
      </c>
      <c r="AJ2755" s="29" t="str">
        <f t="shared" si="750"/>
        <v>2646.</v>
      </c>
      <c r="AL2755" s="29"/>
    </row>
    <row r="2756" spans="1:38" ht="22.5" customHeight="1" x14ac:dyDescent="0.25">
      <c r="A2756" s="143" t="str">
        <f t="shared" si="751"/>
        <v>2647.</v>
      </c>
      <c r="B2756" s="247" t="s">
        <v>2131</v>
      </c>
      <c r="C2756" s="52">
        <v>1936</v>
      </c>
      <c r="D2756" s="220" t="s">
        <v>3015</v>
      </c>
      <c r="E2756" s="143" t="s">
        <v>3017</v>
      </c>
      <c r="F2756" s="52">
        <v>4</v>
      </c>
      <c r="G2756" s="52">
        <v>3</v>
      </c>
      <c r="H2756" s="10">
        <v>2239.3000000000002</v>
      </c>
      <c r="I2756" s="145">
        <v>1595.4</v>
      </c>
      <c r="J2756" s="10">
        <v>1595.4</v>
      </c>
      <c r="K2756" s="63">
        <v>100</v>
      </c>
      <c r="L2756" s="10">
        <f t="shared" ref="L2756:L2775" si="753">Q2756+S2756+U2756+W2756+Y2756+AA2756+AD2756+AE2756</f>
        <v>831222.99000000011</v>
      </c>
      <c r="M2756" s="145"/>
      <c r="N2756" s="1"/>
      <c r="O2756" s="145"/>
      <c r="P2756" s="145">
        <f t="shared" si="752"/>
        <v>831222.99000000011</v>
      </c>
      <c r="Q2756" s="145">
        <v>831222.99000000011</v>
      </c>
      <c r="R2756" s="3"/>
      <c r="S2756" s="145"/>
      <c r="T2756" s="145"/>
      <c r="U2756" s="145"/>
      <c r="V2756" s="145"/>
      <c r="W2756" s="145"/>
      <c r="X2756" s="145"/>
      <c r="Y2756" s="145"/>
      <c r="Z2756" s="145"/>
      <c r="AA2756" s="145"/>
      <c r="AB2756" s="145"/>
      <c r="AC2756" s="145"/>
      <c r="AD2756" s="145"/>
      <c r="AE2756" s="18"/>
      <c r="AF2756" s="35">
        <v>2025</v>
      </c>
      <c r="AG2756" s="255"/>
      <c r="AH2756" s="29">
        <v>2647</v>
      </c>
      <c r="AI2756" s="29" t="s">
        <v>155</v>
      </c>
      <c r="AJ2756" s="29" t="str">
        <f t="shared" si="750"/>
        <v>2647.</v>
      </c>
      <c r="AL2756" s="29"/>
    </row>
    <row r="2757" spans="1:38" ht="22.5" customHeight="1" x14ac:dyDescent="0.25">
      <c r="A2757" s="143" t="str">
        <f t="shared" si="751"/>
        <v>2648.</v>
      </c>
      <c r="B2757" s="76" t="s">
        <v>2132</v>
      </c>
      <c r="C2757" s="52">
        <v>1846</v>
      </c>
      <c r="D2757" s="220" t="s">
        <v>3015</v>
      </c>
      <c r="E2757" s="143" t="s">
        <v>3017</v>
      </c>
      <c r="F2757" s="52">
        <v>2</v>
      </c>
      <c r="G2757" s="52">
        <v>1</v>
      </c>
      <c r="H2757" s="145">
        <v>397</v>
      </c>
      <c r="I2757" s="145">
        <v>276.60000000000002</v>
      </c>
      <c r="J2757" s="145">
        <v>276.60000000000002</v>
      </c>
      <c r="K2757" s="3">
        <v>13</v>
      </c>
      <c r="L2757" s="10">
        <f t="shared" si="753"/>
        <v>567313</v>
      </c>
      <c r="M2757" s="145"/>
      <c r="N2757" s="1"/>
      <c r="O2757" s="145"/>
      <c r="P2757" s="145">
        <f t="shared" si="752"/>
        <v>567313</v>
      </c>
      <c r="Q2757" s="145">
        <v>567313</v>
      </c>
      <c r="R2757" s="3"/>
      <c r="S2757" s="145"/>
      <c r="T2757" s="145"/>
      <c r="U2757" s="145"/>
      <c r="V2757" s="145"/>
      <c r="W2757" s="145"/>
      <c r="X2757" s="145"/>
      <c r="Y2757" s="145"/>
      <c r="Z2757" s="145"/>
      <c r="AA2757" s="145"/>
      <c r="AB2757" s="145"/>
      <c r="AC2757" s="145"/>
      <c r="AD2757" s="145"/>
      <c r="AE2757" s="18"/>
      <c r="AF2757" s="35">
        <v>2025</v>
      </c>
      <c r="AG2757" s="256"/>
      <c r="AH2757" s="29">
        <v>2648</v>
      </c>
      <c r="AI2757" s="29" t="s">
        <v>155</v>
      </c>
      <c r="AJ2757" s="29" t="str">
        <f t="shared" si="750"/>
        <v>2648.</v>
      </c>
      <c r="AL2757" s="29"/>
    </row>
    <row r="2758" spans="1:38" ht="22.5" customHeight="1" x14ac:dyDescent="0.25">
      <c r="A2758" s="143" t="str">
        <f t="shared" si="751"/>
        <v>2649.</v>
      </c>
      <c r="B2758" s="247" t="s">
        <v>2133</v>
      </c>
      <c r="C2758" s="52">
        <v>1947</v>
      </c>
      <c r="D2758" s="220" t="s">
        <v>3015</v>
      </c>
      <c r="E2758" s="143" t="s">
        <v>3017</v>
      </c>
      <c r="F2758" s="52">
        <v>2</v>
      </c>
      <c r="G2758" s="52">
        <v>1</v>
      </c>
      <c r="H2758" s="10">
        <v>603.70000000000005</v>
      </c>
      <c r="I2758" s="10">
        <v>534.79999999999995</v>
      </c>
      <c r="J2758" s="10">
        <v>534.79999999999995</v>
      </c>
      <c r="K2758" s="63">
        <v>26</v>
      </c>
      <c r="L2758" s="10">
        <f t="shared" si="753"/>
        <v>2503182</v>
      </c>
      <c r="M2758" s="145"/>
      <c r="N2758" s="1"/>
      <c r="O2758" s="145"/>
      <c r="P2758" s="145">
        <f t="shared" si="752"/>
        <v>2503182</v>
      </c>
      <c r="Q2758" s="145">
        <v>2503182</v>
      </c>
      <c r="R2758" s="3"/>
      <c r="S2758" s="145"/>
      <c r="T2758" s="145"/>
      <c r="U2758" s="145"/>
      <c r="V2758" s="145"/>
      <c r="W2758" s="145"/>
      <c r="X2758" s="145"/>
      <c r="Y2758" s="145"/>
      <c r="Z2758" s="145"/>
      <c r="AA2758" s="145"/>
      <c r="AB2758" s="145"/>
      <c r="AC2758" s="145"/>
      <c r="AD2758" s="145"/>
      <c r="AE2758" s="18"/>
      <c r="AF2758" s="35">
        <v>2025</v>
      </c>
      <c r="AG2758" s="255"/>
      <c r="AH2758" s="29">
        <v>2649</v>
      </c>
      <c r="AI2758" s="29" t="s">
        <v>155</v>
      </c>
      <c r="AJ2758" s="29" t="str">
        <f t="shared" si="750"/>
        <v>2649.</v>
      </c>
      <c r="AL2758" s="29"/>
    </row>
    <row r="2759" spans="1:38" ht="22.5" customHeight="1" x14ac:dyDescent="0.25">
      <c r="A2759" s="143" t="str">
        <f t="shared" si="751"/>
        <v>2650.</v>
      </c>
      <c r="B2759" s="54" t="s">
        <v>2135</v>
      </c>
      <c r="C2759" s="52">
        <v>1948</v>
      </c>
      <c r="D2759" s="220" t="s">
        <v>3015</v>
      </c>
      <c r="E2759" s="143" t="s">
        <v>3017</v>
      </c>
      <c r="F2759" s="52">
        <v>2</v>
      </c>
      <c r="G2759" s="52">
        <v>2</v>
      </c>
      <c r="H2759" s="145">
        <v>456.8</v>
      </c>
      <c r="I2759" s="145">
        <v>386.6</v>
      </c>
      <c r="J2759" s="145">
        <v>302.10000000000002</v>
      </c>
      <c r="K2759" s="3">
        <v>29</v>
      </c>
      <c r="L2759" s="10">
        <f t="shared" si="753"/>
        <v>169578.23999999999</v>
      </c>
      <c r="M2759" s="145"/>
      <c r="N2759" s="1"/>
      <c r="O2759" s="145"/>
      <c r="P2759" s="145">
        <f t="shared" si="752"/>
        <v>169578.23999999999</v>
      </c>
      <c r="Q2759" s="145">
        <v>169578.23999999999</v>
      </c>
      <c r="R2759" s="35"/>
      <c r="S2759" s="43"/>
      <c r="T2759" s="145"/>
      <c r="U2759" s="145"/>
      <c r="V2759" s="145"/>
      <c r="W2759" s="145"/>
      <c r="X2759" s="8"/>
      <c r="Y2759" s="8"/>
      <c r="Z2759" s="43"/>
      <c r="AA2759" s="43"/>
      <c r="AB2759" s="43"/>
      <c r="AC2759" s="43"/>
      <c r="AD2759" s="145"/>
      <c r="AE2759" s="145"/>
      <c r="AF2759" s="35">
        <v>2025</v>
      </c>
      <c r="AG2759" s="253"/>
      <c r="AH2759" s="29">
        <v>2650</v>
      </c>
      <c r="AI2759" s="29" t="s">
        <v>155</v>
      </c>
      <c r="AJ2759" s="29" t="str">
        <f t="shared" si="750"/>
        <v>2650.</v>
      </c>
      <c r="AL2759" s="29"/>
    </row>
    <row r="2760" spans="1:38" ht="22.5" customHeight="1" x14ac:dyDescent="0.25">
      <c r="A2760" s="143" t="str">
        <f t="shared" si="751"/>
        <v>2651.</v>
      </c>
      <c r="B2760" s="247" t="s">
        <v>2136</v>
      </c>
      <c r="C2760" s="52">
        <v>1948</v>
      </c>
      <c r="D2760" s="220" t="s">
        <v>3015</v>
      </c>
      <c r="E2760" s="143" t="s">
        <v>3017</v>
      </c>
      <c r="F2760" s="52">
        <v>2</v>
      </c>
      <c r="G2760" s="52">
        <v>2</v>
      </c>
      <c r="H2760" s="10">
        <v>575.33000000000004</v>
      </c>
      <c r="I2760" s="145">
        <v>561.89</v>
      </c>
      <c r="J2760" s="10">
        <v>561.89</v>
      </c>
      <c r="K2760" s="63">
        <v>29</v>
      </c>
      <c r="L2760" s="10">
        <f t="shared" si="753"/>
        <v>656880</v>
      </c>
      <c r="M2760" s="145"/>
      <c r="N2760" s="1"/>
      <c r="O2760" s="145"/>
      <c r="P2760" s="145">
        <f t="shared" si="752"/>
        <v>656880</v>
      </c>
      <c r="Q2760" s="145">
        <v>656880</v>
      </c>
      <c r="R2760" s="3"/>
      <c r="S2760" s="145"/>
      <c r="T2760" s="145"/>
      <c r="U2760" s="145"/>
      <c r="V2760" s="145"/>
      <c r="W2760" s="145"/>
      <c r="X2760" s="145"/>
      <c r="Y2760" s="145"/>
      <c r="Z2760" s="145"/>
      <c r="AA2760" s="145"/>
      <c r="AB2760" s="145"/>
      <c r="AC2760" s="145"/>
      <c r="AD2760" s="145"/>
      <c r="AE2760" s="18"/>
      <c r="AF2760" s="35">
        <v>2025</v>
      </c>
      <c r="AG2760" s="255"/>
      <c r="AH2760" s="29">
        <v>2651</v>
      </c>
      <c r="AI2760" s="29" t="s">
        <v>155</v>
      </c>
      <c r="AJ2760" s="29" t="str">
        <f t="shared" si="750"/>
        <v>2651.</v>
      </c>
      <c r="AL2760" s="29"/>
    </row>
    <row r="2761" spans="1:38" ht="22.5" customHeight="1" x14ac:dyDescent="0.25">
      <c r="A2761" s="143" t="str">
        <f t="shared" si="751"/>
        <v>2652.</v>
      </c>
      <c r="B2761" s="247" t="s">
        <v>2137</v>
      </c>
      <c r="C2761" s="52">
        <v>1948</v>
      </c>
      <c r="D2761" s="220" t="s">
        <v>3015</v>
      </c>
      <c r="E2761" s="143" t="s">
        <v>3017</v>
      </c>
      <c r="F2761" s="52">
        <v>3</v>
      </c>
      <c r="G2761" s="52">
        <v>2</v>
      </c>
      <c r="H2761" s="10">
        <v>1047.9000000000001</v>
      </c>
      <c r="I2761" s="145">
        <v>1047.9000000000001</v>
      </c>
      <c r="J2761" s="10">
        <v>1047.9000000000001</v>
      </c>
      <c r="K2761" s="63">
        <v>26</v>
      </c>
      <c r="L2761" s="10">
        <f t="shared" si="753"/>
        <v>648522</v>
      </c>
      <c r="M2761" s="145"/>
      <c r="N2761" s="1"/>
      <c r="O2761" s="145"/>
      <c r="P2761" s="145">
        <f t="shared" si="752"/>
        <v>648522</v>
      </c>
      <c r="Q2761" s="145">
        <f>240318+408204</f>
        <v>648522</v>
      </c>
      <c r="R2761" s="3"/>
      <c r="S2761" s="145"/>
      <c r="T2761" s="145"/>
      <c r="U2761" s="145"/>
      <c r="V2761" s="145"/>
      <c r="W2761" s="145"/>
      <c r="X2761" s="145"/>
      <c r="Y2761" s="145"/>
      <c r="Z2761" s="145"/>
      <c r="AA2761" s="145"/>
      <c r="AB2761" s="145"/>
      <c r="AC2761" s="145"/>
      <c r="AD2761" s="145"/>
      <c r="AE2761" s="18"/>
      <c r="AF2761" s="35">
        <v>2025</v>
      </c>
      <c r="AG2761" s="255"/>
      <c r="AH2761" s="29">
        <v>2652</v>
      </c>
      <c r="AI2761" s="29" t="s">
        <v>155</v>
      </c>
      <c r="AJ2761" s="29" t="str">
        <f t="shared" si="750"/>
        <v>2652.</v>
      </c>
      <c r="AL2761" s="29"/>
    </row>
    <row r="2762" spans="1:38" ht="22.5" customHeight="1" x14ac:dyDescent="0.25">
      <c r="A2762" s="143" t="str">
        <f t="shared" si="751"/>
        <v>2653.</v>
      </c>
      <c r="B2762" s="247" t="s">
        <v>2138</v>
      </c>
      <c r="C2762" s="52">
        <v>1949</v>
      </c>
      <c r="D2762" s="220" t="s">
        <v>3015</v>
      </c>
      <c r="E2762" s="143" t="s">
        <v>3017</v>
      </c>
      <c r="F2762" s="52">
        <v>2</v>
      </c>
      <c r="G2762" s="52">
        <v>1</v>
      </c>
      <c r="H2762" s="10">
        <v>214</v>
      </c>
      <c r="I2762" s="10">
        <v>136</v>
      </c>
      <c r="J2762" s="10">
        <v>136</v>
      </c>
      <c r="K2762" s="63">
        <v>12</v>
      </c>
      <c r="L2762" s="10">
        <f t="shared" si="753"/>
        <v>345103.78</v>
      </c>
      <c r="M2762" s="145"/>
      <c r="N2762" s="1"/>
      <c r="O2762" s="145"/>
      <c r="P2762" s="145">
        <f t="shared" si="752"/>
        <v>345103.78</v>
      </c>
      <c r="Q2762" s="145">
        <v>345103.78</v>
      </c>
      <c r="R2762" s="3"/>
      <c r="S2762" s="145"/>
      <c r="T2762" s="145"/>
      <c r="U2762" s="145"/>
      <c r="V2762" s="145"/>
      <c r="W2762" s="145"/>
      <c r="X2762" s="145"/>
      <c r="Y2762" s="145"/>
      <c r="Z2762" s="145"/>
      <c r="AA2762" s="145"/>
      <c r="AB2762" s="145"/>
      <c r="AC2762" s="145"/>
      <c r="AD2762" s="145"/>
      <c r="AE2762" s="18"/>
      <c r="AF2762" s="35">
        <v>2025</v>
      </c>
      <c r="AG2762" s="255"/>
      <c r="AH2762" s="29">
        <v>2653</v>
      </c>
      <c r="AI2762" s="29" t="s">
        <v>155</v>
      </c>
      <c r="AJ2762" s="29" t="str">
        <f t="shared" si="750"/>
        <v>2653.</v>
      </c>
      <c r="AL2762" s="29"/>
    </row>
    <row r="2763" spans="1:38" ht="22.5" customHeight="1" x14ac:dyDescent="0.25">
      <c r="A2763" s="143" t="str">
        <f t="shared" si="751"/>
        <v>2654.</v>
      </c>
      <c r="B2763" s="76" t="s">
        <v>2139</v>
      </c>
      <c r="C2763" s="52">
        <v>1949</v>
      </c>
      <c r="D2763" s="220" t="s">
        <v>3015</v>
      </c>
      <c r="E2763" s="143" t="s">
        <v>3017</v>
      </c>
      <c r="F2763" s="52">
        <v>2</v>
      </c>
      <c r="G2763" s="52">
        <v>2</v>
      </c>
      <c r="H2763" s="145">
        <v>699.2</v>
      </c>
      <c r="I2763" s="145">
        <v>408.4</v>
      </c>
      <c r="J2763" s="145">
        <v>408.4</v>
      </c>
      <c r="K2763" s="3">
        <v>50</v>
      </c>
      <c r="L2763" s="10">
        <f t="shared" si="753"/>
        <v>1127496.04</v>
      </c>
      <c r="M2763" s="145"/>
      <c r="N2763" s="1"/>
      <c r="O2763" s="145"/>
      <c r="P2763" s="145">
        <f t="shared" si="752"/>
        <v>1127496.04</v>
      </c>
      <c r="Q2763" s="145">
        <v>1127496.04</v>
      </c>
      <c r="R2763" s="3"/>
      <c r="S2763" s="145"/>
      <c r="T2763" s="145"/>
      <c r="U2763" s="145"/>
      <c r="V2763" s="145"/>
      <c r="W2763" s="145"/>
      <c r="X2763" s="145"/>
      <c r="Y2763" s="145"/>
      <c r="Z2763" s="145"/>
      <c r="AA2763" s="145"/>
      <c r="AB2763" s="145"/>
      <c r="AC2763" s="145"/>
      <c r="AD2763" s="145"/>
      <c r="AE2763" s="18"/>
      <c r="AF2763" s="35">
        <v>2025</v>
      </c>
      <c r="AG2763" s="256"/>
      <c r="AH2763" s="29">
        <v>2654</v>
      </c>
      <c r="AI2763" s="29" t="s">
        <v>155</v>
      </c>
      <c r="AJ2763" s="29" t="str">
        <f t="shared" si="750"/>
        <v>2654.</v>
      </c>
      <c r="AL2763" s="29"/>
    </row>
    <row r="2764" spans="1:38" ht="22.5" customHeight="1" x14ac:dyDescent="0.25">
      <c r="A2764" s="143" t="str">
        <f t="shared" si="751"/>
        <v>2655.</v>
      </c>
      <c r="B2764" s="247" t="s">
        <v>2140</v>
      </c>
      <c r="C2764" s="52">
        <v>1949</v>
      </c>
      <c r="D2764" s="220" t="s">
        <v>3015</v>
      </c>
      <c r="E2764" s="143" t="s">
        <v>3017</v>
      </c>
      <c r="F2764" s="52">
        <v>2</v>
      </c>
      <c r="G2764" s="52">
        <v>1</v>
      </c>
      <c r="H2764" s="145">
        <v>369.2</v>
      </c>
      <c r="I2764" s="145">
        <v>277.7</v>
      </c>
      <c r="J2764" s="145">
        <v>277.7</v>
      </c>
      <c r="K2764" s="3">
        <v>11</v>
      </c>
      <c r="L2764" s="10">
        <f t="shared" si="753"/>
        <v>128295.62</v>
      </c>
      <c r="M2764" s="145"/>
      <c r="N2764" s="1"/>
      <c r="O2764" s="145"/>
      <c r="P2764" s="145">
        <f t="shared" si="752"/>
        <v>128295.62</v>
      </c>
      <c r="Q2764" s="145">
        <v>128295.62</v>
      </c>
      <c r="R2764" s="3"/>
      <c r="S2764" s="145"/>
      <c r="T2764" s="145"/>
      <c r="U2764" s="145"/>
      <c r="V2764" s="145"/>
      <c r="W2764" s="145"/>
      <c r="X2764" s="145"/>
      <c r="Y2764" s="145"/>
      <c r="Z2764" s="145"/>
      <c r="AA2764" s="145"/>
      <c r="AB2764" s="145"/>
      <c r="AC2764" s="145"/>
      <c r="AD2764" s="145"/>
      <c r="AE2764" s="18"/>
      <c r="AF2764" s="35">
        <v>2025</v>
      </c>
      <c r="AG2764" s="255"/>
      <c r="AH2764" s="29">
        <v>2655</v>
      </c>
      <c r="AI2764" s="29" t="s">
        <v>155</v>
      </c>
      <c r="AJ2764" s="29" t="str">
        <f t="shared" si="750"/>
        <v>2655.</v>
      </c>
      <c r="AL2764" s="29"/>
    </row>
    <row r="2765" spans="1:38" ht="22.5" customHeight="1" x14ac:dyDescent="0.25">
      <c r="A2765" s="143" t="str">
        <f t="shared" si="751"/>
        <v>2656.</v>
      </c>
      <c r="B2765" s="247" t="s">
        <v>2142</v>
      </c>
      <c r="C2765" s="52">
        <v>1950</v>
      </c>
      <c r="D2765" s="220" t="s">
        <v>3015</v>
      </c>
      <c r="E2765" s="143" t="s">
        <v>3018</v>
      </c>
      <c r="F2765" s="52">
        <v>2</v>
      </c>
      <c r="G2765" s="52">
        <v>1</v>
      </c>
      <c r="H2765" s="10">
        <v>425.7</v>
      </c>
      <c r="I2765" s="10">
        <v>274.60000000000002</v>
      </c>
      <c r="J2765" s="10">
        <v>274.60000000000002</v>
      </c>
      <c r="K2765" s="63">
        <v>8</v>
      </c>
      <c r="L2765" s="10">
        <f t="shared" si="753"/>
        <v>686471.44</v>
      </c>
      <c r="M2765" s="145"/>
      <c r="N2765" s="1"/>
      <c r="O2765" s="145"/>
      <c r="P2765" s="145">
        <f t="shared" si="752"/>
        <v>686471.44</v>
      </c>
      <c r="Q2765" s="145">
        <v>686471.44</v>
      </c>
      <c r="R2765" s="3"/>
      <c r="S2765" s="145"/>
      <c r="T2765" s="145"/>
      <c r="U2765" s="145"/>
      <c r="V2765" s="145"/>
      <c r="W2765" s="145"/>
      <c r="X2765" s="145"/>
      <c r="Y2765" s="145"/>
      <c r="Z2765" s="145"/>
      <c r="AA2765" s="145"/>
      <c r="AB2765" s="43"/>
      <c r="AC2765" s="43"/>
      <c r="AD2765" s="145"/>
      <c r="AE2765" s="18"/>
      <c r="AF2765" s="35">
        <v>2025</v>
      </c>
      <c r="AG2765" s="255"/>
      <c r="AH2765" s="29">
        <v>2656</v>
      </c>
      <c r="AI2765" s="29" t="s">
        <v>155</v>
      </c>
      <c r="AJ2765" s="29" t="str">
        <f t="shared" si="750"/>
        <v>2656.</v>
      </c>
      <c r="AL2765" s="29"/>
    </row>
    <row r="2766" spans="1:38" ht="22.5" customHeight="1" x14ac:dyDescent="0.25">
      <c r="A2766" s="143" t="str">
        <f t="shared" si="751"/>
        <v>2657.</v>
      </c>
      <c r="B2766" s="76" t="s">
        <v>2143</v>
      </c>
      <c r="C2766" s="52">
        <v>1950</v>
      </c>
      <c r="D2766" s="220" t="s">
        <v>3015</v>
      </c>
      <c r="E2766" s="143" t="s">
        <v>3017</v>
      </c>
      <c r="F2766" s="52">
        <v>2</v>
      </c>
      <c r="G2766" s="52">
        <v>2</v>
      </c>
      <c r="H2766" s="145">
        <v>928.7</v>
      </c>
      <c r="I2766" s="145">
        <v>596</v>
      </c>
      <c r="J2766" s="145">
        <v>596</v>
      </c>
      <c r="K2766" s="3">
        <v>36</v>
      </c>
      <c r="L2766" s="10">
        <f t="shared" si="753"/>
        <v>322711.07</v>
      </c>
      <c r="M2766" s="145"/>
      <c r="N2766" s="1"/>
      <c r="O2766" s="145"/>
      <c r="P2766" s="145">
        <f t="shared" si="752"/>
        <v>322711.07</v>
      </c>
      <c r="Q2766" s="145">
        <v>322711.07</v>
      </c>
      <c r="R2766" s="3"/>
      <c r="S2766" s="145"/>
      <c r="T2766" s="145"/>
      <c r="U2766" s="145"/>
      <c r="V2766" s="145"/>
      <c r="W2766" s="145"/>
      <c r="X2766" s="145"/>
      <c r="Y2766" s="145"/>
      <c r="Z2766" s="145"/>
      <c r="AA2766" s="145"/>
      <c r="AB2766" s="145"/>
      <c r="AC2766" s="145"/>
      <c r="AD2766" s="145"/>
      <c r="AE2766" s="18"/>
      <c r="AF2766" s="35">
        <v>2025</v>
      </c>
      <c r="AG2766" s="256"/>
      <c r="AH2766" s="29">
        <v>2657</v>
      </c>
      <c r="AI2766" s="29" t="s">
        <v>155</v>
      </c>
      <c r="AJ2766" s="29" t="str">
        <f t="shared" si="750"/>
        <v>2657.</v>
      </c>
      <c r="AL2766" s="29"/>
    </row>
    <row r="2767" spans="1:38" ht="22.5" customHeight="1" x14ac:dyDescent="0.25">
      <c r="A2767" s="143" t="str">
        <f t="shared" si="751"/>
        <v>2658.</v>
      </c>
      <c r="B2767" s="72" t="s">
        <v>2144</v>
      </c>
      <c r="C2767" s="52">
        <v>1950</v>
      </c>
      <c r="D2767" s="220" t="s">
        <v>3015</v>
      </c>
      <c r="E2767" s="143" t="s">
        <v>3018</v>
      </c>
      <c r="F2767" s="52">
        <v>2</v>
      </c>
      <c r="G2767" s="52">
        <v>1</v>
      </c>
      <c r="H2767" s="145">
        <v>503.7</v>
      </c>
      <c r="I2767" s="145">
        <v>335.6</v>
      </c>
      <c r="J2767" s="145">
        <v>335.6</v>
      </c>
      <c r="K2767" s="3">
        <v>24</v>
      </c>
      <c r="L2767" s="10">
        <f t="shared" si="753"/>
        <v>186985.88999999998</v>
      </c>
      <c r="M2767" s="145"/>
      <c r="N2767" s="1"/>
      <c r="O2767" s="145"/>
      <c r="P2767" s="145">
        <f t="shared" si="752"/>
        <v>186985.88999999998</v>
      </c>
      <c r="Q2767" s="145">
        <v>186985.88999999998</v>
      </c>
      <c r="R2767" s="3"/>
      <c r="S2767" s="145"/>
      <c r="T2767" s="145"/>
      <c r="U2767" s="145"/>
      <c r="V2767" s="145"/>
      <c r="W2767" s="145"/>
      <c r="X2767" s="145"/>
      <c r="Y2767" s="145"/>
      <c r="Z2767" s="145"/>
      <c r="AA2767" s="145"/>
      <c r="AB2767" s="145"/>
      <c r="AC2767" s="145"/>
      <c r="AD2767" s="145"/>
      <c r="AE2767" s="18"/>
      <c r="AF2767" s="35">
        <v>2025</v>
      </c>
      <c r="AG2767" s="255"/>
      <c r="AH2767" s="29">
        <v>2658</v>
      </c>
      <c r="AI2767" s="29" t="s">
        <v>155</v>
      </c>
      <c r="AJ2767" s="29" t="str">
        <f t="shared" si="750"/>
        <v>2658.</v>
      </c>
      <c r="AL2767" s="29"/>
    </row>
    <row r="2768" spans="1:38" ht="22.5" customHeight="1" x14ac:dyDescent="0.25">
      <c r="A2768" s="143" t="str">
        <f t="shared" si="751"/>
        <v>2659.</v>
      </c>
      <c r="B2768" s="247" t="s">
        <v>2145</v>
      </c>
      <c r="C2768" s="52">
        <v>1950</v>
      </c>
      <c r="D2768" s="220" t="s">
        <v>3015</v>
      </c>
      <c r="E2768" s="143" t="s">
        <v>3017</v>
      </c>
      <c r="F2768" s="52">
        <v>2</v>
      </c>
      <c r="G2768" s="52">
        <v>2</v>
      </c>
      <c r="H2768" s="10">
        <v>683.1</v>
      </c>
      <c r="I2768" s="145">
        <v>418.7</v>
      </c>
      <c r="J2768" s="10">
        <v>418.7</v>
      </c>
      <c r="K2768" s="63">
        <v>43</v>
      </c>
      <c r="L2768" s="10">
        <f t="shared" si="753"/>
        <v>976149.9</v>
      </c>
      <c r="M2768" s="145"/>
      <c r="N2768" s="1"/>
      <c r="O2768" s="145"/>
      <c r="P2768" s="145">
        <f t="shared" si="752"/>
        <v>976149.9</v>
      </c>
      <c r="Q2768" s="145">
        <v>976149.9</v>
      </c>
      <c r="R2768" s="3"/>
      <c r="S2768" s="145"/>
      <c r="T2768" s="145"/>
      <c r="U2768" s="145"/>
      <c r="V2768" s="145"/>
      <c r="W2768" s="145"/>
      <c r="X2768" s="145"/>
      <c r="Y2768" s="145"/>
      <c r="Z2768" s="145"/>
      <c r="AA2768" s="145"/>
      <c r="AB2768" s="145"/>
      <c r="AC2768" s="145"/>
      <c r="AD2768" s="145"/>
      <c r="AE2768" s="18"/>
      <c r="AF2768" s="35">
        <v>2025</v>
      </c>
      <c r="AG2768" s="255"/>
      <c r="AH2768" s="29">
        <v>2659</v>
      </c>
      <c r="AI2768" s="29" t="s">
        <v>155</v>
      </c>
      <c r="AJ2768" s="29" t="str">
        <f t="shared" si="750"/>
        <v>2659.</v>
      </c>
      <c r="AL2768" s="29"/>
    </row>
    <row r="2769" spans="1:38" ht="22.5" customHeight="1" x14ac:dyDescent="0.25">
      <c r="A2769" s="143" t="str">
        <f t="shared" si="751"/>
        <v>2660.</v>
      </c>
      <c r="B2769" s="77" t="s">
        <v>2146</v>
      </c>
      <c r="C2769" s="52">
        <v>1950</v>
      </c>
      <c r="D2769" s="220" t="s">
        <v>3015</v>
      </c>
      <c r="E2769" s="143" t="s">
        <v>3017</v>
      </c>
      <c r="F2769" s="52">
        <v>2</v>
      </c>
      <c r="G2769" s="52">
        <v>1</v>
      </c>
      <c r="H2769" s="145">
        <v>443.6</v>
      </c>
      <c r="I2769" s="145">
        <v>288.60000000000002</v>
      </c>
      <c r="J2769" s="145">
        <v>288.60000000000002</v>
      </c>
      <c r="K2769" s="3">
        <v>22</v>
      </c>
      <c r="L2769" s="10">
        <f t="shared" si="753"/>
        <v>98592</v>
      </c>
      <c r="M2769" s="145"/>
      <c r="N2769" s="1"/>
      <c r="O2769" s="145"/>
      <c r="P2769" s="145">
        <f t="shared" si="752"/>
        <v>98592</v>
      </c>
      <c r="Q2769" s="145">
        <v>98592</v>
      </c>
      <c r="R2769" s="3"/>
      <c r="S2769" s="145"/>
      <c r="T2769" s="145"/>
      <c r="U2769" s="145"/>
      <c r="V2769" s="145"/>
      <c r="W2769" s="145"/>
      <c r="X2769" s="145"/>
      <c r="Y2769" s="145"/>
      <c r="Z2769" s="145"/>
      <c r="AA2769" s="145"/>
      <c r="AB2769" s="145"/>
      <c r="AC2769" s="145"/>
      <c r="AD2769" s="145"/>
      <c r="AE2769" s="18"/>
      <c r="AF2769" s="35">
        <v>2025</v>
      </c>
      <c r="AG2769" s="256"/>
      <c r="AH2769" s="29">
        <v>2660</v>
      </c>
      <c r="AI2769" s="29" t="s">
        <v>155</v>
      </c>
      <c r="AJ2769" s="29" t="str">
        <f t="shared" si="750"/>
        <v>2660.</v>
      </c>
      <c r="AL2769" s="29"/>
    </row>
    <row r="2770" spans="1:38" ht="22.5" customHeight="1" x14ac:dyDescent="0.25">
      <c r="A2770" s="143" t="str">
        <f t="shared" si="751"/>
        <v>2661.</v>
      </c>
      <c r="B2770" s="247" t="s">
        <v>2147</v>
      </c>
      <c r="C2770" s="52">
        <v>1951</v>
      </c>
      <c r="D2770" s="220" t="s">
        <v>3015</v>
      </c>
      <c r="E2770" s="143" t="s">
        <v>3017</v>
      </c>
      <c r="F2770" s="52">
        <v>3</v>
      </c>
      <c r="G2770" s="52">
        <v>3</v>
      </c>
      <c r="H2770" s="10">
        <v>1863.1</v>
      </c>
      <c r="I2770" s="145">
        <v>1331.9</v>
      </c>
      <c r="J2770" s="10">
        <v>1331.9</v>
      </c>
      <c r="K2770" s="63">
        <v>64</v>
      </c>
      <c r="L2770" s="10">
        <f t="shared" si="753"/>
        <v>8521610.4000000004</v>
      </c>
      <c r="M2770" s="145"/>
      <c r="N2770" s="1"/>
      <c r="O2770" s="145"/>
      <c r="P2770" s="145">
        <f t="shared" si="752"/>
        <v>8521610.4000000004</v>
      </c>
      <c r="Q2770" s="145">
        <v>8521610.4000000004</v>
      </c>
      <c r="R2770" s="3"/>
      <c r="S2770" s="145"/>
      <c r="T2770" s="145"/>
      <c r="U2770" s="145"/>
      <c r="V2770" s="145"/>
      <c r="W2770" s="145"/>
      <c r="X2770" s="145"/>
      <c r="Y2770" s="145"/>
      <c r="Z2770" s="145"/>
      <c r="AA2770" s="145"/>
      <c r="AB2770" s="145"/>
      <c r="AC2770" s="145"/>
      <c r="AD2770" s="36"/>
      <c r="AE2770" s="18"/>
      <c r="AF2770" s="35">
        <v>2025</v>
      </c>
      <c r="AG2770" s="255"/>
      <c r="AH2770" s="29">
        <v>2661</v>
      </c>
      <c r="AI2770" s="29" t="s">
        <v>155</v>
      </c>
      <c r="AJ2770" s="29" t="str">
        <f t="shared" si="750"/>
        <v>2661.</v>
      </c>
      <c r="AL2770" s="29"/>
    </row>
    <row r="2771" spans="1:38" ht="22.5" customHeight="1" x14ac:dyDescent="0.25">
      <c r="A2771" s="143" t="str">
        <f t="shared" si="751"/>
        <v>2662.</v>
      </c>
      <c r="B2771" s="73" t="s">
        <v>2148</v>
      </c>
      <c r="C2771" s="52">
        <v>1951</v>
      </c>
      <c r="D2771" s="220" t="s">
        <v>3015</v>
      </c>
      <c r="E2771" s="143" t="s">
        <v>3017</v>
      </c>
      <c r="F2771" s="52">
        <v>3</v>
      </c>
      <c r="G2771" s="52">
        <v>2</v>
      </c>
      <c r="H2771" s="10">
        <v>1157</v>
      </c>
      <c r="I2771" s="10">
        <v>795</v>
      </c>
      <c r="J2771" s="10">
        <v>795</v>
      </c>
      <c r="K2771" s="63">
        <v>22</v>
      </c>
      <c r="L2771" s="10">
        <f t="shared" si="753"/>
        <v>565808.28</v>
      </c>
      <c r="M2771" s="145"/>
      <c r="N2771" s="1"/>
      <c r="O2771" s="145"/>
      <c r="P2771" s="145">
        <f t="shared" si="752"/>
        <v>565808.28</v>
      </c>
      <c r="Q2771" s="145">
        <v>565808.28</v>
      </c>
      <c r="R2771" s="3"/>
      <c r="S2771" s="145"/>
      <c r="T2771" s="145"/>
      <c r="U2771" s="145"/>
      <c r="V2771" s="145"/>
      <c r="W2771" s="145"/>
      <c r="X2771" s="145"/>
      <c r="Y2771" s="145"/>
      <c r="Z2771" s="145"/>
      <c r="AA2771" s="145"/>
      <c r="AB2771" s="145"/>
      <c r="AC2771" s="145"/>
      <c r="AD2771" s="145"/>
      <c r="AE2771" s="18"/>
      <c r="AF2771" s="35">
        <v>2025</v>
      </c>
      <c r="AG2771" s="255"/>
      <c r="AH2771" s="29">
        <v>2662</v>
      </c>
      <c r="AI2771" s="29" t="s">
        <v>155</v>
      </c>
      <c r="AJ2771" s="29" t="str">
        <f t="shared" si="750"/>
        <v>2662.</v>
      </c>
      <c r="AL2771" s="29"/>
    </row>
    <row r="2772" spans="1:38" ht="22.5" customHeight="1" x14ac:dyDescent="0.25">
      <c r="A2772" s="143" t="str">
        <f t="shared" si="751"/>
        <v>2663.</v>
      </c>
      <c r="B2772" s="73" t="s">
        <v>2149</v>
      </c>
      <c r="C2772" s="52">
        <v>1951</v>
      </c>
      <c r="D2772" s="220" t="s">
        <v>3015</v>
      </c>
      <c r="E2772" s="143" t="s">
        <v>3017</v>
      </c>
      <c r="F2772" s="52">
        <v>4</v>
      </c>
      <c r="G2772" s="52">
        <v>5</v>
      </c>
      <c r="H2772" s="10">
        <v>3649.4</v>
      </c>
      <c r="I2772" s="145">
        <v>2711.8</v>
      </c>
      <c r="J2772" s="10">
        <v>2711.8</v>
      </c>
      <c r="K2772" s="63">
        <v>86</v>
      </c>
      <c r="L2772" s="10">
        <f>Q2772+S2772+U2772+W2772+Y2772+AA2772+AD2772+AE2772</f>
        <v>1784461.44</v>
      </c>
      <c r="M2772" s="145"/>
      <c r="N2772" s="1"/>
      <c r="O2772" s="145"/>
      <c r="P2772" s="145">
        <f>L2772</f>
        <v>1784461.44</v>
      </c>
      <c r="Q2772" s="145">
        <v>1784461.44</v>
      </c>
      <c r="R2772" s="3"/>
      <c r="S2772" s="145"/>
      <c r="T2772" s="145"/>
      <c r="U2772" s="145"/>
      <c r="V2772" s="145"/>
      <c r="W2772" s="145"/>
      <c r="X2772" s="145"/>
      <c r="Y2772" s="145"/>
      <c r="Z2772" s="145"/>
      <c r="AA2772" s="145"/>
      <c r="AB2772" s="145"/>
      <c r="AC2772" s="145"/>
      <c r="AD2772" s="145"/>
      <c r="AE2772" s="145"/>
      <c r="AF2772" s="35">
        <v>2025</v>
      </c>
      <c r="AG2772" s="255"/>
      <c r="AH2772" s="29">
        <v>2663</v>
      </c>
      <c r="AI2772" s="29" t="s">
        <v>155</v>
      </c>
      <c r="AJ2772" s="29" t="str">
        <f t="shared" si="750"/>
        <v>2663.</v>
      </c>
      <c r="AL2772" s="29"/>
    </row>
    <row r="2773" spans="1:38" ht="22.5" customHeight="1" x14ac:dyDescent="0.25">
      <c r="A2773" s="143" t="str">
        <f t="shared" si="751"/>
        <v>2664.</v>
      </c>
      <c r="B2773" s="76" t="s">
        <v>2150</v>
      </c>
      <c r="C2773" s="52">
        <v>1951</v>
      </c>
      <c r="D2773" s="220" t="s">
        <v>3015</v>
      </c>
      <c r="E2773" s="143" t="s">
        <v>3017</v>
      </c>
      <c r="F2773" s="52">
        <v>2</v>
      </c>
      <c r="G2773" s="52">
        <v>2</v>
      </c>
      <c r="H2773" s="145">
        <v>418.5</v>
      </c>
      <c r="I2773" s="145">
        <v>391.3</v>
      </c>
      <c r="J2773" s="145">
        <v>291.3</v>
      </c>
      <c r="K2773" s="3">
        <v>17</v>
      </c>
      <c r="L2773" s="10">
        <f t="shared" si="753"/>
        <v>337824</v>
      </c>
      <c r="M2773" s="145"/>
      <c r="N2773" s="1"/>
      <c r="O2773" s="145"/>
      <c r="P2773" s="145">
        <f t="shared" si="752"/>
        <v>337824</v>
      </c>
      <c r="Q2773" s="145">
        <v>337824</v>
      </c>
      <c r="R2773" s="3"/>
      <c r="S2773" s="145"/>
      <c r="T2773" s="145"/>
      <c r="U2773" s="145"/>
      <c r="V2773" s="145"/>
      <c r="W2773" s="145"/>
      <c r="X2773" s="145"/>
      <c r="Y2773" s="145"/>
      <c r="Z2773" s="145"/>
      <c r="AA2773" s="145"/>
      <c r="AB2773" s="145"/>
      <c r="AC2773" s="145"/>
      <c r="AD2773" s="145"/>
      <c r="AE2773" s="18"/>
      <c r="AF2773" s="35">
        <v>2025</v>
      </c>
      <c r="AG2773" s="256"/>
      <c r="AH2773" s="29">
        <v>2664</v>
      </c>
      <c r="AI2773" s="29" t="s">
        <v>155</v>
      </c>
      <c r="AJ2773" s="29" t="str">
        <f t="shared" si="750"/>
        <v>2664.</v>
      </c>
      <c r="AL2773" s="29"/>
    </row>
    <row r="2774" spans="1:38" ht="22.5" customHeight="1" x14ac:dyDescent="0.25">
      <c r="A2774" s="143" t="str">
        <f t="shared" si="751"/>
        <v>2665.</v>
      </c>
      <c r="B2774" s="247" t="s">
        <v>2151</v>
      </c>
      <c r="C2774" s="52">
        <v>1951</v>
      </c>
      <c r="D2774" s="220" t="s">
        <v>3015</v>
      </c>
      <c r="E2774" s="143" t="s">
        <v>3017</v>
      </c>
      <c r="F2774" s="52">
        <v>2</v>
      </c>
      <c r="G2774" s="52">
        <v>2</v>
      </c>
      <c r="H2774" s="10">
        <v>809.5</v>
      </c>
      <c r="I2774" s="145">
        <v>541</v>
      </c>
      <c r="J2774" s="10">
        <v>541</v>
      </c>
      <c r="K2774" s="63">
        <v>47</v>
      </c>
      <c r="L2774" s="10">
        <f t="shared" si="753"/>
        <v>395817.12</v>
      </c>
      <c r="M2774" s="145"/>
      <c r="N2774" s="1"/>
      <c r="O2774" s="145"/>
      <c r="P2774" s="145">
        <f t="shared" si="752"/>
        <v>395817.12</v>
      </c>
      <c r="Q2774" s="145">
        <v>395817.12</v>
      </c>
      <c r="R2774" s="3"/>
      <c r="S2774" s="145"/>
      <c r="T2774" s="145"/>
      <c r="U2774" s="145"/>
      <c r="V2774" s="145"/>
      <c r="W2774" s="145"/>
      <c r="X2774" s="145"/>
      <c r="Y2774" s="145"/>
      <c r="Z2774" s="145"/>
      <c r="AA2774" s="145"/>
      <c r="AB2774" s="145"/>
      <c r="AC2774" s="145"/>
      <c r="AD2774" s="145"/>
      <c r="AE2774" s="18"/>
      <c r="AF2774" s="35">
        <v>2025</v>
      </c>
      <c r="AG2774" s="255"/>
      <c r="AH2774" s="29">
        <v>2665</v>
      </c>
      <c r="AI2774" s="29" t="s">
        <v>155</v>
      </c>
      <c r="AJ2774" s="29" t="str">
        <f t="shared" si="750"/>
        <v>2665.</v>
      </c>
      <c r="AL2774" s="29"/>
    </row>
    <row r="2775" spans="1:38" ht="22.5" customHeight="1" x14ac:dyDescent="0.25">
      <c r="A2775" s="143" t="str">
        <f t="shared" si="751"/>
        <v>2666.</v>
      </c>
      <c r="B2775" s="76" t="s">
        <v>2153</v>
      </c>
      <c r="C2775" s="52">
        <v>1952</v>
      </c>
      <c r="D2775" s="220" t="s">
        <v>3015</v>
      </c>
      <c r="E2775" s="143" t="s">
        <v>3017</v>
      </c>
      <c r="F2775" s="52">
        <v>4</v>
      </c>
      <c r="G2775" s="52">
        <v>4</v>
      </c>
      <c r="H2775" s="145">
        <v>3659.9</v>
      </c>
      <c r="I2775" s="145">
        <v>3344.9</v>
      </c>
      <c r="J2775" s="145">
        <v>2821.8</v>
      </c>
      <c r="K2775" s="3">
        <v>97</v>
      </c>
      <c r="L2775" s="10">
        <f t="shared" si="753"/>
        <v>22439658</v>
      </c>
      <c r="M2775" s="145"/>
      <c r="N2775" s="1"/>
      <c r="O2775" s="145"/>
      <c r="P2775" s="145">
        <f t="shared" si="752"/>
        <v>22439658</v>
      </c>
      <c r="Q2775" s="145"/>
      <c r="R2775" s="3"/>
      <c r="S2775" s="145"/>
      <c r="T2775" s="145">
        <v>1894</v>
      </c>
      <c r="U2775" s="145">
        <f>T2775*7523</f>
        <v>14248562</v>
      </c>
      <c r="V2775" s="145"/>
      <c r="W2775" s="145"/>
      <c r="X2775" s="145">
        <v>2602</v>
      </c>
      <c r="Y2775" s="145">
        <f>X2775*3148</f>
        <v>8191096</v>
      </c>
      <c r="Z2775" s="145"/>
      <c r="AA2775" s="145"/>
      <c r="AB2775" s="145"/>
      <c r="AC2775" s="145"/>
      <c r="AD2775" s="145"/>
      <c r="AE2775" s="18"/>
      <c r="AF2775" s="35">
        <v>2025</v>
      </c>
      <c r="AG2775" s="256"/>
      <c r="AH2775" s="29">
        <v>2666</v>
      </c>
      <c r="AI2775" s="29" t="s">
        <v>155</v>
      </c>
      <c r="AJ2775" s="29" t="str">
        <f t="shared" si="750"/>
        <v>2666.</v>
      </c>
      <c r="AL2775" s="29"/>
    </row>
    <row r="2776" spans="1:38" ht="22.5" customHeight="1" x14ac:dyDescent="0.25">
      <c r="A2776" s="143" t="str">
        <f t="shared" si="751"/>
        <v>2667.</v>
      </c>
      <c r="B2776" s="247" t="s">
        <v>2152</v>
      </c>
      <c r="C2776" s="52">
        <v>1952</v>
      </c>
      <c r="D2776" s="220" t="s">
        <v>3015</v>
      </c>
      <c r="E2776" s="143" t="s">
        <v>3017</v>
      </c>
      <c r="F2776" s="52">
        <v>3</v>
      </c>
      <c r="G2776" s="52">
        <v>3</v>
      </c>
      <c r="H2776" s="10">
        <v>1781.2</v>
      </c>
      <c r="I2776" s="145">
        <v>1345.6</v>
      </c>
      <c r="J2776" s="10">
        <v>1345.6</v>
      </c>
      <c r="K2776" s="63">
        <v>40</v>
      </c>
      <c r="L2776" s="10">
        <f t="shared" ref="L2776:L2836" si="754">Q2776+S2776+U2776+W2776+Y2776+AA2776+AD2776+AE2776</f>
        <v>1564755</v>
      </c>
      <c r="M2776" s="145"/>
      <c r="N2776" s="1"/>
      <c r="O2776" s="145"/>
      <c r="P2776" s="145">
        <f t="shared" ref="P2776:P2836" si="755">L2776</f>
        <v>1564755</v>
      </c>
      <c r="Q2776" s="145">
        <v>1564755</v>
      </c>
      <c r="R2776" s="3"/>
      <c r="S2776" s="145"/>
      <c r="T2776" s="145"/>
      <c r="U2776" s="145"/>
      <c r="V2776" s="145"/>
      <c r="W2776" s="145"/>
      <c r="X2776" s="145"/>
      <c r="Y2776" s="145"/>
      <c r="Z2776" s="145"/>
      <c r="AA2776" s="145"/>
      <c r="AB2776" s="145"/>
      <c r="AC2776" s="145"/>
      <c r="AD2776" s="145"/>
      <c r="AE2776" s="18"/>
      <c r="AF2776" s="35">
        <v>2025</v>
      </c>
      <c r="AG2776" s="255"/>
      <c r="AH2776" s="29">
        <v>2667</v>
      </c>
      <c r="AI2776" s="29" t="s">
        <v>155</v>
      </c>
      <c r="AJ2776" s="29" t="str">
        <f t="shared" si="750"/>
        <v>2667.</v>
      </c>
      <c r="AL2776" s="29"/>
    </row>
    <row r="2777" spans="1:38" ht="22.5" customHeight="1" x14ac:dyDescent="0.25">
      <c r="A2777" s="143" t="str">
        <f t="shared" si="751"/>
        <v>2668.</v>
      </c>
      <c r="B2777" s="73" t="s">
        <v>2154</v>
      </c>
      <c r="C2777" s="52">
        <v>1952</v>
      </c>
      <c r="D2777" s="220" t="s">
        <v>3015</v>
      </c>
      <c r="E2777" s="143" t="s">
        <v>3017</v>
      </c>
      <c r="F2777" s="52">
        <v>2</v>
      </c>
      <c r="G2777" s="52">
        <v>2</v>
      </c>
      <c r="H2777" s="10">
        <v>857.3</v>
      </c>
      <c r="I2777" s="145">
        <v>553.70000000000005</v>
      </c>
      <c r="J2777" s="10">
        <v>553.70000000000005</v>
      </c>
      <c r="K2777" s="63">
        <v>44</v>
      </c>
      <c r="L2777" s="10">
        <f t="shared" si="754"/>
        <v>821100</v>
      </c>
      <c r="M2777" s="145"/>
      <c r="N2777" s="1"/>
      <c r="O2777" s="145"/>
      <c r="P2777" s="145">
        <f t="shared" si="755"/>
        <v>821100</v>
      </c>
      <c r="Q2777" s="145">
        <v>821100</v>
      </c>
      <c r="R2777" s="3"/>
      <c r="S2777" s="145"/>
      <c r="T2777" s="145"/>
      <c r="U2777" s="145"/>
      <c r="V2777" s="145"/>
      <c r="W2777" s="145"/>
      <c r="X2777" s="145"/>
      <c r="Y2777" s="145"/>
      <c r="Z2777" s="145"/>
      <c r="AA2777" s="145"/>
      <c r="AB2777" s="145"/>
      <c r="AC2777" s="145"/>
      <c r="AD2777" s="145"/>
      <c r="AE2777" s="18"/>
      <c r="AF2777" s="35">
        <v>2025</v>
      </c>
      <c r="AG2777" s="255"/>
      <c r="AH2777" s="29">
        <v>2668</v>
      </c>
      <c r="AI2777" s="29" t="s">
        <v>155</v>
      </c>
      <c r="AJ2777" s="29" t="str">
        <f t="shared" si="750"/>
        <v>2668.</v>
      </c>
      <c r="AL2777" s="29"/>
    </row>
    <row r="2778" spans="1:38" ht="23.25" customHeight="1" x14ac:dyDescent="0.25">
      <c r="A2778" s="143" t="str">
        <f t="shared" si="751"/>
        <v>2669.</v>
      </c>
      <c r="B2778" s="86" t="s">
        <v>2155</v>
      </c>
      <c r="C2778" s="52">
        <v>1952</v>
      </c>
      <c r="D2778" s="220" t="s">
        <v>3015</v>
      </c>
      <c r="E2778" s="143" t="s">
        <v>3017</v>
      </c>
      <c r="F2778" s="52">
        <v>2</v>
      </c>
      <c r="G2778" s="52">
        <v>1</v>
      </c>
      <c r="H2778" s="145">
        <v>420.3</v>
      </c>
      <c r="I2778" s="145">
        <v>376</v>
      </c>
      <c r="J2778" s="145">
        <v>376</v>
      </c>
      <c r="K2778" s="3">
        <v>17</v>
      </c>
      <c r="L2778" s="10">
        <f t="shared" si="754"/>
        <v>328440</v>
      </c>
      <c r="M2778" s="145"/>
      <c r="N2778" s="1"/>
      <c r="O2778" s="145"/>
      <c r="P2778" s="145">
        <f t="shared" si="755"/>
        <v>328440</v>
      </c>
      <c r="Q2778" s="145">
        <v>328440</v>
      </c>
      <c r="R2778" s="3"/>
      <c r="S2778" s="145"/>
      <c r="T2778" s="145"/>
      <c r="U2778" s="145"/>
      <c r="V2778" s="145"/>
      <c r="W2778" s="145"/>
      <c r="X2778" s="145"/>
      <c r="Y2778" s="145"/>
      <c r="Z2778" s="145"/>
      <c r="AA2778" s="145"/>
      <c r="AB2778" s="43"/>
      <c r="AC2778" s="43"/>
      <c r="AD2778" s="145"/>
      <c r="AE2778" s="18"/>
      <c r="AF2778" s="35">
        <v>2025</v>
      </c>
      <c r="AG2778" s="255"/>
      <c r="AH2778" s="29">
        <v>2669</v>
      </c>
      <c r="AI2778" s="29" t="s">
        <v>155</v>
      </c>
      <c r="AJ2778" s="29" t="str">
        <f t="shared" si="750"/>
        <v>2669.</v>
      </c>
    </row>
    <row r="2779" spans="1:38" ht="22.5" customHeight="1" x14ac:dyDescent="0.25">
      <c r="A2779" s="143" t="str">
        <f t="shared" si="751"/>
        <v>2670.</v>
      </c>
      <c r="B2779" s="247" t="s">
        <v>2157</v>
      </c>
      <c r="C2779" s="52">
        <v>1953</v>
      </c>
      <c r="D2779" s="220" t="s">
        <v>3015</v>
      </c>
      <c r="E2779" s="143" t="s">
        <v>3017</v>
      </c>
      <c r="F2779" s="52">
        <v>3</v>
      </c>
      <c r="G2779" s="52">
        <v>2</v>
      </c>
      <c r="H2779" s="10">
        <v>1151.6600000000001</v>
      </c>
      <c r="I2779" s="145">
        <v>1089.5999999999999</v>
      </c>
      <c r="J2779" s="10">
        <v>1029.5</v>
      </c>
      <c r="K2779" s="63">
        <v>48</v>
      </c>
      <c r="L2779" s="10">
        <f t="shared" si="754"/>
        <v>5115640</v>
      </c>
      <c r="M2779" s="145"/>
      <c r="N2779" s="1"/>
      <c r="O2779" s="145"/>
      <c r="P2779" s="145">
        <f t="shared" si="755"/>
        <v>5115640</v>
      </c>
      <c r="Q2779" s="145"/>
      <c r="R2779" s="3"/>
      <c r="S2779" s="145"/>
      <c r="T2779" s="145">
        <v>680</v>
      </c>
      <c r="U2779" s="145">
        <f>T2779*7523</f>
        <v>5115640</v>
      </c>
      <c r="V2779" s="145"/>
      <c r="W2779" s="145"/>
      <c r="X2779" s="145"/>
      <c r="Y2779" s="145"/>
      <c r="Z2779" s="145"/>
      <c r="AA2779" s="145"/>
      <c r="AB2779" s="145"/>
      <c r="AC2779" s="145"/>
      <c r="AD2779" s="145"/>
      <c r="AE2779" s="18"/>
      <c r="AF2779" s="35">
        <v>2025</v>
      </c>
      <c r="AG2779" s="259"/>
      <c r="AH2779" s="29">
        <v>2670</v>
      </c>
      <c r="AI2779" s="29" t="s">
        <v>155</v>
      </c>
      <c r="AJ2779" s="29" t="str">
        <f t="shared" si="750"/>
        <v>2670.</v>
      </c>
    </row>
    <row r="2780" spans="1:38" ht="22.5" customHeight="1" x14ac:dyDescent="0.25">
      <c r="A2780" s="143" t="str">
        <f t="shared" si="751"/>
        <v>2671.</v>
      </c>
      <c r="B2780" s="247" t="s">
        <v>2158</v>
      </c>
      <c r="C2780" s="52">
        <v>1953</v>
      </c>
      <c r="D2780" s="220" t="s">
        <v>3015</v>
      </c>
      <c r="E2780" s="143" t="s">
        <v>3017</v>
      </c>
      <c r="F2780" s="52">
        <v>2</v>
      </c>
      <c r="G2780" s="52">
        <v>2</v>
      </c>
      <c r="H2780" s="145">
        <v>798.69</v>
      </c>
      <c r="I2780" s="145">
        <v>770.8</v>
      </c>
      <c r="J2780" s="145">
        <v>628.20000000000005</v>
      </c>
      <c r="K2780" s="3">
        <v>43</v>
      </c>
      <c r="L2780" s="10">
        <f t="shared" si="754"/>
        <v>656880</v>
      </c>
      <c r="M2780" s="145"/>
      <c r="N2780" s="1"/>
      <c r="O2780" s="145"/>
      <c r="P2780" s="145">
        <f t="shared" si="755"/>
        <v>656880</v>
      </c>
      <c r="Q2780" s="145">
        <v>656880</v>
      </c>
      <c r="R2780" s="3"/>
      <c r="S2780" s="145"/>
      <c r="T2780" s="145"/>
      <c r="U2780" s="145"/>
      <c r="V2780" s="145"/>
      <c r="W2780" s="145"/>
      <c r="X2780" s="145"/>
      <c r="Y2780" s="145"/>
      <c r="Z2780" s="145"/>
      <c r="AA2780" s="145"/>
      <c r="AB2780" s="145"/>
      <c r="AC2780" s="145"/>
      <c r="AD2780" s="145"/>
      <c r="AE2780" s="18"/>
      <c r="AF2780" s="35">
        <v>2025</v>
      </c>
      <c r="AG2780" s="255"/>
      <c r="AH2780" s="29">
        <v>2671</v>
      </c>
      <c r="AI2780" s="29" t="s">
        <v>155</v>
      </c>
      <c r="AJ2780" s="29" t="str">
        <f t="shared" si="750"/>
        <v>2671.</v>
      </c>
      <c r="AL2780" s="29"/>
    </row>
    <row r="2781" spans="1:38" ht="22.5" customHeight="1" x14ac:dyDescent="0.25">
      <c r="A2781" s="143" t="str">
        <f t="shared" si="751"/>
        <v>2672.</v>
      </c>
      <c r="B2781" s="247" t="s">
        <v>2159</v>
      </c>
      <c r="C2781" s="52">
        <v>1953</v>
      </c>
      <c r="D2781" s="220" t="s">
        <v>3015</v>
      </c>
      <c r="E2781" s="143" t="s">
        <v>3017</v>
      </c>
      <c r="F2781" s="52">
        <v>3</v>
      </c>
      <c r="G2781" s="52">
        <v>3</v>
      </c>
      <c r="H2781" s="145">
        <v>1815.49</v>
      </c>
      <c r="I2781" s="145">
        <v>1515.7</v>
      </c>
      <c r="J2781" s="145">
        <v>1515.7</v>
      </c>
      <c r="K2781" s="3">
        <v>69</v>
      </c>
      <c r="L2781" s="10">
        <f>Q2781+S2781+U2781+W2781+Y2781+AA2781+AD2781+AE2781</f>
        <v>4637004</v>
      </c>
      <c r="M2781" s="145"/>
      <c r="N2781" s="1"/>
      <c r="O2781" s="145"/>
      <c r="P2781" s="145">
        <f>L2781</f>
        <v>4637004</v>
      </c>
      <c r="Q2781" s="145"/>
      <c r="R2781" s="3"/>
      <c r="S2781" s="145"/>
      <c r="T2781" s="145"/>
      <c r="U2781" s="145"/>
      <c r="V2781" s="145"/>
      <c r="W2781" s="145"/>
      <c r="X2781" s="145">
        <v>1473</v>
      </c>
      <c r="Y2781" s="145">
        <f>X2781*3148</f>
        <v>4637004</v>
      </c>
      <c r="Z2781" s="145"/>
      <c r="AA2781" s="145"/>
      <c r="AB2781" s="145"/>
      <c r="AC2781" s="145"/>
      <c r="AD2781" s="145"/>
      <c r="AE2781" s="18"/>
      <c r="AF2781" s="35">
        <v>2025</v>
      </c>
      <c r="AG2781" s="256"/>
      <c r="AH2781" s="29">
        <v>2672</v>
      </c>
      <c r="AI2781" s="29" t="s">
        <v>155</v>
      </c>
      <c r="AJ2781" s="29" t="str">
        <f t="shared" si="750"/>
        <v>2672.</v>
      </c>
      <c r="AL2781" s="29"/>
    </row>
    <row r="2782" spans="1:38" ht="22.5" customHeight="1" x14ac:dyDescent="0.25">
      <c r="A2782" s="143" t="str">
        <f t="shared" si="751"/>
        <v>2673.</v>
      </c>
      <c r="B2782" s="247" t="s">
        <v>2160</v>
      </c>
      <c r="C2782" s="52">
        <v>1954</v>
      </c>
      <c r="D2782" s="220" t="s">
        <v>3015</v>
      </c>
      <c r="E2782" s="143" t="s">
        <v>3017</v>
      </c>
      <c r="F2782" s="52">
        <v>2</v>
      </c>
      <c r="G2782" s="52">
        <v>1</v>
      </c>
      <c r="H2782" s="10">
        <v>384.8</v>
      </c>
      <c r="I2782" s="10">
        <v>325.7</v>
      </c>
      <c r="J2782" s="10">
        <v>176</v>
      </c>
      <c r="K2782" s="63">
        <v>12</v>
      </c>
      <c r="L2782" s="10">
        <f t="shared" si="754"/>
        <v>133711.53</v>
      </c>
      <c r="M2782" s="145"/>
      <c r="N2782" s="1"/>
      <c r="O2782" s="145"/>
      <c r="P2782" s="145">
        <f t="shared" si="755"/>
        <v>133711.53</v>
      </c>
      <c r="Q2782" s="145">
        <v>133711.53</v>
      </c>
      <c r="R2782" s="3"/>
      <c r="S2782" s="145"/>
      <c r="T2782" s="145"/>
      <c r="U2782" s="145"/>
      <c r="V2782" s="145"/>
      <c r="W2782" s="145"/>
      <c r="X2782" s="145"/>
      <c r="Y2782" s="145"/>
      <c r="Z2782" s="145"/>
      <c r="AA2782" s="145"/>
      <c r="AB2782" s="145"/>
      <c r="AC2782" s="145"/>
      <c r="AD2782" s="145"/>
      <c r="AE2782" s="18"/>
      <c r="AF2782" s="35">
        <v>2025</v>
      </c>
      <c r="AG2782" s="255"/>
      <c r="AH2782" s="29">
        <v>2673</v>
      </c>
      <c r="AI2782" s="29" t="s">
        <v>155</v>
      </c>
      <c r="AJ2782" s="29" t="str">
        <f t="shared" si="750"/>
        <v>2673.</v>
      </c>
      <c r="AL2782" s="29"/>
    </row>
    <row r="2783" spans="1:38" ht="22.5" customHeight="1" x14ac:dyDescent="0.25">
      <c r="A2783" s="143" t="str">
        <f t="shared" si="751"/>
        <v>2674.</v>
      </c>
      <c r="B2783" s="73" t="s">
        <v>2161</v>
      </c>
      <c r="C2783" s="52">
        <v>1954</v>
      </c>
      <c r="D2783" s="220" t="s">
        <v>3015</v>
      </c>
      <c r="E2783" s="143" t="s">
        <v>3017</v>
      </c>
      <c r="F2783" s="52">
        <v>2</v>
      </c>
      <c r="G2783" s="52">
        <v>1</v>
      </c>
      <c r="H2783" s="10">
        <v>415</v>
      </c>
      <c r="I2783" s="145">
        <v>377.7</v>
      </c>
      <c r="J2783" s="10">
        <v>377.7</v>
      </c>
      <c r="K2783" s="63">
        <v>20</v>
      </c>
      <c r="L2783" s="10">
        <f t="shared" si="754"/>
        <v>154050</v>
      </c>
      <c r="M2783" s="145"/>
      <c r="N2783" s="1"/>
      <c r="O2783" s="145"/>
      <c r="P2783" s="145">
        <f t="shared" si="755"/>
        <v>154050</v>
      </c>
      <c r="Q2783" s="145">
        <v>154050</v>
      </c>
      <c r="R2783" s="3"/>
      <c r="S2783" s="145"/>
      <c r="T2783" s="145"/>
      <c r="U2783" s="145"/>
      <c r="V2783" s="145"/>
      <c r="W2783" s="145"/>
      <c r="X2783" s="145"/>
      <c r="Y2783" s="145"/>
      <c r="Z2783" s="145"/>
      <c r="AA2783" s="145"/>
      <c r="AB2783" s="145"/>
      <c r="AC2783" s="145"/>
      <c r="AD2783" s="145"/>
      <c r="AE2783" s="18"/>
      <c r="AF2783" s="35">
        <v>2025</v>
      </c>
      <c r="AG2783" s="255"/>
      <c r="AH2783" s="29">
        <v>2674</v>
      </c>
      <c r="AI2783" s="29" t="s">
        <v>155</v>
      </c>
      <c r="AJ2783" s="29" t="str">
        <f t="shared" si="750"/>
        <v>2674.</v>
      </c>
    </row>
    <row r="2784" spans="1:38" ht="22.5" customHeight="1" x14ac:dyDescent="0.25">
      <c r="A2784" s="143" t="str">
        <f t="shared" si="751"/>
        <v>2675.</v>
      </c>
      <c r="B2784" s="73" t="s">
        <v>2162</v>
      </c>
      <c r="C2784" s="52">
        <v>1954</v>
      </c>
      <c r="D2784" s="220" t="s">
        <v>3015</v>
      </c>
      <c r="E2784" s="143" t="s">
        <v>3017</v>
      </c>
      <c r="F2784" s="52">
        <v>5</v>
      </c>
      <c r="G2784" s="52">
        <v>3</v>
      </c>
      <c r="H2784" s="10">
        <v>3221.9</v>
      </c>
      <c r="I2784" s="145">
        <v>2245.1999999999998</v>
      </c>
      <c r="J2784" s="10">
        <v>2245.1999999999998</v>
      </c>
      <c r="K2784" s="63">
        <v>61</v>
      </c>
      <c r="L2784" s="10">
        <f t="shared" si="754"/>
        <v>1219920</v>
      </c>
      <c r="M2784" s="145"/>
      <c r="N2784" s="1"/>
      <c r="O2784" s="145"/>
      <c r="P2784" s="145">
        <f t="shared" si="755"/>
        <v>1219920</v>
      </c>
      <c r="Q2784" s="145">
        <v>1219920</v>
      </c>
      <c r="R2784" s="3"/>
      <c r="S2784" s="145"/>
      <c r="T2784" s="145"/>
      <c r="U2784" s="145"/>
      <c r="V2784" s="145"/>
      <c r="W2784" s="145"/>
      <c r="X2784" s="145"/>
      <c r="Y2784" s="145"/>
      <c r="Z2784" s="145"/>
      <c r="AA2784" s="145"/>
      <c r="AB2784" s="145"/>
      <c r="AC2784" s="145"/>
      <c r="AD2784" s="145"/>
      <c r="AE2784" s="145"/>
      <c r="AF2784" s="35">
        <v>2025</v>
      </c>
      <c r="AG2784" s="255"/>
      <c r="AH2784" s="29">
        <v>2675</v>
      </c>
      <c r="AI2784" s="29" t="s">
        <v>155</v>
      </c>
      <c r="AJ2784" s="29" t="str">
        <f t="shared" si="750"/>
        <v>2675.</v>
      </c>
    </row>
    <row r="2785" spans="1:38" ht="22.5" customHeight="1" x14ac:dyDescent="0.25">
      <c r="A2785" s="143" t="str">
        <f t="shared" si="751"/>
        <v>2676.</v>
      </c>
      <c r="B2785" s="247" t="s">
        <v>2163</v>
      </c>
      <c r="C2785" s="52">
        <v>1954</v>
      </c>
      <c r="D2785" s="220" t="s">
        <v>3015</v>
      </c>
      <c r="E2785" s="143" t="s">
        <v>3017</v>
      </c>
      <c r="F2785" s="52">
        <v>2</v>
      </c>
      <c r="G2785" s="52">
        <v>1</v>
      </c>
      <c r="H2785" s="10">
        <v>510.6</v>
      </c>
      <c r="I2785" s="145">
        <v>510.6</v>
      </c>
      <c r="J2785" s="10">
        <v>510.6</v>
      </c>
      <c r="K2785" s="63">
        <v>24</v>
      </c>
      <c r="L2785" s="10">
        <f t="shared" si="754"/>
        <v>157131</v>
      </c>
      <c r="M2785" s="145"/>
      <c r="N2785" s="1"/>
      <c r="O2785" s="145"/>
      <c r="P2785" s="145">
        <f t="shared" si="755"/>
        <v>157131</v>
      </c>
      <c r="Q2785" s="145">
        <v>157131</v>
      </c>
      <c r="R2785" s="3"/>
      <c r="S2785" s="145"/>
      <c r="T2785" s="145"/>
      <c r="U2785" s="145"/>
      <c r="V2785" s="145"/>
      <c r="W2785" s="145"/>
      <c r="X2785" s="145"/>
      <c r="Y2785" s="145"/>
      <c r="Z2785" s="145"/>
      <c r="AA2785" s="145"/>
      <c r="AB2785" s="145"/>
      <c r="AC2785" s="145"/>
      <c r="AD2785" s="145"/>
      <c r="AE2785" s="18"/>
      <c r="AF2785" s="35">
        <v>2025</v>
      </c>
      <c r="AG2785" s="255"/>
      <c r="AH2785" s="29">
        <v>2676</v>
      </c>
      <c r="AI2785" s="29" t="s">
        <v>155</v>
      </c>
      <c r="AJ2785" s="29" t="str">
        <f t="shared" si="750"/>
        <v>2676.</v>
      </c>
    </row>
    <row r="2786" spans="1:38" ht="22.5" customHeight="1" x14ac:dyDescent="0.25">
      <c r="A2786" s="143" t="str">
        <f t="shared" si="751"/>
        <v>2677.</v>
      </c>
      <c r="B2786" s="76" t="s">
        <v>2164</v>
      </c>
      <c r="C2786" s="52">
        <v>1954</v>
      </c>
      <c r="D2786" s="220" t="s">
        <v>3015</v>
      </c>
      <c r="E2786" s="143" t="s">
        <v>3017</v>
      </c>
      <c r="F2786" s="52">
        <v>2</v>
      </c>
      <c r="G2786" s="52">
        <v>1</v>
      </c>
      <c r="H2786" s="145">
        <v>528.4</v>
      </c>
      <c r="I2786" s="145">
        <v>335.9</v>
      </c>
      <c r="J2786" s="145">
        <v>335.9</v>
      </c>
      <c r="K2786" s="3">
        <v>34</v>
      </c>
      <c r="L2786" s="10">
        <f t="shared" si="754"/>
        <v>258060</v>
      </c>
      <c r="M2786" s="145"/>
      <c r="N2786" s="1"/>
      <c r="O2786" s="145"/>
      <c r="P2786" s="145">
        <f t="shared" si="755"/>
        <v>258060</v>
      </c>
      <c r="Q2786" s="145">
        <v>258060</v>
      </c>
      <c r="R2786" s="3"/>
      <c r="S2786" s="145"/>
      <c r="T2786" s="145"/>
      <c r="U2786" s="145"/>
      <c r="V2786" s="145"/>
      <c r="W2786" s="145"/>
      <c r="X2786" s="145"/>
      <c r="Y2786" s="145"/>
      <c r="Z2786" s="145"/>
      <c r="AA2786" s="145"/>
      <c r="AB2786" s="145"/>
      <c r="AC2786" s="145"/>
      <c r="AD2786" s="145"/>
      <c r="AE2786" s="18"/>
      <c r="AF2786" s="35">
        <v>2025</v>
      </c>
      <c r="AG2786" s="256"/>
      <c r="AH2786" s="29">
        <v>2677</v>
      </c>
      <c r="AI2786" s="29" t="s">
        <v>155</v>
      </c>
      <c r="AJ2786" s="29" t="str">
        <f t="shared" si="750"/>
        <v>2677.</v>
      </c>
    </row>
    <row r="2787" spans="1:38" ht="22.5" customHeight="1" x14ac:dyDescent="0.25">
      <c r="A2787" s="143" t="str">
        <f t="shared" si="751"/>
        <v>2678.</v>
      </c>
      <c r="B2787" s="73" t="s">
        <v>2165</v>
      </c>
      <c r="C2787" s="52">
        <v>1954</v>
      </c>
      <c r="D2787" s="220" t="s">
        <v>3015</v>
      </c>
      <c r="E2787" s="143" t="s">
        <v>3017</v>
      </c>
      <c r="F2787" s="52">
        <v>2</v>
      </c>
      <c r="G2787" s="52">
        <v>2</v>
      </c>
      <c r="H2787" s="10">
        <v>428.2</v>
      </c>
      <c r="I2787" s="145">
        <v>370.6</v>
      </c>
      <c r="J2787" s="10">
        <v>370.6</v>
      </c>
      <c r="K2787" s="63">
        <v>20</v>
      </c>
      <c r="L2787" s="10">
        <f t="shared" si="754"/>
        <v>1827450</v>
      </c>
      <c r="M2787" s="145"/>
      <c r="N2787" s="1"/>
      <c r="O2787" s="145"/>
      <c r="P2787" s="145">
        <f t="shared" si="755"/>
        <v>1827450</v>
      </c>
      <c r="Q2787" s="145">
        <v>1827450</v>
      </c>
      <c r="R2787" s="3"/>
      <c r="S2787" s="145"/>
      <c r="T2787" s="145"/>
      <c r="U2787" s="145"/>
      <c r="V2787" s="145"/>
      <c r="W2787" s="145"/>
      <c r="X2787" s="145"/>
      <c r="Y2787" s="145"/>
      <c r="Z2787" s="145"/>
      <c r="AA2787" s="145"/>
      <c r="AB2787" s="145"/>
      <c r="AC2787" s="145"/>
      <c r="AD2787" s="145"/>
      <c r="AE2787" s="18"/>
      <c r="AF2787" s="35">
        <v>2025</v>
      </c>
      <c r="AG2787" s="255"/>
      <c r="AH2787" s="29">
        <v>2678</v>
      </c>
      <c r="AI2787" s="29" t="s">
        <v>155</v>
      </c>
      <c r="AJ2787" s="29" t="str">
        <f t="shared" si="750"/>
        <v>2678.</v>
      </c>
    </row>
    <row r="2788" spans="1:38" ht="22.5" customHeight="1" x14ac:dyDescent="0.25">
      <c r="A2788" s="143" t="str">
        <f t="shared" si="751"/>
        <v>2679.</v>
      </c>
      <c r="B2788" s="76" t="s">
        <v>2166</v>
      </c>
      <c r="C2788" s="52">
        <v>1955</v>
      </c>
      <c r="D2788" s="220" t="s">
        <v>3015</v>
      </c>
      <c r="E2788" s="143" t="s">
        <v>3017</v>
      </c>
      <c r="F2788" s="52">
        <v>2</v>
      </c>
      <c r="G2788" s="52">
        <v>2</v>
      </c>
      <c r="H2788" s="145">
        <v>449.09</v>
      </c>
      <c r="I2788" s="145">
        <v>449.09</v>
      </c>
      <c r="J2788" s="145">
        <v>251.96</v>
      </c>
      <c r="K2788" s="3">
        <v>37</v>
      </c>
      <c r="L2788" s="10">
        <f t="shared" si="754"/>
        <v>197064</v>
      </c>
      <c r="M2788" s="145"/>
      <c r="N2788" s="1"/>
      <c r="O2788" s="145"/>
      <c r="P2788" s="145">
        <f t="shared" si="755"/>
        <v>197064</v>
      </c>
      <c r="Q2788" s="145">
        <v>197064</v>
      </c>
      <c r="R2788" s="3"/>
      <c r="S2788" s="145"/>
      <c r="T2788" s="145"/>
      <c r="U2788" s="145"/>
      <c r="V2788" s="145"/>
      <c r="W2788" s="145"/>
      <c r="X2788" s="145"/>
      <c r="Y2788" s="145"/>
      <c r="Z2788" s="145"/>
      <c r="AA2788" s="145"/>
      <c r="AB2788" s="145"/>
      <c r="AC2788" s="145"/>
      <c r="AD2788" s="145"/>
      <c r="AE2788" s="145"/>
      <c r="AF2788" s="35">
        <v>2025</v>
      </c>
      <c r="AG2788" s="256"/>
      <c r="AH2788" s="29">
        <v>2679</v>
      </c>
      <c r="AI2788" s="29" t="s">
        <v>155</v>
      </c>
      <c r="AJ2788" s="29" t="str">
        <f t="shared" si="750"/>
        <v>2679.</v>
      </c>
      <c r="AL2788" s="29"/>
    </row>
    <row r="2789" spans="1:38" ht="22.5" customHeight="1" x14ac:dyDescent="0.25">
      <c r="A2789" s="143" t="str">
        <f t="shared" si="751"/>
        <v>2680.</v>
      </c>
      <c r="B2789" s="73" t="s">
        <v>2167</v>
      </c>
      <c r="C2789" s="52">
        <v>1955</v>
      </c>
      <c r="D2789" s="220" t="s">
        <v>3015</v>
      </c>
      <c r="E2789" s="143" t="s">
        <v>3017</v>
      </c>
      <c r="F2789" s="52">
        <v>3</v>
      </c>
      <c r="G2789" s="52">
        <v>3</v>
      </c>
      <c r="H2789" s="10">
        <v>2103.38</v>
      </c>
      <c r="I2789" s="145">
        <v>1901.7</v>
      </c>
      <c r="J2789" s="10">
        <v>1704.3</v>
      </c>
      <c r="K2789" s="63">
        <v>59</v>
      </c>
      <c r="L2789" s="10">
        <f t="shared" si="754"/>
        <v>1771960</v>
      </c>
      <c r="M2789" s="145"/>
      <c r="N2789" s="1"/>
      <c r="O2789" s="145"/>
      <c r="P2789" s="145">
        <f t="shared" si="755"/>
        <v>1771960</v>
      </c>
      <c r="Q2789" s="145">
        <v>1771960</v>
      </c>
      <c r="R2789" s="3"/>
      <c r="S2789" s="145"/>
      <c r="T2789" s="145"/>
      <c r="U2789" s="145"/>
      <c r="V2789" s="145"/>
      <c r="W2789" s="145"/>
      <c r="X2789" s="145"/>
      <c r="Y2789" s="145"/>
      <c r="Z2789" s="145"/>
      <c r="AA2789" s="145"/>
      <c r="AB2789" s="145"/>
      <c r="AC2789" s="145"/>
      <c r="AD2789" s="145"/>
      <c r="AE2789" s="18"/>
      <c r="AF2789" s="35">
        <v>2025</v>
      </c>
      <c r="AG2789" s="255"/>
      <c r="AH2789" s="29">
        <v>2680</v>
      </c>
      <c r="AI2789" s="29" t="s">
        <v>155</v>
      </c>
      <c r="AJ2789" s="29" t="str">
        <f t="shared" si="750"/>
        <v>2680.</v>
      </c>
    </row>
    <row r="2790" spans="1:38" ht="22.5" customHeight="1" x14ac:dyDescent="0.25">
      <c r="A2790" s="143" t="str">
        <f t="shared" si="751"/>
        <v>2681.</v>
      </c>
      <c r="B2790" s="76" t="s">
        <v>2168</v>
      </c>
      <c r="C2790" s="52">
        <v>1955</v>
      </c>
      <c r="D2790" s="220" t="s">
        <v>3015</v>
      </c>
      <c r="E2790" s="143" t="s">
        <v>3017</v>
      </c>
      <c r="F2790" s="52">
        <v>2</v>
      </c>
      <c r="G2790" s="52">
        <v>1</v>
      </c>
      <c r="H2790" s="145">
        <v>610.79</v>
      </c>
      <c r="I2790" s="145">
        <v>521.70000000000005</v>
      </c>
      <c r="J2790" s="145">
        <v>521.70000000000005</v>
      </c>
      <c r="K2790" s="3">
        <v>24</v>
      </c>
      <c r="L2790" s="10">
        <f t="shared" si="754"/>
        <v>530548</v>
      </c>
      <c r="M2790" s="145"/>
      <c r="N2790" s="1"/>
      <c r="O2790" s="145"/>
      <c r="P2790" s="145">
        <f t="shared" si="755"/>
        <v>530548</v>
      </c>
      <c r="Q2790" s="145">
        <f>319056+211492</f>
        <v>530548</v>
      </c>
      <c r="R2790" s="3"/>
      <c r="S2790" s="145"/>
      <c r="T2790" s="145"/>
      <c r="U2790" s="145"/>
      <c r="V2790" s="145"/>
      <c r="W2790" s="145"/>
      <c r="X2790" s="145"/>
      <c r="Y2790" s="145"/>
      <c r="Z2790" s="145"/>
      <c r="AA2790" s="145"/>
      <c r="AB2790" s="145"/>
      <c r="AC2790" s="145"/>
      <c r="AD2790" s="145"/>
      <c r="AE2790" s="18"/>
      <c r="AF2790" s="35">
        <v>2025</v>
      </c>
      <c r="AG2790" s="256"/>
      <c r="AH2790" s="29">
        <v>2681</v>
      </c>
      <c r="AI2790" s="29" t="s">
        <v>155</v>
      </c>
      <c r="AJ2790" s="29" t="str">
        <f t="shared" si="750"/>
        <v>2681.</v>
      </c>
      <c r="AL2790" s="29"/>
    </row>
    <row r="2791" spans="1:38" ht="22.5" customHeight="1" x14ac:dyDescent="0.25">
      <c r="A2791" s="143" t="str">
        <f t="shared" si="751"/>
        <v>2682.</v>
      </c>
      <c r="B2791" s="247" t="s">
        <v>2169</v>
      </c>
      <c r="C2791" s="52">
        <v>1955</v>
      </c>
      <c r="D2791" s="220" t="s">
        <v>3015</v>
      </c>
      <c r="E2791" s="143" t="s">
        <v>3017</v>
      </c>
      <c r="F2791" s="52">
        <v>2</v>
      </c>
      <c r="G2791" s="52">
        <v>1</v>
      </c>
      <c r="H2791" s="10">
        <v>428.91</v>
      </c>
      <c r="I2791" s="10">
        <v>381.9</v>
      </c>
      <c r="J2791" s="10">
        <v>381.9</v>
      </c>
      <c r="K2791" s="63">
        <v>23</v>
      </c>
      <c r="L2791" s="10">
        <f t="shared" si="754"/>
        <v>347208</v>
      </c>
      <c r="M2791" s="145"/>
      <c r="N2791" s="1"/>
      <c r="O2791" s="145"/>
      <c r="P2791" s="145">
        <f t="shared" si="755"/>
        <v>347208</v>
      </c>
      <c r="Q2791" s="145">
        <v>347208</v>
      </c>
      <c r="R2791" s="3"/>
      <c r="S2791" s="145"/>
      <c r="T2791" s="145"/>
      <c r="U2791" s="145"/>
      <c r="V2791" s="145"/>
      <c r="W2791" s="145"/>
      <c r="X2791" s="145"/>
      <c r="Y2791" s="145"/>
      <c r="Z2791" s="145"/>
      <c r="AA2791" s="145"/>
      <c r="AB2791" s="145"/>
      <c r="AC2791" s="145"/>
      <c r="AD2791" s="145"/>
      <c r="AE2791" s="18"/>
      <c r="AF2791" s="35">
        <v>2025</v>
      </c>
      <c r="AG2791" s="255"/>
      <c r="AH2791" s="29">
        <v>2682</v>
      </c>
      <c r="AI2791" s="29" t="s">
        <v>155</v>
      </c>
      <c r="AJ2791" s="29" t="str">
        <f t="shared" si="750"/>
        <v>2682.</v>
      </c>
      <c r="AL2791" s="29"/>
    </row>
    <row r="2792" spans="1:38" ht="22.5" customHeight="1" x14ac:dyDescent="0.25">
      <c r="A2792" s="143" t="str">
        <f t="shared" si="751"/>
        <v>2683.</v>
      </c>
      <c r="B2792" s="73" t="s">
        <v>2170</v>
      </c>
      <c r="C2792" s="52">
        <v>1955</v>
      </c>
      <c r="D2792" s="220" t="s">
        <v>3015</v>
      </c>
      <c r="E2792" s="143" t="s">
        <v>3017</v>
      </c>
      <c r="F2792" s="52">
        <v>4</v>
      </c>
      <c r="G2792" s="52">
        <v>3</v>
      </c>
      <c r="H2792" s="10">
        <v>2259.9</v>
      </c>
      <c r="I2792" s="145">
        <v>1896.8</v>
      </c>
      <c r="J2792" s="10">
        <v>1761.3</v>
      </c>
      <c r="K2792" s="63">
        <v>69</v>
      </c>
      <c r="L2792" s="10">
        <f t="shared" si="754"/>
        <v>4520842.8</v>
      </c>
      <c r="M2792" s="145"/>
      <c r="N2792" s="1"/>
      <c r="O2792" s="145"/>
      <c r="P2792" s="145">
        <f t="shared" si="755"/>
        <v>4520842.8</v>
      </c>
      <c r="Q2792" s="145"/>
      <c r="R2792" s="3"/>
      <c r="S2792" s="145"/>
      <c r="T2792" s="145"/>
      <c r="U2792" s="145"/>
      <c r="V2792" s="145"/>
      <c r="W2792" s="145"/>
      <c r="X2792" s="145">
        <v>1436.1</v>
      </c>
      <c r="Y2792" s="145">
        <f>X2792*3148</f>
        <v>4520842.8</v>
      </c>
      <c r="Z2792" s="145"/>
      <c r="AA2792" s="145"/>
      <c r="AB2792" s="145"/>
      <c r="AC2792" s="145"/>
      <c r="AD2792" s="145"/>
      <c r="AE2792" s="18"/>
      <c r="AF2792" s="35">
        <v>2025</v>
      </c>
      <c r="AG2792" s="256"/>
      <c r="AH2792" s="29">
        <v>2683</v>
      </c>
      <c r="AI2792" s="29" t="s">
        <v>155</v>
      </c>
      <c r="AJ2792" s="29" t="str">
        <f t="shared" si="750"/>
        <v>2683.</v>
      </c>
      <c r="AL2792" s="29"/>
    </row>
    <row r="2793" spans="1:38" ht="22.5" customHeight="1" x14ac:dyDescent="0.25">
      <c r="A2793" s="143" t="str">
        <f t="shared" si="751"/>
        <v>2684.</v>
      </c>
      <c r="B2793" s="247" t="s">
        <v>2171</v>
      </c>
      <c r="C2793" s="52">
        <v>1955</v>
      </c>
      <c r="D2793" s="220" t="s">
        <v>3015</v>
      </c>
      <c r="E2793" s="143" t="s">
        <v>3017</v>
      </c>
      <c r="F2793" s="52">
        <v>2</v>
      </c>
      <c r="G2793" s="52">
        <v>1</v>
      </c>
      <c r="H2793" s="10">
        <v>271.7</v>
      </c>
      <c r="I2793" s="10">
        <v>181.2</v>
      </c>
      <c r="J2793" s="10">
        <v>181.2</v>
      </c>
      <c r="K2793" s="63">
        <v>22</v>
      </c>
      <c r="L2793" s="10">
        <f t="shared" si="754"/>
        <v>132877.44</v>
      </c>
      <c r="M2793" s="145"/>
      <c r="N2793" s="1"/>
      <c r="O2793" s="145"/>
      <c r="P2793" s="145">
        <f t="shared" si="755"/>
        <v>132877.44</v>
      </c>
      <c r="Q2793" s="145">
        <v>132877.44</v>
      </c>
      <c r="R2793" s="3"/>
      <c r="S2793" s="145"/>
      <c r="T2793" s="145"/>
      <c r="U2793" s="145"/>
      <c r="V2793" s="145"/>
      <c r="W2793" s="145"/>
      <c r="X2793" s="145"/>
      <c r="Y2793" s="145"/>
      <c r="Z2793" s="145"/>
      <c r="AA2793" s="145"/>
      <c r="AB2793" s="145"/>
      <c r="AC2793" s="145"/>
      <c r="AD2793" s="145"/>
      <c r="AE2793" s="18"/>
      <c r="AF2793" s="35">
        <v>2025</v>
      </c>
      <c r="AG2793" s="255"/>
      <c r="AH2793" s="29">
        <v>2684</v>
      </c>
      <c r="AI2793" s="29" t="s">
        <v>155</v>
      </c>
      <c r="AJ2793" s="29" t="str">
        <f t="shared" si="750"/>
        <v>2684.</v>
      </c>
      <c r="AL2793" s="29"/>
    </row>
    <row r="2794" spans="1:38" ht="22.5" customHeight="1" x14ac:dyDescent="0.25">
      <c r="A2794" s="143" t="str">
        <f t="shared" si="751"/>
        <v>2685.</v>
      </c>
      <c r="B2794" s="77" t="s">
        <v>2172</v>
      </c>
      <c r="C2794" s="52">
        <v>1955</v>
      </c>
      <c r="D2794" s="220" t="s">
        <v>3015</v>
      </c>
      <c r="E2794" s="143" t="s">
        <v>3017</v>
      </c>
      <c r="F2794" s="52">
        <v>2</v>
      </c>
      <c r="G2794" s="52">
        <v>1</v>
      </c>
      <c r="H2794" s="145">
        <v>446.69</v>
      </c>
      <c r="I2794" s="145">
        <v>409.3</v>
      </c>
      <c r="J2794" s="145">
        <v>409.3</v>
      </c>
      <c r="K2794" s="3">
        <v>24</v>
      </c>
      <c r="L2794" s="10">
        <f t="shared" si="754"/>
        <v>172536</v>
      </c>
      <c r="M2794" s="145"/>
      <c r="N2794" s="1"/>
      <c r="O2794" s="145"/>
      <c r="P2794" s="145">
        <f t="shared" si="755"/>
        <v>172536</v>
      </c>
      <c r="Q2794" s="145">
        <v>172536</v>
      </c>
      <c r="R2794" s="3"/>
      <c r="S2794" s="145"/>
      <c r="T2794" s="145"/>
      <c r="U2794" s="145"/>
      <c r="V2794" s="145"/>
      <c r="W2794" s="145"/>
      <c r="X2794" s="145"/>
      <c r="Y2794" s="145"/>
      <c r="Z2794" s="145"/>
      <c r="AA2794" s="145"/>
      <c r="AB2794" s="145"/>
      <c r="AC2794" s="145"/>
      <c r="AD2794" s="145"/>
      <c r="AE2794" s="18"/>
      <c r="AF2794" s="35">
        <v>2025</v>
      </c>
      <c r="AG2794" s="256"/>
      <c r="AH2794" s="29">
        <v>2685</v>
      </c>
      <c r="AI2794" s="29" t="s">
        <v>155</v>
      </c>
      <c r="AJ2794" s="29" t="str">
        <f t="shared" si="750"/>
        <v>2685.</v>
      </c>
      <c r="AL2794" s="29"/>
    </row>
    <row r="2795" spans="1:38" ht="22.5" customHeight="1" x14ac:dyDescent="0.25">
      <c r="A2795" s="143" t="str">
        <f t="shared" si="751"/>
        <v>2686.</v>
      </c>
      <c r="B2795" s="247" t="s">
        <v>2173</v>
      </c>
      <c r="C2795" s="52">
        <v>1956</v>
      </c>
      <c r="D2795" s="220" t="s">
        <v>3015</v>
      </c>
      <c r="E2795" s="143" t="s">
        <v>3017</v>
      </c>
      <c r="F2795" s="52">
        <v>4</v>
      </c>
      <c r="G2795" s="52">
        <v>5</v>
      </c>
      <c r="H2795" s="10">
        <v>3204.8</v>
      </c>
      <c r="I2795" s="145">
        <v>2634.3</v>
      </c>
      <c r="J2795" s="10">
        <v>2634.3</v>
      </c>
      <c r="K2795" s="63">
        <v>66</v>
      </c>
      <c r="L2795" s="10">
        <f t="shared" si="754"/>
        <v>13599360</v>
      </c>
      <c r="M2795" s="145"/>
      <c r="N2795" s="1"/>
      <c r="O2795" s="145"/>
      <c r="P2795" s="145">
        <f t="shared" si="755"/>
        <v>13599360</v>
      </c>
      <c r="Q2795" s="145"/>
      <c r="R2795" s="3"/>
      <c r="S2795" s="145"/>
      <c r="T2795" s="145"/>
      <c r="U2795" s="145"/>
      <c r="V2795" s="145"/>
      <c r="W2795" s="145"/>
      <c r="X2795" s="145">
        <v>4320</v>
      </c>
      <c r="Y2795" s="145">
        <f>X2795*3148</f>
        <v>13599360</v>
      </c>
      <c r="Z2795" s="145"/>
      <c r="AA2795" s="145"/>
      <c r="AB2795" s="145"/>
      <c r="AC2795" s="145"/>
      <c r="AD2795" s="145"/>
      <c r="AE2795" s="145"/>
      <c r="AF2795" s="35">
        <v>2025</v>
      </c>
      <c r="AG2795" s="256"/>
      <c r="AH2795" s="29">
        <v>2686</v>
      </c>
      <c r="AI2795" s="29" t="s">
        <v>155</v>
      </c>
      <c r="AJ2795" s="29" t="str">
        <f t="shared" ref="AJ2795:AJ2858" si="756">CONCATENATE(AH2795,AI2795)</f>
        <v>2686.</v>
      </c>
      <c r="AL2795" s="29"/>
    </row>
    <row r="2796" spans="1:38" ht="22.5" customHeight="1" x14ac:dyDescent="0.25">
      <c r="A2796" s="143" t="str">
        <f t="shared" si="751"/>
        <v>2687.</v>
      </c>
      <c r="B2796" s="73" t="s">
        <v>2174</v>
      </c>
      <c r="C2796" s="52">
        <v>1956</v>
      </c>
      <c r="D2796" s="220" t="s">
        <v>3015</v>
      </c>
      <c r="E2796" s="143" t="s">
        <v>3017</v>
      </c>
      <c r="F2796" s="52">
        <v>4</v>
      </c>
      <c r="G2796" s="52">
        <v>5</v>
      </c>
      <c r="H2796" s="10">
        <v>4417.8999999999996</v>
      </c>
      <c r="I2796" s="145">
        <v>3498.5</v>
      </c>
      <c r="J2796" s="10">
        <v>3498.5</v>
      </c>
      <c r="K2796" s="63">
        <v>95</v>
      </c>
      <c r="L2796" s="10">
        <f t="shared" si="754"/>
        <v>2014890</v>
      </c>
      <c r="M2796" s="145"/>
      <c r="N2796" s="1"/>
      <c r="O2796" s="145"/>
      <c r="P2796" s="145">
        <f t="shared" si="755"/>
        <v>2014890</v>
      </c>
      <c r="Q2796" s="145">
        <v>2014890</v>
      </c>
      <c r="R2796" s="3"/>
      <c r="S2796" s="145"/>
      <c r="T2796" s="145"/>
      <c r="U2796" s="145"/>
      <c r="V2796" s="145"/>
      <c r="W2796" s="145"/>
      <c r="X2796" s="145"/>
      <c r="Y2796" s="145"/>
      <c r="Z2796" s="145"/>
      <c r="AA2796" s="145"/>
      <c r="AB2796" s="145"/>
      <c r="AC2796" s="145"/>
      <c r="AD2796" s="145"/>
      <c r="AE2796" s="145"/>
      <c r="AF2796" s="35">
        <v>2025</v>
      </c>
      <c r="AG2796" s="255"/>
      <c r="AH2796" s="29">
        <v>2687</v>
      </c>
      <c r="AI2796" s="29" t="s">
        <v>155</v>
      </c>
      <c r="AJ2796" s="29" t="str">
        <f t="shared" si="756"/>
        <v>2687.</v>
      </c>
      <c r="AL2796" s="29"/>
    </row>
    <row r="2797" spans="1:38" ht="22.5" customHeight="1" x14ac:dyDescent="0.25">
      <c r="A2797" s="143" t="str">
        <f t="shared" si="751"/>
        <v>2688.</v>
      </c>
      <c r="B2797" s="73" t="s">
        <v>2175</v>
      </c>
      <c r="C2797" s="52">
        <v>1956</v>
      </c>
      <c r="D2797" s="220" t="s">
        <v>3015</v>
      </c>
      <c r="E2797" s="143" t="s">
        <v>3017</v>
      </c>
      <c r="F2797" s="52">
        <v>3</v>
      </c>
      <c r="G2797" s="52">
        <v>4</v>
      </c>
      <c r="H2797" s="145">
        <v>2723.21</v>
      </c>
      <c r="I2797" s="145">
        <v>2074.3000000000002</v>
      </c>
      <c r="J2797" s="145">
        <v>2074.3000000000002</v>
      </c>
      <c r="K2797" s="3">
        <v>77</v>
      </c>
      <c r="L2797" s="10">
        <f t="shared" si="754"/>
        <v>6540040</v>
      </c>
      <c r="M2797" s="145"/>
      <c r="N2797" s="1"/>
      <c r="O2797" s="145"/>
      <c r="P2797" s="145">
        <f t="shared" si="755"/>
        <v>6540040</v>
      </c>
      <c r="Q2797" s="145">
        <v>1219920</v>
      </c>
      <c r="R2797" s="3"/>
      <c r="S2797" s="145"/>
      <c r="T2797" s="145"/>
      <c r="U2797" s="145"/>
      <c r="V2797" s="145"/>
      <c r="W2797" s="145"/>
      <c r="X2797" s="145">
        <v>1690</v>
      </c>
      <c r="Y2797" s="145">
        <f>X2797*3148</f>
        <v>5320120</v>
      </c>
      <c r="Z2797" s="145"/>
      <c r="AA2797" s="145"/>
      <c r="AB2797" s="145"/>
      <c r="AC2797" s="145"/>
      <c r="AD2797" s="145"/>
      <c r="AE2797" s="18"/>
      <c r="AF2797" s="35">
        <v>2025</v>
      </c>
      <c r="AG2797" s="255"/>
      <c r="AH2797" s="29">
        <v>2688</v>
      </c>
      <c r="AI2797" s="29" t="s">
        <v>155</v>
      </c>
      <c r="AJ2797" s="29" t="str">
        <f t="shared" si="756"/>
        <v>2688.</v>
      </c>
      <c r="AL2797" s="29"/>
    </row>
    <row r="2798" spans="1:38" ht="22.5" customHeight="1" x14ac:dyDescent="0.25">
      <c r="A2798" s="143" t="str">
        <f t="shared" si="751"/>
        <v>2689.</v>
      </c>
      <c r="B2798" s="86" t="s">
        <v>2176</v>
      </c>
      <c r="C2798" s="52">
        <v>1956</v>
      </c>
      <c r="D2798" s="220" t="s">
        <v>3015</v>
      </c>
      <c r="E2798" s="143" t="s">
        <v>3017</v>
      </c>
      <c r="F2798" s="52">
        <v>2</v>
      </c>
      <c r="G2798" s="52">
        <v>1</v>
      </c>
      <c r="H2798" s="145">
        <v>546.29999999999995</v>
      </c>
      <c r="I2798" s="145">
        <v>496.1</v>
      </c>
      <c r="J2798" s="145">
        <v>496.1</v>
      </c>
      <c r="K2798" s="3">
        <v>16</v>
      </c>
      <c r="L2798" s="10">
        <f t="shared" si="754"/>
        <v>1208832</v>
      </c>
      <c r="M2798" s="145"/>
      <c r="N2798" s="1"/>
      <c r="O2798" s="145"/>
      <c r="P2798" s="145">
        <f t="shared" si="755"/>
        <v>1208832</v>
      </c>
      <c r="Q2798" s="145"/>
      <c r="R2798" s="3"/>
      <c r="S2798" s="145"/>
      <c r="T2798" s="145"/>
      <c r="U2798" s="145"/>
      <c r="V2798" s="145"/>
      <c r="W2798" s="145"/>
      <c r="X2798" s="145">
        <v>384</v>
      </c>
      <c r="Y2798" s="145">
        <f>X2798*3148</f>
        <v>1208832</v>
      </c>
      <c r="Z2798" s="145"/>
      <c r="AA2798" s="145"/>
      <c r="AB2798" s="43"/>
      <c r="AC2798" s="43"/>
      <c r="AD2798" s="145"/>
      <c r="AE2798" s="18"/>
      <c r="AF2798" s="35">
        <v>2025</v>
      </c>
      <c r="AG2798" s="256"/>
      <c r="AH2798" s="29">
        <v>2689</v>
      </c>
      <c r="AI2798" s="29" t="s">
        <v>155</v>
      </c>
      <c r="AJ2798" s="29" t="str">
        <f t="shared" si="756"/>
        <v>2689.</v>
      </c>
      <c r="AL2798" s="29"/>
    </row>
    <row r="2799" spans="1:38" ht="22.5" customHeight="1" x14ac:dyDescent="0.25">
      <c r="A2799" s="143" t="str">
        <f t="shared" si="751"/>
        <v>2690.</v>
      </c>
      <c r="B2799" s="76" t="s">
        <v>2177</v>
      </c>
      <c r="C2799" s="52">
        <v>1956</v>
      </c>
      <c r="D2799" s="220" t="s">
        <v>3015</v>
      </c>
      <c r="E2799" s="143" t="s">
        <v>3017</v>
      </c>
      <c r="F2799" s="52">
        <v>3</v>
      </c>
      <c r="G2799" s="52">
        <v>2</v>
      </c>
      <c r="H2799" s="145">
        <v>1081.5999999999999</v>
      </c>
      <c r="I2799" s="145">
        <v>1081.5999999999999</v>
      </c>
      <c r="J2799" s="145">
        <v>1081.5999999999999</v>
      </c>
      <c r="K2799" s="3">
        <v>50</v>
      </c>
      <c r="L2799" s="10">
        <f t="shared" si="754"/>
        <v>264365</v>
      </c>
      <c r="M2799" s="145"/>
      <c r="N2799" s="1"/>
      <c r="O2799" s="145"/>
      <c r="P2799" s="145">
        <f t="shared" si="755"/>
        <v>264365</v>
      </c>
      <c r="Q2799" s="145">
        <v>264365</v>
      </c>
      <c r="R2799" s="3"/>
      <c r="S2799" s="145"/>
      <c r="T2799" s="145"/>
      <c r="U2799" s="145"/>
      <c r="V2799" s="145"/>
      <c r="W2799" s="145"/>
      <c r="X2799" s="145"/>
      <c r="Y2799" s="145"/>
      <c r="Z2799" s="145"/>
      <c r="AA2799" s="145"/>
      <c r="AB2799" s="145"/>
      <c r="AC2799" s="145"/>
      <c r="AD2799" s="145"/>
      <c r="AE2799" s="18"/>
      <c r="AF2799" s="35">
        <v>2025</v>
      </c>
      <c r="AG2799" s="256"/>
      <c r="AH2799" s="29">
        <v>2690</v>
      </c>
      <c r="AI2799" s="29" t="s">
        <v>155</v>
      </c>
      <c r="AJ2799" s="29" t="str">
        <f t="shared" si="756"/>
        <v>2690.</v>
      </c>
      <c r="AL2799" s="29"/>
    </row>
    <row r="2800" spans="1:38" ht="22.5" customHeight="1" x14ac:dyDescent="0.25">
      <c r="A2800" s="143" t="str">
        <f t="shared" ref="A2800:A2863" si="757">AJ2800</f>
        <v>2691.</v>
      </c>
      <c r="B2800" s="247" t="s">
        <v>2178</v>
      </c>
      <c r="C2800" s="52">
        <v>1957</v>
      </c>
      <c r="D2800" s="220" t="s">
        <v>3015</v>
      </c>
      <c r="E2800" s="143" t="s">
        <v>3017</v>
      </c>
      <c r="F2800" s="52">
        <v>3</v>
      </c>
      <c r="G2800" s="52">
        <v>2</v>
      </c>
      <c r="H2800" s="10">
        <v>1135.5</v>
      </c>
      <c r="I2800" s="10">
        <v>1019.9</v>
      </c>
      <c r="J2800" s="10">
        <v>1019.9</v>
      </c>
      <c r="K2800" s="63">
        <v>32</v>
      </c>
      <c r="L2800" s="10">
        <f t="shared" si="754"/>
        <v>555251.28</v>
      </c>
      <c r="M2800" s="145"/>
      <c r="N2800" s="1"/>
      <c r="O2800" s="145"/>
      <c r="P2800" s="145">
        <f t="shared" si="755"/>
        <v>555251.28</v>
      </c>
      <c r="Q2800" s="145">
        <v>555251.28</v>
      </c>
      <c r="R2800" s="3"/>
      <c r="S2800" s="145"/>
      <c r="T2800" s="145"/>
      <c r="U2800" s="145"/>
      <c r="V2800" s="145"/>
      <c r="W2800" s="145"/>
      <c r="X2800" s="145"/>
      <c r="Y2800" s="145"/>
      <c r="Z2800" s="145"/>
      <c r="AA2800" s="145"/>
      <c r="AB2800" s="145"/>
      <c r="AC2800" s="145"/>
      <c r="AD2800" s="145"/>
      <c r="AE2800" s="18"/>
      <c r="AF2800" s="35">
        <v>2025</v>
      </c>
      <c r="AG2800" s="255"/>
      <c r="AH2800" s="29">
        <v>2691</v>
      </c>
      <c r="AI2800" s="29" t="s">
        <v>155</v>
      </c>
      <c r="AJ2800" s="29" t="str">
        <f t="shared" si="756"/>
        <v>2691.</v>
      </c>
      <c r="AL2800" s="29"/>
    </row>
    <row r="2801" spans="1:38" ht="22.5" customHeight="1" x14ac:dyDescent="0.25">
      <c r="A2801" s="143" t="str">
        <f t="shared" si="757"/>
        <v>2692.</v>
      </c>
      <c r="B2801" s="247" t="s">
        <v>2179</v>
      </c>
      <c r="C2801" s="52">
        <v>1957</v>
      </c>
      <c r="D2801" s="220" t="s">
        <v>3015</v>
      </c>
      <c r="E2801" s="143" t="s">
        <v>3017</v>
      </c>
      <c r="F2801" s="52">
        <v>4</v>
      </c>
      <c r="G2801" s="52">
        <v>3</v>
      </c>
      <c r="H2801" s="10">
        <v>2795.1</v>
      </c>
      <c r="I2801" s="145">
        <v>2279.3000000000002</v>
      </c>
      <c r="J2801" s="10">
        <v>2279.3000000000002</v>
      </c>
      <c r="K2801" s="63">
        <v>68</v>
      </c>
      <c r="L2801" s="10">
        <f t="shared" si="754"/>
        <v>1204148</v>
      </c>
      <c r="M2801" s="145"/>
      <c r="N2801" s="1"/>
      <c r="O2801" s="145"/>
      <c r="P2801" s="145">
        <f t="shared" si="755"/>
        <v>1204148</v>
      </c>
      <c r="Q2801" s="10">
        <f>1004088+200060</f>
        <v>1204148</v>
      </c>
      <c r="R2801" s="63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92"/>
      <c r="AF2801" s="35">
        <v>2025</v>
      </c>
      <c r="AG2801" s="255"/>
      <c r="AH2801" s="29">
        <v>2692</v>
      </c>
      <c r="AI2801" s="29" t="s">
        <v>155</v>
      </c>
      <c r="AJ2801" s="29" t="str">
        <f t="shared" si="756"/>
        <v>2692.</v>
      </c>
      <c r="AL2801" s="29"/>
    </row>
    <row r="2802" spans="1:38" ht="22.5" customHeight="1" x14ac:dyDescent="0.25">
      <c r="A2802" s="143" t="str">
        <f t="shared" si="757"/>
        <v>2693.</v>
      </c>
      <c r="B2802" s="247" t="s">
        <v>2180</v>
      </c>
      <c r="C2802" s="52">
        <v>1957</v>
      </c>
      <c r="D2802" s="220" t="s">
        <v>3015</v>
      </c>
      <c r="E2802" s="143" t="s">
        <v>3017</v>
      </c>
      <c r="F2802" s="52">
        <v>2</v>
      </c>
      <c r="G2802" s="52">
        <v>1</v>
      </c>
      <c r="H2802" s="10">
        <v>334.2</v>
      </c>
      <c r="I2802" s="145">
        <v>221.2</v>
      </c>
      <c r="J2802" s="10">
        <v>221.2</v>
      </c>
      <c r="K2802" s="63">
        <v>22</v>
      </c>
      <c r="L2802" s="10">
        <f t="shared" si="754"/>
        <v>538120.19000000006</v>
      </c>
      <c r="M2802" s="145"/>
      <c r="N2802" s="1"/>
      <c r="O2802" s="145"/>
      <c r="P2802" s="145">
        <f t="shared" si="755"/>
        <v>538120.19000000006</v>
      </c>
      <c r="Q2802" s="145"/>
      <c r="R2802" s="3"/>
      <c r="S2802" s="145"/>
      <c r="T2802" s="145">
        <v>71.53</v>
      </c>
      <c r="U2802" s="145">
        <f>T2802*7523</f>
        <v>538120.19000000006</v>
      </c>
      <c r="V2802" s="145"/>
      <c r="W2802" s="145"/>
      <c r="X2802" s="145"/>
      <c r="Y2802" s="145"/>
      <c r="Z2802" s="145"/>
      <c r="AA2802" s="145"/>
      <c r="AB2802" s="145"/>
      <c r="AC2802" s="145"/>
      <c r="AD2802" s="145"/>
      <c r="AE2802" s="18"/>
      <c r="AF2802" s="35">
        <v>2025</v>
      </c>
      <c r="AG2802" s="259"/>
      <c r="AH2802" s="29">
        <v>2693</v>
      </c>
      <c r="AI2802" s="29" t="s">
        <v>155</v>
      </c>
      <c r="AJ2802" s="29" t="str">
        <f t="shared" si="756"/>
        <v>2693.</v>
      </c>
      <c r="AL2802" s="29"/>
    </row>
    <row r="2803" spans="1:38" ht="22.5" customHeight="1" x14ac:dyDescent="0.25">
      <c r="A2803" s="143" t="str">
        <f t="shared" si="757"/>
        <v>2694.</v>
      </c>
      <c r="B2803" s="76" t="s">
        <v>2181</v>
      </c>
      <c r="C2803" s="52">
        <v>1957</v>
      </c>
      <c r="D2803" s="220" t="s">
        <v>3015</v>
      </c>
      <c r="E2803" s="143" t="s">
        <v>3017</v>
      </c>
      <c r="F2803" s="52">
        <v>2</v>
      </c>
      <c r="G2803" s="52">
        <v>2</v>
      </c>
      <c r="H2803" s="145">
        <v>508.9</v>
      </c>
      <c r="I2803" s="145">
        <v>335.5</v>
      </c>
      <c r="J2803" s="145">
        <v>335.5</v>
      </c>
      <c r="K2803" s="3">
        <v>33</v>
      </c>
      <c r="L2803" s="145">
        <f t="shared" si="754"/>
        <v>248816.76</v>
      </c>
      <c r="M2803" s="145"/>
      <c r="N2803" s="1"/>
      <c r="O2803" s="145"/>
      <c r="P2803" s="145">
        <f t="shared" si="755"/>
        <v>248816.76</v>
      </c>
      <c r="Q2803" s="145">
        <v>248816.76</v>
      </c>
      <c r="R2803" s="3"/>
      <c r="S2803" s="145"/>
      <c r="T2803" s="145"/>
      <c r="U2803" s="145"/>
      <c r="V2803" s="145"/>
      <c r="W2803" s="145"/>
      <c r="X2803" s="145"/>
      <c r="Y2803" s="145"/>
      <c r="Z2803" s="145"/>
      <c r="AA2803" s="145"/>
      <c r="AB2803" s="145"/>
      <c r="AC2803" s="145"/>
      <c r="AD2803" s="145"/>
      <c r="AE2803" s="18"/>
      <c r="AF2803" s="35">
        <v>2025</v>
      </c>
      <c r="AG2803" s="256"/>
      <c r="AH2803" s="29">
        <v>2694</v>
      </c>
      <c r="AI2803" s="29" t="s">
        <v>155</v>
      </c>
      <c r="AJ2803" s="29" t="str">
        <f t="shared" si="756"/>
        <v>2694.</v>
      </c>
      <c r="AL2803" s="29"/>
    </row>
    <row r="2804" spans="1:38" ht="22.5" customHeight="1" x14ac:dyDescent="0.25">
      <c r="A2804" s="143" t="str">
        <f t="shared" si="757"/>
        <v>2695.</v>
      </c>
      <c r="B2804" s="76" t="s">
        <v>2182</v>
      </c>
      <c r="C2804" s="52">
        <v>1957</v>
      </c>
      <c r="D2804" s="220" t="s">
        <v>3015</v>
      </c>
      <c r="E2804" s="143" t="s">
        <v>3017</v>
      </c>
      <c r="F2804" s="52">
        <v>2</v>
      </c>
      <c r="G2804" s="52">
        <v>1</v>
      </c>
      <c r="H2804" s="145">
        <v>454.34</v>
      </c>
      <c r="I2804" s="145">
        <v>417.14</v>
      </c>
      <c r="J2804" s="145">
        <v>417.14</v>
      </c>
      <c r="K2804" s="3">
        <v>22</v>
      </c>
      <c r="L2804" s="10">
        <f t="shared" si="754"/>
        <v>1730633</v>
      </c>
      <c r="M2804" s="145"/>
      <c r="N2804" s="1"/>
      <c r="O2804" s="145"/>
      <c r="P2804" s="145">
        <f t="shared" si="755"/>
        <v>1730633</v>
      </c>
      <c r="Q2804" s="145">
        <f>1230483+500150</f>
        <v>1730633</v>
      </c>
      <c r="R2804" s="3"/>
      <c r="S2804" s="145"/>
      <c r="T2804" s="145"/>
      <c r="U2804" s="145"/>
      <c r="V2804" s="145"/>
      <c r="W2804" s="145"/>
      <c r="X2804" s="145"/>
      <c r="Y2804" s="145"/>
      <c r="Z2804" s="145"/>
      <c r="AA2804" s="145"/>
      <c r="AB2804" s="145"/>
      <c r="AC2804" s="145"/>
      <c r="AD2804" s="145"/>
      <c r="AE2804" s="18"/>
      <c r="AF2804" s="35">
        <v>2025</v>
      </c>
      <c r="AG2804" s="256"/>
      <c r="AH2804" s="29">
        <v>2695</v>
      </c>
      <c r="AI2804" s="29" t="s">
        <v>155</v>
      </c>
      <c r="AJ2804" s="29" t="str">
        <f t="shared" si="756"/>
        <v>2695.</v>
      </c>
      <c r="AL2804" s="29"/>
    </row>
    <row r="2805" spans="1:38" ht="22.5" customHeight="1" x14ac:dyDescent="0.25">
      <c r="A2805" s="143" t="str">
        <f t="shared" si="757"/>
        <v>2696.</v>
      </c>
      <c r="B2805" s="76" t="s">
        <v>2183</v>
      </c>
      <c r="C2805" s="52">
        <v>1957</v>
      </c>
      <c r="D2805" s="220" t="s">
        <v>3015</v>
      </c>
      <c r="E2805" s="143" t="s">
        <v>3017</v>
      </c>
      <c r="F2805" s="52">
        <v>2</v>
      </c>
      <c r="G2805" s="52">
        <v>1</v>
      </c>
      <c r="H2805" s="145">
        <v>457.21</v>
      </c>
      <c r="I2805" s="145">
        <v>417.6</v>
      </c>
      <c r="J2805" s="145">
        <v>417.6</v>
      </c>
      <c r="K2805" s="3">
        <v>18</v>
      </c>
      <c r="L2805" s="10">
        <f t="shared" si="754"/>
        <v>737274.55</v>
      </c>
      <c r="M2805" s="145"/>
      <c r="N2805" s="1"/>
      <c r="O2805" s="145"/>
      <c r="P2805" s="145">
        <f t="shared" si="755"/>
        <v>737274.55</v>
      </c>
      <c r="Q2805" s="145">
        <v>737274.55</v>
      </c>
      <c r="R2805" s="3"/>
      <c r="S2805" s="145"/>
      <c r="T2805" s="145"/>
      <c r="U2805" s="145"/>
      <c r="V2805" s="145"/>
      <c r="W2805" s="145"/>
      <c r="X2805" s="145"/>
      <c r="Y2805" s="145"/>
      <c r="Z2805" s="145"/>
      <c r="AA2805" s="145"/>
      <c r="AB2805" s="145"/>
      <c r="AC2805" s="145"/>
      <c r="AD2805" s="145"/>
      <c r="AE2805" s="18"/>
      <c r="AF2805" s="35">
        <v>2025</v>
      </c>
      <c r="AG2805" s="256"/>
      <c r="AH2805" s="29">
        <v>2696</v>
      </c>
      <c r="AI2805" s="29" t="s">
        <v>155</v>
      </c>
      <c r="AJ2805" s="29" t="str">
        <f t="shared" si="756"/>
        <v>2696.</v>
      </c>
      <c r="AL2805" s="29"/>
    </row>
    <row r="2806" spans="1:38" ht="22.5" customHeight="1" x14ac:dyDescent="0.25">
      <c r="A2806" s="143" t="str">
        <f t="shared" si="757"/>
        <v>2697.</v>
      </c>
      <c r="B2806" s="76" t="s">
        <v>2184</v>
      </c>
      <c r="C2806" s="52">
        <v>1957</v>
      </c>
      <c r="D2806" s="220" t="s">
        <v>3015</v>
      </c>
      <c r="E2806" s="143" t="s">
        <v>3017</v>
      </c>
      <c r="F2806" s="52">
        <v>2</v>
      </c>
      <c r="G2806" s="52">
        <v>1</v>
      </c>
      <c r="H2806" s="145">
        <v>449.39</v>
      </c>
      <c r="I2806" s="145">
        <v>370.2</v>
      </c>
      <c r="J2806" s="145">
        <v>370.2</v>
      </c>
      <c r="K2806" s="3">
        <v>18</v>
      </c>
      <c r="L2806" s="10">
        <f t="shared" si="754"/>
        <v>724685.45</v>
      </c>
      <c r="M2806" s="145"/>
      <c r="N2806" s="1"/>
      <c r="O2806" s="145"/>
      <c r="P2806" s="145">
        <f t="shared" si="755"/>
        <v>724685.45</v>
      </c>
      <c r="Q2806" s="145">
        <v>724685.45</v>
      </c>
      <c r="R2806" s="3"/>
      <c r="S2806" s="145"/>
      <c r="T2806" s="145"/>
      <c r="U2806" s="145"/>
      <c r="V2806" s="145"/>
      <c r="W2806" s="145"/>
      <c r="X2806" s="145"/>
      <c r="Y2806" s="145"/>
      <c r="Z2806" s="145"/>
      <c r="AA2806" s="145"/>
      <c r="AB2806" s="145"/>
      <c r="AC2806" s="145"/>
      <c r="AD2806" s="145"/>
      <c r="AE2806" s="18"/>
      <c r="AF2806" s="35">
        <v>2025</v>
      </c>
      <c r="AG2806" s="256"/>
      <c r="AH2806" s="29">
        <v>2697</v>
      </c>
      <c r="AI2806" s="29" t="s">
        <v>155</v>
      </c>
      <c r="AJ2806" s="29" t="str">
        <f t="shared" si="756"/>
        <v>2697.</v>
      </c>
      <c r="AL2806" s="29"/>
    </row>
    <row r="2807" spans="1:38" ht="22.5" customHeight="1" x14ac:dyDescent="0.25">
      <c r="A2807" s="143" t="str">
        <f t="shared" si="757"/>
        <v>2698.</v>
      </c>
      <c r="B2807" s="76" t="s">
        <v>2185</v>
      </c>
      <c r="C2807" s="52">
        <v>1957</v>
      </c>
      <c r="D2807" s="220" t="s">
        <v>3015</v>
      </c>
      <c r="E2807" s="143" t="s">
        <v>3017</v>
      </c>
      <c r="F2807" s="52">
        <v>2</v>
      </c>
      <c r="G2807" s="52">
        <v>1</v>
      </c>
      <c r="H2807" s="145">
        <v>454.2</v>
      </c>
      <c r="I2807" s="145">
        <v>414</v>
      </c>
      <c r="J2807" s="145">
        <v>414</v>
      </c>
      <c r="K2807" s="3">
        <v>21</v>
      </c>
      <c r="L2807" s="10">
        <f t="shared" si="754"/>
        <v>253368</v>
      </c>
      <c r="M2807" s="145"/>
      <c r="N2807" s="1"/>
      <c r="O2807" s="145"/>
      <c r="P2807" s="145">
        <f t="shared" si="755"/>
        <v>253368</v>
      </c>
      <c r="Q2807" s="145">
        <v>253368</v>
      </c>
      <c r="R2807" s="3"/>
      <c r="S2807" s="145"/>
      <c r="T2807" s="145"/>
      <c r="U2807" s="145"/>
      <c r="V2807" s="145"/>
      <c r="W2807" s="145"/>
      <c r="X2807" s="145"/>
      <c r="Y2807" s="145"/>
      <c r="Z2807" s="145"/>
      <c r="AA2807" s="145"/>
      <c r="AB2807" s="145"/>
      <c r="AC2807" s="145"/>
      <c r="AD2807" s="145"/>
      <c r="AE2807" s="18"/>
      <c r="AF2807" s="35">
        <v>2025</v>
      </c>
      <c r="AG2807" s="256"/>
      <c r="AH2807" s="29">
        <v>2698</v>
      </c>
      <c r="AI2807" s="29" t="s">
        <v>155</v>
      </c>
      <c r="AJ2807" s="29" t="str">
        <f t="shared" si="756"/>
        <v>2698.</v>
      </c>
      <c r="AL2807" s="29"/>
    </row>
    <row r="2808" spans="1:38" ht="22.5" customHeight="1" x14ac:dyDescent="0.25">
      <c r="A2808" s="143" t="str">
        <f t="shared" si="757"/>
        <v>2699.</v>
      </c>
      <c r="B2808" s="73" t="s">
        <v>2186</v>
      </c>
      <c r="C2808" s="52">
        <v>1957</v>
      </c>
      <c r="D2808" s="220" t="s">
        <v>3015</v>
      </c>
      <c r="E2808" s="143" t="s">
        <v>3017</v>
      </c>
      <c r="F2808" s="52">
        <v>2</v>
      </c>
      <c r="G2808" s="52">
        <v>1</v>
      </c>
      <c r="H2808" s="145">
        <v>455</v>
      </c>
      <c r="I2808" s="145">
        <v>413.2</v>
      </c>
      <c r="J2808" s="145">
        <v>413.2</v>
      </c>
      <c r="K2808" s="3">
        <v>20</v>
      </c>
      <c r="L2808" s="10">
        <f t="shared" si="754"/>
        <v>500150</v>
      </c>
      <c r="M2808" s="145"/>
      <c r="N2808" s="1"/>
      <c r="O2808" s="145"/>
      <c r="P2808" s="145">
        <f t="shared" si="755"/>
        <v>500150</v>
      </c>
      <c r="Q2808" s="145">
        <v>500150</v>
      </c>
      <c r="R2808" s="3"/>
      <c r="S2808" s="145"/>
      <c r="T2808" s="145"/>
      <c r="U2808" s="145"/>
      <c r="V2808" s="145"/>
      <c r="W2808" s="145"/>
      <c r="X2808" s="145"/>
      <c r="Y2808" s="145"/>
      <c r="Z2808" s="145"/>
      <c r="AA2808" s="145"/>
      <c r="AB2808" s="145"/>
      <c r="AC2808" s="145"/>
      <c r="AD2808" s="145"/>
      <c r="AE2808" s="18"/>
      <c r="AF2808" s="35">
        <v>2025</v>
      </c>
      <c r="AG2808" s="255"/>
      <c r="AH2808" s="29">
        <v>2699</v>
      </c>
      <c r="AI2808" s="29" t="s">
        <v>155</v>
      </c>
      <c r="AJ2808" s="29" t="str">
        <f t="shared" si="756"/>
        <v>2699.</v>
      </c>
      <c r="AL2808" s="29"/>
    </row>
    <row r="2809" spans="1:38" ht="22.5" customHeight="1" x14ac:dyDescent="0.25">
      <c r="A2809" s="143" t="str">
        <f t="shared" si="757"/>
        <v>2700.</v>
      </c>
      <c r="B2809" s="73" t="s">
        <v>2187</v>
      </c>
      <c r="C2809" s="52">
        <v>1957</v>
      </c>
      <c r="D2809" s="220" t="s">
        <v>3015</v>
      </c>
      <c r="E2809" s="143" t="s">
        <v>3017</v>
      </c>
      <c r="F2809" s="52">
        <v>2</v>
      </c>
      <c r="G2809" s="52">
        <v>1</v>
      </c>
      <c r="H2809" s="10">
        <v>444</v>
      </c>
      <c r="I2809" s="145">
        <v>288.2</v>
      </c>
      <c r="J2809" s="10">
        <v>288.2</v>
      </c>
      <c r="K2809" s="63">
        <v>21</v>
      </c>
      <c r="L2809" s="10">
        <f t="shared" si="754"/>
        <v>217098.84000000003</v>
      </c>
      <c r="M2809" s="145"/>
      <c r="N2809" s="1"/>
      <c r="O2809" s="145"/>
      <c r="P2809" s="145">
        <f t="shared" si="755"/>
        <v>217098.84000000003</v>
      </c>
      <c r="Q2809" s="145">
        <v>217098.84000000003</v>
      </c>
      <c r="R2809" s="3"/>
      <c r="S2809" s="145"/>
      <c r="T2809" s="145"/>
      <c r="U2809" s="145"/>
      <c r="V2809" s="145"/>
      <c r="W2809" s="145"/>
      <c r="X2809" s="145"/>
      <c r="Y2809" s="145"/>
      <c r="Z2809" s="145"/>
      <c r="AA2809" s="145"/>
      <c r="AB2809" s="145"/>
      <c r="AC2809" s="145"/>
      <c r="AD2809" s="145"/>
      <c r="AE2809" s="18"/>
      <c r="AF2809" s="35">
        <v>2025</v>
      </c>
      <c r="AG2809" s="256"/>
      <c r="AH2809" s="29">
        <v>2700</v>
      </c>
      <c r="AI2809" s="29" t="s">
        <v>155</v>
      </c>
      <c r="AJ2809" s="29" t="str">
        <f t="shared" si="756"/>
        <v>2700.</v>
      </c>
      <c r="AL2809" s="29"/>
    </row>
    <row r="2810" spans="1:38" ht="22.5" customHeight="1" x14ac:dyDescent="0.25">
      <c r="A2810" s="143" t="str">
        <f t="shared" si="757"/>
        <v>2701.</v>
      </c>
      <c r="B2810" s="247" t="s">
        <v>2188</v>
      </c>
      <c r="C2810" s="52">
        <v>1957</v>
      </c>
      <c r="D2810" s="220" t="s">
        <v>3015</v>
      </c>
      <c r="E2810" s="143" t="s">
        <v>3017</v>
      </c>
      <c r="F2810" s="52">
        <v>2</v>
      </c>
      <c r="G2810" s="52">
        <v>2</v>
      </c>
      <c r="H2810" s="145">
        <v>438.5</v>
      </c>
      <c r="I2810" s="145">
        <v>277.89999999999998</v>
      </c>
      <c r="J2810" s="145">
        <v>277.89999999999998</v>
      </c>
      <c r="K2810" s="3">
        <v>31</v>
      </c>
      <c r="L2810" s="145">
        <f t="shared" si="754"/>
        <v>626616.5</v>
      </c>
      <c r="M2810" s="145"/>
      <c r="N2810" s="1"/>
      <c r="O2810" s="145"/>
      <c r="P2810" s="145">
        <f t="shared" si="755"/>
        <v>626616.5</v>
      </c>
      <c r="Q2810" s="145">
        <v>626616.5</v>
      </c>
      <c r="R2810" s="3"/>
      <c r="S2810" s="145"/>
      <c r="T2810" s="145"/>
      <c r="U2810" s="145"/>
      <c r="V2810" s="145"/>
      <c r="W2810" s="145"/>
      <c r="X2810" s="145"/>
      <c r="Y2810" s="145"/>
      <c r="Z2810" s="145"/>
      <c r="AA2810" s="145"/>
      <c r="AB2810" s="145"/>
      <c r="AC2810" s="145"/>
      <c r="AD2810" s="145"/>
      <c r="AE2810" s="18"/>
      <c r="AF2810" s="35">
        <v>2025</v>
      </c>
      <c r="AG2810" s="255"/>
      <c r="AH2810" s="29">
        <v>2701</v>
      </c>
      <c r="AI2810" s="29" t="s">
        <v>155</v>
      </c>
      <c r="AJ2810" s="29" t="str">
        <f t="shared" si="756"/>
        <v>2701.</v>
      </c>
      <c r="AL2810" s="29"/>
    </row>
    <row r="2811" spans="1:38" ht="23.25" customHeight="1" x14ac:dyDescent="0.25">
      <c r="A2811" s="143" t="str">
        <f t="shared" si="757"/>
        <v>2702.</v>
      </c>
      <c r="B2811" s="71" t="s">
        <v>2189</v>
      </c>
      <c r="C2811" s="52">
        <v>1958</v>
      </c>
      <c r="D2811" s="220" t="s">
        <v>3015</v>
      </c>
      <c r="E2811" s="143" t="s">
        <v>3017</v>
      </c>
      <c r="F2811" s="52">
        <v>3</v>
      </c>
      <c r="G2811" s="52">
        <v>2</v>
      </c>
      <c r="H2811" s="10">
        <v>993.1</v>
      </c>
      <c r="I2811" s="10">
        <v>907.9</v>
      </c>
      <c r="J2811" s="10">
        <v>766.5</v>
      </c>
      <c r="K2811" s="63">
        <v>28</v>
      </c>
      <c r="L2811" s="10">
        <f t="shared" si="754"/>
        <v>4242972</v>
      </c>
      <c r="M2811" s="145"/>
      <c r="N2811" s="1"/>
      <c r="O2811" s="145"/>
      <c r="P2811" s="145">
        <f t="shared" si="755"/>
        <v>4242972</v>
      </c>
      <c r="Q2811" s="145"/>
      <c r="R2811" s="3"/>
      <c r="S2811" s="145"/>
      <c r="T2811" s="145">
        <v>564</v>
      </c>
      <c r="U2811" s="145">
        <f>T2811*7523</f>
        <v>4242972</v>
      </c>
      <c r="V2811" s="145"/>
      <c r="W2811" s="145"/>
      <c r="X2811" s="145"/>
      <c r="Y2811" s="145"/>
      <c r="Z2811" s="145"/>
      <c r="AA2811" s="145"/>
      <c r="AB2811" s="43"/>
      <c r="AC2811" s="43"/>
      <c r="AD2811" s="145"/>
      <c r="AE2811" s="18"/>
      <c r="AF2811" s="35">
        <v>2025</v>
      </c>
      <c r="AG2811" s="259"/>
      <c r="AH2811" s="29">
        <v>2702</v>
      </c>
      <c r="AI2811" s="29" t="s">
        <v>155</v>
      </c>
      <c r="AJ2811" s="29" t="str">
        <f t="shared" si="756"/>
        <v>2702.</v>
      </c>
    </row>
    <row r="2812" spans="1:38" ht="22.5" customHeight="1" x14ac:dyDescent="0.25">
      <c r="A2812" s="143" t="str">
        <f t="shared" si="757"/>
        <v>2703.</v>
      </c>
      <c r="B2812" s="73" t="s">
        <v>2190</v>
      </c>
      <c r="C2812" s="52">
        <v>1958</v>
      </c>
      <c r="D2812" s="220" t="s">
        <v>3015</v>
      </c>
      <c r="E2812" s="143" t="s">
        <v>3017</v>
      </c>
      <c r="F2812" s="52">
        <v>3</v>
      </c>
      <c r="G2812" s="52">
        <v>3</v>
      </c>
      <c r="H2812" s="10">
        <v>1784.4</v>
      </c>
      <c r="I2812" s="145">
        <v>1784.4</v>
      </c>
      <c r="J2812" s="10">
        <v>1919.1</v>
      </c>
      <c r="K2812" s="63">
        <v>66</v>
      </c>
      <c r="L2812" s="10">
        <f t="shared" si="754"/>
        <v>1143200</v>
      </c>
      <c r="M2812" s="145"/>
      <c r="N2812" s="1"/>
      <c r="O2812" s="145"/>
      <c r="P2812" s="145">
        <f t="shared" si="755"/>
        <v>1143200</v>
      </c>
      <c r="Q2812" s="145">
        <v>1143200</v>
      </c>
      <c r="R2812" s="3"/>
      <c r="S2812" s="145"/>
      <c r="T2812" s="145"/>
      <c r="U2812" s="145"/>
      <c r="V2812" s="145"/>
      <c r="W2812" s="145"/>
      <c r="X2812" s="145"/>
      <c r="Y2812" s="145"/>
      <c r="Z2812" s="145"/>
      <c r="AA2812" s="145"/>
      <c r="AB2812" s="145"/>
      <c r="AC2812" s="145"/>
      <c r="AD2812" s="145"/>
      <c r="AE2812" s="18"/>
      <c r="AF2812" s="35">
        <v>2025</v>
      </c>
      <c r="AG2812" s="255"/>
      <c r="AH2812" s="29">
        <v>2703</v>
      </c>
      <c r="AI2812" s="29" t="s">
        <v>155</v>
      </c>
      <c r="AJ2812" s="29" t="str">
        <f t="shared" si="756"/>
        <v>2703.</v>
      </c>
      <c r="AL2812" s="29"/>
    </row>
    <row r="2813" spans="1:38" ht="22.5" customHeight="1" x14ac:dyDescent="0.25">
      <c r="A2813" s="143" t="str">
        <f t="shared" si="757"/>
        <v>2704.</v>
      </c>
      <c r="B2813" s="247" t="s">
        <v>2192</v>
      </c>
      <c r="C2813" s="52">
        <v>1958</v>
      </c>
      <c r="D2813" s="220" t="s">
        <v>3015</v>
      </c>
      <c r="E2813" s="143" t="s">
        <v>3017</v>
      </c>
      <c r="F2813" s="52">
        <v>4</v>
      </c>
      <c r="G2813" s="52">
        <v>5</v>
      </c>
      <c r="H2813" s="10">
        <v>3973.3</v>
      </c>
      <c r="I2813" s="10">
        <v>3482.5</v>
      </c>
      <c r="J2813" s="10">
        <v>3482.5</v>
      </c>
      <c r="K2813" s="63">
        <v>122</v>
      </c>
      <c r="L2813" s="10">
        <f t="shared" si="754"/>
        <v>593035</v>
      </c>
      <c r="M2813" s="145"/>
      <c r="N2813" s="1"/>
      <c r="O2813" s="145"/>
      <c r="P2813" s="145">
        <f t="shared" si="755"/>
        <v>593035</v>
      </c>
      <c r="Q2813" s="145">
        <v>593035</v>
      </c>
      <c r="R2813" s="3"/>
      <c r="S2813" s="145"/>
      <c r="T2813" s="145"/>
      <c r="U2813" s="145"/>
      <c r="V2813" s="145"/>
      <c r="W2813" s="145"/>
      <c r="X2813" s="145"/>
      <c r="Y2813" s="145"/>
      <c r="Z2813" s="145"/>
      <c r="AA2813" s="145"/>
      <c r="AB2813" s="145"/>
      <c r="AC2813" s="145"/>
      <c r="AD2813" s="145"/>
      <c r="AE2813" s="145"/>
      <c r="AF2813" s="35">
        <v>2025</v>
      </c>
      <c r="AG2813" s="255"/>
      <c r="AH2813" s="29">
        <v>2704</v>
      </c>
      <c r="AI2813" s="29" t="s">
        <v>155</v>
      </c>
      <c r="AJ2813" s="29" t="str">
        <f t="shared" si="756"/>
        <v>2704.</v>
      </c>
      <c r="AL2813" s="29"/>
    </row>
    <row r="2814" spans="1:38" ht="22.5" customHeight="1" x14ac:dyDescent="0.25">
      <c r="A2814" s="143" t="str">
        <f t="shared" si="757"/>
        <v>2705.</v>
      </c>
      <c r="B2814" s="73" t="s">
        <v>2193</v>
      </c>
      <c r="C2814" s="52">
        <v>1958</v>
      </c>
      <c r="D2814" s="220" t="s">
        <v>3015</v>
      </c>
      <c r="E2814" s="143" t="s">
        <v>3017</v>
      </c>
      <c r="F2814" s="52">
        <v>2</v>
      </c>
      <c r="G2814" s="52">
        <v>1</v>
      </c>
      <c r="H2814" s="10">
        <v>439.9</v>
      </c>
      <c r="I2814" s="10">
        <v>439.9</v>
      </c>
      <c r="J2814" s="10">
        <v>439.9</v>
      </c>
      <c r="K2814" s="63">
        <v>19</v>
      </c>
      <c r="L2814" s="10">
        <f t="shared" si="754"/>
        <v>2475652.1</v>
      </c>
      <c r="M2814" s="145"/>
      <c r="N2814" s="1"/>
      <c r="O2814" s="145"/>
      <c r="P2814" s="145">
        <f t="shared" si="755"/>
        <v>2475652.1</v>
      </c>
      <c r="Q2814" s="145">
        <f>2322892+152760.1</f>
        <v>2475652.1</v>
      </c>
      <c r="R2814" s="3"/>
      <c r="S2814" s="145"/>
      <c r="T2814" s="145"/>
      <c r="U2814" s="145"/>
      <c r="V2814" s="145"/>
      <c r="W2814" s="145"/>
      <c r="X2814" s="145"/>
      <c r="Y2814" s="145"/>
      <c r="Z2814" s="145"/>
      <c r="AA2814" s="145"/>
      <c r="AB2814" s="145"/>
      <c r="AC2814" s="145"/>
      <c r="AD2814" s="145"/>
      <c r="AE2814" s="145"/>
      <c r="AF2814" s="35">
        <v>2025</v>
      </c>
      <c r="AG2814" s="255"/>
      <c r="AH2814" s="29">
        <v>2705</v>
      </c>
      <c r="AI2814" s="29" t="s">
        <v>155</v>
      </c>
      <c r="AJ2814" s="29" t="str">
        <f t="shared" si="756"/>
        <v>2705.</v>
      </c>
      <c r="AL2814" s="29"/>
    </row>
    <row r="2815" spans="1:38" ht="22.5" customHeight="1" x14ac:dyDescent="0.25">
      <c r="A2815" s="143" t="str">
        <f t="shared" si="757"/>
        <v>2706.</v>
      </c>
      <c r="B2815" s="54" t="s">
        <v>2194</v>
      </c>
      <c r="C2815" s="52">
        <v>1958</v>
      </c>
      <c r="D2815" s="220" t="s">
        <v>3015</v>
      </c>
      <c r="E2815" s="143" t="s">
        <v>3017</v>
      </c>
      <c r="F2815" s="52">
        <v>2</v>
      </c>
      <c r="G2815" s="52">
        <v>2</v>
      </c>
      <c r="H2815" s="145">
        <v>601.9</v>
      </c>
      <c r="I2815" s="145">
        <v>509.4</v>
      </c>
      <c r="J2815" s="145">
        <v>377.2</v>
      </c>
      <c r="K2815" s="3">
        <v>27</v>
      </c>
      <c r="L2815" s="10">
        <f t="shared" si="754"/>
        <v>1194053.73</v>
      </c>
      <c r="M2815" s="145"/>
      <c r="N2815" s="1"/>
      <c r="O2815" s="145"/>
      <c r="P2815" s="145">
        <f t="shared" si="755"/>
        <v>1194053.73</v>
      </c>
      <c r="Q2815" s="145">
        <f>970619.61+223434.12</f>
        <v>1194053.73</v>
      </c>
      <c r="R2815" s="35"/>
      <c r="S2815" s="43"/>
      <c r="T2815" s="145"/>
      <c r="U2815" s="145"/>
      <c r="V2815" s="145"/>
      <c r="W2815" s="145"/>
      <c r="X2815" s="8"/>
      <c r="Y2815" s="8"/>
      <c r="Z2815" s="43"/>
      <c r="AA2815" s="43"/>
      <c r="AB2815" s="43"/>
      <c r="AC2815" s="43"/>
      <c r="AD2815" s="145"/>
      <c r="AE2815" s="145"/>
      <c r="AF2815" s="35">
        <v>2025</v>
      </c>
      <c r="AG2815" s="253"/>
      <c r="AH2815" s="29">
        <v>2706</v>
      </c>
      <c r="AI2815" s="29" t="s">
        <v>155</v>
      </c>
      <c r="AJ2815" s="29" t="str">
        <f t="shared" si="756"/>
        <v>2706.</v>
      </c>
      <c r="AL2815" s="29"/>
    </row>
    <row r="2816" spans="1:38" ht="22.5" customHeight="1" x14ac:dyDescent="0.25">
      <c r="A2816" s="143" t="str">
        <f t="shared" si="757"/>
        <v>2707.</v>
      </c>
      <c r="B2816" s="76" t="s">
        <v>2195</v>
      </c>
      <c r="C2816" s="52">
        <v>1958</v>
      </c>
      <c r="D2816" s="220" t="s">
        <v>3015</v>
      </c>
      <c r="E2816" s="143" t="s">
        <v>3017</v>
      </c>
      <c r="F2816" s="52">
        <v>2</v>
      </c>
      <c r="G2816" s="52">
        <v>2</v>
      </c>
      <c r="H2816" s="145">
        <v>636.70000000000005</v>
      </c>
      <c r="I2816" s="145">
        <v>595.9</v>
      </c>
      <c r="J2816" s="145">
        <v>595.9</v>
      </c>
      <c r="K2816" s="3">
        <v>47</v>
      </c>
      <c r="L2816" s="10">
        <f t="shared" si="754"/>
        <v>657340</v>
      </c>
      <c r="M2816" s="145"/>
      <c r="N2816" s="1"/>
      <c r="O2816" s="145"/>
      <c r="P2816" s="145">
        <f t="shared" si="755"/>
        <v>657340</v>
      </c>
      <c r="Q2816" s="145">
        <v>657340</v>
      </c>
      <c r="R2816" s="3"/>
      <c r="S2816" s="145"/>
      <c r="T2816" s="145"/>
      <c r="U2816" s="145"/>
      <c r="V2816" s="145"/>
      <c r="W2816" s="145"/>
      <c r="X2816" s="145"/>
      <c r="Y2816" s="145"/>
      <c r="Z2816" s="145"/>
      <c r="AA2816" s="145"/>
      <c r="AB2816" s="145"/>
      <c r="AC2816" s="145"/>
      <c r="AD2816" s="145"/>
      <c r="AE2816" s="18"/>
      <c r="AF2816" s="35">
        <v>2025</v>
      </c>
      <c r="AG2816" s="256"/>
      <c r="AH2816" s="29">
        <v>2707</v>
      </c>
      <c r="AI2816" s="29" t="s">
        <v>155</v>
      </c>
      <c r="AJ2816" s="29" t="str">
        <f t="shared" si="756"/>
        <v>2707.</v>
      </c>
      <c r="AL2816" s="29"/>
    </row>
    <row r="2817" spans="1:38" ht="22.5" customHeight="1" x14ac:dyDescent="0.25">
      <c r="A2817" s="143" t="str">
        <f t="shared" si="757"/>
        <v>2708.</v>
      </c>
      <c r="B2817" s="76" t="s">
        <v>2196</v>
      </c>
      <c r="C2817" s="52">
        <v>1958</v>
      </c>
      <c r="D2817" s="220" t="s">
        <v>3015</v>
      </c>
      <c r="E2817" s="143" t="s">
        <v>3017</v>
      </c>
      <c r="F2817" s="52">
        <v>2</v>
      </c>
      <c r="G2817" s="52">
        <v>1</v>
      </c>
      <c r="H2817" s="145">
        <v>405</v>
      </c>
      <c r="I2817" s="145">
        <v>269.7</v>
      </c>
      <c r="J2817" s="145">
        <v>269.7</v>
      </c>
      <c r="K2817" s="3">
        <v>32</v>
      </c>
      <c r="L2817" s="10">
        <f t="shared" si="754"/>
        <v>653090.02</v>
      </c>
      <c r="M2817" s="145"/>
      <c r="N2817" s="1"/>
      <c r="O2817" s="145"/>
      <c r="P2817" s="145">
        <f t="shared" si="755"/>
        <v>653090.02</v>
      </c>
      <c r="Q2817" s="145">
        <v>653090.02</v>
      </c>
      <c r="R2817" s="3"/>
      <c r="S2817" s="145"/>
      <c r="T2817" s="145"/>
      <c r="U2817" s="145"/>
      <c r="V2817" s="145"/>
      <c r="W2817" s="145"/>
      <c r="X2817" s="145"/>
      <c r="Y2817" s="145"/>
      <c r="Z2817" s="145"/>
      <c r="AA2817" s="145"/>
      <c r="AB2817" s="145"/>
      <c r="AC2817" s="145"/>
      <c r="AD2817" s="145"/>
      <c r="AE2817" s="18"/>
      <c r="AF2817" s="35">
        <v>2025</v>
      </c>
      <c r="AG2817" s="256"/>
      <c r="AH2817" s="29">
        <v>2708</v>
      </c>
      <c r="AI2817" s="29" t="s">
        <v>155</v>
      </c>
      <c r="AJ2817" s="29" t="str">
        <f t="shared" si="756"/>
        <v>2708.</v>
      </c>
      <c r="AL2817" s="29"/>
    </row>
    <row r="2818" spans="1:38" ht="22.5" customHeight="1" x14ac:dyDescent="0.25">
      <c r="A2818" s="143" t="str">
        <f t="shared" si="757"/>
        <v>2709.</v>
      </c>
      <c r="B2818" s="247" t="s">
        <v>2197</v>
      </c>
      <c r="C2818" s="52">
        <v>1958</v>
      </c>
      <c r="D2818" s="220" t="s">
        <v>3015</v>
      </c>
      <c r="E2818" s="143" t="s">
        <v>3017</v>
      </c>
      <c r="F2818" s="52">
        <v>2</v>
      </c>
      <c r="G2818" s="52">
        <v>1</v>
      </c>
      <c r="H2818" s="10">
        <v>458.8</v>
      </c>
      <c r="I2818" s="10">
        <v>286.60000000000002</v>
      </c>
      <c r="J2818" s="10">
        <v>286.60000000000002</v>
      </c>
      <c r="K2818" s="63">
        <v>18</v>
      </c>
      <c r="L2818" s="10">
        <f t="shared" si="754"/>
        <v>224324.52000000002</v>
      </c>
      <c r="M2818" s="145"/>
      <c r="N2818" s="1"/>
      <c r="O2818" s="145"/>
      <c r="P2818" s="145">
        <f t="shared" si="755"/>
        <v>224324.52000000002</v>
      </c>
      <c r="Q2818" s="145">
        <v>224324.52000000002</v>
      </c>
      <c r="R2818" s="3"/>
      <c r="S2818" s="145"/>
      <c r="T2818" s="145"/>
      <c r="U2818" s="145"/>
      <c r="V2818" s="145"/>
      <c r="W2818" s="145"/>
      <c r="X2818" s="145"/>
      <c r="Y2818" s="145"/>
      <c r="Z2818" s="145"/>
      <c r="AA2818" s="145"/>
      <c r="AB2818" s="145"/>
      <c r="AC2818" s="145"/>
      <c r="AD2818" s="145"/>
      <c r="AE2818" s="18"/>
      <c r="AF2818" s="35">
        <v>2025</v>
      </c>
      <c r="AG2818" s="255"/>
      <c r="AH2818" s="29">
        <v>2709</v>
      </c>
      <c r="AI2818" s="29" t="s">
        <v>155</v>
      </c>
      <c r="AJ2818" s="29" t="str">
        <f t="shared" si="756"/>
        <v>2709.</v>
      </c>
      <c r="AL2818" s="29"/>
    </row>
    <row r="2819" spans="1:38" ht="22.5" customHeight="1" x14ac:dyDescent="0.25">
      <c r="A2819" s="143" t="str">
        <f t="shared" si="757"/>
        <v>2710.</v>
      </c>
      <c r="B2819" s="76" t="s">
        <v>2198</v>
      </c>
      <c r="C2819" s="52">
        <v>1958</v>
      </c>
      <c r="D2819" s="220" t="s">
        <v>3015</v>
      </c>
      <c r="E2819" s="143" t="s">
        <v>3017</v>
      </c>
      <c r="F2819" s="52">
        <v>2</v>
      </c>
      <c r="G2819" s="52">
        <v>1</v>
      </c>
      <c r="H2819" s="145">
        <v>453.3</v>
      </c>
      <c r="I2819" s="145">
        <v>413.1</v>
      </c>
      <c r="J2819" s="145">
        <v>413.1</v>
      </c>
      <c r="K2819" s="3">
        <v>23</v>
      </c>
      <c r="L2819" s="10">
        <f t="shared" si="754"/>
        <v>730980</v>
      </c>
      <c r="M2819" s="145"/>
      <c r="N2819" s="1"/>
      <c r="O2819" s="145"/>
      <c r="P2819" s="145">
        <f t="shared" si="755"/>
        <v>730980</v>
      </c>
      <c r="Q2819" s="145">
        <v>730980</v>
      </c>
      <c r="R2819" s="3"/>
      <c r="S2819" s="145"/>
      <c r="T2819" s="145"/>
      <c r="U2819" s="145"/>
      <c r="V2819" s="145"/>
      <c r="W2819" s="145"/>
      <c r="X2819" s="145"/>
      <c r="Y2819" s="145"/>
      <c r="Z2819" s="145"/>
      <c r="AA2819" s="145"/>
      <c r="AB2819" s="145"/>
      <c r="AC2819" s="145"/>
      <c r="AD2819" s="145"/>
      <c r="AE2819" s="18"/>
      <c r="AF2819" s="35">
        <v>2025</v>
      </c>
      <c r="AG2819" s="256"/>
      <c r="AH2819" s="29">
        <v>2710</v>
      </c>
      <c r="AI2819" s="29" t="s">
        <v>155</v>
      </c>
      <c r="AJ2819" s="29" t="str">
        <f t="shared" si="756"/>
        <v>2710.</v>
      </c>
      <c r="AL2819" s="29"/>
    </row>
    <row r="2820" spans="1:38" ht="22.5" customHeight="1" x14ac:dyDescent="0.25">
      <c r="A2820" s="143" t="str">
        <f t="shared" si="757"/>
        <v>2711.</v>
      </c>
      <c r="B2820" s="76" t="s">
        <v>2199</v>
      </c>
      <c r="C2820" s="52">
        <v>1958</v>
      </c>
      <c r="D2820" s="220" t="s">
        <v>3015</v>
      </c>
      <c r="E2820" s="143" t="s">
        <v>3017</v>
      </c>
      <c r="F2820" s="52">
        <v>2</v>
      </c>
      <c r="G2820" s="52">
        <v>1</v>
      </c>
      <c r="H2820" s="145">
        <v>447.87</v>
      </c>
      <c r="I2820" s="145">
        <v>410.9</v>
      </c>
      <c r="J2820" s="145">
        <v>410.9</v>
      </c>
      <c r="K2820" s="3">
        <v>25</v>
      </c>
      <c r="L2820" s="10">
        <f t="shared" si="754"/>
        <v>1230483</v>
      </c>
      <c r="M2820" s="145"/>
      <c r="N2820" s="1"/>
      <c r="O2820" s="145"/>
      <c r="P2820" s="145">
        <f t="shared" si="755"/>
        <v>1230483</v>
      </c>
      <c r="Q2820" s="145">
        <v>1230483</v>
      </c>
      <c r="R2820" s="3"/>
      <c r="S2820" s="145"/>
      <c r="T2820" s="145"/>
      <c r="U2820" s="145"/>
      <c r="V2820" s="145"/>
      <c r="W2820" s="145"/>
      <c r="X2820" s="145"/>
      <c r="Y2820" s="145"/>
      <c r="Z2820" s="145"/>
      <c r="AA2820" s="145"/>
      <c r="AB2820" s="145"/>
      <c r="AC2820" s="145"/>
      <c r="AD2820" s="145"/>
      <c r="AE2820" s="18"/>
      <c r="AF2820" s="35">
        <v>2025</v>
      </c>
      <c r="AG2820" s="256"/>
      <c r="AH2820" s="29">
        <v>2711</v>
      </c>
      <c r="AI2820" s="29" t="s">
        <v>155</v>
      </c>
      <c r="AJ2820" s="29" t="str">
        <f t="shared" si="756"/>
        <v>2711.</v>
      </c>
      <c r="AL2820" s="29"/>
    </row>
    <row r="2821" spans="1:38" ht="22.5" customHeight="1" x14ac:dyDescent="0.25">
      <c r="A2821" s="143" t="str">
        <f t="shared" si="757"/>
        <v>2712.</v>
      </c>
      <c r="B2821" s="76" t="s">
        <v>2200</v>
      </c>
      <c r="C2821" s="52">
        <v>1958</v>
      </c>
      <c r="D2821" s="220" t="s">
        <v>3015</v>
      </c>
      <c r="E2821" s="143" t="s">
        <v>3017</v>
      </c>
      <c r="F2821" s="52">
        <v>2</v>
      </c>
      <c r="G2821" s="52">
        <v>1</v>
      </c>
      <c r="H2821" s="145">
        <v>396.8</v>
      </c>
      <c r="I2821" s="145">
        <v>396.8</v>
      </c>
      <c r="J2821" s="145">
        <v>396.8</v>
      </c>
      <c r="K2821" s="3">
        <v>28</v>
      </c>
      <c r="L2821" s="10">
        <f t="shared" si="754"/>
        <v>500150</v>
      </c>
      <c r="M2821" s="145"/>
      <c r="N2821" s="1"/>
      <c r="O2821" s="145"/>
      <c r="P2821" s="145">
        <f t="shared" si="755"/>
        <v>500150</v>
      </c>
      <c r="Q2821" s="145">
        <v>500150</v>
      </c>
      <c r="R2821" s="3"/>
      <c r="S2821" s="145"/>
      <c r="T2821" s="145"/>
      <c r="U2821" s="145"/>
      <c r="V2821" s="145"/>
      <c r="W2821" s="145"/>
      <c r="X2821" s="145"/>
      <c r="Y2821" s="145"/>
      <c r="Z2821" s="145"/>
      <c r="AA2821" s="145"/>
      <c r="AB2821" s="145"/>
      <c r="AC2821" s="145"/>
      <c r="AD2821" s="145"/>
      <c r="AE2821" s="18"/>
      <c r="AF2821" s="35">
        <v>2025</v>
      </c>
      <c r="AG2821" s="256"/>
      <c r="AH2821" s="29">
        <v>2712</v>
      </c>
      <c r="AI2821" s="29" t="s">
        <v>155</v>
      </c>
      <c r="AJ2821" s="29" t="str">
        <f t="shared" si="756"/>
        <v>2712.</v>
      </c>
      <c r="AL2821" s="29"/>
    </row>
    <row r="2822" spans="1:38" ht="22.5" customHeight="1" x14ac:dyDescent="0.25">
      <c r="A2822" s="143" t="str">
        <f t="shared" si="757"/>
        <v>2713.</v>
      </c>
      <c r="B2822" s="76" t="s">
        <v>2201</v>
      </c>
      <c r="C2822" s="52">
        <v>1958</v>
      </c>
      <c r="D2822" s="220" t="s">
        <v>3015</v>
      </c>
      <c r="E2822" s="143" t="s">
        <v>3017</v>
      </c>
      <c r="F2822" s="52">
        <v>2</v>
      </c>
      <c r="G2822" s="52">
        <v>1</v>
      </c>
      <c r="H2822" s="145">
        <v>280.5</v>
      </c>
      <c r="I2822" s="145">
        <v>276.8</v>
      </c>
      <c r="J2822" s="145">
        <v>239.3</v>
      </c>
      <c r="K2822" s="3">
        <v>51</v>
      </c>
      <c r="L2822" s="10">
        <f t="shared" si="754"/>
        <v>653915</v>
      </c>
      <c r="M2822" s="145"/>
      <c r="N2822" s="1"/>
      <c r="O2822" s="145"/>
      <c r="P2822" s="145">
        <f t="shared" si="755"/>
        <v>653915</v>
      </c>
      <c r="Q2822" s="145">
        <f>446710+207205</f>
        <v>653915</v>
      </c>
      <c r="R2822" s="3"/>
      <c r="S2822" s="145"/>
      <c r="T2822" s="145"/>
      <c r="U2822" s="145"/>
      <c r="V2822" s="145"/>
      <c r="W2822" s="145"/>
      <c r="X2822" s="145"/>
      <c r="Y2822" s="145"/>
      <c r="Z2822" s="145"/>
      <c r="AA2822" s="145"/>
      <c r="AB2822" s="145"/>
      <c r="AC2822" s="145"/>
      <c r="AD2822" s="145"/>
      <c r="AE2822" s="18"/>
      <c r="AF2822" s="35">
        <v>2025</v>
      </c>
      <c r="AG2822" s="256"/>
      <c r="AH2822" s="29">
        <v>2713</v>
      </c>
      <c r="AI2822" s="29" t="s">
        <v>155</v>
      </c>
      <c r="AJ2822" s="29" t="str">
        <f t="shared" si="756"/>
        <v>2713.</v>
      </c>
      <c r="AL2822" s="29"/>
    </row>
    <row r="2823" spans="1:38" ht="22.5" customHeight="1" x14ac:dyDescent="0.25">
      <c r="A2823" s="143" t="str">
        <f t="shared" si="757"/>
        <v>2714.</v>
      </c>
      <c r="B2823" s="73" t="s">
        <v>2202</v>
      </c>
      <c r="C2823" s="52">
        <v>1958</v>
      </c>
      <c r="D2823" s="220" t="s">
        <v>3015</v>
      </c>
      <c r="E2823" s="143" t="s">
        <v>3017</v>
      </c>
      <c r="F2823" s="52">
        <v>2</v>
      </c>
      <c r="G2823" s="52">
        <v>2</v>
      </c>
      <c r="H2823" s="10">
        <v>661.2</v>
      </c>
      <c r="I2823" s="145">
        <v>403.3</v>
      </c>
      <c r="J2823" s="10">
        <v>403.3</v>
      </c>
      <c r="K2823" s="63">
        <v>36</v>
      </c>
      <c r="L2823" s="10">
        <f t="shared" si="754"/>
        <v>3102350.4000000004</v>
      </c>
      <c r="M2823" s="145"/>
      <c r="N2823" s="1"/>
      <c r="O2823" s="145"/>
      <c r="P2823" s="145">
        <f t="shared" si="755"/>
        <v>3102350.4000000004</v>
      </c>
      <c r="Q2823" s="145">
        <v>3102350.4000000004</v>
      </c>
      <c r="R2823" s="3"/>
      <c r="S2823" s="145"/>
      <c r="T2823" s="145"/>
      <c r="U2823" s="145"/>
      <c r="V2823" s="145"/>
      <c r="W2823" s="145"/>
      <c r="X2823" s="145"/>
      <c r="Y2823" s="145"/>
      <c r="Z2823" s="145"/>
      <c r="AA2823" s="145"/>
      <c r="AB2823" s="145"/>
      <c r="AC2823" s="145"/>
      <c r="AD2823" s="145"/>
      <c r="AE2823" s="18"/>
      <c r="AF2823" s="35">
        <v>2025</v>
      </c>
      <c r="AG2823" s="255"/>
      <c r="AH2823" s="29">
        <v>2714</v>
      </c>
      <c r="AI2823" s="29" t="s">
        <v>155</v>
      </c>
      <c r="AJ2823" s="29" t="str">
        <f t="shared" si="756"/>
        <v>2714.</v>
      </c>
      <c r="AL2823" s="29"/>
    </row>
    <row r="2824" spans="1:38" ht="22.5" customHeight="1" x14ac:dyDescent="0.25">
      <c r="A2824" s="143" t="str">
        <f t="shared" si="757"/>
        <v>2715.</v>
      </c>
      <c r="B2824" s="73" t="s">
        <v>2203</v>
      </c>
      <c r="C2824" s="52">
        <v>1958</v>
      </c>
      <c r="D2824" s="220" t="s">
        <v>3015</v>
      </c>
      <c r="E2824" s="143" t="s">
        <v>3017</v>
      </c>
      <c r="F2824" s="52">
        <v>2</v>
      </c>
      <c r="G2824" s="52">
        <v>2</v>
      </c>
      <c r="H2824" s="10">
        <v>434.7</v>
      </c>
      <c r="I2824" s="145">
        <v>274.39999999999998</v>
      </c>
      <c r="J2824" s="10">
        <v>274.7</v>
      </c>
      <c r="K2824" s="63">
        <v>23</v>
      </c>
      <c r="L2824" s="10">
        <f t="shared" si="754"/>
        <v>161351.97</v>
      </c>
      <c r="M2824" s="145"/>
      <c r="N2824" s="1"/>
      <c r="O2824" s="145"/>
      <c r="P2824" s="145">
        <f t="shared" si="755"/>
        <v>161351.97</v>
      </c>
      <c r="Q2824" s="145">
        <v>161351.97</v>
      </c>
      <c r="R2824" s="3"/>
      <c r="S2824" s="145"/>
      <c r="T2824" s="145"/>
      <c r="U2824" s="145"/>
      <c r="V2824" s="145"/>
      <c r="W2824" s="145"/>
      <c r="X2824" s="145"/>
      <c r="Y2824" s="145"/>
      <c r="Z2824" s="145"/>
      <c r="AA2824" s="145"/>
      <c r="AB2824" s="145"/>
      <c r="AC2824" s="145"/>
      <c r="AD2824" s="145"/>
      <c r="AE2824" s="18"/>
      <c r="AF2824" s="35">
        <v>2025</v>
      </c>
      <c r="AG2824" s="255"/>
      <c r="AH2824" s="29">
        <v>2715</v>
      </c>
      <c r="AI2824" s="29" t="s">
        <v>155</v>
      </c>
      <c r="AJ2824" s="29" t="str">
        <f t="shared" si="756"/>
        <v>2715.</v>
      </c>
      <c r="AL2824" s="29"/>
    </row>
    <row r="2825" spans="1:38" ht="22.5" customHeight="1" x14ac:dyDescent="0.25">
      <c r="A2825" s="143" t="str">
        <f t="shared" si="757"/>
        <v>2716.</v>
      </c>
      <c r="B2825" s="71" t="s">
        <v>2204</v>
      </c>
      <c r="C2825" s="52">
        <v>1959</v>
      </c>
      <c r="D2825" s="220" t="s">
        <v>3015</v>
      </c>
      <c r="E2825" s="143" t="s">
        <v>3017</v>
      </c>
      <c r="F2825" s="52">
        <v>3</v>
      </c>
      <c r="G2825" s="52">
        <v>4</v>
      </c>
      <c r="H2825" s="145">
        <v>2281.6999999999998</v>
      </c>
      <c r="I2825" s="145">
        <v>2083.5</v>
      </c>
      <c r="J2825" s="145">
        <v>1883.9</v>
      </c>
      <c r="K2825" s="3">
        <v>72</v>
      </c>
      <c r="L2825" s="10">
        <f t="shared" si="754"/>
        <v>4470160</v>
      </c>
      <c r="M2825" s="145"/>
      <c r="N2825" s="1"/>
      <c r="O2825" s="145"/>
      <c r="P2825" s="145">
        <f t="shared" si="755"/>
        <v>4470160</v>
      </c>
      <c r="Q2825" s="145"/>
      <c r="R2825" s="3"/>
      <c r="S2825" s="145"/>
      <c r="T2825" s="145"/>
      <c r="U2825" s="145"/>
      <c r="V2825" s="145"/>
      <c r="W2825" s="145"/>
      <c r="X2825" s="145">
        <v>1420</v>
      </c>
      <c r="Y2825" s="145">
        <f>X2825*3148</f>
        <v>4470160</v>
      </c>
      <c r="Z2825" s="145"/>
      <c r="AA2825" s="145"/>
      <c r="AB2825" s="43"/>
      <c r="AC2825" s="43"/>
      <c r="AD2825" s="145"/>
      <c r="AE2825" s="18"/>
      <c r="AF2825" s="35">
        <v>2025</v>
      </c>
      <c r="AG2825" s="256"/>
      <c r="AH2825" s="29">
        <v>2716</v>
      </c>
      <c r="AI2825" s="29" t="s">
        <v>155</v>
      </c>
      <c r="AJ2825" s="29" t="str">
        <f t="shared" si="756"/>
        <v>2716.</v>
      </c>
      <c r="AL2825" s="29"/>
    </row>
    <row r="2826" spans="1:38" ht="22.5" customHeight="1" x14ac:dyDescent="0.25">
      <c r="A2826" s="143" t="str">
        <f t="shared" si="757"/>
        <v>2717.</v>
      </c>
      <c r="B2826" s="76" t="s">
        <v>2205</v>
      </c>
      <c r="C2826" s="52">
        <v>1959</v>
      </c>
      <c r="D2826" s="220" t="s">
        <v>3015</v>
      </c>
      <c r="E2826" s="143" t="s">
        <v>3017</v>
      </c>
      <c r="F2826" s="52">
        <v>3</v>
      </c>
      <c r="G2826" s="52">
        <v>2</v>
      </c>
      <c r="H2826" s="145">
        <v>647.6</v>
      </c>
      <c r="I2826" s="145">
        <v>402.4</v>
      </c>
      <c r="J2826" s="145">
        <v>402.4</v>
      </c>
      <c r="K2826" s="3">
        <v>42</v>
      </c>
      <c r="L2826" s="10">
        <f t="shared" si="754"/>
        <v>91456</v>
      </c>
      <c r="M2826" s="145"/>
      <c r="N2826" s="1"/>
      <c r="O2826" s="145"/>
      <c r="P2826" s="145">
        <f t="shared" si="755"/>
        <v>91456</v>
      </c>
      <c r="Q2826" s="145">
        <v>91456</v>
      </c>
      <c r="R2826" s="3"/>
      <c r="S2826" s="145"/>
      <c r="T2826" s="145"/>
      <c r="U2826" s="145"/>
      <c r="V2826" s="145"/>
      <c r="W2826" s="145"/>
      <c r="X2826" s="145"/>
      <c r="Y2826" s="145"/>
      <c r="Z2826" s="145"/>
      <c r="AA2826" s="145"/>
      <c r="AB2826" s="145"/>
      <c r="AC2826" s="145"/>
      <c r="AD2826" s="145"/>
      <c r="AE2826" s="18"/>
      <c r="AF2826" s="35">
        <v>2025</v>
      </c>
      <c r="AG2826" s="256"/>
      <c r="AH2826" s="29">
        <v>2717</v>
      </c>
      <c r="AI2826" s="29" t="s">
        <v>155</v>
      </c>
      <c r="AJ2826" s="29" t="str">
        <f t="shared" si="756"/>
        <v>2717.</v>
      </c>
      <c r="AL2826" s="29"/>
    </row>
    <row r="2827" spans="1:38" ht="22.5" customHeight="1" x14ac:dyDescent="0.25">
      <c r="A2827" s="143" t="str">
        <f t="shared" si="757"/>
        <v>2718.</v>
      </c>
      <c r="B2827" s="71" t="s">
        <v>2206</v>
      </c>
      <c r="C2827" s="52">
        <v>1959</v>
      </c>
      <c r="D2827" s="220" t="s">
        <v>3015</v>
      </c>
      <c r="E2827" s="143" t="s">
        <v>3017</v>
      </c>
      <c r="F2827" s="52">
        <v>4</v>
      </c>
      <c r="G2827" s="52">
        <v>5</v>
      </c>
      <c r="H2827" s="145">
        <v>3544.49</v>
      </c>
      <c r="I2827" s="145">
        <v>3010.4</v>
      </c>
      <c r="J2827" s="145">
        <v>2407.8000000000002</v>
      </c>
      <c r="K2827" s="3">
        <v>80</v>
      </c>
      <c r="L2827" s="10">
        <f t="shared" si="754"/>
        <v>1736040</v>
      </c>
      <c r="M2827" s="145"/>
      <c r="N2827" s="1"/>
      <c r="O2827" s="145"/>
      <c r="P2827" s="145">
        <f t="shared" si="755"/>
        <v>1736040</v>
      </c>
      <c r="Q2827" s="145">
        <v>1736040</v>
      </c>
      <c r="R2827" s="3"/>
      <c r="S2827" s="145"/>
      <c r="T2827" s="145"/>
      <c r="U2827" s="145"/>
      <c r="V2827" s="145"/>
      <c r="W2827" s="145"/>
      <c r="X2827" s="145"/>
      <c r="Y2827" s="145"/>
      <c r="Z2827" s="145"/>
      <c r="AA2827" s="145"/>
      <c r="AB2827" s="43"/>
      <c r="AC2827" s="43"/>
      <c r="AD2827" s="145"/>
      <c r="AE2827" s="18"/>
      <c r="AF2827" s="35">
        <v>2025</v>
      </c>
      <c r="AG2827" s="255"/>
      <c r="AH2827" s="29">
        <v>2718</v>
      </c>
      <c r="AI2827" s="29" t="s">
        <v>155</v>
      </c>
      <c r="AJ2827" s="29" t="str">
        <f t="shared" si="756"/>
        <v>2718.</v>
      </c>
      <c r="AL2827" s="29"/>
    </row>
    <row r="2828" spans="1:38" ht="22.5" customHeight="1" x14ac:dyDescent="0.25">
      <c r="A2828" s="143" t="str">
        <f t="shared" si="757"/>
        <v>2719.</v>
      </c>
      <c r="B2828" s="73" t="s">
        <v>2207</v>
      </c>
      <c r="C2828" s="52">
        <v>1959</v>
      </c>
      <c r="D2828" s="220" t="s">
        <v>3015</v>
      </c>
      <c r="E2828" s="143" t="s">
        <v>3017</v>
      </c>
      <c r="F2828" s="52">
        <v>4</v>
      </c>
      <c r="G2828" s="52">
        <v>4</v>
      </c>
      <c r="H2828" s="10">
        <v>3349.1</v>
      </c>
      <c r="I2828" s="145">
        <v>3027.41</v>
      </c>
      <c r="J2828" s="10">
        <v>2352.11</v>
      </c>
      <c r="K2828" s="63">
        <v>73</v>
      </c>
      <c r="L2828" s="10">
        <f t="shared" si="754"/>
        <v>1736040</v>
      </c>
      <c r="M2828" s="145"/>
      <c r="N2828" s="1"/>
      <c r="O2828" s="145"/>
      <c r="P2828" s="145">
        <f t="shared" si="755"/>
        <v>1736040</v>
      </c>
      <c r="Q2828" s="145">
        <v>1736040</v>
      </c>
      <c r="R2828" s="3"/>
      <c r="S2828" s="145"/>
      <c r="T2828" s="145"/>
      <c r="U2828" s="145"/>
      <c r="V2828" s="145"/>
      <c r="W2828" s="145"/>
      <c r="X2828" s="145"/>
      <c r="Y2828" s="145"/>
      <c r="Z2828" s="145"/>
      <c r="AA2828" s="145"/>
      <c r="AB2828" s="43"/>
      <c r="AC2828" s="43"/>
      <c r="AD2828" s="145"/>
      <c r="AE2828" s="145"/>
      <c r="AF2828" s="35">
        <v>2025</v>
      </c>
      <c r="AG2828" s="255"/>
      <c r="AH2828" s="29">
        <v>2719</v>
      </c>
      <c r="AI2828" s="29" t="s">
        <v>155</v>
      </c>
      <c r="AJ2828" s="29" t="str">
        <f t="shared" si="756"/>
        <v>2719.</v>
      </c>
    </row>
    <row r="2829" spans="1:38" ht="22.5" customHeight="1" x14ac:dyDescent="0.25">
      <c r="A2829" s="143" t="str">
        <f t="shared" si="757"/>
        <v>2720.</v>
      </c>
      <c r="B2829" s="76" t="s">
        <v>2208</v>
      </c>
      <c r="C2829" s="52">
        <v>1959</v>
      </c>
      <c r="D2829" s="220" t="s">
        <v>3015</v>
      </c>
      <c r="E2829" s="143" t="s">
        <v>3017</v>
      </c>
      <c r="F2829" s="52">
        <v>2</v>
      </c>
      <c r="G2829" s="52">
        <v>1</v>
      </c>
      <c r="H2829" s="145">
        <v>393.2</v>
      </c>
      <c r="I2829" s="145">
        <v>255.5</v>
      </c>
      <c r="J2829" s="145">
        <v>255.5</v>
      </c>
      <c r="K2829" s="3">
        <v>17</v>
      </c>
      <c r="L2829" s="10">
        <f t="shared" si="754"/>
        <v>634043.92999999993</v>
      </c>
      <c r="M2829" s="145"/>
      <c r="N2829" s="1"/>
      <c r="O2829" s="145"/>
      <c r="P2829" s="145">
        <f t="shared" si="755"/>
        <v>634043.92999999993</v>
      </c>
      <c r="Q2829" s="145">
        <v>634043.92999999993</v>
      </c>
      <c r="R2829" s="3"/>
      <c r="S2829" s="145"/>
      <c r="T2829" s="145"/>
      <c r="U2829" s="145"/>
      <c r="V2829" s="145"/>
      <c r="W2829" s="145"/>
      <c r="X2829" s="145"/>
      <c r="Y2829" s="145"/>
      <c r="Z2829" s="145"/>
      <c r="AA2829" s="145"/>
      <c r="AB2829" s="145"/>
      <c r="AC2829" s="145"/>
      <c r="AD2829" s="145"/>
      <c r="AE2829" s="18"/>
      <c r="AF2829" s="35">
        <v>2025</v>
      </c>
      <c r="AG2829" s="256"/>
      <c r="AH2829" s="29">
        <v>2720</v>
      </c>
      <c r="AI2829" s="29" t="s">
        <v>155</v>
      </c>
      <c r="AJ2829" s="29" t="str">
        <f t="shared" si="756"/>
        <v>2720.</v>
      </c>
      <c r="AL2829" s="29"/>
    </row>
    <row r="2830" spans="1:38" ht="22.5" customHeight="1" x14ac:dyDescent="0.25">
      <c r="A2830" s="143" t="str">
        <f t="shared" si="757"/>
        <v>2721.</v>
      </c>
      <c r="B2830" s="73" t="s">
        <v>2210</v>
      </c>
      <c r="C2830" s="52">
        <v>1959</v>
      </c>
      <c r="D2830" s="220" t="s">
        <v>3015</v>
      </c>
      <c r="E2830" s="143" t="s">
        <v>3017</v>
      </c>
      <c r="F2830" s="52">
        <v>3</v>
      </c>
      <c r="G2830" s="52">
        <v>3</v>
      </c>
      <c r="H2830" s="10">
        <v>1313.2</v>
      </c>
      <c r="I2830" s="145">
        <v>1155.7</v>
      </c>
      <c r="J2830" s="10">
        <v>1155.7</v>
      </c>
      <c r="K2830" s="63">
        <v>40</v>
      </c>
      <c r="L2830" s="10">
        <f t="shared" si="754"/>
        <v>2852088</v>
      </c>
      <c r="M2830" s="145"/>
      <c r="N2830" s="1"/>
      <c r="O2830" s="145"/>
      <c r="P2830" s="145">
        <f t="shared" si="755"/>
        <v>2852088</v>
      </c>
      <c r="Q2830" s="145"/>
      <c r="R2830" s="3"/>
      <c r="S2830" s="145"/>
      <c r="T2830" s="145"/>
      <c r="U2830" s="145"/>
      <c r="V2830" s="145"/>
      <c r="W2830" s="145"/>
      <c r="X2830" s="145">
        <v>906</v>
      </c>
      <c r="Y2830" s="145">
        <f>X2830*3148</f>
        <v>2852088</v>
      </c>
      <c r="Z2830" s="145"/>
      <c r="AA2830" s="145"/>
      <c r="AB2830" s="145"/>
      <c r="AC2830" s="145"/>
      <c r="AD2830" s="145"/>
      <c r="AE2830" s="18"/>
      <c r="AF2830" s="35">
        <v>2025</v>
      </c>
      <c r="AG2830" s="256"/>
      <c r="AH2830" s="29">
        <v>2721</v>
      </c>
      <c r="AI2830" s="29" t="s">
        <v>155</v>
      </c>
      <c r="AJ2830" s="29" t="str">
        <f t="shared" si="756"/>
        <v>2721.</v>
      </c>
      <c r="AL2830" s="29"/>
    </row>
    <row r="2831" spans="1:38" ht="22.5" customHeight="1" x14ac:dyDescent="0.25">
      <c r="A2831" s="143" t="str">
        <f t="shared" si="757"/>
        <v>2722.</v>
      </c>
      <c r="B2831" s="247" t="s">
        <v>2209</v>
      </c>
      <c r="C2831" s="52">
        <v>1959</v>
      </c>
      <c r="D2831" s="220" t="s">
        <v>3015</v>
      </c>
      <c r="E2831" s="143" t="s">
        <v>3017</v>
      </c>
      <c r="F2831" s="52">
        <v>2</v>
      </c>
      <c r="G2831" s="52">
        <v>2</v>
      </c>
      <c r="H2831" s="10">
        <v>676.1</v>
      </c>
      <c r="I2831" s="10">
        <v>411.7</v>
      </c>
      <c r="J2831" s="10">
        <v>411.7</v>
      </c>
      <c r="K2831" s="63">
        <v>34</v>
      </c>
      <c r="L2831" s="10">
        <f t="shared" si="754"/>
        <v>1090256.6700000002</v>
      </c>
      <c r="M2831" s="145"/>
      <c r="N2831" s="1"/>
      <c r="O2831" s="145"/>
      <c r="P2831" s="145">
        <f t="shared" si="755"/>
        <v>1090256.6700000002</v>
      </c>
      <c r="Q2831" s="145">
        <v>1090256.6700000002</v>
      </c>
      <c r="R2831" s="3"/>
      <c r="S2831" s="145"/>
      <c r="T2831" s="145"/>
      <c r="U2831" s="145"/>
      <c r="V2831" s="145"/>
      <c r="W2831" s="145"/>
      <c r="X2831" s="145"/>
      <c r="Y2831" s="145"/>
      <c r="Z2831" s="145"/>
      <c r="AA2831" s="145"/>
      <c r="AB2831" s="145"/>
      <c r="AC2831" s="145"/>
      <c r="AD2831" s="145"/>
      <c r="AE2831" s="18"/>
      <c r="AF2831" s="35">
        <v>2025</v>
      </c>
      <c r="AG2831" s="255"/>
      <c r="AH2831" s="29">
        <v>2722</v>
      </c>
      <c r="AI2831" s="29" t="s">
        <v>155</v>
      </c>
      <c r="AJ2831" s="29" t="str">
        <f t="shared" si="756"/>
        <v>2722.</v>
      </c>
      <c r="AL2831" s="29"/>
    </row>
    <row r="2832" spans="1:38" ht="22.5" customHeight="1" x14ac:dyDescent="0.25">
      <c r="A2832" s="143" t="str">
        <f t="shared" si="757"/>
        <v>2723.</v>
      </c>
      <c r="B2832" s="247" t="s">
        <v>2211</v>
      </c>
      <c r="C2832" s="52">
        <v>1959</v>
      </c>
      <c r="D2832" s="220" t="s">
        <v>3015</v>
      </c>
      <c r="E2832" s="143" t="s">
        <v>3017</v>
      </c>
      <c r="F2832" s="52">
        <v>2</v>
      </c>
      <c r="G2832" s="52">
        <v>2</v>
      </c>
      <c r="H2832" s="10">
        <v>518.29999999999995</v>
      </c>
      <c r="I2832" s="145">
        <v>518.29999999999995</v>
      </c>
      <c r="J2832" s="10">
        <v>518.29999999999995</v>
      </c>
      <c r="K2832" s="63">
        <v>26</v>
      </c>
      <c r="L2832" s="10">
        <f t="shared" si="754"/>
        <v>169455</v>
      </c>
      <c r="M2832" s="145"/>
      <c r="N2832" s="1"/>
      <c r="O2832" s="145"/>
      <c r="P2832" s="145">
        <f t="shared" si="755"/>
        <v>169455</v>
      </c>
      <c r="Q2832" s="145">
        <v>169455</v>
      </c>
      <c r="R2832" s="3"/>
      <c r="S2832" s="145"/>
      <c r="T2832" s="145"/>
      <c r="U2832" s="145"/>
      <c r="V2832" s="145"/>
      <c r="W2832" s="145"/>
      <c r="X2832" s="145"/>
      <c r="Y2832" s="145"/>
      <c r="Z2832" s="145"/>
      <c r="AA2832" s="145"/>
      <c r="AB2832" s="145"/>
      <c r="AC2832" s="145"/>
      <c r="AD2832" s="145"/>
      <c r="AE2832" s="18"/>
      <c r="AF2832" s="35">
        <v>2025</v>
      </c>
      <c r="AG2832" s="255"/>
      <c r="AH2832" s="29">
        <v>2723</v>
      </c>
      <c r="AI2832" s="29" t="s">
        <v>155</v>
      </c>
      <c r="AJ2832" s="29" t="str">
        <f t="shared" si="756"/>
        <v>2723.</v>
      </c>
      <c r="AL2832" s="29"/>
    </row>
    <row r="2833" spans="1:38" ht="22.5" customHeight="1" x14ac:dyDescent="0.25">
      <c r="A2833" s="143" t="str">
        <f t="shared" si="757"/>
        <v>2724.</v>
      </c>
      <c r="B2833" s="247" t="s">
        <v>2212</v>
      </c>
      <c r="C2833" s="52">
        <v>1959</v>
      </c>
      <c r="D2833" s="220" t="s">
        <v>3015</v>
      </c>
      <c r="E2833" s="143" t="s">
        <v>3017</v>
      </c>
      <c r="F2833" s="52">
        <v>2</v>
      </c>
      <c r="G2833" s="52">
        <v>2</v>
      </c>
      <c r="H2833" s="10">
        <v>805.3</v>
      </c>
      <c r="I2833" s="10">
        <v>715.3</v>
      </c>
      <c r="J2833" s="10">
        <v>715.3</v>
      </c>
      <c r="K2833" s="63">
        <v>49</v>
      </c>
      <c r="L2833" s="10">
        <f t="shared" si="754"/>
        <v>225216</v>
      </c>
      <c r="M2833" s="145"/>
      <c r="N2833" s="1"/>
      <c r="O2833" s="145"/>
      <c r="P2833" s="145">
        <f t="shared" si="755"/>
        <v>225216</v>
      </c>
      <c r="Q2833" s="145">
        <v>225216</v>
      </c>
      <c r="R2833" s="3"/>
      <c r="S2833" s="145"/>
      <c r="T2833" s="145"/>
      <c r="U2833" s="145"/>
      <c r="V2833" s="145"/>
      <c r="W2833" s="145"/>
      <c r="X2833" s="145"/>
      <c r="Y2833" s="145"/>
      <c r="Z2833" s="145"/>
      <c r="AA2833" s="145"/>
      <c r="AB2833" s="145"/>
      <c r="AC2833" s="145"/>
      <c r="AD2833" s="145"/>
      <c r="AE2833" s="18"/>
      <c r="AF2833" s="35">
        <v>2025</v>
      </c>
      <c r="AG2833" s="255"/>
      <c r="AH2833" s="29">
        <v>2724</v>
      </c>
      <c r="AI2833" s="29" t="s">
        <v>155</v>
      </c>
      <c r="AJ2833" s="29" t="str">
        <f t="shared" si="756"/>
        <v>2724.</v>
      </c>
      <c r="AL2833" s="29"/>
    </row>
    <row r="2834" spans="1:38" ht="22.5" customHeight="1" x14ac:dyDescent="0.25">
      <c r="A2834" s="143" t="str">
        <f t="shared" si="757"/>
        <v>2725.</v>
      </c>
      <c r="B2834" s="76" t="s">
        <v>2213</v>
      </c>
      <c r="C2834" s="52">
        <v>1959</v>
      </c>
      <c r="D2834" s="220" t="s">
        <v>3015</v>
      </c>
      <c r="E2834" s="143" t="s">
        <v>3017</v>
      </c>
      <c r="F2834" s="52">
        <v>2</v>
      </c>
      <c r="G2834" s="52">
        <v>1</v>
      </c>
      <c r="H2834" s="145">
        <v>305.39999999999998</v>
      </c>
      <c r="I2834" s="145">
        <v>280.2</v>
      </c>
      <c r="J2834" s="145">
        <v>280.2</v>
      </c>
      <c r="K2834" s="3">
        <v>19</v>
      </c>
      <c r="L2834" s="10">
        <f t="shared" si="754"/>
        <v>1230483</v>
      </c>
      <c r="M2834" s="145"/>
      <c r="N2834" s="1"/>
      <c r="O2834" s="145"/>
      <c r="P2834" s="145">
        <f t="shared" si="755"/>
        <v>1230483</v>
      </c>
      <c r="Q2834" s="145">
        <v>1230483</v>
      </c>
      <c r="R2834" s="3"/>
      <c r="S2834" s="145"/>
      <c r="T2834" s="145"/>
      <c r="U2834" s="145"/>
      <c r="V2834" s="145"/>
      <c r="W2834" s="145"/>
      <c r="X2834" s="145"/>
      <c r="Y2834" s="145"/>
      <c r="Z2834" s="145"/>
      <c r="AA2834" s="145"/>
      <c r="AB2834" s="145"/>
      <c r="AC2834" s="145"/>
      <c r="AD2834" s="145"/>
      <c r="AE2834" s="18"/>
      <c r="AF2834" s="35">
        <v>2025</v>
      </c>
      <c r="AG2834" s="256"/>
      <c r="AH2834" s="29">
        <v>2725</v>
      </c>
      <c r="AI2834" s="29" t="s">
        <v>155</v>
      </c>
      <c r="AJ2834" s="29" t="str">
        <f t="shared" si="756"/>
        <v>2725.</v>
      </c>
      <c r="AL2834" s="29"/>
    </row>
    <row r="2835" spans="1:38" ht="23.25" customHeight="1" x14ac:dyDescent="0.25">
      <c r="A2835" s="143" t="str">
        <f t="shared" si="757"/>
        <v>2726.</v>
      </c>
      <c r="B2835" s="86" t="s">
        <v>2214</v>
      </c>
      <c r="C2835" s="52">
        <v>1959</v>
      </c>
      <c r="D2835" s="220" t="s">
        <v>3015</v>
      </c>
      <c r="E2835" s="143" t="s">
        <v>3017</v>
      </c>
      <c r="F2835" s="52">
        <v>2</v>
      </c>
      <c r="G2835" s="52">
        <v>1</v>
      </c>
      <c r="H2835" s="145">
        <v>489.8</v>
      </c>
      <c r="I2835" s="145">
        <v>446.2</v>
      </c>
      <c r="J2835" s="145">
        <v>446.2</v>
      </c>
      <c r="K2835" s="3">
        <v>31</v>
      </c>
      <c r="L2835" s="10">
        <f t="shared" si="754"/>
        <v>419742</v>
      </c>
      <c r="M2835" s="145"/>
      <c r="N2835" s="1"/>
      <c r="O2835" s="145"/>
      <c r="P2835" s="145">
        <f t="shared" si="755"/>
        <v>419742</v>
      </c>
      <c r="Q2835" s="145">
        <f>166374+253368</f>
        <v>419742</v>
      </c>
      <c r="R2835" s="3"/>
      <c r="S2835" s="145"/>
      <c r="T2835" s="145"/>
      <c r="U2835" s="145"/>
      <c r="V2835" s="145"/>
      <c r="W2835" s="145"/>
      <c r="X2835" s="145"/>
      <c r="Y2835" s="145"/>
      <c r="Z2835" s="145"/>
      <c r="AA2835" s="145"/>
      <c r="AB2835" s="43"/>
      <c r="AC2835" s="43"/>
      <c r="AD2835" s="145"/>
      <c r="AE2835" s="18"/>
      <c r="AF2835" s="35">
        <v>2025</v>
      </c>
      <c r="AG2835" s="255"/>
      <c r="AH2835" s="29">
        <v>2726</v>
      </c>
      <c r="AI2835" s="29" t="s">
        <v>155</v>
      </c>
      <c r="AJ2835" s="29" t="str">
        <f t="shared" si="756"/>
        <v>2726.</v>
      </c>
    </row>
    <row r="2836" spans="1:38" ht="22.5" customHeight="1" x14ac:dyDescent="0.25">
      <c r="A2836" s="143" t="str">
        <f t="shared" si="757"/>
        <v>2727.</v>
      </c>
      <c r="B2836" s="76" t="s">
        <v>2215</v>
      </c>
      <c r="C2836" s="52">
        <v>1959</v>
      </c>
      <c r="D2836" s="220" t="s">
        <v>3015</v>
      </c>
      <c r="E2836" s="143" t="s">
        <v>3017</v>
      </c>
      <c r="F2836" s="52">
        <v>2</v>
      </c>
      <c r="G2836" s="52">
        <v>1</v>
      </c>
      <c r="H2836" s="145">
        <v>348.8</v>
      </c>
      <c r="I2836" s="145">
        <v>331.1</v>
      </c>
      <c r="J2836" s="145">
        <v>331.1</v>
      </c>
      <c r="K2836" s="3">
        <v>20</v>
      </c>
      <c r="L2836" s="10">
        <f t="shared" si="754"/>
        <v>408204</v>
      </c>
      <c r="M2836" s="145"/>
      <c r="N2836" s="1"/>
      <c r="O2836" s="145"/>
      <c r="P2836" s="145">
        <f t="shared" si="755"/>
        <v>408204</v>
      </c>
      <c r="Q2836" s="145">
        <v>408204</v>
      </c>
      <c r="R2836" s="3"/>
      <c r="S2836" s="145"/>
      <c r="T2836" s="145"/>
      <c r="U2836" s="145"/>
      <c r="V2836" s="145"/>
      <c r="W2836" s="145"/>
      <c r="X2836" s="145"/>
      <c r="Y2836" s="145"/>
      <c r="Z2836" s="145"/>
      <c r="AA2836" s="145"/>
      <c r="AB2836" s="145"/>
      <c r="AC2836" s="145"/>
      <c r="AD2836" s="145"/>
      <c r="AE2836" s="18"/>
      <c r="AF2836" s="35">
        <v>2025</v>
      </c>
      <c r="AG2836" s="256"/>
      <c r="AH2836" s="29">
        <v>2727</v>
      </c>
      <c r="AI2836" s="29" t="s">
        <v>155</v>
      </c>
      <c r="AJ2836" s="29" t="str">
        <f t="shared" si="756"/>
        <v>2727.</v>
      </c>
      <c r="AL2836" s="29"/>
    </row>
    <row r="2837" spans="1:38" ht="23.25" customHeight="1" x14ac:dyDescent="0.25">
      <c r="A2837" s="143" t="str">
        <f t="shared" si="757"/>
        <v>2728.</v>
      </c>
      <c r="B2837" s="86" t="s">
        <v>2216</v>
      </c>
      <c r="C2837" s="52">
        <v>1959</v>
      </c>
      <c r="D2837" s="220" t="s">
        <v>3015</v>
      </c>
      <c r="E2837" s="143" t="s">
        <v>3017</v>
      </c>
      <c r="F2837" s="52">
        <v>2</v>
      </c>
      <c r="G2837" s="52">
        <v>1</v>
      </c>
      <c r="H2837" s="145">
        <v>310.7</v>
      </c>
      <c r="I2837" s="145">
        <v>276.7</v>
      </c>
      <c r="J2837" s="145">
        <v>276.7</v>
      </c>
      <c r="K2837" s="3">
        <v>17</v>
      </c>
      <c r="L2837" s="10">
        <f t="shared" ref="L2837:L2893" si="758">Q2837+S2837+U2837+W2837+Y2837+AA2837+AD2837+AE2837</f>
        <v>657882</v>
      </c>
      <c r="M2837" s="145"/>
      <c r="N2837" s="1"/>
      <c r="O2837" s="145"/>
      <c r="P2837" s="145">
        <f t="shared" ref="P2837:P2893" si="759">L2837</f>
        <v>657882</v>
      </c>
      <c r="Q2837" s="145">
        <v>657882</v>
      </c>
      <c r="R2837" s="3"/>
      <c r="S2837" s="145"/>
      <c r="T2837" s="145"/>
      <c r="U2837" s="145"/>
      <c r="V2837" s="145"/>
      <c r="W2837" s="145"/>
      <c r="X2837" s="145"/>
      <c r="Y2837" s="145"/>
      <c r="Z2837" s="145"/>
      <c r="AA2837" s="145"/>
      <c r="AB2837" s="43"/>
      <c r="AC2837" s="43"/>
      <c r="AD2837" s="145"/>
      <c r="AE2837" s="18"/>
      <c r="AF2837" s="35">
        <v>2025</v>
      </c>
      <c r="AG2837" s="255"/>
      <c r="AH2837" s="29">
        <v>2728</v>
      </c>
      <c r="AI2837" s="29" t="s">
        <v>155</v>
      </c>
      <c r="AJ2837" s="29" t="str">
        <f t="shared" si="756"/>
        <v>2728.</v>
      </c>
    </row>
    <row r="2838" spans="1:38" ht="22.5" customHeight="1" x14ac:dyDescent="0.25">
      <c r="A2838" s="143" t="str">
        <f t="shared" si="757"/>
        <v>2729.</v>
      </c>
      <c r="B2838" s="76" t="s">
        <v>2219</v>
      </c>
      <c r="C2838" s="52">
        <v>1959</v>
      </c>
      <c r="D2838" s="220" t="s">
        <v>3015</v>
      </c>
      <c r="E2838" s="143" t="s">
        <v>3017</v>
      </c>
      <c r="F2838" s="52">
        <v>2</v>
      </c>
      <c r="G2838" s="52">
        <v>2</v>
      </c>
      <c r="H2838" s="145">
        <v>599</v>
      </c>
      <c r="I2838" s="145">
        <v>544.1</v>
      </c>
      <c r="J2838" s="145">
        <v>515.5</v>
      </c>
      <c r="K2838" s="3">
        <v>23</v>
      </c>
      <c r="L2838" s="10">
        <f t="shared" si="758"/>
        <v>3549314</v>
      </c>
      <c r="M2838" s="145"/>
      <c r="N2838" s="1"/>
      <c r="O2838" s="145"/>
      <c r="P2838" s="145">
        <f t="shared" si="759"/>
        <v>3549314</v>
      </c>
      <c r="Q2838" s="145">
        <v>3549314</v>
      </c>
      <c r="R2838" s="3"/>
      <c r="S2838" s="145"/>
      <c r="T2838" s="145"/>
      <c r="U2838" s="145"/>
      <c r="V2838" s="145"/>
      <c r="W2838" s="145"/>
      <c r="X2838" s="145"/>
      <c r="Y2838" s="145"/>
      <c r="Z2838" s="145"/>
      <c r="AA2838" s="145"/>
      <c r="AB2838" s="145"/>
      <c r="AC2838" s="145"/>
      <c r="AD2838" s="145"/>
      <c r="AE2838" s="18"/>
      <c r="AF2838" s="35">
        <v>2025</v>
      </c>
      <c r="AG2838" s="256"/>
      <c r="AH2838" s="29">
        <v>2729</v>
      </c>
      <c r="AI2838" s="29" t="s">
        <v>155</v>
      </c>
      <c r="AJ2838" s="29" t="str">
        <f t="shared" si="756"/>
        <v>2729.</v>
      </c>
      <c r="AL2838" s="29"/>
    </row>
    <row r="2839" spans="1:38" ht="22.5" customHeight="1" x14ac:dyDescent="0.25">
      <c r="A2839" s="143" t="str">
        <f t="shared" si="757"/>
        <v>2730.</v>
      </c>
      <c r="B2839" s="247" t="s">
        <v>2218</v>
      </c>
      <c r="C2839" s="52">
        <v>1959</v>
      </c>
      <c r="D2839" s="220" t="s">
        <v>3015</v>
      </c>
      <c r="E2839" s="143" t="s">
        <v>3017</v>
      </c>
      <c r="F2839" s="52">
        <v>2</v>
      </c>
      <c r="G2839" s="52">
        <v>1</v>
      </c>
      <c r="H2839" s="10">
        <v>262.89999999999998</v>
      </c>
      <c r="I2839" s="10">
        <v>190.7</v>
      </c>
      <c r="J2839" s="10">
        <v>190.7</v>
      </c>
      <c r="K2839" s="63">
        <v>20</v>
      </c>
      <c r="L2839" s="10">
        <f t="shared" si="758"/>
        <v>423927.79</v>
      </c>
      <c r="M2839" s="145"/>
      <c r="N2839" s="1"/>
      <c r="O2839" s="145"/>
      <c r="P2839" s="145">
        <f t="shared" si="759"/>
        <v>423927.79</v>
      </c>
      <c r="Q2839" s="145">
        <v>423927.79</v>
      </c>
      <c r="R2839" s="3"/>
      <c r="S2839" s="145"/>
      <c r="T2839" s="145"/>
      <c r="U2839" s="145"/>
      <c r="V2839" s="145"/>
      <c r="W2839" s="145"/>
      <c r="X2839" s="145"/>
      <c r="Y2839" s="145"/>
      <c r="Z2839" s="145"/>
      <c r="AA2839" s="145"/>
      <c r="AB2839" s="145"/>
      <c r="AC2839" s="145"/>
      <c r="AD2839" s="145"/>
      <c r="AE2839" s="18"/>
      <c r="AF2839" s="35">
        <v>2025</v>
      </c>
      <c r="AG2839" s="255"/>
      <c r="AH2839" s="29">
        <v>2730</v>
      </c>
      <c r="AI2839" s="29" t="s">
        <v>155</v>
      </c>
      <c r="AJ2839" s="29" t="str">
        <f t="shared" si="756"/>
        <v>2730.</v>
      </c>
      <c r="AL2839" s="29"/>
    </row>
    <row r="2840" spans="1:38" ht="22.5" customHeight="1" x14ac:dyDescent="0.25">
      <c r="A2840" s="143" t="str">
        <f t="shared" si="757"/>
        <v>2731.</v>
      </c>
      <c r="B2840" s="247" t="s">
        <v>2220</v>
      </c>
      <c r="C2840" s="52">
        <v>1959</v>
      </c>
      <c r="D2840" s="220" t="s">
        <v>3015</v>
      </c>
      <c r="E2840" s="143" t="s">
        <v>3017</v>
      </c>
      <c r="F2840" s="52">
        <v>2</v>
      </c>
      <c r="G2840" s="52">
        <v>1</v>
      </c>
      <c r="H2840" s="145">
        <v>456.1</v>
      </c>
      <c r="I2840" s="145">
        <v>456.1</v>
      </c>
      <c r="J2840" s="145">
        <v>456.1</v>
      </c>
      <c r="K2840" s="3">
        <v>29</v>
      </c>
      <c r="L2840" s="10">
        <f t="shared" si="758"/>
        <v>154836</v>
      </c>
      <c r="M2840" s="145"/>
      <c r="N2840" s="1"/>
      <c r="O2840" s="145"/>
      <c r="P2840" s="145">
        <f t="shared" si="759"/>
        <v>154836</v>
      </c>
      <c r="Q2840" s="145">
        <v>154836</v>
      </c>
      <c r="R2840" s="3"/>
      <c r="S2840" s="145"/>
      <c r="T2840" s="145"/>
      <c r="U2840" s="145"/>
      <c r="V2840" s="145"/>
      <c r="W2840" s="145"/>
      <c r="X2840" s="145"/>
      <c r="Y2840" s="145"/>
      <c r="Z2840" s="145"/>
      <c r="AA2840" s="145"/>
      <c r="AB2840" s="145"/>
      <c r="AC2840" s="145"/>
      <c r="AD2840" s="145"/>
      <c r="AE2840" s="18"/>
      <c r="AF2840" s="35">
        <v>2025</v>
      </c>
      <c r="AG2840" s="255"/>
      <c r="AH2840" s="29">
        <v>2731</v>
      </c>
      <c r="AI2840" s="29" t="s">
        <v>155</v>
      </c>
      <c r="AJ2840" s="29" t="str">
        <f t="shared" si="756"/>
        <v>2731.</v>
      </c>
      <c r="AL2840" s="29"/>
    </row>
    <row r="2841" spans="1:38" ht="22.5" customHeight="1" x14ac:dyDescent="0.25">
      <c r="A2841" s="143" t="str">
        <f t="shared" si="757"/>
        <v>2732.</v>
      </c>
      <c r="B2841" s="73" t="s">
        <v>2221</v>
      </c>
      <c r="C2841" s="52">
        <v>1960</v>
      </c>
      <c r="D2841" s="220" t="s">
        <v>3015</v>
      </c>
      <c r="E2841" s="143" t="s">
        <v>3017</v>
      </c>
      <c r="F2841" s="52">
        <v>4</v>
      </c>
      <c r="G2841" s="52">
        <v>2</v>
      </c>
      <c r="H2841" s="10">
        <v>1356</v>
      </c>
      <c r="I2841" s="145">
        <v>1262.5</v>
      </c>
      <c r="J2841" s="10">
        <v>1262.5</v>
      </c>
      <c r="K2841" s="63">
        <v>51</v>
      </c>
      <c r="L2841" s="10">
        <f t="shared" si="758"/>
        <v>4288110</v>
      </c>
      <c r="M2841" s="145"/>
      <c r="N2841" s="1"/>
      <c r="O2841" s="145"/>
      <c r="P2841" s="145">
        <f t="shared" si="759"/>
        <v>4288110</v>
      </c>
      <c r="Q2841" s="145"/>
      <c r="R2841" s="3"/>
      <c r="S2841" s="145"/>
      <c r="T2841" s="145">
        <v>570</v>
      </c>
      <c r="U2841" s="145">
        <f>T2841*7523</f>
        <v>4288110</v>
      </c>
      <c r="V2841" s="145"/>
      <c r="W2841" s="145"/>
      <c r="X2841" s="145"/>
      <c r="Y2841" s="145"/>
      <c r="Z2841" s="145"/>
      <c r="AA2841" s="145"/>
      <c r="AB2841" s="145"/>
      <c r="AC2841" s="145"/>
      <c r="AD2841" s="145"/>
      <c r="AE2841" s="18"/>
      <c r="AF2841" s="35">
        <v>2025</v>
      </c>
      <c r="AG2841" s="259"/>
      <c r="AH2841" s="29">
        <v>2732</v>
      </c>
      <c r="AI2841" s="29" t="s">
        <v>155</v>
      </c>
      <c r="AJ2841" s="29" t="str">
        <f t="shared" si="756"/>
        <v>2732.</v>
      </c>
      <c r="AL2841" s="29"/>
    </row>
    <row r="2842" spans="1:38" ht="22.5" customHeight="1" x14ac:dyDescent="0.25">
      <c r="A2842" s="143" t="str">
        <f t="shared" si="757"/>
        <v>2733.</v>
      </c>
      <c r="B2842" s="76" t="s">
        <v>2222</v>
      </c>
      <c r="C2842" s="52">
        <v>1960</v>
      </c>
      <c r="D2842" s="220" t="s">
        <v>3015</v>
      </c>
      <c r="E2842" s="143" t="s">
        <v>3017</v>
      </c>
      <c r="F2842" s="52">
        <v>2</v>
      </c>
      <c r="G2842" s="52">
        <v>1</v>
      </c>
      <c r="H2842" s="145">
        <v>300.7</v>
      </c>
      <c r="I2842" s="145">
        <v>277.10000000000002</v>
      </c>
      <c r="J2842" s="145">
        <v>277.10000000000002</v>
      </c>
      <c r="K2842" s="3">
        <v>14</v>
      </c>
      <c r="L2842" s="145">
        <f t="shared" si="758"/>
        <v>852810</v>
      </c>
      <c r="M2842" s="145"/>
      <c r="N2842" s="1"/>
      <c r="O2842" s="145"/>
      <c r="P2842" s="145">
        <f t="shared" si="759"/>
        <v>852810</v>
      </c>
      <c r="Q2842" s="145">
        <v>852810</v>
      </c>
      <c r="R2842" s="3"/>
      <c r="S2842" s="145"/>
      <c r="T2842" s="145"/>
      <c r="U2842" s="145"/>
      <c r="V2842" s="145"/>
      <c r="W2842" s="145"/>
      <c r="X2842" s="145"/>
      <c r="Y2842" s="145"/>
      <c r="Z2842" s="145"/>
      <c r="AA2842" s="145"/>
      <c r="AB2842" s="145"/>
      <c r="AC2842" s="145"/>
      <c r="AD2842" s="145"/>
      <c r="AE2842" s="145"/>
      <c r="AF2842" s="35">
        <v>2025</v>
      </c>
      <c r="AG2842" s="256"/>
      <c r="AH2842" s="29">
        <v>2733</v>
      </c>
      <c r="AI2842" s="29" t="s">
        <v>155</v>
      </c>
      <c r="AJ2842" s="29" t="str">
        <f t="shared" si="756"/>
        <v>2733.</v>
      </c>
      <c r="AL2842" s="29"/>
    </row>
    <row r="2843" spans="1:38" ht="22.5" customHeight="1" x14ac:dyDescent="0.25">
      <c r="A2843" s="143" t="str">
        <f t="shared" si="757"/>
        <v>2734.</v>
      </c>
      <c r="B2843" s="73" t="s">
        <v>2223</v>
      </c>
      <c r="C2843" s="52">
        <v>1960</v>
      </c>
      <c r="D2843" s="220" t="s">
        <v>3015</v>
      </c>
      <c r="E2843" s="143" t="s">
        <v>3017</v>
      </c>
      <c r="F2843" s="52">
        <v>4</v>
      </c>
      <c r="G2843" s="52">
        <v>3</v>
      </c>
      <c r="H2843" s="10">
        <v>2808.6</v>
      </c>
      <c r="I2843" s="145">
        <v>1824.4</v>
      </c>
      <c r="J2843" s="10">
        <v>1824.4</v>
      </c>
      <c r="K2843" s="63">
        <v>89</v>
      </c>
      <c r="L2843" s="10">
        <f t="shared" si="758"/>
        <v>3541500</v>
      </c>
      <c r="M2843" s="145"/>
      <c r="N2843" s="1"/>
      <c r="O2843" s="145"/>
      <c r="P2843" s="145">
        <f t="shared" si="759"/>
        <v>3541500</v>
      </c>
      <c r="Q2843" s="145"/>
      <c r="R2843" s="3"/>
      <c r="S2843" s="145"/>
      <c r="T2843" s="145"/>
      <c r="U2843" s="145"/>
      <c r="V2843" s="145"/>
      <c r="W2843" s="145"/>
      <c r="X2843" s="145">
        <v>1125</v>
      </c>
      <c r="Y2843" s="145">
        <f>X2843*3148</f>
        <v>3541500</v>
      </c>
      <c r="Z2843" s="145"/>
      <c r="AA2843" s="145"/>
      <c r="AB2843" s="145"/>
      <c r="AC2843" s="145"/>
      <c r="AD2843" s="145"/>
      <c r="AE2843" s="145"/>
      <c r="AF2843" s="35">
        <v>2025</v>
      </c>
      <c r="AG2843" s="256"/>
      <c r="AH2843" s="29">
        <v>2734</v>
      </c>
      <c r="AI2843" s="29" t="s">
        <v>155</v>
      </c>
      <c r="AJ2843" s="29" t="str">
        <f t="shared" si="756"/>
        <v>2734.</v>
      </c>
      <c r="AL2843" s="29"/>
    </row>
    <row r="2844" spans="1:38" ht="22.5" customHeight="1" x14ac:dyDescent="0.25">
      <c r="A2844" s="143" t="str">
        <f t="shared" si="757"/>
        <v>2735.</v>
      </c>
      <c r="B2844" s="73" t="s">
        <v>2225</v>
      </c>
      <c r="C2844" s="52">
        <v>1960</v>
      </c>
      <c r="D2844" s="220" t="s">
        <v>3015</v>
      </c>
      <c r="E2844" s="143" t="s">
        <v>3017</v>
      </c>
      <c r="F2844" s="52">
        <v>3</v>
      </c>
      <c r="G2844" s="52">
        <v>4</v>
      </c>
      <c r="H2844" s="145">
        <v>2751.7</v>
      </c>
      <c r="I2844" s="145">
        <v>2666.7</v>
      </c>
      <c r="J2844" s="145">
        <v>1990.4</v>
      </c>
      <c r="K2844" s="3">
        <v>77</v>
      </c>
      <c r="L2844" s="10">
        <f t="shared" si="758"/>
        <v>1629060</v>
      </c>
      <c r="M2844" s="145"/>
      <c r="N2844" s="1"/>
      <c r="O2844" s="145"/>
      <c r="P2844" s="145">
        <f t="shared" si="759"/>
        <v>1629060</v>
      </c>
      <c r="Q2844" s="145">
        <v>1629060</v>
      </c>
      <c r="R2844" s="3"/>
      <c r="S2844" s="145"/>
      <c r="T2844" s="145"/>
      <c r="U2844" s="145"/>
      <c r="V2844" s="145"/>
      <c r="W2844" s="145"/>
      <c r="X2844" s="145"/>
      <c r="Y2844" s="145"/>
      <c r="Z2844" s="145"/>
      <c r="AA2844" s="145"/>
      <c r="AB2844" s="145"/>
      <c r="AC2844" s="145"/>
      <c r="AD2844" s="145"/>
      <c r="AE2844" s="18"/>
      <c r="AF2844" s="35">
        <v>2025</v>
      </c>
      <c r="AG2844" s="255"/>
      <c r="AH2844" s="29">
        <v>2735</v>
      </c>
      <c r="AI2844" s="29" t="s">
        <v>155</v>
      </c>
      <c r="AJ2844" s="29" t="str">
        <f t="shared" si="756"/>
        <v>2735.</v>
      </c>
      <c r="AL2844" s="29"/>
    </row>
    <row r="2845" spans="1:38" ht="22.5" customHeight="1" x14ac:dyDescent="0.25">
      <c r="A2845" s="143" t="str">
        <f t="shared" si="757"/>
        <v>2736.</v>
      </c>
      <c r="B2845" s="76" t="s">
        <v>2226</v>
      </c>
      <c r="C2845" s="52">
        <v>1960</v>
      </c>
      <c r="D2845" s="220" t="s">
        <v>3015</v>
      </c>
      <c r="E2845" s="143" t="s">
        <v>3017</v>
      </c>
      <c r="F2845" s="52">
        <v>2</v>
      </c>
      <c r="G2845" s="52">
        <v>2</v>
      </c>
      <c r="H2845" s="145">
        <v>622.1</v>
      </c>
      <c r="I2845" s="145">
        <v>564.9</v>
      </c>
      <c r="J2845" s="145">
        <v>564.9</v>
      </c>
      <c r="K2845" s="3">
        <v>31</v>
      </c>
      <c r="L2845" s="10">
        <f t="shared" si="758"/>
        <v>1721864</v>
      </c>
      <c r="M2845" s="145"/>
      <c r="N2845" s="1"/>
      <c r="O2845" s="145"/>
      <c r="P2845" s="145">
        <f t="shared" si="759"/>
        <v>1721864</v>
      </c>
      <c r="Q2845" s="145">
        <v>1721864</v>
      </c>
      <c r="R2845" s="3"/>
      <c r="S2845" s="145"/>
      <c r="T2845" s="145"/>
      <c r="U2845" s="145"/>
      <c r="V2845" s="145"/>
      <c r="W2845" s="145"/>
      <c r="X2845" s="145"/>
      <c r="Y2845" s="145"/>
      <c r="Z2845" s="145"/>
      <c r="AA2845" s="145"/>
      <c r="AB2845" s="145"/>
      <c r="AC2845" s="145"/>
      <c r="AD2845" s="145"/>
      <c r="AE2845" s="18"/>
      <c r="AF2845" s="35">
        <v>2025</v>
      </c>
      <c r="AG2845" s="256"/>
      <c r="AH2845" s="29">
        <v>2736</v>
      </c>
      <c r="AI2845" s="29" t="s">
        <v>155</v>
      </c>
      <c r="AJ2845" s="29" t="str">
        <f t="shared" si="756"/>
        <v>2736.</v>
      </c>
      <c r="AL2845" s="29"/>
    </row>
    <row r="2846" spans="1:38" ht="22.5" customHeight="1" x14ac:dyDescent="0.25">
      <c r="A2846" s="143" t="str">
        <f t="shared" si="757"/>
        <v>2737.</v>
      </c>
      <c r="B2846" s="76" t="s">
        <v>2227</v>
      </c>
      <c r="C2846" s="52">
        <v>1960</v>
      </c>
      <c r="D2846" s="220" t="s">
        <v>3015</v>
      </c>
      <c r="E2846" s="143" t="s">
        <v>3017</v>
      </c>
      <c r="F2846" s="52">
        <v>2</v>
      </c>
      <c r="G2846" s="52">
        <v>1</v>
      </c>
      <c r="H2846" s="145">
        <v>300.89999999999998</v>
      </c>
      <c r="I2846" s="145">
        <v>277.60000000000002</v>
      </c>
      <c r="J2846" s="145">
        <v>277.60000000000002</v>
      </c>
      <c r="K2846" s="3">
        <v>11</v>
      </c>
      <c r="L2846" s="10">
        <f t="shared" si="758"/>
        <v>1137080</v>
      </c>
      <c r="M2846" s="145"/>
      <c r="N2846" s="1"/>
      <c r="O2846" s="145"/>
      <c r="P2846" s="145">
        <f t="shared" si="759"/>
        <v>1137080</v>
      </c>
      <c r="Q2846" s="145">
        <v>1137080</v>
      </c>
      <c r="R2846" s="3"/>
      <c r="S2846" s="145"/>
      <c r="T2846" s="145"/>
      <c r="U2846" s="145"/>
      <c r="V2846" s="145"/>
      <c r="W2846" s="145"/>
      <c r="X2846" s="145"/>
      <c r="Y2846" s="145"/>
      <c r="Z2846" s="145"/>
      <c r="AA2846" s="145"/>
      <c r="AB2846" s="145"/>
      <c r="AC2846" s="145"/>
      <c r="AD2846" s="145"/>
      <c r="AE2846" s="18"/>
      <c r="AF2846" s="35">
        <v>2025</v>
      </c>
      <c r="AG2846" s="256"/>
      <c r="AH2846" s="29">
        <v>2737</v>
      </c>
      <c r="AI2846" s="29" t="s">
        <v>155</v>
      </c>
      <c r="AJ2846" s="29" t="str">
        <f t="shared" si="756"/>
        <v>2737.</v>
      </c>
      <c r="AL2846" s="29"/>
    </row>
    <row r="2847" spans="1:38" ht="22.5" customHeight="1" x14ac:dyDescent="0.25">
      <c r="A2847" s="143" t="str">
        <f t="shared" si="757"/>
        <v>2738.</v>
      </c>
      <c r="B2847" s="76" t="s">
        <v>2228</v>
      </c>
      <c r="C2847" s="52">
        <v>1960</v>
      </c>
      <c r="D2847" s="220" t="s">
        <v>3015</v>
      </c>
      <c r="E2847" s="143" t="s">
        <v>3017</v>
      </c>
      <c r="F2847" s="52">
        <v>2</v>
      </c>
      <c r="G2847" s="52">
        <v>1</v>
      </c>
      <c r="H2847" s="145">
        <v>280.39999999999998</v>
      </c>
      <c r="I2847" s="145">
        <v>280.39999999999998</v>
      </c>
      <c r="J2847" s="145">
        <v>280.39999999999998</v>
      </c>
      <c r="K2847" s="3">
        <v>34</v>
      </c>
      <c r="L2847" s="10">
        <f t="shared" si="758"/>
        <v>449593.31</v>
      </c>
      <c r="M2847" s="145"/>
      <c r="N2847" s="1"/>
      <c r="O2847" s="145"/>
      <c r="P2847" s="145">
        <f t="shared" si="759"/>
        <v>449593.31</v>
      </c>
      <c r="Q2847" s="145">
        <v>449593.31</v>
      </c>
      <c r="R2847" s="3"/>
      <c r="S2847" s="145"/>
      <c r="T2847" s="145"/>
      <c r="U2847" s="145"/>
      <c r="V2847" s="145"/>
      <c r="W2847" s="145"/>
      <c r="X2847" s="145"/>
      <c r="Y2847" s="145"/>
      <c r="Z2847" s="145"/>
      <c r="AA2847" s="145"/>
      <c r="AB2847" s="145"/>
      <c r="AC2847" s="145"/>
      <c r="AD2847" s="145"/>
      <c r="AE2847" s="18"/>
      <c r="AF2847" s="35">
        <v>2025</v>
      </c>
      <c r="AG2847" s="256"/>
      <c r="AH2847" s="29">
        <v>2738</v>
      </c>
      <c r="AI2847" s="29" t="s">
        <v>155</v>
      </c>
      <c r="AJ2847" s="29" t="str">
        <f t="shared" si="756"/>
        <v>2738.</v>
      </c>
      <c r="AL2847" s="29"/>
    </row>
    <row r="2848" spans="1:38" ht="22.5" customHeight="1" x14ac:dyDescent="0.25">
      <c r="A2848" s="143" t="str">
        <f t="shared" si="757"/>
        <v>2739.</v>
      </c>
      <c r="B2848" s="76" t="s">
        <v>2229</v>
      </c>
      <c r="C2848" s="52">
        <v>1960</v>
      </c>
      <c r="D2848" s="220" t="s">
        <v>3015</v>
      </c>
      <c r="E2848" s="143" t="s">
        <v>3017</v>
      </c>
      <c r="F2848" s="52">
        <v>3</v>
      </c>
      <c r="G2848" s="52">
        <v>2</v>
      </c>
      <c r="H2848" s="145">
        <v>1261.73</v>
      </c>
      <c r="I2848" s="145">
        <v>1199.0999999999999</v>
      </c>
      <c r="J2848" s="145">
        <v>786.2</v>
      </c>
      <c r="K2848" s="3">
        <v>47</v>
      </c>
      <c r="L2848" s="10">
        <f t="shared" si="758"/>
        <v>4946980</v>
      </c>
      <c r="M2848" s="145"/>
      <c r="N2848" s="1"/>
      <c r="O2848" s="145"/>
      <c r="P2848" s="145">
        <f t="shared" si="759"/>
        <v>4946980</v>
      </c>
      <c r="Q2848" s="145">
        <f>4061000+885980</f>
        <v>4946980</v>
      </c>
      <c r="R2848" s="3"/>
      <c r="S2848" s="145"/>
      <c r="T2848" s="145"/>
      <c r="U2848" s="145"/>
      <c r="V2848" s="145"/>
      <c r="W2848" s="145"/>
      <c r="X2848" s="145"/>
      <c r="Y2848" s="145"/>
      <c r="Z2848" s="145"/>
      <c r="AA2848" s="145"/>
      <c r="AB2848" s="145"/>
      <c r="AC2848" s="145"/>
      <c r="AD2848" s="145"/>
      <c r="AE2848" s="18"/>
      <c r="AF2848" s="35">
        <v>2025</v>
      </c>
      <c r="AG2848" s="256"/>
      <c r="AH2848" s="29">
        <v>2739</v>
      </c>
      <c r="AI2848" s="29" t="s">
        <v>155</v>
      </c>
      <c r="AJ2848" s="29" t="str">
        <f t="shared" si="756"/>
        <v>2739.</v>
      </c>
      <c r="AL2848" s="29"/>
    </row>
    <row r="2849" spans="1:38" ht="22.5" customHeight="1" x14ac:dyDescent="0.25">
      <c r="A2849" s="143" t="str">
        <f t="shared" si="757"/>
        <v>2740.</v>
      </c>
      <c r="B2849" s="73" t="s">
        <v>2230</v>
      </c>
      <c r="C2849" s="52">
        <v>1960</v>
      </c>
      <c r="D2849" s="220" t="s">
        <v>3015</v>
      </c>
      <c r="E2849" s="143" t="s">
        <v>3017</v>
      </c>
      <c r="F2849" s="52">
        <v>2</v>
      </c>
      <c r="G2849" s="52">
        <v>2</v>
      </c>
      <c r="H2849" s="145">
        <v>555.20000000000005</v>
      </c>
      <c r="I2849" s="145">
        <v>356</v>
      </c>
      <c r="J2849" s="145">
        <v>356</v>
      </c>
      <c r="K2849" s="3">
        <v>38</v>
      </c>
      <c r="L2849" s="10">
        <f t="shared" si="758"/>
        <v>271479.12</v>
      </c>
      <c r="M2849" s="145"/>
      <c r="N2849" s="1"/>
      <c r="O2849" s="145"/>
      <c r="P2849" s="145">
        <f t="shared" si="759"/>
        <v>271479.12</v>
      </c>
      <c r="Q2849" s="145">
        <v>271479.12</v>
      </c>
      <c r="R2849" s="3"/>
      <c r="S2849" s="145"/>
      <c r="T2849" s="145"/>
      <c r="U2849" s="145"/>
      <c r="V2849" s="145"/>
      <c r="W2849" s="145"/>
      <c r="X2849" s="145"/>
      <c r="Y2849" s="145"/>
      <c r="Z2849" s="145"/>
      <c r="AA2849" s="145"/>
      <c r="AB2849" s="145"/>
      <c r="AC2849" s="145"/>
      <c r="AD2849" s="145"/>
      <c r="AE2849" s="18"/>
      <c r="AF2849" s="35">
        <v>2025</v>
      </c>
      <c r="AG2849" s="255"/>
      <c r="AH2849" s="29">
        <v>2740</v>
      </c>
      <c r="AI2849" s="29" t="s">
        <v>155</v>
      </c>
      <c r="AJ2849" s="29" t="str">
        <f t="shared" si="756"/>
        <v>2740.</v>
      </c>
      <c r="AL2849" s="29"/>
    </row>
    <row r="2850" spans="1:38" ht="22.5" customHeight="1" x14ac:dyDescent="0.25">
      <c r="A2850" s="143" t="str">
        <f t="shared" si="757"/>
        <v>2741.</v>
      </c>
      <c r="B2850" s="76" t="s">
        <v>2231</v>
      </c>
      <c r="C2850" s="52">
        <v>1961</v>
      </c>
      <c r="D2850" s="220" t="s">
        <v>3015</v>
      </c>
      <c r="E2850" s="143" t="s">
        <v>3017</v>
      </c>
      <c r="F2850" s="52">
        <v>4</v>
      </c>
      <c r="G2850" s="52">
        <v>2</v>
      </c>
      <c r="H2850" s="145">
        <v>1394.3</v>
      </c>
      <c r="I2850" s="145">
        <v>1257.5999999999999</v>
      </c>
      <c r="J2850" s="145">
        <v>1257.5999999999999</v>
      </c>
      <c r="K2850" s="3">
        <v>68</v>
      </c>
      <c r="L2850" s="10">
        <f t="shared" si="758"/>
        <v>3005140</v>
      </c>
      <c r="M2850" s="145"/>
      <c r="N2850" s="1"/>
      <c r="O2850" s="145"/>
      <c r="P2850" s="145">
        <f t="shared" si="759"/>
        <v>3005140</v>
      </c>
      <c r="Q2850" s="145">
        <v>3005140</v>
      </c>
      <c r="R2850" s="3"/>
      <c r="S2850" s="145"/>
      <c r="T2850" s="145"/>
      <c r="U2850" s="145"/>
      <c r="V2850" s="145"/>
      <c r="W2850" s="145"/>
      <c r="X2850" s="145"/>
      <c r="Y2850" s="145"/>
      <c r="Z2850" s="145"/>
      <c r="AA2850" s="145"/>
      <c r="AB2850" s="145"/>
      <c r="AC2850" s="145"/>
      <c r="AD2850" s="145"/>
      <c r="AE2850" s="18"/>
      <c r="AF2850" s="35">
        <v>2025</v>
      </c>
      <c r="AG2850" s="256"/>
      <c r="AH2850" s="29">
        <v>2741</v>
      </c>
      <c r="AI2850" s="29" t="s">
        <v>155</v>
      </c>
      <c r="AJ2850" s="29" t="str">
        <f t="shared" si="756"/>
        <v>2741.</v>
      </c>
      <c r="AL2850" s="29"/>
    </row>
    <row r="2851" spans="1:38" ht="22.5" customHeight="1" x14ac:dyDescent="0.25">
      <c r="A2851" s="143" t="str">
        <f t="shared" si="757"/>
        <v>2742.</v>
      </c>
      <c r="B2851" s="76" t="s">
        <v>2232</v>
      </c>
      <c r="C2851" s="52">
        <v>1961</v>
      </c>
      <c r="D2851" s="220" t="s">
        <v>3015</v>
      </c>
      <c r="E2851" s="143" t="s">
        <v>3017</v>
      </c>
      <c r="F2851" s="52">
        <v>4</v>
      </c>
      <c r="G2851" s="52">
        <v>5</v>
      </c>
      <c r="H2851" s="145">
        <v>3211.4</v>
      </c>
      <c r="I2851" s="145">
        <v>2446.1999999999998</v>
      </c>
      <c r="J2851" s="145">
        <v>1581.2</v>
      </c>
      <c r="K2851" s="3">
        <v>98</v>
      </c>
      <c r="L2851" s="10">
        <f t="shared" si="758"/>
        <v>2762388.27</v>
      </c>
      <c r="M2851" s="145"/>
      <c r="N2851" s="1"/>
      <c r="O2851" s="145"/>
      <c r="P2851" s="145">
        <f t="shared" si="759"/>
        <v>2762388.27</v>
      </c>
      <c r="Q2851" s="145">
        <f>1192069.71+1570318.56</f>
        <v>2762388.27</v>
      </c>
      <c r="R2851" s="3"/>
      <c r="S2851" s="145"/>
      <c r="T2851" s="145"/>
      <c r="U2851" s="145"/>
      <c r="V2851" s="145"/>
      <c r="W2851" s="145"/>
      <c r="X2851" s="145"/>
      <c r="Y2851" s="145"/>
      <c r="Z2851" s="145"/>
      <c r="AA2851" s="145"/>
      <c r="AB2851" s="145"/>
      <c r="AC2851" s="145"/>
      <c r="AD2851" s="145"/>
      <c r="AE2851" s="18"/>
      <c r="AF2851" s="35">
        <v>2025</v>
      </c>
      <c r="AG2851" s="256"/>
      <c r="AH2851" s="29">
        <v>2742</v>
      </c>
      <c r="AI2851" s="29" t="s">
        <v>155</v>
      </c>
      <c r="AJ2851" s="29" t="str">
        <f t="shared" si="756"/>
        <v>2742.</v>
      </c>
      <c r="AL2851" s="29"/>
    </row>
    <row r="2852" spans="1:38" ht="22.5" customHeight="1" x14ac:dyDescent="0.25">
      <c r="A2852" s="143" t="str">
        <f t="shared" si="757"/>
        <v>2743.</v>
      </c>
      <c r="B2852" s="247" t="s">
        <v>2233</v>
      </c>
      <c r="C2852" s="52">
        <v>1961</v>
      </c>
      <c r="D2852" s="220" t="s">
        <v>3015</v>
      </c>
      <c r="E2852" s="143" t="s">
        <v>3017</v>
      </c>
      <c r="F2852" s="52">
        <v>4</v>
      </c>
      <c r="G2852" s="52">
        <v>4</v>
      </c>
      <c r="H2852" s="10">
        <v>2728.7</v>
      </c>
      <c r="I2852" s="145">
        <v>2602.1999999999998</v>
      </c>
      <c r="J2852" s="10">
        <v>2459.4</v>
      </c>
      <c r="K2852" s="63">
        <v>102</v>
      </c>
      <c r="L2852" s="10">
        <f t="shared" si="758"/>
        <v>2072050</v>
      </c>
      <c r="M2852" s="145"/>
      <c r="N2852" s="1"/>
      <c r="O2852" s="145"/>
      <c r="P2852" s="145">
        <f t="shared" si="759"/>
        <v>2072050</v>
      </c>
      <c r="Q2852" s="145">
        <v>2072050</v>
      </c>
      <c r="R2852" s="3"/>
      <c r="S2852" s="145"/>
      <c r="T2852" s="145"/>
      <c r="U2852" s="145"/>
      <c r="V2852" s="145"/>
      <c r="W2852" s="145"/>
      <c r="X2852" s="145"/>
      <c r="Y2852" s="145"/>
      <c r="Z2852" s="145"/>
      <c r="AA2852" s="145"/>
      <c r="AB2852" s="145"/>
      <c r="AC2852" s="145"/>
      <c r="AD2852" s="145"/>
      <c r="AE2852" s="18"/>
      <c r="AF2852" s="35">
        <v>2025</v>
      </c>
      <c r="AG2852" s="255"/>
      <c r="AH2852" s="29">
        <v>2743</v>
      </c>
      <c r="AI2852" s="29" t="s">
        <v>155</v>
      </c>
      <c r="AJ2852" s="29" t="str">
        <f t="shared" si="756"/>
        <v>2743.</v>
      </c>
      <c r="AL2852" s="29"/>
    </row>
    <row r="2853" spans="1:38" ht="22.5" customHeight="1" x14ac:dyDescent="0.25">
      <c r="A2853" s="143" t="str">
        <f t="shared" si="757"/>
        <v>2744.</v>
      </c>
      <c r="B2853" s="73" t="s">
        <v>2234</v>
      </c>
      <c r="C2853" s="52">
        <v>1961</v>
      </c>
      <c r="D2853" s="220" t="s">
        <v>3015</v>
      </c>
      <c r="E2853" s="143" t="s">
        <v>3017</v>
      </c>
      <c r="F2853" s="52">
        <v>4</v>
      </c>
      <c r="G2853" s="52">
        <v>2</v>
      </c>
      <c r="H2853" s="145">
        <v>1396.1</v>
      </c>
      <c r="I2853" s="145">
        <v>1259.7</v>
      </c>
      <c r="J2853" s="145">
        <v>1259.7</v>
      </c>
      <c r="K2853" s="3">
        <v>42</v>
      </c>
      <c r="L2853" s="145">
        <f t="shared" si="758"/>
        <v>1454520</v>
      </c>
      <c r="M2853" s="145"/>
      <c r="N2853" s="1"/>
      <c r="O2853" s="145"/>
      <c r="P2853" s="145">
        <f t="shared" si="759"/>
        <v>1454520</v>
      </c>
      <c r="Q2853" s="145">
        <v>1454520</v>
      </c>
      <c r="R2853" s="3"/>
      <c r="S2853" s="145"/>
      <c r="T2853" s="145"/>
      <c r="U2853" s="145"/>
      <c r="V2853" s="145"/>
      <c r="W2853" s="145"/>
      <c r="X2853" s="145"/>
      <c r="Y2853" s="145"/>
      <c r="Z2853" s="145"/>
      <c r="AA2853" s="145"/>
      <c r="AB2853" s="145"/>
      <c r="AC2853" s="145"/>
      <c r="AD2853" s="145"/>
      <c r="AE2853" s="18"/>
      <c r="AF2853" s="35">
        <v>2025</v>
      </c>
      <c r="AG2853" s="255"/>
      <c r="AH2853" s="29">
        <v>2744</v>
      </c>
      <c r="AI2853" s="29" t="s">
        <v>155</v>
      </c>
      <c r="AJ2853" s="29" t="str">
        <f t="shared" si="756"/>
        <v>2744.</v>
      </c>
      <c r="AL2853" s="29"/>
    </row>
    <row r="2854" spans="1:38" ht="22.5" customHeight="1" x14ac:dyDescent="0.25">
      <c r="A2854" s="143" t="str">
        <f t="shared" si="757"/>
        <v>2745.</v>
      </c>
      <c r="B2854" s="247" t="s">
        <v>2235</v>
      </c>
      <c r="C2854" s="52">
        <v>1961</v>
      </c>
      <c r="D2854" s="220" t="s">
        <v>3015</v>
      </c>
      <c r="E2854" s="143" t="s">
        <v>3017</v>
      </c>
      <c r="F2854" s="52">
        <v>3</v>
      </c>
      <c r="G2854" s="52">
        <v>2</v>
      </c>
      <c r="H2854" s="10">
        <v>1180.8</v>
      </c>
      <c r="I2854" s="10">
        <v>789.9</v>
      </c>
      <c r="J2854" s="10">
        <v>789.9</v>
      </c>
      <c r="K2854" s="63">
        <v>88</v>
      </c>
      <c r="L2854" s="10">
        <f t="shared" si="758"/>
        <v>577397.52</v>
      </c>
      <c r="M2854" s="145"/>
      <c r="N2854" s="1"/>
      <c r="O2854" s="145"/>
      <c r="P2854" s="145">
        <f t="shared" si="759"/>
        <v>577397.52</v>
      </c>
      <c r="Q2854" s="145">
        <v>577397.52</v>
      </c>
      <c r="R2854" s="3"/>
      <c r="S2854" s="145"/>
      <c r="T2854" s="145"/>
      <c r="U2854" s="145"/>
      <c r="V2854" s="145"/>
      <c r="W2854" s="145"/>
      <c r="X2854" s="145"/>
      <c r="Y2854" s="145"/>
      <c r="Z2854" s="145"/>
      <c r="AA2854" s="145"/>
      <c r="AB2854" s="145"/>
      <c r="AC2854" s="145"/>
      <c r="AD2854" s="145"/>
      <c r="AE2854" s="18"/>
      <c r="AF2854" s="35">
        <v>2025</v>
      </c>
      <c r="AG2854" s="255"/>
      <c r="AH2854" s="29">
        <v>2745</v>
      </c>
      <c r="AI2854" s="29" t="s">
        <v>155</v>
      </c>
      <c r="AJ2854" s="29" t="str">
        <f t="shared" si="756"/>
        <v>2745.</v>
      </c>
      <c r="AL2854" s="29"/>
    </row>
    <row r="2855" spans="1:38" ht="22.5" customHeight="1" x14ac:dyDescent="0.25">
      <c r="A2855" s="143" t="str">
        <f t="shared" si="757"/>
        <v>2746.</v>
      </c>
      <c r="B2855" s="73" t="s">
        <v>2236</v>
      </c>
      <c r="C2855" s="52">
        <v>1961</v>
      </c>
      <c r="D2855" s="220" t="s">
        <v>3015</v>
      </c>
      <c r="E2855" s="143" t="s">
        <v>3017</v>
      </c>
      <c r="F2855" s="52">
        <v>2</v>
      </c>
      <c r="G2855" s="52">
        <v>2</v>
      </c>
      <c r="H2855" s="145">
        <v>681.4</v>
      </c>
      <c r="I2855" s="145">
        <v>633</v>
      </c>
      <c r="J2855" s="145">
        <v>633</v>
      </c>
      <c r="K2855" s="3">
        <v>32</v>
      </c>
      <c r="L2855" s="10">
        <f t="shared" si="758"/>
        <v>290904</v>
      </c>
      <c r="M2855" s="145"/>
      <c r="N2855" s="1"/>
      <c r="O2855" s="145"/>
      <c r="P2855" s="145">
        <f t="shared" si="759"/>
        <v>290904</v>
      </c>
      <c r="Q2855" s="145">
        <v>290904</v>
      </c>
      <c r="R2855" s="3"/>
      <c r="S2855" s="145"/>
      <c r="T2855" s="145"/>
      <c r="U2855" s="145"/>
      <c r="V2855" s="145"/>
      <c r="W2855" s="145"/>
      <c r="X2855" s="145"/>
      <c r="Y2855" s="145"/>
      <c r="Z2855" s="145"/>
      <c r="AA2855" s="145"/>
      <c r="AB2855" s="145"/>
      <c r="AC2855" s="145"/>
      <c r="AD2855" s="145"/>
      <c r="AE2855" s="18"/>
      <c r="AF2855" s="35">
        <v>2025</v>
      </c>
      <c r="AG2855" s="255"/>
      <c r="AH2855" s="29">
        <v>2746</v>
      </c>
      <c r="AI2855" s="29" t="s">
        <v>155</v>
      </c>
      <c r="AJ2855" s="29" t="str">
        <f t="shared" si="756"/>
        <v>2746.</v>
      </c>
      <c r="AL2855" s="29"/>
    </row>
    <row r="2856" spans="1:38" ht="22.5" customHeight="1" x14ac:dyDescent="0.25">
      <c r="A2856" s="143" t="str">
        <f t="shared" si="757"/>
        <v>2747.</v>
      </c>
      <c r="B2856" s="73" t="s">
        <v>2237</v>
      </c>
      <c r="C2856" s="52">
        <v>1961</v>
      </c>
      <c r="D2856" s="220" t="s">
        <v>3015</v>
      </c>
      <c r="E2856" s="143" t="s">
        <v>3017</v>
      </c>
      <c r="F2856" s="52">
        <v>4</v>
      </c>
      <c r="G2856" s="52">
        <v>7</v>
      </c>
      <c r="H2856" s="10">
        <v>5206.83</v>
      </c>
      <c r="I2856" s="145">
        <v>4655.93</v>
      </c>
      <c r="J2856" s="10">
        <v>3468.93</v>
      </c>
      <c r="K2856" s="63">
        <v>136</v>
      </c>
      <c r="L2856" s="10">
        <f t="shared" si="758"/>
        <v>2721360</v>
      </c>
      <c r="M2856" s="145"/>
      <c r="N2856" s="1"/>
      <c r="O2856" s="145"/>
      <c r="P2856" s="145">
        <f t="shared" si="759"/>
        <v>2721360</v>
      </c>
      <c r="Q2856" s="145">
        <v>2721360</v>
      </c>
      <c r="R2856" s="3"/>
      <c r="S2856" s="145"/>
      <c r="T2856" s="145"/>
      <c r="U2856" s="145"/>
      <c r="V2856" s="145"/>
      <c r="W2856" s="145"/>
      <c r="X2856" s="145"/>
      <c r="Y2856" s="145"/>
      <c r="Z2856" s="145"/>
      <c r="AA2856" s="145"/>
      <c r="AB2856" s="43"/>
      <c r="AC2856" s="43"/>
      <c r="AD2856" s="145"/>
      <c r="AE2856" s="145"/>
      <c r="AF2856" s="35">
        <v>2025</v>
      </c>
      <c r="AG2856" s="255"/>
      <c r="AH2856" s="29">
        <v>2747</v>
      </c>
      <c r="AI2856" s="29" t="s">
        <v>155</v>
      </c>
      <c r="AJ2856" s="29" t="str">
        <f t="shared" si="756"/>
        <v>2747.</v>
      </c>
    </row>
    <row r="2857" spans="1:38" ht="22.5" customHeight="1" x14ac:dyDescent="0.25">
      <c r="A2857" s="143" t="str">
        <f t="shared" si="757"/>
        <v>2748.</v>
      </c>
      <c r="B2857" s="76" t="s">
        <v>2238</v>
      </c>
      <c r="C2857" s="52">
        <v>1961</v>
      </c>
      <c r="D2857" s="220" t="s">
        <v>3015</v>
      </c>
      <c r="E2857" s="143" t="s">
        <v>3017</v>
      </c>
      <c r="F2857" s="52">
        <v>3</v>
      </c>
      <c r="G2857" s="52">
        <v>2</v>
      </c>
      <c r="H2857" s="145">
        <v>1026.8</v>
      </c>
      <c r="I2857" s="145">
        <v>950.1</v>
      </c>
      <c r="J2857" s="145">
        <v>878.4</v>
      </c>
      <c r="K2857" s="3">
        <v>47</v>
      </c>
      <c r="L2857" s="10">
        <f t="shared" si="758"/>
        <v>2473149</v>
      </c>
      <c r="M2857" s="145"/>
      <c r="N2857" s="1"/>
      <c r="O2857" s="145"/>
      <c r="P2857" s="145">
        <f t="shared" si="759"/>
        <v>2473149</v>
      </c>
      <c r="Q2857" s="145">
        <v>2473149</v>
      </c>
      <c r="R2857" s="3"/>
      <c r="S2857" s="145"/>
      <c r="T2857" s="145"/>
      <c r="U2857" s="145"/>
      <c r="V2857" s="145"/>
      <c r="W2857" s="145"/>
      <c r="X2857" s="145"/>
      <c r="Y2857" s="145"/>
      <c r="Z2857" s="145"/>
      <c r="AA2857" s="145"/>
      <c r="AB2857" s="145"/>
      <c r="AC2857" s="145"/>
      <c r="AD2857" s="145"/>
      <c r="AE2857" s="18"/>
      <c r="AF2857" s="35">
        <v>2025</v>
      </c>
      <c r="AG2857" s="256"/>
      <c r="AH2857" s="29">
        <v>2748</v>
      </c>
      <c r="AI2857" s="29" t="s">
        <v>155</v>
      </c>
      <c r="AJ2857" s="29" t="str">
        <f t="shared" si="756"/>
        <v>2748.</v>
      </c>
      <c r="AL2857" s="29"/>
    </row>
    <row r="2858" spans="1:38" ht="22.5" customHeight="1" x14ac:dyDescent="0.25">
      <c r="A2858" s="143" t="str">
        <f t="shared" si="757"/>
        <v>2749.</v>
      </c>
      <c r="B2858" s="73" t="s">
        <v>2239</v>
      </c>
      <c r="C2858" s="52">
        <v>1961</v>
      </c>
      <c r="D2858" s="220" t="s">
        <v>3015</v>
      </c>
      <c r="E2858" s="143" t="s">
        <v>3017</v>
      </c>
      <c r="F2858" s="52">
        <v>2</v>
      </c>
      <c r="G2858" s="52">
        <v>2</v>
      </c>
      <c r="H2858" s="145">
        <v>549.4</v>
      </c>
      <c r="I2858" s="145">
        <v>359.6</v>
      </c>
      <c r="J2858" s="145">
        <v>359.6</v>
      </c>
      <c r="K2858" s="3">
        <v>39</v>
      </c>
      <c r="L2858" s="10">
        <f t="shared" si="758"/>
        <v>885947.76</v>
      </c>
      <c r="M2858" s="145"/>
      <c r="N2858" s="1"/>
      <c r="O2858" s="145"/>
      <c r="P2858" s="145">
        <f t="shared" si="759"/>
        <v>885947.76</v>
      </c>
      <c r="Q2858" s="145">
        <v>885947.76</v>
      </c>
      <c r="R2858" s="3"/>
      <c r="S2858" s="145"/>
      <c r="T2858" s="145"/>
      <c r="U2858" s="145"/>
      <c r="V2858" s="145"/>
      <c r="W2858" s="145"/>
      <c r="X2858" s="145"/>
      <c r="Y2858" s="145"/>
      <c r="Z2858" s="145"/>
      <c r="AA2858" s="145"/>
      <c r="AB2858" s="145"/>
      <c r="AC2858" s="145"/>
      <c r="AD2858" s="145"/>
      <c r="AE2858" s="18"/>
      <c r="AF2858" s="35">
        <v>2025</v>
      </c>
      <c r="AG2858" s="255"/>
      <c r="AH2858" s="29">
        <v>2749</v>
      </c>
      <c r="AI2858" s="29" t="s">
        <v>155</v>
      </c>
      <c r="AJ2858" s="29" t="str">
        <f t="shared" si="756"/>
        <v>2749.</v>
      </c>
      <c r="AL2858" s="29"/>
    </row>
    <row r="2859" spans="1:38" ht="22.5" customHeight="1" x14ac:dyDescent="0.25">
      <c r="A2859" s="143" t="str">
        <f t="shared" si="757"/>
        <v>2750.</v>
      </c>
      <c r="B2859" s="247" t="s">
        <v>2240</v>
      </c>
      <c r="C2859" s="52">
        <v>1961</v>
      </c>
      <c r="D2859" s="220" t="s">
        <v>3015</v>
      </c>
      <c r="E2859" s="143" t="s">
        <v>3017</v>
      </c>
      <c r="F2859" s="52">
        <v>2</v>
      </c>
      <c r="G2859" s="52">
        <v>1</v>
      </c>
      <c r="H2859" s="10">
        <v>308.2</v>
      </c>
      <c r="I2859" s="145">
        <v>282.8</v>
      </c>
      <c r="J2859" s="10">
        <v>282.8</v>
      </c>
      <c r="K2859" s="63">
        <v>15</v>
      </c>
      <c r="L2859" s="10">
        <f t="shared" si="758"/>
        <v>500150</v>
      </c>
      <c r="M2859" s="145"/>
      <c r="N2859" s="1"/>
      <c r="O2859" s="145"/>
      <c r="P2859" s="145">
        <f t="shared" si="759"/>
        <v>500150</v>
      </c>
      <c r="Q2859" s="145">
        <v>500150</v>
      </c>
      <c r="R2859" s="3"/>
      <c r="S2859" s="145"/>
      <c r="T2859" s="145"/>
      <c r="U2859" s="145"/>
      <c r="V2859" s="145"/>
      <c r="W2859" s="145"/>
      <c r="X2859" s="145"/>
      <c r="Y2859" s="145"/>
      <c r="Z2859" s="145"/>
      <c r="AA2859" s="145"/>
      <c r="AB2859" s="145"/>
      <c r="AC2859" s="145"/>
      <c r="AD2859" s="145"/>
      <c r="AE2859" s="18"/>
      <c r="AF2859" s="35">
        <v>2025</v>
      </c>
      <c r="AG2859" s="255"/>
      <c r="AH2859" s="29">
        <v>2750</v>
      </c>
      <c r="AI2859" s="29" t="s">
        <v>155</v>
      </c>
      <c r="AJ2859" s="29" t="str">
        <f t="shared" ref="AJ2859:AJ2922" si="760">CONCATENATE(AH2859,AI2859)</f>
        <v>2750.</v>
      </c>
      <c r="AL2859" s="29"/>
    </row>
    <row r="2860" spans="1:38" ht="22.5" customHeight="1" x14ac:dyDescent="0.25">
      <c r="A2860" s="143" t="str">
        <f t="shared" si="757"/>
        <v>2751.</v>
      </c>
      <c r="B2860" s="77" t="s">
        <v>2241</v>
      </c>
      <c r="C2860" s="52">
        <v>1961</v>
      </c>
      <c r="D2860" s="220" t="s">
        <v>3015</v>
      </c>
      <c r="E2860" s="143" t="s">
        <v>3017</v>
      </c>
      <c r="F2860" s="52">
        <v>3</v>
      </c>
      <c r="G2860" s="52">
        <v>2</v>
      </c>
      <c r="H2860" s="145">
        <v>1006.2</v>
      </c>
      <c r="I2860" s="145">
        <v>937.6</v>
      </c>
      <c r="J2860" s="145">
        <v>895</v>
      </c>
      <c r="K2860" s="3">
        <v>40</v>
      </c>
      <c r="L2860" s="10">
        <f t="shared" si="758"/>
        <v>246480</v>
      </c>
      <c r="M2860" s="145"/>
      <c r="N2860" s="1"/>
      <c r="O2860" s="145"/>
      <c r="P2860" s="145">
        <f t="shared" si="759"/>
        <v>246480</v>
      </c>
      <c r="Q2860" s="145">
        <v>246480</v>
      </c>
      <c r="R2860" s="3"/>
      <c r="S2860" s="145"/>
      <c r="T2860" s="145"/>
      <c r="U2860" s="145"/>
      <c r="V2860" s="145"/>
      <c r="W2860" s="145"/>
      <c r="X2860" s="145"/>
      <c r="Y2860" s="145"/>
      <c r="Z2860" s="145"/>
      <c r="AA2860" s="145"/>
      <c r="AB2860" s="145"/>
      <c r="AC2860" s="145"/>
      <c r="AD2860" s="145"/>
      <c r="AE2860" s="18"/>
      <c r="AF2860" s="35">
        <v>2025</v>
      </c>
      <c r="AG2860" s="256"/>
      <c r="AH2860" s="29">
        <v>2751</v>
      </c>
      <c r="AI2860" s="29" t="s">
        <v>155</v>
      </c>
      <c r="AJ2860" s="29" t="str">
        <f t="shared" si="760"/>
        <v>2751.</v>
      </c>
      <c r="AL2860" s="29"/>
    </row>
    <row r="2861" spans="1:38" ht="22.5" customHeight="1" x14ac:dyDescent="0.25">
      <c r="A2861" s="143" t="str">
        <f t="shared" si="757"/>
        <v>2752.</v>
      </c>
      <c r="B2861" s="76" t="s">
        <v>2242</v>
      </c>
      <c r="C2861" s="52">
        <v>1962</v>
      </c>
      <c r="D2861" s="220" t="s">
        <v>3015</v>
      </c>
      <c r="E2861" s="143" t="s">
        <v>3017</v>
      </c>
      <c r="F2861" s="52">
        <v>5</v>
      </c>
      <c r="G2861" s="52">
        <v>3</v>
      </c>
      <c r="H2861" s="145">
        <v>2984.44</v>
      </c>
      <c r="I2861" s="145">
        <v>2620.44</v>
      </c>
      <c r="J2861" s="145">
        <v>2505</v>
      </c>
      <c r="K2861" s="3">
        <v>164</v>
      </c>
      <c r="L2861" s="10">
        <f t="shared" si="758"/>
        <v>2940164</v>
      </c>
      <c r="M2861" s="145"/>
      <c r="N2861" s="1"/>
      <c r="O2861" s="145"/>
      <c r="P2861" s="145">
        <f t="shared" si="759"/>
        <v>2940164</v>
      </c>
      <c r="Q2861" s="145">
        <v>2940164</v>
      </c>
      <c r="R2861" s="3"/>
      <c r="S2861" s="145"/>
      <c r="T2861" s="145"/>
      <c r="U2861" s="145"/>
      <c r="V2861" s="145"/>
      <c r="W2861" s="145"/>
      <c r="X2861" s="145"/>
      <c r="Y2861" s="145"/>
      <c r="Z2861" s="145"/>
      <c r="AA2861" s="145"/>
      <c r="AB2861" s="145"/>
      <c r="AC2861" s="145"/>
      <c r="AD2861" s="145"/>
      <c r="AE2861" s="18"/>
      <c r="AF2861" s="35">
        <v>2025</v>
      </c>
      <c r="AG2861" s="256"/>
      <c r="AH2861" s="29">
        <v>2752</v>
      </c>
      <c r="AI2861" s="29" t="s">
        <v>155</v>
      </c>
      <c r="AJ2861" s="29" t="str">
        <f t="shared" si="760"/>
        <v>2752.</v>
      </c>
      <c r="AL2861" s="29"/>
    </row>
    <row r="2862" spans="1:38" ht="22.5" customHeight="1" x14ac:dyDescent="0.25">
      <c r="A2862" s="143" t="str">
        <f t="shared" si="757"/>
        <v>2753.</v>
      </c>
      <c r="B2862" s="76" t="s">
        <v>2244</v>
      </c>
      <c r="C2862" s="52">
        <v>1962</v>
      </c>
      <c r="D2862" s="220" t="s">
        <v>3015</v>
      </c>
      <c r="E2862" s="143" t="s">
        <v>3017</v>
      </c>
      <c r="F2862" s="52">
        <v>4</v>
      </c>
      <c r="G2862" s="52">
        <v>2</v>
      </c>
      <c r="H2862" s="145">
        <v>1404.1</v>
      </c>
      <c r="I2862" s="145">
        <v>1277.4000000000001</v>
      </c>
      <c r="J2862" s="145">
        <v>1115.7</v>
      </c>
      <c r="K2862" s="3">
        <v>50</v>
      </c>
      <c r="L2862" s="10">
        <f t="shared" si="758"/>
        <v>1929150</v>
      </c>
      <c r="M2862" s="145"/>
      <c r="N2862" s="1"/>
      <c r="O2862" s="145"/>
      <c r="P2862" s="145">
        <f t="shared" si="759"/>
        <v>1929150</v>
      </c>
      <c r="Q2862" s="145">
        <v>1929150</v>
      </c>
      <c r="R2862" s="3"/>
      <c r="S2862" s="145"/>
      <c r="T2862" s="145"/>
      <c r="U2862" s="145"/>
      <c r="V2862" s="145"/>
      <c r="W2862" s="145"/>
      <c r="X2862" s="145"/>
      <c r="Y2862" s="145"/>
      <c r="Z2862" s="145"/>
      <c r="AA2862" s="145"/>
      <c r="AB2862" s="145"/>
      <c r="AC2862" s="145"/>
      <c r="AD2862" s="145"/>
      <c r="AE2862" s="145"/>
      <c r="AF2862" s="35">
        <v>2025</v>
      </c>
      <c r="AG2862" s="256"/>
      <c r="AH2862" s="29">
        <v>2753</v>
      </c>
      <c r="AI2862" s="29" t="s">
        <v>155</v>
      </c>
      <c r="AJ2862" s="29" t="str">
        <f t="shared" si="760"/>
        <v>2753.</v>
      </c>
      <c r="AL2862" s="29"/>
    </row>
    <row r="2863" spans="1:38" ht="22.5" customHeight="1" x14ac:dyDescent="0.25">
      <c r="A2863" s="143" t="str">
        <f t="shared" si="757"/>
        <v>2754.</v>
      </c>
      <c r="B2863" s="76" t="s">
        <v>2243</v>
      </c>
      <c r="C2863" s="52">
        <v>1962</v>
      </c>
      <c r="D2863" s="220" t="s">
        <v>3015</v>
      </c>
      <c r="E2863" s="143" t="s">
        <v>3017</v>
      </c>
      <c r="F2863" s="52">
        <v>2</v>
      </c>
      <c r="G2863" s="52">
        <v>2</v>
      </c>
      <c r="H2863" s="145">
        <v>470.1</v>
      </c>
      <c r="I2863" s="145">
        <v>470.1</v>
      </c>
      <c r="J2863" s="145">
        <v>470.1</v>
      </c>
      <c r="K2863" s="3">
        <v>23</v>
      </c>
      <c r="L2863" s="10">
        <f t="shared" si="758"/>
        <v>2117669.7000000002</v>
      </c>
      <c r="M2863" s="145"/>
      <c r="N2863" s="1"/>
      <c r="O2863" s="145"/>
      <c r="P2863" s="145">
        <f t="shared" si="759"/>
        <v>2117669.7000000002</v>
      </c>
      <c r="Q2863" s="145">
        <f>1778718+163334.7+175617</f>
        <v>2117669.7000000002</v>
      </c>
      <c r="R2863" s="3"/>
      <c r="S2863" s="145"/>
      <c r="T2863" s="145"/>
      <c r="U2863" s="145"/>
      <c r="V2863" s="145"/>
      <c r="W2863" s="145"/>
      <c r="X2863" s="145"/>
      <c r="Y2863" s="145"/>
      <c r="Z2863" s="145"/>
      <c r="AA2863" s="145"/>
      <c r="AB2863" s="145"/>
      <c r="AC2863" s="145"/>
      <c r="AD2863" s="145"/>
      <c r="AE2863" s="145"/>
      <c r="AF2863" s="35">
        <v>2025</v>
      </c>
      <c r="AG2863" s="256"/>
      <c r="AH2863" s="29">
        <v>2754</v>
      </c>
      <c r="AI2863" s="29" t="s">
        <v>155</v>
      </c>
      <c r="AJ2863" s="29" t="str">
        <f t="shared" si="760"/>
        <v>2754.</v>
      </c>
      <c r="AL2863" s="29"/>
    </row>
    <row r="2864" spans="1:38" ht="22.5" customHeight="1" x14ac:dyDescent="0.25">
      <c r="A2864" s="143" t="str">
        <f t="shared" ref="A2864:A2927" si="761">AJ2864</f>
        <v>2755.</v>
      </c>
      <c r="B2864" s="73" t="s">
        <v>2245</v>
      </c>
      <c r="C2864" s="52">
        <v>1962</v>
      </c>
      <c r="D2864" s="220" t="s">
        <v>3015</v>
      </c>
      <c r="E2864" s="143" t="s">
        <v>3017</v>
      </c>
      <c r="F2864" s="52">
        <v>4</v>
      </c>
      <c r="G2864" s="52">
        <v>2</v>
      </c>
      <c r="H2864" s="10">
        <v>1372.1</v>
      </c>
      <c r="I2864" s="145">
        <v>1237.9000000000001</v>
      </c>
      <c r="J2864" s="10">
        <v>1237.9000000000001</v>
      </c>
      <c r="K2864" s="63">
        <v>54</v>
      </c>
      <c r="L2864" s="10">
        <f t="shared" si="758"/>
        <v>1457580</v>
      </c>
      <c r="M2864" s="145"/>
      <c r="N2864" s="1"/>
      <c r="O2864" s="145"/>
      <c r="P2864" s="145">
        <f t="shared" si="759"/>
        <v>1457580</v>
      </c>
      <c r="Q2864" s="145">
        <v>1457580</v>
      </c>
      <c r="R2864" s="3"/>
      <c r="S2864" s="145"/>
      <c r="T2864" s="145"/>
      <c r="U2864" s="145"/>
      <c r="V2864" s="145"/>
      <c r="W2864" s="145"/>
      <c r="X2864" s="145"/>
      <c r="Y2864" s="145"/>
      <c r="Z2864" s="145"/>
      <c r="AA2864" s="145"/>
      <c r="AB2864" s="145"/>
      <c r="AC2864" s="145"/>
      <c r="AD2864" s="145"/>
      <c r="AE2864" s="18"/>
      <c r="AF2864" s="35">
        <v>2025</v>
      </c>
      <c r="AG2864" s="255"/>
      <c r="AH2864" s="29">
        <v>2755</v>
      </c>
      <c r="AI2864" s="29" t="s">
        <v>155</v>
      </c>
      <c r="AJ2864" s="29" t="str">
        <f t="shared" si="760"/>
        <v>2755.</v>
      </c>
      <c r="AL2864" s="29"/>
    </row>
    <row r="2865" spans="1:38" ht="22.5" customHeight="1" x14ac:dyDescent="0.25">
      <c r="A2865" s="143" t="str">
        <f t="shared" si="761"/>
        <v>2756.</v>
      </c>
      <c r="B2865" s="71" t="s">
        <v>2246</v>
      </c>
      <c r="C2865" s="52">
        <v>1962</v>
      </c>
      <c r="D2865" s="220" t="s">
        <v>3015</v>
      </c>
      <c r="E2865" s="143" t="s">
        <v>3017</v>
      </c>
      <c r="F2865" s="52">
        <v>4</v>
      </c>
      <c r="G2865" s="52">
        <v>2</v>
      </c>
      <c r="H2865" s="10">
        <v>1405.2</v>
      </c>
      <c r="I2865" s="10">
        <v>1270.5999999999999</v>
      </c>
      <c r="J2865" s="10">
        <v>1270.5999999999999</v>
      </c>
      <c r="K2865" s="63">
        <v>50</v>
      </c>
      <c r="L2865" s="10">
        <f t="shared" si="758"/>
        <v>2586490</v>
      </c>
      <c r="M2865" s="145"/>
      <c r="N2865" s="1"/>
      <c r="O2865" s="145"/>
      <c r="P2865" s="145">
        <f t="shared" si="759"/>
        <v>2586490</v>
      </c>
      <c r="Q2865" s="145">
        <v>2586490</v>
      </c>
      <c r="R2865" s="3"/>
      <c r="S2865" s="145"/>
      <c r="T2865" s="145"/>
      <c r="U2865" s="145"/>
      <c r="V2865" s="145"/>
      <c r="W2865" s="145"/>
      <c r="X2865" s="145"/>
      <c r="Y2865" s="145"/>
      <c r="Z2865" s="145"/>
      <c r="AA2865" s="145"/>
      <c r="AB2865" s="43"/>
      <c r="AC2865" s="43"/>
      <c r="AD2865" s="145"/>
      <c r="AE2865" s="18"/>
      <c r="AF2865" s="35">
        <v>2025</v>
      </c>
      <c r="AG2865" s="255"/>
      <c r="AH2865" s="29">
        <v>2756</v>
      </c>
      <c r="AI2865" s="29" t="s">
        <v>155</v>
      </c>
      <c r="AJ2865" s="29" t="str">
        <f t="shared" si="760"/>
        <v>2756.</v>
      </c>
      <c r="AL2865" s="29"/>
    </row>
    <row r="2866" spans="1:38" ht="22.5" customHeight="1" x14ac:dyDescent="0.25">
      <c r="A2866" s="143" t="str">
        <f t="shared" si="761"/>
        <v>2757.</v>
      </c>
      <c r="B2866" s="247" t="s">
        <v>2248</v>
      </c>
      <c r="C2866" s="52">
        <v>1962</v>
      </c>
      <c r="D2866" s="220" t="s">
        <v>3015</v>
      </c>
      <c r="E2866" s="143" t="s">
        <v>3017</v>
      </c>
      <c r="F2866" s="52">
        <v>4</v>
      </c>
      <c r="G2866" s="52">
        <v>7</v>
      </c>
      <c r="H2866" s="10">
        <v>4774.6000000000004</v>
      </c>
      <c r="I2866" s="10">
        <v>4329.6000000000004</v>
      </c>
      <c r="J2866" s="10">
        <v>4138.8999999999996</v>
      </c>
      <c r="K2866" s="63">
        <v>157</v>
      </c>
      <c r="L2866" s="10">
        <f t="shared" si="758"/>
        <v>1337220</v>
      </c>
      <c r="M2866" s="145"/>
      <c r="N2866" s="1"/>
      <c r="O2866" s="145"/>
      <c r="P2866" s="145">
        <f t="shared" si="759"/>
        <v>1337220</v>
      </c>
      <c r="Q2866" s="145">
        <v>1337220</v>
      </c>
      <c r="R2866" s="3"/>
      <c r="S2866" s="145"/>
      <c r="T2866" s="145"/>
      <c r="U2866" s="145"/>
      <c r="V2866" s="145"/>
      <c r="W2866" s="145"/>
      <c r="X2866" s="145"/>
      <c r="Y2866" s="145"/>
      <c r="Z2866" s="145"/>
      <c r="AA2866" s="145"/>
      <c r="AB2866" s="145"/>
      <c r="AC2866" s="145"/>
      <c r="AD2866" s="145"/>
      <c r="AE2866" s="18"/>
      <c r="AF2866" s="35">
        <v>2025</v>
      </c>
      <c r="AG2866" s="255"/>
      <c r="AH2866" s="29">
        <v>2757</v>
      </c>
      <c r="AI2866" s="29" t="s">
        <v>155</v>
      </c>
      <c r="AJ2866" s="29" t="str">
        <f t="shared" si="760"/>
        <v>2757.</v>
      </c>
      <c r="AL2866" s="29"/>
    </row>
    <row r="2867" spans="1:38" ht="22.5" customHeight="1" x14ac:dyDescent="0.25">
      <c r="A2867" s="143" t="str">
        <f t="shared" si="761"/>
        <v>2758.</v>
      </c>
      <c r="B2867" s="71" t="s">
        <v>2249</v>
      </c>
      <c r="C2867" s="52">
        <v>1963</v>
      </c>
      <c r="D2867" s="220" t="s">
        <v>3015</v>
      </c>
      <c r="E2867" s="143" t="s">
        <v>3017</v>
      </c>
      <c r="F2867" s="52">
        <v>4</v>
      </c>
      <c r="G2867" s="52">
        <v>4</v>
      </c>
      <c r="H2867" s="145">
        <v>4441.8</v>
      </c>
      <c r="I2867" s="145">
        <v>4139.1000000000004</v>
      </c>
      <c r="J2867" s="145">
        <v>3143.3</v>
      </c>
      <c r="K2867" s="3">
        <v>134</v>
      </c>
      <c r="L2867" s="10">
        <f t="shared" si="758"/>
        <v>7918950</v>
      </c>
      <c r="M2867" s="145"/>
      <c r="N2867" s="1"/>
      <c r="O2867" s="145"/>
      <c r="P2867" s="145">
        <f t="shared" si="759"/>
        <v>7918950</v>
      </c>
      <c r="Q2867" s="145">
        <v>7918950</v>
      </c>
      <c r="R2867" s="3"/>
      <c r="S2867" s="145"/>
      <c r="T2867" s="145"/>
      <c r="U2867" s="145"/>
      <c r="V2867" s="145"/>
      <c r="W2867" s="145"/>
      <c r="X2867" s="145"/>
      <c r="Y2867" s="145"/>
      <c r="Z2867" s="145"/>
      <c r="AA2867" s="145"/>
      <c r="AB2867" s="43"/>
      <c r="AC2867" s="43"/>
      <c r="AD2867" s="145"/>
      <c r="AE2867" s="18"/>
      <c r="AF2867" s="35">
        <v>2025</v>
      </c>
      <c r="AG2867" s="255"/>
      <c r="AH2867" s="29">
        <v>2758</v>
      </c>
      <c r="AI2867" s="29" t="s">
        <v>155</v>
      </c>
      <c r="AJ2867" s="29" t="str">
        <f t="shared" si="760"/>
        <v>2758.</v>
      </c>
      <c r="AL2867" s="29"/>
    </row>
    <row r="2868" spans="1:38" ht="22.5" customHeight="1" x14ac:dyDescent="0.25">
      <c r="A2868" s="143" t="str">
        <f t="shared" si="761"/>
        <v>2759.</v>
      </c>
      <c r="B2868" s="71" t="s">
        <v>3128</v>
      </c>
      <c r="C2868" s="52">
        <v>1963</v>
      </c>
      <c r="D2868" s="220" t="s">
        <v>3015</v>
      </c>
      <c r="E2868" s="143" t="s">
        <v>3017</v>
      </c>
      <c r="F2868" s="52">
        <v>4</v>
      </c>
      <c r="G2868" s="52">
        <v>2</v>
      </c>
      <c r="H2868" s="145">
        <v>1278.3</v>
      </c>
      <c r="I2868" s="145">
        <v>1278.0999999999999</v>
      </c>
      <c r="J2868" s="145">
        <v>1278.0999999999999</v>
      </c>
      <c r="K2868" s="3">
        <v>54</v>
      </c>
      <c r="L2868" s="10">
        <f t="shared" si="758"/>
        <v>2058142.3399999999</v>
      </c>
      <c r="M2868" s="145"/>
      <c r="N2868" s="1"/>
      <c r="O2868" s="145"/>
      <c r="P2868" s="145">
        <f t="shared" si="759"/>
        <v>2058142.3399999999</v>
      </c>
      <c r="Q2868" s="145"/>
      <c r="R2868" s="3"/>
      <c r="S2868" s="145"/>
      <c r="T2868" s="145">
        <v>273.58</v>
      </c>
      <c r="U2868" s="145">
        <f>T2868*7523</f>
        <v>2058142.3399999999</v>
      </c>
      <c r="V2868" s="145"/>
      <c r="W2868" s="145"/>
      <c r="X2868" s="145"/>
      <c r="Y2868" s="145"/>
      <c r="Z2868" s="145"/>
      <c r="AA2868" s="145"/>
      <c r="AB2868" s="145"/>
      <c r="AC2868" s="145"/>
      <c r="AD2868" s="145"/>
      <c r="AE2868" s="18"/>
      <c r="AF2868" s="35">
        <v>2025</v>
      </c>
      <c r="AG2868" s="259"/>
      <c r="AH2868" s="29">
        <v>2759</v>
      </c>
      <c r="AI2868" s="29" t="s">
        <v>155</v>
      </c>
      <c r="AJ2868" s="29" t="str">
        <f t="shared" si="760"/>
        <v>2759.</v>
      </c>
      <c r="AL2868" s="29"/>
    </row>
    <row r="2869" spans="1:38" ht="22.5" customHeight="1" x14ac:dyDescent="0.25">
      <c r="A2869" s="143" t="str">
        <f t="shared" si="761"/>
        <v>2760.</v>
      </c>
      <c r="B2869" s="76" t="s">
        <v>2250</v>
      </c>
      <c r="C2869" s="52">
        <v>1963</v>
      </c>
      <c r="D2869" s="220" t="s">
        <v>3015</v>
      </c>
      <c r="E2869" s="143" t="s">
        <v>3017</v>
      </c>
      <c r="F2869" s="52">
        <v>5</v>
      </c>
      <c r="G2869" s="52">
        <v>4</v>
      </c>
      <c r="H2869" s="145">
        <v>3615.27</v>
      </c>
      <c r="I2869" s="145">
        <v>3188.4</v>
      </c>
      <c r="J2869" s="145">
        <v>3145.8</v>
      </c>
      <c r="K2869" s="3">
        <v>168</v>
      </c>
      <c r="L2869" s="10">
        <f t="shared" si="758"/>
        <v>2087354</v>
      </c>
      <c r="M2869" s="145"/>
      <c r="N2869" s="1"/>
      <c r="O2869" s="145"/>
      <c r="P2869" s="145">
        <f t="shared" si="759"/>
        <v>2087354</v>
      </c>
      <c r="Q2869" s="145">
        <v>2087354</v>
      </c>
      <c r="R2869" s="3"/>
      <c r="S2869" s="145"/>
      <c r="T2869" s="145"/>
      <c r="U2869" s="145"/>
      <c r="V2869" s="145"/>
      <c r="W2869" s="145"/>
      <c r="X2869" s="145"/>
      <c r="Y2869" s="145"/>
      <c r="Z2869" s="145"/>
      <c r="AA2869" s="145"/>
      <c r="AB2869" s="145"/>
      <c r="AC2869" s="145"/>
      <c r="AD2869" s="145"/>
      <c r="AE2869" s="18"/>
      <c r="AF2869" s="35">
        <v>2025</v>
      </c>
      <c r="AG2869" s="256"/>
      <c r="AH2869" s="29">
        <v>2760</v>
      </c>
      <c r="AI2869" s="29" t="s">
        <v>155</v>
      </c>
      <c r="AJ2869" s="29" t="str">
        <f t="shared" si="760"/>
        <v>2760.</v>
      </c>
      <c r="AL2869" s="29"/>
    </row>
    <row r="2870" spans="1:38" ht="22.5" customHeight="1" x14ac:dyDescent="0.25">
      <c r="A2870" s="143" t="str">
        <f t="shared" si="761"/>
        <v>2761.</v>
      </c>
      <c r="B2870" s="73" t="s">
        <v>2251</v>
      </c>
      <c r="C2870" s="52">
        <v>1963</v>
      </c>
      <c r="D2870" s="220" t="s">
        <v>3015</v>
      </c>
      <c r="E2870" s="143" t="s">
        <v>3017</v>
      </c>
      <c r="F2870" s="52">
        <v>4</v>
      </c>
      <c r="G2870" s="52">
        <v>2</v>
      </c>
      <c r="H2870" s="145">
        <v>1389</v>
      </c>
      <c r="I2870" s="145">
        <v>1290</v>
      </c>
      <c r="J2870" s="145">
        <v>1216.2</v>
      </c>
      <c r="K2870" s="3">
        <v>50</v>
      </c>
      <c r="L2870" s="10">
        <f t="shared" si="758"/>
        <v>2270099</v>
      </c>
      <c r="M2870" s="145"/>
      <c r="N2870" s="1"/>
      <c r="O2870" s="145"/>
      <c r="P2870" s="145">
        <f t="shared" si="759"/>
        <v>2270099</v>
      </c>
      <c r="Q2870" s="145">
        <v>2270099</v>
      </c>
      <c r="R2870" s="3"/>
      <c r="S2870" s="145"/>
      <c r="T2870" s="145"/>
      <c r="U2870" s="145"/>
      <c r="V2870" s="145"/>
      <c r="W2870" s="145"/>
      <c r="X2870" s="145"/>
      <c r="Y2870" s="145"/>
      <c r="Z2870" s="145"/>
      <c r="AA2870" s="145"/>
      <c r="AB2870" s="145"/>
      <c r="AC2870" s="145"/>
      <c r="AD2870" s="145"/>
      <c r="AE2870" s="18"/>
      <c r="AF2870" s="35">
        <v>2025</v>
      </c>
      <c r="AG2870" s="255"/>
      <c r="AH2870" s="29">
        <v>2761</v>
      </c>
      <c r="AI2870" s="29" t="s">
        <v>155</v>
      </c>
      <c r="AJ2870" s="29" t="str">
        <f t="shared" si="760"/>
        <v>2761.</v>
      </c>
      <c r="AL2870" s="29"/>
    </row>
    <row r="2871" spans="1:38" ht="22.5" customHeight="1" x14ac:dyDescent="0.25">
      <c r="A2871" s="143" t="str">
        <f t="shared" si="761"/>
        <v>2762.</v>
      </c>
      <c r="B2871" s="247" t="s">
        <v>2252</v>
      </c>
      <c r="C2871" s="52">
        <v>1963</v>
      </c>
      <c r="D2871" s="220" t="s">
        <v>3015</v>
      </c>
      <c r="E2871" s="143" t="s">
        <v>3017</v>
      </c>
      <c r="F2871" s="52">
        <v>2</v>
      </c>
      <c r="G2871" s="52">
        <v>2</v>
      </c>
      <c r="H2871" s="10">
        <v>577</v>
      </c>
      <c r="I2871" s="145">
        <v>411.1</v>
      </c>
      <c r="J2871" s="10">
        <v>411.1</v>
      </c>
      <c r="K2871" s="63">
        <v>34</v>
      </c>
      <c r="L2871" s="10">
        <f t="shared" si="758"/>
        <v>282129.96000000002</v>
      </c>
      <c r="M2871" s="145"/>
      <c r="N2871" s="1"/>
      <c r="O2871" s="145"/>
      <c r="P2871" s="145">
        <f t="shared" si="759"/>
        <v>282129.96000000002</v>
      </c>
      <c r="Q2871" s="145">
        <v>282129.96000000002</v>
      </c>
      <c r="R2871" s="3"/>
      <c r="S2871" s="145"/>
      <c r="T2871" s="145"/>
      <c r="U2871" s="145"/>
      <c r="V2871" s="145"/>
      <c r="W2871" s="145"/>
      <c r="X2871" s="145"/>
      <c r="Y2871" s="145"/>
      <c r="Z2871" s="145"/>
      <c r="AA2871" s="145"/>
      <c r="AB2871" s="145"/>
      <c r="AC2871" s="145"/>
      <c r="AD2871" s="145"/>
      <c r="AE2871" s="18"/>
      <c r="AF2871" s="35">
        <v>2025</v>
      </c>
      <c r="AG2871" s="255"/>
      <c r="AH2871" s="29">
        <v>2762</v>
      </c>
      <c r="AI2871" s="29" t="s">
        <v>155</v>
      </c>
      <c r="AJ2871" s="29" t="str">
        <f t="shared" si="760"/>
        <v>2762.</v>
      </c>
      <c r="AL2871" s="29"/>
    </row>
    <row r="2872" spans="1:38" ht="22.5" customHeight="1" x14ac:dyDescent="0.25">
      <c r="A2872" s="143" t="str">
        <f t="shared" si="761"/>
        <v>2763.</v>
      </c>
      <c r="B2872" s="76" t="s">
        <v>2253</v>
      </c>
      <c r="C2872" s="52">
        <v>1964</v>
      </c>
      <c r="D2872" s="220" t="s">
        <v>3015</v>
      </c>
      <c r="E2872" s="143" t="s">
        <v>3017</v>
      </c>
      <c r="F2872" s="52">
        <v>5</v>
      </c>
      <c r="G2872" s="52">
        <v>3</v>
      </c>
      <c r="H2872" s="145">
        <v>2433.6</v>
      </c>
      <c r="I2872" s="145">
        <v>1577.3</v>
      </c>
      <c r="J2872" s="145">
        <v>1577.3</v>
      </c>
      <c r="K2872" s="3">
        <v>89</v>
      </c>
      <c r="L2872" s="10">
        <f t="shared" si="758"/>
        <v>6331944.54</v>
      </c>
      <c r="M2872" s="145"/>
      <c r="N2872" s="1"/>
      <c r="O2872" s="145"/>
      <c r="P2872" s="145">
        <f t="shared" si="759"/>
        <v>6331944.54</v>
      </c>
      <c r="Q2872" s="145">
        <v>3924347.35</v>
      </c>
      <c r="R2872" s="3"/>
      <c r="S2872" s="145"/>
      <c r="T2872" s="145">
        <v>678.77</v>
      </c>
      <c r="U2872" s="145">
        <f>T2872*3547</f>
        <v>2407597.19</v>
      </c>
      <c r="V2872" s="145"/>
      <c r="W2872" s="145"/>
      <c r="X2872" s="145"/>
      <c r="Y2872" s="145"/>
      <c r="Z2872" s="145"/>
      <c r="AA2872" s="145"/>
      <c r="AB2872" s="145"/>
      <c r="AC2872" s="145"/>
      <c r="AD2872" s="145"/>
      <c r="AE2872" s="18"/>
      <c r="AF2872" s="35">
        <v>2025</v>
      </c>
      <c r="AG2872" s="256"/>
      <c r="AH2872" s="29">
        <v>2763</v>
      </c>
      <c r="AI2872" s="29" t="s">
        <v>155</v>
      </c>
      <c r="AJ2872" s="29" t="str">
        <f t="shared" si="760"/>
        <v>2763.</v>
      </c>
      <c r="AL2872" s="29"/>
    </row>
    <row r="2873" spans="1:38" ht="22.5" customHeight="1" x14ac:dyDescent="0.25">
      <c r="A2873" s="143" t="str">
        <f t="shared" si="761"/>
        <v>2764.</v>
      </c>
      <c r="B2873" s="76" t="s">
        <v>2254</v>
      </c>
      <c r="C2873" s="52">
        <v>1964</v>
      </c>
      <c r="D2873" s="220" t="s">
        <v>3015</v>
      </c>
      <c r="E2873" s="143" t="s">
        <v>3017</v>
      </c>
      <c r="F2873" s="52">
        <v>5</v>
      </c>
      <c r="G2873" s="52">
        <v>6</v>
      </c>
      <c r="H2873" s="145">
        <v>3491.8</v>
      </c>
      <c r="I2873" s="145">
        <v>2959</v>
      </c>
      <c r="J2873" s="145">
        <v>2959</v>
      </c>
      <c r="K2873" s="3">
        <v>211</v>
      </c>
      <c r="L2873" s="10">
        <f t="shared" si="758"/>
        <v>7793099.6100000003</v>
      </c>
      <c r="M2873" s="145"/>
      <c r="N2873" s="1"/>
      <c r="O2873" s="145"/>
      <c r="P2873" s="145">
        <f t="shared" si="759"/>
        <v>7793099.6100000003</v>
      </c>
      <c r="Q2873" s="145">
        <v>7793099.6100000003</v>
      </c>
      <c r="R2873" s="3"/>
      <c r="S2873" s="145"/>
      <c r="T2873" s="145"/>
      <c r="U2873" s="145"/>
      <c r="V2873" s="145"/>
      <c r="W2873" s="145"/>
      <c r="X2873" s="145"/>
      <c r="Y2873" s="145"/>
      <c r="Z2873" s="145"/>
      <c r="AA2873" s="145"/>
      <c r="AB2873" s="145"/>
      <c r="AC2873" s="145"/>
      <c r="AD2873" s="145"/>
      <c r="AE2873" s="145"/>
      <c r="AF2873" s="35">
        <v>2025</v>
      </c>
      <c r="AG2873" s="253"/>
      <c r="AH2873" s="29">
        <v>2764</v>
      </c>
      <c r="AI2873" s="29" t="s">
        <v>155</v>
      </c>
      <c r="AJ2873" s="29" t="str">
        <f t="shared" si="760"/>
        <v>2764.</v>
      </c>
      <c r="AL2873" s="29"/>
    </row>
    <row r="2874" spans="1:38" ht="22.5" customHeight="1" x14ac:dyDescent="0.25">
      <c r="A2874" s="143" t="str">
        <f t="shared" si="761"/>
        <v>2765.</v>
      </c>
      <c r="B2874" s="76" t="s">
        <v>2255</v>
      </c>
      <c r="C2874" s="52">
        <v>1964</v>
      </c>
      <c r="D2874" s="220" t="s">
        <v>3015</v>
      </c>
      <c r="E2874" s="143" t="s">
        <v>3017</v>
      </c>
      <c r="F2874" s="52">
        <v>5</v>
      </c>
      <c r="G2874" s="52">
        <v>3</v>
      </c>
      <c r="H2874" s="145">
        <v>3233.1</v>
      </c>
      <c r="I2874" s="145">
        <v>3029.3</v>
      </c>
      <c r="J2874" s="145">
        <v>2975</v>
      </c>
      <c r="K2874" s="3">
        <v>187</v>
      </c>
      <c r="L2874" s="10">
        <f t="shared" si="758"/>
        <v>5888450</v>
      </c>
      <c r="M2874" s="145"/>
      <c r="N2874" s="1"/>
      <c r="O2874" s="145"/>
      <c r="P2874" s="145">
        <f t="shared" si="759"/>
        <v>5888450</v>
      </c>
      <c r="Q2874" s="145">
        <v>5888450</v>
      </c>
      <c r="R2874" s="3"/>
      <c r="S2874" s="145"/>
      <c r="T2874" s="145"/>
      <c r="U2874" s="145"/>
      <c r="V2874" s="145"/>
      <c r="W2874" s="145"/>
      <c r="X2874" s="145"/>
      <c r="Y2874" s="145"/>
      <c r="Z2874" s="145"/>
      <c r="AA2874" s="145"/>
      <c r="AB2874" s="145"/>
      <c r="AC2874" s="145"/>
      <c r="AD2874" s="145"/>
      <c r="AE2874" s="18"/>
      <c r="AF2874" s="35">
        <v>2025</v>
      </c>
      <c r="AG2874" s="256"/>
      <c r="AH2874" s="29">
        <v>2765</v>
      </c>
      <c r="AI2874" s="29" t="s">
        <v>155</v>
      </c>
      <c r="AJ2874" s="29" t="str">
        <f t="shared" si="760"/>
        <v>2765.</v>
      </c>
      <c r="AL2874" s="29"/>
    </row>
    <row r="2875" spans="1:38" ht="22.5" customHeight="1" x14ac:dyDescent="0.25">
      <c r="A2875" s="143" t="str">
        <f t="shared" si="761"/>
        <v>2766.</v>
      </c>
      <c r="B2875" s="73" t="s">
        <v>2256</v>
      </c>
      <c r="C2875" s="52">
        <v>1964</v>
      </c>
      <c r="D2875" s="220" t="s">
        <v>3015</v>
      </c>
      <c r="E2875" s="143" t="s">
        <v>3017</v>
      </c>
      <c r="F2875" s="52">
        <v>4</v>
      </c>
      <c r="G2875" s="52">
        <v>5</v>
      </c>
      <c r="H2875" s="145">
        <v>3289.2</v>
      </c>
      <c r="I2875" s="145">
        <v>2767</v>
      </c>
      <c r="J2875" s="145">
        <v>2767</v>
      </c>
      <c r="K2875" s="3">
        <v>127</v>
      </c>
      <c r="L2875" s="10">
        <f t="shared" si="758"/>
        <v>1220969.49</v>
      </c>
      <c r="M2875" s="145"/>
      <c r="N2875" s="1"/>
      <c r="O2875" s="145"/>
      <c r="P2875" s="145">
        <f t="shared" si="759"/>
        <v>1220969.49</v>
      </c>
      <c r="Q2875" s="145">
        <v>1220969.49</v>
      </c>
      <c r="R2875" s="3"/>
      <c r="S2875" s="145"/>
      <c r="T2875" s="145"/>
      <c r="U2875" s="145"/>
      <c r="V2875" s="145"/>
      <c r="W2875" s="145"/>
      <c r="X2875" s="145"/>
      <c r="Y2875" s="145"/>
      <c r="Z2875" s="145"/>
      <c r="AA2875" s="145"/>
      <c r="AB2875" s="145"/>
      <c r="AC2875" s="145"/>
      <c r="AD2875" s="145"/>
      <c r="AE2875" s="18"/>
      <c r="AF2875" s="35">
        <v>2025</v>
      </c>
      <c r="AG2875" s="255"/>
      <c r="AH2875" s="29">
        <v>2766</v>
      </c>
      <c r="AI2875" s="29" t="s">
        <v>155</v>
      </c>
      <c r="AJ2875" s="29" t="str">
        <f t="shared" si="760"/>
        <v>2766.</v>
      </c>
      <c r="AL2875" s="29"/>
    </row>
    <row r="2876" spans="1:38" ht="22.5" customHeight="1" x14ac:dyDescent="0.25">
      <c r="A2876" s="143" t="str">
        <f t="shared" si="761"/>
        <v>2767.</v>
      </c>
      <c r="B2876" s="73" t="s">
        <v>2257</v>
      </c>
      <c r="C2876" s="52">
        <v>1964</v>
      </c>
      <c r="D2876" s="220" t="s">
        <v>3015</v>
      </c>
      <c r="E2876" s="143" t="s">
        <v>3017</v>
      </c>
      <c r="F2876" s="52">
        <v>5</v>
      </c>
      <c r="G2876" s="52">
        <v>4</v>
      </c>
      <c r="H2876" s="10">
        <v>3177.9</v>
      </c>
      <c r="I2876" s="145">
        <v>2086.3000000000002</v>
      </c>
      <c r="J2876" s="10">
        <v>2086.3000000000002</v>
      </c>
      <c r="K2876" s="63">
        <v>182</v>
      </c>
      <c r="L2876" s="10">
        <f t="shared" si="758"/>
        <v>1103188</v>
      </c>
      <c r="M2876" s="145"/>
      <c r="N2876" s="1"/>
      <c r="O2876" s="145"/>
      <c r="P2876" s="145">
        <f t="shared" si="759"/>
        <v>1103188</v>
      </c>
      <c r="Q2876" s="145">
        <v>1103188</v>
      </c>
      <c r="R2876" s="3"/>
      <c r="S2876" s="145"/>
      <c r="T2876" s="145"/>
      <c r="U2876" s="145"/>
      <c r="V2876" s="145"/>
      <c r="W2876" s="145"/>
      <c r="X2876" s="145"/>
      <c r="Y2876" s="145"/>
      <c r="Z2876" s="145"/>
      <c r="AA2876" s="145"/>
      <c r="AB2876" s="145"/>
      <c r="AC2876" s="145"/>
      <c r="AD2876" s="145"/>
      <c r="AE2876" s="18"/>
      <c r="AF2876" s="35">
        <v>2025</v>
      </c>
      <c r="AG2876" s="255"/>
      <c r="AH2876" s="29">
        <v>2767</v>
      </c>
      <c r="AI2876" s="29" t="s">
        <v>155</v>
      </c>
      <c r="AJ2876" s="29" t="str">
        <f t="shared" si="760"/>
        <v>2767.</v>
      </c>
      <c r="AL2876" s="29"/>
    </row>
    <row r="2877" spans="1:38" ht="23.25" customHeight="1" x14ac:dyDescent="0.25">
      <c r="A2877" s="143" t="str">
        <f t="shared" si="761"/>
        <v>2768.</v>
      </c>
      <c r="B2877" s="86" t="s">
        <v>2258</v>
      </c>
      <c r="C2877" s="52">
        <v>1964</v>
      </c>
      <c r="D2877" s="220" t="s">
        <v>3015</v>
      </c>
      <c r="E2877" s="143" t="s">
        <v>3017</v>
      </c>
      <c r="F2877" s="52">
        <v>4</v>
      </c>
      <c r="G2877" s="52">
        <v>4</v>
      </c>
      <c r="H2877" s="145">
        <v>2776.4</v>
      </c>
      <c r="I2877" s="145">
        <v>2581.9</v>
      </c>
      <c r="J2877" s="145">
        <v>2581.9</v>
      </c>
      <c r="K2877" s="3">
        <v>115</v>
      </c>
      <c r="L2877" s="10">
        <f t="shared" si="758"/>
        <v>1357583.2799999998</v>
      </c>
      <c r="M2877" s="145"/>
      <c r="N2877" s="1"/>
      <c r="O2877" s="145"/>
      <c r="P2877" s="145">
        <f t="shared" si="759"/>
        <v>1357583.2799999998</v>
      </c>
      <c r="Q2877" s="145">
        <v>1357583.2799999998</v>
      </c>
      <c r="R2877" s="3"/>
      <c r="S2877" s="145"/>
      <c r="T2877" s="145"/>
      <c r="U2877" s="145"/>
      <c r="V2877" s="145"/>
      <c r="W2877" s="145"/>
      <c r="X2877" s="145"/>
      <c r="Y2877" s="145"/>
      <c r="Z2877" s="145"/>
      <c r="AA2877" s="145"/>
      <c r="AB2877" s="43"/>
      <c r="AC2877" s="43"/>
      <c r="AD2877" s="145"/>
      <c r="AE2877" s="18"/>
      <c r="AF2877" s="35">
        <v>2025</v>
      </c>
      <c r="AG2877" s="255"/>
      <c r="AH2877" s="29">
        <v>2768</v>
      </c>
      <c r="AI2877" s="29" t="s">
        <v>155</v>
      </c>
      <c r="AJ2877" s="29" t="str">
        <f t="shared" si="760"/>
        <v>2768.</v>
      </c>
    </row>
    <row r="2878" spans="1:38" ht="22.5" customHeight="1" x14ac:dyDescent="0.25">
      <c r="A2878" s="143" t="str">
        <f t="shared" si="761"/>
        <v>2769.</v>
      </c>
      <c r="B2878" s="77" t="s">
        <v>2259</v>
      </c>
      <c r="C2878" s="52">
        <v>1964</v>
      </c>
      <c r="D2878" s="220" t="s">
        <v>3015</v>
      </c>
      <c r="E2878" s="143" t="s">
        <v>3016</v>
      </c>
      <c r="F2878" s="52">
        <v>5</v>
      </c>
      <c r="G2878" s="52">
        <v>4</v>
      </c>
      <c r="H2878" s="145">
        <v>4291.1000000000004</v>
      </c>
      <c r="I2878" s="145">
        <v>3933.9</v>
      </c>
      <c r="J2878" s="145">
        <v>3933.9</v>
      </c>
      <c r="K2878" s="3">
        <v>173</v>
      </c>
      <c r="L2878" s="10">
        <f t="shared" si="758"/>
        <v>2400720</v>
      </c>
      <c r="M2878" s="145"/>
      <c r="N2878" s="1"/>
      <c r="O2878" s="145"/>
      <c r="P2878" s="145">
        <f t="shared" si="759"/>
        <v>2400720</v>
      </c>
      <c r="Q2878" s="145">
        <v>2400720</v>
      </c>
      <c r="R2878" s="3"/>
      <c r="S2878" s="145"/>
      <c r="T2878" s="145"/>
      <c r="U2878" s="145"/>
      <c r="V2878" s="145"/>
      <c r="W2878" s="145"/>
      <c r="X2878" s="145"/>
      <c r="Y2878" s="145"/>
      <c r="Z2878" s="145"/>
      <c r="AA2878" s="145"/>
      <c r="AB2878" s="145"/>
      <c r="AC2878" s="145"/>
      <c r="AD2878" s="145"/>
      <c r="AE2878" s="18"/>
      <c r="AF2878" s="35">
        <v>2025</v>
      </c>
      <c r="AG2878" s="256"/>
      <c r="AH2878" s="29">
        <v>2769</v>
      </c>
      <c r="AI2878" s="29" t="s">
        <v>155</v>
      </c>
      <c r="AJ2878" s="29" t="str">
        <f t="shared" si="760"/>
        <v>2769.</v>
      </c>
      <c r="AL2878" s="29"/>
    </row>
    <row r="2879" spans="1:38" ht="22.5" customHeight="1" x14ac:dyDescent="0.25">
      <c r="A2879" s="143" t="str">
        <f t="shared" si="761"/>
        <v>2770.</v>
      </c>
      <c r="B2879" s="247" t="s">
        <v>2261</v>
      </c>
      <c r="C2879" s="52">
        <v>1964</v>
      </c>
      <c r="D2879" s="220" t="s">
        <v>3015</v>
      </c>
      <c r="E2879" s="143" t="s">
        <v>3017</v>
      </c>
      <c r="F2879" s="52">
        <v>5</v>
      </c>
      <c r="G2879" s="52">
        <v>3</v>
      </c>
      <c r="H2879" s="145">
        <v>2480.3000000000002</v>
      </c>
      <c r="I2879" s="145">
        <v>1631.3</v>
      </c>
      <c r="J2879" s="145">
        <v>1631.3</v>
      </c>
      <c r="K2879" s="3">
        <v>168</v>
      </c>
      <c r="L2879" s="10">
        <f t="shared" si="758"/>
        <v>3999678.9</v>
      </c>
      <c r="M2879" s="145"/>
      <c r="N2879" s="1"/>
      <c r="O2879" s="145"/>
      <c r="P2879" s="145">
        <f t="shared" si="759"/>
        <v>3999678.9</v>
      </c>
      <c r="Q2879" s="145">
        <v>3999678.9</v>
      </c>
      <c r="R2879" s="3"/>
      <c r="S2879" s="145"/>
      <c r="T2879" s="145"/>
      <c r="U2879" s="145"/>
      <c r="V2879" s="145"/>
      <c r="W2879" s="145"/>
      <c r="X2879" s="145"/>
      <c r="Y2879" s="145"/>
      <c r="Z2879" s="145"/>
      <c r="AA2879" s="145"/>
      <c r="AB2879" s="145"/>
      <c r="AC2879" s="145"/>
      <c r="AD2879" s="145"/>
      <c r="AE2879" s="18"/>
      <c r="AF2879" s="35">
        <v>2025</v>
      </c>
      <c r="AG2879" s="255"/>
      <c r="AH2879" s="29">
        <v>2770</v>
      </c>
      <c r="AI2879" s="29" t="s">
        <v>155</v>
      </c>
      <c r="AJ2879" s="29" t="str">
        <f t="shared" si="760"/>
        <v>2770.</v>
      </c>
      <c r="AL2879" s="29"/>
    </row>
    <row r="2880" spans="1:38" ht="22.5" customHeight="1" x14ac:dyDescent="0.25">
      <c r="A2880" s="143" t="str">
        <f t="shared" si="761"/>
        <v>2771.</v>
      </c>
      <c r="B2880" s="76" t="s">
        <v>2262</v>
      </c>
      <c r="C2880" s="52">
        <v>1965</v>
      </c>
      <c r="D2880" s="220" t="s">
        <v>3015</v>
      </c>
      <c r="E2880" s="143" t="s">
        <v>3017</v>
      </c>
      <c r="F2880" s="52">
        <v>4</v>
      </c>
      <c r="G2880" s="52">
        <v>6</v>
      </c>
      <c r="H2880" s="145">
        <v>4089.8</v>
      </c>
      <c r="I2880" s="145">
        <v>3118.8</v>
      </c>
      <c r="J2880" s="145">
        <v>2094</v>
      </c>
      <c r="K2880" s="3">
        <v>185</v>
      </c>
      <c r="L2880" s="10">
        <f t="shared" si="758"/>
        <v>6595104.6100000003</v>
      </c>
      <c r="M2880" s="145"/>
      <c r="N2880" s="1"/>
      <c r="O2880" s="145"/>
      <c r="P2880" s="145">
        <f t="shared" si="759"/>
        <v>6595104.6100000003</v>
      </c>
      <c r="Q2880" s="145">
        <v>6595104.6100000003</v>
      </c>
      <c r="R2880" s="3"/>
      <c r="S2880" s="145"/>
      <c r="T2880" s="145"/>
      <c r="U2880" s="145"/>
      <c r="V2880" s="145"/>
      <c r="W2880" s="145"/>
      <c r="X2880" s="145"/>
      <c r="Y2880" s="145"/>
      <c r="Z2880" s="145"/>
      <c r="AA2880" s="145"/>
      <c r="AB2880" s="145"/>
      <c r="AC2880" s="145"/>
      <c r="AD2880" s="145"/>
      <c r="AE2880" s="145"/>
      <c r="AF2880" s="35">
        <v>2025</v>
      </c>
      <c r="AG2880" s="256"/>
      <c r="AH2880" s="29">
        <v>2771</v>
      </c>
      <c r="AI2880" s="29" t="s">
        <v>155</v>
      </c>
      <c r="AJ2880" s="29" t="str">
        <f t="shared" si="760"/>
        <v>2771.</v>
      </c>
      <c r="AL2880" s="29"/>
    </row>
    <row r="2881" spans="1:38" ht="22.5" customHeight="1" x14ac:dyDescent="0.25">
      <c r="A2881" s="143" t="str">
        <f t="shared" si="761"/>
        <v>2772.</v>
      </c>
      <c r="B2881" s="76" t="s">
        <v>2263</v>
      </c>
      <c r="C2881" s="52">
        <v>1965</v>
      </c>
      <c r="D2881" s="220" t="s">
        <v>3015</v>
      </c>
      <c r="E2881" s="143" t="s">
        <v>3017</v>
      </c>
      <c r="F2881" s="52">
        <v>5</v>
      </c>
      <c r="G2881" s="52">
        <v>3</v>
      </c>
      <c r="H2881" s="145">
        <v>2512</v>
      </c>
      <c r="I2881" s="145">
        <v>2327.3000000000002</v>
      </c>
      <c r="J2881" s="145">
        <v>2171.6999999999998</v>
      </c>
      <c r="K2881" s="3">
        <v>101</v>
      </c>
      <c r="L2881" s="10">
        <f t="shared" si="758"/>
        <v>200060</v>
      </c>
      <c r="M2881" s="145"/>
      <c r="N2881" s="1"/>
      <c r="O2881" s="145"/>
      <c r="P2881" s="145">
        <f t="shared" si="759"/>
        <v>200060</v>
      </c>
      <c r="Q2881" s="145">
        <v>200060</v>
      </c>
      <c r="R2881" s="3"/>
      <c r="S2881" s="145"/>
      <c r="T2881" s="145"/>
      <c r="U2881" s="145"/>
      <c r="V2881" s="145"/>
      <c r="W2881" s="145"/>
      <c r="X2881" s="145"/>
      <c r="Y2881" s="145"/>
      <c r="Z2881" s="145"/>
      <c r="AA2881" s="145"/>
      <c r="AB2881" s="145"/>
      <c r="AC2881" s="145"/>
      <c r="AD2881" s="145"/>
      <c r="AE2881" s="18"/>
      <c r="AF2881" s="35">
        <v>2025</v>
      </c>
      <c r="AG2881" s="256"/>
      <c r="AH2881" s="29">
        <v>2772</v>
      </c>
      <c r="AI2881" s="29" t="s">
        <v>155</v>
      </c>
      <c r="AJ2881" s="29" t="str">
        <f t="shared" si="760"/>
        <v>2772.</v>
      </c>
      <c r="AL2881" s="29"/>
    </row>
    <row r="2882" spans="1:38" ht="22.5" customHeight="1" x14ac:dyDescent="0.25">
      <c r="A2882" s="143" t="str">
        <f t="shared" si="761"/>
        <v>2773.</v>
      </c>
      <c r="B2882" s="247" t="s">
        <v>2264</v>
      </c>
      <c r="C2882" s="52">
        <v>1965</v>
      </c>
      <c r="D2882" s="220" t="s">
        <v>3015</v>
      </c>
      <c r="E2882" s="143" t="s">
        <v>3016</v>
      </c>
      <c r="F2882" s="52">
        <v>5</v>
      </c>
      <c r="G2882" s="52">
        <v>4</v>
      </c>
      <c r="H2882" s="10">
        <v>2615.1</v>
      </c>
      <c r="I2882" s="145">
        <v>1634.1</v>
      </c>
      <c r="J2882" s="10">
        <v>1634.1</v>
      </c>
      <c r="K2882" s="63">
        <v>107</v>
      </c>
      <c r="L2882" s="10">
        <f t="shared" si="758"/>
        <v>2187426.15</v>
      </c>
      <c r="M2882" s="145"/>
      <c r="N2882" s="1"/>
      <c r="O2882" s="145"/>
      <c r="P2882" s="145">
        <f t="shared" si="759"/>
        <v>2187426.15</v>
      </c>
      <c r="Q2882" s="145">
        <f>1278710.76+908715.39</f>
        <v>2187426.15</v>
      </c>
      <c r="R2882" s="3"/>
      <c r="S2882" s="145"/>
      <c r="T2882" s="145"/>
      <c r="U2882" s="145"/>
      <c r="V2882" s="145"/>
      <c r="W2882" s="145"/>
      <c r="X2882" s="145"/>
      <c r="Y2882" s="145"/>
      <c r="Z2882" s="145"/>
      <c r="AA2882" s="145"/>
      <c r="AB2882" s="145"/>
      <c r="AC2882" s="145"/>
      <c r="AD2882" s="145"/>
      <c r="AE2882" s="18"/>
      <c r="AF2882" s="35">
        <v>2025</v>
      </c>
      <c r="AG2882" s="255"/>
      <c r="AH2882" s="29">
        <v>2773</v>
      </c>
      <c r="AI2882" s="29" t="s">
        <v>155</v>
      </c>
      <c r="AJ2882" s="29" t="str">
        <f t="shared" si="760"/>
        <v>2773.</v>
      </c>
      <c r="AL2882" s="29"/>
    </row>
    <row r="2883" spans="1:38" ht="22.5" customHeight="1" x14ac:dyDescent="0.25">
      <c r="A2883" s="143" t="str">
        <f t="shared" si="761"/>
        <v>2774.</v>
      </c>
      <c r="B2883" s="76" t="s">
        <v>2265</v>
      </c>
      <c r="C2883" s="52">
        <v>1965</v>
      </c>
      <c r="D2883" s="220" t="s">
        <v>3015</v>
      </c>
      <c r="E2883" s="143" t="s">
        <v>3016</v>
      </c>
      <c r="F2883" s="52">
        <v>5</v>
      </c>
      <c r="G2883" s="52">
        <v>3</v>
      </c>
      <c r="H2883" s="145">
        <v>2534.1999999999998</v>
      </c>
      <c r="I2883" s="145">
        <v>1592.5</v>
      </c>
      <c r="J2883" s="145">
        <v>1592.5</v>
      </c>
      <c r="K2883" s="3">
        <v>125</v>
      </c>
      <c r="L2883" s="10">
        <f t="shared" si="758"/>
        <v>940690.91999999993</v>
      </c>
      <c r="M2883" s="145"/>
      <c r="N2883" s="1"/>
      <c r="O2883" s="145"/>
      <c r="P2883" s="145">
        <f t="shared" si="759"/>
        <v>940690.91999999993</v>
      </c>
      <c r="Q2883" s="145">
        <v>940690.91999999993</v>
      </c>
      <c r="R2883" s="3"/>
      <c r="S2883" s="145"/>
      <c r="T2883" s="145"/>
      <c r="U2883" s="145"/>
      <c r="V2883" s="145"/>
      <c r="W2883" s="145"/>
      <c r="X2883" s="145"/>
      <c r="Y2883" s="145"/>
      <c r="Z2883" s="145"/>
      <c r="AA2883" s="145"/>
      <c r="AB2883" s="145"/>
      <c r="AC2883" s="145"/>
      <c r="AD2883" s="145"/>
      <c r="AE2883" s="18"/>
      <c r="AF2883" s="35">
        <v>2025</v>
      </c>
      <c r="AG2883" s="256"/>
      <c r="AH2883" s="29">
        <v>2774</v>
      </c>
      <c r="AI2883" s="29" t="s">
        <v>155</v>
      </c>
      <c r="AJ2883" s="29" t="str">
        <f t="shared" si="760"/>
        <v>2774.</v>
      </c>
      <c r="AL2883" s="29"/>
    </row>
    <row r="2884" spans="1:38" ht="22.5" customHeight="1" x14ac:dyDescent="0.25">
      <c r="A2884" s="143" t="str">
        <f t="shared" si="761"/>
        <v>2775.</v>
      </c>
      <c r="B2884" s="73" t="s">
        <v>2266</v>
      </c>
      <c r="C2884" s="52">
        <v>1965</v>
      </c>
      <c r="D2884" s="220" t="s">
        <v>3015</v>
      </c>
      <c r="E2884" s="143" t="s">
        <v>3017</v>
      </c>
      <c r="F2884" s="52">
        <v>5</v>
      </c>
      <c r="G2884" s="52">
        <v>3</v>
      </c>
      <c r="H2884" s="145">
        <v>2801.68</v>
      </c>
      <c r="I2884" s="145">
        <v>2629.3</v>
      </c>
      <c r="J2884" s="145">
        <v>2629.3</v>
      </c>
      <c r="K2884" s="3">
        <v>95</v>
      </c>
      <c r="L2884" s="10">
        <f t="shared" si="758"/>
        <v>4962542</v>
      </c>
      <c r="M2884" s="145"/>
      <c r="N2884" s="1"/>
      <c r="O2884" s="145"/>
      <c r="P2884" s="145">
        <f t="shared" si="759"/>
        <v>4962542</v>
      </c>
      <c r="Q2884" s="145">
        <v>4962542</v>
      </c>
      <c r="R2884" s="3"/>
      <c r="S2884" s="145"/>
      <c r="T2884" s="145"/>
      <c r="U2884" s="145"/>
      <c r="V2884" s="145"/>
      <c r="W2884" s="145"/>
      <c r="X2884" s="145"/>
      <c r="Y2884" s="145"/>
      <c r="Z2884" s="145"/>
      <c r="AA2884" s="145"/>
      <c r="AB2884" s="145"/>
      <c r="AC2884" s="145"/>
      <c r="AD2884" s="145"/>
      <c r="AE2884" s="18"/>
      <c r="AF2884" s="35">
        <v>2025</v>
      </c>
      <c r="AG2884" s="255"/>
      <c r="AH2884" s="29">
        <v>2775</v>
      </c>
      <c r="AI2884" s="29" t="s">
        <v>155</v>
      </c>
      <c r="AJ2884" s="29" t="str">
        <f t="shared" si="760"/>
        <v>2775.</v>
      </c>
      <c r="AL2884" s="29"/>
    </row>
    <row r="2885" spans="1:38" ht="22.5" customHeight="1" x14ac:dyDescent="0.25">
      <c r="A2885" s="143" t="str">
        <f t="shared" si="761"/>
        <v>2776.</v>
      </c>
      <c r="B2885" s="247" t="s">
        <v>2267</v>
      </c>
      <c r="C2885" s="52">
        <v>1965</v>
      </c>
      <c r="D2885" s="220" t="s">
        <v>3015</v>
      </c>
      <c r="E2885" s="143" t="s">
        <v>3016</v>
      </c>
      <c r="F2885" s="52">
        <v>5</v>
      </c>
      <c r="G2885" s="52">
        <v>5</v>
      </c>
      <c r="H2885" s="10">
        <v>3858.3</v>
      </c>
      <c r="I2885" s="145">
        <v>3478</v>
      </c>
      <c r="J2885" s="10">
        <v>3478</v>
      </c>
      <c r="K2885" s="63">
        <v>164</v>
      </c>
      <c r="L2885" s="10">
        <f t="shared" si="758"/>
        <v>1886606.2799999998</v>
      </c>
      <c r="M2885" s="145"/>
      <c r="N2885" s="1"/>
      <c r="O2885" s="145"/>
      <c r="P2885" s="145">
        <f t="shared" si="759"/>
        <v>1886606.2799999998</v>
      </c>
      <c r="Q2885" s="145">
        <v>1886606.2799999998</v>
      </c>
      <c r="R2885" s="3"/>
      <c r="S2885" s="145"/>
      <c r="T2885" s="145"/>
      <c r="U2885" s="145"/>
      <c r="V2885" s="145"/>
      <c r="W2885" s="145"/>
      <c r="X2885" s="145"/>
      <c r="Y2885" s="145"/>
      <c r="Z2885" s="145"/>
      <c r="AA2885" s="145"/>
      <c r="AB2885" s="145"/>
      <c r="AC2885" s="145"/>
      <c r="AD2885" s="145"/>
      <c r="AE2885" s="18"/>
      <c r="AF2885" s="35">
        <v>2025</v>
      </c>
      <c r="AG2885" s="255"/>
      <c r="AH2885" s="29">
        <v>2776</v>
      </c>
      <c r="AI2885" s="29" t="s">
        <v>155</v>
      </c>
      <c r="AJ2885" s="29" t="str">
        <f t="shared" si="760"/>
        <v>2776.</v>
      </c>
      <c r="AL2885" s="29"/>
    </row>
    <row r="2886" spans="1:38" ht="22.5" customHeight="1" x14ac:dyDescent="0.25">
      <c r="A2886" s="143" t="str">
        <f t="shared" si="761"/>
        <v>2777.</v>
      </c>
      <c r="B2886" s="247" t="s">
        <v>2268</v>
      </c>
      <c r="C2886" s="52">
        <v>1965</v>
      </c>
      <c r="D2886" s="220" t="s">
        <v>3015</v>
      </c>
      <c r="E2886" s="143" t="s">
        <v>3016</v>
      </c>
      <c r="F2886" s="52">
        <v>5</v>
      </c>
      <c r="G2886" s="52">
        <v>4</v>
      </c>
      <c r="H2886" s="145">
        <v>3839</v>
      </c>
      <c r="I2886" s="145">
        <v>2538</v>
      </c>
      <c r="J2886" s="145">
        <v>2538</v>
      </c>
      <c r="K2886" s="3">
        <v>174</v>
      </c>
      <c r="L2886" s="10">
        <f t="shared" si="758"/>
        <v>6083378</v>
      </c>
      <c r="M2886" s="145"/>
      <c r="N2886" s="1"/>
      <c r="O2886" s="145"/>
      <c r="P2886" s="145">
        <f t="shared" si="759"/>
        <v>6083378</v>
      </c>
      <c r="Q2886" s="145">
        <v>6083378</v>
      </c>
      <c r="R2886" s="3"/>
      <c r="S2886" s="145"/>
      <c r="T2886" s="145"/>
      <c r="U2886" s="145"/>
      <c r="V2886" s="145"/>
      <c r="W2886" s="145"/>
      <c r="X2886" s="145"/>
      <c r="Y2886" s="145"/>
      <c r="Z2886" s="145"/>
      <c r="AA2886" s="145"/>
      <c r="AB2886" s="145"/>
      <c r="AC2886" s="145"/>
      <c r="AD2886" s="145"/>
      <c r="AE2886" s="18"/>
      <c r="AF2886" s="35">
        <v>2025</v>
      </c>
      <c r="AG2886" s="255"/>
      <c r="AH2886" s="29">
        <v>2777</v>
      </c>
      <c r="AI2886" s="29" t="s">
        <v>155</v>
      </c>
      <c r="AJ2886" s="29" t="str">
        <f t="shared" si="760"/>
        <v>2777.</v>
      </c>
      <c r="AL2886" s="29"/>
    </row>
    <row r="2887" spans="1:38" ht="22.5" customHeight="1" x14ac:dyDescent="0.25">
      <c r="A2887" s="143" t="str">
        <f t="shared" si="761"/>
        <v>2778.</v>
      </c>
      <c r="B2887" s="76" t="s">
        <v>2270</v>
      </c>
      <c r="C2887" s="52">
        <v>1966</v>
      </c>
      <c r="D2887" s="220" t="s">
        <v>3015</v>
      </c>
      <c r="E2887" s="143" t="s">
        <v>3017</v>
      </c>
      <c r="F2887" s="52">
        <v>5</v>
      </c>
      <c r="G2887" s="52">
        <v>6</v>
      </c>
      <c r="H2887" s="145">
        <v>5337.4</v>
      </c>
      <c r="I2887" s="145">
        <v>5183.3999999999996</v>
      </c>
      <c r="J2887" s="145">
        <v>3416.8</v>
      </c>
      <c r="K2887" s="3">
        <v>228</v>
      </c>
      <c r="L2887" s="10">
        <f t="shared" si="758"/>
        <v>8606964.620000001</v>
      </c>
      <c r="M2887" s="145"/>
      <c r="N2887" s="1"/>
      <c r="O2887" s="145"/>
      <c r="P2887" s="145">
        <f t="shared" si="759"/>
        <v>8606964.620000001</v>
      </c>
      <c r="Q2887" s="145">
        <v>8606964.620000001</v>
      </c>
      <c r="R2887" s="3"/>
      <c r="S2887" s="145"/>
      <c r="T2887" s="145"/>
      <c r="U2887" s="145"/>
      <c r="V2887" s="145"/>
      <c r="W2887" s="145"/>
      <c r="X2887" s="145"/>
      <c r="Y2887" s="145"/>
      <c r="Z2887" s="145"/>
      <c r="AA2887" s="145"/>
      <c r="AB2887" s="145"/>
      <c r="AC2887" s="145"/>
      <c r="AD2887" s="145"/>
      <c r="AE2887" s="145"/>
      <c r="AF2887" s="35">
        <v>2025</v>
      </c>
      <c r="AG2887" s="256"/>
      <c r="AH2887" s="29">
        <v>2778</v>
      </c>
      <c r="AI2887" s="29" t="s">
        <v>155</v>
      </c>
      <c r="AJ2887" s="29" t="str">
        <f t="shared" si="760"/>
        <v>2778.</v>
      </c>
      <c r="AL2887" s="29"/>
    </row>
    <row r="2888" spans="1:38" ht="22.5" customHeight="1" x14ac:dyDescent="0.25">
      <c r="A2888" s="143" t="str">
        <f t="shared" si="761"/>
        <v>2779.</v>
      </c>
      <c r="B2888" s="247" t="s">
        <v>2269</v>
      </c>
      <c r="C2888" s="52">
        <v>1966</v>
      </c>
      <c r="D2888" s="220" t="s">
        <v>3015</v>
      </c>
      <c r="E2888" s="143" t="s">
        <v>3017</v>
      </c>
      <c r="F2888" s="52">
        <v>5</v>
      </c>
      <c r="G2888" s="52">
        <v>4</v>
      </c>
      <c r="H2888" s="10">
        <v>3489.6</v>
      </c>
      <c r="I2888" s="10">
        <v>3240.5</v>
      </c>
      <c r="J2888" s="10">
        <v>3240.5</v>
      </c>
      <c r="K2888" s="63">
        <v>139</v>
      </c>
      <c r="L2888" s="10">
        <f t="shared" si="758"/>
        <v>1624400</v>
      </c>
      <c r="M2888" s="145"/>
      <c r="N2888" s="1"/>
      <c r="O2888" s="145"/>
      <c r="P2888" s="145">
        <f t="shared" si="759"/>
        <v>1624400</v>
      </c>
      <c r="Q2888" s="145">
        <v>1624400</v>
      </c>
      <c r="R2888" s="3"/>
      <c r="S2888" s="145"/>
      <c r="T2888" s="145"/>
      <c r="U2888" s="145"/>
      <c r="V2888" s="145"/>
      <c r="W2888" s="145"/>
      <c r="X2888" s="145"/>
      <c r="Y2888" s="145"/>
      <c r="Z2888" s="145"/>
      <c r="AA2888" s="145"/>
      <c r="AB2888" s="145"/>
      <c r="AC2888" s="145"/>
      <c r="AD2888" s="145"/>
      <c r="AE2888" s="145"/>
      <c r="AF2888" s="35">
        <v>2025</v>
      </c>
      <c r="AG2888" s="255"/>
      <c r="AH2888" s="29">
        <v>2779</v>
      </c>
      <c r="AI2888" s="29" t="s">
        <v>155</v>
      </c>
      <c r="AJ2888" s="29" t="str">
        <f t="shared" si="760"/>
        <v>2779.</v>
      </c>
      <c r="AL2888" s="29"/>
    </row>
    <row r="2889" spans="1:38" ht="22.5" customHeight="1" x14ac:dyDescent="0.25">
      <c r="A2889" s="143" t="str">
        <f t="shared" si="761"/>
        <v>2780.</v>
      </c>
      <c r="B2889" s="54" t="s">
        <v>2271</v>
      </c>
      <c r="C2889" s="52">
        <v>1968</v>
      </c>
      <c r="D2889" s="220" t="s">
        <v>3015</v>
      </c>
      <c r="E2889" s="143" t="s">
        <v>3017</v>
      </c>
      <c r="F2889" s="52">
        <v>9</v>
      </c>
      <c r="G2889" s="52">
        <v>1</v>
      </c>
      <c r="H2889" s="10">
        <v>1970.4</v>
      </c>
      <c r="I2889" s="10">
        <v>1970.4</v>
      </c>
      <c r="J2889" s="10">
        <v>1970.4</v>
      </c>
      <c r="K2889" s="63">
        <v>68</v>
      </c>
      <c r="L2889" s="10">
        <f t="shared" si="758"/>
        <v>394368</v>
      </c>
      <c r="M2889" s="145"/>
      <c r="N2889" s="1"/>
      <c r="O2889" s="145"/>
      <c r="P2889" s="145">
        <f t="shared" si="759"/>
        <v>394368</v>
      </c>
      <c r="Q2889" s="145">
        <v>394368</v>
      </c>
      <c r="R2889" s="3"/>
      <c r="S2889" s="145"/>
      <c r="T2889" s="145"/>
      <c r="U2889" s="145"/>
      <c r="V2889" s="145"/>
      <c r="W2889" s="145"/>
      <c r="X2889" s="145"/>
      <c r="Y2889" s="145"/>
      <c r="Z2889" s="145"/>
      <c r="AA2889" s="145"/>
      <c r="AB2889" s="145"/>
      <c r="AC2889" s="145"/>
      <c r="AD2889" s="145"/>
      <c r="AE2889" s="18"/>
      <c r="AF2889" s="35">
        <v>2025</v>
      </c>
      <c r="AG2889" s="255"/>
      <c r="AH2889" s="29">
        <v>2780</v>
      </c>
      <c r="AI2889" s="29" t="s">
        <v>155</v>
      </c>
      <c r="AJ2889" s="29" t="str">
        <f t="shared" si="760"/>
        <v>2780.</v>
      </c>
      <c r="AL2889" s="29"/>
    </row>
    <row r="2890" spans="1:38" ht="22.5" customHeight="1" x14ac:dyDescent="0.25">
      <c r="A2890" s="143" t="str">
        <f t="shared" si="761"/>
        <v>2781.</v>
      </c>
      <c r="B2890" s="76" t="s">
        <v>2272</v>
      </c>
      <c r="C2890" s="52">
        <v>1966</v>
      </c>
      <c r="D2890" s="220" t="s">
        <v>3015</v>
      </c>
      <c r="E2890" s="143" t="s">
        <v>3017</v>
      </c>
      <c r="F2890" s="52">
        <v>5</v>
      </c>
      <c r="G2890" s="52">
        <v>3</v>
      </c>
      <c r="H2890" s="145">
        <v>3580.8</v>
      </c>
      <c r="I2890" s="145">
        <v>2759.3</v>
      </c>
      <c r="J2890" s="145">
        <v>2759.3</v>
      </c>
      <c r="K2890" s="3">
        <v>205</v>
      </c>
      <c r="L2890" s="10">
        <f t="shared" si="758"/>
        <v>1609356</v>
      </c>
      <c r="M2890" s="145"/>
      <c r="N2890" s="1"/>
      <c r="O2890" s="145"/>
      <c r="P2890" s="145">
        <f t="shared" si="759"/>
        <v>1609356</v>
      </c>
      <c r="Q2890" s="145">
        <v>1609356</v>
      </c>
      <c r="R2890" s="3"/>
      <c r="S2890" s="145"/>
      <c r="T2890" s="145"/>
      <c r="U2890" s="145"/>
      <c r="V2890" s="145"/>
      <c r="W2890" s="145"/>
      <c r="X2890" s="145"/>
      <c r="Y2890" s="145"/>
      <c r="Z2890" s="145"/>
      <c r="AA2890" s="145"/>
      <c r="AB2890" s="145"/>
      <c r="AC2890" s="145"/>
      <c r="AD2890" s="145"/>
      <c r="AE2890" s="18"/>
      <c r="AF2890" s="35">
        <v>2025</v>
      </c>
      <c r="AG2890" s="256"/>
      <c r="AH2890" s="29">
        <v>2781</v>
      </c>
      <c r="AI2890" s="29" t="s">
        <v>155</v>
      </c>
      <c r="AJ2890" s="29" t="str">
        <f t="shared" si="760"/>
        <v>2781.</v>
      </c>
      <c r="AL2890" s="29"/>
    </row>
    <row r="2891" spans="1:38" ht="22.5" customHeight="1" x14ac:dyDescent="0.25">
      <c r="A2891" s="143" t="str">
        <f t="shared" si="761"/>
        <v>2782.</v>
      </c>
      <c r="B2891" s="86" t="s">
        <v>2273</v>
      </c>
      <c r="C2891" s="52">
        <v>1966</v>
      </c>
      <c r="D2891" s="220" t="s">
        <v>3015</v>
      </c>
      <c r="E2891" s="143" t="s">
        <v>3017</v>
      </c>
      <c r="F2891" s="52">
        <v>5</v>
      </c>
      <c r="G2891" s="52">
        <v>4</v>
      </c>
      <c r="H2891" s="10">
        <v>3104.1</v>
      </c>
      <c r="I2891" s="10">
        <v>2640</v>
      </c>
      <c r="J2891" s="10">
        <v>2640</v>
      </c>
      <c r="K2891" s="63">
        <v>121</v>
      </c>
      <c r="L2891" s="10">
        <f t="shared" si="758"/>
        <v>2294388</v>
      </c>
      <c r="M2891" s="145"/>
      <c r="N2891" s="1"/>
      <c r="O2891" s="145"/>
      <c r="P2891" s="145">
        <f t="shared" si="759"/>
        <v>2294388</v>
      </c>
      <c r="Q2891" s="145">
        <v>2294388</v>
      </c>
      <c r="R2891" s="3"/>
      <c r="S2891" s="145"/>
      <c r="T2891" s="145"/>
      <c r="U2891" s="145"/>
      <c r="V2891" s="145"/>
      <c r="W2891" s="145"/>
      <c r="X2891" s="145"/>
      <c r="Y2891" s="145"/>
      <c r="Z2891" s="145"/>
      <c r="AA2891" s="145"/>
      <c r="AB2891" s="43"/>
      <c r="AC2891" s="43"/>
      <c r="AD2891" s="145"/>
      <c r="AE2891" s="18"/>
      <c r="AF2891" s="35">
        <v>2025</v>
      </c>
      <c r="AG2891" s="255"/>
      <c r="AH2891" s="29">
        <v>2782</v>
      </c>
      <c r="AI2891" s="29" t="s">
        <v>155</v>
      </c>
      <c r="AJ2891" s="29" t="str">
        <f t="shared" si="760"/>
        <v>2782.</v>
      </c>
      <c r="AL2891" s="29"/>
    </row>
    <row r="2892" spans="1:38" ht="22.5" customHeight="1" x14ac:dyDescent="0.25">
      <c r="A2892" s="143" t="str">
        <f t="shared" si="761"/>
        <v>2783.</v>
      </c>
      <c r="B2892" s="76" t="s">
        <v>2274</v>
      </c>
      <c r="C2892" s="52">
        <v>1966</v>
      </c>
      <c r="D2892" s="220" t="s">
        <v>3015</v>
      </c>
      <c r="E2892" s="143" t="s">
        <v>3017</v>
      </c>
      <c r="F2892" s="52">
        <v>5</v>
      </c>
      <c r="G2892" s="52">
        <v>3</v>
      </c>
      <c r="H2892" s="145">
        <v>3567.75</v>
      </c>
      <c r="I2892" s="145">
        <v>2768.2</v>
      </c>
      <c r="J2892" s="145">
        <v>2768</v>
      </c>
      <c r="K2892" s="3">
        <v>205</v>
      </c>
      <c r="L2892" s="10">
        <f t="shared" si="758"/>
        <v>3216312</v>
      </c>
      <c r="M2892" s="145"/>
      <c r="N2892" s="1"/>
      <c r="O2892" s="145"/>
      <c r="P2892" s="145">
        <f t="shared" si="759"/>
        <v>3216312</v>
      </c>
      <c r="Q2892" s="145">
        <v>3216312</v>
      </c>
      <c r="R2892" s="3"/>
      <c r="S2892" s="145"/>
      <c r="T2892" s="145"/>
      <c r="U2892" s="145"/>
      <c r="V2892" s="145"/>
      <c r="W2892" s="145"/>
      <c r="X2892" s="145"/>
      <c r="Y2892" s="145"/>
      <c r="Z2892" s="145"/>
      <c r="AA2892" s="145"/>
      <c r="AB2892" s="145"/>
      <c r="AC2892" s="145"/>
      <c r="AD2892" s="145"/>
      <c r="AE2892" s="18"/>
      <c r="AF2892" s="35">
        <v>2025</v>
      </c>
      <c r="AG2892" s="256"/>
      <c r="AH2892" s="29">
        <v>2783</v>
      </c>
      <c r="AI2892" s="29" t="s">
        <v>155</v>
      </c>
      <c r="AJ2892" s="29" t="str">
        <f t="shared" si="760"/>
        <v>2783.</v>
      </c>
      <c r="AL2892" s="29"/>
    </row>
    <row r="2893" spans="1:38" ht="22.5" customHeight="1" x14ac:dyDescent="0.25">
      <c r="A2893" s="143" t="str">
        <f t="shared" si="761"/>
        <v>2784.</v>
      </c>
      <c r="B2893" s="71" t="s">
        <v>2275</v>
      </c>
      <c r="C2893" s="52">
        <v>1967</v>
      </c>
      <c r="D2893" s="220" t="s">
        <v>3015</v>
      </c>
      <c r="E2893" s="143" t="s">
        <v>3017</v>
      </c>
      <c r="F2893" s="52">
        <v>5</v>
      </c>
      <c r="G2893" s="52">
        <v>4</v>
      </c>
      <c r="H2893" s="10">
        <v>3174.5</v>
      </c>
      <c r="I2893" s="10">
        <v>3172.4</v>
      </c>
      <c r="J2893" s="10">
        <v>3172.4</v>
      </c>
      <c r="K2893" s="63">
        <v>148</v>
      </c>
      <c r="L2893" s="10">
        <f t="shared" si="758"/>
        <v>1388832</v>
      </c>
      <c r="M2893" s="145"/>
      <c r="N2893" s="1"/>
      <c r="O2893" s="145"/>
      <c r="P2893" s="145">
        <f t="shared" si="759"/>
        <v>1388832</v>
      </c>
      <c r="Q2893" s="145">
        <v>1388832</v>
      </c>
      <c r="R2893" s="3"/>
      <c r="S2893" s="145"/>
      <c r="T2893" s="145"/>
      <c r="U2893" s="145"/>
      <c r="V2893" s="145"/>
      <c r="W2893" s="145"/>
      <c r="X2893" s="145"/>
      <c r="Y2893" s="145"/>
      <c r="Z2893" s="145"/>
      <c r="AA2893" s="145"/>
      <c r="AB2893" s="145"/>
      <c r="AC2893" s="145"/>
      <c r="AD2893" s="145"/>
      <c r="AE2893" s="18"/>
      <c r="AF2893" s="35">
        <v>2025</v>
      </c>
      <c r="AG2893" s="255"/>
      <c r="AH2893" s="29">
        <v>2784</v>
      </c>
      <c r="AI2893" s="29" t="s">
        <v>155</v>
      </c>
      <c r="AJ2893" s="29" t="str">
        <f t="shared" si="760"/>
        <v>2784.</v>
      </c>
      <c r="AL2893" s="29"/>
    </row>
    <row r="2894" spans="1:38" ht="22.5" customHeight="1" x14ac:dyDescent="0.25">
      <c r="A2894" s="143" t="str">
        <f t="shared" si="761"/>
        <v>2785.</v>
      </c>
      <c r="B2894" s="73" t="s">
        <v>2276</v>
      </c>
      <c r="C2894" s="52">
        <v>1967</v>
      </c>
      <c r="D2894" s="220" t="s">
        <v>3015</v>
      </c>
      <c r="E2894" s="143" t="s">
        <v>3017</v>
      </c>
      <c r="F2894" s="52">
        <v>5</v>
      </c>
      <c r="G2894" s="52">
        <v>4</v>
      </c>
      <c r="H2894" s="10">
        <v>3427.2</v>
      </c>
      <c r="I2894" s="145">
        <v>3111.5</v>
      </c>
      <c r="J2894" s="10">
        <v>3111.5</v>
      </c>
      <c r="K2894" s="63">
        <v>134</v>
      </c>
      <c r="L2894" s="10">
        <f t="shared" ref="L2894:L2913" si="762">Q2894+S2894+U2894+W2894+Y2894+AA2894+AD2894+AE2894</f>
        <v>5526614.9000000004</v>
      </c>
      <c r="M2894" s="145"/>
      <c r="N2894" s="1"/>
      <c r="O2894" s="145"/>
      <c r="P2894" s="145">
        <f t="shared" ref="P2894:P2913" si="763">L2894</f>
        <v>5526614.9000000004</v>
      </c>
      <c r="Q2894" s="145">
        <v>5526614.9000000004</v>
      </c>
      <c r="R2894" s="3"/>
      <c r="S2894" s="145"/>
      <c r="T2894" s="145"/>
      <c r="U2894" s="145"/>
      <c r="V2894" s="145"/>
      <c r="W2894" s="145"/>
      <c r="X2894" s="145"/>
      <c r="Y2894" s="145"/>
      <c r="Z2894" s="145"/>
      <c r="AA2894" s="145"/>
      <c r="AB2894" s="145"/>
      <c r="AC2894" s="145"/>
      <c r="AD2894" s="145"/>
      <c r="AE2894" s="145"/>
      <c r="AF2894" s="35">
        <v>2025</v>
      </c>
      <c r="AG2894" s="255"/>
      <c r="AH2894" s="29">
        <v>2785</v>
      </c>
      <c r="AI2894" s="29" t="s">
        <v>155</v>
      </c>
      <c r="AJ2894" s="29" t="str">
        <f t="shared" si="760"/>
        <v>2785.</v>
      </c>
      <c r="AL2894" s="29"/>
    </row>
    <row r="2895" spans="1:38" ht="22.5" customHeight="1" x14ac:dyDescent="0.25">
      <c r="A2895" s="143" t="str">
        <f t="shared" si="761"/>
        <v>2786.</v>
      </c>
      <c r="B2895" s="247" t="s">
        <v>2278</v>
      </c>
      <c r="C2895" s="52">
        <v>1967</v>
      </c>
      <c r="D2895" s="220" t="s">
        <v>3015</v>
      </c>
      <c r="E2895" s="143" t="s">
        <v>3017</v>
      </c>
      <c r="F2895" s="52">
        <v>5</v>
      </c>
      <c r="G2895" s="52">
        <v>3</v>
      </c>
      <c r="H2895" s="10">
        <v>2571.8000000000002</v>
      </c>
      <c r="I2895" s="145">
        <v>2425.9</v>
      </c>
      <c r="J2895" s="10">
        <v>2425.9</v>
      </c>
      <c r="K2895" s="63">
        <v>103</v>
      </c>
      <c r="L2895" s="10">
        <f t="shared" si="762"/>
        <v>2111400</v>
      </c>
      <c r="M2895" s="145"/>
      <c r="N2895" s="1"/>
      <c r="O2895" s="145"/>
      <c r="P2895" s="145">
        <f t="shared" si="763"/>
        <v>2111400</v>
      </c>
      <c r="Q2895" s="145">
        <v>2111400</v>
      </c>
      <c r="R2895" s="3"/>
      <c r="S2895" s="145"/>
      <c r="T2895" s="145"/>
      <c r="U2895" s="145"/>
      <c r="V2895" s="145"/>
      <c r="W2895" s="145"/>
      <c r="X2895" s="145"/>
      <c r="Y2895" s="145"/>
      <c r="Z2895" s="145"/>
      <c r="AA2895" s="145"/>
      <c r="AB2895" s="145"/>
      <c r="AC2895" s="145"/>
      <c r="AD2895" s="145"/>
      <c r="AE2895" s="18"/>
      <c r="AF2895" s="35">
        <v>2025</v>
      </c>
      <c r="AG2895" s="255"/>
      <c r="AH2895" s="29">
        <v>2786</v>
      </c>
      <c r="AI2895" s="29" t="s">
        <v>155</v>
      </c>
      <c r="AJ2895" s="29" t="str">
        <f t="shared" si="760"/>
        <v>2786.</v>
      </c>
      <c r="AL2895" s="29"/>
    </row>
    <row r="2896" spans="1:38" ht="22.5" customHeight="1" x14ac:dyDescent="0.25">
      <c r="A2896" s="143" t="str">
        <f t="shared" si="761"/>
        <v>2787.</v>
      </c>
      <c r="B2896" s="247" t="s">
        <v>2279</v>
      </c>
      <c r="C2896" s="52">
        <v>1967</v>
      </c>
      <c r="D2896" s="220" t="s">
        <v>3015</v>
      </c>
      <c r="E2896" s="143" t="s">
        <v>3016</v>
      </c>
      <c r="F2896" s="52">
        <v>5</v>
      </c>
      <c r="G2896" s="52">
        <v>7</v>
      </c>
      <c r="H2896" s="10">
        <v>5635.2</v>
      </c>
      <c r="I2896" s="145">
        <v>5100.3</v>
      </c>
      <c r="J2896" s="10">
        <v>5100.3</v>
      </c>
      <c r="K2896" s="63">
        <v>254</v>
      </c>
      <c r="L2896" s="10">
        <f t="shared" si="762"/>
        <v>2627520</v>
      </c>
      <c r="M2896" s="145"/>
      <c r="N2896" s="1"/>
      <c r="O2896" s="145"/>
      <c r="P2896" s="145">
        <f t="shared" si="763"/>
        <v>2627520</v>
      </c>
      <c r="Q2896" s="145">
        <v>2627520</v>
      </c>
      <c r="R2896" s="3"/>
      <c r="S2896" s="145"/>
      <c r="T2896" s="145"/>
      <c r="U2896" s="145"/>
      <c r="V2896" s="145"/>
      <c r="W2896" s="145"/>
      <c r="X2896" s="145"/>
      <c r="Y2896" s="145"/>
      <c r="Z2896" s="145"/>
      <c r="AA2896" s="145"/>
      <c r="AB2896" s="145"/>
      <c r="AC2896" s="145"/>
      <c r="AD2896" s="145"/>
      <c r="AE2896" s="18"/>
      <c r="AF2896" s="35">
        <v>2025</v>
      </c>
      <c r="AG2896" s="255"/>
      <c r="AH2896" s="29">
        <v>2787</v>
      </c>
      <c r="AI2896" s="29" t="s">
        <v>155</v>
      </c>
      <c r="AJ2896" s="29" t="str">
        <f t="shared" si="760"/>
        <v>2787.</v>
      </c>
      <c r="AL2896" s="29"/>
    </row>
    <row r="2897" spans="1:38" ht="22.5" customHeight="1" x14ac:dyDescent="0.25">
      <c r="A2897" s="143" t="str">
        <f t="shared" si="761"/>
        <v>2788.</v>
      </c>
      <c r="B2897" s="86" t="s">
        <v>2280</v>
      </c>
      <c r="C2897" s="52">
        <v>1967</v>
      </c>
      <c r="D2897" s="220" t="s">
        <v>3015</v>
      </c>
      <c r="E2897" s="143" t="s">
        <v>3017</v>
      </c>
      <c r="F2897" s="52">
        <v>4</v>
      </c>
      <c r="G2897" s="52">
        <v>5</v>
      </c>
      <c r="H2897" s="145">
        <v>2486.8000000000002</v>
      </c>
      <c r="I2897" s="145">
        <v>2336.5</v>
      </c>
      <c r="J2897" s="145">
        <v>2336.5</v>
      </c>
      <c r="K2897" s="3">
        <v>116</v>
      </c>
      <c r="L2897" s="10">
        <f t="shared" si="762"/>
        <v>253368</v>
      </c>
      <c r="M2897" s="145"/>
      <c r="N2897" s="1"/>
      <c r="O2897" s="145"/>
      <c r="P2897" s="145">
        <f t="shared" si="763"/>
        <v>253368</v>
      </c>
      <c r="Q2897" s="145">
        <v>253368</v>
      </c>
      <c r="R2897" s="3"/>
      <c r="S2897" s="145"/>
      <c r="T2897" s="145"/>
      <c r="U2897" s="145"/>
      <c r="V2897" s="145"/>
      <c r="W2897" s="145"/>
      <c r="X2897" s="145"/>
      <c r="Y2897" s="145"/>
      <c r="Z2897" s="145"/>
      <c r="AA2897" s="145"/>
      <c r="AB2897" s="43"/>
      <c r="AC2897" s="43"/>
      <c r="AD2897" s="145"/>
      <c r="AE2897" s="18"/>
      <c r="AF2897" s="35">
        <v>2025</v>
      </c>
      <c r="AG2897" s="255"/>
      <c r="AH2897" s="29">
        <v>2788</v>
      </c>
      <c r="AI2897" s="29" t="s">
        <v>155</v>
      </c>
      <c r="AJ2897" s="29" t="str">
        <f t="shared" si="760"/>
        <v>2788.</v>
      </c>
      <c r="AL2897" s="29"/>
    </row>
    <row r="2898" spans="1:38" ht="22.5" customHeight="1" x14ac:dyDescent="0.25">
      <c r="A2898" s="143" t="str">
        <f t="shared" si="761"/>
        <v>2789.</v>
      </c>
      <c r="B2898" s="73" t="s">
        <v>2281</v>
      </c>
      <c r="C2898" s="52">
        <v>1968</v>
      </c>
      <c r="D2898" s="220" t="s">
        <v>3015</v>
      </c>
      <c r="E2898" s="143" t="s">
        <v>3017</v>
      </c>
      <c r="F2898" s="52">
        <v>5</v>
      </c>
      <c r="G2898" s="52">
        <v>4</v>
      </c>
      <c r="H2898" s="10">
        <v>2595.6</v>
      </c>
      <c r="I2898" s="145">
        <v>1623.9</v>
      </c>
      <c r="J2898" s="10">
        <v>1623.9</v>
      </c>
      <c r="K2898" s="63">
        <v>126</v>
      </c>
      <c r="L2898" s="10">
        <f t="shared" si="762"/>
        <v>5165592</v>
      </c>
      <c r="M2898" s="145"/>
      <c r="N2898" s="1"/>
      <c r="O2898" s="145"/>
      <c r="P2898" s="145">
        <f t="shared" si="763"/>
        <v>5165592</v>
      </c>
      <c r="Q2898" s="145">
        <v>5165592</v>
      </c>
      <c r="R2898" s="3"/>
      <c r="S2898" s="145"/>
      <c r="T2898" s="145"/>
      <c r="U2898" s="145"/>
      <c r="V2898" s="145"/>
      <c r="W2898" s="145"/>
      <c r="X2898" s="145"/>
      <c r="Y2898" s="145"/>
      <c r="Z2898" s="145"/>
      <c r="AA2898" s="145"/>
      <c r="AB2898" s="145"/>
      <c r="AC2898" s="145"/>
      <c r="AD2898" s="145"/>
      <c r="AE2898" s="18"/>
      <c r="AF2898" s="35">
        <v>2025</v>
      </c>
      <c r="AG2898" s="255"/>
      <c r="AH2898" s="29">
        <v>2789</v>
      </c>
      <c r="AI2898" s="29" t="s">
        <v>155</v>
      </c>
      <c r="AJ2898" s="29" t="str">
        <f t="shared" si="760"/>
        <v>2789.</v>
      </c>
      <c r="AL2898" s="29"/>
    </row>
    <row r="2899" spans="1:38" ht="22.5" customHeight="1" x14ac:dyDescent="0.25">
      <c r="A2899" s="143" t="str">
        <f t="shared" si="761"/>
        <v>2790.</v>
      </c>
      <c r="B2899" s="73" t="s">
        <v>2283</v>
      </c>
      <c r="C2899" s="52">
        <v>1968</v>
      </c>
      <c r="D2899" s="220" t="s">
        <v>3015</v>
      </c>
      <c r="E2899" s="143" t="s">
        <v>3017</v>
      </c>
      <c r="F2899" s="52">
        <v>5</v>
      </c>
      <c r="G2899" s="52">
        <v>7</v>
      </c>
      <c r="H2899" s="10">
        <v>4825.8999999999996</v>
      </c>
      <c r="I2899" s="145">
        <v>4517.8999999999996</v>
      </c>
      <c r="J2899" s="10">
        <v>3174.7</v>
      </c>
      <c r="K2899" s="63">
        <v>204</v>
      </c>
      <c r="L2899" s="10">
        <f t="shared" si="762"/>
        <v>2359747.56</v>
      </c>
      <c r="M2899" s="145"/>
      <c r="N2899" s="1"/>
      <c r="O2899" s="145"/>
      <c r="P2899" s="145">
        <f t="shared" si="763"/>
        <v>2359747.56</v>
      </c>
      <c r="Q2899" s="145">
        <v>2359747.56</v>
      </c>
      <c r="R2899" s="3"/>
      <c r="S2899" s="145"/>
      <c r="T2899" s="145"/>
      <c r="U2899" s="145"/>
      <c r="V2899" s="145"/>
      <c r="W2899" s="145"/>
      <c r="X2899" s="145"/>
      <c r="Y2899" s="145"/>
      <c r="Z2899" s="145"/>
      <c r="AA2899" s="145"/>
      <c r="AB2899" s="145"/>
      <c r="AC2899" s="145"/>
      <c r="AD2899" s="145"/>
      <c r="AE2899" s="18"/>
      <c r="AF2899" s="35">
        <v>2025</v>
      </c>
      <c r="AG2899" s="255"/>
      <c r="AH2899" s="29">
        <v>2790</v>
      </c>
      <c r="AI2899" s="29" t="s">
        <v>155</v>
      </c>
      <c r="AJ2899" s="29" t="str">
        <f t="shared" si="760"/>
        <v>2790.</v>
      </c>
      <c r="AL2899" s="29"/>
    </row>
    <row r="2900" spans="1:38" ht="22.5" customHeight="1" x14ac:dyDescent="0.25">
      <c r="A2900" s="143" t="str">
        <f t="shared" si="761"/>
        <v>2791.</v>
      </c>
      <c r="B2900" s="76" t="s">
        <v>2284</v>
      </c>
      <c r="C2900" s="52">
        <v>1968</v>
      </c>
      <c r="D2900" s="220" t="s">
        <v>3015</v>
      </c>
      <c r="E2900" s="143" t="s">
        <v>3016</v>
      </c>
      <c r="F2900" s="52">
        <v>5</v>
      </c>
      <c r="G2900" s="52">
        <v>5</v>
      </c>
      <c r="H2900" s="145">
        <v>5190.1000000000004</v>
      </c>
      <c r="I2900" s="145">
        <v>4784.3</v>
      </c>
      <c r="J2900" s="145">
        <v>4784.3</v>
      </c>
      <c r="K2900" s="3">
        <v>242</v>
      </c>
      <c r="L2900" s="10">
        <f t="shared" si="762"/>
        <v>1595280</v>
      </c>
      <c r="M2900" s="145"/>
      <c r="N2900" s="1"/>
      <c r="O2900" s="145"/>
      <c r="P2900" s="145">
        <f t="shared" si="763"/>
        <v>1595280</v>
      </c>
      <c r="Q2900" s="145">
        <v>1595280</v>
      </c>
      <c r="R2900" s="3"/>
      <c r="S2900" s="145"/>
      <c r="T2900" s="145"/>
      <c r="U2900" s="145"/>
      <c r="V2900" s="145"/>
      <c r="W2900" s="145"/>
      <c r="X2900" s="145"/>
      <c r="Y2900" s="145"/>
      <c r="Z2900" s="145"/>
      <c r="AA2900" s="145"/>
      <c r="AB2900" s="145"/>
      <c r="AC2900" s="145"/>
      <c r="AD2900" s="145"/>
      <c r="AE2900" s="18"/>
      <c r="AF2900" s="35">
        <v>2025</v>
      </c>
      <c r="AG2900" s="256"/>
      <c r="AH2900" s="29">
        <v>2791</v>
      </c>
      <c r="AI2900" s="29" t="s">
        <v>155</v>
      </c>
      <c r="AJ2900" s="29" t="str">
        <f t="shared" si="760"/>
        <v>2791.</v>
      </c>
      <c r="AL2900" s="29"/>
    </row>
    <row r="2901" spans="1:38" ht="22.5" customHeight="1" x14ac:dyDescent="0.25">
      <c r="A2901" s="143" t="str">
        <f t="shared" si="761"/>
        <v>2792.</v>
      </c>
      <c r="B2901" s="86" t="s">
        <v>2285</v>
      </c>
      <c r="C2901" s="52">
        <v>1968</v>
      </c>
      <c r="D2901" s="220" t="s">
        <v>3015</v>
      </c>
      <c r="E2901" s="143" t="s">
        <v>3017</v>
      </c>
      <c r="F2901" s="52">
        <v>5</v>
      </c>
      <c r="G2901" s="52">
        <v>6</v>
      </c>
      <c r="H2901" s="145">
        <v>4782.3999999999996</v>
      </c>
      <c r="I2901" s="145">
        <v>4786.6000000000004</v>
      </c>
      <c r="J2901" s="145">
        <v>3973</v>
      </c>
      <c r="K2901" s="3">
        <v>187</v>
      </c>
      <c r="L2901" s="10">
        <f t="shared" si="762"/>
        <v>1679736</v>
      </c>
      <c r="M2901" s="145"/>
      <c r="N2901" s="1"/>
      <c r="O2901" s="145"/>
      <c r="P2901" s="145">
        <f t="shared" si="763"/>
        <v>1679736</v>
      </c>
      <c r="Q2901" s="145">
        <v>1679736</v>
      </c>
      <c r="R2901" s="3"/>
      <c r="S2901" s="145"/>
      <c r="T2901" s="145"/>
      <c r="U2901" s="145"/>
      <c r="V2901" s="145"/>
      <c r="W2901" s="145"/>
      <c r="X2901" s="145"/>
      <c r="Y2901" s="145"/>
      <c r="Z2901" s="145"/>
      <c r="AA2901" s="145"/>
      <c r="AB2901" s="145"/>
      <c r="AC2901" s="145"/>
      <c r="AD2901" s="145"/>
      <c r="AE2901" s="18"/>
      <c r="AF2901" s="35">
        <v>2025</v>
      </c>
      <c r="AG2901" s="255"/>
      <c r="AH2901" s="29">
        <v>2792</v>
      </c>
      <c r="AI2901" s="29" t="s">
        <v>155</v>
      </c>
      <c r="AJ2901" s="29" t="str">
        <f t="shared" si="760"/>
        <v>2792.</v>
      </c>
      <c r="AL2901" s="29"/>
    </row>
    <row r="2902" spans="1:38" ht="22.5" customHeight="1" x14ac:dyDescent="0.25">
      <c r="A2902" s="143" t="str">
        <f t="shared" si="761"/>
        <v>2793.</v>
      </c>
      <c r="B2902" s="86" t="s">
        <v>1862</v>
      </c>
      <c r="C2902" s="52">
        <v>1968</v>
      </c>
      <c r="D2902" s="220" t="s">
        <v>3015</v>
      </c>
      <c r="E2902" s="143" t="s">
        <v>3016</v>
      </c>
      <c r="F2902" s="52">
        <v>5</v>
      </c>
      <c r="G2902" s="52">
        <v>7</v>
      </c>
      <c r="H2902" s="145">
        <v>5578.1</v>
      </c>
      <c r="I2902" s="145">
        <v>5109.3999999999996</v>
      </c>
      <c r="J2902" s="145">
        <v>5109.3999999999996</v>
      </c>
      <c r="K2902" s="3">
        <v>248</v>
      </c>
      <c r="L2902" s="10">
        <f>Q2902+S2902+U2902+W2902+Y2902+AA2902+AD2902+AE2902</f>
        <v>1002540</v>
      </c>
      <c r="M2902" s="145"/>
      <c r="N2902" s="1"/>
      <c r="O2902" s="145"/>
      <c r="P2902" s="145">
        <f>L2902</f>
        <v>1002540</v>
      </c>
      <c r="Q2902" s="145">
        <v>1002540</v>
      </c>
      <c r="R2902" s="3"/>
      <c r="S2902" s="145"/>
      <c r="T2902" s="145"/>
      <c r="U2902" s="145"/>
      <c r="V2902" s="145"/>
      <c r="W2902" s="145"/>
      <c r="X2902" s="145"/>
      <c r="Y2902" s="145"/>
      <c r="Z2902" s="145"/>
      <c r="AA2902" s="145"/>
      <c r="AB2902" s="145"/>
      <c r="AC2902" s="145"/>
      <c r="AD2902" s="145"/>
      <c r="AE2902" s="18"/>
      <c r="AF2902" s="35">
        <v>2025</v>
      </c>
      <c r="AG2902" s="255"/>
      <c r="AH2902" s="29">
        <v>2793</v>
      </c>
      <c r="AI2902" s="29" t="s">
        <v>155</v>
      </c>
      <c r="AJ2902" s="29" t="str">
        <f t="shared" si="760"/>
        <v>2793.</v>
      </c>
      <c r="AL2902" s="29"/>
    </row>
    <row r="2903" spans="1:38" ht="22.5" customHeight="1" x14ac:dyDescent="0.25">
      <c r="A2903" s="143" t="str">
        <f t="shared" si="761"/>
        <v>2794.</v>
      </c>
      <c r="B2903" s="86" t="s">
        <v>2282</v>
      </c>
      <c r="C2903" s="52">
        <v>1968</v>
      </c>
      <c r="D2903" s="220" t="s">
        <v>3015</v>
      </c>
      <c r="E2903" s="143" t="s">
        <v>3016</v>
      </c>
      <c r="F2903" s="52">
        <v>5</v>
      </c>
      <c r="G2903" s="52">
        <v>8</v>
      </c>
      <c r="H2903" s="145">
        <v>6535.2</v>
      </c>
      <c r="I2903" s="145">
        <v>8141.7</v>
      </c>
      <c r="J2903" s="145">
        <v>5060.2</v>
      </c>
      <c r="K2903" s="3">
        <v>268</v>
      </c>
      <c r="L2903" s="10">
        <f>Q2903+S2903+U2903+W2903+Y2903+AA2903+AD2903+AE2903</f>
        <v>2513280</v>
      </c>
      <c r="M2903" s="145"/>
      <c r="N2903" s="1"/>
      <c r="O2903" s="145"/>
      <c r="P2903" s="145">
        <f>L2903</f>
        <v>2513280</v>
      </c>
      <c r="Q2903" s="145">
        <v>2513280</v>
      </c>
      <c r="R2903" s="3"/>
      <c r="S2903" s="145"/>
      <c r="T2903" s="145"/>
      <c r="U2903" s="145"/>
      <c r="V2903" s="145"/>
      <c r="W2903" s="145"/>
      <c r="X2903" s="145"/>
      <c r="Y2903" s="145"/>
      <c r="Z2903" s="145"/>
      <c r="AA2903" s="145"/>
      <c r="AB2903" s="43"/>
      <c r="AC2903" s="43"/>
      <c r="AD2903" s="145"/>
      <c r="AE2903" s="18"/>
      <c r="AF2903" s="35">
        <v>2025</v>
      </c>
      <c r="AG2903" s="255"/>
      <c r="AH2903" s="29">
        <v>2794</v>
      </c>
      <c r="AI2903" s="29" t="s">
        <v>155</v>
      </c>
      <c r="AJ2903" s="29" t="str">
        <f t="shared" si="760"/>
        <v>2794.</v>
      </c>
      <c r="AL2903" s="29"/>
    </row>
    <row r="2904" spans="1:38" ht="22.5" customHeight="1" x14ac:dyDescent="0.25">
      <c r="A2904" s="143" t="str">
        <f t="shared" si="761"/>
        <v>2795.</v>
      </c>
      <c r="B2904" s="247" t="s">
        <v>2286</v>
      </c>
      <c r="C2904" s="52">
        <v>1969</v>
      </c>
      <c r="D2904" s="220" t="s">
        <v>3015</v>
      </c>
      <c r="E2904" s="143" t="s">
        <v>3017</v>
      </c>
      <c r="F2904" s="52">
        <v>9</v>
      </c>
      <c r="G2904" s="52">
        <v>1</v>
      </c>
      <c r="H2904" s="10">
        <v>2210.6999999999998</v>
      </c>
      <c r="I2904" s="145">
        <v>1876.9</v>
      </c>
      <c r="J2904" s="10">
        <v>1876.9</v>
      </c>
      <c r="K2904" s="63">
        <v>88</v>
      </c>
      <c r="L2904" s="10">
        <f t="shared" si="762"/>
        <v>3492460</v>
      </c>
      <c r="M2904" s="145"/>
      <c r="N2904" s="1"/>
      <c r="O2904" s="145"/>
      <c r="P2904" s="145">
        <f t="shared" si="763"/>
        <v>3492460</v>
      </c>
      <c r="Q2904" s="145">
        <v>3492460</v>
      </c>
      <c r="R2904" s="3"/>
      <c r="S2904" s="145"/>
      <c r="T2904" s="145"/>
      <c r="U2904" s="145"/>
      <c r="V2904" s="145"/>
      <c r="W2904" s="145"/>
      <c r="X2904" s="145"/>
      <c r="Y2904" s="145"/>
      <c r="Z2904" s="145"/>
      <c r="AA2904" s="145"/>
      <c r="AB2904" s="145"/>
      <c r="AC2904" s="145"/>
      <c r="AD2904" s="145"/>
      <c r="AE2904" s="18"/>
      <c r="AF2904" s="35">
        <v>2025</v>
      </c>
      <c r="AG2904" s="255"/>
      <c r="AH2904" s="29">
        <v>2795</v>
      </c>
      <c r="AI2904" s="29" t="s">
        <v>155</v>
      </c>
      <c r="AJ2904" s="29" t="str">
        <f t="shared" si="760"/>
        <v>2795.</v>
      </c>
      <c r="AL2904" s="29"/>
    </row>
    <row r="2905" spans="1:38" ht="22.5" customHeight="1" x14ac:dyDescent="0.25">
      <c r="A2905" s="143" t="str">
        <f t="shared" si="761"/>
        <v>2796.</v>
      </c>
      <c r="B2905" s="73" t="s">
        <v>2287</v>
      </c>
      <c r="C2905" s="52">
        <v>1969</v>
      </c>
      <c r="D2905" s="220" t="s">
        <v>3015</v>
      </c>
      <c r="E2905" s="143" t="s">
        <v>3017</v>
      </c>
      <c r="F2905" s="52">
        <v>5</v>
      </c>
      <c r="G2905" s="52">
        <v>3</v>
      </c>
      <c r="H2905" s="10">
        <v>3065.2</v>
      </c>
      <c r="I2905" s="10">
        <v>2145</v>
      </c>
      <c r="J2905" s="10">
        <v>2145</v>
      </c>
      <c r="K2905" s="63">
        <v>216</v>
      </c>
      <c r="L2905" s="10">
        <f t="shared" si="762"/>
        <v>4942846.1500000004</v>
      </c>
      <c r="M2905" s="145"/>
      <c r="N2905" s="1"/>
      <c r="O2905" s="145"/>
      <c r="P2905" s="145">
        <f t="shared" si="763"/>
        <v>4942846.1500000004</v>
      </c>
      <c r="Q2905" s="145">
        <v>4942846.1500000004</v>
      </c>
      <c r="R2905" s="3"/>
      <c r="S2905" s="145"/>
      <c r="T2905" s="145"/>
      <c r="U2905" s="145"/>
      <c r="V2905" s="145"/>
      <c r="W2905" s="145"/>
      <c r="X2905" s="145"/>
      <c r="Y2905" s="145"/>
      <c r="Z2905" s="145"/>
      <c r="AA2905" s="145"/>
      <c r="AB2905" s="145"/>
      <c r="AC2905" s="145"/>
      <c r="AD2905" s="145"/>
      <c r="AE2905" s="18"/>
      <c r="AF2905" s="35">
        <v>2025</v>
      </c>
      <c r="AG2905" s="255"/>
      <c r="AH2905" s="29">
        <v>2796</v>
      </c>
      <c r="AI2905" s="29" t="s">
        <v>155</v>
      </c>
      <c r="AJ2905" s="29" t="str">
        <f t="shared" si="760"/>
        <v>2796.</v>
      </c>
      <c r="AL2905" s="29"/>
    </row>
    <row r="2906" spans="1:38" ht="22.5" customHeight="1" x14ac:dyDescent="0.25">
      <c r="A2906" s="143" t="str">
        <f t="shared" si="761"/>
        <v>2797.</v>
      </c>
      <c r="B2906" s="73" t="s">
        <v>2288</v>
      </c>
      <c r="C2906" s="52">
        <v>1969</v>
      </c>
      <c r="D2906" s="220" t="s">
        <v>3015</v>
      </c>
      <c r="E2906" s="143" t="s">
        <v>3017</v>
      </c>
      <c r="F2906" s="52">
        <v>5</v>
      </c>
      <c r="G2906" s="52">
        <v>3</v>
      </c>
      <c r="H2906" s="10">
        <v>3085.7</v>
      </c>
      <c r="I2906" s="10">
        <v>2973.9</v>
      </c>
      <c r="J2906" s="10">
        <v>2973.9</v>
      </c>
      <c r="K2906" s="63">
        <v>180</v>
      </c>
      <c r="L2906" s="10">
        <f t="shared" si="762"/>
        <v>4324965</v>
      </c>
      <c r="M2906" s="145"/>
      <c r="N2906" s="1"/>
      <c r="O2906" s="145"/>
      <c r="P2906" s="145">
        <f t="shared" si="763"/>
        <v>4324965</v>
      </c>
      <c r="Q2906" s="145">
        <v>4324965</v>
      </c>
      <c r="R2906" s="3"/>
      <c r="S2906" s="145"/>
      <c r="T2906" s="145"/>
      <c r="U2906" s="145"/>
      <c r="V2906" s="145"/>
      <c r="W2906" s="145"/>
      <c r="X2906" s="145"/>
      <c r="Y2906" s="145"/>
      <c r="Z2906" s="145"/>
      <c r="AA2906" s="145"/>
      <c r="AB2906" s="145"/>
      <c r="AC2906" s="145"/>
      <c r="AD2906" s="145"/>
      <c r="AE2906" s="18"/>
      <c r="AF2906" s="35">
        <v>2025</v>
      </c>
      <c r="AG2906" s="255"/>
      <c r="AH2906" s="29">
        <v>2797</v>
      </c>
      <c r="AI2906" s="29" t="s">
        <v>155</v>
      </c>
      <c r="AJ2906" s="29" t="str">
        <f t="shared" si="760"/>
        <v>2797.</v>
      </c>
      <c r="AL2906" s="29"/>
    </row>
    <row r="2907" spans="1:38" ht="22.5" customHeight="1" x14ac:dyDescent="0.25">
      <c r="A2907" s="143" t="str">
        <f t="shared" si="761"/>
        <v>2798.</v>
      </c>
      <c r="B2907" s="73" t="s">
        <v>2289</v>
      </c>
      <c r="C2907" s="52">
        <v>1969</v>
      </c>
      <c r="D2907" s="220" t="s">
        <v>3015</v>
      </c>
      <c r="E2907" s="143" t="s">
        <v>3016</v>
      </c>
      <c r="F2907" s="52">
        <v>5</v>
      </c>
      <c r="G2907" s="52">
        <v>10</v>
      </c>
      <c r="H2907" s="10">
        <v>6889.6</v>
      </c>
      <c r="I2907" s="145">
        <v>4462.3</v>
      </c>
      <c r="J2907" s="10">
        <v>4462.3</v>
      </c>
      <c r="K2907" s="63">
        <v>328</v>
      </c>
      <c r="L2907" s="10">
        <f t="shared" si="762"/>
        <v>13433788</v>
      </c>
      <c r="M2907" s="145"/>
      <c r="N2907" s="1"/>
      <c r="O2907" s="145"/>
      <c r="P2907" s="145">
        <f t="shared" si="763"/>
        <v>13433788</v>
      </c>
      <c r="Q2907" s="145">
        <v>13433788</v>
      </c>
      <c r="R2907" s="3"/>
      <c r="S2907" s="145"/>
      <c r="T2907" s="145"/>
      <c r="U2907" s="145"/>
      <c r="V2907" s="145"/>
      <c r="W2907" s="145"/>
      <c r="X2907" s="145"/>
      <c r="Y2907" s="145"/>
      <c r="Z2907" s="145"/>
      <c r="AA2907" s="145"/>
      <c r="AB2907" s="145"/>
      <c r="AC2907" s="145"/>
      <c r="AD2907" s="145"/>
      <c r="AE2907" s="18"/>
      <c r="AF2907" s="35">
        <v>2025</v>
      </c>
      <c r="AG2907" s="255"/>
      <c r="AH2907" s="29">
        <v>2798</v>
      </c>
      <c r="AI2907" s="29" t="s">
        <v>155</v>
      </c>
      <c r="AJ2907" s="29" t="str">
        <f t="shared" si="760"/>
        <v>2798.</v>
      </c>
      <c r="AL2907" s="29"/>
    </row>
    <row r="2908" spans="1:38" ht="22.5" customHeight="1" x14ac:dyDescent="0.25">
      <c r="A2908" s="143" t="str">
        <f t="shared" si="761"/>
        <v>2799.</v>
      </c>
      <c r="B2908" s="72" t="s">
        <v>2290</v>
      </c>
      <c r="C2908" s="52">
        <v>1969</v>
      </c>
      <c r="D2908" s="220" t="s">
        <v>3015</v>
      </c>
      <c r="E2908" s="143" t="s">
        <v>3017</v>
      </c>
      <c r="F2908" s="52">
        <v>5</v>
      </c>
      <c r="G2908" s="52">
        <v>1</v>
      </c>
      <c r="H2908" s="10">
        <v>3364.8</v>
      </c>
      <c r="I2908" s="10">
        <v>2972.3</v>
      </c>
      <c r="J2908" s="10">
        <v>2544.6</v>
      </c>
      <c r="K2908" s="63">
        <v>187</v>
      </c>
      <c r="L2908" s="10">
        <f t="shared" si="762"/>
        <v>1808071.7200000002</v>
      </c>
      <c r="M2908" s="145"/>
      <c r="N2908" s="1"/>
      <c r="O2908" s="145"/>
      <c r="P2908" s="145">
        <f t="shared" si="763"/>
        <v>1808071.7200000002</v>
      </c>
      <c r="Q2908" s="145">
        <v>1808071.7200000002</v>
      </c>
      <c r="R2908" s="3"/>
      <c r="S2908" s="145"/>
      <c r="T2908" s="145"/>
      <c r="U2908" s="145"/>
      <c r="V2908" s="145"/>
      <c r="W2908" s="145"/>
      <c r="X2908" s="145"/>
      <c r="Y2908" s="145"/>
      <c r="Z2908" s="145"/>
      <c r="AA2908" s="145"/>
      <c r="AB2908" s="145"/>
      <c r="AC2908" s="145"/>
      <c r="AD2908" s="145"/>
      <c r="AE2908" s="18"/>
      <c r="AF2908" s="35">
        <v>2025</v>
      </c>
      <c r="AG2908" s="255"/>
      <c r="AH2908" s="29">
        <v>2799</v>
      </c>
      <c r="AI2908" s="29" t="s">
        <v>155</v>
      </c>
      <c r="AJ2908" s="29" t="str">
        <f t="shared" si="760"/>
        <v>2799.</v>
      </c>
      <c r="AL2908" s="29"/>
    </row>
    <row r="2909" spans="1:38" ht="23.25" customHeight="1" x14ac:dyDescent="0.25">
      <c r="A2909" s="143" t="str">
        <f t="shared" si="761"/>
        <v>2800.</v>
      </c>
      <c r="B2909" s="86" t="s">
        <v>2291</v>
      </c>
      <c r="C2909" s="52">
        <v>1969</v>
      </c>
      <c r="D2909" s="220" t="s">
        <v>3015</v>
      </c>
      <c r="E2909" s="143" t="s">
        <v>3017</v>
      </c>
      <c r="F2909" s="52">
        <v>5</v>
      </c>
      <c r="G2909" s="52">
        <v>8</v>
      </c>
      <c r="H2909" s="145">
        <v>6703.2</v>
      </c>
      <c r="I2909" s="145">
        <v>6826.6</v>
      </c>
      <c r="J2909" s="145">
        <v>6501.2</v>
      </c>
      <c r="K2909" s="3">
        <v>339</v>
      </c>
      <c r="L2909" s="10">
        <f t="shared" si="762"/>
        <v>2979900</v>
      </c>
      <c r="M2909" s="145"/>
      <c r="N2909" s="1"/>
      <c r="O2909" s="145"/>
      <c r="P2909" s="145">
        <f t="shared" si="763"/>
        <v>2979900</v>
      </c>
      <c r="Q2909" s="145">
        <v>2979900</v>
      </c>
      <c r="R2909" s="3"/>
      <c r="S2909" s="145"/>
      <c r="T2909" s="145"/>
      <c r="U2909" s="145"/>
      <c r="V2909" s="145"/>
      <c r="W2909" s="145"/>
      <c r="X2909" s="145"/>
      <c r="Y2909" s="145"/>
      <c r="Z2909" s="145"/>
      <c r="AA2909" s="145"/>
      <c r="AB2909" s="43"/>
      <c r="AC2909" s="43"/>
      <c r="AD2909" s="145"/>
      <c r="AE2909" s="18"/>
      <c r="AF2909" s="35">
        <v>2025</v>
      </c>
      <c r="AG2909" s="255"/>
      <c r="AH2909" s="29">
        <v>2800</v>
      </c>
      <c r="AI2909" s="29" t="s">
        <v>155</v>
      </c>
      <c r="AJ2909" s="29" t="str">
        <f t="shared" si="760"/>
        <v>2800.</v>
      </c>
    </row>
    <row r="2910" spans="1:38" ht="22.5" customHeight="1" x14ac:dyDescent="0.25">
      <c r="A2910" s="143" t="str">
        <f t="shared" si="761"/>
        <v>2801.</v>
      </c>
      <c r="B2910" s="76" t="s">
        <v>2292</v>
      </c>
      <c r="C2910" s="52">
        <v>1969</v>
      </c>
      <c r="D2910" s="220" t="s">
        <v>3015</v>
      </c>
      <c r="E2910" s="143" t="s">
        <v>3017</v>
      </c>
      <c r="F2910" s="52">
        <v>9</v>
      </c>
      <c r="G2910" s="52">
        <v>1</v>
      </c>
      <c r="H2910" s="145">
        <v>1853.6</v>
      </c>
      <c r="I2910" s="145">
        <v>1121.3</v>
      </c>
      <c r="J2910" s="145">
        <v>1121.3</v>
      </c>
      <c r="K2910" s="3">
        <v>87</v>
      </c>
      <c r="L2910" s="10">
        <f t="shared" si="762"/>
        <v>3809218</v>
      </c>
      <c r="M2910" s="145"/>
      <c r="N2910" s="1"/>
      <c r="O2910" s="145"/>
      <c r="P2910" s="145">
        <f t="shared" si="763"/>
        <v>3809218</v>
      </c>
      <c r="Q2910" s="145">
        <v>3809218</v>
      </c>
      <c r="R2910" s="3"/>
      <c r="S2910" s="145"/>
      <c r="T2910" s="145"/>
      <c r="U2910" s="145"/>
      <c r="V2910" s="145"/>
      <c r="W2910" s="145"/>
      <c r="X2910" s="145"/>
      <c r="Y2910" s="145"/>
      <c r="Z2910" s="145"/>
      <c r="AA2910" s="145"/>
      <c r="AB2910" s="145"/>
      <c r="AC2910" s="145"/>
      <c r="AD2910" s="145"/>
      <c r="AE2910" s="18"/>
      <c r="AF2910" s="35">
        <v>2025</v>
      </c>
      <c r="AG2910" s="256"/>
      <c r="AH2910" s="29">
        <v>2801</v>
      </c>
      <c r="AI2910" s="29" t="s">
        <v>155</v>
      </c>
      <c r="AJ2910" s="29" t="str">
        <f t="shared" si="760"/>
        <v>2801.</v>
      </c>
      <c r="AL2910" s="29"/>
    </row>
    <row r="2911" spans="1:38" ht="22.5" customHeight="1" x14ac:dyDescent="0.25">
      <c r="A2911" s="143" t="str">
        <f t="shared" si="761"/>
        <v>2802.</v>
      </c>
      <c r="B2911" s="247" t="s">
        <v>2293</v>
      </c>
      <c r="C2911" s="52">
        <v>1969</v>
      </c>
      <c r="D2911" s="220" t="s">
        <v>3015</v>
      </c>
      <c r="E2911" s="143" t="s">
        <v>3017</v>
      </c>
      <c r="F2911" s="52">
        <v>5</v>
      </c>
      <c r="G2911" s="52">
        <v>4</v>
      </c>
      <c r="H2911" s="145">
        <v>2868.3</v>
      </c>
      <c r="I2911" s="145">
        <v>2868.3</v>
      </c>
      <c r="J2911" s="145">
        <v>2868.3</v>
      </c>
      <c r="K2911" s="3">
        <v>130</v>
      </c>
      <c r="L2911" s="10">
        <f t="shared" si="762"/>
        <v>996698.92</v>
      </c>
      <c r="M2911" s="145"/>
      <c r="N2911" s="1"/>
      <c r="O2911" s="145"/>
      <c r="P2911" s="145">
        <f t="shared" si="763"/>
        <v>996698.92</v>
      </c>
      <c r="Q2911" s="145">
        <v>996698.92</v>
      </c>
      <c r="R2911" s="3"/>
      <c r="S2911" s="145"/>
      <c r="T2911" s="145"/>
      <c r="U2911" s="145"/>
      <c r="V2911" s="145"/>
      <c r="W2911" s="145"/>
      <c r="X2911" s="145"/>
      <c r="Y2911" s="145"/>
      <c r="Z2911" s="145"/>
      <c r="AA2911" s="145"/>
      <c r="AB2911" s="145"/>
      <c r="AC2911" s="145"/>
      <c r="AD2911" s="145"/>
      <c r="AE2911" s="18"/>
      <c r="AF2911" s="35">
        <v>2025</v>
      </c>
      <c r="AG2911" s="255"/>
      <c r="AH2911" s="29">
        <v>2802</v>
      </c>
      <c r="AI2911" s="29" t="s">
        <v>155</v>
      </c>
      <c r="AJ2911" s="29" t="str">
        <f t="shared" si="760"/>
        <v>2802.</v>
      </c>
      <c r="AL2911" s="29"/>
    </row>
    <row r="2912" spans="1:38" ht="22.5" customHeight="1" x14ac:dyDescent="0.25">
      <c r="A2912" s="143" t="str">
        <f t="shared" si="761"/>
        <v>2803.</v>
      </c>
      <c r="B2912" s="247" t="s">
        <v>2294</v>
      </c>
      <c r="C2912" s="52">
        <v>1969</v>
      </c>
      <c r="D2912" s="220" t="s">
        <v>3015</v>
      </c>
      <c r="E2912" s="143" t="s">
        <v>3017</v>
      </c>
      <c r="F2912" s="52">
        <v>5</v>
      </c>
      <c r="G2912" s="52">
        <v>3</v>
      </c>
      <c r="H2912" s="145">
        <v>2993.9</v>
      </c>
      <c r="I2912" s="145">
        <v>2866.9</v>
      </c>
      <c r="J2912" s="145">
        <v>2866.9</v>
      </c>
      <c r="K2912" s="3">
        <v>172</v>
      </c>
      <c r="L2912" s="10">
        <f t="shared" si="762"/>
        <v>1410884.4</v>
      </c>
      <c r="M2912" s="145"/>
      <c r="N2912" s="1"/>
      <c r="O2912" s="145"/>
      <c r="P2912" s="145">
        <f t="shared" si="763"/>
        <v>1410884.4</v>
      </c>
      <c r="Q2912" s="145">
        <v>1410884.4</v>
      </c>
      <c r="R2912" s="3"/>
      <c r="S2912" s="145"/>
      <c r="T2912" s="145"/>
      <c r="U2912" s="145"/>
      <c r="V2912" s="145"/>
      <c r="W2912" s="145"/>
      <c r="X2912" s="145"/>
      <c r="Y2912" s="145"/>
      <c r="Z2912" s="145"/>
      <c r="AA2912" s="145"/>
      <c r="AB2912" s="145"/>
      <c r="AC2912" s="145"/>
      <c r="AD2912" s="145"/>
      <c r="AE2912" s="18"/>
      <c r="AF2912" s="35">
        <v>2025</v>
      </c>
      <c r="AG2912" s="255"/>
      <c r="AH2912" s="29">
        <v>2803</v>
      </c>
      <c r="AI2912" s="29" t="s">
        <v>155</v>
      </c>
      <c r="AJ2912" s="29" t="str">
        <f t="shared" si="760"/>
        <v>2803.</v>
      </c>
      <c r="AL2912" s="29"/>
    </row>
    <row r="2913" spans="1:16376" ht="22.5" customHeight="1" x14ac:dyDescent="0.25">
      <c r="A2913" s="143" t="str">
        <f t="shared" si="761"/>
        <v>2804.</v>
      </c>
      <c r="B2913" s="247" t="s">
        <v>2295</v>
      </c>
      <c r="C2913" s="52">
        <v>1969</v>
      </c>
      <c r="D2913" s="220" t="s">
        <v>3015</v>
      </c>
      <c r="E2913" s="143" t="s">
        <v>3017</v>
      </c>
      <c r="F2913" s="52">
        <v>5</v>
      </c>
      <c r="G2913" s="52">
        <v>3</v>
      </c>
      <c r="H2913" s="10">
        <v>1882.8</v>
      </c>
      <c r="I2913" s="10">
        <v>1264.7</v>
      </c>
      <c r="J2913" s="10">
        <v>1264.7</v>
      </c>
      <c r="K2913" s="63">
        <v>106</v>
      </c>
      <c r="L2913" s="10">
        <f t="shared" si="762"/>
        <v>2362259.1999999997</v>
      </c>
      <c r="M2913" s="145"/>
      <c r="N2913" s="1"/>
      <c r="O2913" s="145"/>
      <c r="P2913" s="145">
        <f t="shared" si="763"/>
        <v>2362259.1999999997</v>
      </c>
      <c r="Q2913" s="145"/>
      <c r="R2913" s="3"/>
      <c r="S2913" s="145"/>
      <c r="T2913" s="145"/>
      <c r="U2913" s="145"/>
      <c r="V2913" s="145"/>
      <c r="W2913" s="145"/>
      <c r="X2913" s="145">
        <v>750.4</v>
      </c>
      <c r="Y2913" s="145">
        <f>X2913*3148</f>
        <v>2362259.1999999997</v>
      </c>
      <c r="Z2913" s="145"/>
      <c r="AA2913" s="145"/>
      <c r="AB2913" s="145"/>
      <c r="AC2913" s="145"/>
      <c r="AD2913" s="145"/>
      <c r="AE2913" s="18"/>
      <c r="AF2913" s="35">
        <v>2025</v>
      </c>
      <c r="AG2913" s="256"/>
      <c r="AH2913" s="29">
        <v>2804</v>
      </c>
      <c r="AI2913" s="29" t="s">
        <v>155</v>
      </c>
      <c r="AJ2913" s="29" t="str">
        <f t="shared" si="760"/>
        <v>2804.</v>
      </c>
      <c r="AL2913" s="29"/>
    </row>
    <row r="2914" spans="1:16376" ht="22.5" customHeight="1" x14ac:dyDescent="0.25">
      <c r="A2914" s="143" t="str">
        <f t="shared" si="761"/>
        <v>2805.</v>
      </c>
      <c r="B2914" s="247" t="s">
        <v>1076</v>
      </c>
      <c r="C2914" s="52">
        <v>1969</v>
      </c>
      <c r="D2914" s="220" t="s">
        <v>3015</v>
      </c>
      <c r="E2914" s="143" t="s">
        <v>3016</v>
      </c>
      <c r="F2914" s="52">
        <v>5</v>
      </c>
      <c r="G2914" s="52">
        <v>5</v>
      </c>
      <c r="H2914" s="10">
        <v>4855.7</v>
      </c>
      <c r="I2914" s="145">
        <v>3172.3</v>
      </c>
      <c r="J2914" s="10">
        <v>3172.3</v>
      </c>
      <c r="K2914" s="63">
        <v>240</v>
      </c>
      <c r="L2914" s="10">
        <f>Q2914+S2914+U2914+W2914+Y2914+AA2914+AD2914+AE2914</f>
        <v>919380</v>
      </c>
      <c r="M2914" s="145"/>
      <c r="N2914" s="1"/>
      <c r="O2914" s="145"/>
      <c r="P2914" s="145">
        <f>L2914</f>
        <v>919380</v>
      </c>
      <c r="Q2914" s="145">
        <v>919380</v>
      </c>
      <c r="R2914" s="3"/>
      <c r="S2914" s="145"/>
      <c r="T2914" s="145"/>
      <c r="U2914" s="145"/>
      <c r="V2914" s="145"/>
      <c r="W2914" s="145"/>
      <c r="X2914" s="145"/>
      <c r="Y2914" s="145"/>
      <c r="Z2914" s="145"/>
      <c r="AA2914" s="145"/>
      <c r="AB2914" s="145"/>
      <c r="AC2914" s="145"/>
      <c r="AD2914" s="145"/>
      <c r="AE2914" s="145"/>
      <c r="AF2914" s="35">
        <v>2025</v>
      </c>
      <c r="AG2914" s="255"/>
      <c r="AH2914" s="29">
        <v>2805</v>
      </c>
      <c r="AI2914" s="29" t="s">
        <v>155</v>
      </c>
      <c r="AJ2914" s="29" t="str">
        <f t="shared" si="760"/>
        <v>2805.</v>
      </c>
    </row>
    <row r="2915" spans="1:16376" ht="22.5" customHeight="1" x14ac:dyDescent="0.25">
      <c r="A2915" s="143" t="str">
        <f t="shared" si="761"/>
        <v>2806.</v>
      </c>
      <c r="B2915" s="247" t="s">
        <v>2296</v>
      </c>
      <c r="C2915" s="52">
        <v>1969</v>
      </c>
      <c r="D2915" s="220" t="s">
        <v>3015</v>
      </c>
      <c r="E2915" s="143" t="s">
        <v>3017</v>
      </c>
      <c r="F2915" s="52">
        <v>5</v>
      </c>
      <c r="G2915" s="52">
        <v>8</v>
      </c>
      <c r="H2915" s="145">
        <v>7687.1</v>
      </c>
      <c r="I2915" s="145">
        <v>7038</v>
      </c>
      <c r="J2915" s="145">
        <v>6434</v>
      </c>
      <c r="K2915" s="3">
        <v>267</v>
      </c>
      <c r="L2915" s="10">
        <f t="shared" ref="L2915:L2973" si="764">Q2915+S2915+U2915+W2915+Y2915+AA2915+AD2915+AE2915</f>
        <v>13604350</v>
      </c>
      <c r="M2915" s="145"/>
      <c r="N2915" s="1"/>
      <c r="O2915" s="145"/>
      <c r="P2915" s="145">
        <f t="shared" ref="P2915:P2973" si="765">L2915</f>
        <v>13604350</v>
      </c>
      <c r="Q2915" s="145">
        <v>13604350</v>
      </c>
      <c r="R2915" s="3"/>
      <c r="S2915" s="145"/>
      <c r="T2915" s="145"/>
      <c r="U2915" s="145"/>
      <c r="V2915" s="145"/>
      <c r="W2915" s="145"/>
      <c r="X2915" s="145"/>
      <c r="Y2915" s="145"/>
      <c r="Z2915" s="145"/>
      <c r="AA2915" s="145"/>
      <c r="AB2915" s="145"/>
      <c r="AC2915" s="145"/>
      <c r="AD2915" s="145"/>
      <c r="AE2915" s="18"/>
      <c r="AF2915" s="35">
        <v>2025</v>
      </c>
      <c r="AG2915" s="255"/>
      <c r="AH2915" s="29">
        <v>2806</v>
      </c>
      <c r="AI2915" s="29" t="s">
        <v>155</v>
      </c>
      <c r="AJ2915" s="29" t="str">
        <f t="shared" si="760"/>
        <v>2806.</v>
      </c>
      <c r="AL2915" s="29"/>
    </row>
    <row r="2916" spans="1:16376" ht="22.5" customHeight="1" x14ac:dyDescent="0.25">
      <c r="A2916" s="143" t="str">
        <f t="shared" si="761"/>
        <v>2807.</v>
      </c>
      <c r="B2916" s="71" t="s">
        <v>2297</v>
      </c>
      <c r="C2916" s="52">
        <v>1970</v>
      </c>
      <c r="D2916" s="220" t="s">
        <v>3015</v>
      </c>
      <c r="E2916" s="143" t="s">
        <v>3017</v>
      </c>
      <c r="F2916" s="52">
        <v>5</v>
      </c>
      <c r="G2916" s="52">
        <v>8</v>
      </c>
      <c r="H2916" s="10">
        <v>6806.9</v>
      </c>
      <c r="I2916" s="10">
        <v>5921.3</v>
      </c>
      <c r="J2916" s="10">
        <v>4011</v>
      </c>
      <c r="K2916" s="63">
        <v>271</v>
      </c>
      <c r="L2916" s="10">
        <f t="shared" si="764"/>
        <v>5858260.6699999999</v>
      </c>
      <c r="M2916" s="145"/>
      <c r="N2916" s="1"/>
      <c r="O2916" s="145"/>
      <c r="P2916" s="145">
        <f t="shared" si="765"/>
        <v>5858260.6699999999</v>
      </c>
      <c r="Q2916" s="145"/>
      <c r="R2916" s="3"/>
      <c r="S2916" s="145"/>
      <c r="T2916" s="145">
        <v>1651.61</v>
      </c>
      <c r="U2916" s="145">
        <f>T2916*3547</f>
        <v>5858260.6699999999</v>
      </c>
      <c r="V2916" s="145"/>
      <c r="W2916" s="145"/>
      <c r="X2916" s="145"/>
      <c r="Y2916" s="145"/>
      <c r="Z2916" s="145"/>
      <c r="AA2916" s="145"/>
      <c r="AB2916" s="43"/>
      <c r="AC2916" s="43"/>
      <c r="AD2916" s="145"/>
      <c r="AE2916" s="18"/>
      <c r="AF2916" s="35">
        <v>2025</v>
      </c>
      <c r="AG2916" s="259"/>
      <c r="AH2916" s="29">
        <v>2807</v>
      </c>
      <c r="AI2916" s="29" t="s">
        <v>155</v>
      </c>
      <c r="AJ2916" s="29" t="str">
        <f t="shared" si="760"/>
        <v>2807.</v>
      </c>
      <c r="AL2916" s="29"/>
    </row>
    <row r="2917" spans="1:16376" ht="22.5" customHeight="1" x14ac:dyDescent="0.25">
      <c r="A2917" s="143" t="str">
        <f t="shared" si="761"/>
        <v>2808.</v>
      </c>
      <c r="B2917" s="247" t="s">
        <v>2298</v>
      </c>
      <c r="C2917" s="52">
        <v>1970</v>
      </c>
      <c r="D2917" s="220" t="s">
        <v>3015</v>
      </c>
      <c r="E2917" s="143" t="s">
        <v>3016</v>
      </c>
      <c r="F2917" s="52">
        <v>5</v>
      </c>
      <c r="G2917" s="52">
        <v>5</v>
      </c>
      <c r="H2917" s="10">
        <v>4826.3999999999996</v>
      </c>
      <c r="I2917" s="145">
        <v>3331.8</v>
      </c>
      <c r="J2917" s="10">
        <v>3331.8</v>
      </c>
      <c r="K2917" s="63">
        <v>261</v>
      </c>
      <c r="L2917" s="10">
        <f t="shared" si="764"/>
        <v>1791570.69</v>
      </c>
      <c r="M2917" s="145"/>
      <c r="N2917" s="1"/>
      <c r="O2917" s="145"/>
      <c r="P2917" s="145">
        <f t="shared" si="765"/>
        <v>1791570.69</v>
      </c>
      <c r="Q2917" s="145">
        <v>1791570.69</v>
      </c>
      <c r="R2917" s="3"/>
      <c r="S2917" s="145"/>
      <c r="T2917" s="145"/>
      <c r="U2917" s="145"/>
      <c r="V2917" s="145"/>
      <c r="W2917" s="145"/>
      <c r="X2917" s="145"/>
      <c r="Y2917" s="145"/>
      <c r="Z2917" s="145"/>
      <c r="AA2917" s="145"/>
      <c r="AB2917" s="145"/>
      <c r="AC2917" s="145"/>
      <c r="AD2917" s="145"/>
      <c r="AE2917" s="18"/>
      <c r="AF2917" s="35">
        <v>2025</v>
      </c>
      <c r="AG2917" s="255"/>
      <c r="AH2917" s="29">
        <v>2808</v>
      </c>
      <c r="AI2917" s="29" t="s">
        <v>155</v>
      </c>
      <c r="AJ2917" s="29" t="str">
        <f t="shared" si="760"/>
        <v>2808.</v>
      </c>
      <c r="AL2917" s="29"/>
    </row>
    <row r="2918" spans="1:16376" ht="22.5" customHeight="1" x14ac:dyDescent="0.25">
      <c r="A2918" s="143" t="str">
        <f t="shared" si="761"/>
        <v>2809.</v>
      </c>
      <c r="B2918" s="247" t="s">
        <v>2299</v>
      </c>
      <c r="C2918" s="52">
        <v>1970</v>
      </c>
      <c r="D2918" s="220" t="s">
        <v>3015</v>
      </c>
      <c r="E2918" s="143" t="s">
        <v>3017</v>
      </c>
      <c r="F2918" s="52">
        <v>5</v>
      </c>
      <c r="G2918" s="52">
        <v>4</v>
      </c>
      <c r="H2918" s="10">
        <v>2911.6</v>
      </c>
      <c r="I2918" s="145">
        <v>2636.6</v>
      </c>
      <c r="J2918" s="10">
        <v>2636.6</v>
      </c>
      <c r="K2918" s="63">
        <v>134</v>
      </c>
      <c r="L2918" s="10">
        <f t="shared" si="764"/>
        <v>1564549.35</v>
      </c>
      <c r="M2918" s="145"/>
      <c r="N2918" s="1"/>
      <c r="O2918" s="145"/>
      <c r="P2918" s="145">
        <f t="shared" si="765"/>
        <v>1564549.35</v>
      </c>
      <c r="Q2918" s="145">
        <v>1564549.35</v>
      </c>
      <c r="R2918" s="3"/>
      <c r="S2918" s="145"/>
      <c r="T2918" s="145"/>
      <c r="U2918" s="145"/>
      <c r="V2918" s="145"/>
      <c r="W2918" s="145"/>
      <c r="X2918" s="145"/>
      <c r="Y2918" s="145"/>
      <c r="Z2918" s="145"/>
      <c r="AA2918" s="145"/>
      <c r="AB2918" s="145"/>
      <c r="AC2918" s="145"/>
      <c r="AD2918" s="145"/>
      <c r="AE2918" s="18"/>
      <c r="AF2918" s="35">
        <v>2025</v>
      </c>
      <c r="AG2918" s="255"/>
      <c r="AH2918" s="29">
        <v>2809</v>
      </c>
      <c r="AI2918" s="29" t="s">
        <v>155</v>
      </c>
      <c r="AJ2918" s="29" t="str">
        <f t="shared" si="760"/>
        <v>2809.</v>
      </c>
      <c r="AL2918" s="29"/>
    </row>
    <row r="2919" spans="1:16376" ht="22.5" customHeight="1" x14ac:dyDescent="0.25">
      <c r="A2919" s="143" t="str">
        <f t="shared" si="761"/>
        <v>2810.</v>
      </c>
      <c r="B2919" s="76" t="s">
        <v>2300</v>
      </c>
      <c r="C2919" s="52">
        <v>1970</v>
      </c>
      <c r="D2919" s="220" t="s">
        <v>3015</v>
      </c>
      <c r="E2919" s="143" t="s">
        <v>3017</v>
      </c>
      <c r="F2919" s="52">
        <v>5</v>
      </c>
      <c r="G2919" s="52">
        <v>4</v>
      </c>
      <c r="H2919" s="145">
        <v>3431.1</v>
      </c>
      <c r="I2919" s="145">
        <v>3156.1</v>
      </c>
      <c r="J2919" s="145">
        <v>3156.1</v>
      </c>
      <c r="K2919" s="3">
        <v>137</v>
      </c>
      <c r="L2919" s="10">
        <f t="shared" si="764"/>
        <v>1595280</v>
      </c>
      <c r="M2919" s="145"/>
      <c r="N2919" s="1"/>
      <c r="O2919" s="145"/>
      <c r="P2919" s="145">
        <f t="shared" si="765"/>
        <v>1595280</v>
      </c>
      <c r="Q2919" s="145">
        <v>1595280</v>
      </c>
      <c r="R2919" s="3"/>
      <c r="S2919" s="145"/>
      <c r="T2919" s="145"/>
      <c r="U2919" s="145"/>
      <c r="V2919" s="145"/>
      <c r="W2919" s="145"/>
      <c r="X2919" s="145"/>
      <c r="Y2919" s="145"/>
      <c r="Z2919" s="145"/>
      <c r="AA2919" s="145"/>
      <c r="AB2919" s="145"/>
      <c r="AC2919" s="145"/>
      <c r="AD2919" s="145"/>
      <c r="AE2919" s="18"/>
      <c r="AF2919" s="35">
        <v>2025</v>
      </c>
      <c r="AG2919" s="256"/>
      <c r="AH2919" s="29">
        <v>2810</v>
      </c>
      <c r="AI2919" s="29" t="s">
        <v>155</v>
      </c>
      <c r="AJ2919" s="29" t="str">
        <f t="shared" si="760"/>
        <v>2810.</v>
      </c>
      <c r="AL2919" s="29"/>
    </row>
    <row r="2920" spans="1:16376" ht="22.5" customHeight="1" x14ac:dyDescent="0.25">
      <c r="A2920" s="143" t="str">
        <f t="shared" si="761"/>
        <v>2811.</v>
      </c>
      <c r="B2920" s="73" t="s">
        <v>2301</v>
      </c>
      <c r="C2920" s="52">
        <v>1970</v>
      </c>
      <c r="D2920" s="220" t="s">
        <v>3015</v>
      </c>
      <c r="E2920" s="143" t="s">
        <v>3017</v>
      </c>
      <c r="F2920" s="52">
        <v>9</v>
      </c>
      <c r="G2920" s="52">
        <v>1</v>
      </c>
      <c r="H2920" s="10">
        <v>1886.9</v>
      </c>
      <c r="I2920" s="145">
        <v>1147.4000000000001</v>
      </c>
      <c r="J2920" s="10">
        <v>1147.4000000000001</v>
      </c>
      <c r="K2920" s="63">
        <v>98</v>
      </c>
      <c r="L2920" s="10">
        <f t="shared" si="764"/>
        <v>1013945.66</v>
      </c>
      <c r="M2920" s="145"/>
      <c r="N2920" s="1"/>
      <c r="O2920" s="145"/>
      <c r="P2920" s="145">
        <f t="shared" si="765"/>
        <v>1013945.66</v>
      </c>
      <c r="Q2920" s="145">
        <v>1013945.66</v>
      </c>
      <c r="R2920" s="3"/>
      <c r="S2920" s="145"/>
      <c r="T2920" s="145"/>
      <c r="U2920" s="145"/>
      <c r="V2920" s="145"/>
      <c r="W2920" s="145"/>
      <c r="X2920" s="145"/>
      <c r="Y2920" s="145"/>
      <c r="Z2920" s="145"/>
      <c r="AA2920" s="145"/>
      <c r="AB2920" s="145"/>
      <c r="AC2920" s="145"/>
      <c r="AD2920" s="145"/>
      <c r="AE2920" s="18"/>
      <c r="AF2920" s="35">
        <v>2025</v>
      </c>
      <c r="AG2920" s="255"/>
      <c r="AH2920" s="29">
        <v>2811</v>
      </c>
      <c r="AI2920" s="29" t="s">
        <v>155</v>
      </c>
      <c r="AJ2920" s="29" t="str">
        <f t="shared" si="760"/>
        <v>2811.</v>
      </c>
      <c r="AL2920" s="29"/>
    </row>
    <row r="2921" spans="1:16376" ht="22.5" customHeight="1" x14ac:dyDescent="0.25">
      <c r="A2921" s="143" t="str">
        <f t="shared" si="761"/>
        <v>2812.</v>
      </c>
      <c r="B2921" s="73" t="s">
        <v>2303</v>
      </c>
      <c r="C2921" s="52">
        <v>1970</v>
      </c>
      <c r="D2921" s="220" t="s">
        <v>3015</v>
      </c>
      <c r="E2921" s="143" t="s">
        <v>3017</v>
      </c>
      <c r="F2921" s="52">
        <v>9</v>
      </c>
      <c r="G2921" s="52">
        <v>1</v>
      </c>
      <c r="H2921" s="10">
        <v>1862.6</v>
      </c>
      <c r="I2921" s="10">
        <v>1129.7</v>
      </c>
      <c r="J2921" s="10">
        <v>1129.7</v>
      </c>
      <c r="K2921" s="63">
        <v>98</v>
      </c>
      <c r="L2921" s="10">
        <f t="shared" si="764"/>
        <v>1165710</v>
      </c>
      <c r="M2921" s="145"/>
      <c r="N2921" s="1"/>
      <c r="O2921" s="145"/>
      <c r="P2921" s="145">
        <f t="shared" si="765"/>
        <v>1165710</v>
      </c>
      <c r="Q2921" s="145">
        <v>1165710</v>
      </c>
      <c r="R2921" s="3"/>
      <c r="S2921" s="145"/>
      <c r="T2921" s="145"/>
      <c r="U2921" s="145"/>
      <c r="V2921" s="145"/>
      <c r="W2921" s="145"/>
      <c r="X2921" s="145"/>
      <c r="Y2921" s="145"/>
      <c r="Z2921" s="145"/>
      <c r="AA2921" s="145"/>
      <c r="AB2921" s="145"/>
      <c r="AC2921" s="145"/>
      <c r="AD2921" s="145"/>
      <c r="AE2921" s="18"/>
      <c r="AF2921" s="35">
        <v>2025</v>
      </c>
      <c r="AG2921" s="255"/>
      <c r="AH2921" s="29">
        <v>2812</v>
      </c>
      <c r="AI2921" s="29" t="s">
        <v>155</v>
      </c>
      <c r="AJ2921" s="29" t="str">
        <f t="shared" si="760"/>
        <v>2812.</v>
      </c>
      <c r="AL2921" s="29"/>
    </row>
    <row r="2922" spans="1:16376" ht="22.5" customHeight="1" x14ac:dyDescent="0.25">
      <c r="A2922" s="143" t="str">
        <f t="shared" si="761"/>
        <v>2813.</v>
      </c>
      <c r="B2922" s="149" t="s">
        <v>2720</v>
      </c>
      <c r="C2922" s="143">
        <v>1970</v>
      </c>
      <c r="D2922" s="220" t="s">
        <v>3015</v>
      </c>
      <c r="E2922" s="143" t="s">
        <v>3016</v>
      </c>
      <c r="F2922" s="52">
        <v>5</v>
      </c>
      <c r="G2922" s="52">
        <v>4</v>
      </c>
      <c r="H2922" s="10">
        <v>3845.5</v>
      </c>
      <c r="I2922" s="10">
        <v>2552.8000000000002</v>
      </c>
      <c r="J2922" s="10">
        <v>2552.8000000000002</v>
      </c>
      <c r="K2922" s="63">
        <v>205</v>
      </c>
      <c r="L2922" s="10">
        <v>1781966.304</v>
      </c>
      <c r="M2922" s="145"/>
      <c r="N2922" s="1"/>
      <c r="O2922" s="145"/>
      <c r="P2922" s="145">
        <v>1781966.304</v>
      </c>
      <c r="Q2922" s="145"/>
      <c r="R2922" s="3"/>
      <c r="S2922" s="145"/>
      <c r="T2922" s="145">
        <v>964.8</v>
      </c>
      <c r="U2922" s="145">
        <v>1781966.304</v>
      </c>
      <c r="V2922" s="145"/>
      <c r="W2922" s="145"/>
      <c r="X2922" s="145"/>
      <c r="Y2922" s="145"/>
      <c r="Z2922" s="145"/>
      <c r="AA2922" s="145"/>
      <c r="AB2922" s="145"/>
      <c r="AC2922" s="145"/>
      <c r="AD2922" s="145"/>
      <c r="AE2922" s="140"/>
      <c r="AF2922" s="35">
        <v>2025</v>
      </c>
      <c r="AG2922" s="259"/>
      <c r="AH2922" s="29">
        <v>2813</v>
      </c>
      <c r="AI2922" s="29" t="s">
        <v>155</v>
      </c>
      <c r="AJ2922" s="29" t="str">
        <f t="shared" si="760"/>
        <v>2813.</v>
      </c>
      <c r="AK2922" s="44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28"/>
      <c r="BL2922" s="28"/>
      <c r="BM2922" s="28"/>
      <c r="BN2922" s="28"/>
      <c r="BO2922" s="28"/>
      <c r="BP2922" s="28"/>
      <c r="BQ2922" s="28"/>
      <c r="BR2922" s="28"/>
      <c r="BS2922" s="28"/>
      <c r="BT2922" s="28"/>
      <c r="BU2922" s="28"/>
      <c r="BV2922" s="28"/>
      <c r="BW2922" s="28"/>
      <c r="BX2922" s="28"/>
      <c r="BY2922" s="28"/>
      <c r="BZ2922" s="28"/>
      <c r="CA2922" s="28"/>
      <c r="CB2922" s="28"/>
      <c r="CC2922" s="28"/>
      <c r="CD2922" s="28"/>
      <c r="CE2922" s="28"/>
      <c r="CF2922" s="28"/>
      <c r="CG2922" s="28"/>
      <c r="CH2922" s="28"/>
      <c r="CI2922" s="28"/>
      <c r="CJ2922" s="28"/>
      <c r="CK2922" s="28"/>
      <c r="CL2922" s="28"/>
      <c r="CM2922" s="28"/>
      <c r="CN2922" s="28"/>
      <c r="CO2922" s="28"/>
      <c r="CP2922" s="28"/>
      <c r="CQ2922" s="28"/>
      <c r="CR2922" s="28"/>
      <c r="CS2922" s="28"/>
      <c r="CT2922" s="28"/>
      <c r="CU2922" s="28"/>
      <c r="CV2922" s="28"/>
      <c r="CW2922" s="28"/>
      <c r="CX2922" s="28"/>
      <c r="CY2922" s="28"/>
      <c r="CZ2922" s="28"/>
      <c r="DA2922" s="28"/>
      <c r="DB2922" s="28"/>
      <c r="DC2922" s="28"/>
      <c r="DD2922" s="28"/>
      <c r="DE2922" s="28"/>
      <c r="DF2922" s="28"/>
      <c r="DG2922" s="28"/>
      <c r="DH2922" s="28"/>
      <c r="DI2922" s="28"/>
      <c r="DJ2922" s="28"/>
      <c r="DK2922" s="28"/>
      <c r="DL2922" s="28"/>
      <c r="DM2922" s="28"/>
      <c r="DN2922" s="28"/>
      <c r="DO2922" s="28"/>
      <c r="DP2922" s="28"/>
      <c r="DQ2922" s="28"/>
      <c r="DR2922" s="28"/>
      <c r="DS2922" s="28"/>
      <c r="DT2922" s="28"/>
      <c r="DU2922" s="28"/>
      <c r="DV2922" s="28"/>
      <c r="DW2922" s="28"/>
      <c r="DX2922" s="28"/>
      <c r="DY2922" s="28"/>
      <c r="DZ2922" s="28"/>
      <c r="EA2922" s="28"/>
      <c r="EB2922" s="28"/>
      <c r="EC2922" s="28"/>
      <c r="ED2922" s="28"/>
      <c r="EE2922" s="28"/>
      <c r="EF2922" s="28"/>
      <c r="EG2922" s="28"/>
      <c r="EH2922" s="28"/>
      <c r="EI2922" s="28"/>
      <c r="EJ2922" s="28"/>
      <c r="EK2922" s="28"/>
      <c r="EL2922" s="28"/>
      <c r="EM2922" s="28"/>
      <c r="EN2922" s="28"/>
      <c r="EO2922" s="28"/>
      <c r="EP2922" s="28"/>
      <c r="EQ2922" s="28"/>
      <c r="ER2922" s="28"/>
      <c r="ES2922" s="28"/>
      <c r="ET2922" s="28"/>
      <c r="EU2922" s="28"/>
      <c r="EV2922" s="28"/>
      <c r="EW2922" s="28"/>
      <c r="EX2922" s="28"/>
      <c r="EY2922" s="28"/>
      <c r="EZ2922" s="28"/>
      <c r="FA2922" s="28"/>
      <c r="FB2922" s="28"/>
      <c r="FC2922" s="28"/>
      <c r="FD2922" s="28"/>
      <c r="FE2922" s="28"/>
      <c r="FF2922" s="28"/>
      <c r="FG2922" s="28"/>
      <c r="FH2922" s="28"/>
      <c r="FI2922" s="28"/>
      <c r="FJ2922" s="28"/>
      <c r="FK2922" s="28"/>
      <c r="FL2922" s="28"/>
      <c r="FM2922" s="28"/>
      <c r="FN2922" s="28"/>
      <c r="FO2922" s="28"/>
      <c r="FP2922" s="28"/>
      <c r="FQ2922" s="28"/>
      <c r="FR2922" s="28"/>
      <c r="FS2922" s="28"/>
      <c r="FT2922" s="28"/>
      <c r="FU2922" s="28"/>
      <c r="FV2922" s="28"/>
      <c r="FW2922" s="28"/>
      <c r="FX2922" s="28"/>
      <c r="FY2922" s="28"/>
      <c r="FZ2922" s="28"/>
      <c r="GA2922" s="28"/>
      <c r="GB2922" s="28"/>
      <c r="GC2922" s="28"/>
      <c r="GD2922" s="28"/>
      <c r="GE2922" s="28"/>
      <c r="GF2922" s="28"/>
      <c r="GG2922" s="28"/>
      <c r="GH2922" s="28"/>
      <c r="GI2922" s="28"/>
      <c r="GJ2922" s="28"/>
      <c r="GK2922" s="28"/>
      <c r="GL2922" s="28"/>
      <c r="GM2922" s="28"/>
      <c r="GN2922" s="28"/>
      <c r="GO2922" s="28"/>
      <c r="GP2922" s="28"/>
      <c r="GQ2922" s="28"/>
      <c r="GR2922" s="28"/>
      <c r="GS2922" s="28"/>
      <c r="GT2922" s="28"/>
      <c r="GU2922" s="28"/>
      <c r="GV2922" s="28"/>
      <c r="GW2922" s="28"/>
      <c r="GX2922" s="28"/>
      <c r="GY2922" s="28"/>
      <c r="GZ2922" s="28"/>
      <c r="HA2922" s="28"/>
      <c r="HB2922" s="28"/>
      <c r="HC2922" s="28"/>
      <c r="HD2922" s="28"/>
      <c r="HE2922" s="28"/>
      <c r="HF2922" s="28"/>
      <c r="HG2922" s="28"/>
      <c r="HH2922" s="28"/>
      <c r="HI2922" s="28"/>
      <c r="HJ2922" s="28"/>
      <c r="HK2922" s="28"/>
      <c r="HL2922" s="28"/>
      <c r="HM2922" s="28"/>
      <c r="HN2922" s="28"/>
      <c r="HO2922" s="28"/>
      <c r="HP2922" s="28"/>
      <c r="HQ2922" s="28"/>
      <c r="HR2922" s="28"/>
      <c r="HS2922" s="28"/>
      <c r="HT2922" s="28"/>
      <c r="HU2922" s="28"/>
      <c r="HV2922" s="28"/>
      <c r="HW2922" s="28"/>
      <c r="HX2922" s="28"/>
      <c r="HY2922" s="28"/>
      <c r="HZ2922" s="28"/>
      <c r="IA2922" s="28"/>
      <c r="IB2922" s="28"/>
      <c r="IC2922" s="28"/>
      <c r="ID2922" s="28"/>
      <c r="IE2922" s="28"/>
      <c r="IF2922" s="28"/>
      <c r="IG2922" s="28"/>
      <c r="IH2922" s="28"/>
      <c r="II2922" s="28"/>
      <c r="IJ2922" s="28"/>
      <c r="IK2922" s="28"/>
      <c r="IL2922" s="28"/>
      <c r="IM2922" s="28"/>
      <c r="IN2922" s="28"/>
      <c r="IO2922" s="28"/>
      <c r="IP2922" s="28"/>
      <c r="IQ2922" s="28"/>
      <c r="IR2922" s="28"/>
      <c r="IS2922" s="28"/>
      <c r="IT2922" s="28"/>
      <c r="IU2922" s="28"/>
      <c r="IV2922" s="28"/>
      <c r="IW2922" s="28"/>
      <c r="IX2922" s="28"/>
      <c r="IY2922" s="28"/>
      <c r="IZ2922" s="28"/>
      <c r="JA2922" s="28"/>
      <c r="JB2922" s="28"/>
      <c r="JC2922" s="28"/>
      <c r="JD2922" s="28"/>
      <c r="JE2922" s="28"/>
      <c r="JF2922" s="28"/>
      <c r="JG2922" s="28"/>
      <c r="JH2922" s="28"/>
      <c r="JI2922" s="28"/>
      <c r="JJ2922" s="28"/>
      <c r="JK2922" s="28"/>
      <c r="JL2922" s="28"/>
      <c r="JM2922" s="28"/>
      <c r="JN2922" s="28"/>
      <c r="JO2922" s="28"/>
      <c r="JP2922" s="28"/>
      <c r="JQ2922" s="28"/>
      <c r="JR2922" s="28"/>
      <c r="JS2922" s="28"/>
      <c r="JT2922" s="28"/>
      <c r="JU2922" s="28"/>
      <c r="JV2922" s="28"/>
      <c r="JW2922" s="28"/>
      <c r="JX2922" s="28"/>
      <c r="JY2922" s="28"/>
      <c r="JZ2922" s="28"/>
      <c r="KA2922" s="28"/>
      <c r="KB2922" s="28"/>
      <c r="KC2922" s="28"/>
      <c r="KD2922" s="28"/>
      <c r="KE2922" s="28"/>
      <c r="KF2922" s="28"/>
      <c r="KG2922" s="28"/>
      <c r="KH2922" s="28"/>
      <c r="KI2922" s="28"/>
      <c r="KJ2922" s="28"/>
      <c r="KK2922" s="28"/>
      <c r="KL2922" s="28"/>
      <c r="KM2922" s="28"/>
      <c r="KN2922" s="28"/>
      <c r="KO2922" s="28"/>
      <c r="KP2922" s="28"/>
      <c r="KQ2922" s="28"/>
      <c r="KR2922" s="28"/>
      <c r="KS2922" s="28"/>
      <c r="KT2922" s="28"/>
      <c r="KU2922" s="28"/>
      <c r="KV2922" s="28"/>
      <c r="KW2922" s="28"/>
      <c r="KX2922" s="28"/>
      <c r="KY2922" s="28"/>
      <c r="KZ2922" s="28"/>
      <c r="LA2922" s="28"/>
      <c r="LB2922" s="28"/>
      <c r="LC2922" s="28"/>
      <c r="LD2922" s="28"/>
      <c r="LE2922" s="28"/>
      <c r="LF2922" s="28"/>
      <c r="LG2922" s="28"/>
      <c r="LH2922" s="28"/>
      <c r="LI2922" s="28"/>
      <c r="LJ2922" s="28"/>
      <c r="LK2922" s="28"/>
      <c r="LL2922" s="28"/>
      <c r="LM2922" s="28"/>
      <c r="LN2922" s="28"/>
      <c r="LO2922" s="28"/>
      <c r="LP2922" s="28"/>
      <c r="LQ2922" s="28"/>
      <c r="LR2922" s="28"/>
      <c r="LS2922" s="28"/>
      <c r="LT2922" s="28"/>
      <c r="LU2922" s="28"/>
      <c r="LV2922" s="28"/>
      <c r="LW2922" s="28"/>
      <c r="LX2922" s="28"/>
      <c r="LY2922" s="28"/>
      <c r="LZ2922" s="28"/>
      <c r="MA2922" s="28"/>
      <c r="MB2922" s="28"/>
      <c r="MC2922" s="28"/>
      <c r="MD2922" s="28"/>
      <c r="ME2922" s="28"/>
      <c r="MF2922" s="28"/>
      <c r="MG2922" s="28"/>
      <c r="MH2922" s="28"/>
      <c r="MI2922" s="28"/>
      <c r="MJ2922" s="28"/>
      <c r="MK2922" s="28"/>
      <c r="ML2922" s="28"/>
      <c r="MM2922" s="28"/>
      <c r="MN2922" s="28"/>
      <c r="MO2922" s="28"/>
      <c r="MP2922" s="28"/>
      <c r="MQ2922" s="28"/>
      <c r="MR2922" s="28"/>
      <c r="MS2922" s="28"/>
      <c r="MT2922" s="28"/>
      <c r="MU2922" s="28"/>
      <c r="MV2922" s="28"/>
      <c r="MW2922" s="28"/>
      <c r="MX2922" s="28"/>
      <c r="MY2922" s="28"/>
      <c r="MZ2922" s="28"/>
      <c r="NA2922" s="28"/>
      <c r="NB2922" s="28"/>
      <c r="NC2922" s="28"/>
      <c r="ND2922" s="28"/>
      <c r="NE2922" s="28"/>
      <c r="NF2922" s="28"/>
      <c r="NG2922" s="28"/>
      <c r="NH2922" s="28"/>
      <c r="NI2922" s="28"/>
      <c r="NJ2922" s="28"/>
      <c r="NK2922" s="28"/>
      <c r="NL2922" s="28"/>
      <c r="NM2922" s="28"/>
      <c r="NN2922" s="28"/>
      <c r="NO2922" s="28"/>
      <c r="NP2922" s="28"/>
      <c r="NQ2922" s="28"/>
      <c r="NR2922" s="28"/>
      <c r="NS2922" s="28"/>
      <c r="NT2922" s="28"/>
      <c r="NU2922" s="28"/>
      <c r="NV2922" s="28"/>
      <c r="NW2922" s="28"/>
      <c r="NX2922" s="28"/>
      <c r="NY2922" s="28"/>
      <c r="NZ2922" s="28"/>
      <c r="OA2922" s="28"/>
      <c r="OB2922" s="28"/>
      <c r="OC2922" s="28"/>
      <c r="OD2922" s="28"/>
      <c r="OE2922" s="28"/>
      <c r="OF2922" s="28"/>
      <c r="OG2922" s="28"/>
      <c r="OH2922" s="28"/>
      <c r="OI2922" s="28"/>
      <c r="OJ2922" s="28"/>
      <c r="OK2922" s="28"/>
      <c r="OL2922" s="28"/>
      <c r="OM2922" s="28"/>
      <c r="ON2922" s="28"/>
      <c r="OO2922" s="28"/>
      <c r="OP2922" s="28"/>
      <c r="OQ2922" s="28"/>
      <c r="OR2922" s="28"/>
      <c r="OS2922" s="28"/>
      <c r="OT2922" s="28"/>
      <c r="OU2922" s="28"/>
      <c r="OV2922" s="28"/>
      <c r="OW2922" s="28"/>
      <c r="OX2922" s="28"/>
      <c r="OY2922" s="28"/>
      <c r="OZ2922" s="28"/>
      <c r="PA2922" s="28"/>
      <c r="PB2922" s="28"/>
      <c r="PC2922" s="28"/>
      <c r="PD2922" s="28"/>
      <c r="PE2922" s="28"/>
      <c r="PF2922" s="28"/>
      <c r="PG2922" s="28"/>
      <c r="PH2922" s="28"/>
      <c r="PI2922" s="28"/>
      <c r="PJ2922" s="28"/>
      <c r="PK2922" s="28"/>
      <c r="PL2922" s="28"/>
      <c r="PM2922" s="28"/>
      <c r="PN2922" s="28"/>
      <c r="PO2922" s="28"/>
      <c r="PP2922" s="28"/>
      <c r="PQ2922" s="28"/>
      <c r="PR2922" s="28"/>
      <c r="PS2922" s="28"/>
      <c r="PT2922" s="28"/>
      <c r="PU2922" s="28"/>
      <c r="PV2922" s="28"/>
      <c r="PW2922" s="28"/>
      <c r="PX2922" s="28"/>
      <c r="PY2922" s="28"/>
      <c r="PZ2922" s="28"/>
      <c r="QA2922" s="28"/>
      <c r="QB2922" s="28"/>
      <c r="QC2922" s="28"/>
      <c r="QD2922" s="28"/>
      <c r="QE2922" s="28"/>
      <c r="QF2922" s="28"/>
      <c r="QG2922" s="28"/>
      <c r="QH2922" s="28"/>
      <c r="QI2922" s="28"/>
      <c r="QJ2922" s="28"/>
      <c r="QK2922" s="28"/>
      <c r="QL2922" s="28"/>
      <c r="QM2922" s="28"/>
      <c r="QN2922" s="28"/>
      <c r="QO2922" s="28"/>
      <c r="QP2922" s="28"/>
      <c r="QQ2922" s="28"/>
      <c r="QR2922" s="28"/>
      <c r="QS2922" s="28"/>
      <c r="QT2922" s="28"/>
      <c r="QU2922" s="28"/>
      <c r="QV2922" s="28"/>
      <c r="QW2922" s="28"/>
      <c r="QX2922" s="28"/>
      <c r="QY2922" s="28"/>
      <c r="QZ2922" s="28"/>
      <c r="RA2922" s="28"/>
      <c r="RB2922" s="28"/>
      <c r="RC2922" s="28"/>
      <c r="RD2922" s="28"/>
      <c r="RE2922" s="28"/>
      <c r="RF2922" s="28"/>
      <c r="RG2922" s="28"/>
      <c r="RH2922" s="28"/>
      <c r="RI2922" s="28"/>
      <c r="RJ2922" s="28"/>
      <c r="RK2922" s="28"/>
      <c r="RL2922" s="28"/>
      <c r="RM2922" s="28"/>
      <c r="RN2922" s="28"/>
      <c r="RO2922" s="28"/>
      <c r="RP2922" s="28"/>
      <c r="RQ2922" s="28"/>
      <c r="RR2922" s="28"/>
      <c r="RS2922" s="28"/>
      <c r="RT2922" s="28"/>
      <c r="RU2922" s="28"/>
      <c r="RV2922" s="28"/>
      <c r="RW2922" s="28"/>
      <c r="RX2922" s="28"/>
      <c r="RY2922" s="28"/>
      <c r="RZ2922" s="28"/>
      <c r="SA2922" s="28"/>
      <c r="SB2922" s="28"/>
      <c r="SC2922" s="28"/>
      <c r="SD2922" s="28"/>
      <c r="SE2922" s="28"/>
      <c r="SF2922" s="28"/>
      <c r="SG2922" s="28"/>
      <c r="SH2922" s="28"/>
      <c r="SI2922" s="28"/>
      <c r="SJ2922" s="28"/>
      <c r="SK2922" s="28"/>
      <c r="SL2922" s="28"/>
      <c r="SM2922" s="28"/>
      <c r="SN2922" s="28"/>
      <c r="SO2922" s="28"/>
      <c r="SP2922" s="28"/>
      <c r="SQ2922" s="28"/>
      <c r="SR2922" s="28"/>
      <c r="SS2922" s="28"/>
      <c r="ST2922" s="28"/>
      <c r="SU2922" s="28"/>
      <c r="SV2922" s="28"/>
      <c r="SW2922" s="28"/>
      <c r="SX2922" s="28"/>
      <c r="SY2922" s="28"/>
      <c r="SZ2922" s="28"/>
      <c r="TA2922" s="28"/>
      <c r="TB2922" s="28"/>
      <c r="TC2922" s="28"/>
      <c r="TD2922" s="28"/>
      <c r="TE2922" s="28"/>
      <c r="TF2922" s="28"/>
      <c r="TG2922" s="28"/>
      <c r="TH2922" s="28"/>
      <c r="TI2922" s="28"/>
      <c r="TJ2922" s="28"/>
      <c r="TK2922" s="28"/>
      <c r="TL2922" s="28"/>
      <c r="TM2922" s="28"/>
      <c r="TN2922" s="28"/>
      <c r="TO2922" s="28"/>
      <c r="TP2922" s="28"/>
      <c r="TQ2922" s="28"/>
      <c r="TR2922" s="28"/>
      <c r="TS2922" s="28"/>
      <c r="TT2922" s="28"/>
      <c r="TU2922" s="28"/>
      <c r="TV2922" s="28"/>
      <c r="TW2922" s="28"/>
      <c r="TX2922" s="28"/>
      <c r="TY2922" s="28"/>
      <c r="TZ2922" s="28"/>
      <c r="UA2922" s="28"/>
      <c r="UB2922" s="28"/>
      <c r="UC2922" s="28"/>
      <c r="UD2922" s="28"/>
      <c r="UE2922" s="28"/>
      <c r="UF2922" s="28"/>
      <c r="UG2922" s="28"/>
      <c r="UH2922" s="28"/>
      <c r="UI2922" s="28"/>
      <c r="UJ2922" s="28"/>
      <c r="UK2922" s="28"/>
      <c r="UL2922" s="28"/>
      <c r="UM2922" s="28"/>
      <c r="UN2922" s="28"/>
      <c r="UO2922" s="28"/>
      <c r="UP2922" s="28"/>
      <c r="UQ2922" s="28"/>
      <c r="UR2922" s="28"/>
      <c r="US2922" s="28"/>
      <c r="UT2922" s="28"/>
      <c r="UU2922" s="28"/>
      <c r="UV2922" s="28"/>
      <c r="UW2922" s="28"/>
      <c r="UX2922" s="28"/>
      <c r="UY2922" s="28"/>
      <c r="UZ2922" s="28"/>
      <c r="VA2922" s="28"/>
      <c r="VB2922" s="28"/>
      <c r="VC2922" s="28"/>
      <c r="VD2922" s="28"/>
      <c r="VE2922" s="28"/>
      <c r="VF2922" s="28"/>
      <c r="VG2922" s="28"/>
      <c r="VH2922" s="28"/>
      <c r="VI2922" s="28"/>
      <c r="VJ2922" s="28"/>
      <c r="VK2922" s="28"/>
      <c r="VL2922" s="28"/>
      <c r="VM2922" s="28"/>
      <c r="VN2922" s="28"/>
      <c r="VO2922" s="28"/>
      <c r="VP2922" s="28"/>
      <c r="VQ2922" s="28"/>
      <c r="VR2922" s="28"/>
      <c r="VS2922" s="28"/>
      <c r="VT2922" s="28"/>
      <c r="VU2922" s="28"/>
      <c r="VV2922" s="28"/>
      <c r="VW2922" s="28"/>
      <c r="VX2922" s="28"/>
      <c r="VY2922" s="28"/>
      <c r="VZ2922" s="28"/>
      <c r="WA2922" s="28"/>
      <c r="WB2922" s="28"/>
      <c r="WC2922" s="28"/>
      <c r="WD2922" s="28"/>
      <c r="WE2922" s="28"/>
      <c r="WF2922" s="28"/>
      <c r="WG2922" s="28"/>
      <c r="WH2922" s="28"/>
      <c r="WI2922" s="28"/>
      <c r="WJ2922" s="28"/>
      <c r="WK2922" s="28"/>
      <c r="WL2922" s="28"/>
      <c r="WM2922" s="28"/>
      <c r="WN2922" s="28"/>
      <c r="WO2922" s="28"/>
      <c r="WP2922" s="28"/>
      <c r="WQ2922" s="28"/>
      <c r="WR2922" s="28"/>
      <c r="WS2922" s="28"/>
      <c r="WT2922" s="28"/>
      <c r="WU2922" s="28"/>
      <c r="WV2922" s="28"/>
      <c r="WW2922" s="28"/>
      <c r="WX2922" s="28"/>
      <c r="WY2922" s="28"/>
      <c r="WZ2922" s="28"/>
      <c r="XA2922" s="28"/>
      <c r="XB2922" s="28"/>
      <c r="XC2922" s="28"/>
      <c r="XD2922" s="28"/>
      <c r="XE2922" s="28"/>
      <c r="XF2922" s="28"/>
      <c r="XG2922" s="28"/>
      <c r="XH2922" s="28"/>
      <c r="XI2922" s="28"/>
      <c r="XJ2922" s="28"/>
      <c r="XK2922" s="28"/>
      <c r="XL2922" s="28"/>
      <c r="XM2922" s="28"/>
      <c r="XN2922" s="28"/>
      <c r="XO2922" s="28"/>
      <c r="XP2922" s="28"/>
      <c r="XQ2922" s="28"/>
      <c r="XR2922" s="28"/>
      <c r="XS2922" s="28"/>
      <c r="XT2922" s="28"/>
      <c r="XU2922" s="28"/>
      <c r="XV2922" s="28"/>
      <c r="XW2922" s="28"/>
      <c r="XX2922" s="28"/>
      <c r="XY2922" s="28"/>
      <c r="XZ2922" s="28"/>
      <c r="YA2922" s="28"/>
      <c r="YB2922" s="28"/>
      <c r="YC2922" s="28"/>
      <c r="YD2922" s="28"/>
      <c r="YE2922" s="28"/>
      <c r="YF2922" s="28"/>
      <c r="YG2922" s="28"/>
      <c r="YH2922" s="28"/>
      <c r="YI2922" s="28"/>
      <c r="YJ2922" s="28"/>
      <c r="YK2922" s="28"/>
      <c r="YL2922" s="28"/>
      <c r="YM2922" s="28"/>
      <c r="YN2922" s="28"/>
      <c r="YO2922" s="28"/>
      <c r="YP2922" s="28"/>
      <c r="YQ2922" s="28"/>
      <c r="YR2922" s="28"/>
      <c r="YS2922" s="28"/>
      <c r="YT2922" s="28"/>
      <c r="YU2922" s="28"/>
      <c r="YV2922" s="28"/>
      <c r="YW2922" s="28"/>
      <c r="YX2922" s="28"/>
      <c r="YY2922" s="28"/>
      <c r="YZ2922" s="28"/>
      <c r="ZA2922" s="28"/>
      <c r="ZB2922" s="28"/>
      <c r="ZC2922" s="28"/>
      <c r="ZD2922" s="28"/>
      <c r="ZE2922" s="28"/>
      <c r="ZF2922" s="28"/>
      <c r="ZG2922" s="28"/>
      <c r="ZH2922" s="28"/>
      <c r="ZI2922" s="28"/>
      <c r="ZJ2922" s="28"/>
      <c r="ZK2922" s="28"/>
      <c r="ZL2922" s="28"/>
      <c r="ZM2922" s="28"/>
      <c r="ZN2922" s="28"/>
      <c r="ZO2922" s="28"/>
      <c r="ZP2922" s="28"/>
      <c r="ZQ2922" s="28"/>
      <c r="ZR2922" s="28"/>
      <c r="ZS2922" s="28"/>
      <c r="ZT2922" s="28"/>
      <c r="ZU2922" s="28"/>
      <c r="ZV2922" s="28"/>
      <c r="ZW2922" s="28"/>
      <c r="ZX2922" s="28"/>
      <c r="ZY2922" s="28"/>
      <c r="ZZ2922" s="28"/>
      <c r="AAA2922" s="28"/>
      <c r="AAB2922" s="28"/>
      <c r="AAC2922" s="28"/>
      <c r="AAD2922" s="28"/>
      <c r="AAE2922" s="28"/>
      <c r="AAF2922" s="28"/>
      <c r="AAG2922" s="28"/>
      <c r="AAH2922" s="28"/>
      <c r="AAI2922" s="28"/>
      <c r="AAJ2922" s="28"/>
      <c r="AAK2922" s="28"/>
      <c r="AAL2922" s="28"/>
      <c r="AAM2922" s="28"/>
      <c r="AAN2922" s="28"/>
      <c r="AAO2922" s="28"/>
      <c r="AAP2922" s="28"/>
      <c r="AAQ2922" s="28"/>
      <c r="AAR2922" s="28"/>
      <c r="AAS2922" s="28"/>
      <c r="AAT2922" s="28"/>
      <c r="AAU2922" s="28"/>
      <c r="AAV2922" s="28"/>
      <c r="AAW2922" s="28"/>
      <c r="AAX2922" s="28"/>
      <c r="AAY2922" s="28"/>
      <c r="AAZ2922" s="28"/>
      <c r="ABA2922" s="28"/>
      <c r="ABB2922" s="28"/>
      <c r="ABC2922" s="28"/>
      <c r="ABD2922" s="28"/>
      <c r="ABE2922" s="28"/>
      <c r="ABF2922" s="28"/>
      <c r="ABG2922" s="28"/>
      <c r="ABH2922" s="28"/>
      <c r="ABI2922" s="28"/>
      <c r="ABJ2922" s="28"/>
      <c r="ABK2922" s="28"/>
      <c r="ABL2922" s="28"/>
      <c r="ABM2922" s="28"/>
      <c r="ABN2922" s="28"/>
      <c r="ABO2922" s="28"/>
      <c r="ABP2922" s="28"/>
      <c r="ABQ2922" s="28"/>
      <c r="ABR2922" s="28"/>
      <c r="ABS2922" s="28"/>
      <c r="ABT2922" s="28"/>
      <c r="ABU2922" s="28"/>
      <c r="ABV2922" s="28"/>
      <c r="ABW2922" s="28"/>
      <c r="ABX2922" s="28"/>
      <c r="ABY2922" s="28"/>
      <c r="ABZ2922" s="28"/>
      <c r="ACA2922" s="28"/>
      <c r="ACB2922" s="28"/>
      <c r="ACC2922" s="28"/>
      <c r="ACD2922" s="28"/>
      <c r="ACE2922" s="28"/>
      <c r="ACF2922" s="28"/>
      <c r="ACG2922" s="28"/>
      <c r="ACH2922" s="28"/>
      <c r="ACI2922" s="28"/>
      <c r="ACJ2922" s="28"/>
      <c r="ACK2922" s="28"/>
      <c r="ACL2922" s="28"/>
      <c r="ACM2922" s="28"/>
      <c r="ACN2922" s="28"/>
      <c r="ACO2922" s="28"/>
      <c r="ACP2922" s="28"/>
      <c r="ACQ2922" s="28"/>
      <c r="ACR2922" s="28"/>
      <c r="ACS2922" s="28"/>
      <c r="ACT2922" s="28"/>
      <c r="ACU2922" s="28"/>
      <c r="ACV2922" s="28"/>
      <c r="ACW2922" s="28"/>
      <c r="ACX2922" s="28"/>
      <c r="ACY2922" s="28"/>
      <c r="ACZ2922" s="28"/>
      <c r="ADA2922" s="28"/>
      <c r="ADB2922" s="28"/>
      <c r="ADC2922" s="28"/>
      <c r="ADD2922" s="28"/>
      <c r="ADE2922" s="28"/>
      <c r="ADF2922" s="28"/>
      <c r="ADG2922" s="28"/>
      <c r="ADH2922" s="28"/>
      <c r="ADI2922" s="28"/>
      <c r="ADJ2922" s="28"/>
      <c r="ADK2922" s="28"/>
      <c r="ADL2922" s="28"/>
      <c r="ADM2922" s="28"/>
      <c r="ADN2922" s="28"/>
      <c r="ADO2922" s="28"/>
      <c r="ADP2922" s="28"/>
      <c r="ADQ2922" s="28"/>
      <c r="ADR2922" s="28"/>
      <c r="ADS2922" s="28"/>
      <c r="ADT2922" s="28"/>
      <c r="ADU2922" s="28"/>
      <c r="ADV2922" s="28"/>
      <c r="ADW2922" s="28"/>
      <c r="ADX2922" s="28"/>
      <c r="ADY2922" s="28"/>
      <c r="ADZ2922" s="28"/>
      <c r="AEA2922" s="28"/>
      <c r="AEB2922" s="28"/>
      <c r="AEC2922" s="28"/>
      <c r="AED2922" s="28"/>
      <c r="AEE2922" s="28"/>
      <c r="AEF2922" s="28"/>
      <c r="AEG2922" s="28"/>
      <c r="AEH2922" s="28"/>
      <c r="AEI2922" s="28"/>
      <c r="AEJ2922" s="28"/>
      <c r="AEK2922" s="28"/>
      <c r="AEL2922" s="28"/>
      <c r="AEM2922" s="28"/>
      <c r="AEN2922" s="28"/>
      <c r="AEO2922" s="28"/>
      <c r="AEP2922" s="28"/>
      <c r="AEQ2922" s="28"/>
      <c r="AER2922" s="28"/>
      <c r="AES2922" s="28"/>
      <c r="AET2922" s="28"/>
      <c r="AEU2922" s="28"/>
      <c r="AEV2922" s="28"/>
      <c r="AEW2922" s="28"/>
      <c r="AEX2922" s="28"/>
      <c r="AEY2922" s="28"/>
      <c r="AEZ2922" s="28"/>
      <c r="AFA2922" s="28"/>
      <c r="AFB2922" s="28"/>
      <c r="AFC2922" s="28"/>
      <c r="AFD2922" s="28"/>
      <c r="AFE2922" s="28"/>
      <c r="AFF2922" s="28"/>
      <c r="AFG2922" s="28"/>
      <c r="AFH2922" s="28"/>
      <c r="AFI2922" s="28"/>
      <c r="AFJ2922" s="28"/>
      <c r="AFK2922" s="28"/>
      <c r="AFL2922" s="28"/>
      <c r="AFM2922" s="28"/>
      <c r="AFN2922" s="28"/>
      <c r="AFO2922" s="28"/>
      <c r="AFP2922" s="28"/>
      <c r="AFQ2922" s="28"/>
      <c r="AFR2922" s="28"/>
      <c r="AFS2922" s="28"/>
      <c r="AFT2922" s="28"/>
      <c r="AFU2922" s="28"/>
      <c r="AFV2922" s="28"/>
      <c r="AFW2922" s="28"/>
      <c r="AFX2922" s="28"/>
      <c r="AFY2922" s="28"/>
      <c r="AFZ2922" s="28"/>
      <c r="AGA2922" s="28"/>
      <c r="AGB2922" s="28"/>
      <c r="AGC2922" s="28"/>
      <c r="AGD2922" s="28"/>
      <c r="AGE2922" s="28"/>
      <c r="AGF2922" s="28"/>
      <c r="AGG2922" s="28"/>
      <c r="AGH2922" s="28"/>
      <c r="AGI2922" s="28"/>
      <c r="AGJ2922" s="28"/>
      <c r="AGK2922" s="28"/>
      <c r="AGL2922" s="28"/>
      <c r="AGM2922" s="28"/>
      <c r="AGN2922" s="28"/>
      <c r="AGO2922" s="28"/>
      <c r="AGP2922" s="28"/>
      <c r="AGQ2922" s="28"/>
      <c r="AGR2922" s="28"/>
      <c r="AGS2922" s="28"/>
      <c r="AGT2922" s="28"/>
      <c r="AGU2922" s="28"/>
      <c r="AGV2922" s="28"/>
      <c r="AGW2922" s="28"/>
      <c r="AGX2922" s="28"/>
      <c r="AGY2922" s="28"/>
      <c r="AGZ2922" s="28"/>
      <c r="AHA2922" s="28"/>
      <c r="AHB2922" s="28"/>
      <c r="AHC2922" s="28"/>
      <c r="AHD2922" s="28"/>
      <c r="AHE2922" s="28"/>
      <c r="AHF2922" s="28"/>
      <c r="AHG2922" s="28"/>
      <c r="AHH2922" s="28"/>
      <c r="AHI2922" s="28"/>
      <c r="AHJ2922" s="28"/>
      <c r="AHK2922" s="28"/>
      <c r="AHL2922" s="28"/>
      <c r="AHM2922" s="28"/>
      <c r="AHN2922" s="28"/>
      <c r="AHO2922" s="28"/>
      <c r="AHP2922" s="28"/>
      <c r="AHQ2922" s="28"/>
      <c r="AHR2922" s="28"/>
      <c r="AHS2922" s="28"/>
      <c r="AHT2922" s="28"/>
      <c r="AHU2922" s="28"/>
      <c r="AHV2922" s="28"/>
      <c r="AHW2922" s="28"/>
      <c r="AHX2922" s="28"/>
      <c r="AHY2922" s="28"/>
      <c r="AHZ2922" s="28"/>
      <c r="AIA2922" s="28"/>
      <c r="AIB2922" s="28"/>
      <c r="AIC2922" s="28"/>
      <c r="AID2922" s="28"/>
      <c r="AIE2922" s="28"/>
      <c r="AIF2922" s="28"/>
      <c r="AIG2922" s="28"/>
      <c r="AIH2922" s="28"/>
      <c r="AII2922" s="28"/>
      <c r="AIJ2922" s="28"/>
      <c r="AIK2922" s="28"/>
      <c r="AIL2922" s="28"/>
      <c r="AIM2922" s="28"/>
      <c r="AIN2922" s="28"/>
      <c r="AIO2922" s="28"/>
      <c r="AIP2922" s="28"/>
      <c r="AIQ2922" s="28"/>
      <c r="AIR2922" s="28"/>
      <c r="AIS2922" s="28"/>
      <c r="AIT2922" s="28"/>
      <c r="AIU2922" s="28"/>
      <c r="AIV2922" s="28"/>
      <c r="AIW2922" s="28"/>
      <c r="AIX2922" s="28"/>
      <c r="AIY2922" s="28"/>
      <c r="AIZ2922" s="28"/>
      <c r="AJA2922" s="28"/>
      <c r="AJB2922" s="28"/>
      <c r="AJC2922" s="28"/>
      <c r="AJD2922" s="28"/>
      <c r="AJE2922" s="28"/>
      <c r="AJF2922" s="28"/>
      <c r="AJG2922" s="28"/>
      <c r="AJH2922" s="28"/>
      <c r="AJI2922" s="28"/>
      <c r="AJJ2922" s="28"/>
      <c r="AJK2922" s="28"/>
      <c r="AJL2922" s="28"/>
      <c r="AJM2922" s="28"/>
      <c r="AJN2922" s="28"/>
      <c r="AJO2922" s="28"/>
      <c r="AJP2922" s="28"/>
      <c r="AJQ2922" s="28"/>
      <c r="AJR2922" s="28"/>
      <c r="AJS2922" s="28"/>
      <c r="AJT2922" s="28"/>
      <c r="AJU2922" s="28"/>
      <c r="AJV2922" s="28"/>
      <c r="AJW2922" s="28"/>
      <c r="AJX2922" s="28"/>
      <c r="AJY2922" s="28"/>
      <c r="AJZ2922" s="28"/>
      <c r="AKA2922" s="28"/>
      <c r="AKB2922" s="28"/>
      <c r="AKC2922" s="28"/>
      <c r="AKD2922" s="28"/>
      <c r="AKE2922" s="28"/>
      <c r="AKF2922" s="28"/>
      <c r="AKG2922" s="28"/>
      <c r="AKH2922" s="28"/>
      <c r="AKI2922" s="28"/>
      <c r="AKJ2922" s="28"/>
      <c r="AKK2922" s="28"/>
      <c r="AKL2922" s="28"/>
      <c r="AKM2922" s="28"/>
      <c r="AKN2922" s="28"/>
      <c r="AKO2922" s="28"/>
      <c r="AKP2922" s="28"/>
      <c r="AKQ2922" s="28"/>
      <c r="AKR2922" s="28"/>
      <c r="AKS2922" s="28"/>
      <c r="AKT2922" s="28"/>
      <c r="AKU2922" s="28"/>
      <c r="AKV2922" s="28"/>
      <c r="AKW2922" s="28"/>
      <c r="AKX2922" s="28"/>
      <c r="AKY2922" s="28"/>
      <c r="AKZ2922" s="28"/>
      <c r="ALA2922" s="28"/>
      <c r="ALB2922" s="28"/>
      <c r="ALC2922" s="28"/>
      <c r="ALD2922" s="28"/>
      <c r="ALE2922" s="28"/>
      <c r="ALF2922" s="28"/>
      <c r="ALG2922" s="28"/>
      <c r="ALH2922" s="28"/>
      <c r="ALI2922" s="28"/>
      <c r="ALJ2922" s="28"/>
      <c r="ALK2922" s="28"/>
      <c r="ALL2922" s="28"/>
      <c r="ALM2922" s="28"/>
      <c r="ALN2922" s="28"/>
      <c r="ALO2922" s="28"/>
      <c r="ALP2922" s="28"/>
      <c r="ALQ2922" s="28"/>
      <c r="ALR2922" s="28"/>
      <c r="ALS2922" s="28"/>
      <c r="ALT2922" s="28"/>
      <c r="ALU2922" s="28"/>
      <c r="ALV2922" s="28"/>
      <c r="ALW2922" s="28"/>
      <c r="ALX2922" s="28"/>
      <c r="ALY2922" s="28"/>
      <c r="ALZ2922" s="28"/>
      <c r="AMA2922" s="28"/>
      <c r="AMB2922" s="28"/>
      <c r="AMC2922" s="28"/>
      <c r="AMD2922" s="28"/>
      <c r="AME2922" s="28"/>
      <c r="AMF2922" s="28"/>
      <c r="AMG2922" s="28"/>
      <c r="AMH2922" s="28"/>
      <c r="AMI2922" s="28"/>
      <c r="AMJ2922" s="28"/>
      <c r="AMK2922" s="28"/>
      <c r="AML2922" s="28"/>
      <c r="AMM2922" s="28"/>
      <c r="AMN2922" s="28"/>
      <c r="AMO2922" s="28"/>
      <c r="AMP2922" s="28"/>
      <c r="AMQ2922" s="28"/>
      <c r="AMR2922" s="28"/>
      <c r="AMS2922" s="28"/>
      <c r="AMT2922" s="28"/>
      <c r="AMU2922" s="28"/>
      <c r="AMV2922" s="28"/>
      <c r="AMW2922" s="28"/>
      <c r="AMX2922" s="28"/>
      <c r="AMY2922" s="28"/>
      <c r="AMZ2922" s="28"/>
      <c r="ANA2922" s="28"/>
      <c r="ANB2922" s="28"/>
      <c r="ANC2922" s="28"/>
      <c r="AND2922" s="28"/>
      <c r="ANE2922" s="28"/>
      <c r="ANF2922" s="28"/>
      <c r="ANG2922" s="28"/>
      <c r="ANH2922" s="28"/>
      <c r="ANI2922" s="28"/>
      <c r="ANJ2922" s="28"/>
      <c r="ANK2922" s="28"/>
      <c r="ANL2922" s="28"/>
      <c r="ANM2922" s="28"/>
      <c r="ANN2922" s="28"/>
      <c r="ANO2922" s="28"/>
      <c r="ANP2922" s="28"/>
      <c r="ANQ2922" s="28"/>
      <c r="ANR2922" s="28"/>
      <c r="ANS2922" s="28"/>
      <c r="ANT2922" s="28"/>
      <c r="ANU2922" s="28"/>
      <c r="ANV2922" s="28"/>
      <c r="ANW2922" s="28"/>
      <c r="ANX2922" s="28"/>
      <c r="ANY2922" s="28"/>
      <c r="ANZ2922" s="28"/>
      <c r="AOA2922" s="28"/>
      <c r="AOB2922" s="28"/>
      <c r="AOC2922" s="28"/>
      <c r="AOD2922" s="28"/>
      <c r="AOE2922" s="28"/>
      <c r="AOF2922" s="28"/>
      <c r="AOG2922" s="28"/>
      <c r="AOH2922" s="28"/>
      <c r="AOI2922" s="28"/>
      <c r="AOJ2922" s="28"/>
      <c r="AOK2922" s="28"/>
      <c r="AOL2922" s="28"/>
      <c r="AOM2922" s="28"/>
      <c r="AON2922" s="28"/>
      <c r="AOO2922" s="28"/>
      <c r="AOP2922" s="28"/>
      <c r="AOQ2922" s="28"/>
      <c r="AOR2922" s="28"/>
      <c r="AOS2922" s="28"/>
      <c r="AOT2922" s="28"/>
      <c r="AOU2922" s="28"/>
      <c r="AOV2922" s="28"/>
      <c r="AOW2922" s="28"/>
      <c r="AOX2922" s="28"/>
      <c r="AOY2922" s="28"/>
      <c r="AOZ2922" s="28"/>
      <c r="APA2922" s="28"/>
      <c r="APB2922" s="28"/>
      <c r="APC2922" s="28"/>
      <c r="APD2922" s="28"/>
      <c r="APE2922" s="28"/>
      <c r="APF2922" s="28"/>
      <c r="APG2922" s="28"/>
      <c r="APH2922" s="28"/>
      <c r="API2922" s="28"/>
      <c r="APJ2922" s="28"/>
      <c r="APK2922" s="28"/>
      <c r="APL2922" s="28"/>
      <c r="APM2922" s="28"/>
      <c r="APN2922" s="28"/>
      <c r="APO2922" s="28"/>
      <c r="APP2922" s="28"/>
      <c r="APQ2922" s="28"/>
      <c r="APR2922" s="28"/>
      <c r="APS2922" s="28"/>
      <c r="APT2922" s="28"/>
      <c r="APU2922" s="28"/>
      <c r="APV2922" s="28"/>
      <c r="APW2922" s="28"/>
      <c r="APX2922" s="28"/>
      <c r="APY2922" s="28"/>
      <c r="APZ2922" s="28"/>
      <c r="AQA2922" s="28"/>
      <c r="AQB2922" s="28"/>
      <c r="AQC2922" s="28"/>
      <c r="AQD2922" s="28"/>
      <c r="AQE2922" s="28"/>
      <c r="AQF2922" s="28"/>
      <c r="AQG2922" s="28"/>
      <c r="AQH2922" s="28"/>
      <c r="AQI2922" s="28"/>
      <c r="AQJ2922" s="28"/>
      <c r="AQK2922" s="28"/>
      <c r="AQL2922" s="28"/>
      <c r="AQM2922" s="28"/>
      <c r="AQN2922" s="28"/>
      <c r="AQO2922" s="28"/>
      <c r="AQP2922" s="28"/>
      <c r="AQQ2922" s="28"/>
      <c r="AQR2922" s="28"/>
      <c r="AQS2922" s="28"/>
      <c r="AQT2922" s="28"/>
      <c r="AQU2922" s="28"/>
      <c r="AQV2922" s="28"/>
      <c r="AQW2922" s="28"/>
      <c r="AQX2922" s="28"/>
      <c r="AQY2922" s="28"/>
      <c r="AQZ2922" s="28"/>
      <c r="ARA2922" s="28"/>
      <c r="ARB2922" s="28"/>
      <c r="ARC2922" s="28"/>
      <c r="ARD2922" s="28"/>
      <c r="ARE2922" s="28"/>
      <c r="ARF2922" s="28"/>
      <c r="ARG2922" s="28"/>
      <c r="ARH2922" s="28"/>
      <c r="ARI2922" s="28"/>
      <c r="ARJ2922" s="28"/>
      <c r="ARK2922" s="28"/>
      <c r="ARL2922" s="28"/>
      <c r="ARM2922" s="28"/>
      <c r="ARN2922" s="28"/>
      <c r="ARO2922" s="28"/>
      <c r="ARP2922" s="28"/>
      <c r="ARQ2922" s="28"/>
      <c r="ARR2922" s="28"/>
      <c r="ARS2922" s="28"/>
      <c r="ART2922" s="28"/>
      <c r="ARU2922" s="28"/>
      <c r="ARV2922" s="28"/>
      <c r="ARW2922" s="28"/>
      <c r="ARX2922" s="28"/>
      <c r="ARY2922" s="28"/>
      <c r="ARZ2922" s="28"/>
      <c r="ASA2922" s="28"/>
      <c r="ASB2922" s="28"/>
      <c r="ASC2922" s="28"/>
      <c r="ASD2922" s="28"/>
      <c r="ASE2922" s="28"/>
      <c r="ASF2922" s="28"/>
      <c r="ASG2922" s="28"/>
      <c r="ASH2922" s="28"/>
      <c r="ASI2922" s="28"/>
      <c r="ASJ2922" s="28"/>
      <c r="ASK2922" s="28"/>
      <c r="ASL2922" s="28"/>
      <c r="ASM2922" s="28"/>
      <c r="ASN2922" s="28"/>
      <c r="ASO2922" s="28"/>
      <c r="ASP2922" s="28"/>
      <c r="ASQ2922" s="28"/>
      <c r="ASR2922" s="28"/>
      <c r="ASS2922" s="28"/>
      <c r="AST2922" s="28"/>
      <c r="ASU2922" s="28"/>
      <c r="ASV2922" s="28"/>
      <c r="ASW2922" s="28"/>
      <c r="ASX2922" s="28"/>
      <c r="ASY2922" s="28"/>
      <c r="ASZ2922" s="28"/>
      <c r="ATA2922" s="28"/>
      <c r="ATB2922" s="28"/>
      <c r="ATC2922" s="28"/>
      <c r="ATD2922" s="28"/>
      <c r="ATE2922" s="28"/>
      <c r="ATF2922" s="28"/>
      <c r="ATG2922" s="28"/>
      <c r="ATH2922" s="28"/>
      <c r="ATI2922" s="28"/>
      <c r="ATJ2922" s="28"/>
      <c r="ATK2922" s="28"/>
      <c r="ATL2922" s="28"/>
      <c r="ATM2922" s="28"/>
      <c r="ATN2922" s="28"/>
      <c r="ATO2922" s="28"/>
      <c r="ATP2922" s="28"/>
      <c r="ATQ2922" s="28"/>
      <c r="ATR2922" s="28"/>
      <c r="ATS2922" s="28"/>
      <c r="ATT2922" s="28"/>
      <c r="ATU2922" s="28"/>
      <c r="ATV2922" s="28"/>
      <c r="ATW2922" s="28"/>
      <c r="ATX2922" s="28"/>
      <c r="ATY2922" s="28"/>
      <c r="ATZ2922" s="28"/>
      <c r="AUA2922" s="28"/>
      <c r="AUB2922" s="28"/>
      <c r="AUC2922" s="28"/>
      <c r="AUD2922" s="28"/>
      <c r="AUE2922" s="28"/>
      <c r="AUF2922" s="28"/>
      <c r="AUG2922" s="28"/>
      <c r="AUH2922" s="28"/>
      <c r="AUI2922" s="28"/>
      <c r="AUJ2922" s="28"/>
      <c r="AUK2922" s="28"/>
      <c r="AUL2922" s="28"/>
      <c r="AUM2922" s="28"/>
      <c r="AUN2922" s="28"/>
      <c r="AUO2922" s="28"/>
      <c r="AUP2922" s="28"/>
      <c r="AUQ2922" s="28"/>
      <c r="AUR2922" s="28"/>
      <c r="AUS2922" s="28"/>
      <c r="AUT2922" s="28"/>
      <c r="AUU2922" s="28"/>
      <c r="AUV2922" s="28"/>
      <c r="AUW2922" s="28"/>
      <c r="AUX2922" s="28"/>
      <c r="AUY2922" s="28"/>
      <c r="AUZ2922" s="28"/>
      <c r="AVA2922" s="28"/>
      <c r="AVB2922" s="28"/>
      <c r="AVC2922" s="28"/>
      <c r="AVD2922" s="28"/>
      <c r="AVE2922" s="28"/>
      <c r="AVF2922" s="28"/>
      <c r="AVG2922" s="28"/>
      <c r="AVH2922" s="28"/>
      <c r="AVI2922" s="28"/>
      <c r="AVJ2922" s="28"/>
      <c r="AVK2922" s="28"/>
      <c r="AVL2922" s="28"/>
      <c r="AVM2922" s="28"/>
      <c r="AVN2922" s="28"/>
      <c r="AVO2922" s="28"/>
      <c r="AVP2922" s="28"/>
      <c r="AVQ2922" s="28"/>
      <c r="AVR2922" s="28"/>
      <c r="AVS2922" s="28"/>
      <c r="AVT2922" s="28"/>
      <c r="AVU2922" s="28"/>
      <c r="AVV2922" s="28"/>
      <c r="AVW2922" s="28"/>
      <c r="AVX2922" s="28"/>
      <c r="AVY2922" s="28"/>
      <c r="AVZ2922" s="28"/>
      <c r="AWA2922" s="28"/>
      <c r="AWB2922" s="28"/>
      <c r="AWC2922" s="28"/>
      <c r="AWD2922" s="28"/>
      <c r="AWE2922" s="28"/>
      <c r="AWF2922" s="28"/>
      <c r="AWG2922" s="28"/>
      <c r="AWH2922" s="28"/>
      <c r="AWI2922" s="28"/>
      <c r="AWJ2922" s="28"/>
      <c r="AWK2922" s="28"/>
      <c r="AWL2922" s="28"/>
      <c r="AWM2922" s="28"/>
      <c r="AWN2922" s="28"/>
      <c r="AWO2922" s="28"/>
      <c r="AWP2922" s="28"/>
      <c r="AWQ2922" s="28"/>
      <c r="AWR2922" s="28"/>
      <c r="AWS2922" s="28"/>
      <c r="AWT2922" s="28"/>
      <c r="AWU2922" s="28"/>
      <c r="AWV2922" s="28"/>
      <c r="AWW2922" s="28"/>
      <c r="AWX2922" s="28"/>
      <c r="AWY2922" s="28"/>
      <c r="AWZ2922" s="28"/>
      <c r="AXA2922" s="28"/>
      <c r="AXB2922" s="28"/>
      <c r="AXC2922" s="28"/>
      <c r="AXD2922" s="28"/>
      <c r="AXE2922" s="28"/>
      <c r="AXF2922" s="28"/>
      <c r="AXG2922" s="28"/>
      <c r="AXH2922" s="28"/>
      <c r="AXI2922" s="28"/>
      <c r="AXJ2922" s="28"/>
      <c r="AXK2922" s="28"/>
      <c r="AXL2922" s="28"/>
      <c r="AXM2922" s="28"/>
      <c r="AXN2922" s="28"/>
      <c r="AXO2922" s="28"/>
      <c r="AXP2922" s="28"/>
      <c r="AXQ2922" s="28"/>
      <c r="AXR2922" s="28"/>
      <c r="AXS2922" s="28"/>
      <c r="AXT2922" s="28"/>
      <c r="AXU2922" s="28"/>
      <c r="AXV2922" s="28"/>
      <c r="AXW2922" s="28"/>
      <c r="AXX2922" s="28"/>
      <c r="AXY2922" s="28"/>
      <c r="AXZ2922" s="28"/>
      <c r="AYA2922" s="28"/>
      <c r="AYB2922" s="28"/>
      <c r="AYC2922" s="28"/>
      <c r="AYD2922" s="28"/>
      <c r="AYE2922" s="28"/>
      <c r="AYF2922" s="28"/>
      <c r="AYG2922" s="28"/>
      <c r="AYH2922" s="28"/>
      <c r="AYI2922" s="28"/>
      <c r="AYJ2922" s="28"/>
      <c r="AYK2922" s="28"/>
      <c r="AYL2922" s="28"/>
      <c r="AYM2922" s="28"/>
      <c r="AYN2922" s="28"/>
      <c r="AYO2922" s="28"/>
      <c r="AYP2922" s="28"/>
      <c r="AYQ2922" s="28"/>
      <c r="AYR2922" s="28"/>
      <c r="AYS2922" s="28"/>
      <c r="AYT2922" s="28"/>
      <c r="AYU2922" s="28"/>
      <c r="AYV2922" s="28"/>
      <c r="AYW2922" s="28"/>
      <c r="AYX2922" s="28"/>
      <c r="AYY2922" s="28"/>
      <c r="AYZ2922" s="28"/>
      <c r="AZA2922" s="28"/>
      <c r="AZB2922" s="28"/>
      <c r="AZC2922" s="28"/>
      <c r="AZD2922" s="28"/>
      <c r="AZE2922" s="28"/>
      <c r="AZF2922" s="28"/>
      <c r="AZG2922" s="28"/>
      <c r="AZH2922" s="28"/>
      <c r="AZI2922" s="28"/>
      <c r="AZJ2922" s="28"/>
      <c r="AZK2922" s="28"/>
      <c r="AZL2922" s="28"/>
      <c r="AZM2922" s="28"/>
      <c r="AZN2922" s="28"/>
      <c r="AZO2922" s="28"/>
      <c r="AZP2922" s="28"/>
      <c r="AZQ2922" s="28"/>
      <c r="AZR2922" s="28"/>
      <c r="AZS2922" s="28"/>
      <c r="AZT2922" s="28"/>
      <c r="AZU2922" s="28"/>
      <c r="AZV2922" s="28"/>
      <c r="AZW2922" s="28"/>
      <c r="AZX2922" s="28"/>
      <c r="AZY2922" s="28"/>
      <c r="AZZ2922" s="28"/>
      <c r="BAA2922" s="28"/>
      <c r="BAB2922" s="28"/>
      <c r="BAC2922" s="28"/>
      <c r="BAD2922" s="28"/>
      <c r="BAE2922" s="28"/>
      <c r="BAF2922" s="28"/>
      <c r="BAG2922" s="28"/>
      <c r="BAH2922" s="28"/>
      <c r="BAI2922" s="28"/>
      <c r="BAJ2922" s="28"/>
      <c r="BAK2922" s="28"/>
      <c r="BAL2922" s="28"/>
      <c r="BAM2922" s="28"/>
      <c r="BAN2922" s="28"/>
      <c r="BAO2922" s="28"/>
      <c r="BAP2922" s="28"/>
      <c r="BAQ2922" s="28"/>
      <c r="BAR2922" s="28"/>
      <c r="BAS2922" s="28"/>
      <c r="BAT2922" s="28"/>
      <c r="BAU2922" s="28"/>
      <c r="BAV2922" s="28"/>
      <c r="BAW2922" s="28"/>
      <c r="BAX2922" s="28"/>
      <c r="BAY2922" s="28"/>
      <c r="BAZ2922" s="28"/>
      <c r="BBA2922" s="28"/>
      <c r="BBB2922" s="28"/>
      <c r="BBC2922" s="28"/>
      <c r="BBD2922" s="28"/>
      <c r="BBE2922" s="28"/>
      <c r="BBF2922" s="28"/>
      <c r="BBG2922" s="28"/>
      <c r="BBH2922" s="28"/>
      <c r="BBI2922" s="28"/>
      <c r="BBJ2922" s="28"/>
      <c r="BBK2922" s="28"/>
      <c r="BBL2922" s="28"/>
      <c r="BBM2922" s="28"/>
      <c r="BBN2922" s="28"/>
      <c r="BBO2922" s="28"/>
      <c r="BBP2922" s="28"/>
      <c r="BBQ2922" s="28"/>
      <c r="BBR2922" s="28"/>
      <c r="BBS2922" s="28"/>
      <c r="BBT2922" s="28"/>
      <c r="BBU2922" s="28"/>
      <c r="BBV2922" s="28"/>
      <c r="BBW2922" s="28"/>
      <c r="BBX2922" s="28"/>
      <c r="BBY2922" s="28"/>
      <c r="BBZ2922" s="28"/>
      <c r="BCA2922" s="28"/>
      <c r="BCB2922" s="28"/>
      <c r="BCC2922" s="28"/>
      <c r="BCD2922" s="28"/>
      <c r="BCE2922" s="28"/>
      <c r="BCF2922" s="28"/>
      <c r="BCG2922" s="28"/>
      <c r="BCH2922" s="28"/>
      <c r="BCI2922" s="28"/>
      <c r="BCJ2922" s="28"/>
      <c r="BCK2922" s="28"/>
      <c r="BCL2922" s="28"/>
      <c r="BCM2922" s="28"/>
      <c r="BCN2922" s="28"/>
      <c r="BCO2922" s="28"/>
      <c r="BCP2922" s="28"/>
      <c r="BCQ2922" s="28"/>
      <c r="BCR2922" s="28"/>
      <c r="BCS2922" s="28"/>
      <c r="BCT2922" s="28"/>
      <c r="BCU2922" s="28"/>
      <c r="BCV2922" s="28"/>
      <c r="BCW2922" s="28"/>
      <c r="BCX2922" s="28"/>
      <c r="BCY2922" s="28"/>
      <c r="BCZ2922" s="28"/>
      <c r="BDA2922" s="28"/>
      <c r="BDB2922" s="28"/>
      <c r="BDC2922" s="28"/>
      <c r="BDD2922" s="28"/>
      <c r="BDE2922" s="28"/>
      <c r="BDF2922" s="28"/>
      <c r="BDG2922" s="28"/>
      <c r="BDH2922" s="28"/>
      <c r="BDI2922" s="28"/>
      <c r="BDJ2922" s="28"/>
      <c r="BDK2922" s="28"/>
      <c r="BDL2922" s="28"/>
      <c r="BDM2922" s="28"/>
      <c r="BDN2922" s="28"/>
      <c r="BDO2922" s="28"/>
      <c r="BDP2922" s="28"/>
      <c r="BDQ2922" s="28"/>
      <c r="BDR2922" s="28"/>
      <c r="BDS2922" s="28"/>
      <c r="BDT2922" s="28"/>
      <c r="BDU2922" s="28"/>
      <c r="BDV2922" s="28"/>
      <c r="BDW2922" s="28"/>
      <c r="BDX2922" s="28"/>
      <c r="BDY2922" s="28"/>
      <c r="BDZ2922" s="28"/>
      <c r="BEA2922" s="28"/>
      <c r="BEB2922" s="28"/>
      <c r="BEC2922" s="28"/>
      <c r="BED2922" s="28"/>
      <c r="BEE2922" s="28"/>
      <c r="BEF2922" s="28"/>
      <c r="BEG2922" s="28"/>
      <c r="BEH2922" s="28"/>
      <c r="BEI2922" s="28"/>
      <c r="BEJ2922" s="28"/>
      <c r="BEK2922" s="28"/>
      <c r="BEL2922" s="28"/>
      <c r="BEM2922" s="28"/>
      <c r="BEN2922" s="28"/>
      <c r="BEO2922" s="28"/>
      <c r="BEP2922" s="28"/>
      <c r="BEQ2922" s="28"/>
      <c r="BER2922" s="28"/>
      <c r="BES2922" s="28"/>
      <c r="BET2922" s="28"/>
      <c r="BEU2922" s="28"/>
      <c r="BEV2922" s="28"/>
      <c r="BEW2922" s="28"/>
      <c r="BEX2922" s="28"/>
      <c r="BEY2922" s="28"/>
      <c r="BEZ2922" s="28"/>
      <c r="BFA2922" s="28"/>
      <c r="BFB2922" s="28"/>
      <c r="BFC2922" s="28"/>
      <c r="BFD2922" s="28"/>
      <c r="BFE2922" s="28"/>
      <c r="BFF2922" s="28"/>
      <c r="BFG2922" s="28"/>
      <c r="BFH2922" s="28"/>
      <c r="BFI2922" s="28"/>
      <c r="BFJ2922" s="28"/>
      <c r="BFK2922" s="28"/>
      <c r="BFL2922" s="28"/>
      <c r="BFM2922" s="28"/>
      <c r="BFN2922" s="28"/>
      <c r="BFO2922" s="28"/>
      <c r="BFP2922" s="28"/>
      <c r="BFQ2922" s="28"/>
      <c r="BFR2922" s="28"/>
      <c r="BFS2922" s="28"/>
      <c r="BFT2922" s="28"/>
      <c r="BFU2922" s="28"/>
      <c r="BFV2922" s="28"/>
      <c r="BFW2922" s="28"/>
      <c r="BFX2922" s="28"/>
      <c r="BFY2922" s="28"/>
      <c r="BFZ2922" s="28"/>
      <c r="BGA2922" s="28"/>
      <c r="BGB2922" s="28"/>
      <c r="BGC2922" s="28"/>
      <c r="BGD2922" s="28"/>
      <c r="BGE2922" s="28"/>
      <c r="BGF2922" s="28"/>
      <c r="BGG2922" s="28"/>
      <c r="BGH2922" s="28"/>
      <c r="BGI2922" s="28"/>
      <c r="BGJ2922" s="28"/>
      <c r="BGK2922" s="28"/>
      <c r="BGL2922" s="28"/>
      <c r="BGM2922" s="28"/>
      <c r="BGN2922" s="28"/>
      <c r="BGO2922" s="28"/>
      <c r="BGP2922" s="28"/>
      <c r="BGQ2922" s="28"/>
      <c r="BGR2922" s="28"/>
      <c r="BGS2922" s="28"/>
      <c r="BGT2922" s="28"/>
      <c r="BGU2922" s="28"/>
      <c r="BGV2922" s="28"/>
      <c r="BGW2922" s="28"/>
      <c r="BGX2922" s="28"/>
      <c r="BGY2922" s="28"/>
      <c r="BGZ2922" s="28"/>
      <c r="BHA2922" s="28"/>
      <c r="BHB2922" s="28"/>
      <c r="BHC2922" s="28"/>
      <c r="BHD2922" s="28"/>
      <c r="BHE2922" s="28"/>
      <c r="BHF2922" s="28"/>
      <c r="BHG2922" s="28"/>
      <c r="BHH2922" s="28"/>
      <c r="BHI2922" s="28"/>
      <c r="BHJ2922" s="28"/>
      <c r="BHK2922" s="28"/>
      <c r="BHL2922" s="28"/>
      <c r="BHM2922" s="28"/>
      <c r="BHN2922" s="28"/>
      <c r="BHO2922" s="28"/>
      <c r="BHP2922" s="28"/>
      <c r="BHQ2922" s="28"/>
      <c r="BHR2922" s="28"/>
      <c r="BHS2922" s="28"/>
      <c r="BHT2922" s="28"/>
      <c r="BHU2922" s="28"/>
      <c r="BHV2922" s="28"/>
      <c r="BHW2922" s="28"/>
      <c r="BHX2922" s="28"/>
      <c r="BHY2922" s="28"/>
      <c r="BHZ2922" s="28"/>
      <c r="BIA2922" s="28"/>
      <c r="BIB2922" s="28"/>
      <c r="BIC2922" s="28"/>
      <c r="BID2922" s="28"/>
      <c r="BIE2922" s="28"/>
      <c r="BIF2922" s="28"/>
      <c r="BIG2922" s="28"/>
      <c r="BIH2922" s="28"/>
      <c r="BII2922" s="28"/>
      <c r="BIJ2922" s="28"/>
      <c r="BIK2922" s="28"/>
      <c r="BIL2922" s="28"/>
      <c r="BIM2922" s="28"/>
      <c r="BIN2922" s="28"/>
      <c r="BIO2922" s="28"/>
      <c r="BIP2922" s="28"/>
      <c r="BIQ2922" s="28"/>
      <c r="BIR2922" s="28"/>
      <c r="BIS2922" s="28"/>
      <c r="BIT2922" s="28"/>
      <c r="BIU2922" s="28"/>
      <c r="BIV2922" s="28"/>
      <c r="BIW2922" s="28"/>
      <c r="BIX2922" s="28"/>
      <c r="BIY2922" s="28"/>
      <c r="BIZ2922" s="28"/>
      <c r="BJA2922" s="28"/>
      <c r="BJB2922" s="28"/>
      <c r="BJC2922" s="28"/>
      <c r="BJD2922" s="28"/>
      <c r="BJE2922" s="28"/>
      <c r="BJF2922" s="28"/>
      <c r="BJG2922" s="28"/>
      <c r="BJH2922" s="28"/>
      <c r="BJI2922" s="28"/>
      <c r="BJJ2922" s="28"/>
      <c r="BJK2922" s="28"/>
      <c r="BJL2922" s="28"/>
      <c r="BJM2922" s="28"/>
      <c r="BJN2922" s="28"/>
      <c r="BJO2922" s="28"/>
      <c r="BJP2922" s="28"/>
      <c r="BJQ2922" s="28"/>
      <c r="BJR2922" s="28"/>
      <c r="BJS2922" s="28"/>
      <c r="BJT2922" s="28"/>
      <c r="BJU2922" s="28"/>
      <c r="BJV2922" s="28"/>
      <c r="BJW2922" s="28"/>
      <c r="BJX2922" s="28"/>
      <c r="BJY2922" s="28"/>
      <c r="BJZ2922" s="28"/>
      <c r="BKA2922" s="28"/>
      <c r="BKB2922" s="28"/>
      <c r="BKC2922" s="28"/>
      <c r="BKD2922" s="28"/>
      <c r="BKE2922" s="28"/>
      <c r="BKF2922" s="28"/>
      <c r="BKG2922" s="28"/>
      <c r="BKH2922" s="28"/>
      <c r="BKI2922" s="28"/>
      <c r="BKJ2922" s="28"/>
      <c r="BKK2922" s="28"/>
      <c r="BKL2922" s="28"/>
      <c r="BKM2922" s="28"/>
      <c r="BKN2922" s="28"/>
      <c r="BKO2922" s="28"/>
      <c r="BKP2922" s="28"/>
      <c r="BKQ2922" s="28"/>
      <c r="BKR2922" s="28"/>
      <c r="BKS2922" s="28"/>
      <c r="BKT2922" s="28"/>
      <c r="BKU2922" s="28"/>
      <c r="BKV2922" s="28"/>
      <c r="BKW2922" s="28"/>
      <c r="BKX2922" s="28"/>
      <c r="BKY2922" s="28"/>
      <c r="BKZ2922" s="28"/>
      <c r="BLA2922" s="28"/>
      <c r="BLB2922" s="28"/>
      <c r="BLC2922" s="28"/>
      <c r="BLD2922" s="28"/>
      <c r="BLE2922" s="28"/>
      <c r="BLF2922" s="28"/>
      <c r="BLG2922" s="28"/>
      <c r="BLH2922" s="28"/>
      <c r="BLI2922" s="28"/>
      <c r="BLJ2922" s="28"/>
      <c r="BLK2922" s="28"/>
      <c r="BLL2922" s="28"/>
      <c r="BLM2922" s="28"/>
      <c r="BLN2922" s="28"/>
      <c r="BLO2922" s="28"/>
      <c r="BLP2922" s="28"/>
      <c r="BLQ2922" s="28"/>
      <c r="BLR2922" s="28"/>
      <c r="BLS2922" s="28"/>
      <c r="BLT2922" s="28"/>
      <c r="BLU2922" s="28"/>
      <c r="BLV2922" s="28"/>
      <c r="BLW2922" s="28"/>
      <c r="BLX2922" s="28"/>
      <c r="BLY2922" s="28"/>
      <c r="BLZ2922" s="28"/>
      <c r="BMA2922" s="28"/>
      <c r="BMB2922" s="28"/>
      <c r="BMC2922" s="28"/>
      <c r="BMD2922" s="28"/>
      <c r="BME2922" s="28"/>
      <c r="BMF2922" s="28"/>
      <c r="BMG2922" s="28"/>
      <c r="BMH2922" s="28"/>
      <c r="BMI2922" s="28"/>
      <c r="BMJ2922" s="28"/>
      <c r="BMK2922" s="28"/>
      <c r="BML2922" s="28"/>
      <c r="BMM2922" s="28"/>
      <c r="BMN2922" s="28"/>
      <c r="BMO2922" s="28"/>
      <c r="BMP2922" s="28"/>
      <c r="BMQ2922" s="28"/>
      <c r="BMR2922" s="28"/>
      <c r="BMS2922" s="28"/>
      <c r="BMT2922" s="28"/>
      <c r="BMU2922" s="28"/>
      <c r="BMV2922" s="28"/>
      <c r="BMW2922" s="28"/>
      <c r="BMX2922" s="28"/>
      <c r="BMY2922" s="28"/>
      <c r="BMZ2922" s="28"/>
      <c r="BNA2922" s="28"/>
      <c r="BNB2922" s="28"/>
      <c r="BNC2922" s="28"/>
      <c r="BND2922" s="28"/>
      <c r="BNE2922" s="28"/>
      <c r="BNF2922" s="28"/>
      <c r="BNG2922" s="28"/>
      <c r="BNH2922" s="28"/>
      <c r="BNI2922" s="28"/>
      <c r="BNJ2922" s="28"/>
      <c r="BNK2922" s="28"/>
      <c r="BNL2922" s="28"/>
      <c r="BNM2922" s="28"/>
      <c r="BNN2922" s="28"/>
      <c r="BNO2922" s="28"/>
      <c r="BNP2922" s="28"/>
      <c r="BNQ2922" s="28"/>
      <c r="BNR2922" s="28"/>
      <c r="BNS2922" s="28"/>
      <c r="BNT2922" s="28"/>
      <c r="BNU2922" s="28"/>
      <c r="BNV2922" s="28"/>
      <c r="BNW2922" s="28"/>
      <c r="BNX2922" s="28"/>
      <c r="BNY2922" s="28"/>
      <c r="BNZ2922" s="28"/>
      <c r="BOA2922" s="28"/>
      <c r="BOB2922" s="28"/>
      <c r="BOC2922" s="28"/>
      <c r="BOD2922" s="28"/>
      <c r="BOE2922" s="28"/>
      <c r="BOF2922" s="28"/>
      <c r="BOG2922" s="28"/>
      <c r="BOH2922" s="28"/>
      <c r="BOI2922" s="28"/>
      <c r="BOJ2922" s="28"/>
      <c r="BOK2922" s="28"/>
      <c r="BOL2922" s="28"/>
      <c r="BOM2922" s="28"/>
      <c r="BON2922" s="28"/>
      <c r="BOO2922" s="28"/>
      <c r="BOP2922" s="28"/>
      <c r="BOQ2922" s="28"/>
      <c r="BOR2922" s="28"/>
      <c r="BOS2922" s="28"/>
      <c r="BOT2922" s="28"/>
      <c r="BOU2922" s="28"/>
      <c r="BOV2922" s="28"/>
      <c r="BOW2922" s="28"/>
      <c r="BOX2922" s="28"/>
      <c r="BOY2922" s="28"/>
      <c r="BOZ2922" s="28"/>
      <c r="BPA2922" s="28"/>
      <c r="BPB2922" s="28"/>
      <c r="BPC2922" s="28"/>
      <c r="BPD2922" s="28"/>
      <c r="BPE2922" s="28"/>
      <c r="BPF2922" s="28"/>
      <c r="BPG2922" s="28"/>
      <c r="BPH2922" s="28"/>
      <c r="BPI2922" s="28"/>
      <c r="BPJ2922" s="28"/>
      <c r="BPK2922" s="28"/>
      <c r="BPL2922" s="28"/>
      <c r="BPM2922" s="28"/>
      <c r="BPN2922" s="28"/>
      <c r="BPO2922" s="28"/>
      <c r="BPP2922" s="28"/>
      <c r="BPQ2922" s="28"/>
      <c r="BPR2922" s="28"/>
      <c r="BPS2922" s="28"/>
      <c r="BPT2922" s="28"/>
      <c r="BPU2922" s="28"/>
      <c r="BPV2922" s="28"/>
      <c r="BPW2922" s="28"/>
      <c r="BPX2922" s="28"/>
      <c r="BPY2922" s="28"/>
      <c r="BPZ2922" s="28"/>
      <c r="BQA2922" s="28"/>
      <c r="BQB2922" s="28"/>
      <c r="BQC2922" s="28"/>
      <c r="BQD2922" s="28"/>
      <c r="BQE2922" s="28"/>
      <c r="BQF2922" s="28"/>
      <c r="BQG2922" s="28"/>
      <c r="BQH2922" s="28"/>
      <c r="BQI2922" s="28"/>
      <c r="BQJ2922" s="28"/>
      <c r="BQK2922" s="28"/>
      <c r="BQL2922" s="28"/>
      <c r="BQM2922" s="28"/>
      <c r="BQN2922" s="28"/>
      <c r="BQO2922" s="28"/>
      <c r="BQP2922" s="28"/>
      <c r="BQQ2922" s="28"/>
      <c r="BQR2922" s="28"/>
      <c r="BQS2922" s="28"/>
      <c r="BQT2922" s="28"/>
      <c r="BQU2922" s="28"/>
      <c r="BQV2922" s="28"/>
      <c r="BQW2922" s="28"/>
      <c r="BQX2922" s="28"/>
      <c r="BQY2922" s="28"/>
      <c r="BQZ2922" s="28"/>
      <c r="BRA2922" s="28"/>
      <c r="BRB2922" s="28"/>
      <c r="BRC2922" s="28"/>
      <c r="BRD2922" s="28"/>
      <c r="BRE2922" s="28"/>
      <c r="BRF2922" s="28"/>
      <c r="BRG2922" s="28"/>
      <c r="BRH2922" s="28"/>
      <c r="BRI2922" s="28"/>
      <c r="BRJ2922" s="28"/>
      <c r="BRK2922" s="28"/>
      <c r="BRL2922" s="28"/>
      <c r="BRM2922" s="28"/>
      <c r="BRN2922" s="28"/>
      <c r="BRO2922" s="28"/>
      <c r="BRP2922" s="28"/>
      <c r="BRQ2922" s="28"/>
      <c r="BRR2922" s="28"/>
      <c r="BRS2922" s="28"/>
      <c r="BRT2922" s="28"/>
      <c r="BRU2922" s="28"/>
      <c r="BRV2922" s="28"/>
      <c r="BRW2922" s="28"/>
      <c r="BRX2922" s="28"/>
      <c r="BRY2922" s="28"/>
      <c r="BRZ2922" s="28"/>
      <c r="BSA2922" s="28"/>
      <c r="BSB2922" s="28"/>
      <c r="BSC2922" s="28"/>
      <c r="BSD2922" s="28"/>
      <c r="BSE2922" s="28"/>
      <c r="BSF2922" s="28"/>
      <c r="BSG2922" s="28"/>
      <c r="BSH2922" s="28"/>
      <c r="BSI2922" s="28"/>
      <c r="BSJ2922" s="28"/>
      <c r="BSK2922" s="28"/>
      <c r="BSL2922" s="28"/>
      <c r="BSM2922" s="28"/>
      <c r="BSN2922" s="28"/>
      <c r="BSO2922" s="28"/>
      <c r="BSP2922" s="28"/>
      <c r="BSQ2922" s="28"/>
      <c r="BSR2922" s="28"/>
      <c r="BSS2922" s="28"/>
      <c r="BST2922" s="28"/>
      <c r="BSU2922" s="28"/>
      <c r="BSV2922" s="28"/>
      <c r="BSW2922" s="28"/>
      <c r="BSX2922" s="28"/>
      <c r="BSY2922" s="28"/>
      <c r="BSZ2922" s="28"/>
      <c r="BTA2922" s="28"/>
      <c r="BTB2922" s="28"/>
      <c r="BTC2922" s="28"/>
      <c r="BTD2922" s="28"/>
      <c r="BTE2922" s="28"/>
      <c r="BTF2922" s="28"/>
      <c r="BTG2922" s="28"/>
      <c r="BTH2922" s="28"/>
      <c r="BTI2922" s="28"/>
      <c r="BTJ2922" s="28"/>
      <c r="BTK2922" s="28"/>
      <c r="BTL2922" s="28"/>
      <c r="BTM2922" s="28"/>
      <c r="BTN2922" s="28"/>
      <c r="BTO2922" s="28"/>
      <c r="BTP2922" s="28"/>
      <c r="BTQ2922" s="28"/>
      <c r="BTR2922" s="28"/>
      <c r="BTS2922" s="28"/>
      <c r="BTT2922" s="28"/>
      <c r="BTU2922" s="28"/>
      <c r="BTV2922" s="28"/>
      <c r="BTW2922" s="28"/>
      <c r="BTX2922" s="28"/>
      <c r="BTY2922" s="28"/>
      <c r="BTZ2922" s="28"/>
      <c r="BUA2922" s="28"/>
      <c r="BUB2922" s="28"/>
      <c r="BUC2922" s="28"/>
      <c r="BUD2922" s="28"/>
      <c r="BUE2922" s="28"/>
      <c r="BUF2922" s="28"/>
      <c r="BUG2922" s="28"/>
      <c r="BUH2922" s="28"/>
      <c r="BUI2922" s="28"/>
      <c r="BUJ2922" s="28"/>
      <c r="BUK2922" s="28"/>
      <c r="BUL2922" s="28"/>
      <c r="BUM2922" s="28"/>
      <c r="BUN2922" s="28"/>
      <c r="BUO2922" s="28"/>
      <c r="BUP2922" s="28"/>
      <c r="BUQ2922" s="28"/>
      <c r="BUR2922" s="28"/>
      <c r="BUS2922" s="28"/>
      <c r="BUT2922" s="28"/>
      <c r="BUU2922" s="28"/>
      <c r="BUV2922" s="28"/>
      <c r="BUW2922" s="28"/>
      <c r="BUX2922" s="28"/>
      <c r="BUY2922" s="28"/>
      <c r="BUZ2922" s="28"/>
      <c r="BVA2922" s="28"/>
      <c r="BVB2922" s="28"/>
      <c r="BVC2922" s="28"/>
      <c r="BVD2922" s="28"/>
      <c r="BVE2922" s="28"/>
      <c r="BVF2922" s="28"/>
      <c r="BVG2922" s="28"/>
      <c r="BVH2922" s="28"/>
      <c r="BVI2922" s="28"/>
      <c r="BVJ2922" s="28"/>
      <c r="BVK2922" s="28"/>
      <c r="BVL2922" s="28"/>
      <c r="BVM2922" s="28"/>
      <c r="BVN2922" s="28"/>
      <c r="BVO2922" s="28"/>
      <c r="BVP2922" s="28"/>
      <c r="BVQ2922" s="28"/>
      <c r="BVR2922" s="28"/>
      <c r="BVS2922" s="28"/>
      <c r="BVT2922" s="28"/>
      <c r="BVU2922" s="28"/>
      <c r="BVV2922" s="28"/>
      <c r="BVW2922" s="28"/>
      <c r="BVX2922" s="28"/>
      <c r="BVY2922" s="28"/>
      <c r="BVZ2922" s="28"/>
      <c r="BWA2922" s="28"/>
      <c r="BWB2922" s="28"/>
      <c r="BWC2922" s="28"/>
      <c r="BWD2922" s="28"/>
      <c r="BWE2922" s="28"/>
      <c r="BWF2922" s="28"/>
      <c r="BWG2922" s="28"/>
      <c r="BWH2922" s="28"/>
      <c r="BWI2922" s="28"/>
      <c r="BWJ2922" s="28"/>
      <c r="BWK2922" s="28"/>
      <c r="BWL2922" s="28"/>
      <c r="BWM2922" s="28"/>
      <c r="BWN2922" s="28"/>
      <c r="BWO2922" s="28"/>
      <c r="BWP2922" s="28"/>
      <c r="BWQ2922" s="28"/>
      <c r="BWR2922" s="28"/>
      <c r="BWS2922" s="28"/>
      <c r="BWT2922" s="28"/>
      <c r="BWU2922" s="28"/>
      <c r="BWV2922" s="28"/>
      <c r="BWW2922" s="28"/>
      <c r="BWX2922" s="28"/>
      <c r="BWY2922" s="28"/>
      <c r="BWZ2922" s="28"/>
      <c r="BXA2922" s="28"/>
      <c r="BXB2922" s="28"/>
      <c r="BXC2922" s="28"/>
      <c r="BXD2922" s="28"/>
      <c r="BXE2922" s="28"/>
      <c r="BXF2922" s="28"/>
      <c r="BXG2922" s="28"/>
      <c r="BXH2922" s="28"/>
      <c r="BXI2922" s="28"/>
      <c r="BXJ2922" s="28"/>
      <c r="BXK2922" s="28"/>
      <c r="BXL2922" s="28"/>
      <c r="BXM2922" s="28"/>
      <c r="BXN2922" s="28"/>
      <c r="BXO2922" s="28"/>
      <c r="BXP2922" s="28"/>
      <c r="BXQ2922" s="28"/>
      <c r="BXR2922" s="28"/>
      <c r="BXS2922" s="28"/>
      <c r="BXT2922" s="28"/>
      <c r="BXU2922" s="28"/>
      <c r="BXV2922" s="28"/>
      <c r="BXW2922" s="28"/>
      <c r="BXX2922" s="28"/>
      <c r="BXY2922" s="28"/>
      <c r="BXZ2922" s="28"/>
      <c r="BYA2922" s="28"/>
      <c r="BYB2922" s="28"/>
      <c r="BYC2922" s="28"/>
      <c r="BYD2922" s="28"/>
      <c r="BYE2922" s="28"/>
      <c r="BYF2922" s="28"/>
      <c r="BYG2922" s="28"/>
      <c r="BYH2922" s="28"/>
      <c r="BYI2922" s="28"/>
      <c r="BYJ2922" s="28"/>
      <c r="BYK2922" s="28"/>
      <c r="BYL2922" s="28"/>
      <c r="BYM2922" s="28"/>
      <c r="BYN2922" s="28"/>
      <c r="BYO2922" s="28"/>
      <c r="BYP2922" s="28"/>
      <c r="BYQ2922" s="28"/>
      <c r="BYR2922" s="28"/>
      <c r="BYS2922" s="28"/>
      <c r="BYT2922" s="28"/>
      <c r="BYU2922" s="28"/>
      <c r="BYV2922" s="28"/>
      <c r="BYW2922" s="28"/>
      <c r="BYX2922" s="28"/>
      <c r="BYY2922" s="28"/>
      <c r="BYZ2922" s="28"/>
      <c r="BZA2922" s="28"/>
      <c r="BZB2922" s="28"/>
      <c r="BZC2922" s="28"/>
      <c r="BZD2922" s="28"/>
      <c r="BZE2922" s="28"/>
      <c r="BZF2922" s="28"/>
      <c r="BZG2922" s="28"/>
      <c r="BZH2922" s="28"/>
      <c r="BZI2922" s="28"/>
      <c r="BZJ2922" s="28"/>
      <c r="BZK2922" s="28"/>
      <c r="BZL2922" s="28"/>
      <c r="BZM2922" s="28"/>
      <c r="BZN2922" s="28"/>
      <c r="BZO2922" s="28"/>
      <c r="BZP2922" s="28"/>
      <c r="BZQ2922" s="28"/>
      <c r="BZR2922" s="28"/>
      <c r="BZS2922" s="28"/>
      <c r="BZT2922" s="28"/>
      <c r="BZU2922" s="28"/>
      <c r="BZV2922" s="28"/>
      <c r="BZW2922" s="28"/>
      <c r="BZX2922" s="28"/>
      <c r="BZY2922" s="28"/>
      <c r="BZZ2922" s="28"/>
      <c r="CAA2922" s="28"/>
      <c r="CAB2922" s="28"/>
      <c r="CAC2922" s="28"/>
      <c r="CAD2922" s="28"/>
      <c r="CAE2922" s="28"/>
      <c r="CAF2922" s="28"/>
      <c r="CAG2922" s="28"/>
      <c r="CAH2922" s="28"/>
      <c r="CAI2922" s="28"/>
      <c r="CAJ2922" s="28"/>
      <c r="CAK2922" s="28"/>
      <c r="CAL2922" s="28"/>
      <c r="CAM2922" s="28"/>
      <c r="CAN2922" s="28"/>
      <c r="CAO2922" s="28"/>
      <c r="CAP2922" s="28"/>
      <c r="CAQ2922" s="28"/>
      <c r="CAR2922" s="28"/>
      <c r="CAS2922" s="28"/>
      <c r="CAT2922" s="28"/>
      <c r="CAU2922" s="28"/>
      <c r="CAV2922" s="28"/>
      <c r="CAW2922" s="28"/>
      <c r="CAX2922" s="28"/>
      <c r="CAY2922" s="28"/>
      <c r="CAZ2922" s="28"/>
      <c r="CBA2922" s="28"/>
      <c r="CBB2922" s="28"/>
      <c r="CBC2922" s="28"/>
      <c r="CBD2922" s="28"/>
      <c r="CBE2922" s="28"/>
      <c r="CBF2922" s="28"/>
      <c r="CBG2922" s="28"/>
      <c r="CBH2922" s="28"/>
      <c r="CBI2922" s="28"/>
      <c r="CBJ2922" s="28"/>
      <c r="CBK2922" s="28"/>
      <c r="CBL2922" s="28"/>
      <c r="CBM2922" s="28"/>
      <c r="CBN2922" s="28"/>
      <c r="CBO2922" s="28"/>
      <c r="CBP2922" s="28"/>
      <c r="CBQ2922" s="28"/>
      <c r="CBR2922" s="28"/>
      <c r="CBS2922" s="28"/>
      <c r="CBT2922" s="28"/>
      <c r="CBU2922" s="28"/>
      <c r="CBV2922" s="28"/>
      <c r="CBW2922" s="28"/>
      <c r="CBX2922" s="28"/>
      <c r="CBY2922" s="28"/>
      <c r="CBZ2922" s="28"/>
      <c r="CCA2922" s="28"/>
      <c r="CCB2922" s="28"/>
      <c r="CCC2922" s="28"/>
      <c r="CCD2922" s="28"/>
      <c r="CCE2922" s="28"/>
      <c r="CCF2922" s="28"/>
      <c r="CCG2922" s="28"/>
      <c r="CCH2922" s="28"/>
      <c r="CCI2922" s="28"/>
      <c r="CCJ2922" s="28"/>
      <c r="CCK2922" s="28"/>
      <c r="CCL2922" s="28"/>
      <c r="CCM2922" s="28"/>
      <c r="CCN2922" s="28"/>
      <c r="CCO2922" s="28"/>
      <c r="CCP2922" s="28"/>
      <c r="CCQ2922" s="28"/>
      <c r="CCR2922" s="28"/>
      <c r="CCS2922" s="28"/>
      <c r="CCT2922" s="28"/>
      <c r="CCU2922" s="28"/>
      <c r="CCV2922" s="28"/>
      <c r="CCW2922" s="28"/>
      <c r="CCX2922" s="28"/>
      <c r="CCY2922" s="28"/>
      <c r="CCZ2922" s="28"/>
      <c r="CDA2922" s="28"/>
      <c r="CDB2922" s="28"/>
      <c r="CDC2922" s="28"/>
      <c r="CDD2922" s="28"/>
      <c r="CDE2922" s="28"/>
      <c r="CDF2922" s="28"/>
      <c r="CDG2922" s="28"/>
      <c r="CDH2922" s="28"/>
      <c r="CDI2922" s="28"/>
      <c r="CDJ2922" s="28"/>
      <c r="CDK2922" s="28"/>
      <c r="CDL2922" s="28"/>
      <c r="CDM2922" s="28"/>
      <c r="CDN2922" s="28"/>
      <c r="CDO2922" s="28"/>
      <c r="CDP2922" s="28"/>
      <c r="CDQ2922" s="28"/>
      <c r="CDR2922" s="28"/>
      <c r="CDS2922" s="28"/>
      <c r="CDT2922" s="28"/>
      <c r="CDU2922" s="28"/>
      <c r="CDV2922" s="28"/>
      <c r="CDW2922" s="28"/>
      <c r="CDX2922" s="28"/>
      <c r="CDY2922" s="28"/>
      <c r="CDZ2922" s="28"/>
      <c r="CEA2922" s="28"/>
      <c r="CEB2922" s="28"/>
      <c r="CEC2922" s="28"/>
      <c r="CED2922" s="28"/>
      <c r="CEE2922" s="28"/>
      <c r="CEF2922" s="28"/>
      <c r="CEG2922" s="28"/>
      <c r="CEH2922" s="28"/>
      <c r="CEI2922" s="28"/>
      <c r="CEJ2922" s="28"/>
      <c r="CEK2922" s="28"/>
      <c r="CEL2922" s="28"/>
      <c r="CEM2922" s="28"/>
      <c r="CEN2922" s="28"/>
      <c r="CEO2922" s="28"/>
      <c r="CEP2922" s="28"/>
      <c r="CEQ2922" s="28"/>
      <c r="CER2922" s="28"/>
      <c r="CES2922" s="28"/>
      <c r="CET2922" s="28"/>
      <c r="CEU2922" s="28"/>
      <c r="CEV2922" s="28"/>
      <c r="CEW2922" s="28"/>
      <c r="CEX2922" s="28"/>
      <c r="CEY2922" s="28"/>
      <c r="CEZ2922" s="28"/>
      <c r="CFA2922" s="28"/>
      <c r="CFB2922" s="28"/>
      <c r="CFC2922" s="28"/>
      <c r="CFD2922" s="28"/>
      <c r="CFE2922" s="28"/>
      <c r="CFF2922" s="28"/>
      <c r="CFG2922" s="28"/>
      <c r="CFH2922" s="28"/>
      <c r="CFI2922" s="28"/>
      <c r="CFJ2922" s="28"/>
      <c r="CFK2922" s="28"/>
      <c r="CFL2922" s="28"/>
      <c r="CFM2922" s="28"/>
      <c r="CFN2922" s="28"/>
      <c r="CFO2922" s="28"/>
      <c r="CFP2922" s="28"/>
      <c r="CFQ2922" s="28"/>
      <c r="CFR2922" s="28"/>
      <c r="CFS2922" s="28"/>
      <c r="CFT2922" s="28"/>
      <c r="CFU2922" s="28"/>
      <c r="CFV2922" s="28"/>
      <c r="CFW2922" s="28"/>
      <c r="CFX2922" s="28"/>
      <c r="CFY2922" s="28"/>
      <c r="CFZ2922" s="28"/>
      <c r="CGA2922" s="28"/>
      <c r="CGB2922" s="28"/>
      <c r="CGC2922" s="28"/>
      <c r="CGD2922" s="28"/>
      <c r="CGE2922" s="28"/>
      <c r="CGF2922" s="28"/>
      <c r="CGG2922" s="28"/>
      <c r="CGH2922" s="28"/>
      <c r="CGI2922" s="28"/>
      <c r="CGJ2922" s="28"/>
      <c r="CGK2922" s="28"/>
      <c r="CGL2922" s="28"/>
      <c r="CGM2922" s="28"/>
      <c r="CGN2922" s="28"/>
      <c r="CGO2922" s="28"/>
      <c r="CGP2922" s="28"/>
      <c r="CGQ2922" s="28"/>
      <c r="CGR2922" s="28"/>
      <c r="CGS2922" s="28"/>
      <c r="CGT2922" s="28"/>
      <c r="CGU2922" s="28"/>
      <c r="CGV2922" s="28"/>
      <c r="CGW2922" s="28"/>
      <c r="CGX2922" s="28"/>
      <c r="CGY2922" s="28"/>
      <c r="CGZ2922" s="28"/>
      <c r="CHA2922" s="28"/>
      <c r="CHB2922" s="28"/>
      <c r="CHC2922" s="28"/>
      <c r="CHD2922" s="28"/>
      <c r="CHE2922" s="28"/>
      <c r="CHF2922" s="28"/>
      <c r="CHG2922" s="28"/>
      <c r="CHH2922" s="28"/>
      <c r="CHI2922" s="28"/>
      <c r="CHJ2922" s="28"/>
      <c r="CHK2922" s="28"/>
      <c r="CHL2922" s="28"/>
      <c r="CHM2922" s="28"/>
      <c r="CHN2922" s="28"/>
      <c r="CHO2922" s="28"/>
      <c r="CHP2922" s="28"/>
      <c r="CHQ2922" s="28"/>
      <c r="CHR2922" s="28"/>
      <c r="CHS2922" s="28"/>
      <c r="CHT2922" s="28"/>
      <c r="CHU2922" s="28"/>
      <c r="CHV2922" s="28"/>
      <c r="CHW2922" s="28"/>
      <c r="CHX2922" s="28"/>
      <c r="CHY2922" s="28"/>
      <c r="CHZ2922" s="28"/>
      <c r="CIA2922" s="28"/>
      <c r="CIB2922" s="28"/>
      <c r="CIC2922" s="28"/>
      <c r="CID2922" s="28"/>
      <c r="CIE2922" s="28"/>
      <c r="CIF2922" s="28"/>
      <c r="CIG2922" s="28"/>
      <c r="CIH2922" s="28"/>
      <c r="CII2922" s="28"/>
      <c r="CIJ2922" s="28"/>
      <c r="CIK2922" s="28"/>
      <c r="CIL2922" s="28"/>
      <c r="CIM2922" s="28"/>
      <c r="CIN2922" s="28"/>
      <c r="CIO2922" s="28"/>
      <c r="CIP2922" s="28"/>
      <c r="CIQ2922" s="28"/>
      <c r="CIR2922" s="28"/>
      <c r="CIS2922" s="28"/>
      <c r="CIT2922" s="28"/>
      <c r="CIU2922" s="28"/>
      <c r="CIV2922" s="28"/>
      <c r="CIW2922" s="28"/>
      <c r="CIX2922" s="28"/>
      <c r="CIY2922" s="28"/>
      <c r="CIZ2922" s="28"/>
      <c r="CJA2922" s="28"/>
      <c r="CJB2922" s="28"/>
      <c r="CJC2922" s="28"/>
      <c r="CJD2922" s="28"/>
      <c r="CJE2922" s="28"/>
      <c r="CJF2922" s="28"/>
      <c r="CJG2922" s="28"/>
      <c r="CJH2922" s="28"/>
      <c r="CJI2922" s="28"/>
      <c r="CJJ2922" s="28"/>
      <c r="CJK2922" s="28"/>
      <c r="CJL2922" s="28"/>
      <c r="CJM2922" s="28"/>
      <c r="CJN2922" s="28"/>
      <c r="CJO2922" s="28"/>
      <c r="CJP2922" s="28"/>
      <c r="CJQ2922" s="28"/>
      <c r="CJR2922" s="28"/>
      <c r="CJS2922" s="28"/>
      <c r="CJT2922" s="28"/>
      <c r="CJU2922" s="28"/>
      <c r="CJV2922" s="28"/>
      <c r="CJW2922" s="28"/>
      <c r="CJX2922" s="28"/>
      <c r="CJY2922" s="28"/>
      <c r="CJZ2922" s="28"/>
      <c r="CKA2922" s="28"/>
      <c r="CKB2922" s="28"/>
      <c r="CKC2922" s="28"/>
      <c r="CKD2922" s="28"/>
      <c r="CKE2922" s="28"/>
      <c r="CKF2922" s="28"/>
      <c r="CKG2922" s="28"/>
      <c r="CKH2922" s="28"/>
      <c r="CKI2922" s="28"/>
      <c r="CKJ2922" s="28"/>
      <c r="CKK2922" s="28"/>
      <c r="CKL2922" s="28"/>
      <c r="CKM2922" s="28"/>
      <c r="CKN2922" s="28"/>
      <c r="CKO2922" s="28"/>
      <c r="CKP2922" s="28"/>
      <c r="CKQ2922" s="28"/>
      <c r="CKR2922" s="28"/>
      <c r="CKS2922" s="28"/>
      <c r="CKT2922" s="28"/>
      <c r="CKU2922" s="28"/>
      <c r="CKV2922" s="28"/>
      <c r="CKW2922" s="28"/>
      <c r="CKX2922" s="28"/>
      <c r="CKY2922" s="28"/>
      <c r="CKZ2922" s="28"/>
      <c r="CLA2922" s="28"/>
      <c r="CLB2922" s="28"/>
      <c r="CLC2922" s="28"/>
      <c r="CLD2922" s="28"/>
      <c r="CLE2922" s="28"/>
      <c r="CLF2922" s="28"/>
      <c r="CLG2922" s="28"/>
      <c r="CLH2922" s="28"/>
      <c r="CLI2922" s="28"/>
      <c r="CLJ2922" s="28"/>
      <c r="CLK2922" s="28"/>
      <c r="CLL2922" s="28"/>
      <c r="CLM2922" s="28"/>
      <c r="CLN2922" s="28"/>
      <c r="CLO2922" s="28"/>
      <c r="CLP2922" s="28"/>
      <c r="CLQ2922" s="28"/>
      <c r="CLR2922" s="28"/>
      <c r="CLS2922" s="28"/>
      <c r="CLT2922" s="28"/>
      <c r="CLU2922" s="28"/>
      <c r="CLV2922" s="28"/>
      <c r="CLW2922" s="28"/>
      <c r="CLX2922" s="28"/>
      <c r="CLY2922" s="28"/>
      <c r="CLZ2922" s="28"/>
      <c r="CMA2922" s="28"/>
      <c r="CMB2922" s="28"/>
      <c r="CMC2922" s="28"/>
      <c r="CMD2922" s="28"/>
      <c r="CME2922" s="28"/>
      <c r="CMF2922" s="28"/>
      <c r="CMG2922" s="28"/>
      <c r="CMH2922" s="28"/>
      <c r="CMI2922" s="28"/>
      <c r="CMJ2922" s="28"/>
      <c r="CMK2922" s="28"/>
      <c r="CML2922" s="28"/>
      <c r="CMM2922" s="28"/>
      <c r="CMN2922" s="28"/>
      <c r="CMO2922" s="28"/>
      <c r="CMP2922" s="28"/>
      <c r="CMQ2922" s="28"/>
      <c r="CMR2922" s="28"/>
      <c r="CMS2922" s="28"/>
      <c r="CMT2922" s="28"/>
      <c r="CMU2922" s="28"/>
      <c r="CMV2922" s="28"/>
      <c r="CMW2922" s="28"/>
      <c r="CMX2922" s="28"/>
      <c r="CMY2922" s="28"/>
      <c r="CMZ2922" s="28"/>
      <c r="CNA2922" s="28"/>
      <c r="CNB2922" s="28"/>
      <c r="CNC2922" s="28"/>
      <c r="CND2922" s="28"/>
      <c r="CNE2922" s="28"/>
      <c r="CNF2922" s="28"/>
      <c r="CNG2922" s="28"/>
      <c r="CNH2922" s="28"/>
      <c r="CNI2922" s="28"/>
      <c r="CNJ2922" s="28"/>
      <c r="CNK2922" s="28"/>
      <c r="CNL2922" s="28"/>
      <c r="CNM2922" s="28"/>
      <c r="CNN2922" s="28"/>
      <c r="CNO2922" s="28"/>
      <c r="CNP2922" s="28"/>
      <c r="CNQ2922" s="28"/>
      <c r="CNR2922" s="28"/>
      <c r="CNS2922" s="28"/>
      <c r="CNT2922" s="28"/>
      <c r="CNU2922" s="28"/>
      <c r="CNV2922" s="28"/>
      <c r="CNW2922" s="28"/>
      <c r="CNX2922" s="28"/>
      <c r="CNY2922" s="28"/>
      <c r="CNZ2922" s="28"/>
      <c r="COA2922" s="28"/>
      <c r="COB2922" s="28"/>
      <c r="COC2922" s="28"/>
      <c r="COD2922" s="28"/>
      <c r="COE2922" s="28"/>
      <c r="COF2922" s="28"/>
      <c r="COG2922" s="28"/>
      <c r="COH2922" s="28"/>
      <c r="COI2922" s="28"/>
      <c r="COJ2922" s="28"/>
      <c r="COK2922" s="28"/>
      <c r="COL2922" s="28"/>
      <c r="COM2922" s="28"/>
      <c r="CON2922" s="28"/>
      <c r="COO2922" s="28"/>
      <c r="COP2922" s="28"/>
      <c r="COQ2922" s="28"/>
      <c r="COR2922" s="28"/>
      <c r="COS2922" s="28"/>
      <c r="COT2922" s="28"/>
      <c r="COU2922" s="28"/>
      <c r="COV2922" s="28"/>
      <c r="COW2922" s="28"/>
      <c r="COX2922" s="28"/>
      <c r="COY2922" s="28"/>
      <c r="COZ2922" s="28"/>
      <c r="CPA2922" s="28"/>
      <c r="CPB2922" s="28"/>
      <c r="CPC2922" s="28"/>
      <c r="CPD2922" s="28"/>
      <c r="CPE2922" s="28"/>
      <c r="CPF2922" s="28"/>
      <c r="CPG2922" s="28"/>
      <c r="CPH2922" s="28"/>
      <c r="CPI2922" s="28"/>
      <c r="CPJ2922" s="28"/>
      <c r="CPK2922" s="28"/>
      <c r="CPL2922" s="28"/>
      <c r="CPM2922" s="28"/>
      <c r="CPN2922" s="28"/>
      <c r="CPO2922" s="28"/>
      <c r="CPP2922" s="28"/>
      <c r="CPQ2922" s="28"/>
      <c r="CPR2922" s="28"/>
      <c r="CPS2922" s="28"/>
      <c r="CPT2922" s="28"/>
      <c r="CPU2922" s="28"/>
      <c r="CPV2922" s="28"/>
      <c r="CPW2922" s="28"/>
      <c r="CPX2922" s="28"/>
      <c r="CPY2922" s="28"/>
      <c r="CPZ2922" s="28"/>
      <c r="CQA2922" s="28"/>
      <c r="CQB2922" s="28"/>
      <c r="CQC2922" s="28"/>
      <c r="CQD2922" s="28"/>
      <c r="CQE2922" s="28"/>
      <c r="CQF2922" s="28"/>
      <c r="CQG2922" s="28"/>
      <c r="CQH2922" s="28"/>
      <c r="CQI2922" s="28"/>
      <c r="CQJ2922" s="28"/>
      <c r="CQK2922" s="28"/>
      <c r="CQL2922" s="28"/>
      <c r="CQM2922" s="28"/>
      <c r="CQN2922" s="28"/>
      <c r="CQO2922" s="28"/>
      <c r="CQP2922" s="28"/>
      <c r="CQQ2922" s="28"/>
      <c r="CQR2922" s="28"/>
      <c r="CQS2922" s="28"/>
      <c r="CQT2922" s="28"/>
      <c r="CQU2922" s="28"/>
      <c r="CQV2922" s="28"/>
      <c r="CQW2922" s="28"/>
      <c r="CQX2922" s="28"/>
      <c r="CQY2922" s="28"/>
      <c r="CQZ2922" s="28"/>
      <c r="CRA2922" s="28"/>
      <c r="CRB2922" s="28"/>
      <c r="CRC2922" s="28"/>
      <c r="CRD2922" s="28"/>
      <c r="CRE2922" s="28"/>
      <c r="CRF2922" s="28"/>
      <c r="CRG2922" s="28"/>
      <c r="CRH2922" s="28"/>
      <c r="CRI2922" s="28"/>
      <c r="CRJ2922" s="28"/>
      <c r="CRK2922" s="28"/>
      <c r="CRL2922" s="28"/>
      <c r="CRM2922" s="28"/>
      <c r="CRN2922" s="28"/>
      <c r="CRO2922" s="28"/>
      <c r="CRP2922" s="28"/>
      <c r="CRQ2922" s="28"/>
      <c r="CRR2922" s="28"/>
      <c r="CRS2922" s="28"/>
      <c r="CRT2922" s="28"/>
      <c r="CRU2922" s="28"/>
      <c r="CRV2922" s="28"/>
      <c r="CRW2922" s="28"/>
      <c r="CRX2922" s="28"/>
      <c r="CRY2922" s="28"/>
      <c r="CRZ2922" s="28"/>
      <c r="CSA2922" s="28"/>
      <c r="CSB2922" s="28"/>
      <c r="CSC2922" s="28"/>
      <c r="CSD2922" s="28"/>
      <c r="CSE2922" s="28"/>
      <c r="CSF2922" s="28"/>
      <c r="CSG2922" s="28"/>
      <c r="CSH2922" s="28"/>
      <c r="CSI2922" s="28"/>
      <c r="CSJ2922" s="28"/>
      <c r="CSK2922" s="28"/>
      <c r="CSL2922" s="28"/>
      <c r="CSM2922" s="28"/>
      <c r="CSN2922" s="28"/>
      <c r="CSO2922" s="28"/>
      <c r="CSP2922" s="28"/>
      <c r="CSQ2922" s="28"/>
      <c r="CSR2922" s="28"/>
      <c r="CSS2922" s="28"/>
      <c r="CST2922" s="28"/>
      <c r="CSU2922" s="28"/>
      <c r="CSV2922" s="28"/>
      <c r="CSW2922" s="28"/>
      <c r="CSX2922" s="28"/>
      <c r="CSY2922" s="28"/>
      <c r="CSZ2922" s="28"/>
      <c r="CTA2922" s="28"/>
      <c r="CTB2922" s="28"/>
      <c r="CTC2922" s="28"/>
      <c r="CTD2922" s="28"/>
      <c r="CTE2922" s="28"/>
      <c r="CTF2922" s="28"/>
      <c r="CTG2922" s="28"/>
      <c r="CTH2922" s="28"/>
      <c r="CTI2922" s="28"/>
      <c r="CTJ2922" s="28"/>
      <c r="CTK2922" s="28"/>
      <c r="CTL2922" s="28"/>
      <c r="CTM2922" s="28"/>
      <c r="CTN2922" s="28"/>
      <c r="CTO2922" s="28"/>
      <c r="CTP2922" s="28"/>
      <c r="CTQ2922" s="28"/>
      <c r="CTR2922" s="28"/>
      <c r="CTS2922" s="28"/>
      <c r="CTT2922" s="28"/>
      <c r="CTU2922" s="28"/>
      <c r="CTV2922" s="28"/>
      <c r="CTW2922" s="28"/>
      <c r="CTX2922" s="28"/>
      <c r="CTY2922" s="28"/>
      <c r="CTZ2922" s="28"/>
      <c r="CUA2922" s="28"/>
      <c r="CUB2922" s="28"/>
      <c r="CUC2922" s="28"/>
      <c r="CUD2922" s="28"/>
      <c r="CUE2922" s="28"/>
      <c r="CUF2922" s="28"/>
      <c r="CUG2922" s="28"/>
      <c r="CUH2922" s="28"/>
      <c r="CUI2922" s="28"/>
      <c r="CUJ2922" s="28"/>
      <c r="CUK2922" s="28"/>
      <c r="CUL2922" s="28"/>
      <c r="CUM2922" s="28"/>
      <c r="CUN2922" s="28"/>
      <c r="CUO2922" s="28"/>
      <c r="CUP2922" s="28"/>
      <c r="CUQ2922" s="28"/>
      <c r="CUR2922" s="28"/>
      <c r="CUS2922" s="28"/>
      <c r="CUT2922" s="28"/>
      <c r="CUU2922" s="28"/>
      <c r="CUV2922" s="28"/>
      <c r="CUW2922" s="28"/>
      <c r="CUX2922" s="28"/>
      <c r="CUY2922" s="28"/>
      <c r="CUZ2922" s="28"/>
      <c r="CVA2922" s="28"/>
      <c r="CVB2922" s="28"/>
      <c r="CVC2922" s="28"/>
      <c r="CVD2922" s="28"/>
      <c r="CVE2922" s="28"/>
      <c r="CVF2922" s="28"/>
      <c r="CVG2922" s="28"/>
      <c r="CVH2922" s="28"/>
      <c r="CVI2922" s="28"/>
      <c r="CVJ2922" s="28"/>
      <c r="CVK2922" s="28"/>
      <c r="CVL2922" s="28"/>
      <c r="CVM2922" s="28"/>
      <c r="CVN2922" s="28"/>
      <c r="CVO2922" s="28"/>
      <c r="CVP2922" s="28"/>
      <c r="CVQ2922" s="28"/>
      <c r="CVR2922" s="28"/>
      <c r="CVS2922" s="28"/>
      <c r="CVT2922" s="28"/>
      <c r="CVU2922" s="28"/>
      <c r="CVV2922" s="28"/>
      <c r="CVW2922" s="28"/>
      <c r="CVX2922" s="28"/>
      <c r="CVY2922" s="28"/>
      <c r="CVZ2922" s="28"/>
      <c r="CWA2922" s="28"/>
      <c r="CWB2922" s="28"/>
      <c r="CWC2922" s="28"/>
      <c r="CWD2922" s="28"/>
      <c r="CWE2922" s="28"/>
      <c r="CWF2922" s="28"/>
      <c r="CWG2922" s="28"/>
      <c r="CWH2922" s="28"/>
      <c r="CWI2922" s="28"/>
      <c r="CWJ2922" s="28"/>
      <c r="CWK2922" s="28"/>
      <c r="CWL2922" s="28"/>
      <c r="CWM2922" s="28"/>
      <c r="CWN2922" s="28"/>
      <c r="CWO2922" s="28"/>
      <c r="CWP2922" s="28"/>
      <c r="CWQ2922" s="28"/>
      <c r="CWR2922" s="28"/>
      <c r="CWS2922" s="28"/>
      <c r="CWT2922" s="28"/>
      <c r="CWU2922" s="28"/>
      <c r="CWV2922" s="28"/>
      <c r="CWW2922" s="28"/>
      <c r="CWX2922" s="28"/>
      <c r="CWY2922" s="28"/>
      <c r="CWZ2922" s="28"/>
      <c r="CXA2922" s="28"/>
      <c r="CXB2922" s="28"/>
      <c r="CXC2922" s="28"/>
      <c r="CXD2922" s="28"/>
      <c r="CXE2922" s="28"/>
      <c r="CXF2922" s="28"/>
      <c r="CXG2922" s="28"/>
      <c r="CXH2922" s="28"/>
      <c r="CXI2922" s="28"/>
      <c r="CXJ2922" s="28"/>
      <c r="CXK2922" s="28"/>
      <c r="CXL2922" s="28"/>
      <c r="CXM2922" s="28"/>
      <c r="CXN2922" s="28"/>
      <c r="CXO2922" s="28"/>
      <c r="CXP2922" s="28"/>
      <c r="CXQ2922" s="28"/>
      <c r="CXR2922" s="28"/>
      <c r="CXS2922" s="28"/>
      <c r="CXT2922" s="28"/>
      <c r="CXU2922" s="28"/>
      <c r="CXV2922" s="28"/>
      <c r="CXW2922" s="28"/>
      <c r="CXX2922" s="28"/>
      <c r="CXY2922" s="28"/>
      <c r="CXZ2922" s="28"/>
      <c r="CYA2922" s="28"/>
      <c r="CYB2922" s="28"/>
      <c r="CYC2922" s="28"/>
      <c r="CYD2922" s="28"/>
      <c r="CYE2922" s="28"/>
      <c r="CYF2922" s="28"/>
      <c r="CYG2922" s="28"/>
      <c r="CYH2922" s="28"/>
      <c r="CYI2922" s="28"/>
      <c r="CYJ2922" s="28"/>
      <c r="CYK2922" s="28"/>
      <c r="CYL2922" s="28"/>
      <c r="CYM2922" s="28"/>
      <c r="CYN2922" s="28"/>
      <c r="CYO2922" s="28"/>
      <c r="CYP2922" s="28"/>
      <c r="CYQ2922" s="28"/>
      <c r="CYR2922" s="28"/>
      <c r="CYS2922" s="28"/>
      <c r="CYT2922" s="28"/>
      <c r="CYU2922" s="28"/>
      <c r="CYV2922" s="28"/>
      <c r="CYW2922" s="28"/>
      <c r="CYX2922" s="28"/>
      <c r="CYY2922" s="28"/>
      <c r="CYZ2922" s="28"/>
      <c r="CZA2922" s="28"/>
      <c r="CZB2922" s="28"/>
      <c r="CZC2922" s="28"/>
      <c r="CZD2922" s="28"/>
      <c r="CZE2922" s="28"/>
      <c r="CZF2922" s="28"/>
      <c r="CZG2922" s="28"/>
      <c r="CZH2922" s="28"/>
      <c r="CZI2922" s="28"/>
      <c r="CZJ2922" s="28"/>
      <c r="CZK2922" s="28"/>
      <c r="CZL2922" s="28"/>
      <c r="CZM2922" s="28"/>
      <c r="CZN2922" s="28"/>
      <c r="CZO2922" s="28"/>
      <c r="CZP2922" s="28"/>
      <c r="CZQ2922" s="28"/>
      <c r="CZR2922" s="28"/>
      <c r="CZS2922" s="28"/>
      <c r="CZT2922" s="28"/>
      <c r="CZU2922" s="28"/>
      <c r="CZV2922" s="28"/>
      <c r="CZW2922" s="28"/>
      <c r="CZX2922" s="28"/>
      <c r="CZY2922" s="28"/>
      <c r="CZZ2922" s="28"/>
      <c r="DAA2922" s="28"/>
      <c r="DAB2922" s="28"/>
      <c r="DAC2922" s="28"/>
      <c r="DAD2922" s="28"/>
      <c r="DAE2922" s="28"/>
      <c r="DAF2922" s="28"/>
      <c r="DAG2922" s="28"/>
      <c r="DAH2922" s="28"/>
      <c r="DAI2922" s="28"/>
      <c r="DAJ2922" s="28"/>
      <c r="DAK2922" s="28"/>
      <c r="DAL2922" s="28"/>
      <c r="DAM2922" s="28"/>
      <c r="DAN2922" s="28"/>
      <c r="DAO2922" s="28"/>
      <c r="DAP2922" s="28"/>
      <c r="DAQ2922" s="28"/>
      <c r="DAR2922" s="28"/>
      <c r="DAS2922" s="28"/>
      <c r="DAT2922" s="28"/>
      <c r="DAU2922" s="28"/>
      <c r="DAV2922" s="28"/>
      <c r="DAW2922" s="28"/>
      <c r="DAX2922" s="28"/>
      <c r="DAY2922" s="28"/>
      <c r="DAZ2922" s="28"/>
      <c r="DBA2922" s="28"/>
      <c r="DBB2922" s="28"/>
      <c r="DBC2922" s="28"/>
      <c r="DBD2922" s="28"/>
      <c r="DBE2922" s="28"/>
      <c r="DBF2922" s="28"/>
      <c r="DBG2922" s="28"/>
      <c r="DBH2922" s="28"/>
      <c r="DBI2922" s="28"/>
      <c r="DBJ2922" s="28"/>
      <c r="DBK2922" s="28"/>
      <c r="DBL2922" s="28"/>
      <c r="DBM2922" s="28"/>
      <c r="DBN2922" s="28"/>
      <c r="DBO2922" s="28"/>
      <c r="DBP2922" s="28"/>
      <c r="DBQ2922" s="28"/>
      <c r="DBR2922" s="28"/>
      <c r="DBS2922" s="28"/>
      <c r="DBT2922" s="28"/>
      <c r="DBU2922" s="28"/>
      <c r="DBV2922" s="28"/>
      <c r="DBW2922" s="28"/>
      <c r="DBX2922" s="28"/>
      <c r="DBY2922" s="28"/>
      <c r="DBZ2922" s="28"/>
      <c r="DCA2922" s="28"/>
      <c r="DCB2922" s="28"/>
      <c r="DCC2922" s="28"/>
      <c r="DCD2922" s="28"/>
      <c r="DCE2922" s="28"/>
      <c r="DCF2922" s="28"/>
      <c r="DCG2922" s="28"/>
      <c r="DCH2922" s="28"/>
      <c r="DCI2922" s="28"/>
      <c r="DCJ2922" s="28"/>
      <c r="DCK2922" s="28"/>
      <c r="DCL2922" s="28"/>
      <c r="DCM2922" s="28"/>
      <c r="DCN2922" s="28"/>
      <c r="DCO2922" s="28"/>
      <c r="DCP2922" s="28"/>
      <c r="DCQ2922" s="28"/>
      <c r="DCR2922" s="28"/>
      <c r="DCS2922" s="28"/>
      <c r="DCT2922" s="28"/>
      <c r="DCU2922" s="28"/>
      <c r="DCV2922" s="28"/>
      <c r="DCW2922" s="28"/>
      <c r="DCX2922" s="28"/>
      <c r="DCY2922" s="28"/>
      <c r="DCZ2922" s="28"/>
      <c r="DDA2922" s="28"/>
      <c r="DDB2922" s="28"/>
      <c r="DDC2922" s="28"/>
      <c r="DDD2922" s="28"/>
      <c r="DDE2922" s="28"/>
      <c r="DDF2922" s="28"/>
      <c r="DDG2922" s="28"/>
      <c r="DDH2922" s="28"/>
      <c r="DDI2922" s="28"/>
      <c r="DDJ2922" s="28"/>
      <c r="DDK2922" s="28"/>
      <c r="DDL2922" s="28"/>
      <c r="DDM2922" s="28"/>
      <c r="DDN2922" s="28"/>
      <c r="DDO2922" s="28"/>
      <c r="DDP2922" s="28"/>
      <c r="DDQ2922" s="28"/>
      <c r="DDR2922" s="28"/>
      <c r="DDS2922" s="28"/>
      <c r="DDT2922" s="28"/>
      <c r="DDU2922" s="28"/>
      <c r="DDV2922" s="28"/>
      <c r="DDW2922" s="28"/>
      <c r="DDX2922" s="28"/>
      <c r="DDY2922" s="28"/>
      <c r="DDZ2922" s="28"/>
      <c r="DEA2922" s="28"/>
      <c r="DEB2922" s="28"/>
      <c r="DEC2922" s="28"/>
      <c r="DED2922" s="28"/>
      <c r="DEE2922" s="28"/>
      <c r="DEF2922" s="28"/>
      <c r="DEG2922" s="28"/>
      <c r="DEH2922" s="28"/>
      <c r="DEI2922" s="28"/>
      <c r="DEJ2922" s="28"/>
      <c r="DEK2922" s="28"/>
      <c r="DEL2922" s="28"/>
      <c r="DEM2922" s="28"/>
      <c r="DEN2922" s="28"/>
      <c r="DEO2922" s="28"/>
      <c r="DEP2922" s="28"/>
      <c r="DEQ2922" s="28"/>
      <c r="DER2922" s="28"/>
      <c r="DES2922" s="28"/>
      <c r="DET2922" s="28"/>
      <c r="DEU2922" s="28"/>
      <c r="DEV2922" s="28"/>
      <c r="DEW2922" s="28"/>
      <c r="DEX2922" s="28"/>
      <c r="DEY2922" s="28"/>
      <c r="DEZ2922" s="28"/>
      <c r="DFA2922" s="28"/>
      <c r="DFB2922" s="28"/>
      <c r="DFC2922" s="28"/>
      <c r="DFD2922" s="28"/>
      <c r="DFE2922" s="28"/>
      <c r="DFF2922" s="28"/>
      <c r="DFG2922" s="28"/>
      <c r="DFH2922" s="28"/>
      <c r="DFI2922" s="28"/>
      <c r="DFJ2922" s="28"/>
      <c r="DFK2922" s="28"/>
      <c r="DFL2922" s="28"/>
      <c r="DFM2922" s="28"/>
      <c r="DFN2922" s="28"/>
      <c r="DFO2922" s="28"/>
      <c r="DFP2922" s="28"/>
      <c r="DFQ2922" s="28"/>
      <c r="DFR2922" s="28"/>
      <c r="DFS2922" s="28"/>
      <c r="DFT2922" s="28"/>
      <c r="DFU2922" s="28"/>
      <c r="DFV2922" s="28"/>
      <c r="DFW2922" s="28"/>
      <c r="DFX2922" s="28"/>
      <c r="DFY2922" s="28"/>
      <c r="DFZ2922" s="28"/>
      <c r="DGA2922" s="28"/>
      <c r="DGB2922" s="28"/>
      <c r="DGC2922" s="28"/>
      <c r="DGD2922" s="28"/>
      <c r="DGE2922" s="28"/>
      <c r="DGF2922" s="28"/>
      <c r="DGG2922" s="28"/>
      <c r="DGH2922" s="28"/>
      <c r="DGI2922" s="28"/>
      <c r="DGJ2922" s="28"/>
      <c r="DGK2922" s="28"/>
      <c r="DGL2922" s="28"/>
      <c r="DGM2922" s="28"/>
      <c r="DGN2922" s="28"/>
      <c r="DGO2922" s="28"/>
      <c r="DGP2922" s="28"/>
      <c r="DGQ2922" s="28"/>
      <c r="DGR2922" s="28"/>
      <c r="DGS2922" s="28"/>
      <c r="DGT2922" s="28"/>
      <c r="DGU2922" s="28"/>
      <c r="DGV2922" s="28"/>
      <c r="DGW2922" s="28"/>
      <c r="DGX2922" s="28"/>
      <c r="DGY2922" s="28"/>
      <c r="DGZ2922" s="28"/>
      <c r="DHA2922" s="28"/>
      <c r="DHB2922" s="28"/>
      <c r="DHC2922" s="28"/>
      <c r="DHD2922" s="28"/>
      <c r="DHE2922" s="28"/>
      <c r="DHF2922" s="28"/>
      <c r="DHG2922" s="28"/>
      <c r="DHH2922" s="28"/>
      <c r="DHI2922" s="28"/>
      <c r="DHJ2922" s="28"/>
      <c r="DHK2922" s="28"/>
      <c r="DHL2922" s="28"/>
      <c r="DHM2922" s="28"/>
      <c r="DHN2922" s="28"/>
      <c r="DHO2922" s="28"/>
      <c r="DHP2922" s="28"/>
      <c r="DHQ2922" s="28"/>
      <c r="DHR2922" s="28"/>
      <c r="DHS2922" s="28"/>
      <c r="DHT2922" s="28"/>
      <c r="DHU2922" s="28"/>
      <c r="DHV2922" s="28"/>
      <c r="DHW2922" s="28"/>
      <c r="DHX2922" s="28"/>
      <c r="DHY2922" s="28"/>
      <c r="DHZ2922" s="28"/>
      <c r="DIA2922" s="28"/>
      <c r="DIB2922" s="28"/>
      <c r="DIC2922" s="28"/>
      <c r="DID2922" s="28"/>
      <c r="DIE2922" s="28"/>
      <c r="DIF2922" s="28"/>
      <c r="DIG2922" s="28"/>
      <c r="DIH2922" s="28"/>
      <c r="DII2922" s="28"/>
      <c r="DIJ2922" s="28"/>
      <c r="DIK2922" s="28"/>
      <c r="DIL2922" s="28"/>
      <c r="DIM2922" s="28"/>
      <c r="DIN2922" s="28"/>
      <c r="DIO2922" s="28"/>
      <c r="DIP2922" s="28"/>
      <c r="DIQ2922" s="28"/>
      <c r="DIR2922" s="28"/>
      <c r="DIS2922" s="28"/>
      <c r="DIT2922" s="28"/>
      <c r="DIU2922" s="28"/>
      <c r="DIV2922" s="28"/>
      <c r="DIW2922" s="28"/>
      <c r="DIX2922" s="28"/>
      <c r="DIY2922" s="28"/>
      <c r="DIZ2922" s="28"/>
      <c r="DJA2922" s="28"/>
      <c r="DJB2922" s="28"/>
      <c r="DJC2922" s="28"/>
      <c r="DJD2922" s="28"/>
      <c r="DJE2922" s="28"/>
      <c r="DJF2922" s="28"/>
      <c r="DJG2922" s="28"/>
      <c r="DJH2922" s="28"/>
      <c r="DJI2922" s="28"/>
      <c r="DJJ2922" s="28"/>
      <c r="DJK2922" s="28"/>
      <c r="DJL2922" s="28"/>
      <c r="DJM2922" s="28"/>
      <c r="DJN2922" s="28"/>
      <c r="DJO2922" s="28"/>
      <c r="DJP2922" s="28"/>
      <c r="DJQ2922" s="28"/>
      <c r="DJR2922" s="28"/>
      <c r="DJS2922" s="28"/>
      <c r="DJT2922" s="28"/>
      <c r="DJU2922" s="28"/>
      <c r="DJV2922" s="28"/>
      <c r="DJW2922" s="28"/>
      <c r="DJX2922" s="28"/>
      <c r="DJY2922" s="28"/>
      <c r="DJZ2922" s="28"/>
      <c r="DKA2922" s="28"/>
      <c r="DKB2922" s="28"/>
      <c r="DKC2922" s="28"/>
      <c r="DKD2922" s="28"/>
      <c r="DKE2922" s="28"/>
      <c r="DKF2922" s="28"/>
      <c r="DKG2922" s="28"/>
      <c r="DKH2922" s="28"/>
      <c r="DKI2922" s="28"/>
      <c r="DKJ2922" s="28"/>
      <c r="DKK2922" s="28"/>
      <c r="DKL2922" s="28"/>
      <c r="DKM2922" s="28"/>
      <c r="DKN2922" s="28"/>
      <c r="DKO2922" s="28"/>
      <c r="DKP2922" s="28"/>
      <c r="DKQ2922" s="28"/>
      <c r="DKR2922" s="28"/>
      <c r="DKS2922" s="28"/>
      <c r="DKT2922" s="28"/>
      <c r="DKU2922" s="28"/>
      <c r="DKV2922" s="28"/>
      <c r="DKW2922" s="28"/>
      <c r="DKX2922" s="28"/>
      <c r="DKY2922" s="28"/>
      <c r="DKZ2922" s="28"/>
      <c r="DLA2922" s="28"/>
      <c r="DLB2922" s="28"/>
      <c r="DLC2922" s="28"/>
      <c r="DLD2922" s="28"/>
      <c r="DLE2922" s="28"/>
      <c r="DLF2922" s="28"/>
      <c r="DLG2922" s="28"/>
      <c r="DLH2922" s="28"/>
      <c r="DLI2922" s="28"/>
      <c r="DLJ2922" s="28"/>
      <c r="DLK2922" s="28"/>
      <c r="DLL2922" s="28"/>
      <c r="DLM2922" s="28"/>
      <c r="DLN2922" s="28"/>
      <c r="DLO2922" s="28"/>
      <c r="DLP2922" s="28"/>
      <c r="DLQ2922" s="28"/>
      <c r="DLR2922" s="28"/>
      <c r="DLS2922" s="28"/>
      <c r="DLT2922" s="28"/>
      <c r="DLU2922" s="28"/>
      <c r="DLV2922" s="28"/>
      <c r="DLW2922" s="28"/>
      <c r="DLX2922" s="28"/>
      <c r="DLY2922" s="28"/>
      <c r="DLZ2922" s="28"/>
      <c r="DMA2922" s="28"/>
      <c r="DMB2922" s="28"/>
      <c r="DMC2922" s="28"/>
      <c r="DMD2922" s="28"/>
      <c r="DME2922" s="28"/>
      <c r="DMF2922" s="28"/>
      <c r="DMG2922" s="28"/>
      <c r="DMH2922" s="28"/>
      <c r="DMI2922" s="28"/>
      <c r="DMJ2922" s="28"/>
      <c r="DMK2922" s="28"/>
      <c r="DML2922" s="28"/>
      <c r="DMM2922" s="28"/>
      <c r="DMN2922" s="28"/>
      <c r="DMO2922" s="28"/>
      <c r="DMP2922" s="28"/>
      <c r="DMQ2922" s="28"/>
      <c r="DMR2922" s="28"/>
      <c r="DMS2922" s="28"/>
      <c r="DMT2922" s="28"/>
      <c r="DMU2922" s="28"/>
      <c r="DMV2922" s="28"/>
      <c r="DMW2922" s="28"/>
      <c r="DMX2922" s="28"/>
      <c r="DMY2922" s="28"/>
      <c r="DMZ2922" s="28"/>
      <c r="DNA2922" s="28"/>
      <c r="DNB2922" s="28"/>
      <c r="DNC2922" s="28"/>
      <c r="DND2922" s="28"/>
      <c r="DNE2922" s="28"/>
      <c r="DNF2922" s="28"/>
      <c r="DNG2922" s="28"/>
      <c r="DNH2922" s="28"/>
      <c r="DNI2922" s="28"/>
      <c r="DNJ2922" s="28"/>
      <c r="DNK2922" s="28"/>
      <c r="DNL2922" s="28"/>
      <c r="DNM2922" s="28"/>
      <c r="DNN2922" s="28"/>
      <c r="DNO2922" s="28"/>
      <c r="DNP2922" s="28"/>
      <c r="DNQ2922" s="28"/>
      <c r="DNR2922" s="28"/>
      <c r="DNS2922" s="28"/>
      <c r="DNT2922" s="28"/>
      <c r="DNU2922" s="28"/>
      <c r="DNV2922" s="28"/>
      <c r="DNW2922" s="28"/>
      <c r="DNX2922" s="28"/>
      <c r="DNY2922" s="28"/>
      <c r="DNZ2922" s="28"/>
      <c r="DOA2922" s="28"/>
      <c r="DOB2922" s="28"/>
      <c r="DOC2922" s="28"/>
      <c r="DOD2922" s="28"/>
      <c r="DOE2922" s="28"/>
      <c r="DOF2922" s="28"/>
      <c r="DOG2922" s="28"/>
      <c r="DOH2922" s="28"/>
      <c r="DOI2922" s="28"/>
      <c r="DOJ2922" s="28"/>
      <c r="DOK2922" s="28"/>
      <c r="DOL2922" s="28"/>
      <c r="DOM2922" s="28"/>
      <c r="DON2922" s="28"/>
      <c r="DOO2922" s="28"/>
      <c r="DOP2922" s="28"/>
      <c r="DOQ2922" s="28"/>
      <c r="DOR2922" s="28"/>
      <c r="DOS2922" s="28"/>
      <c r="DOT2922" s="28"/>
      <c r="DOU2922" s="28"/>
      <c r="DOV2922" s="28"/>
      <c r="DOW2922" s="28"/>
      <c r="DOX2922" s="28"/>
      <c r="DOY2922" s="28"/>
      <c r="DOZ2922" s="28"/>
      <c r="DPA2922" s="28"/>
      <c r="DPB2922" s="28"/>
      <c r="DPC2922" s="28"/>
      <c r="DPD2922" s="28"/>
      <c r="DPE2922" s="28"/>
      <c r="DPF2922" s="28"/>
      <c r="DPG2922" s="28"/>
      <c r="DPH2922" s="28"/>
      <c r="DPI2922" s="28"/>
      <c r="DPJ2922" s="28"/>
      <c r="DPK2922" s="28"/>
      <c r="DPL2922" s="28"/>
      <c r="DPM2922" s="28"/>
      <c r="DPN2922" s="28"/>
      <c r="DPO2922" s="28"/>
      <c r="DPP2922" s="28"/>
      <c r="DPQ2922" s="28"/>
      <c r="DPR2922" s="28"/>
      <c r="DPS2922" s="28"/>
      <c r="DPT2922" s="28"/>
      <c r="DPU2922" s="28"/>
      <c r="DPV2922" s="28"/>
      <c r="DPW2922" s="28"/>
      <c r="DPX2922" s="28"/>
      <c r="DPY2922" s="28"/>
      <c r="DPZ2922" s="28"/>
      <c r="DQA2922" s="28"/>
      <c r="DQB2922" s="28"/>
      <c r="DQC2922" s="28"/>
      <c r="DQD2922" s="28"/>
      <c r="DQE2922" s="28"/>
      <c r="DQF2922" s="28"/>
      <c r="DQG2922" s="28"/>
      <c r="DQH2922" s="28"/>
      <c r="DQI2922" s="28"/>
      <c r="DQJ2922" s="28"/>
      <c r="DQK2922" s="28"/>
      <c r="DQL2922" s="28"/>
      <c r="DQM2922" s="28"/>
      <c r="DQN2922" s="28"/>
      <c r="DQO2922" s="28"/>
      <c r="DQP2922" s="28"/>
      <c r="DQQ2922" s="28"/>
      <c r="DQR2922" s="28"/>
      <c r="DQS2922" s="28"/>
      <c r="DQT2922" s="28"/>
      <c r="DQU2922" s="28"/>
      <c r="DQV2922" s="28"/>
      <c r="DQW2922" s="28"/>
      <c r="DQX2922" s="28"/>
      <c r="DQY2922" s="28"/>
      <c r="DQZ2922" s="28"/>
      <c r="DRA2922" s="28"/>
      <c r="DRB2922" s="28"/>
      <c r="DRC2922" s="28"/>
      <c r="DRD2922" s="28"/>
      <c r="DRE2922" s="28"/>
      <c r="DRF2922" s="28"/>
      <c r="DRG2922" s="28"/>
      <c r="DRH2922" s="28"/>
      <c r="DRI2922" s="28"/>
      <c r="DRJ2922" s="28"/>
      <c r="DRK2922" s="28"/>
      <c r="DRL2922" s="28"/>
      <c r="DRM2922" s="28"/>
      <c r="DRN2922" s="28"/>
      <c r="DRO2922" s="28"/>
      <c r="DRP2922" s="28"/>
      <c r="DRQ2922" s="28"/>
      <c r="DRR2922" s="28"/>
      <c r="DRS2922" s="28"/>
      <c r="DRT2922" s="28"/>
      <c r="DRU2922" s="28"/>
      <c r="DRV2922" s="28"/>
      <c r="DRW2922" s="28"/>
      <c r="DRX2922" s="28"/>
      <c r="DRY2922" s="28"/>
      <c r="DRZ2922" s="28"/>
      <c r="DSA2922" s="28"/>
      <c r="DSB2922" s="28"/>
      <c r="DSC2922" s="28"/>
      <c r="DSD2922" s="28"/>
      <c r="DSE2922" s="28"/>
      <c r="DSF2922" s="28"/>
      <c r="DSG2922" s="28"/>
      <c r="DSH2922" s="28"/>
      <c r="DSI2922" s="28"/>
      <c r="DSJ2922" s="28"/>
      <c r="DSK2922" s="28"/>
      <c r="DSL2922" s="28"/>
      <c r="DSM2922" s="28"/>
      <c r="DSN2922" s="28"/>
      <c r="DSO2922" s="28"/>
      <c r="DSP2922" s="28"/>
      <c r="DSQ2922" s="28"/>
      <c r="DSR2922" s="28"/>
      <c r="DSS2922" s="28"/>
      <c r="DST2922" s="28"/>
      <c r="DSU2922" s="28"/>
      <c r="DSV2922" s="28"/>
      <c r="DSW2922" s="28"/>
      <c r="DSX2922" s="28"/>
      <c r="DSY2922" s="28"/>
      <c r="DSZ2922" s="28"/>
      <c r="DTA2922" s="28"/>
      <c r="DTB2922" s="28"/>
      <c r="DTC2922" s="28"/>
      <c r="DTD2922" s="28"/>
      <c r="DTE2922" s="28"/>
      <c r="DTF2922" s="28"/>
      <c r="DTG2922" s="28"/>
      <c r="DTH2922" s="28"/>
      <c r="DTI2922" s="28"/>
      <c r="DTJ2922" s="28"/>
      <c r="DTK2922" s="28"/>
      <c r="DTL2922" s="28"/>
      <c r="DTM2922" s="28"/>
      <c r="DTN2922" s="28"/>
      <c r="DTO2922" s="28"/>
      <c r="DTP2922" s="28"/>
      <c r="DTQ2922" s="28"/>
      <c r="DTR2922" s="28"/>
      <c r="DTS2922" s="28"/>
      <c r="DTT2922" s="28"/>
      <c r="DTU2922" s="28"/>
      <c r="DTV2922" s="28"/>
      <c r="DTW2922" s="28"/>
      <c r="DTX2922" s="28"/>
      <c r="DTY2922" s="28"/>
      <c r="DTZ2922" s="28"/>
      <c r="DUA2922" s="28"/>
      <c r="DUB2922" s="28"/>
      <c r="DUC2922" s="28"/>
      <c r="DUD2922" s="28"/>
      <c r="DUE2922" s="28"/>
      <c r="DUF2922" s="28"/>
      <c r="DUG2922" s="28"/>
      <c r="DUH2922" s="28"/>
      <c r="DUI2922" s="28"/>
      <c r="DUJ2922" s="28"/>
      <c r="DUK2922" s="28"/>
      <c r="DUL2922" s="28"/>
      <c r="DUM2922" s="28"/>
      <c r="DUN2922" s="28"/>
      <c r="DUO2922" s="28"/>
      <c r="DUP2922" s="28"/>
      <c r="DUQ2922" s="28"/>
      <c r="DUR2922" s="28"/>
      <c r="DUS2922" s="28"/>
      <c r="DUT2922" s="28"/>
      <c r="DUU2922" s="28"/>
      <c r="DUV2922" s="28"/>
      <c r="DUW2922" s="28"/>
      <c r="DUX2922" s="28"/>
      <c r="DUY2922" s="28"/>
      <c r="DUZ2922" s="28"/>
      <c r="DVA2922" s="28"/>
      <c r="DVB2922" s="28"/>
      <c r="DVC2922" s="28"/>
      <c r="DVD2922" s="28"/>
      <c r="DVE2922" s="28"/>
      <c r="DVF2922" s="28"/>
      <c r="DVG2922" s="28"/>
      <c r="DVH2922" s="28"/>
      <c r="DVI2922" s="28"/>
      <c r="DVJ2922" s="28"/>
      <c r="DVK2922" s="28"/>
      <c r="DVL2922" s="28"/>
      <c r="DVM2922" s="28"/>
      <c r="DVN2922" s="28"/>
      <c r="DVO2922" s="28"/>
      <c r="DVP2922" s="28"/>
      <c r="DVQ2922" s="28"/>
      <c r="DVR2922" s="28"/>
      <c r="DVS2922" s="28"/>
      <c r="DVT2922" s="28"/>
      <c r="DVU2922" s="28"/>
      <c r="DVV2922" s="28"/>
      <c r="DVW2922" s="28"/>
      <c r="DVX2922" s="28"/>
      <c r="DVY2922" s="28"/>
      <c r="DVZ2922" s="28"/>
      <c r="DWA2922" s="28"/>
      <c r="DWB2922" s="28"/>
      <c r="DWC2922" s="28"/>
      <c r="DWD2922" s="28"/>
      <c r="DWE2922" s="28"/>
      <c r="DWF2922" s="28"/>
      <c r="DWG2922" s="28"/>
      <c r="DWH2922" s="28"/>
      <c r="DWI2922" s="28"/>
      <c r="DWJ2922" s="28"/>
      <c r="DWK2922" s="28"/>
      <c r="DWL2922" s="28"/>
      <c r="DWM2922" s="28"/>
      <c r="DWN2922" s="28"/>
      <c r="DWO2922" s="28"/>
      <c r="DWP2922" s="28"/>
      <c r="DWQ2922" s="28"/>
      <c r="DWR2922" s="28"/>
      <c r="DWS2922" s="28"/>
      <c r="DWT2922" s="28"/>
      <c r="DWU2922" s="28"/>
      <c r="DWV2922" s="28"/>
      <c r="DWW2922" s="28"/>
      <c r="DWX2922" s="28"/>
      <c r="DWY2922" s="28"/>
      <c r="DWZ2922" s="28"/>
      <c r="DXA2922" s="28"/>
      <c r="DXB2922" s="28"/>
      <c r="DXC2922" s="28"/>
      <c r="DXD2922" s="28"/>
      <c r="DXE2922" s="28"/>
      <c r="DXF2922" s="28"/>
      <c r="DXG2922" s="28"/>
      <c r="DXH2922" s="28"/>
      <c r="DXI2922" s="28"/>
      <c r="DXJ2922" s="28"/>
      <c r="DXK2922" s="28"/>
      <c r="DXL2922" s="28"/>
      <c r="DXM2922" s="28"/>
      <c r="DXN2922" s="28"/>
      <c r="DXO2922" s="28"/>
      <c r="DXP2922" s="28"/>
      <c r="DXQ2922" s="28"/>
      <c r="DXR2922" s="28"/>
      <c r="DXS2922" s="28"/>
      <c r="DXT2922" s="28"/>
      <c r="DXU2922" s="28"/>
      <c r="DXV2922" s="28"/>
      <c r="DXW2922" s="28"/>
      <c r="DXX2922" s="28"/>
      <c r="DXY2922" s="28"/>
      <c r="DXZ2922" s="28"/>
      <c r="DYA2922" s="28"/>
      <c r="DYB2922" s="28"/>
      <c r="DYC2922" s="28"/>
      <c r="DYD2922" s="28"/>
      <c r="DYE2922" s="28"/>
      <c r="DYF2922" s="28"/>
      <c r="DYG2922" s="28"/>
      <c r="DYH2922" s="28"/>
      <c r="DYI2922" s="28"/>
      <c r="DYJ2922" s="28"/>
      <c r="DYK2922" s="28"/>
      <c r="DYL2922" s="28"/>
      <c r="DYM2922" s="28"/>
      <c r="DYN2922" s="28"/>
      <c r="DYO2922" s="28"/>
      <c r="DYP2922" s="28"/>
      <c r="DYQ2922" s="28"/>
      <c r="DYR2922" s="28"/>
      <c r="DYS2922" s="28"/>
      <c r="DYT2922" s="28"/>
      <c r="DYU2922" s="28"/>
      <c r="DYV2922" s="28"/>
      <c r="DYW2922" s="28"/>
      <c r="DYX2922" s="28"/>
      <c r="DYY2922" s="28"/>
      <c r="DYZ2922" s="28"/>
      <c r="DZA2922" s="28"/>
      <c r="DZB2922" s="28"/>
      <c r="DZC2922" s="28"/>
      <c r="DZD2922" s="28"/>
      <c r="DZE2922" s="28"/>
      <c r="DZF2922" s="28"/>
      <c r="DZG2922" s="28"/>
      <c r="DZH2922" s="28"/>
      <c r="DZI2922" s="28"/>
      <c r="DZJ2922" s="28"/>
      <c r="DZK2922" s="28"/>
      <c r="DZL2922" s="28"/>
      <c r="DZM2922" s="28"/>
      <c r="DZN2922" s="28"/>
      <c r="DZO2922" s="28"/>
      <c r="DZP2922" s="28"/>
      <c r="DZQ2922" s="28"/>
      <c r="DZR2922" s="28"/>
      <c r="DZS2922" s="28"/>
      <c r="DZT2922" s="28"/>
      <c r="DZU2922" s="28"/>
      <c r="DZV2922" s="28"/>
      <c r="DZW2922" s="28"/>
      <c r="DZX2922" s="28"/>
      <c r="DZY2922" s="28"/>
      <c r="DZZ2922" s="28"/>
      <c r="EAA2922" s="28"/>
      <c r="EAB2922" s="28"/>
      <c r="EAC2922" s="28"/>
      <c r="EAD2922" s="28"/>
      <c r="EAE2922" s="28"/>
      <c r="EAF2922" s="28"/>
      <c r="EAG2922" s="28"/>
      <c r="EAH2922" s="28"/>
      <c r="EAI2922" s="28"/>
      <c r="EAJ2922" s="28"/>
      <c r="EAK2922" s="28"/>
      <c r="EAL2922" s="28"/>
      <c r="EAM2922" s="28"/>
      <c r="EAN2922" s="28"/>
      <c r="EAO2922" s="28"/>
      <c r="EAP2922" s="28"/>
      <c r="EAQ2922" s="28"/>
      <c r="EAR2922" s="28"/>
      <c r="EAS2922" s="28"/>
      <c r="EAT2922" s="28"/>
      <c r="EAU2922" s="28"/>
      <c r="EAV2922" s="28"/>
      <c r="EAW2922" s="28"/>
      <c r="EAX2922" s="28"/>
      <c r="EAY2922" s="28"/>
      <c r="EAZ2922" s="28"/>
      <c r="EBA2922" s="28"/>
      <c r="EBB2922" s="28"/>
      <c r="EBC2922" s="28"/>
      <c r="EBD2922" s="28"/>
      <c r="EBE2922" s="28"/>
      <c r="EBF2922" s="28"/>
      <c r="EBG2922" s="28"/>
      <c r="EBH2922" s="28"/>
      <c r="EBI2922" s="28"/>
      <c r="EBJ2922" s="28"/>
      <c r="EBK2922" s="28"/>
      <c r="EBL2922" s="28"/>
      <c r="EBM2922" s="28"/>
      <c r="EBN2922" s="28"/>
      <c r="EBO2922" s="28"/>
      <c r="EBP2922" s="28"/>
      <c r="EBQ2922" s="28"/>
      <c r="EBR2922" s="28"/>
      <c r="EBS2922" s="28"/>
      <c r="EBT2922" s="28"/>
      <c r="EBU2922" s="28"/>
      <c r="EBV2922" s="28"/>
      <c r="EBW2922" s="28"/>
      <c r="EBX2922" s="28"/>
      <c r="EBY2922" s="28"/>
      <c r="EBZ2922" s="28"/>
      <c r="ECA2922" s="28"/>
      <c r="ECB2922" s="28"/>
      <c r="ECC2922" s="28"/>
      <c r="ECD2922" s="28"/>
      <c r="ECE2922" s="28"/>
      <c r="ECF2922" s="28"/>
      <c r="ECG2922" s="28"/>
      <c r="ECH2922" s="28"/>
      <c r="ECI2922" s="28"/>
      <c r="ECJ2922" s="28"/>
      <c r="ECK2922" s="28"/>
      <c r="ECL2922" s="28"/>
      <c r="ECM2922" s="28"/>
      <c r="ECN2922" s="28"/>
      <c r="ECO2922" s="28"/>
      <c r="ECP2922" s="28"/>
      <c r="ECQ2922" s="28"/>
      <c r="ECR2922" s="28"/>
      <c r="ECS2922" s="28"/>
      <c r="ECT2922" s="28"/>
      <c r="ECU2922" s="28"/>
      <c r="ECV2922" s="28"/>
      <c r="ECW2922" s="28"/>
      <c r="ECX2922" s="28"/>
      <c r="ECY2922" s="28"/>
      <c r="ECZ2922" s="28"/>
      <c r="EDA2922" s="28"/>
      <c r="EDB2922" s="28"/>
      <c r="EDC2922" s="28"/>
      <c r="EDD2922" s="28"/>
      <c r="EDE2922" s="28"/>
      <c r="EDF2922" s="28"/>
      <c r="EDG2922" s="28"/>
      <c r="EDH2922" s="28"/>
      <c r="EDI2922" s="28"/>
      <c r="EDJ2922" s="28"/>
      <c r="EDK2922" s="28"/>
      <c r="EDL2922" s="28"/>
      <c r="EDM2922" s="28"/>
      <c r="EDN2922" s="28"/>
      <c r="EDO2922" s="28"/>
      <c r="EDP2922" s="28"/>
      <c r="EDQ2922" s="28"/>
      <c r="EDR2922" s="28"/>
      <c r="EDS2922" s="28"/>
      <c r="EDT2922" s="28"/>
      <c r="EDU2922" s="28"/>
      <c r="EDV2922" s="28"/>
      <c r="EDW2922" s="28"/>
      <c r="EDX2922" s="28"/>
      <c r="EDY2922" s="28"/>
      <c r="EDZ2922" s="28"/>
      <c r="EEA2922" s="28"/>
      <c r="EEB2922" s="28"/>
      <c r="EEC2922" s="28"/>
      <c r="EED2922" s="28"/>
      <c r="EEE2922" s="28"/>
      <c r="EEF2922" s="28"/>
      <c r="EEG2922" s="28"/>
      <c r="EEH2922" s="28"/>
      <c r="EEI2922" s="28"/>
      <c r="EEJ2922" s="28"/>
      <c r="EEK2922" s="28"/>
      <c r="EEL2922" s="28"/>
      <c r="EEM2922" s="28"/>
      <c r="EEN2922" s="28"/>
      <c r="EEO2922" s="28"/>
      <c r="EEP2922" s="28"/>
      <c r="EEQ2922" s="28"/>
      <c r="EER2922" s="28"/>
      <c r="EES2922" s="28"/>
      <c r="EET2922" s="28"/>
      <c r="EEU2922" s="28"/>
      <c r="EEV2922" s="28"/>
      <c r="EEW2922" s="28"/>
      <c r="EEX2922" s="28"/>
      <c r="EEY2922" s="28"/>
      <c r="EEZ2922" s="28"/>
      <c r="EFA2922" s="28"/>
      <c r="EFB2922" s="28"/>
      <c r="EFC2922" s="28"/>
      <c r="EFD2922" s="28"/>
      <c r="EFE2922" s="28"/>
      <c r="EFF2922" s="28"/>
      <c r="EFG2922" s="28"/>
      <c r="EFH2922" s="28"/>
      <c r="EFI2922" s="28"/>
      <c r="EFJ2922" s="28"/>
      <c r="EFK2922" s="28"/>
      <c r="EFL2922" s="28"/>
      <c r="EFM2922" s="28"/>
      <c r="EFN2922" s="28"/>
      <c r="EFO2922" s="28"/>
      <c r="EFP2922" s="28"/>
      <c r="EFQ2922" s="28"/>
      <c r="EFR2922" s="28"/>
      <c r="EFS2922" s="28"/>
      <c r="EFT2922" s="28"/>
      <c r="EFU2922" s="28"/>
      <c r="EFV2922" s="28"/>
      <c r="EFW2922" s="28"/>
      <c r="EFX2922" s="28"/>
      <c r="EFY2922" s="28"/>
      <c r="EFZ2922" s="28"/>
      <c r="EGA2922" s="28"/>
      <c r="EGB2922" s="28"/>
      <c r="EGC2922" s="28"/>
      <c r="EGD2922" s="28"/>
      <c r="EGE2922" s="28"/>
      <c r="EGF2922" s="28"/>
      <c r="EGG2922" s="28"/>
      <c r="EGH2922" s="28"/>
      <c r="EGI2922" s="28"/>
      <c r="EGJ2922" s="28"/>
      <c r="EGK2922" s="28"/>
      <c r="EGL2922" s="28"/>
      <c r="EGM2922" s="28"/>
      <c r="EGN2922" s="28"/>
      <c r="EGO2922" s="28"/>
      <c r="EGP2922" s="28"/>
      <c r="EGQ2922" s="28"/>
      <c r="EGR2922" s="28"/>
      <c r="EGS2922" s="28"/>
      <c r="EGT2922" s="28"/>
      <c r="EGU2922" s="28"/>
      <c r="EGV2922" s="28"/>
      <c r="EGW2922" s="28"/>
      <c r="EGX2922" s="28"/>
      <c r="EGY2922" s="28"/>
      <c r="EGZ2922" s="28"/>
      <c r="EHA2922" s="28"/>
      <c r="EHB2922" s="28"/>
      <c r="EHC2922" s="28"/>
      <c r="EHD2922" s="28"/>
      <c r="EHE2922" s="28"/>
      <c r="EHF2922" s="28"/>
      <c r="EHG2922" s="28"/>
      <c r="EHH2922" s="28"/>
      <c r="EHI2922" s="28"/>
      <c r="EHJ2922" s="28"/>
      <c r="EHK2922" s="28"/>
      <c r="EHL2922" s="28"/>
      <c r="EHM2922" s="28"/>
      <c r="EHN2922" s="28"/>
      <c r="EHO2922" s="28"/>
      <c r="EHP2922" s="28"/>
      <c r="EHQ2922" s="28"/>
      <c r="EHR2922" s="28"/>
      <c r="EHS2922" s="28"/>
      <c r="EHT2922" s="28"/>
      <c r="EHU2922" s="28"/>
      <c r="EHV2922" s="28"/>
      <c r="EHW2922" s="28"/>
      <c r="EHX2922" s="28"/>
      <c r="EHY2922" s="28"/>
      <c r="EHZ2922" s="28"/>
      <c r="EIA2922" s="28"/>
      <c r="EIB2922" s="28"/>
      <c r="EIC2922" s="28"/>
      <c r="EID2922" s="28"/>
      <c r="EIE2922" s="28"/>
      <c r="EIF2922" s="28"/>
      <c r="EIG2922" s="28"/>
      <c r="EIH2922" s="28"/>
      <c r="EII2922" s="28"/>
      <c r="EIJ2922" s="28"/>
      <c r="EIK2922" s="28"/>
      <c r="EIL2922" s="28"/>
      <c r="EIM2922" s="28"/>
      <c r="EIN2922" s="28"/>
      <c r="EIO2922" s="28"/>
      <c r="EIP2922" s="28"/>
      <c r="EIQ2922" s="28"/>
      <c r="EIR2922" s="28"/>
      <c r="EIS2922" s="28"/>
      <c r="EIT2922" s="28"/>
      <c r="EIU2922" s="28"/>
      <c r="EIV2922" s="28"/>
      <c r="EIW2922" s="28"/>
      <c r="EIX2922" s="28"/>
      <c r="EIY2922" s="28"/>
      <c r="EIZ2922" s="28"/>
      <c r="EJA2922" s="28"/>
      <c r="EJB2922" s="28"/>
      <c r="EJC2922" s="28"/>
      <c r="EJD2922" s="28"/>
      <c r="EJE2922" s="28"/>
      <c r="EJF2922" s="28"/>
      <c r="EJG2922" s="28"/>
      <c r="EJH2922" s="28"/>
      <c r="EJI2922" s="28"/>
      <c r="EJJ2922" s="28"/>
      <c r="EJK2922" s="28"/>
      <c r="EJL2922" s="28"/>
      <c r="EJM2922" s="28"/>
      <c r="EJN2922" s="28"/>
      <c r="EJO2922" s="28"/>
      <c r="EJP2922" s="28"/>
      <c r="EJQ2922" s="28"/>
      <c r="EJR2922" s="28"/>
      <c r="EJS2922" s="28"/>
      <c r="EJT2922" s="28"/>
      <c r="EJU2922" s="28"/>
      <c r="EJV2922" s="28"/>
      <c r="EJW2922" s="28"/>
      <c r="EJX2922" s="28"/>
      <c r="EJY2922" s="28"/>
      <c r="EJZ2922" s="28"/>
      <c r="EKA2922" s="28"/>
      <c r="EKB2922" s="28"/>
      <c r="EKC2922" s="28"/>
      <c r="EKD2922" s="28"/>
      <c r="EKE2922" s="28"/>
      <c r="EKF2922" s="28"/>
      <c r="EKG2922" s="28"/>
      <c r="EKH2922" s="28"/>
      <c r="EKI2922" s="28"/>
      <c r="EKJ2922" s="28"/>
      <c r="EKK2922" s="28"/>
      <c r="EKL2922" s="28"/>
      <c r="EKM2922" s="28"/>
      <c r="EKN2922" s="28"/>
      <c r="EKO2922" s="28"/>
      <c r="EKP2922" s="28"/>
      <c r="EKQ2922" s="28"/>
      <c r="EKR2922" s="28"/>
      <c r="EKS2922" s="28"/>
      <c r="EKT2922" s="28"/>
      <c r="EKU2922" s="28"/>
      <c r="EKV2922" s="28"/>
      <c r="EKW2922" s="28"/>
      <c r="EKX2922" s="28"/>
      <c r="EKY2922" s="28"/>
      <c r="EKZ2922" s="28"/>
      <c r="ELA2922" s="28"/>
      <c r="ELB2922" s="28"/>
      <c r="ELC2922" s="28"/>
      <c r="ELD2922" s="28"/>
      <c r="ELE2922" s="28"/>
      <c r="ELF2922" s="28"/>
      <c r="ELG2922" s="28"/>
      <c r="ELH2922" s="28"/>
      <c r="ELI2922" s="28"/>
      <c r="ELJ2922" s="28"/>
      <c r="ELK2922" s="28"/>
      <c r="ELL2922" s="28"/>
      <c r="ELM2922" s="28"/>
      <c r="ELN2922" s="28"/>
      <c r="ELO2922" s="28"/>
      <c r="ELP2922" s="28"/>
      <c r="ELQ2922" s="28"/>
      <c r="ELR2922" s="28"/>
      <c r="ELS2922" s="28"/>
      <c r="ELT2922" s="28"/>
      <c r="ELU2922" s="28"/>
      <c r="ELV2922" s="28"/>
      <c r="ELW2922" s="28"/>
      <c r="ELX2922" s="28"/>
      <c r="ELY2922" s="28"/>
      <c r="ELZ2922" s="28"/>
      <c r="EMA2922" s="28"/>
      <c r="EMB2922" s="28"/>
      <c r="EMC2922" s="28"/>
      <c r="EMD2922" s="28"/>
      <c r="EME2922" s="28"/>
      <c r="EMF2922" s="28"/>
      <c r="EMG2922" s="28"/>
      <c r="EMH2922" s="28"/>
      <c r="EMI2922" s="28"/>
      <c r="EMJ2922" s="28"/>
      <c r="EMK2922" s="28"/>
      <c r="EML2922" s="28"/>
      <c r="EMM2922" s="28"/>
      <c r="EMN2922" s="28"/>
      <c r="EMO2922" s="28"/>
      <c r="EMP2922" s="28"/>
      <c r="EMQ2922" s="28"/>
      <c r="EMR2922" s="28"/>
      <c r="EMS2922" s="28"/>
      <c r="EMT2922" s="28"/>
      <c r="EMU2922" s="28"/>
      <c r="EMV2922" s="28"/>
      <c r="EMW2922" s="28"/>
      <c r="EMX2922" s="28"/>
      <c r="EMY2922" s="28"/>
      <c r="EMZ2922" s="28"/>
      <c r="ENA2922" s="28"/>
      <c r="ENB2922" s="28"/>
      <c r="ENC2922" s="28"/>
      <c r="END2922" s="28"/>
      <c r="ENE2922" s="28"/>
      <c r="ENF2922" s="28"/>
      <c r="ENG2922" s="28"/>
      <c r="ENH2922" s="28"/>
      <c r="ENI2922" s="28"/>
      <c r="ENJ2922" s="28"/>
      <c r="ENK2922" s="28"/>
      <c r="ENL2922" s="28"/>
      <c r="ENM2922" s="28"/>
      <c r="ENN2922" s="28"/>
      <c r="ENO2922" s="28"/>
      <c r="ENP2922" s="28"/>
      <c r="ENQ2922" s="28"/>
      <c r="ENR2922" s="28"/>
      <c r="ENS2922" s="28"/>
      <c r="ENT2922" s="28"/>
      <c r="ENU2922" s="28"/>
      <c r="ENV2922" s="28"/>
      <c r="ENW2922" s="28"/>
      <c r="ENX2922" s="28"/>
      <c r="ENY2922" s="28"/>
      <c r="ENZ2922" s="28"/>
      <c r="EOA2922" s="28"/>
      <c r="EOB2922" s="28"/>
      <c r="EOC2922" s="28"/>
      <c r="EOD2922" s="28"/>
      <c r="EOE2922" s="28"/>
      <c r="EOF2922" s="28"/>
      <c r="EOG2922" s="28"/>
      <c r="EOH2922" s="28"/>
      <c r="EOI2922" s="28"/>
      <c r="EOJ2922" s="28"/>
      <c r="EOK2922" s="28"/>
      <c r="EOL2922" s="28"/>
      <c r="EOM2922" s="28"/>
      <c r="EON2922" s="28"/>
      <c r="EOO2922" s="28"/>
      <c r="EOP2922" s="28"/>
      <c r="EOQ2922" s="28"/>
      <c r="EOR2922" s="28"/>
      <c r="EOS2922" s="28"/>
      <c r="EOT2922" s="28"/>
      <c r="EOU2922" s="28"/>
      <c r="EOV2922" s="28"/>
      <c r="EOW2922" s="28"/>
      <c r="EOX2922" s="28"/>
      <c r="EOY2922" s="28"/>
      <c r="EOZ2922" s="28"/>
      <c r="EPA2922" s="28"/>
      <c r="EPB2922" s="28"/>
      <c r="EPC2922" s="28"/>
      <c r="EPD2922" s="28"/>
      <c r="EPE2922" s="28"/>
      <c r="EPF2922" s="28"/>
      <c r="EPG2922" s="28"/>
      <c r="EPH2922" s="28"/>
      <c r="EPI2922" s="28"/>
      <c r="EPJ2922" s="28"/>
      <c r="EPK2922" s="28"/>
      <c r="EPL2922" s="28"/>
      <c r="EPM2922" s="28"/>
      <c r="EPN2922" s="28"/>
      <c r="EPO2922" s="28"/>
      <c r="EPP2922" s="28"/>
      <c r="EPQ2922" s="28"/>
      <c r="EPR2922" s="28"/>
      <c r="EPS2922" s="28"/>
      <c r="EPT2922" s="28"/>
      <c r="EPU2922" s="28"/>
      <c r="EPV2922" s="28"/>
      <c r="EPW2922" s="28"/>
      <c r="EPX2922" s="28"/>
      <c r="EPY2922" s="28"/>
      <c r="EPZ2922" s="28"/>
      <c r="EQA2922" s="28"/>
      <c r="EQB2922" s="28"/>
      <c r="EQC2922" s="28"/>
      <c r="EQD2922" s="28"/>
      <c r="EQE2922" s="28"/>
      <c r="EQF2922" s="28"/>
      <c r="EQG2922" s="28"/>
      <c r="EQH2922" s="28"/>
      <c r="EQI2922" s="28"/>
      <c r="EQJ2922" s="28"/>
      <c r="EQK2922" s="28"/>
      <c r="EQL2922" s="28"/>
      <c r="EQM2922" s="28"/>
      <c r="EQN2922" s="28"/>
      <c r="EQO2922" s="28"/>
      <c r="EQP2922" s="28"/>
      <c r="EQQ2922" s="28"/>
      <c r="EQR2922" s="28"/>
      <c r="EQS2922" s="28"/>
      <c r="EQT2922" s="28"/>
      <c r="EQU2922" s="28"/>
      <c r="EQV2922" s="28"/>
      <c r="EQW2922" s="28"/>
      <c r="EQX2922" s="28"/>
      <c r="EQY2922" s="28"/>
      <c r="EQZ2922" s="28"/>
      <c r="ERA2922" s="28"/>
      <c r="ERB2922" s="28"/>
      <c r="ERC2922" s="28"/>
      <c r="ERD2922" s="28"/>
      <c r="ERE2922" s="28"/>
      <c r="ERF2922" s="28"/>
      <c r="ERG2922" s="28"/>
      <c r="ERH2922" s="28"/>
      <c r="ERI2922" s="28"/>
      <c r="ERJ2922" s="28"/>
      <c r="ERK2922" s="28"/>
      <c r="ERL2922" s="28"/>
      <c r="ERM2922" s="28"/>
      <c r="ERN2922" s="28"/>
      <c r="ERO2922" s="28"/>
      <c r="ERP2922" s="28"/>
      <c r="ERQ2922" s="28"/>
      <c r="ERR2922" s="28"/>
      <c r="ERS2922" s="28"/>
      <c r="ERT2922" s="28"/>
      <c r="ERU2922" s="28"/>
      <c r="ERV2922" s="28"/>
      <c r="ERW2922" s="28"/>
      <c r="ERX2922" s="28"/>
      <c r="ERY2922" s="28"/>
      <c r="ERZ2922" s="28"/>
      <c r="ESA2922" s="28"/>
      <c r="ESB2922" s="28"/>
      <c r="ESC2922" s="28"/>
      <c r="ESD2922" s="28"/>
      <c r="ESE2922" s="28"/>
      <c r="ESF2922" s="28"/>
      <c r="ESG2922" s="28"/>
      <c r="ESH2922" s="28"/>
      <c r="ESI2922" s="28"/>
      <c r="ESJ2922" s="28"/>
      <c r="ESK2922" s="28"/>
      <c r="ESL2922" s="28"/>
      <c r="ESM2922" s="28"/>
      <c r="ESN2922" s="28"/>
      <c r="ESO2922" s="28"/>
      <c r="ESP2922" s="28"/>
      <c r="ESQ2922" s="28"/>
      <c r="ESR2922" s="28"/>
      <c r="ESS2922" s="28"/>
      <c r="EST2922" s="28"/>
      <c r="ESU2922" s="28"/>
      <c r="ESV2922" s="28"/>
      <c r="ESW2922" s="28"/>
      <c r="ESX2922" s="28"/>
      <c r="ESY2922" s="28"/>
      <c r="ESZ2922" s="28"/>
      <c r="ETA2922" s="28"/>
      <c r="ETB2922" s="28"/>
      <c r="ETC2922" s="28"/>
      <c r="ETD2922" s="28"/>
      <c r="ETE2922" s="28"/>
      <c r="ETF2922" s="28"/>
      <c r="ETG2922" s="28"/>
      <c r="ETH2922" s="28"/>
      <c r="ETI2922" s="28"/>
      <c r="ETJ2922" s="28"/>
      <c r="ETK2922" s="28"/>
      <c r="ETL2922" s="28"/>
      <c r="ETM2922" s="28"/>
      <c r="ETN2922" s="28"/>
      <c r="ETO2922" s="28"/>
      <c r="ETP2922" s="28"/>
      <c r="ETQ2922" s="28"/>
      <c r="ETR2922" s="28"/>
      <c r="ETS2922" s="28"/>
      <c r="ETT2922" s="28"/>
      <c r="ETU2922" s="28"/>
      <c r="ETV2922" s="28"/>
      <c r="ETW2922" s="28"/>
      <c r="ETX2922" s="28"/>
      <c r="ETY2922" s="28"/>
      <c r="ETZ2922" s="28"/>
      <c r="EUA2922" s="28"/>
      <c r="EUB2922" s="28"/>
      <c r="EUC2922" s="28"/>
      <c r="EUD2922" s="28"/>
      <c r="EUE2922" s="28"/>
      <c r="EUF2922" s="28"/>
      <c r="EUG2922" s="28"/>
      <c r="EUH2922" s="28"/>
      <c r="EUI2922" s="28"/>
      <c r="EUJ2922" s="28"/>
      <c r="EUK2922" s="28"/>
      <c r="EUL2922" s="28"/>
      <c r="EUM2922" s="28"/>
      <c r="EUN2922" s="28"/>
      <c r="EUO2922" s="28"/>
      <c r="EUP2922" s="28"/>
      <c r="EUQ2922" s="28"/>
      <c r="EUR2922" s="28"/>
      <c r="EUS2922" s="28"/>
      <c r="EUT2922" s="28"/>
      <c r="EUU2922" s="28"/>
      <c r="EUV2922" s="28"/>
      <c r="EUW2922" s="28"/>
      <c r="EUX2922" s="28"/>
      <c r="EUY2922" s="28"/>
      <c r="EUZ2922" s="28"/>
      <c r="EVA2922" s="28"/>
      <c r="EVB2922" s="28"/>
      <c r="EVC2922" s="28"/>
      <c r="EVD2922" s="28"/>
      <c r="EVE2922" s="28"/>
      <c r="EVF2922" s="28"/>
      <c r="EVG2922" s="28"/>
      <c r="EVH2922" s="28"/>
      <c r="EVI2922" s="28"/>
      <c r="EVJ2922" s="28"/>
      <c r="EVK2922" s="28"/>
      <c r="EVL2922" s="28"/>
      <c r="EVM2922" s="28"/>
      <c r="EVN2922" s="28"/>
      <c r="EVO2922" s="28"/>
      <c r="EVP2922" s="28"/>
      <c r="EVQ2922" s="28"/>
      <c r="EVR2922" s="28"/>
      <c r="EVS2922" s="28"/>
      <c r="EVT2922" s="28"/>
      <c r="EVU2922" s="28"/>
      <c r="EVV2922" s="28"/>
      <c r="EVW2922" s="28"/>
      <c r="EVX2922" s="28"/>
      <c r="EVY2922" s="28"/>
      <c r="EVZ2922" s="28"/>
      <c r="EWA2922" s="28"/>
      <c r="EWB2922" s="28"/>
      <c r="EWC2922" s="28"/>
      <c r="EWD2922" s="28"/>
      <c r="EWE2922" s="28"/>
      <c r="EWF2922" s="28"/>
      <c r="EWG2922" s="28"/>
      <c r="EWH2922" s="28"/>
      <c r="EWI2922" s="28"/>
      <c r="EWJ2922" s="28"/>
      <c r="EWK2922" s="28"/>
      <c r="EWL2922" s="28"/>
      <c r="EWM2922" s="28"/>
      <c r="EWN2922" s="28"/>
      <c r="EWO2922" s="28"/>
      <c r="EWP2922" s="28"/>
      <c r="EWQ2922" s="28"/>
      <c r="EWR2922" s="28"/>
      <c r="EWS2922" s="28"/>
      <c r="EWT2922" s="28"/>
      <c r="EWU2922" s="28"/>
      <c r="EWV2922" s="28"/>
      <c r="EWW2922" s="28"/>
      <c r="EWX2922" s="28"/>
      <c r="EWY2922" s="28"/>
      <c r="EWZ2922" s="28"/>
      <c r="EXA2922" s="28"/>
      <c r="EXB2922" s="28"/>
      <c r="EXC2922" s="28"/>
      <c r="EXD2922" s="28"/>
      <c r="EXE2922" s="28"/>
      <c r="EXF2922" s="28"/>
      <c r="EXG2922" s="28"/>
      <c r="EXH2922" s="28"/>
      <c r="EXI2922" s="28"/>
      <c r="EXJ2922" s="28"/>
      <c r="EXK2922" s="28"/>
      <c r="EXL2922" s="28"/>
      <c r="EXM2922" s="28"/>
      <c r="EXN2922" s="28"/>
      <c r="EXO2922" s="28"/>
      <c r="EXP2922" s="28"/>
      <c r="EXQ2922" s="28"/>
      <c r="EXR2922" s="28"/>
      <c r="EXS2922" s="28"/>
      <c r="EXT2922" s="28"/>
      <c r="EXU2922" s="28"/>
      <c r="EXV2922" s="28"/>
      <c r="EXW2922" s="28"/>
      <c r="EXX2922" s="28"/>
      <c r="EXY2922" s="28"/>
      <c r="EXZ2922" s="28"/>
      <c r="EYA2922" s="28"/>
      <c r="EYB2922" s="28"/>
      <c r="EYC2922" s="28"/>
      <c r="EYD2922" s="28"/>
      <c r="EYE2922" s="28"/>
      <c r="EYF2922" s="28"/>
      <c r="EYG2922" s="28"/>
      <c r="EYH2922" s="28"/>
      <c r="EYI2922" s="28"/>
      <c r="EYJ2922" s="28"/>
      <c r="EYK2922" s="28"/>
      <c r="EYL2922" s="28"/>
      <c r="EYM2922" s="28"/>
      <c r="EYN2922" s="28"/>
      <c r="EYO2922" s="28"/>
      <c r="EYP2922" s="28"/>
      <c r="EYQ2922" s="28"/>
      <c r="EYR2922" s="28"/>
      <c r="EYS2922" s="28"/>
      <c r="EYT2922" s="28"/>
      <c r="EYU2922" s="28"/>
      <c r="EYV2922" s="28"/>
      <c r="EYW2922" s="28"/>
      <c r="EYX2922" s="28"/>
      <c r="EYY2922" s="28"/>
      <c r="EYZ2922" s="28"/>
      <c r="EZA2922" s="28"/>
      <c r="EZB2922" s="28"/>
      <c r="EZC2922" s="28"/>
      <c r="EZD2922" s="28"/>
      <c r="EZE2922" s="28"/>
      <c r="EZF2922" s="28"/>
      <c r="EZG2922" s="28"/>
      <c r="EZH2922" s="28"/>
      <c r="EZI2922" s="28"/>
      <c r="EZJ2922" s="28"/>
      <c r="EZK2922" s="28"/>
      <c r="EZL2922" s="28"/>
      <c r="EZM2922" s="28"/>
      <c r="EZN2922" s="28"/>
      <c r="EZO2922" s="28"/>
      <c r="EZP2922" s="28"/>
      <c r="EZQ2922" s="28"/>
      <c r="EZR2922" s="28"/>
      <c r="EZS2922" s="28"/>
      <c r="EZT2922" s="28"/>
      <c r="EZU2922" s="28"/>
      <c r="EZV2922" s="28"/>
      <c r="EZW2922" s="28"/>
      <c r="EZX2922" s="28"/>
      <c r="EZY2922" s="28"/>
      <c r="EZZ2922" s="28"/>
      <c r="FAA2922" s="28"/>
      <c r="FAB2922" s="28"/>
      <c r="FAC2922" s="28"/>
      <c r="FAD2922" s="28"/>
      <c r="FAE2922" s="28"/>
      <c r="FAF2922" s="28"/>
      <c r="FAG2922" s="28"/>
      <c r="FAH2922" s="28"/>
      <c r="FAI2922" s="28"/>
      <c r="FAJ2922" s="28"/>
      <c r="FAK2922" s="28"/>
      <c r="FAL2922" s="28"/>
      <c r="FAM2922" s="28"/>
      <c r="FAN2922" s="28"/>
      <c r="FAO2922" s="28"/>
      <c r="FAP2922" s="28"/>
      <c r="FAQ2922" s="28"/>
      <c r="FAR2922" s="28"/>
      <c r="FAS2922" s="28"/>
      <c r="FAT2922" s="28"/>
      <c r="FAU2922" s="28"/>
      <c r="FAV2922" s="28"/>
      <c r="FAW2922" s="28"/>
      <c r="FAX2922" s="28"/>
      <c r="FAY2922" s="28"/>
      <c r="FAZ2922" s="28"/>
      <c r="FBA2922" s="28"/>
      <c r="FBB2922" s="28"/>
      <c r="FBC2922" s="28"/>
      <c r="FBD2922" s="28"/>
      <c r="FBE2922" s="28"/>
      <c r="FBF2922" s="28"/>
      <c r="FBG2922" s="28"/>
      <c r="FBH2922" s="28"/>
      <c r="FBI2922" s="28"/>
      <c r="FBJ2922" s="28"/>
      <c r="FBK2922" s="28"/>
      <c r="FBL2922" s="28"/>
      <c r="FBM2922" s="28"/>
      <c r="FBN2922" s="28"/>
      <c r="FBO2922" s="28"/>
      <c r="FBP2922" s="28"/>
      <c r="FBQ2922" s="28"/>
      <c r="FBR2922" s="28"/>
      <c r="FBS2922" s="28"/>
      <c r="FBT2922" s="28"/>
      <c r="FBU2922" s="28"/>
      <c r="FBV2922" s="28"/>
      <c r="FBW2922" s="28"/>
      <c r="FBX2922" s="28"/>
      <c r="FBY2922" s="28"/>
      <c r="FBZ2922" s="28"/>
      <c r="FCA2922" s="28"/>
      <c r="FCB2922" s="28"/>
      <c r="FCC2922" s="28"/>
      <c r="FCD2922" s="28"/>
      <c r="FCE2922" s="28"/>
      <c r="FCF2922" s="28"/>
      <c r="FCG2922" s="28"/>
      <c r="FCH2922" s="28"/>
      <c r="FCI2922" s="28"/>
      <c r="FCJ2922" s="28"/>
      <c r="FCK2922" s="28"/>
      <c r="FCL2922" s="28"/>
      <c r="FCM2922" s="28"/>
      <c r="FCN2922" s="28"/>
      <c r="FCO2922" s="28"/>
      <c r="FCP2922" s="28"/>
      <c r="FCQ2922" s="28"/>
      <c r="FCR2922" s="28"/>
      <c r="FCS2922" s="28"/>
      <c r="FCT2922" s="28"/>
      <c r="FCU2922" s="28"/>
      <c r="FCV2922" s="28"/>
      <c r="FCW2922" s="28"/>
      <c r="FCX2922" s="28"/>
      <c r="FCY2922" s="28"/>
      <c r="FCZ2922" s="28"/>
      <c r="FDA2922" s="28"/>
      <c r="FDB2922" s="28"/>
      <c r="FDC2922" s="28"/>
      <c r="FDD2922" s="28"/>
      <c r="FDE2922" s="28"/>
      <c r="FDF2922" s="28"/>
      <c r="FDG2922" s="28"/>
      <c r="FDH2922" s="28"/>
      <c r="FDI2922" s="28"/>
      <c r="FDJ2922" s="28"/>
      <c r="FDK2922" s="28"/>
      <c r="FDL2922" s="28"/>
      <c r="FDM2922" s="28"/>
      <c r="FDN2922" s="28"/>
      <c r="FDO2922" s="28"/>
      <c r="FDP2922" s="28"/>
      <c r="FDQ2922" s="28"/>
      <c r="FDR2922" s="28"/>
      <c r="FDS2922" s="28"/>
      <c r="FDT2922" s="28"/>
      <c r="FDU2922" s="28"/>
      <c r="FDV2922" s="28"/>
      <c r="FDW2922" s="28"/>
      <c r="FDX2922" s="28"/>
      <c r="FDY2922" s="28"/>
      <c r="FDZ2922" s="28"/>
      <c r="FEA2922" s="28"/>
      <c r="FEB2922" s="28"/>
      <c r="FEC2922" s="28"/>
      <c r="FED2922" s="28"/>
      <c r="FEE2922" s="28"/>
      <c r="FEF2922" s="28"/>
      <c r="FEG2922" s="28"/>
      <c r="FEH2922" s="28"/>
      <c r="FEI2922" s="28"/>
      <c r="FEJ2922" s="28"/>
      <c r="FEK2922" s="28"/>
      <c r="FEL2922" s="28"/>
      <c r="FEM2922" s="28"/>
      <c r="FEN2922" s="28"/>
      <c r="FEO2922" s="28"/>
      <c r="FEP2922" s="28"/>
      <c r="FEQ2922" s="28"/>
      <c r="FER2922" s="28"/>
      <c r="FES2922" s="28"/>
      <c r="FET2922" s="28"/>
      <c r="FEU2922" s="28"/>
      <c r="FEV2922" s="28"/>
      <c r="FEW2922" s="28"/>
      <c r="FEX2922" s="28"/>
      <c r="FEY2922" s="28"/>
      <c r="FEZ2922" s="28"/>
      <c r="FFA2922" s="28"/>
      <c r="FFB2922" s="28"/>
      <c r="FFC2922" s="28"/>
      <c r="FFD2922" s="28"/>
      <c r="FFE2922" s="28"/>
      <c r="FFF2922" s="28"/>
      <c r="FFG2922" s="28"/>
      <c r="FFH2922" s="28"/>
      <c r="FFI2922" s="28"/>
      <c r="FFJ2922" s="28"/>
      <c r="FFK2922" s="28"/>
      <c r="FFL2922" s="28"/>
      <c r="FFM2922" s="28"/>
      <c r="FFN2922" s="28"/>
      <c r="FFO2922" s="28"/>
      <c r="FFP2922" s="28"/>
      <c r="FFQ2922" s="28"/>
      <c r="FFR2922" s="28"/>
      <c r="FFS2922" s="28"/>
      <c r="FFT2922" s="28"/>
      <c r="FFU2922" s="28"/>
      <c r="FFV2922" s="28"/>
      <c r="FFW2922" s="28"/>
      <c r="FFX2922" s="28"/>
      <c r="FFY2922" s="28"/>
      <c r="FFZ2922" s="28"/>
      <c r="FGA2922" s="28"/>
      <c r="FGB2922" s="28"/>
      <c r="FGC2922" s="28"/>
      <c r="FGD2922" s="28"/>
      <c r="FGE2922" s="28"/>
      <c r="FGF2922" s="28"/>
      <c r="FGG2922" s="28"/>
      <c r="FGH2922" s="28"/>
      <c r="FGI2922" s="28"/>
      <c r="FGJ2922" s="28"/>
      <c r="FGK2922" s="28"/>
      <c r="FGL2922" s="28"/>
      <c r="FGM2922" s="28"/>
      <c r="FGN2922" s="28"/>
      <c r="FGO2922" s="28"/>
      <c r="FGP2922" s="28"/>
      <c r="FGQ2922" s="28"/>
      <c r="FGR2922" s="28"/>
      <c r="FGS2922" s="28"/>
      <c r="FGT2922" s="28"/>
      <c r="FGU2922" s="28"/>
      <c r="FGV2922" s="28"/>
      <c r="FGW2922" s="28"/>
      <c r="FGX2922" s="28"/>
      <c r="FGY2922" s="28"/>
      <c r="FGZ2922" s="28"/>
      <c r="FHA2922" s="28"/>
      <c r="FHB2922" s="28"/>
      <c r="FHC2922" s="28"/>
      <c r="FHD2922" s="28"/>
      <c r="FHE2922" s="28"/>
      <c r="FHF2922" s="28"/>
      <c r="FHG2922" s="28"/>
      <c r="FHH2922" s="28"/>
      <c r="FHI2922" s="28"/>
      <c r="FHJ2922" s="28"/>
      <c r="FHK2922" s="28"/>
      <c r="FHL2922" s="28"/>
      <c r="FHM2922" s="28"/>
      <c r="FHN2922" s="28"/>
      <c r="FHO2922" s="28"/>
      <c r="FHP2922" s="28"/>
      <c r="FHQ2922" s="28"/>
      <c r="FHR2922" s="28"/>
      <c r="FHS2922" s="28"/>
      <c r="FHT2922" s="28"/>
      <c r="FHU2922" s="28"/>
      <c r="FHV2922" s="28"/>
      <c r="FHW2922" s="28"/>
      <c r="FHX2922" s="28"/>
      <c r="FHY2922" s="28"/>
      <c r="FHZ2922" s="28"/>
      <c r="FIA2922" s="28"/>
      <c r="FIB2922" s="28"/>
      <c r="FIC2922" s="28"/>
      <c r="FID2922" s="28"/>
      <c r="FIE2922" s="28"/>
      <c r="FIF2922" s="28"/>
      <c r="FIG2922" s="28"/>
      <c r="FIH2922" s="28"/>
      <c r="FII2922" s="28"/>
      <c r="FIJ2922" s="28"/>
      <c r="FIK2922" s="28"/>
      <c r="FIL2922" s="28"/>
      <c r="FIM2922" s="28"/>
      <c r="FIN2922" s="28"/>
      <c r="FIO2922" s="28"/>
      <c r="FIP2922" s="28"/>
      <c r="FIQ2922" s="28"/>
      <c r="FIR2922" s="28"/>
      <c r="FIS2922" s="28"/>
      <c r="FIT2922" s="28"/>
      <c r="FIU2922" s="28"/>
      <c r="FIV2922" s="28"/>
      <c r="FIW2922" s="28"/>
      <c r="FIX2922" s="28"/>
      <c r="FIY2922" s="28"/>
      <c r="FIZ2922" s="28"/>
      <c r="FJA2922" s="28"/>
      <c r="FJB2922" s="28"/>
      <c r="FJC2922" s="28"/>
      <c r="FJD2922" s="28"/>
      <c r="FJE2922" s="28"/>
      <c r="FJF2922" s="28"/>
      <c r="FJG2922" s="28"/>
      <c r="FJH2922" s="28"/>
      <c r="FJI2922" s="28"/>
      <c r="FJJ2922" s="28"/>
      <c r="FJK2922" s="28"/>
      <c r="FJL2922" s="28"/>
      <c r="FJM2922" s="28"/>
      <c r="FJN2922" s="28"/>
      <c r="FJO2922" s="28"/>
      <c r="FJP2922" s="28"/>
      <c r="FJQ2922" s="28"/>
      <c r="FJR2922" s="28"/>
      <c r="FJS2922" s="28"/>
      <c r="FJT2922" s="28"/>
      <c r="FJU2922" s="28"/>
      <c r="FJV2922" s="28"/>
      <c r="FJW2922" s="28"/>
      <c r="FJX2922" s="28"/>
      <c r="FJY2922" s="28"/>
      <c r="FJZ2922" s="28"/>
      <c r="FKA2922" s="28"/>
      <c r="FKB2922" s="28"/>
      <c r="FKC2922" s="28"/>
      <c r="FKD2922" s="28"/>
      <c r="FKE2922" s="28"/>
      <c r="FKF2922" s="28"/>
      <c r="FKG2922" s="28"/>
      <c r="FKH2922" s="28"/>
      <c r="FKI2922" s="28"/>
      <c r="FKJ2922" s="28"/>
      <c r="FKK2922" s="28"/>
      <c r="FKL2922" s="28"/>
      <c r="FKM2922" s="28"/>
      <c r="FKN2922" s="28"/>
      <c r="FKO2922" s="28"/>
      <c r="FKP2922" s="28"/>
      <c r="FKQ2922" s="28"/>
      <c r="FKR2922" s="28"/>
      <c r="FKS2922" s="28"/>
      <c r="FKT2922" s="28"/>
      <c r="FKU2922" s="28"/>
      <c r="FKV2922" s="28"/>
      <c r="FKW2922" s="28"/>
      <c r="FKX2922" s="28"/>
      <c r="FKY2922" s="28"/>
      <c r="FKZ2922" s="28"/>
      <c r="FLA2922" s="28"/>
      <c r="FLB2922" s="28"/>
      <c r="FLC2922" s="28"/>
      <c r="FLD2922" s="28"/>
      <c r="FLE2922" s="28"/>
      <c r="FLF2922" s="28"/>
      <c r="FLG2922" s="28"/>
      <c r="FLH2922" s="28"/>
      <c r="FLI2922" s="28"/>
      <c r="FLJ2922" s="28"/>
      <c r="FLK2922" s="28"/>
      <c r="FLL2922" s="28"/>
      <c r="FLM2922" s="28"/>
      <c r="FLN2922" s="28"/>
      <c r="FLO2922" s="28"/>
      <c r="FLP2922" s="28"/>
      <c r="FLQ2922" s="28"/>
      <c r="FLR2922" s="28"/>
      <c r="FLS2922" s="28"/>
      <c r="FLT2922" s="28"/>
      <c r="FLU2922" s="28"/>
      <c r="FLV2922" s="28"/>
      <c r="FLW2922" s="28"/>
      <c r="FLX2922" s="28"/>
      <c r="FLY2922" s="28"/>
      <c r="FLZ2922" s="28"/>
      <c r="FMA2922" s="28"/>
      <c r="FMB2922" s="28"/>
      <c r="FMC2922" s="28"/>
      <c r="FMD2922" s="28"/>
      <c r="FME2922" s="28"/>
      <c r="FMF2922" s="28"/>
      <c r="FMG2922" s="28"/>
      <c r="FMH2922" s="28"/>
      <c r="FMI2922" s="28"/>
      <c r="FMJ2922" s="28"/>
      <c r="FMK2922" s="28"/>
      <c r="FML2922" s="28"/>
      <c r="FMM2922" s="28"/>
      <c r="FMN2922" s="28"/>
      <c r="FMO2922" s="28"/>
      <c r="FMP2922" s="28"/>
      <c r="FMQ2922" s="28"/>
      <c r="FMR2922" s="28"/>
      <c r="FMS2922" s="28"/>
      <c r="FMT2922" s="28"/>
      <c r="FMU2922" s="28"/>
      <c r="FMV2922" s="28"/>
      <c r="FMW2922" s="28"/>
      <c r="FMX2922" s="28"/>
      <c r="FMY2922" s="28"/>
      <c r="FMZ2922" s="28"/>
      <c r="FNA2922" s="28"/>
      <c r="FNB2922" s="28"/>
      <c r="FNC2922" s="28"/>
      <c r="FND2922" s="28"/>
      <c r="FNE2922" s="28"/>
      <c r="FNF2922" s="28"/>
      <c r="FNG2922" s="28"/>
      <c r="FNH2922" s="28"/>
      <c r="FNI2922" s="28"/>
      <c r="FNJ2922" s="28"/>
      <c r="FNK2922" s="28"/>
      <c r="FNL2922" s="28"/>
      <c r="FNM2922" s="28"/>
      <c r="FNN2922" s="28"/>
      <c r="FNO2922" s="28"/>
      <c r="FNP2922" s="28"/>
      <c r="FNQ2922" s="28"/>
      <c r="FNR2922" s="28"/>
      <c r="FNS2922" s="28"/>
      <c r="FNT2922" s="28"/>
      <c r="FNU2922" s="28"/>
      <c r="FNV2922" s="28"/>
      <c r="FNW2922" s="28"/>
      <c r="FNX2922" s="28"/>
      <c r="FNY2922" s="28"/>
      <c r="FNZ2922" s="28"/>
      <c r="FOA2922" s="28"/>
      <c r="FOB2922" s="28"/>
      <c r="FOC2922" s="28"/>
      <c r="FOD2922" s="28"/>
      <c r="FOE2922" s="28"/>
      <c r="FOF2922" s="28"/>
      <c r="FOG2922" s="28"/>
      <c r="FOH2922" s="28"/>
      <c r="FOI2922" s="28"/>
      <c r="FOJ2922" s="28"/>
      <c r="FOK2922" s="28"/>
      <c r="FOL2922" s="28"/>
      <c r="FOM2922" s="28"/>
      <c r="FON2922" s="28"/>
      <c r="FOO2922" s="28"/>
      <c r="FOP2922" s="28"/>
      <c r="FOQ2922" s="28"/>
      <c r="FOR2922" s="28"/>
      <c r="FOS2922" s="28"/>
      <c r="FOT2922" s="28"/>
      <c r="FOU2922" s="28"/>
      <c r="FOV2922" s="28"/>
      <c r="FOW2922" s="28"/>
      <c r="FOX2922" s="28"/>
      <c r="FOY2922" s="28"/>
      <c r="FOZ2922" s="28"/>
      <c r="FPA2922" s="28"/>
      <c r="FPB2922" s="28"/>
      <c r="FPC2922" s="28"/>
      <c r="FPD2922" s="28"/>
      <c r="FPE2922" s="28"/>
      <c r="FPF2922" s="28"/>
      <c r="FPG2922" s="28"/>
      <c r="FPH2922" s="28"/>
      <c r="FPI2922" s="28"/>
      <c r="FPJ2922" s="28"/>
      <c r="FPK2922" s="28"/>
      <c r="FPL2922" s="28"/>
      <c r="FPM2922" s="28"/>
      <c r="FPN2922" s="28"/>
      <c r="FPO2922" s="28"/>
      <c r="FPP2922" s="28"/>
      <c r="FPQ2922" s="28"/>
      <c r="FPR2922" s="28"/>
      <c r="FPS2922" s="28"/>
      <c r="FPT2922" s="28"/>
      <c r="FPU2922" s="28"/>
      <c r="FPV2922" s="28"/>
      <c r="FPW2922" s="28"/>
      <c r="FPX2922" s="28"/>
      <c r="FPY2922" s="28"/>
      <c r="FPZ2922" s="28"/>
      <c r="FQA2922" s="28"/>
      <c r="FQB2922" s="28"/>
      <c r="FQC2922" s="28"/>
      <c r="FQD2922" s="28"/>
      <c r="FQE2922" s="28"/>
      <c r="FQF2922" s="28"/>
      <c r="FQG2922" s="28"/>
      <c r="FQH2922" s="28"/>
      <c r="FQI2922" s="28"/>
      <c r="FQJ2922" s="28"/>
      <c r="FQK2922" s="28"/>
      <c r="FQL2922" s="28"/>
      <c r="FQM2922" s="28"/>
      <c r="FQN2922" s="28"/>
      <c r="FQO2922" s="28"/>
      <c r="FQP2922" s="28"/>
      <c r="FQQ2922" s="28"/>
      <c r="FQR2922" s="28"/>
      <c r="FQS2922" s="28"/>
      <c r="FQT2922" s="28"/>
      <c r="FQU2922" s="28"/>
      <c r="FQV2922" s="28"/>
      <c r="FQW2922" s="28"/>
      <c r="FQX2922" s="28"/>
      <c r="FQY2922" s="28"/>
      <c r="FQZ2922" s="28"/>
      <c r="FRA2922" s="28"/>
      <c r="FRB2922" s="28"/>
      <c r="FRC2922" s="28"/>
      <c r="FRD2922" s="28"/>
      <c r="FRE2922" s="28"/>
      <c r="FRF2922" s="28"/>
      <c r="FRG2922" s="28"/>
      <c r="FRH2922" s="28"/>
      <c r="FRI2922" s="28"/>
      <c r="FRJ2922" s="28"/>
      <c r="FRK2922" s="28"/>
      <c r="FRL2922" s="28"/>
      <c r="FRM2922" s="28"/>
      <c r="FRN2922" s="28"/>
      <c r="FRO2922" s="28"/>
      <c r="FRP2922" s="28"/>
      <c r="FRQ2922" s="28"/>
      <c r="FRR2922" s="28"/>
      <c r="FRS2922" s="28"/>
      <c r="FRT2922" s="28"/>
      <c r="FRU2922" s="28"/>
      <c r="FRV2922" s="28"/>
      <c r="FRW2922" s="28"/>
      <c r="FRX2922" s="28"/>
      <c r="FRY2922" s="28"/>
      <c r="FRZ2922" s="28"/>
      <c r="FSA2922" s="28"/>
      <c r="FSB2922" s="28"/>
      <c r="FSC2922" s="28"/>
      <c r="FSD2922" s="28"/>
      <c r="FSE2922" s="28"/>
      <c r="FSF2922" s="28"/>
      <c r="FSG2922" s="28"/>
      <c r="FSH2922" s="28"/>
      <c r="FSI2922" s="28"/>
      <c r="FSJ2922" s="28"/>
      <c r="FSK2922" s="28"/>
      <c r="FSL2922" s="28"/>
      <c r="FSM2922" s="28"/>
      <c r="FSN2922" s="28"/>
      <c r="FSO2922" s="28"/>
      <c r="FSP2922" s="28"/>
      <c r="FSQ2922" s="28"/>
      <c r="FSR2922" s="28"/>
      <c r="FSS2922" s="28"/>
      <c r="FST2922" s="28"/>
      <c r="FSU2922" s="28"/>
      <c r="FSV2922" s="28"/>
      <c r="FSW2922" s="28"/>
      <c r="FSX2922" s="28"/>
      <c r="FSY2922" s="28"/>
      <c r="FSZ2922" s="28"/>
      <c r="FTA2922" s="28"/>
      <c r="FTB2922" s="28"/>
      <c r="FTC2922" s="28"/>
      <c r="FTD2922" s="28"/>
      <c r="FTE2922" s="28"/>
      <c r="FTF2922" s="28"/>
      <c r="FTG2922" s="28"/>
      <c r="FTH2922" s="28"/>
      <c r="FTI2922" s="28"/>
      <c r="FTJ2922" s="28"/>
      <c r="FTK2922" s="28"/>
      <c r="FTL2922" s="28"/>
      <c r="FTM2922" s="28"/>
      <c r="FTN2922" s="28"/>
      <c r="FTO2922" s="28"/>
      <c r="FTP2922" s="28"/>
      <c r="FTQ2922" s="28"/>
      <c r="FTR2922" s="28"/>
      <c r="FTS2922" s="28"/>
      <c r="FTT2922" s="28"/>
      <c r="FTU2922" s="28"/>
      <c r="FTV2922" s="28"/>
      <c r="FTW2922" s="28"/>
      <c r="FTX2922" s="28"/>
      <c r="FTY2922" s="28"/>
      <c r="FTZ2922" s="28"/>
      <c r="FUA2922" s="28"/>
      <c r="FUB2922" s="28"/>
      <c r="FUC2922" s="28"/>
      <c r="FUD2922" s="28"/>
      <c r="FUE2922" s="28"/>
      <c r="FUF2922" s="28"/>
      <c r="FUG2922" s="28"/>
      <c r="FUH2922" s="28"/>
      <c r="FUI2922" s="28"/>
      <c r="FUJ2922" s="28"/>
      <c r="FUK2922" s="28"/>
      <c r="FUL2922" s="28"/>
      <c r="FUM2922" s="28"/>
      <c r="FUN2922" s="28"/>
      <c r="FUO2922" s="28"/>
      <c r="FUP2922" s="28"/>
      <c r="FUQ2922" s="28"/>
      <c r="FUR2922" s="28"/>
      <c r="FUS2922" s="28"/>
      <c r="FUT2922" s="28"/>
      <c r="FUU2922" s="28"/>
      <c r="FUV2922" s="28"/>
      <c r="FUW2922" s="28"/>
      <c r="FUX2922" s="28"/>
      <c r="FUY2922" s="28"/>
      <c r="FUZ2922" s="28"/>
      <c r="FVA2922" s="28"/>
      <c r="FVB2922" s="28"/>
      <c r="FVC2922" s="28"/>
      <c r="FVD2922" s="28"/>
      <c r="FVE2922" s="28"/>
      <c r="FVF2922" s="28"/>
      <c r="FVG2922" s="28"/>
      <c r="FVH2922" s="28"/>
      <c r="FVI2922" s="28"/>
      <c r="FVJ2922" s="28"/>
      <c r="FVK2922" s="28"/>
      <c r="FVL2922" s="28"/>
      <c r="FVM2922" s="28"/>
      <c r="FVN2922" s="28"/>
      <c r="FVO2922" s="28"/>
      <c r="FVP2922" s="28"/>
      <c r="FVQ2922" s="28"/>
      <c r="FVR2922" s="28"/>
      <c r="FVS2922" s="28"/>
      <c r="FVT2922" s="28"/>
      <c r="FVU2922" s="28"/>
      <c r="FVV2922" s="28"/>
      <c r="FVW2922" s="28"/>
      <c r="FVX2922" s="28"/>
      <c r="FVY2922" s="28"/>
      <c r="FVZ2922" s="28"/>
      <c r="FWA2922" s="28"/>
      <c r="FWB2922" s="28"/>
      <c r="FWC2922" s="28"/>
      <c r="FWD2922" s="28"/>
      <c r="FWE2922" s="28"/>
      <c r="FWF2922" s="28"/>
      <c r="FWG2922" s="28"/>
      <c r="FWH2922" s="28"/>
      <c r="FWI2922" s="28"/>
      <c r="FWJ2922" s="28"/>
      <c r="FWK2922" s="28"/>
      <c r="FWL2922" s="28"/>
      <c r="FWM2922" s="28"/>
      <c r="FWN2922" s="28"/>
      <c r="FWO2922" s="28"/>
      <c r="FWP2922" s="28"/>
      <c r="FWQ2922" s="28"/>
      <c r="FWR2922" s="28"/>
      <c r="FWS2922" s="28"/>
      <c r="FWT2922" s="28"/>
      <c r="FWU2922" s="28"/>
      <c r="FWV2922" s="28"/>
      <c r="FWW2922" s="28"/>
      <c r="FWX2922" s="28"/>
      <c r="FWY2922" s="28"/>
      <c r="FWZ2922" s="28"/>
      <c r="FXA2922" s="28"/>
      <c r="FXB2922" s="28"/>
      <c r="FXC2922" s="28"/>
      <c r="FXD2922" s="28"/>
      <c r="FXE2922" s="28"/>
      <c r="FXF2922" s="28"/>
      <c r="FXG2922" s="28"/>
      <c r="FXH2922" s="28"/>
      <c r="FXI2922" s="28"/>
      <c r="FXJ2922" s="28"/>
      <c r="FXK2922" s="28"/>
      <c r="FXL2922" s="28"/>
      <c r="FXM2922" s="28"/>
      <c r="FXN2922" s="28"/>
      <c r="FXO2922" s="28"/>
      <c r="FXP2922" s="28"/>
      <c r="FXQ2922" s="28"/>
      <c r="FXR2922" s="28"/>
      <c r="FXS2922" s="28"/>
      <c r="FXT2922" s="28"/>
      <c r="FXU2922" s="28"/>
      <c r="FXV2922" s="28"/>
      <c r="FXW2922" s="28"/>
      <c r="FXX2922" s="28"/>
      <c r="FXY2922" s="28"/>
      <c r="FXZ2922" s="28"/>
      <c r="FYA2922" s="28"/>
      <c r="FYB2922" s="28"/>
      <c r="FYC2922" s="28"/>
      <c r="FYD2922" s="28"/>
      <c r="FYE2922" s="28"/>
      <c r="FYF2922" s="28"/>
      <c r="FYG2922" s="28"/>
      <c r="FYH2922" s="28"/>
      <c r="FYI2922" s="28"/>
      <c r="FYJ2922" s="28"/>
      <c r="FYK2922" s="28"/>
      <c r="FYL2922" s="28"/>
      <c r="FYM2922" s="28"/>
      <c r="FYN2922" s="28"/>
      <c r="FYO2922" s="28"/>
      <c r="FYP2922" s="28"/>
      <c r="FYQ2922" s="28"/>
      <c r="FYR2922" s="28"/>
      <c r="FYS2922" s="28"/>
      <c r="FYT2922" s="28"/>
      <c r="FYU2922" s="28"/>
      <c r="FYV2922" s="28"/>
      <c r="FYW2922" s="28"/>
      <c r="FYX2922" s="28"/>
      <c r="FYY2922" s="28"/>
      <c r="FYZ2922" s="28"/>
      <c r="FZA2922" s="28"/>
      <c r="FZB2922" s="28"/>
      <c r="FZC2922" s="28"/>
      <c r="FZD2922" s="28"/>
      <c r="FZE2922" s="28"/>
      <c r="FZF2922" s="28"/>
      <c r="FZG2922" s="28"/>
      <c r="FZH2922" s="28"/>
      <c r="FZI2922" s="28"/>
      <c r="FZJ2922" s="28"/>
      <c r="FZK2922" s="28"/>
      <c r="FZL2922" s="28"/>
      <c r="FZM2922" s="28"/>
      <c r="FZN2922" s="28"/>
      <c r="FZO2922" s="28"/>
      <c r="FZP2922" s="28"/>
      <c r="FZQ2922" s="28"/>
      <c r="FZR2922" s="28"/>
      <c r="FZS2922" s="28"/>
      <c r="FZT2922" s="28"/>
      <c r="FZU2922" s="28"/>
      <c r="FZV2922" s="28"/>
      <c r="FZW2922" s="28"/>
      <c r="FZX2922" s="28"/>
      <c r="FZY2922" s="28"/>
      <c r="FZZ2922" s="28"/>
      <c r="GAA2922" s="28"/>
      <c r="GAB2922" s="28"/>
      <c r="GAC2922" s="28"/>
      <c r="GAD2922" s="28"/>
      <c r="GAE2922" s="28"/>
      <c r="GAF2922" s="28"/>
      <c r="GAG2922" s="28"/>
      <c r="GAH2922" s="28"/>
      <c r="GAI2922" s="28"/>
      <c r="GAJ2922" s="28"/>
      <c r="GAK2922" s="28"/>
      <c r="GAL2922" s="28"/>
      <c r="GAM2922" s="28"/>
      <c r="GAN2922" s="28"/>
      <c r="GAO2922" s="28"/>
      <c r="GAP2922" s="28"/>
      <c r="GAQ2922" s="28"/>
      <c r="GAR2922" s="28"/>
      <c r="GAS2922" s="28"/>
      <c r="GAT2922" s="28"/>
      <c r="GAU2922" s="28"/>
      <c r="GAV2922" s="28"/>
      <c r="GAW2922" s="28"/>
      <c r="GAX2922" s="28"/>
      <c r="GAY2922" s="28"/>
      <c r="GAZ2922" s="28"/>
      <c r="GBA2922" s="28"/>
      <c r="GBB2922" s="28"/>
      <c r="GBC2922" s="28"/>
      <c r="GBD2922" s="28"/>
      <c r="GBE2922" s="28"/>
      <c r="GBF2922" s="28"/>
      <c r="GBG2922" s="28"/>
      <c r="GBH2922" s="28"/>
      <c r="GBI2922" s="28"/>
      <c r="GBJ2922" s="28"/>
      <c r="GBK2922" s="28"/>
      <c r="GBL2922" s="28"/>
      <c r="GBM2922" s="28"/>
      <c r="GBN2922" s="28"/>
      <c r="GBO2922" s="28"/>
      <c r="GBP2922" s="28"/>
      <c r="GBQ2922" s="28"/>
      <c r="GBR2922" s="28"/>
      <c r="GBS2922" s="28"/>
      <c r="GBT2922" s="28"/>
      <c r="GBU2922" s="28"/>
      <c r="GBV2922" s="28"/>
      <c r="GBW2922" s="28"/>
      <c r="GBX2922" s="28"/>
      <c r="GBY2922" s="28"/>
      <c r="GBZ2922" s="28"/>
      <c r="GCA2922" s="28"/>
      <c r="GCB2922" s="28"/>
      <c r="GCC2922" s="28"/>
      <c r="GCD2922" s="28"/>
      <c r="GCE2922" s="28"/>
      <c r="GCF2922" s="28"/>
      <c r="GCG2922" s="28"/>
      <c r="GCH2922" s="28"/>
      <c r="GCI2922" s="28"/>
      <c r="GCJ2922" s="28"/>
      <c r="GCK2922" s="28"/>
      <c r="GCL2922" s="28"/>
      <c r="GCM2922" s="28"/>
      <c r="GCN2922" s="28"/>
      <c r="GCO2922" s="28"/>
      <c r="GCP2922" s="28"/>
      <c r="GCQ2922" s="28"/>
      <c r="GCR2922" s="28"/>
      <c r="GCS2922" s="28"/>
      <c r="GCT2922" s="28"/>
      <c r="GCU2922" s="28"/>
      <c r="GCV2922" s="28"/>
      <c r="GCW2922" s="28"/>
      <c r="GCX2922" s="28"/>
      <c r="GCY2922" s="28"/>
      <c r="GCZ2922" s="28"/>
      <c r="GDA2922" s="28"/>
      <c r="GDB2922" s="28"/>
      <c r="GDC2922" s="28"/>
      <c r="GDD2922" s="28"/>
      <c r="GDE2922" s="28"/>
      <c r="GDF2922" s="28"/>
      <c r="GDG2922" s="28"/>
      <c r="GDH2922" s="28"/>
      <c r="GDI2922" s="28"/>
      <c r="GDJ2922" s="28"/>
      <c r="GDK2922" s="28"/>
      <c r="GDL2922" s="28"/>
      <c r="GDM2922" s="28"/>
      <c r="GDN2922" s="28"/>
      <c r="GDO2922" s="28"/>
      <c r="GDP2922" s="28"/>
      <c r="GDQ2922" s="28"/>
      <c r="GDR2922" s="28"/>
      <c r="GDS2922" s="28"/>
      <c r="GDT2922" s="28"/>
      <c r="GDU2922" s="28"/>
      <c r="GDV2922" s="28"/>
      <c r="GDW2922" s="28"/>
      <c r="GDX2922" s="28"/>
      <c r="GDY2922" s="28"/>
      <c r="GDZ2922" s="28"/>
      <c r="GEA2922" s="28"/>
      <c r="GEB2922" s="28"/>
      <c r="GEC2922" s="28"/>
      <c r="GED2922" s="28"/>
      <c r="GEE2922" s="28"/>
      <c r="GEF2922" s="28"/>
      <c r="GEG2922" s="28"/>
      <c r="GEH2922" s="28"/>
      <c r="GEI2922" s="28"/>
      <c r="GEJ2922" s="28"/>
      <c r="GEK2922" s="28"/>
      <c r="GEL2922" s="28"/>
      <c r="GEM2922" s="28"/>
      <c r="GEN2922" s="28"/>
      <c r="GEO2922" s="28"/>
      <c r="GEP2922" s="28"/>
      <c r="GEQ2922" s="28"/>
      <c r="GER2922" s="28"/>
      <c r="GES2922" s="28"/>
      <c r="GET2922" s="28"/>
      <c r="GEU2922" s="28"/>
      <c r="GEV2922" s="28"/>
      <c r="GEW2922" s="28"/>
      <c r="GEX2922" s="28"/>
      <c r="GEY2922" s="28"/>
      <c r="GEZ2922" s="28"/>
      <c r="GFA2922" s="28"/>
      <c r="GFB2922" s="28"/>
      <c r="GFC2922" s="28"/>
      <c r="GFD2922" s="28"/>
      <c r="GFE2922" s="28"/>
      <c r="GFF2922" s="28"/>
      <c r="GFG2922" s="28"/>
      <c r="GFH2922" s="28"/>
      <c r="GFI2922" s="28"/>
      <c r="GFJ2922" s="28"/>
      <c r="GFK2922" s="28"/>
      <c r="GFL2922" s="28"/>
      <c r="GFM2922" s="28"/>
      <c r="GFN2922" s="28"/>
      <c r="GFO2922" s="28"/>
      <c r="GFP2922" s="28"/>
      <c r="GFQ2922" s="28"/>
      <c r="GFR2922" s="28"/>
      <c r="GFS2922" s="28"/>
      <c r="GFT2922" s="28"/>
      <c r="GFU2922" s="28"/>
      <c r="GFV2922" s="28"/>
      <c r="GFW2922" s="28"/>
      <c r="GFX2922" s="28"/>
      <c r="GFY2922" s="28"/>
      <c r="GFZ2922" s="28"/>
      <c r="GGA2922" s="28"/>
      <c r="GGB2922" s="28"/>
      <c r="GGC2922" s="28"/>
      <c r="GGD2922" s="28"/>
      <c r="GGE2922" s="28"/>
      <c r="GGF2922" s="28"/>
      <c r="GGG2922" s="28"/>
      <c r="GGH2922" s="28"/>
      <c r="GGI2922" s="28"/>
      <c r="GGJ2922" s="28"/>
      <c r="GGK2922" s="28"/>
      <c r="GGL2922" s="28"/>
      <c r="GGM2922" s="28"/>
      <c r="GGN2922" s="28"/>
      <c r="GGO2922" s="28"/>
      <c r="GGP2922" s="28"/>
      <c r="GGQ2922" s="28"/>
      <c r="GGR2922" s="28"/>
      <c r="GGS2922" s="28"/>
      <c r="GGT2922" s="28"/>
      <c r="GGU2922" s="28"/>
      <c r="GGV2922" s="28"/>
      <c r="GGW2922" s="28"/>
      <c r="GGX2922" s="28"/>
      <c r="GGY2922" s="28"/>
      <c r="GGZ2922" s="28"/>
      <c r="GHA2922" s="28"/>
      <c r="GHB2922" s="28"/>
      <c r="GHC2922" s="28"/>
      <c r="GHD2922" s="28"/>
      <c r="GHE2922" s="28"/>
      <c r="GHF2922" s="28"/>
      <c r="GHG2922" s="28"/>
      <c r="GHH2922" s="28"/>
      <c r="GHI2922" s="28"/>
      <c r="GHJ2922" s="28"/>
      <c r="GHK2922" s="28"/>
      <c r="GHL2922" s="28"/>
      <c r="GHM2922" s="28"/>
      <c r="GHN2922" s="28"/>
      <c r="GHO2922" s="28"/>
      <c r="GHP2922" s="28"/>
      <c r="GHQ2922" s="28"/>
      <c r="GHR2922" s="28"/>
      <c r="GHS2922" s="28"/>
      <c r="GHT2922" s="28"/>
      <c r="GHU2922" s="28"/>
      <c r="GHV2922" s="28"/>
      <c r="GHW2922" s="28"/>
      <c r="GHX2922" s="28"/>
      <c r="GHY2922" s="28"/>
      <c r="GHZ2922" s="28"/>
      <c r="GIA2922" s="28"/>
      <c r="GIB2922" s="28"/>
      <c r="GIC2922" s="28"/>
      <c r="GID2922" s="28"/>
      <c r="GIE2922" s="28"/>
      <c r="GIF2922" s="28"/>
      <c r="GIG2922" s="28"/>
      <c r="GIH2922" s="28"/>
      <c r="GII2922" s="28"/>
      <c r="GIJ2922" s="28"/>
      <c r="GIK2922" s="28"/>
      <c r="GIL2922" s="28"/>
      <c r="GIM2922" s="28"/>
      <c r="GIN2922" s="28"/>
      <c r="GIO2922" s="28"/>
      <c r="GIP2922" s="28"/>
      <c r="GIQ2922" s="28"/>
      <c r="GIR2922" s="28"/>
      <c r="GIS2922" s="28"/>
      <c r="GIT2922" s="28"/>
      <c r="GIU2922" s="28"/>
      <c r="GIV2922" s="28"/>
      <c r="GIW2922" s="28"/>
      <c r="GIX2922" s="28"/>
      <c r="GIY2922" s="28"/>
      <c r="GIZ2922" s="28"/>
      <c r="GJA2922" s="28"/>
      <c r="GJB2922" s="28"/>
      <c r="GJC2922" s="28"/>
      <c r="GJD2922" s="28"/>
      <c r="GJE2922" s="28"/>
      <c r="GJF2922" s="28"/>
      <c r="GJG2922" s="28"/>
      <c r="GJH2922" s="28"/>
      <c r="GJI2922" s="28"/>
      <c r="GJJ2922" s="28"/>
      <c r="GJK2922" s="28"/>
      <c r="GJL2922" s="28"/>
      <c r="GJM2922" s="28"/>
      <c r="GJN2922" s="28"/>
      <c r="GJO2922" s="28"/>
      <c r="GJP2922" s="28"/>
      <c r="GJQ2922" s="28"/>
      <c r="GJR2922" s="28"/>
      <c r="GJS2922" s="28"/>
      <c r="GJT2922" s="28"/>
      <c r="GJU2922" s="28"/>
      <c r="GJV2922" s="28"/>
      <c r="GJW2922" s="28"/>
      <c r="GJX2922" s="28"/>
      <c r="GJY2922" s="28"/>
      <c r="GJZ2922" s="28"/>
      <c r="GKA2922" s="28"/>
      <c r="GKB2922" s="28"/>
      <c r="GKC2922" s="28"/>
      <c r="GKD2922" s="28"/>
      <c r="GKE2922" s="28"/>
      <c r="GKF2922" s="28"/>
      <c r="GKG2922" s="28"/>
      <c r="GKH2922" s="28"/>
      <c r="GKI2922" s="28"/>
      <c r="GKJ2922" s="28"/>
      <c r="GKK2922" s="28"/>
      <c r="GKL2922" s="28"/>
      <c r="GKM2922" s="28"/>
      <c r="GKN2922" s="28"/>
      <c r="GKO2922" s="28"/>
      <c r="GKP2922" s="28"/>
      <c r="GKQ2922" s="28"/>
      <c r="GKR2922" s="28"/>
      <c r="GKS2922" s="28"/>
      <c r="GKT2922" s="28"/>
      <c r="GKU2922" s="28"/>
      <c r="GKV2922" s="28"/>
      <c r="GKW2922" s="28"/>
      <c r="GKX2922" s="28"/>
      <c r="GKY2922" s="28"/>
      <c r="GKZ2922" s="28"/>
      <c r="GLA2922" s="28"/>
      <c r="GLB2922" s="28"/>
      <c r="GLC2922" s="28"/>
      <c r="GLD2922" s="28"/>
      <c r="GLE2922" s="28"/>
      <c r="GLF2922" s="28"/>
      <c r="GLG2922" s="28"/>
      <c r="GLH2922" s="28"/>
      <c r="GLI2922" s="28"/>
      <c r="GLJ2922" s="28"/>
      <c r="GLK2922" s="28"/>
      <c r="GLL2922" s="28"/>
      <c r="GLM2922" s="28"/>
      <c r="GLN2922" s="28"/>
      <c r="GLO2922" s="28"/>
      <c r="GLP2922" s="28"/>
      <c r="GLQ2922" s="28"/>
      <c r="GLR2922" s="28"/>
      <c r="GLS2922" s="28"/>
      <c r="GLT2922" s="28"/>
      <c r="GLU2922" s="28"/>
      <c r="GLV2922" s="28"/>
      <c r="GLW2922" s="28"/>
      <c r="GLX2922" s="28"/>
      <c r="GLY2922" s="28"/>
      <c r="GLZ2922" s="28"/>
      <c r="GMA2922" s="28"/>
      <c r="GMB2922" s="28"/>
      <c r="GMC2922" s="28"/>
      <c r="GMD2922" s="28"/>
      <c r="GME2922" s="28"/>
      <c r="GMF2922" s="28"/>
      <c r="GMG2922" s="28"/>
      <c r="GMH2922" s="28"/>
      <c r="GMI2922" s="28"/>
      <c r="GMJ2922" s="28"/>
      <c r="GMK2922" s="28"/>
      <c r="GML2922" s="28"/>
      <c r="GMM2922" s="28"/>
      <c r="GMN2922" s="28"/>
      <c r="GMO2922" s="28"/>
      <c r="GMP2922" s="28"/>
      <c r="GMQ2922" s="28"/>
      <c r="GMR2922" s="28"/>
      <c r="GMS2922" s="28"/>
      <c r="GMT2922" s="28"/>
      <c r="GMU2922" s="28"/>
      <c r="GMV2922" s="28"/>
      <c r="GMW2922" s="28"/>
      <c r="GMX2922" s="28"/>
      <c r="GMY2922" s="28"/>
      <c r="GMZ2922" s="28"/>
      <c r="GNA2922" s="28"/>
      <c r="GNB2922" s="28"/>
      <c r="GNC2922" s="28"/>
      <c r="GND2922" s="28"/>
      <c r="GNE2922" s="28"/>
      <c r="GNF2922" s="28"/>
      <c r="GNG2922" s="28"/>
      <c r="GNH2922" s="28"/>
      <c r="GNI2922" s="28"/>
      <c r="GNJ2922" s="28"/>
      <c r="GNK2922" s="28"/>
      <c r="GNL2922" s="28"/>
      <c r="GNM2922" s="28"/>
      <c r="GNN2922" s="28"/>
      <c r="GNO2922" s="28"/>
      <c r="GNP2922" s="28"/>
      <c r="GNQ2922" s="28"/>
      <c r="GNR2922" s="28"/>
      <c r="GNS2922" s="28"/>
      <c r="GNT2922" s="28"/>
      <c r="GNU2922" s="28"/>
      <c r="GNV2922" s="28"/>
      <c r="GNW2922" s="28"/>
      <c r="GNX2922" s="28"/>
      <c r="GNY2922" s="28"/>
      <c r="GNZ2922" s="28"/>
      <c r="GOA2922" s="28"/>
      <c r="GOB2922" s="28"/>
      <c r="GOC2922" s="28"/>
      <c r="GOD2922" s="28"/>
      <c r="GOE2922" s="28"/>
      <c r="GOF2922" s="28"/>
      <c r="GOG2922" s="28"/>
      <c r="GOH2922" s="28"/>
      <c r="GOI2922" s="28"/>
      <c r="GOJ2922" s="28"/>
      <c r="GOK2922" s="28"/>
      <c r="GOL2922" s="28"/>
      <c r="GOM2922" s="28"/>
      <c r="GON2922" s="28"/>
      <c r="GOO2922" s="28"/>
      <c r="GOP2922" s="28"/>
      <c r="GOQ2922" s="28"/>
      <c r="GOR2922" s="28"/>
      <c r="GOS2922" s="28"/>
      <c r="GOT2922" s="28"/>
      <c r="GOU2922" s="28"/>
      <c r="GOV2922" s="28"/>
      <c r="GOW2922" s="28"/>
      <c r="GOX2922" s="28"/>
      <c r="GOY2922" s="28"/>
      <c r="GOZ2922" s="28"/>
      <c r="GPA2922" s="28"/>
      <c r="GPB2922" s="28"/>
      <c r="GPC2922" s="28"/>
      <c r="GPD2922" s="28"/>
      <c r="GPE2922" s="28"/>
      <c r="GPF2922" s="28"/>
      <c r="GPG2922" s="28"/>
      <c r="GPH2922" s="28"/>
      <c r="GPI2922" s="28"/>
      <c r="GPJ2922" s="28"/>
      <c r="GPK2922" s="28"/>
      <c r="GPL2922" s="28"/>
      <c r="GPM2922" s="28"/>
      <c r="GPN2922" s="28"/>
      <c r="GPO2922" s="28"/>
      <c r="GPP2922" s="28"/>
      <c r="GPQ2922" s="28"/>
      <c r="GPR2922" s="28"/>
      <c r="GPS2922" s="28"/>
      <c r="GPT2922" s="28"/>
      <c r="GPU2922" s="28"/>
      <c r="GPV2922" s="28"/>
      <c r="GPW2922" s="28"/>
      <c r="GPX2922" s="28"/>
      <c r="GPY2922" s="28"/>
      <c r="GPZ2922" s="28"/>
      <c r="GQA2922" s="28"/>
      <c r="GQB2922" s="28"/>
      <c r="GQC2922" s="28"/>
      <c r="GQD2922" s="28"/>
      <c r="GQE2922" s="28"/>
      <c r="GQF2922" s="28"/>
      <c r="GQG2922" s="28"/>
      <c r="GQH2922" s="28"/>
      <c r="GQI2922" s="28"/>
      <c r="GQJ2922" s="28"/>
      <c r="GQK2922" s="28"/>
      <c r="GQL2922" s="28"/>
      <c r="GQM2922" s="28"/>
      <c r="GQN2922" s="28"/>
      <c r="GQO2922" s="28"/>
      <c r="GQP2922" s="28"/>
      <c r="GQQ2922" s="28"/>
      <c r="GQR2922" s="28"/>
      <c r="GQS2922" s="28"/>
      <c r="GQT2922" s="28"/>
      <c r="GQU2922" s="28"/>
      <c r="GQV2922" s="28"/>
      <c r="GQW2922" s="28"/>
      <c r="GQX2922" s="28"/>
      <c r="GQY2922" s="28"/>
      <c r="GQZ2922" s="28"/>
      <c r="GRA2922" s="28"/>
      <c r="GRB2922" s="28"/>
      <c r="GRC2922" s="28"/>
      <c r="GRD2922" s="28"/>
      <c r="GRE2922" s="28"/>
      <c r="GRF2922" s="28"/>
      <c r="GRG2922" s="28"/>
      <c r="GRH2922" s="28"/>
      <c r="GRI2922" s="28"/>
      <c r="GRJ2922" s="28"/>
      <c r="GRK2922" s="28"/>
      <c r="GRL2922" s="28"/>
      <c r="GRM2922" s="28"/>
      <c r="GRN2922" s="28"/>
      <c r="GRO2922" s="28"/>
      <c r="GRP2922" s="28"/>
      <c r="GRQ2922" s="28"/>
      <c r="GRR2922" s="28"/>
      <c r="GRS2922" s="28"/>
      <c r="GRT2922" s="28"/>
      <c r="GRU2922" s="28"/>
      <c r="GRV2922" s="28"/>
      <c r="GRW2922" s="28"/>
      <c r="GRX2922" s="28"/>
      <c r="GRY2922" s="28"/>
      <c r="GRZ2922" s="28"/>
      <c r="GSA2922" s="28"/>
      <c r="GSB2922" s="28"/>
      <c r="GSC2922" s="28"/>
      <c r="GSD2922" s="28"/>
      <c r="GSE2922" s="28"/>
      <c r="GSF2922" s="28"/>
      <c r="GSG2922" s="28"/>
      <c r="GSH2922" s="28"/>
      <c r="GSI2922" s="28"/>
      <c r="GSJ2922" s="28"/>
      <c r="GSK2922" s="28"/>
      <c r="GSL2922" s="28"/>
      <c r="GSM2922" s="28"/>
      <c r="GSN2922" s="28"/>
      <c r="GSO2922" s="28"/>
      <c r="GSP2922" s="28"/>
      <c r="GSQ2922" s="28"/>
      <c r="GSR2922" s="28"/>
      <c r="GSS2922" s="28"/>
      <c r="GST2922" s="28"/>
      <c r="GSU2922" s="28"/>
      <c r="GSV2922" s="28"/>
      <c r="GSW2922" s="28"/>
      <c r="GSX2922" s="28"/>
      <c r="GSY2922" s="28"/>
      <c r="GSZ2922" s="28"/>
      <c r="GTA2922" s="28"/>
      <c r="GTB2922" s="28"/>
      <c r="GTC2922" s="28"/>
      <c r="GTD2922" s="28"/>
      <c r="GTE2922" s="28"/>
      <c r="GTF2922" s="28"/>
      <c r="GTG2922" s="28"/>
      <c r="GTH2922" s="28"/>
      <c r="GTI2922" s="28"/>
      <c r="GTJ2922" s="28"/>
      <c r="GTK2922" s="28"/>
      <c r="GTL2922" s="28"/>
      <c r="GTM2922" s="28"/>
      <c r="GTN2922" s="28"/>
      <c r="GTO2922" s="28"/>
      <c r="GTP2922" s="28"/>
      <c r="GTQ2922" s="28"/>
      <c r="GTR2922" s="28"/>
      <c r="GTS2922" s="28"/>
      <c r="GTT2922" s="28"/>
      <c r="GTU2922" s="28"/>
      <c r="GTV2922" s="28"/>
      <c r="GTW2922" s="28"/>
      <c r="GTX2922" s="28"/>
      <c r="GTY2922" s="28"/>
      <c r="GTZ2922" s="28"/>
      <c r="GUA2922" s="28"/>
      <c r="GUB2922" s="28"/>
      <c r="GUC2922" s="28"/>
      <c r="GUD2922" s="28"/>
      <c r="GUE2922" s="28"/>
      <c r="GUF2922" s="28"/>
      <c r="GUG2922" s="28"/>
      <c r="GUH2922" s="28"/>
      <c r="GUI2922" s="28"/>
      <c r="GUJ2922" s="28"/>
      <c r="GUK2922" s="28"/>
      <c r="GUL2922" s="28"/>
      <c r="GUM2922" s="28"/>
      <c r="GUN2922" s="28"/>
      <c r="GUO2922" s="28"/>
      <c r="GUP2922" s="28"/>
      <c r="GUQ2922" s="28"/>
      <c r="GUR2922" s="28"/>
      <c r="GUS2922" s="28"/>
      <c r="GUT2922" s="28"/>
      <c r="GUU2922" s="28"/>
      <c r="GUV2922" s="28"/>
      <c r="GUW2922" s="28"/>
      <c r="GUX2922" s="28"/>
      <c r="GUY2922" s="28"/>
      <c r="GUZ2922" s="28"/>
      <c r="GVA2922" s="28"/>
      <c r="GVB2922" s="28"/>
      <c r="GVC2922" s="28"/>
      <c r="GVD2922" s="28"/>
      <c r="GVE2922" s="28"/>
      <c r="GVF2922" s="28"/>
      <c r="GVG2922" s="28"/>
      <c r="GVH2922" s="28"/>
      <c r="GVI2922" s="28"/>
      <c r="GVJ2922" s="28"/>
      <c r="GVK2922" s="28"/>
      <c r="GVL2922" s="28"/>
      <c r="GVM2922" s="28"/>
      <c r="GVN2922" s="28"/>
      <c r="GVO2922" s="28"/>
      <c r="GVP2922" s="28"/>
      <c r="GVQ2922" s="28"/>
      <c r="GVR2922" s="28"/>
      <c r="GVS2922" s="28"/>
      <c r="GVT2922" s="28"/>
      <c r="GVU2922" s="28"/>
      <c r="GVV2922" s="28"/>
      <c r="GVW2922" s="28"/>
      <c r="GVX2922" s="28"/>
      <c r="GVY2922" s="28"/>
      <c r="GVZ2922" s="28"/>
      <c r="GWA2922" s="28"/>
      <c r="GWB2922" s="28"/>
      <c r="GWC2922" s="28"/>
      <c r="GWD2922" s="28"/>
      <c r="GWE2922" s="28"/>
      <c r="GWF2922" s="28"/>
      <c r="GWG2922" s="28"/>
      <c r="GWH2922" s="28"/>
      <c r="GWI2922" s="28"/>
      <c r="GWJ2922" s="28"/>
      <c r="GWK2922" s="28"/>
      <c r="GWL2922" s="28"/>
      <c r="GWM2922" s="28"/>
      <c r="GWN2922" s="28"/>
      <c r="GWO2922" s="28"/>
      <c r="GWP2922" s="28"/>
      <c r="GWQ2922" s="28"/>
      <c r="GWR2922" s="28"/>
      <c r="GWS2922" s="28"/>
      <c r="GWT2922" s="28"/>
      <c r="GWU2922" s="28"/>
      <c r="GWV2922" s="28"/>
      <c r="GWW2922" s="28"/>
      <c r="GWX2922" s="28"/>
      <c r="GWY2922" s="28"/>
      <c r="GWZ2922" s="28"/>
      <c r="GXA2922" s="28"/>
      <c r="GXB2922" s="28"/>
      <c r="GXC2922" s="28"/>
      <c r="GXD2922" s="28"/>
      <c r="GXE2922" s="28"/>
      <c r="GXF2922" s="28"/>
      <c r="GXG2922" s="28"/>
      <c r="GXH2922" s="28"/>
      <c r="GXI2922" s="28"/>
      <c r="GXJ2922" s="28"/>
      <c r="GXK2922" s="28"/>
      <c r="GXL2922" s="28"/>
      <c r="GXM2922" s="28"/>
      <c r="GXN2922" s="28"/>
      <c r="GXO2922" s="28"/>
      <c r="GXP2922" s="28"/>
      <c r="GXQ2922" s="28"/>
      <c r="GXR2922" s="28"/>
      <c r="GXS2922" s="28"/>
      <c r="GXT2922" s="28"/>
      <c r="GXU2922" s="28"/>
      <c r="GXV2922" s="28"/>
      <c r="GXW2922" s="28"/>
      <c r="GXX2922" s="28"/>
      <c r="GXY2922" s="28"/>
      <c r="GXZ2922" s="28"/>
      <c r="GYA2922" s="28"/>
      <c r="GYB2922" s="28"/>
      <c r="GYC2922" s="28"/>
      <c r="GYD2922" s="28"/>
      <c r="GYE2922" s="28"/>
      <c r="GYF2922" s="28"/>
      <c r="GYG2922" s="28"/>
      <c r="GYH2922" s="28"/>
      <c r="GYI2922" s="28"/>
      <c r="GYJ2922" s="28"/>
      <c r="GYK2922" s="28"/>
      <c r="GYL2922" s="28"/>
      <c r="GYM2922" s="28"/>
      <c r="GYN2922" s="28"/>
      <c r="GYO2922" s="28"/>
      <c r="GYP2922" s="28"/>
      <c r="GYQ2922" s="28"/>
      <c r="GYR2922" s="28"/>
      <c r="GYS2922" s="28"/>
      <c r="GYT2922" s="28"/>
      <c r="GYU2922" s="28"/>
      <c r="GYV2922" s="28"/>
      <c r="GYW2922" s="28"/>
      <c r="GYX2922" s="28"/>
      <c r="GYY2922" s="28"/>
      <c r="GYZ2922" s="28"/>
      <c r="GZA2922" s="28"/>
      <c r="GZB2922" s="28"/>
      <c r="GZC2922" s="28"/>
      <c r="GZD2922" s="28"/>
      <c r="GZE2922" s="28"/>
      <c r="GZF2922" s="28"/>
      <c r="GZG2922" s="28"/>
      <c r="GZH2922" s="28"/>
      <c r="GZI2922" s="28"/>
      <c r="GZJ2922" s="28"/>
      <c r="GZK2922" s="28"/>
      <c r="GZL2922" s="28"/>
      <c r="GZM2922" s="28"/>
      <c r="GZN2922" s="28"/>
      <c r="GZO2922" s="28"/>
      <c r="GZP2922" s="28"/>
      <c r="GZQ2922" s="28"/>
      <c r="GZR2922" s="28"/>
      <c r="GZS2922" s="28"/>
      <c r="GZT2922" s="28"/>
      <c r="GZU2922" s="28"/>
      <c r="GZV2922" s="28"/>
      <c r="GZW2922" s="28"/>
      <c r="GZX2922" s="28"/>
      <c r="GZY2922" s="28"/>
      <c r="GZZ2922" s="28"/>
      <c r="HAA2922" s="28"/>
      <c r="HAB2922" s="28"/>
      <c r="HAC2922" s="28"/>
      <c r="HAD2922" s="28"/>
      <c r="HAE2922" s="28"/>
      <c r="HAF2922" s="28"/>
      <c r="HAG2922" s="28"/>
      <c r="HAH2922" s="28"/>
      <c r="HAI2922" s="28"/>
      <c r="HAJ2922" s="28"/>
      <c r="HAK2922" s="28"/>
      <c r="HAL2922" s="28"/>
      <c r="HAM2922" s="28"/>
      <c r="HAN2922" s="28"/>
      <c r="HAO2922" s="28"/>
      <c r="HAP2922" s="28"/>
      <c r="HAQ2922" s="28"/>
      <c r="HAR2922" s="28"/>
      <c r="HAS2922" s="28"/>
      <c r="HAT2922" s="28"/>
      <c r="HAU2922" s="28"/>
      <c r="HAV2922" s="28"/>
      <c r="HAW2922" s="28"/>
      <c r="HAX2922" s="28"/>
      <c r="HAY2922" s="28"/>
      <c r="HAZ2922" s="28"/>
      <c r="HBA2922" s="28"/>
      <c r="HBB2922" s="28"/>
      <c r="HBC2922" s="28"/>
      <c r="HBD2922" s="28"/>
      <c r="HBE2922" s="28"/>
      <c r="HBF2922" s="28"/>
      <c r="HBG2922" s="28"/>
      <c r="HBH2922" s="28"/>
      <c r="HBI2922" s="28"/>
      <c r="HBJ2922" s="28"/>
      <c r="HBK2922" s="28"/>
      <c r="HBL2922" s="28"/>
      <c r="HBM2922" s="28"/>
      <c r="HBN2922" s="28"/>
      <c r="HBO2922" s="28"/>
      <c r="HBP2922" s="28"/>
      <c r="HBQ2922" s="28"/>
      <c r="HBR2922" s="28"/>
      <c r="HBS2922" s="28"/>
      <c r="HBT2922" s="28"/>
      <c r="HBU2922" s="28"/>
      <c r="HBV2922" s="28"/>
      <c r="HBW2922" s="28"/>
      <c r="HBX2922" s="28"/>
      <c r="HBY2922" s="28"/>
      <c r="HBZ2922" s="28"/>
      <c r="HCA2922" s="28"/>
      <c r="HCB2922" s="28"/>
      <c r="HCC2922" s="28"/>
      <c r="HCD2922" s="28"/>
      <c r="HCE2922" s="28"/>
      <c r="HCF2922" s="28"/>
      <c r="HCG2922" s="28"/>
      <c r="HCH2922" s="28"/>
      <c r="HCI2922" s="28"/>
      <c r="HCJ2922" s="28"/>
      <c r="HCK2922" s="28"/>
      <c r="HCL2922" s="28"/>
      <c r="HCM2922" s="28"/>
      <c r="HCN2922" s="28"/>
      <c r="HCO2922" s="28"/>
      <c r="HCP2922" s="28"/>
      <c r="HCQ2922" s="28"/>
      <c r="HCR2922" s="28"/>
      <c r="HCS2922" s="28"/>
      <c r="HCT2922" s="28"/>
      <c r="HCU2922" s="28"/>
      <c r="HCV2922" s="28"/>
      <c r="HCW2922" s="28"/>
      <c r="HCX2922" s="28"/>
      <c r="HCY2922" s="28"/>
      <c r="HCZ2922" s="28"/>
      <c r="HDA2922" s="28"/>
      <c r="HDB2922" s="28"/>
      <c r="HDC2922" s="28"/>
      <c r="HDD2922" s="28"/>
      <c r="HDE2922" s="28"/>
      <c r="HDF2922" s="28"/>
      <c r="HDG2922" s="28"/>
      <c r="HDH2922" s="28"/>
      <c r="HDI2922" s="28"/>
      <c r="HDJ2922" s="28"/>
      <c r="HDK2922" s="28"/>
      <c r="HDL2922" s="28"/>
      <c r="HDM2922" s="28"/>
      <c r="HDN2922" s="28"/>
      <c r="HDO2922" s="28"/>
      <c r="HDP2922" s="28"/>
      <c r="HDQ2922" s="28"/>
      <c r="HDR2922" s="28"/>
      <c r="HDS2922" s="28"/>
      <c r="HDT2922" s="28"/>
      <c r="HDU2922" s="28"/>
      <c r="HDV2922" s="28"/>
      <c r="HDW2922" s="28"/>
      <c r="HDX2922" s="28"/>
      <c r="HDY2922" s="28"/>
      <c r="HDZ2922" s="28"/>
      <c r="HEA2922" s="28"/>
      <c r="HEB2922" s="28"/>
      <c r="HEC2922" s="28"/>
      <c r="HED2922" s="28"/>
      <c r="HEE2922" s="28"/>
      <c r="HEF2922" s="28"/>
      <c r="HEG2922" s="28"/>
      <c r="HEH2922" s="28"/>
      <c r="HEI2922" s="28"/>
      <c r="HEJ2922" s="28"/>
      <c r="HEK2922" s="28"/>
      <c r="HEL2922" s="28"/>
      <c r="HEM2922" s="28"/>
      <c r="HEN2922" s="28"/>
      <c r="HEO2922" s="28"/>
      <c r="HEP2922" s="28"/>
      <c r="HEQ2922" s="28"/>
      <c r="HER2922" s="28"/>
      <c r="HES2922" s="28"/>
      <c r="HET2922" s="28"/>
      <c r="HEU2922" s="28"/>
      <c r="HEV2922" s="28"/>
      <c r="HEW2922" s="28"/>
      <c r="HEX2922" s="28"/>
      <c r="HEY2922" s="28"/>
      <c r="HEZ2922" s="28"/>
      <c r="HFA2922" s="28"/>
      <c r="HFB2922" s="28"/>
      <c r="HFC2922" s="28"/>
      <c r="HFD2922" s="28"/>
      <c r="HFE2922" s="28"/>
      <c r="HFF2922" s="28"/>
      <c r="HFG2922" s="28"/>
      <c r="HFH2922" s="28"/>
      <c r="HFI2922" s="28"/>
      <c r="HFJ2922" s="28"/>
      <c r="HFK2922" s="28"/>
      <c r="HFL2922" s="28"/>
      <c r="HFM2922" s="28"/>
      <c r="HFN2922" s="28"/>
      <c r="HFO2922" s="28"/>
      <c r="HFP2922" s="28"/>
      <c r="HFQ2922" s="28"/>
      <c r="HFR2922" s="28"/>
      <c r="HFS2922" s="28"/>
      <c r="HFT2922" s="28"/>
      <c r="HFU2922" s="28"/>
      <c r="HFV2922" s="28"/>
      <c r="HFW2922" s="28"/>
      <c r="HFX2922" s="28"/>
      <c r="HFY2922" s="28"/>
      <c r="HFZ2922" s="28"/>
      <c r="HGA2922" s="28"/>
      <c r="HGB2922" s="28"/>
      <c r="HGC2922" s="28"/>
      <c r="HGD2922" s="28"/>
      <c r="HGE2922" s="28"/>
      <c r="HGF2922" s="28"/>
      <c r="HGG2922" s="28"/>
      <c r="HGH2922" s="28"/>
      <c r="HGI2922" s="28"/>
      <c r="HGJ2922" s="28"/>
      <c r="HGK2922" s="28"/>
      <c r="HGL2922" s="28"/>
      <c r="HGM2922" s="28"/>
      <c r="HGN2922" s="28"/>
      <c r="HGO2922" s="28"/>
      <c r="HGP2922" s="28"/>
      <c r="HGQ2922" s="28"/>
      <c r="HGR2922" s="28"/>
      <c r="HGS2922" s="28"/>
      <c r="HGT2922" s="28"/>
      <c r="HGU2922" s="28"/>
      <c r="HGV2922" s="28"/>
      <c r="HGW2922" s="28"/>
      <c r="HGX2922" s="28"/>
      <c r="HGY2922" s="28"/>
      <c r="HGZ2922" s="28"/>
      <c r="HHA2922" s="28"/>
      <c r="HHB2922" s="28"/>
      <c r="HHC2922" s="28"/>
      <c r="HHD2922" s="28"/>
      <c r="HHE2922" s="28"/>
      <c r="HHF2922" s="28"/>
      <c r="HHG2922" s="28"/>
      <c r="HHH2922" s="28"/>
      <c r="HHI2922" s="28"/>
      <c r="HHJ2922" s="28"/>
      <c r="HHK2922" s="28"/>
      <c r="HHL2922" s="28"/>
      <c r="HHM2922" s="28"/>
      <c r="HHN2922" s="28"/>
      <c r="HHO2922" s="28"/>
      <c r="HHP2922" s="28"/>
      <c r="HHQ2922" s="28"/>
      <c r="HHR2922" s="28"/>
      <c r="HHS2922" s="28"/>
      <c r="HHT2922" s="28"/>
      <c r="HHU2922" s="28"/>
      <c r="HHV2922" s="28"/>
      <c r="HHW2922" s="28"/>
      <c r="HHX2922" s="28"/>
      <c r="HHY2922" s="28"/>
      <c r="HHZ2922" s="28"/>
      <c r="HIA2922" s="28"/>
      <c r="HIB2922" s="28"/>
      <c r="HIC2922" s="28"/>
      <c r="HID2922" s="28"/>
      <c r="HIE2922" s="28"/>
      <c r="HIF2922" s="28"/>
      <c r="HIG2922" s="28"/>
      <c r="HIH2922" s="28"/>
      <c r="HII2922" s="28"/>
      <c r="HIJ2922" s="28"/>
      <c r="HIK2922" s="28"/>
      <c r="HIL2922" s="28"/>
      <c r="HIM2922" s="28"/>
      <c r="HIN2922" s="28"/>
      <c r="HIO2922" s="28"/>
      <c r="HIP2922" s="28"/>
      <c r="HIQ2922" s="28"/>
      <c r="HIR2922" s="28"/>
      <c r="HIS2922" s="28"/>
      <c r="HIT2922" s="28"/>
      <c r="HIU2922" s="28"/>
      <c r="HIV2922" s="28"/>
      <c r="HIW2922" s="28"/>
      <c r="HIX2922" s="28"/>
      <c r="HIY2922" s="28"/>
      <c r="HIZ2922" s="28"/>
      <c r="HJA2922" s="28"/>
      <c r="HJB2922" s="28"/>
      <c r="HJC2922" s="28"/>
      <c r="HJD2922" s="28"/>
      <c r="HJE2922" s="28"/>
      <c r="HJF2922" s="28"/>
      <c r="HJG2922" s="28"/>
      <c r="HJH2922" s="28"/>
      <c r="HJI2922" s="28"/>
      <c r="HJJ2922" s="28"/>
      <c r="HJK2922" s="28"/>
      <c r="HJL2922" s="28"/>
      <c r="HJM2922" s="28"/>
      <c r="HJN2922" s="28"/>
      <c r="HJO2922" s="28"/>
      <c r="HJP2922" s="28"/>
      <c r="HJQ2922" s="28"/>
      <c r="HJR2922" s="28"/>
      <c r="HJS2922" s="28"/>
      <c r="HJT2922" s="28"/>
      <c r="HJU2922" s="28"/>
      <c r="HJV2922" s="28"/>
      <c r="HJW2922" s="28"/>
      <c r="HJX2922" s="28"/>
      <c r="HJY2922" s="28"/>
      <c r="HJZ2922" s="28"/>
      <c r="HKA2922" s="28"/>
      <c r="HKB2922" s="28"/>
      <c r="HKC2922" s="28"/>
      <c r="HKD2922" s="28"/>
      <c r="HKE2922" s="28"/>
      <c r="HKF2922" s="28"/>
      <c r="HKG2922" s="28"/>
      <c r="HKH2922" s="28"/>
      <c r="HKI2922" s="28"/>
      <c r="HKJ2922" s="28"/>
      <c r="HKK2922" s="28"/>
      <c r="HKL2922" s="28"/>
      <c r="HKM2922" s="28"/>
      <c r="HKN2922" s="28"/>
      <c r="HKO2922" s="28"/>
      <c r="HKP2922" s="28"/>
      <c r="HKQ2922" s="28"/>
      <c r="HKR2922" s="28"/>
      <c r="HKS2922" s="28"/>
      <c r="HKT2922" s="28"/>
      <c r="HKU2922" s="28"/>
      <c r="HKV2922" s="28"/>
      <c r="HKW2922" s="28"/>
      <c r="HKX2922" s="28"/>
      <c r="HKY2922" s="28"/>
      <c r="HKZ2922" s="28"/>
      <c r="HLA2922" s="28"/>
      <c r="HLB2922" s="28"/>
      <c r="HLC2922" s="28"/>
      <c r="HLD2922" s="28"/>
      <c r="HLE2922" s="28"/>
      <c r="HLF2922" s="28"/>
      <c r="HLG2922" s="28"/>
      <c r="HLH2922" s="28"/>
      <c r="HLI2922" s="28"/>
      <c r="HLJ2922" s="28"/>
      <c r="HLK2922" s="28"/>
      <c r="HLL2922" s="28"/>
      <c r="HLM2922" s="28"/>
      <c r="HLN2922" s="28"/>
      <c r="HLO2922" s="28"/>
      <c r="HLP2922" s="28"/>
      <c r="HLQ2922" s="28"/>
      <c r="HLR2922" s="28"/>
      <c r="HLS2922" s="28"/>
      <c r="HLT2922" s="28"/>
      <c r="HLU2922" s="28"/>
      <c r="HLV2922" s="28"/>
      <c r="HLW2922" s="28"/>
      <c r="HLX2922" s="28"/>
      <c r="HLY2922" s="28"/>
      <c r="HLZ2922" s="28"/>
      <c r="HMA2922" s="28"/>
      <c r="HMB2922" s="28"/>
      <c r="HMC2922" s="28"/>
      <c r="HMD2922" s="28"/>
      <c r="HME2922" s="28"/>
      <c r="HMF2922" s="28"/>
      <c r="HMG2922" s="28"/>
      <c r="HMH2922" s="28"/>
      <c r="HMI2922" s="28"/>
      <c r="HMJ2922" s="28"/>
      <c r="HMK2922" s="28"/>
      <c r="HML2922" s="28"/>
      <c r="HMM2922" s="28"/>
      <c r="HMN2922" s="28"/>
      <c r="HMO2922" s="28"/>
      <c r="HMP2922" s="28"/>
      <c r="HMQ2922" s="28"/>
      <c r="HMR2922" s="28"/>
      <c r="HMS2922" s="28"/>
      <c r="HMT2922" s="28"/>
      <c r="HMU2922" s="28"/>
      <c r="HMV2922" s="28"/>
      <c r="HMW2922" s="28"/>
      <c r="HMX2922" s="28"/>
      <c r="HMY2922" s="28"/>
      <c r="HMZ2922" s="28"/>
      <c r="HNA2922" s="28"/>
      <c r="HNB2922" s="28"/>
      <c r="HNC2922" s="28"/>
      <c r="HND2922" s="28"/>
      <c r="HNE2922" s="28"/>
      <c r="HNF2922" s="28"/>
      <c r="HNG2922" s="28"/>
      <c r="HNH2922" s="28"/>
      <c r="HNI2922" s="28"/>
      <c r="HNJ2922" s="28"/>
      <c r="HNK2922" s="28"/>
      <c r="HNL2922" s="28"/>
      <c r="HNM2922" s="28"/>
      <c r="HNN2922" s="28"/>
      <c r="HNO2922" s="28"/>
      <c r="HNP2922" s="28"/>
      <c r="HNQ2922" s="28"/>
      <c r="HNR2922" s="28"/>
      <c r="HNS2922" s="28"/>
      <c r="HNT2922" s="28"/>
      <c r="HNU2922" s="28"/>
      <c r="HNV2922" s="28"/>
      <c r="HNW2922" s="28"/>
      <c r="HNX2922" s="28"/>
      <c r="HNY2922" s="28"/>
      <c r="HNZ2922" s="28"/>
      <c r="HOA2922" s="28"/>
      <c r="HOB2922" s="28"/>
      <c r="HOC2922" s="28"/>
      <c r="HOD2922" s="28"/>
      <c r="HOE2922" s="28"/>
      <c r="HOF2922" s="28"/>
      <c r="HOG2922" s="28"/>
      <c r="HOH2922" s="28"/>
      <c r="HOI2922" s="28"/>
      <c r="HOJ2922" s="28"/>
      <c r="HOK2922" s="28"/>
      <c r="HOL2922" s="28"/>
      <c r="HOM2922" s="28"/>
      <c r="HON2922" s="28"/>
      <c r="HOO2922" s="28"/>
      <c r="HOP2922" s="28"/>
      <c r="HOQ2922" s="28"/>
      <c r="HOR2922" s="28"/>
      <c r="HOS2922" s="28"/>
      <c r="HOT2922" s="28"/>
      <c r="HOU2922" s="28"/>
      <c r="HOV2922" s="28"/>
      <c r="HOW2922" s="28"/>
      <c r="HOX2922" s="28"/>
      <c r="HOY2922" s="28"/>
      <c r="HOZ2922" s="28"/>
      <c r="HPA2922" s="28"/>
      <c r="HPB2922" s="28"/>
      <c r="HPC2922" s="28"/>
      <c r="HPD2922" s="28"/>
      <c r="HPE2922" s="28"/>
      <c r="HPF2922" s="28"/>
      <c r="HPG2922" s="28"/>
      <c r="HPH2922" s="28"/>
      <c r="HPI2922" s="28"/>
      <c r="HPJ2922" s="28"/>
      <c r="HPK2922" s="28"/>
      <c r="HPL2922" s="28"/>
      <c r="HPM2922" s="28"/>
      <c r="HPN2922" s="28"/>
      <c r="HPO2922" s="28"/>
      <c r="HPP2922" s="28"/>
      <c r="HPQ2922" s="28"/>
      <c r="HPR2922" s="28"/>
      <c r="HPS2922" s="28"/>
      <c r="HPT2922" s="28"/>
      <c r="HPU2922" s="28"/>
      <c r="HPV2922" s="28"/>
      <c r="HPW2922" s="28"/>
      <c r="HPX2922" s="28"/>
      <c r="HPY2922" s="28"/>
      <c r="HPZ2922" s="28"/>
      <c r="HQA2922" s="28"/>
      <c r="HQB2922" s="28"/>
      <c r="HQC2922" s="28"/>
      <c r="HQD2922" s="28"/>
      <c r="HQE2922" s="28"/>
      <c r="HQF2922" s="28"/>
      <c r="HQG2922" s="28"/>
      <c r="HQH2922" s="28"/>
      <c r="HQI2922" s="28"/>
      <c r="HQJ2922" s="28"/>
      <c r="HQK2922" s="28"/>
      <c r="HQL2922" s="28"/>
      <c r="HQM2922" s="28"/>
      <c r="HQN2922" s="28"/>
      <c r="HQO2922" s="28"/>
      <c r="HQP2922" s="28"/>
      <c r="HQQ2922" s="28"/>
      <c r="HQR2922" s="28"/>
      <c r="HQS2922" s="28"/>
      <c r="HQT2922" s="28"/>
      <c r="HQU2922" s="28"/>
      <c r="HQV2922" s="28"/>
      <c r="HQW2922" s="28"/>
      <c r="HQX2922" s="28"/>
      <c r="HQY2922" s="28"/>
      <c r="HQZ2922" s="28"/>
      <c r="HRA2922" s="28"/>
      <c r="HRB2922" s="28"/>
      <c r="HRC2922" s="28"/>
      <c r="HRD2922" s="28"/>
      <c r="HRE2922" s="28"/>
      <c r="HRF2922" s="28"/>
      <c r="HRG2922" s="28"/>
      <c r="HRH2922" s="28"/>
      <c r="HRI2922" s="28"/>
      <c r="HRJ2922" s="28"/>
      <c r="HRK2922" s="28"/>
      <c r="HRL2922" s="28"/>
      <c r="HRM2922" s="28"/>
      <c r="HRN2922" s="28"/>
      <c r="HRO2922" s="28"/>
      <c r="HRP2922" s="28"/>
      <c r="HRQ2922" s="28"/>
      <c r="HRR2922" s="28"/>
      <c r="HRS2922" s="28"/>
      <c r="HRT2922" s="28"/>
      <c r="HRU2922" s="28"/>
      <c r="HRV2922" s="28"/>
      <c r="HRW2922" s="28"/>
      <c r="HRX2922" s="28"/>
      <c r="HRY2922" s="28"/>
      <c r="HRZ2922" s="28"/>
      <c r="HSA2922" s="28"/>
      <c r="HSB2922" s="28"/>
      <c r="HSC2922" s="28"/>
      <c r="HSD2922" s="28"/>
      <c r="HSE2922" s="28"/>
      <c r="HSF2922" s="28"/>
      <c r="HSG2922" s="28"/>
      <c r="HSH2922" s="28"/>
      <c r="HSI2922" s="28"/>
      <c r="HSJ2922" s="28"/>
      <c r="HSK2922" s="28"/>
      <c r="HSL2922" s="28"/>
      <c r="HSM2922" s="28"/>
      <c r="HSN2922" s="28"/>
      <c r="HSO2922" s="28"/>
      <c r="HSP2922" s="28"/>
      <c r="HSQ2922" s="28"/>
      <c r="HSR2922" s="28"/>
      <c r="HSS2922" s="28"/>
      <c r="HST2922" s="28"/>
      <c r="HSU2922" s="28"/>
      <c r="HSV2922" s="28"/>
      <c r="HSW2922" s="28"/>
      <c r="HSX2922" s="28"/>
      <c r="HSY2922" s="28"/>
      <c r="HSZ2922" s="28"/>
      <c r="HTA2922" s="28"/>
      <c r="HTB2922" s="28"/>
      <c r="HTC2922" s="28"/>
      <c r="HTD2922" s="28"/>
      <c r="HTE2922" s="28"/>
      <c r="HTF2922" s="28"/>
      <c r="HTG2922" s="28"/>
      <c r="HTH2922" s="28"/>
      <c r="HTI2922" s="28"/>
      <c r="HTJ2922" s="28"/>
      <c r="HTK2922" s="28"/>
      <c r="HTL2922" s="28"/>
      <c r="HTM2922" s="28"/>
      <c r="HTN2922" s="28"/>
      <c r="HTO2922" s="28"/>
      <c r="HTP2922" s="28"/>
      <c r="HTQ2922" s="28"/>
      <c r="HTR2922" s="28"/>
      <c r="HTS2922" s="28"/>
      <c r="HTT2922" s="28"/>
      <c r="HTU2922" s="28"/>
      <c r="HTV2922" s="28"/>
      <c r="HTW2922" s="28"/>
      <c r="HTX2922" s="28"/>
      <c r="HTY2922" s="28"/>
      <c r="HTZ2922" s="28"/>
      <c r="HUA2922" s="28"/>
      <c r="HUB2922" s="28"/>
      <c r="HUC2922" s="28"/>
      <c r="HUD2922" s="28"/>
      <c r="HUE2922" s="28"/>
      <c r="HUF2922" s="28"/>
      <c r="HUG2922" s="28"/>
      <c r="HUH2922" s="28"/>
      <c r="HUI2922" s="28"/>
      <c r="HUJ2922" s="28"/>
      <c r="HUK2922" s="28"/>
      <c r="HUL2922" s="28"/>
      <c r="HUM2922" s="28"/>
      <c r="HUN2922" s="28"/>
      <c r="HUO2922" s="28"/>
      <c r="HUP2922" s="28"/>
      <c r="HUQ2922" s="28"/>
      <c r="HUR2922" s="28"/>
      <c r="HUS2922" s="28"/>
      <c r="HUT2922" s="28"/>
      <c r="HUU2922" s="28"/>
      <c r="HUV2922" s="28"/>
      <c r="HUW2922" s="28"/>
      <c r="HUX2922" s="28"/>
      <c r="HUY2922" s="28"/>
      <c r="HUZ2922" s="28"/>
      <c r="HVA2922" s="28"/>
      <c r="HVB2922" s="28"/>
      <c r="HVC2922" s="28"/>
      <c r="HVD2922" s="28"/>
      <c r="HVE2922" s="28"/>
      <c r="HVF2922" s="28"/>
      <c r="HVG2922" s="28"/>
      <c r="HVH2922" s="28"/>
      <c r="HVI2922" s="28"/>
      <c r="HVJ2922" s="28"/>
      <c r="HVK2922" s="28"/>
      <c r="HVL2922" s="28"/>
      <c r="HVM2922" s="28"/>
      <c r="HVN2922" s="28"/>
      <c r="HVO2922" s="28"/>
      <c r="HVP2922" s="28"/>
      <c r="HVQ2922" s="28"/>
      <c r="HVR2922" s="28"/>
      <c r="HVS2922" s="28"/>
      <c r="HVT2922" s="28"/>
      <c r="HVU2922" s="28"/>
      <c r="HVV2922" s="28"/>
      <c r="HVW2922" s="28"/>
      <c r="HVX2922" s="28"/>
      <c r="HVY2922" s="28"/>
      <c r="HVZ2922" s="28"/>
      <c r="HWA2922" s="28"/>
      <c r="HWB2922" s="28"/>
      <c r="HWC2922" s="28"/>
      <c r="HWD2922" s="28"/>
      <c r="HWE2922" s="28"/>
      <c r="HWF2922" s="28"/>
      <c r="HWG2922" s="28"/>
      <c r="HWH2922" s="28"/>
      <c r="HWI2922" s="28"/>
      <c r="HWJ2922" s="28"/>
      <c r="HWK2922" s="28"/>
      <c r="HWL2922" s="28"/>
      <c r="HWM2922" s="28"/>
      <c r="HWN2922" s="28"/>
      <c r="HWO2922" s="28"/>
      <c r="HWP2922" s="28"/>
      <c r="HWQ2922" s="28"/>
      <c r="HWR2922" s="28"/>
      <c r="HWS2922" s="28"/>
      <c r="HWT2922" s="28"/>
      <c r="HWU2922" s="28"/>
      <c r="HWV2922" s="28"/>
      <c r="HWW2922" s="28"/>
      <c r="HWX2922" s="28"/>
      <c r="HWY2922" s="28"/>
      <c r="HWZ2922" s="28"/>
      <c r="HXA2922" s="28"/>
      <c r="HXB2922" s="28"/>
      <c r="HXC2922" s="28"/>
      <c r="HXD2922" s="28"/>
      <c r="HXE2922" s="28"/>
      <c r="HXF2922" s="28"/>
      <c r="HXG2922" s="28"/>
      <c r="HXH2922" s="28"/>
      <c r="HXI2922" s="28"/>
      <c r="HXJ2922" s="28"/>
      <c r="HXK2922" s="28"/>
      <c r="HXL2922" s="28"/>
      <c r="HXM2922" s="28"/>
      <c r="HXN2922" s="28"/>
      <c r="HXO2922" s="28"/>
      <c r="HXP2922" s="28"/>
      <c r="HXQ2922" s="28"/>
      <c r="HXR2922" s="28"/>
      <c r="HXS2922" s="28"/>
      <c r="HXT2922" s="28"/>
      <c r="HXU2922" s="28"/>
      <c r="HXV2922" s="28"/>
      <c r="HXW2922" s="28"/>
      <c r="HXX2922" s="28"/>
      <c r="HXY2922" s="28"/>
      <c r="HXZ2922" s="28"/>
      <c r="HYA2922" s="28"/>
      <c r="HYB2922" s="28"/>
      <c r="HYC2922" s="28"/>
      <c r="HYD2922" s="28"/>
      <c r="HYE2922" s="28"/>
      <c r="HYF2922" s="28"/>
      <c r="HYG2922" s="28"/>
      <c r="HYH2922" s="28"/>
      <c r="HYI2922" s="28"/>
      <c r="HYJ2922" s="28"/>
      <c r="HYK2922" s="28"/>
      <c r="HYL2922" s="28"/>
      <c r="HYM2922" s="28"/>
      <c r="HYN2922" s="28"/>
      <c r="HYO2922" s="28"/>
      <c r="HYP2922" s="28"/>
      <c r="HYQ2922" s="28"/>
      <c r="HYR2922" s="28"/>
      <c r="HYS2922" s="28"/>
      <c r="HYT2922" s="28"/>
      <c r="HYU2922" s="28"/>
      <c r="HYV2922" s="28"/>
      <c r="HYW2922" s="28"/>
      <c r="HYX2922" s="28"/>
      <c r="HYY2922" s="28"/>
      <c r="HYZ2922" s="28"/>
      <c r="HZA2922" s="28"/>
      <c r="HZB2922" s="28"/>
      <c r="HZC2922" s="28"/>
      <c r="HZD2922" s="28"/>
      <c r="HZE2922" s="28"/>
      <c r="HZF2922" s="28"/>
      <c r="HZG2922" s="28"/>
      <c r="HZH2922" s="28"/>
      <c r="HZI2922" s="28"/>
      <c r="HZJ2922" s="28"/>
      <c r="HZK2922" s="28"/>
      <c r="HZL2922" s="28"/>
      <c r="HZM2922" s="28"/>
      <c r="HZN2922" s="28"/>
      <c r="HZO2922" s="28"/>
      <c r="HZP2922" s="28"/>
      <c r="HZQ2922" s="28"/>
      <c r="HZR2922" s="28"/>
      <c r="HZS2922" s="28"/>
      <c r="HZT2922" s="28"/>
      <c r="HZU2922" s="28"/>
      <c r="HZV2922" s="28"/>
      <c r="HZW2922" s="28"/>
      <c r="HZX2922" s="28"/>
      <c r="HZY2922" s="28"/>
      <c r="HZZ2922" s="28"/>
      <c r="IAA2922" s="28"/>
      <c r="IAB2922" s="28"/>
      <c r="IAC2922" s="28"/>
      <c r="IAD2922" s="28"/>
      <c r="IAE2922" s="28"/>
      <c r="IAF2922" s="28"/>
      <c r="IAG2922" s="28"/>
      <c r="IAH2922" s="28"/>
      <c r="IAI2922" s="28"/>
      <c r="IAJ2922" s="28"/>
      <c r="IAK2922" s="28"/>
      <c r="IAL2922" s="28"/>
      <c r="IAM2922" s="28"/>
      <c r="IAN2922" s="28"/>
      <c r="IAO2922" s="28"/>
      <c r="IAP2922" s="28"/>
      <c r="IAQ2922" s="28"/>
      <c r="IAR2922" s="28"/>
      <c r="IAS2922" s="28"/>
      <c r="IAT2922" s="28"/>
      <c r="IAU2922" s="28"/>
      <c r="IAV2922" s="28"/>
      <c r="IAW2922" s="28"/>
      <c r="IAX2922" s="28"/>
      <c r="IAY2922" s="28"/>
      <c r="IAZ2922" s="28"/>
      <c r="IBA2922" s="28"/>
      <c r="IBB2922" s="28"/>
      <c r="IBC2922" s="28"/>
      <c r="IBD2922" s="28"/>
      <c r="IBE2922" s="28"/>
      <c r="IBF2922" s="28"/>
      <c r="IBG2922" s="28"/>
      <c r="IBH2922" s="28"/>
      <c r="IBI2922" s="28"/>
      <c r="IBJ2922" s="28"/>
      <c r="IBK2922" s="28"/>
      <c r="IBL2922" s="28"/>
      <c r="IBM2922" s="28"/>
      <c r="IBN2922" s="28"/>
      <c r="IBO2922" s="28"/>
      <c r="IBP2922" s="28"/>
      <c r="IBQ2922" s="28"/>
      <c r="IBR2922" s="28"/>
      <c r="IBS2922" s="28"/>
      <c r="IBT2922" s="28"/>
      <c r="IBU2922" s="28"/>
      <c r="IBV2922" s="28"/>
      <c r="IBW2922" s="28"/>
      <c r="IBX2922" s="28"/>
      <c r="IBY2922" s="28"/>
      <c r="IBZ2922" s="28"/>
      <c r="ICA2922" s="28"/>
      <c r="ICB2922" s="28"/>
      <c r="ICC2922" s="28"/>
      <c r="ICD2922" s="28"/>
      <c r="ICE2922" s="28"/>
      <c r="ICF2922" s="28"/>
      <c r="ICG2922" s="28"/>
      <c r="ICH2922" s="28"/>
      <c r="ICI2922" s="28"/>
      <c r="ICJ2922" s="28"/>
      <c r="ICK2922" s="28"/>
      <c r="ICL2922" s="28"/>
      <c r="ICM2922" s="28"/>
      <c r="ICN2922" s="28"/>
      <c r="ICO2922" s="28"/>
      <c r="ICP2922" s="28"/>
      <c r="ICQ2922" s="28"/>
      <c r="ICR2922" s="28"/>
      <c r="ICS2922" s="28"/>
      <c r="ICT2922" s="28"/>
      <c r="ICU2922" s="28"/>
      <c r="ICV2922" s="28"/>
      <c r="ICW2922" s="28"/>
      <c r="ICX2922" s="28"/>
      <c r="ICY2922" s="28"/>
      <c r="ICZ2922" s="28"/>
      <c r="IDA2922" s="28"/>
      <c r="IDB2922" s="28"/>
      <c r="IDC2922" s="28"/>
      <c r="IDD2922" s="28"/>
      <c r="IDE2922" s="28"/>
      <c r="IDF2922" s="28"/>
      <c r="IDG2922" s="28"/>
      <c r="IDH2922" s="28"/>
      <c r="IDI2922" s="28"/>
      <c r="IDJ2922" s="28"/>
      <c r="IDK2922" s="28"/>
      <c r="IDL2922" s="28"/>
      <c r="IDM2922" s="28"/>
      <c r="IDN2922" s="28"/>
      <c r="IDO2922" s="28"/>
      <c r="IDP2922" s="28"/>
      <c r="IDQ2922" s="28"/>
      <c r="IDR2922" s="28"/>
      <c r="IDS2922" s="28"/>
      <c r="IDT2922" s="28"/>
      <c r="IDU2922" s="28"/>
      <c r="IDV2922" s="28"/>
      <c r="IDW2922" s="28"/>
      <c r="IDX2922" s="28"/>
      <c r="IDY2922" s="28"/>
      <c r="IDZ2922" s="28"/>
      <c r="IEA2922" s="28"/>
      <c r="IEB2922" s="28"/>
      <c r="IEC2922" s="28"/>
      <c r="IED2922" s="28"/>
      <c r="IEE2922" s="28"/>
      <c r="IEF2922" s="28"/>
      <c r="IEG2922" s="28"/>
      <c r="IEH2922" s="28"/>
      <c r="IEI2922" s="28"/>
      <c r="IEJ2922" s="28"/>
      <c r="IEK2922" s="28"/>
      <c r="IEL2922" s="28"/>
      <c r="IEM2922" s="28"/>
      <c r="IEN2922" s="28"/>
      <c r="IEO2922" s="28"/>
      <c r="IEP2922" s="28"/>
      <c r="IEQ2922" s="28"/>
      <c r="IER2922" s="28"/>
      <c r="IES2922" s="28"/>
      <c r="IET2922" s="28"/>
      <c r="IEU2922" s="28"/>
      <c r="IEV2922" s="28"/>
      <c r="IEW2922" s="28"/>
      <c r="IEX2922" s="28"/>
      <c r="IEY2922" s="28"/>
      <c r="IEZ2922" s="28"/>
      <c r="IFA2922" s="28"/>
      <c r="IFB2922" s="28"/>
      <c r="IFC2922" s="28"/>
      <c r="IFD2922" s="28"/>
      <c r="IFE2922" s="28"/>
      <c r="IFF2922" s="28"/>
      <c r="IFG2922" s="28"/>
      <c r="IFH2922" s="28"/>
      <c r="IFI2922" s="28"/>
      <c r="IFJ2922" s="28"/>
      <c r="IFK2922" s="28"/>
      <c r="IFL2922" s="28"/>
      <c r="IFM2922" s="28"/>
      <c r="IFN2922" s="28"/>
      <c r="IFO2922" s="28"/>
      <c r="IFP2922" s="28"/>
      <c r="IFQ2922" s="28"/>
      <c r="IFR2922" s="28"/>
      <c r="IFS2922" s="28"/>
      <c r="IFT2922" s="28"/>
      <c r="IFU2922" s="28"/>
      <c r="IFV2922" s="28"/>
      <c r="IFW2922" s="28"/>
      <c r="IFX2922" s="28"/>
      <c r="IFY2922" s="28"/>
      <c r="IFZ2922" s="28"/>
      <c r="IGA2922" s="28"/>
      <c r="IGB2922" s="28"/>
      <c r="IGC2922" s="28"/>
      <c r="IGD2922" s="28"/>
      <c r="IGE2922" s="28"/>
      <c r="IGF2922" s="28"/>
      <c r="IGG2922" s="28"/>
      <c r="IGH2922" s="28"/>
      <c r="IGI2922" s="28"/>
      <c r="IGJ2922" s="28"/>
      <c r="IGK2922" s="28"/>
      <c r="IGL2922" s="28"/>
      <c r="IGM2922" s="28"/>
      <c r="IGN2922" s="28"/>
      <c r="IGO2922" s="28"/>
      <c r="IGP2922" s="28"/>
      <c r="IGQ2922" s="28"/>
      <c r="IGR2922" s="28"/>
      <c r="IGS2922" s="28"/>
      <c r="IGT2922" s="28"/>
      <c r="IGU2922" s="28"/>
      <c r="IGV2922" s="28"/>
      <c r="IGW2922" s="28"/>
      <c r="IGX2922" s="28"/>
      <c r="IGY2922" s="28"/>
      <c r="IGZ2922" s="28"/>
      <c r="IHA2922" s="28"/>
      <c r="IHB2922" s="28"/>
      <c r="IHC2922" s="28"/>
      <c r="IHD2922" s="28"/>
      <c r="IHE2922" s="28"/>
      <c r="IHF2922" s="28"/>
      <c r="IHG2922" s="28"/>
      <c r="IHH2922" s="28"/>
      <c r="IHI2922" s="28"/>
      <c r="IHJ2922" s="28"/>
      <c r="IHK2922" s="28"/>
      <c r="IHL2922" s="28"/>
      <c r="IHM2922" s="28"/>
      <c r="IHN2922" s="28"/>
      <c r="IHO2922" s="28"/>
      <c r="IHP2922" s="28"/>
      <c r="IHQ2922" s="28"/>
      <c r="IHR2922" s="28"/>
      <c r="IHS2922" s="28"/>
      <c r="IHT2922" s="28"/>
      <c r="IHU2922" s="28"/>
      <c r="IHV2922" s="28"/>
      <c r="IHW2922" s="28"/>
      <c r="IHX2922" s="28"/>
      <c r="IHY2922" s="28"/>
      <c r="IHZ2922" s="28"/>
      <c r="IIA2922" s="28"/>
      <c r="IIB2922" s="28"/>
      <c r="IIC2922" s="28"/>
      <c r="IID2922" s="28"/>
      <c r="IIE2922" s="28"/>
      <c r="IIF2922" s="28"/>
      <c r="IIG2922" s="28"/>
      <c r="IIH2922" s="28"/>
      <c r="III2922" s="28"/>
      <c r="IIJ2922" s="28"/>
      <c r="IIK2922" s="28"/>
      <c r="IIL2922" s="28"/>
      <c r="IIM2922" s="28"/>
      <c r="IIN2922" s="28"/>
      <c r="IIO2922" s="28"/>
      <c r="IIP2922" s="28"/>
      <c r="IIQ2922" s="28"/>
      <c r="IIR2922" s="28"/>
      <c r="IIS2922" s="28"/>
      <c r="IIT2922" s="28"/>
      <c r="IIU2922" s="28"/>
      <c r="IIV2922" s="28"/>
      <c r="IIW2922" s="28"/>
      <c r="IIX2922" s="28"/>
      <c r="IIY2922" s="28"/>
      <c r="IIZ2922" s="28"/>
      <c r="IJA2922" s="28"/>
      <c r="IJB2922" s="28"/>
      <c r="IJC2922" s="28"/>
      <c r="IJD2922" s="28"/>
      <c r="IJE2922" s="28"/>
      <c r="IJF2922" s="28"/>
      <c r="IJG2922" s="28"/>
      <c r="IJH2922" s="28"/>
      <c r="IJI2922" s="28"/>
      <c r="IJJ2922" s="28"/>
      <c r="IJK2922" s="28"/>
      <c r="IJL2922" s="28"/>
      <c r="IJM2922" s="28"/>
      <c r="IJN2922" s="28"/>
      <c r="IJO2922" s="28"/>
      <c r="IJP2922" s="28"/>
      <c r="IJQ2922" s="28"/>
      <c r="IJR2922" s="28"/>
      <c r="IJS2922" s="28"/>
      <c r="IJT2922" s="28"/>
      <c r="IJU2922" s="28"/>
      <c r="IJV2922" s="28"/>
      <c r="IJW2922" s="28"/>
      <c r="IJX2922" s="28"/>
      <c r="IJY2922" s="28"/>
      <c r="IJZ2922" s="28"/>
      <c r="IKA2922" s="28"/>
      <c r="IKB2922" s="28"/>
      <c r="IKC2922" s="28"/>
      <c r="IKD2922" s="28"/>
      <c r="IKE2922" s="28"/>
      <c r="IKF2922" s="28"/>
      <c r="IKG2922" s="28"/>
      <c r="IKH2922" s="28"/>
      <c r="IKI2922" s="28"/>
      <c r="IKJ2922" s="28"/>
      <c r="IKK2922" s="28"/>
      <c r="IKL2922" s="28"/>
      <c r="IKM2922" s="28"/>
      <c r="IKN2922" s="28"/>
      <c r="IKO2922" s="28"/>
      <c r="IKP2922" s="28"/>
      <c r="IKQ2922" s="28"/>
      <c r="IKR2922" s="28"/>
      <c r="IKS2922" s="28"/>
      <c r="IKT2922" s="28"/>
      <c r="IKU2922" s="28"/>
      <c r="IKV2922" s="28"/>
      <c r="IKW2922" s="28"/>
      <c r="IKX2922" s="28"/>
      <c r="IKY2922" s="28"/>
      <c r="IKZ2922" s="28"/>
      <c r="ILA2922" s="28"/>
      <c r="ILB2922" s="28"/>
      <c r="ILC2922" s="28"/>
      <c r="ILD2922" s="28"/>
      <c r="ILE2922" s="28"/>
      <c r="ILF2922" s="28"/>
      <c r="ILG2922" s="28"/>
      <c r="ILH2922" s="28"/>
      <c r="ILI2922" s="28"/>
      <c r="ILJ2922" s="28"/>
      <c r="ILK2922" s="28"/>
      <c r="ILL2922" s="28"/>
      <c r="ILM2922" s="28"/>
      <c r="ILN2922" s="28"/>
      <c r="ILO2922" s="28"/>
      <c r="ILP2922" s="28"/>
      <c r="ILQ2922" s="28"/>
      <c r="ILR2922" s="28"/>
      <c r="ILS2922" s="28"/>
      <c r="ILT2922" s="28"/>
      <c r="ILU2922" s="28"/>
      <c r="ILV2922" s="28"/>
      <c r="ILW2922" s="28"/>
      <c r="ILX2922" s="28"/>
      <c r="ILY2922" s="28"/>
      <c r="ILZ2922" s="28"/>
      <c r="IMA2922" s="28"/>
      <c r="IMB2922" s="28"/>
      <c r="IMC2922" s="28"/>
      <c r="IMD2922" s="28"/>
      <c r="IME2922" s="28"/>
      <c r="IMF2922" s="28"/>
      <c r="IMG2922" s="28"/>
      <c r="IMH2922" s="28"/>
      <c r="IMI2922" s="28"/>
      <c r="IMJ2922" s="28"/>
      <c r="IMK2922" s="28"/>
      <c r="IML2922" s="28"/>
      <c r="IMM2922" s="28"/>
      <c r="IMN2922" s="28"/>
      <c r="IMO2922" s="28"/>
      <c r="IMP2922" s="28"/>
      <c r="IMQ2922" s="28"/>
      <c r="IMR2922" s="28"/>
      <c r="IMS2922" s="28"/>
      <c r="IMT2922" s="28"/>
      <c r="IMU2922" s="28"/>
      <c r="IMV2922" s="28"/>
      <c r="IMW2922" s="28"/>
      <c r="IMX2922" s="28"/>
      <c r="IMY2922" s="28"/>
      <c r="IMZ2922" s="28"/>
      <c r="INA2922" s="28"/>
      <c r="INB2922" s="28"/>
      <c r="INC2922" s="28"/>
      <c r="IND2922" s="28"/>
      <c r="INE2922" s="28"/>
      <c r="INF2922" s="28"/>
      <c r="ING2922" s="28"/>
      <c r="INH2922" s="28"/>
      <c r="INI2922" s="28"/>
      <c r="INJ2922" s="28"/>
      <c r="INK2922" s="28"/>
      <c r="INL2922" s="28"/>
      <c r="INM2922" s="28"/>
      <c r="INN2922" s="28"/>
      <c r="INO2922" s="28"/>
      <c r="INP2922" s="28"/>
      <c r="INQ2922" s="28"/>
      <c r="INR2922" s="28"/>
      <c r="INS2922" s="28"/>
      <c r="INT2922" s="28"/>
      <c r="INU2922" s="28"/>
      <c r="INV2922" s="28"/>
      <c r="INW2922" s="28"/>
      <c r="INX2922" s="28"/>
      <c r="INY2922" s="28"/>
      <c r="INZ2922" s="28"/>
      <c r="IOA2922" s="28"/>
      <c r="IOB2922" s="28"/>
      <c r="IOC2922" s="28"/>
      <c r="IOD2922" s="28"/>
      <c r="IOE2922" s="28"/>
      <c r="IOF2922" s="28"/>
      <c r="IOG2922" s="28"/>
      <c r="IOH2922" s="28"/>
      <c r="IOI2922" s="28"/>
      <c r="IOJ2922" s="28"/>
      <c r="IOK2922" s="28"/>
      <c r="IOL2922" s="28"/>
      <c r="IOM2922" s="28"/>
      <c r="ION2922" s="28"/>
      <c r="IOO2922" s="28"/>
      <c r="IOP2922" s="28"/>
      <c r="IOQ2922" s="28"/>
      <c r="IOR2922" s="28"/>
      <c r="IOS2922" s="28"/>
      <c r="IOT2922" s="28"/>
      <c r="IOU2922" s="28"/>
      <c r="IOV2922" s="28"/>
      <c r="IOW2922" s="28"/>
      <c r="IOX2922" s="28"/>
      <c r="IOY2922" s="28"/>
      <c r="IOZ2922" s="28"/>
      <c r="IPA2922" s="28"/>
      <c r="IPB2922" s="28"/>
      <c r="IPC2922" s="28"/>
      <c r="IPD2922" s="28"/>
      <c r="IPE2922" s="28"/>
      <c r="IPF2922" s="28"/>
      <c r="IPG2922" s="28"/>
      <c r="IPH2922" s="28"/>
      <c r="IPI2922" s="28"/>
      <c r="IPJ2922" s="28"/>
      <c r="IPK2922" s="28"/>
      <c r="IPL2922" s="28"/>
      <c r="IPM2922" s="28"/>
      <c r="IPN2922" s="28"/>
      <c r="IPO2922" s="28"/>
      <c r="IPP2922" s="28"/>
      <c r="IPQ2922" s="28"/>
      <c r="IPR2922" s="28"/>
      <c r="IPS2922" s="28"/>
      <c r="IPT2922" s="28"/>
      <c r="IPU2922" s="28"/>
      <c r="IPV2922" s="28"/>
      <c r="IPW2922" s="28"/>
      <c r="IPX2922" s="28"/>
      <c r="IPY2922" s="28"/>
      <c r="IPZ2922" s="28"/>
      <c r="IQA2922" s="28"/>
      <c r="IQB2922" s="28"/>
      <c r="IQC2922" s="28"/>
      <c r="IQD2922" s="28"/>
      <c r="IQE2922" s="28"/>
      <c r="IQF2922" s="28"/>
      <c r="IQG2922" s="28"/>
      <c r="IQH2922" s="28"/>
      <c r="IQI2922" s="28"/>
      <c r="IQJ2922" s="28"/>
      <c r="IQK2922" s="28"/>
      <c r="IQL2922" s="28"/>
      <c r="IQM2922" s="28"/>
      <c r="IQN2922" s="28"/>
      <c r="IQO2922" s="28"/>
      <c r="IQP2922" s="28"/>
      <c r="IQQ2922" s="28"/>
      <c r="IQR2922" s="28"/>
      <c r="IQS2922" s="28"/>
      <c r="IQT2922" s="28"/>
      <c r="IQU2922" s="28"/>
      <c r="IQV2922" s="28"/>
      <c r="IQW2922" s="28"/>
      <c r="IQX2922" s="28"/>
      <c r="IQY2922" s="28"/>
      <c r="IQZ2922" s="28"/>
      <c r="IRA2922" s="28"/>
      <c r="IRB2922" s="28"/>
      <c r="IRC2922" s="28"/>
      <c r="IRD2922" s="28"/>
      <c r="IRE2922" s="28"/>
      <c r="IRF2922" s="28"/>
      <c r="IRG2922" s="28"/>
      <c r="IRH2922" s="28"/>
      <c r="IRI2922" s="28"/>
      <c r="IRJ2922" s="28"/>
      <c r="IRK2922" s="28"/>
      <c r="IRL2922" s="28"/>
      <c r="IRM2922" s="28"/>
      <c r="IRN2922" s="28"/>
      <c r="IRO2922" s="28"/>
      <c r="IRP2922" s="28"/>
      <c r="IRQ2922" s="28"/>
      <c r="IRR2922" s="28"/>
      <c r="IRS2922" s="28"/>
      <c r="IRT2922" s="28"/>
      <c r="IRU2922" s="28"/>
      <c r="IRV2922" s="28"/>
      <c r="IRW2922" s="28"/>
      <c r="IRX2922" s="28"/>
      <c r="IRY2922" s="28"/>
      <c r="IRZ2922" s="28"/>
      <c r="ISA2922" s="28"/>
      <c r="ISB2922" s="28"/>
      <c r="ISC2922" s="28"/>
      <c r="ISD2922" s="28"/>
      <c r="ISE2922" s="28"/>
      <c r="ISF2922" s="28"/>
      <c r="ISG2922" s="28"/>
      <c r="ISH2922" s="28"/>
      <c r="ISI2922" s="28"/>
      <c r="ISJ2922" s="28"/>
      <c r="ISK2922" s="28"/>
      <c r="ISL2922" s="28"/>
      <c r="ISM2922" s="28"/>
      <c r="ISN2922" s="28"/>
      <c r="ISO2922" s="28"/>
      <c r="ISP2922" s="28"/>
      <c r="ISQ2922" s="28"/>
      <c r="ISR2922" s="28"/>
      <c r="ISS2922" s="28"/>
      <c r="IST2922" s="28"/>
      <c r="ISU2922" s="28"/>
      <c r="ISV2922" s="28"/>
      <c r="ISW2922" s="28"/>
      <c r="ISX2922" s="28"/>
      <c r="ISY2922" s="28"/>
      <c r="ISZ2922" s="28"/>
      <c r="ITA2922" s="28"/>
      <c r="ITB2922" s="28"/>
      <c r="ITC2922" s="28"/>
      <c r="ITD2922" s="28"/>
      <c r="ITE2922" s="28"/>
      <c r="ITF2922" s="28"/>
      <c r="ITG2922" s="28"/>
      <c r="ITH2922" s="28"/>
      <c r="ITI2922" s="28"/>
      <c r="ITJ2922" s="28"/>
      <c r="ITK2922" s="28"/>
      <c r="ITL2922" s="28"/>
      <c r="ITM2922" s="28"/>
      <c r="ITN2922" s="28"/>
      <c r="ITO2922" s="28"/>
      <c r="ITP2922" s="28"/>
      <c r="ITQ2922" s="28"/>
      <c r="ITR2922" s="28"/>
      <c r="ITS2922" s="28"/>
      <c r="ITT2922" s="28"/>
      <c r="ITU2922" s="28"/>
      <c r="ITV2922" s="28"/>
      <c r="ITW2922" s="28"/>
      <c r="ITX2922" s="28"/>
      <c r="ITY2922" s="28"/>
      <c r="ITZ2922" s="28"/>
      <c r="IUA2922" s="28"/>
      <c r="IUB2922" s="28"/>
      <c r="IUC2922" s="28"/>
      <c r="IUD2922" s="28"/>
      <c r="IUE2922" s="28"/>
      <c r="IUF2922" s="28"/>
      <c r="IUG2922" s="28"/>
      <c r="IUH2922" s="28"/>
      <c r="IUI2922" s="28"/>
      <c r="IUJ2922" s="28"/>
      <c r="IUK2922" s="28"/>
      <c r="IUL2922" s="28"/>
      <c r="IUM2922" s="28"/>
      <c r="IUN2922" s="28"/>
      <c r="IUO2922" s="28"/>
      <c r="IUP2922" s="28"/>
      <c r="IUQ2922" s="28"/>
      <c r="IUR2922" s="28"/>
      <c r="IUS2922" s="28"/>
      <c r="IUT2922" s="28"/>
      <c r="IUU2922" s="28"/>
      <c r="IUV2922" s="28"/>
      <c r="IUW2922" s="28"/>
      <c r="IUX2922" s="28"/>
      <c r="IUY2922" s="28"/>
      <c r="IUZ2922" s="28"/>
      <c r="IVA2922" s="28"/>
      <c r="IVB2922" s="28"/>
      <c r="IVC2922" s="28"/>
      <c r="IVD2922" s="28"/>
      <c r="IVE2922" s="28"/>
      <c r="IVF2922" s="28"/>
      <c r="IVG2922" s="28"/>
      <c r="IVH2922" s="28"/>
      <c r="IVI2922" s="28"/>
      <c r="IVJ2922" s="28"/>
      <c r="IVK2922" s="28"/>
      <c r="IVL2922" s="28"/>
      <c r="IVM2922" s="28"/>
      <c r="IVN2922" s="28"/>
      <c r="IVO2922" s="28"/>
      <c r="IVP2922" s="28"/>
      <c r="IVQ2922" s="28"/>
      <c r="IVR2922" s="28"/>
      <c r="IVS2922" s="28"/>
      <c r="IVT2922" s="28"/>
      <c r="IVU2922" s="28"/>
      <c r="IVV2922" s="28"/>
      <c r="IVW2922" s="28"/>
      <c r="IVX2922" s="28"/>
      <c r="IVY2922" s="28"/>
      <c r="IVZ2922" s="28"/>
      <c r="IWA2922" s="28"/>
      <c r="IWB2922" s="28"/>
      <c r="IWC2922" s="28"/>
      <c r="IWD2922" s="28"/>
      <c r="IWE2922" s="28"/>
      <c r="IWF2922" s="28"/>
      <c r="IWG2922" s="28"/>
      <c r="IWH2922" s="28"/>
      <c r="IWI2922" s="28"/>
      <c r="IWJ2922" s="28"/>
      <c r="IWK2922" s="28"/>
      <c r="IWL2922" s="28"/>
      <c r="IWM2922" s="28"/>
      <c r="IWN2922" s="28"/>
      <c r="IWO2922" s="28"/>
      <c r="IWP2922" s="28"/>
      <c r="IWQ2922" s="28"/>
      <c r="IWR2922" s="28"/>
      <c r="IWS2922" s="28"/>
      <c r="IWT2922" s="28"/>
      <c r="IWU2922" s="28"/>
      <c r="IWV2922" s="28"/>
      <c r="IWW2922" s="28"/>
      <c r="IWX2922" s="28"/>
      <c r="IWY2922" s="28"/>
      <c r="IWZ2922" s="28"/>
      <c r="IXA2922" s="28"/>
      <c r="IXB2922" s="28"/>
      <c r="IXC2922" s="28"/>
      <c r="IXD2922" s="28"/>
      <c r="IXE2922" s="28"/>
      <c r="IXF2922" s="28"/>
      <c r="IXG2922" s="28"/>
      <c r="IXH2922" s="28"/>
      <c r="IXI2922" s="28"/>
      <c r="IXJ2922" s="28"/>
      <c r="IXK2922" s="28"/>
      <c r="IXL2922" s="28"/>
      <c r="IXM2922" s="28"/>
      <c r="IXN2922" s="28"/>
      <c r="IXO2922" s="28"/>
      <c r="IXP2922" s="28"/>
      <c r="IXQ2922" s="28"/>
      <c r="IXR2922" s="28"/>
      <c r="IXS2922" s="28"/>
      <c r="IXT2922" s="28"/>
      <c r="IXU2922" s="28"/>
      <c r="IXV2922" s="28"/>
      <c r="IXW2922" s="28"/>
      <c r="IXX2922" s="28"/>
      <c r="IXY2922" s="28"/>
      <c r="IXZ2922" s="28"/>
      <c r="IYA2922" s="28"/>
      <c r="IYB2922" s="28"/>
      <c r="IYC2922" s="28"/>
      <c r="IYD2922" s="28"/>
      <c r="IYE2922" s="28"/>
      <c r="IYF2922" s="28"/>
      <c r="IYG2922" s="28"/>
      <c r="IYH2922" s="28"/>
      <c r="IYI2922" s="28"/>
      <c r="IYJ2922" s="28"/>
      <c r="IYK2922" s="28"/>
      <c r="IYL2922" s="28"/>
      <c r="IYM2922" s="28"/>
      <c r="IYN2922" s="28"/>
      <c r="IYO2922" s="28"/>
      <c r="IYP2922" s="28"/>
      <c r="IYQ2922" s="28"/>
      <c r="IYR2922" s="28"/>
      <c r="IYS2922" s="28"/>
      <c r="IYT2922" s="28"/>
      <c r="IYU2922" s="28"/>
      <c r="IYV2922" s="28"/>
      <c r="IYW2922" s="28"/>
      <c r="IYX2922" s="28"/>
      <c r="IYY2922" s="28"/>
      <c r="IYZ2922" s="28"/>
      <c r="IZA2922" s="28"/>
      <c r="IZB2922" s="28"/>
      <c r="IZC2922" s="28"/>
      <c r="IZD2922" s="28"/>
      <c r="IZE2922" s="28"/>
      <c r="IZF2922" s="28"/>
      <c r="IZG2922" s="28"/>
      <c r="IZH2922" s="28"/>
      <c r="IZI2922" s="28"/>
      <c r="IZJ2922" s="28"/>
      <c r="IZK2922" s="28"/>
      <c r="IZL2922" s="28"/>
      <c r="IZM2922" s="28"/>
      <c r="IZN2922" s="28"/>
      <c r="IZO2922" s="28"/>
      <c r="IZP2922" s="28"/>
      <c r="IZQ2922" s="28"/>
      <c r="IZR2922" s="28"/>
      <c r="IZS2922" s="28"/>
      <c r="IZT2922" s="28"/>
      <c r="IZU2922" s="28"/>
      <c r="IZV2922" s="28"/>
      <c r="IZW2922" s="28"/>
      <c r="IZX2922" s="28"/>
      <c r="IZY2922" s="28"/>
      <c r="IZZ2922" s="28"/>
      <c r="JAA2922" s="28"/>
      <c r="JAB2922" s="28"/>
      <c r="JAC2922" s="28"/>
      <c r="JAD2922" s="28"/>
      <c r="JAE2922" s="28"/>
      <c r="JAF2922" s="28"/>
      <c r="JAG2922" s="28"/>
      <c r="JAH2922" s="28"/>
      <c r="JAI2922" s="28"/>
      <c r="JAJ2922" s="28"/>
      <c r="JAK2922" s="28"/>
      <c r="JAL2922" s="28"/>
      <c r="JAM2922" s="28"/>
      <c r="JAN2922" s="28"/>
      <c r="JAO2922" s="28"/>
      <c r="JAP2922" s="28"/>
      <c r="JAQ2922" s="28"/>
      <c r="JAR2922" s="28"/>
      <c r="JAS2922" s="28"/>
      <c r="JAT2922" s="28"/>
      <c r="JAU2922" s="28"/>
      <c r="JAV2922" s="28"/>
      <c r="JAW2922" s="28"/>
      <c r="JAX2922" s="28"/>
      <c r="JAY2922" s="28"/>
      <c r="JAZ2922" s="28"/>
      <c r="JBA2922" s="28"/>
      <c r="JBB2922" s="28"/>
      <c r="JBC2922" s="28"/>
      <c r="JBD2922" s="28"/>
      <c r="JBE2922" s="28"/>
      <c r="JBF2922" s="28"/>
      <c r="JBG2922" s="28"/>
      <c r="JBH2922" s="28"/>
      <c r="JBI2922" s="28"/>
      <c r="JBJ2922" s="28"/>
      <c r="JBK2922" s="28"/>
      <c r="JBL2922" s="28"/>
      <c r="JBM2922" s="28"/>
      <c r="JBN2922" s="28"/>
      <c r="JBO2922" s="28"/>
      <c r="JBP2922" s="28"/>
      <c r="JBQ2922" s="28"/>
      <c r="JBR2922" s="28"/>
      <c r="JBS2922" s="28"/>
      <c r="JBT2922" s="28"/>
      <c r="JBU2922" s="28"/>
      <c r="JBV2922" s="28"/>
      <c r="JBW2922" s="28"/>
      <c r="JBX2922" s="28"/>
      <c r="JBY2922" s="28"/>
      <c r="JBZ2922" s="28"/>
      <c r="JCA2922" s="28"/>
      <c r="JCB2922" s="28"/>
      <c r="JCC2922" s="28"/>
      <c r="JCD2922" s="28"/>
      <c r="JCE2922" s="28"/>
      <c r="JCF2922" s="28"/>
      <c r="JCG2922" s="28"/>
      <c r="JCH2922" s="28"/>
      <c r="JCI2922" s="28"/>
      <c r="JCJ2922" s="28"/>
      <c r="JCK2922" s="28"/>
      <c r="JCL2922" s="28"/>
      <c r="JCM2922" s="28"/>
      <c r="JCN2922" s="28"/>
      <c r="JCO2922" s="28"/>
      <c r="JCP2922" s="28"/>
      <c r="JCQ2922" s="28"/>
      <c r="JCR2922" s="28"/>
      <c r="JCS2922" s="28"/>
      <c r="JCT2922" s="28"/>
      <c r="JCU2922" s="28"/>
      <c r="JCV2922" s="28"/>
      <c r="JCW2922" s="28"/>
      <c r="JCX2922" s="28"/>
      <c r="JCY2922" s="28"/>
      <c r="JCZ2922" s="28"/>
      <c r="JDA2922" s="28"/>
      <c r="JDB2922" s="28"/>
      <c r="JDC2922" s="28"/>
      <c r="JDD2922" s="28"/>
      <c r="JDE2922" s="28"/>
      <c r="JDF2922" s="28"/>
      <c r="JDG2922" s="28"/>
      <c r="JDH2922" s="28"/>
      <c r="JDI2922" s="28"/>
      <c r="JDJ2922" s="28"/>
      <c r="JDK2922" s="28"/>
      <c r="JDL2922" s="28"/>
      <c r="JDM2922" s="28"/>
      <c r="JDN2922" s="28"/>
      <c r="JDO2922" s="28"/>
      <c r="JDP2922" s="28"/>
      <c r="JDQ2922" s="28"/>
      <c r="JDR2922" s="28"/>
      <c r="JDS2922" s="28"/>
      <c r="JDT2922" s="28"/>
      <c r="JDU2922" s="28"/>
      <c r="JDV2922" s="28"/>
      <c r="JDW2922" s="28"/>
      <c r="JDX2922" s="28"/>
      <c r="JDY2922" s="28"/>
      <c r="JDZ2922" s="28"/>
      <c r="JEA2922" s="28"/>
      <c r="JEB2922" s="28"/>
      <c r="JEC2922" s="28"/>
      <c r="JED2922" s="28"/>
      <c r="JEE2922" s="28"/>
      <c r="JEF2922" s="28"/>
      <c r="JEG2922" s="28"/>
      <c r="JEH2922" s="28"/>
      <c r="JEI2922" s="28"/>
      <c r="JEJ2922" s="28"/>
      <c r="JEK2922" s="28"/>
      <c r="JEL2922" s="28"/>
      <c r="JEM2922" s="28"/>
      <c r="JEN2922" s="28"/>
      <c r="JEO2922" s="28"/>
      <c r="JEP2922" s="28"/>
      <c r="JEQ2922" s="28"/>
      <c r="JER2922" s="28"/>
      <c r="JES2922" s="28"/>
      <c r="JET2922" s="28"/>
      <c r="JEU2922" s="28"/>
      <c r="JEV2922" s="28"/>
      <c r="JEW2922" s="28"/>
      <c r="JEX2922" s="28"/>
      <c r="JEY2922" s="28"/>
      <c r="JEZ2922" s="28"/>
      <c r="JFA2922" s="28"/>
      <c r="JFB2922" s="28"/>
      <c r="JFC2922" s="28"/>
      <c r="JFD2922" s="28"/>
      <c r="JFE2922" s="28"/>
      <c r="JFF2922" s="28"/>
      <c r="JFG2922" s="28"/>
      <c r="JFH2922" s="28"/>
      <c r="JFI2922" s="28"/>
      <c r="JFJ2922" s="28"/>
      <c r="JFK2922" s="28"/>
      <c r="JFL2922" s="28"/>
      <c r="JFM2922" s="28"/>
      <c r="JFN2922" s="28"/>
      <c r="JFO2922" s="28"/>
      <c r="JFP2922" s="28"/>
      <c r="JFQ2922" s="28"/>
      <c r="JFR2922" s="28"/>
      <c r="JFS2922" s="28"/>
      <c r="JFT2922" s="28"/>
      <c r="JFU2922" s="28"/>
      <c r="JFV2922" s="28"/>
      <c r="JFW2922" s="28"/>
      <c r="JFX2922" s="28"/>
      <c r="JFY2922" s="28"/>
      <c r="JFZ2922" s="28"/>
      <c r="JGA2922" s="28"/>
      <c r="JGB2922" s="28"/>
      <c r="JGC2922" s="28"/>
      <c r="JGD2922" s="28"/>
      <c r="JGE2922" s="28"/>
      <c r="JGF2922" s="28"/>
      <c r="JGG2922" s="28"/>
      <c r="JGH2922" s="28"/>
      <c r="JGI2922" s="28"/>
      <c r="JGJ2922" s="28"/>
      <c r="JGK2922" s="28"/>
      <c r="JGL2922" s="28"/>
      <c r="JGM2922" s="28"/>
      <c r="JGN2922" s="28"/>
      <c r="JGO2922" s="28"/>
      <c r="JGP2922" s="28"/>
      <c r="JGQ2922" s="28"/>
      <c r="JGR2922" s="28"/>
      <c r="JGS2922" s="28"/>
      <c r="JGT2922" s="28"/>
      <c r="JGU2922" s="28"/>
      <c r="JGV2922" s="28"/>
      <c r="JGW2922" s="28"/>
      <c r="JGX2922" s="28"/>
      <c r="JGY2922" s="28"/>
      <c r="JGZ2922" s="28"/>
      <c r="JHA2922" s="28"/>
      <c r="JHB2922" s="28"/>
      <c r="JHC2922" s="28"/>
      <c r="JHD2922" s="28"/>
      <c r="JHE2922" s="28"/>
      <c r="JHF2922" s="28"/>
      <c r="JHG2922" s="28"/>
      <c r="JHH2922" s="28"/>
      <c r="JHI2922" s="28"/>
      <c r="JHJ2922" s="28"/>
      <c r="JHK2922" s="28"/>
      <c r="JHL2922" s="28"/>
      <c r="JHM2922" s="28"/>
      <c r="JHN2922" s="28"/>
      <c r="JHO2922" s="28"/>
      <c r="JHP2922" s="28"/>
      <c r="JHQ2922" s="28"/>
      <c r="JHR2922" s="28"/>
      <c r="JHS2922" s="28"/>
      <c r="JHT2922" s="28"/>
      <c r="JHU2922" s="28"/>
      <c r="JHV2922" s="28"/>
      <c r="JHW2922" s="28"/>
      <c r="JHX2922" s="28"/>
      <c r="JHY2922" s="28"/>
      <c r="JHZ2922" s="28"/>
      <c r="JIA2922" s="28"/>
      <c r="JIB2922" s="28"/>
      <c r="JIC2922" s="28"/>
      <c r="JID2922" s="28"/>
      <c r="JIE2922" s="28"/>
      <c r="JIF2922" s="28"/>
      <c r="JIG2922" s="28"/>
      <c r="JIH2922" s="28"/>
      <c r="JII2922" s="28"/>
      <c r="JIJ2922" s="28"/>
      <c r="JIK2922" s="28"/>
      <c r="JIL2922" s="28"/>
      <c r="JIM2922" s="28"/>
      <c r="JIN2922" s="28"/>
      <c r="JIO2922" s="28"/>
      <c r="JIP2922" s="28"/>
      <c r="JIQ2922" s="28"/>
      <c r="JIR2922" s="28"/>
      <c r="JIS2922" s="28"/>
      <c r="JIT2922" s="28"/>
      <c r="JIU2922" s="28"/>
      <c r="JIV2922" s="28"/>
      <c r="JIW2922" s="28"/>
      <c r="JIX2922" s="28"/>
      <c r="JIY2922" s="28"/>
      <c r="JIZ2922" s="28"/>
      <c r="JJA2922" s="28"/>
      <c r="JJB2922" s="28"/>
      <c r="JJC2922" s="28"/>
      <c r="JJD2922" s="28"/>
      <c r="JJE2922" s="28"/>
      <c r="JJF2922" s="28"/>
      <c r="JJG2922" s="28"/>
      <c r="JJH2922" s="28"/>
      <c r="JJI2922" s="28"/>
      <c r="JJJ2922" s="28"/>
      <c r="JJK2922" s="28"/>
      <c r="JJL2922" s="28"/>
      <c r="JJM2922" s="28"/>
      <c r="JJN2922" s="28"/>
      <c r="JJO2922" s="28"/>
      <c r="JJP2922" s="28"/>
      <c r="JJQ2922" s="28"/>
      <c r="JJR2922" s="28"/>
      <c r="JJS2922" s="28"/>
      <c r="JJT2922" s="28"/>
      <c r="JJU2922" s="28"/>
      <c r="JJV2922" s="28"/>
      <c r="JJW2922" s="28"/>
      <c r="JJX2922" s="28"/>
      <c r="JJY2922" s="28"/>
      <c r="JJZ2922" s="28"/>
      <c r="JKA2922" s="28"/>
      <c r="JKB2922" s="28"/>
      <c r="JKC2922" s="28"/>
      <c r="JKD2922" s="28"/>
      <c r="JKE2922" s="28"/>
      <c r="JKF2922" s="28"/>
      <c r="JKG2922" s="28"/>
      <c r="JKH2922" s="28"/>
      <c r="JKI2922" s="28"/>
      <c r="JKJ2922" s="28"/>
      <c r="JKK2922" s="28"/>
      <c r="JKL2922" s="28"/>
      <c r="JKM2922" s="28"/>
      <c r="JKN2922" s="28"/>
      <c r="JKO2922" s="28"/>
      <c r="JKP2922" s="28"/>
      <c r="JKQ2922" s="28"/>
      <c r="JKR2922" s="28"/>
      <c r="JKS2922" s="28"/>
      <c r="JKT2922" s="28"/>
      <c r="JKU2922" s="28"/>
      <c r="JKV2922" s="28"/>
      <c r="JKW2922" s="28"/>
      <c r="JKX2922" s="28"/>
      <c r="JKY2922" s="28"/>
      <c r="JKZ2922" s="28"/>
      <c r="JLA2922" s="28"/>
      <c r="JLB2922" s="28"/>
      <c r="JLC2922" s="28"/>
      <c r="JLD2922" s="28"/>
      <c r="JLE2922" s="28"/>
      <c r="JLF2922" s="28"/>
      <c r="JLG2922" s="28"/>
      <c r="JLH2922" s="28"/>
      <c r="JLI2922" s="28"/>
      <c r="JLJ2922" s="28"/>
      <c r="JLK2922" s="28"/>
      <c r="JLL2922" s="28"/>
      <c r="JLM2922" s="28"/>
      <c r="JLN2922" s="28"/>
      <c r="JLO2922" s="28"/>
      <c r="JLP2922" s="28"/>
      <c r="JLQ2922" s="28"/>
      <c r="JLR2922" s="28"/>
      <c r="JLS2922" s="28"/>
      <c r="JLT2922" s="28"/>
      <c r="JLU2922" s="28"/>
      <c r="JLV2922" s="28"/>
      <c r="JLW2922" s="28"/>
      <c r="JLX2922" s="28"/>
      <c r="JLY2922" s="28"/>
      <c r="JLZ2922" s="28"/>
      <c r="JMA2922" s="28"/>
      <c r="JMB2922" s="28"/>
      <c r="JMC2922" s="28"/>
      <c r="JMD2922" s="28"/>
      <c r="JME2922" s="28"/>
      <c r="JMF2922" s="28"/>
      <c r="JMG2922" s="28"/>
      <c r="JMH2922" s="28"/>
      <c r="JMI2922" s="28"/>
      <c r="JMJ2922" s="28"/>
      <c r="JMK2922" s="28"/>
      <c r="JML2922" s="28"/>
      <c r="JMM2922" s="28"/>
      <c r="JMN2922" s="28"/>
      <c r="JMO2922" s="28"/>
      <c r="JMP2922" s="28"/>
      <c r="JMQ2922" s="28"/>
      <c r="JMR2922" s="28"/>
      <c r="JMS2922" s="28"/>
      <c r="JMT2922" s="28"/>
      <c r="JMU2922" s="28"/>
      <c r="JMV2922" s="28"/>
      <c r="JMW2922" s="28"/>
      <c r="JMX2922" s="28"/>
      <c r="JMY2922" s="28"/>
      <c r="JMZ2922" s="28"/>
      <c r="JNA2922" s="28"/>
      <c r="JNB2922" s="28"/>
      <c r="JNC2922" s="28"/>
      <c r="JND2922" s="28"/>
      <c r="JNE2922" s="28"/>
      <c r="JNF2922" s="28"/>
      <c r="JNG2922" s="28"/>
      <c r="JNH2922" s="28"/>
      <c r="JNI2922" s="28"/>
      <c r="JNJ2922" s="28"/>
      <c r="JNK2922" s="28"/>
      <c r="JNL2922" s="28"/>
      <c r="JNM2922" s="28"/>
      <c r="JNN2922" s="28"/>
      <c r="JNO2922" s="28"/>
      <c r="JNP2922" s="28"/>
      <c r="JNQ2922" s="28"/>
      <c r="JNR2922" s="28"/>
      <c r="JNS2922" s="28"/>
      <c r="JNT2922" s="28"/>
      <c r="JNU2922" s="28"/>
      <c r="JNV2922" s="28"/>
      <c r="JNW2922" s="28"/>
      <c r="JNX2922" s="28"/>
      <c r="JNY2922" s="28"/>
      <c r="JNZ2922" s="28"/>
      <c r="JOA2922" s="28"/>
      <c r="JOB2922" s="28"/>
      <c r="JOC2922" s="28"/>
      <c r="JOD2922" s="28"/>
      <c r="JOE2922" s="28"/>
      <c r="JOF2922" s="28"/>
      <c r="JOG2922" s="28"/>
      <c r="JOH2922" s="28"/>
      <c r="JOI2922" s="28"/>
      <c r="JOJ2922" s="28"/>
      <c r="JOK2922" s="28"/>
      <c r="JOL2922" s="28"/>
      <c r="JOM2922" s="28"/>
      <c r="JON2922" s="28"/>
      <c r="JOO2922" s="28"/>
      <c r="JOP2922" s="28"/>
      <c r="JOQ2922" s="28"/>
      <c r="JOR2922" s="28"/>
      <c r="JOS2922" s="28"/>
      <c r="JOT2922" s="28"/>
      <c r="JOU2922" s="28"/>
      <c r="JOV2922" s="28"/>
      <c r="JOW2922" s="28"/>
      <c r="JOX2922" s="28"/>
      <c r="JOY2922" s="28"/>
      <c r="JOZ2922" s="28"/>
      <c r="JPA2922" s="28"/>
      <c r="JPB2922" s="28"/>
      <c r="JPC2922" s="28"/>
      <c r="JPD2922" s="28"/>
      <c r="JPE2922" s="28"/>
      <c r="JPF2922" s="28"/>
      <c r="JPG2922" s="28"/>
      <c r="JPH2922" s="28"/>
      <c r="JPI2922" s="28"/>
      <c r="JPJ2922" s="28"/>
      <c r="JPK2922" s="28"/>
      <c r="JPL2922" s="28"/>
      <c r="JPM2922" s="28"/>
      <c r="JPN2922" s="28"/>
      <c r="JPO2922" s="28"/>
      <c r="JPP2922" s="28"/>
      <c r="JPQ2922" s="28"/>
      <c r="JPR2922" s="28"/>
      <c r="JPS2922" s="28"/>
      <c r="JPT2922" s="28"/>
      <c r="JPU2922" s="28"/>
      <c r="JPV2922" s="28"/>
      <c r="JPW2922" s="28"/>
      <c r="JPX2922" s="28"/>
      <c r="JPY2922" s="28"/>
      <c r="JPZ2922" s="28"/>
      <c r="JQA2922" s="28"/>
      <c r="JQB2922" s="28"/>
      <c r="JQC2922" s="28"/>
      <c r="JQD2922" s="28"/>
      <c r="JQE2922" s="28"/>
      <c r="JQF2922" s="28"/>
      <c r="JQG2922" s="28"/>
      <c r="JQH2922" s="28"/>
      <c r="JQI2922" s="28"/>
      <c r="JQJ2922" s="28"/>
      <c r="JQK2922" s="28"/>
      <c r="JQL2922" s="28"/>
      <c r="JQM2922" s="28"/>
      <c r="JQN2922" s="28"/>
      <c r="JQO2922" s="28"/>
      <c r="JQP2922" s="28"/>
      <c r="JQQ2922" s="28"/>
      <c r="JQR2922" s="28"/>
      <c r="JQS2922" s="28"/>
      <c r="JQT2922" s="28"/>
      <c r="JQU2922" s="28"/>
      <c r="JQV2922" s="28"/>
      <c r="JQW2922" s="28"/>
      <c r="JQX2922" s="28"/>
      <c r="JQY2922" s="28"/>
      <c r="JQZ2922" s="28"/>
      <c r="JRA2922" s="28"/>
      <c r="JRB2922" s="28"/>
      <c r="JRC2922" s="28"/>
      <c r="JRD2922" s="28"/>
      <c r="JRE2922" s="28"/>
      <c r="JRF2922" s="28"/>
      <c r="JRG2922" s="28"/>
      <c r="JRH2922" s="28"/>
      <c r="JRI2922" s="28"/>
      <c r="JRJ2922" s="28"/>
      <c r="JRK2922" s="28"/>
      <c r="JRL2922" s="28"/>
      <c r="JRM2922" s="28"/>
      <c r="JRN2922" s="28"/>
      <c r="JRO2922" s="28"/>
      <c r="JRP2922" s="28"/>
      <c r="JRQ2922" s="28"/>
      <c r="JRR2922" s="28"/>
      <c r="JRS2922" s="28"/>
      <c r="JRT2922" s="28"/>
      <c r="JRU2922" s="28"/>
      <c r="JRV2922" s="28"/>
      <c r="JRW2922" s="28"/>
      <c r="JRX2922" s="28"/>
      <c r="JRY2922" s="28"/>
      <c r="JRZ2922" s="28"/>
      <c r="JSA2922" s="28"/>
      <c r="JSB2922" s="28"/>
      <c r="JSC2922" s="28"/>
      <c r="JSD2922" s="28"/>
      <c r="JSE2922" s="28"/>
      <c r="JSF2922" s="28"/>
      <c r="JSG2922" s="28"/>
      <c r="JSH2922" s="28"/>
      <c r="JSI2922" s="28"/>
      <c r="JSJ2922" s="28"/>
      <c r="JSK2922" s="28"/>
      <c r="JSL2922" s="28"/>
      <c r="JSM2922" s="28"/>
      <c r="JSN2922" s="28"/>
      <c r="JSO2922" s="28"/>
      <c r="JSP2922" s="28"/>
      <c r="JSQ2922" s="28"/>
      <c r="JSR2922" s="28"/>
      <c r="JSS2922" s="28"/>
      <c r="JST2922" s="28"/>
      <c r="JSU2922" s="28"/>
      <c r="JSV2922" s="28"/>
      <c r="JSW2922" s="28"/>
      <c r="JSX2922" s="28"/>
      <c r="JSY2922" s="28"/>
      <c r="JSZ2922" s="28"/>
      <c r="JTA2922" s="28"/>
      <c r="JTB2922" s="28"/>
      <c r="JTC2922" s="28"/>
      <c r="JTD2922" s="28"/>
      <c r="JTE2922" s="28"/>
      <c r="JTF2922" s="28"/>
      <c r="JTG2922" s="28"/>
      <c r="JTH2922" s="28"/>
      <c r="JTI2922" s="28"/>
      <c r="JTJ2922" s="28"/>
      <c r="JTK2922" s="28"/>
      <c r="JTL2922" s="28"/>
      <c r="JTM2922" s="28"/>
      <c r="JTN2922" s="28"/>
      <c r="JTO2922" s="28"/>
      <c r="JTP2922" s="28"/>
      <c r="JTQ2922" s="28"/>
      <c r="JTR2922" s="28"/>
      <c r="JTS2922" s="28"/>
      <c r="JTT2922" s="28"/>
      <c r="JTU2922" s="28"/>
      <c r="JTV2922" s="28"/>
      <c r="JTW2922" s="28"/>
      <c r="JTX2922" s="28"/>
      <c r="JTY2922" s="28"/>
      <c r="JTZ2922" s="28"/>
      <c r="JUA2922" s="28"/>
      <c r="JUB2922" s="28"/>
      <c r="JUC2922" s="28"/>
      <c r="JUD2922" s="28"/>
      <c r="JUE2922" s="28"/>
      <c r="JUF2922" s="28"/>
      <c r="JUG2922" s="28"/>
      <c r="JUH2922" s="28"/>
      <c r="JUI2922" s="28"/>
      <c r="JUJ2922" s="28"/>
      <c r="JUK2922" s="28"/>
      <c r="JUL2922" s="28"/>
      <c r="JUM2922" s="28"/>
      <c r="JUN2922" s="28"/>
      <c r="JUO2922" s="28"/>
      <c r="JUP2922" s="28"/>
      <c r="JUQ2922" s="28"/>
      <c r="JUR2922" s="28"/>
      <c r="JUS2922" s="28"/>
      <c r="JUT2922" s="28"/>
      <c r="JUU2922" s="28"/>
      <c r="JUV2922" s="28"/>
      <c r="JUW2922" s="28"/>
      <c r="JUX2922" s="28"/>
      <c r="JUY2922" s="28"/>
      <c r="JUZ2922" s="28"/>
      <c r="JVA2922" s="28"/>
      <c r="JVB2922" s="28"/>
      <c r="JVC2922" s="28"/>
      <c r="JVD2922" s="28"/>
      <c r="JVE2922" s="28"/>
      <c r="JVF2922" s="28"/>
      <c r="JVG2922" s="28"/>
      <c r="JVH2922" s="28"/>
      <c r="JVI2922" s="28"/>
      <c r="JVJ2922" s="28"/>
      <c r="JVK2922" s="28"/>
      <c r="JVL2922" s="28"/>
      <c r="JVM2922" s="28"/>
      <c r="JVN2922" s="28"/>
      <c r="JVO2922" s="28"/>
      <c r="JVP2922" s="28"/>
      <c r="JVQ2922" s="28"/>
      <c r="JVR2922" s="28"/>
      <c r="JVS2922" s="28"/>
      <c r="JVT2922" s="28"/>
      <c r="JVU2922" s="28"/>
      <c r="JVV2922" s="28"/>
      <c r="JVW2922" s="28"/>
      <c r="JVX2922" s="28"/>
      <c r="JVY2922" s="28"/>
      <c r="JVZ2922" s="28"/>
      <c r="JWA2922" s="28"/>
      <c r="JWB2922" s="28"/>
      <c r="JWC2922" s="28"/>
      <c r="JWD2922" s="28"/>
      <c r="JWE2922" s="28"/>
      <c r="JWF2922" s="28"/>
      <c r="JWG2922" s="28"/>
      <c r="JWH2922" s="28"/>
      <c r="JWI2922" s="28"/>
      <c r="JWJ2922" s="28"/>
      <c r="JWK2922" s="28"/>
      <c r="JWL2922" s="28"/>
      <c r="JWM2922" s="28"/>
      <c r="JWN2922" s="28"/>
      <c r="JWO2922" s="28"/>
      <c r="JWP2922" s="28"/>
      <c r="JWQ2922" s="28"/>
      <c r="JWR2922" s="28"/>
      <c r="JWS2922" s="28"/>
      <c r="JWT2922" s="28"/>
      <c r="JWU2922" s="28"/>
      <c r="JWV2922" s="28"/>
      <c r="JWW2922" s="28"/>
      <c r="JWX2922" s="28"/>
      <c r="JWY2922" s="28"/>
      <c r="JWZ2922" s="28"/>
      <c r="JXA2922" s="28"/>
      <c r="JXB2922" s="28"/>
      <c r="JXC2922" s="28"/>
      <c r="JXD2922" s="28"/>
      <c r="JXE2922" s="28"/>
      <c r="JXF2922" s="28"/>
      <c r="JXG2922" s="28"/>
      <c r="JXH2922" s="28"/>
      <c r="JXI2922" s="28"/>
      <c r="JXJ2922" s="28"/>
      <c r="JXK2922" s="28"/>
      <c r="JXL2922" s="28"/>
      <c r="JXM2922" s="28"/>
      <c r="JXN2922" s="28"/>
      <c r="JXO2922" s="28"/>
      <c r="JXP2922" s="28"/>
      <c r="JXQ2922" s="28"/>
      <c r="JXR2922" s="28"/>
      <c r="JXS2922" s="28"/>
      <c r="JXT2922" s="28"/>
      <c r="JXU2922" s="28"/>
      <c r="JXV2922" s="28"/>
      <c r="JXW2922" s="28"/>
      <c r="JXX2922" s="28"/>
      <c r="JXY2922" s="28"/>
      <c r="JXZ2922" s="28"/>
      <c r="JYA2922" s="28"/>
      <c r="JYB2922" s="28"/>
      <c r="JYC2922" s="28"/>
      <c r="JYD2922" s="28"/>
      <c r="JYE2922" s="28"/>
      <c r="JYF2922" s="28"/>
      <c r="JYG2922" s="28"/>
      <c r="JYH2922" s="28"/>
      <c r="JYI2922" s="28"/>
      <c r="JYJ2922" s="28"/>
      <c r="JYK2922" s="28"/>
      <c r="JYL2922" s="28"/>
      <c r="JYM2922" s="28"/>
      <c r="JYN2922" s="28"/>
      <c r="JYO2922" s="28"/>
      <c r="JYP2922" s="28"/>
      <c r="JYQ2922" s="28"/>
      <c r="JYR2922" s="28"/>
      <c r="JYS2922" s="28"/>
      <c r="JYT2922" s="28"/>
      <c r="JYU2922" s="28"/>
      <c r="JYV2922" s="28"/>
      <c r="JYW2922" s="28"/>
      <c r="JYX2922" s="28"/>
      <c r="JYY2922" s="28"/>
      <c r="JYZ2922" s="28"/>
      <c r="JZA2922" s="28"/>
      <c r="JZB2922" s="28"/>
      <c r="JZC2922" s="28"/>
      <c r="JZD2922" s="28"/>
      <c r="JZE2922" s="28"/>
      <c r="JZF2922" s="28"/>
      <c r="JZG2922" s="28"/>
      <c r="JZH2922" s="28"/>
      <c r="JZI2922" s="28"/>
      <c r="JZJ2922" s="28"/>
      <c r="JZK2922" s="28"/>
      <c r="JZL2922" s="28"/>
      <c r="JZM2922" s="28"/>
      <c r="JZN2922" s="28"/>
      <c r="JZO2922" s="28"/>
      <c r="JZP2922" s="28"/>
      <c r="JZQ2922" s="28"/>
      <c r="JZR2922" s="28"/>
      <c r="JZS2922" s="28"/>
      <c r="JZT2922" s="28"/>
      <c r="JZU2922" s="28"/>
      <c r="JZV2922" s="28"/>
      <c r="JZW2922" s="28"/>
      <c r="JZX2922" s="28"/>
      <c r="JZY2922" s="28"/>
      <c r="JZZ2922" s="28"/>
      <c r="KAA2922" s="28"/>
      <c r="KAB2922" s="28"/>
      <c r="KAC2922" s="28"/>
      <c r="KAD2922" s="28"/>
      <c r="KAE2922" s="28"/>
      <c r="KAF2922" s="28"/>
      <c r="KAG2922" s="28"/>
      <c r="KAH2922" s="28"/>
      <c r="KAI2922" s="28"/>
      <c r="KAJ2922" s="28"/>
      <c r="KAK2922" s="28"/>
      <c r="KAL2922" s="28"/>
      <c r="KAM2922" s="28"/>
      <c r="KAN2922" s="28"/>
      <c r="KAO2922" s="28"/>
      <c r="KAP2922" s="28"/>
      <c r="KAQ2922" s="28"/>
      <c r="KAR2922" s="28"/>
      <c r="KAS2922" s="28"/>
      <c r="KAT2922" s="28"/>
      <c r="KAU2922" s="28"/>
      <c r="KAV2922" s="28"/>
      <c r="KAW2922" s="28"/>
      <c r="KAX2922" s="28"/>
      <c r="KAY2922" s="28"/>
      <c r="KAZ2922" s="28"/>
      <c r="KBA2922" s="28"/>
      <c r="KBB2922" s="28"/>
      <c r="KBC2922" s="28"/>
      <c r="KBD2922" s="28"/>
      <c r="KBE2922" s="28"/>
      <c r="KBF2922" s="28"/>
      <c r="KBG2922" s="28"/>
      <c r="KBH2922" s="28"/>
      <c r="KBI2922" s="28"/>
      <c r="KBJ2922" s="28"/>
      <c r="KBK2922" s="28"/>
      <c r="KBL2922" s="28"/>
      <c r="KBM2922" s="28"/>
      <c r="KBN2922" s="28"/>
      <c r="KBO2922" s="28"/>
      <c r="KBP2922" s="28"/>
      <c r="KBQ2922" s="28"/>
      <c r="KBR2922" s="28"/>
      <c r="KBS2922" s="28"/>
      <c r="KBT2922" s="28"/>
      <c r="KBU2922" s="28"/>
      <c r="KBV2922" s="28"/>
      <c r="KBW2922" s="28"/>
      <c r="KBX2922" s="28"/>
      <c r="KBY2922" s="28"/>
      <c r="KBZ2922" s="28"/>
      <c r="KCA2922" s="28"/>
      <c r="KCB2922" s="28"/>
      <c r="KCC2922" s="28"/>
      <c r="KCD2922" s="28"/>
      <c r="KCE2922" s="28"/>
      <c r="KCF2922" s="28"/>
      <c r="KCG2922" s="28"/>
      <c r="KCH2922" s="28"/>
      <c r="KCI2922" s="28"/>
      <c r="KCJ2922" s="28"/>
      <c r="KCK2922" s="28"/>
      <c r="KCL2922" s="28"/>
      <c r="KCM2922" s="28"/>
      <c r="KCN2922" s="28"/>
      <c r="KCO2922" s="28"/>
      <c r="KCP2922" s="28"/>
      <c r="KCQ2922" s="28"/>
      <c r="KCR2922" s="28"/>
      <c r="KCS2922" s="28"/>
      <c r="KCT2922" s="28"/>
      <c r="KCU2922" s="28"/>
      <c r="KCV2922" s="28"/>
      <c r="KCW2922" s="28"/>
      <c r="KCX2922" s="28"/>
      <c r="KCY2922" s="28"/>
      <c r="KCZ2922" s="28"/>
      <c r="KDA2922" s="28"/>
      <c r="KDB2922" s="28"/>
      <c r="KDC2922" s="28"/>
      <c r="KDD2922" s="28"/>
      <c r="KDE2922" s="28"/>
      <c r="KDF2922" s="28"/>
      <c r="KDG2922" s="28"/>
      <c r="KDH2922" s="28"/>
      <c r="KDI2922" s="28"/>
      <c r="KDJ2922" s="28"/>
      <c r="KDK2922" s="28"/>
      <c r="KDL2922" s="28"/>
      <c r="KDM2922" s="28"/>
      <c r="KDN2922" s="28"/>
      <c r="KDO2922" s="28"/>
      <c r="KDP2922" s="28"/>
      <c r="KDQ2922" s="28"/>
      <c r="KDR2922" s="28"/>
      <c r="KDS2922" s="28"/>
      <c r="KDT2922" s="28"/>
      <c r="KDU2922" s="28"/>
      <c r="KDV2922" s="28"/>
      <c r="KDW2922" s="28"/>
      <c r="KDX2922" s="28"/>
      <c r="KDY2922" s="28"/>
      <c r="KDZ2922" s="28"/>
      <c r="KEA2922" s="28"/>
      <c r="KEB2922" s="28"/>
      <c r="KEC2922" s="28"/>
      <c r="KED2922" s="28"/>
      <c r="KEE2922" s="28"/>
      <c r="KEF2922" s="28"/>
      <c r="KEG2922" s="28"/>
      <c r="KEH2922" s="28"/>
      <c r="KEI2922" s="28"/>
      <c r="KEJ2922" s="28"/>
      <c r="KEK2922" s="28"/>
      <c r="KEL2922" s="28"/>
      <c r="KEM2922" s="28"/>
      <c r="KEN2922" s="28"/>
      <c r="KEO2922" s="28"/>
      <c r="KEP2922" s="28"/>
      <c r="KEQ2922" s="28"/>
      <c r="KER2922" s="28"/>
      <c r="KES2922" s="28"/>
      <c r="KET2922" s="28"/>
      <c r="KEU2922" s="28"/>
      <c r="KEV2922" s="28"/>
      <c r="KEW2922" s="28"/>
      <c r="KEX2922" s="28"/>
      <c r="KEY2922" s="28"/>
      <c r="KEZ2922" s="28"/>
      <c r="KFA2922" s="28"/>
      <c r="KFB2922" s="28"/>
      <c r="KFC2922" s="28"/>
      <c r="KFD2922" s="28"/>
      <c r="KFE2922" s="28"/>
      <c r="KFF2922" s="28"/>
      <c r="KFG2922" s="28"/>
      <c r="KFH2922" s="28"/>
      <c r="KFI2922" s="28"/>
      <c r="KFJ2922" s="28"/>
      <c r="KFK2922" s="28"/>
      <c r="KFL2922" s="28"/>
      <c r="KFM2922" s="28"/>
      <c r="KFN2922" s="28"/>
      <c r="KFO2922" s="28"/>
      <c r="KFP2922" s="28"/>
      <c r="KFQ2922" s="28"/>
      <c r="KFR2922" s="28"/>
      <c r="KFS2922" s="28"/>
      <c r="KFT2922" s="28"/>
      <c r="KFU2922" s="28"/>
      <c r="KFV2922" s="28"/>
      <c r="KFW2922" s="28"/>
      <c r="KFX2922" s="28"/>
      <c r="KFY2922" s="28"/>
      <c r="KFZ2922" s="28"/>
      <c r="KGA2922" s="28"/>
      <c r="KGB2922" s="28"/>
      <c r="KGC2922" s="28"/>
      <c r="KGD2922" s="28"/>
      <c r="KGE2922" s="28"/>
      <c r="KGF2922" s="28"/>
      <c r="KGG2922" s="28"/>
      <c r="KGH2922" s="28"/>
      <c r="KGI2922" s="28"/>
      <c r="KGJ2922" s="28"/>
      <c r="KGK2922" s="28"/>
      <c r="KGL2922" s="28"/>
      <c r="KGM2922" s="28"/>
      <c r="KGN2922" s="28"/>
      <c r="KGO2922" s="28"/>
      <c r="KGP2922" s="28"/>
      <c r="KGQ2922" s="28"/>
      <c r="KGR2922" s="28"/>
      <c r="KGS2922" s="28"/>
      <c r="KGT2922" s="28"/>
      <c r="KGU2922" s="28"/>
      <c r="KGV2922" s="28"/>
      <c r="KGW2922" s="28"/>
      <c r="KGX2922" s="28"/>
      <c r="KGY2922" s="28"/>
      <c r="KGZ2922" s="28"/>
      <c r="KHA2922" s="28"/>
      <c r="KHB2922" s="28"/>
      <c r="KHC2922" s="28"/>
      <c r="KHD2922" s="28"/>
      <c r="KHE2922" s="28"/>
      <c r="KHF2922" s="28"/>
      <c r="KHG2922" s="28"/>
      <c r="KHH2922" s="28"/>
      <c r="KHI2922" s="28"/>
      <c r="KHJ2922" s="28"/>
      <c r="KHK2922" s="28"/>
      <c r="KHL2922" s="28"/>
      <c r="KHM2922" s="28"/>
      <c r="KHN2922" s="28"/>
      <c r="KHO2922" s="28"/>
      <c r="KHP2922" s="28"/>
      <c r="KHQ2922" s="28"/>
      <c r="KHR2922" s="28"/>
      <c r="KHS2922" s="28"/>
      <c r="KHT2922" s="28"/>
      <c r="KHU2922" s="28"/>
      <c r="KHV2922" s="28"/>
      <c r="KHW2922" s="28"/>
      <c r="KHX2922" s="28"/>
      <c r="KHY2922" s="28"/>
      <c r="KHZ2922" s="28"/>
      <c r="KIA2922" s="28"/>
      <c r="KIB2922" s="28"/>
      <c r="KIC2922" s="28"/>
      <c r="KID2922" s="28"/>
      <c r="KIE2922" s="28"/>
      <c r="KIF2922" s="28"/>
      <c r="KIG2922" s="28"/>
      <c r="KIH2922" s="28"/>
      <c r="KII2922" s="28"/>
      <c r="KIJ2922" s="28"/>
      <c r="KIK2922" s="28"/>
      <c r="KIL2922" s="28"/>
      <c r="KIM2922" s="28"/>
      <c r="KIN2922" s="28"/>
      <c r="KIO2922" s="28"/>
      <c r="KIP2922" s="28"/>
      <c r="KIQ2922" s="28"/>
      <c r="KIR2922" s="28"/>
      <c r="KIS2922" s="28"/>
      <c r="KIT2922" s="28"/>
      <c r="KIU2922" s="28"/>
      <c r="KIV2922" s="28"/>
      <c r="KIW2922" s="28"/>
      <c r="KIX2922" s="28"/>
      <c r="KIY2922" s="28"/>
      <c r="KIZ2922" s="28"/>
      <c r="KJA2922" s="28"/>
      <c r="KJB2922" s="28"/>
      <c r="KJC2922" s="28"/>
      <c r="KJD2922" s="28"/>
      <c r="KJE2922" s="28"/>
      <c r="KJF2922" s="28"/>
      <c r="KJG2922" s="28"/>
      <c r="KJH2922" s="28"/>
      <c r="KJI2922" s="28"/>
      <c r="KJJ2922" s="28"/>
      <c r="KJK2922" s="28"/>
      <c r="KJL2922" s="28"/>
      <c r="KJM2922" s="28"/>
      <c r="KJN2922" s="28"/>
      <c r="KJO2922" s="28"/>
      <c r="KJP2922" s="28"/>
      <c r="KJQ2922" s="28"/>
      <c r="KJR2922" s="28"/>
      <c r="KJS2922" s="28"/>
      <c r="KJT2922" s="28"/>
      <c r="KJU2922" s="28"/>
      <c r="KJV2922" s="28"/>
      <c r="KJW2922" s="28"/>
      <c r="KJX2922" s="28"/>
      <c r="KJY2922" s="28"/>
      <c r="KJZ2922" s="28"/>
      <c r="KKA2922" s="28"/>
      <c r="KKB2922" s="28"/>
      <c r="KKC2922" s="28"/>
      <c r="KKD2922" s="28"/>
      <c r="KKE2922" s="28"/>
      <c r="KKF2922" s="28"/>
      <c r="KKG2922" s="28"/>
      <c r="KKH2922" s="28"/>
      <c r="KKI2922" s="28"/>
      <c r="KKJ2922" s="28"/>
      <c r="KKK2922" s="28"/>
      <c r="KKL2922" s="28"/>
      <c r="KKM2922" s="28"/>
      <c r="KKN2922" s="28"/>
      <c r="KKO2922" s="28"/>
      <c r="KKP2922" s="28"/>
      <c r="KKQ2922" s="28"/>
      <c r="KKR2922" s="28"/>
      <c r="KKS2922" s="28"/>
      <c r="KKT2922" s="28"/>
      <c r="KKU2922" s="28"/>
      <c r="KKV2922" s="28"/>
      <c r="KKW2922" s="28"/>
      <c r="KKX2922" s="28"/>
      <c r="KKY2922" s="28"/>
      <c r="KKZ2922" s="28"/>
      <c r="KLA2922" s="28"/>
      <c r="KLB2922" s="28"/>
      <c r="KLC2922" s="28"/>
      <c r="KLD2922" s="28"/>
      <c r="KLE2922" s="28"/>
      <c r="KLF2922" s="28"/>
      <c r="KLG2922" s="28"/>
      <c r="KLH2922" s="28"/>
      <c r="KLI2922" s="28"/>
      <c r="KLJ2922" s="28"/>
      <c r="KLK2922" s="28"/>
      <c r="KLL2922" s="28"/>
      <c r="KLM2922" s="28"/>
      <c r="KLN2922" s="28"/>
      <c r="KLO2922" s="28"/>
      <c r="KLP2922" s="28"/>
      <c r="KLQ2922" s="28"/>
      <c r="KLR2922" s="28"/>
      <c r="KLS2922" s="28"/>
      <c r="KLT2922" s="28"/>
      <c r="KLU2922" s="28"/>
      <c r="KLV2922" s="28"/>
      <c r="KLW2922" s="28"/>
      <c r="KLX2922" s="28"/>
      <c r="KLY2922" s="28"/>
      <c r="KLZ2922" s="28"/>
      <c r="KMA2922" s="28"/>
      <c r="KMB2922" s="28"/>
      <c r="KMC2922" s="28"/>
      <c r="KMD2922" s="28"/>
      <c r="KME2922" s="28"/>
      <c r="KMF2922" s="28"/>
      <c r="KMG2922" s="28"/>
      <c r="KMH2922" s="28"/>
      <c r="KMI2922" s="28"/>
      <c r="KMJ2922" s="28"/>
      <c r="KMK2922" s="28"/>
      <c r="KML2922" s="28"/>
      <c r="KMM2922" s="28"/>
      <c r="KMN2922" s="28"/>
      <c r="KMO2922" s="28"/>
      <c r="KMP2922" s="28"/>
      <c r="KMQ2922" s="28"/>
      <c r="KMR2922" s="28"/>
      <c r="KMS2922" s="28"/>
      <c r="KMT2922" s="28"/>
      <c r="KMU2922" s="28"/>
      <c r="KMV2922" s="28"/>
      <c r="KMW2922" s="28"/>
      <c r="KMX2922" s="28"/>
      <c r="KMY2922" s="28"/>
      <c r="KMZ2922" s="28"/>
      <c r="KNA2922" s="28"/>
      <c r="KNB2922" s="28"/>
      <c r="KNC2922" s="28"/>
      <c r="KND2922" s="28"/>
      <c r="KNE2922" s="28"/>
      <c r="KNF2922" s="28"/>
      <c r="KNG2922" s="28"/>
      <c r="KNH2922" s="28"/>
      <c r="KNI2922" s="28"/>
      <c r="KNJ2922" s="28"/>
      <c r="KNK2922" s="28"/>
      <c r="KNL2922" s="28"/>
      <c r="KNM2922" s="28"/>
      <c r="KNN2922" s="28"/>
      <c r="KNO2922" s="28"/>
      <c r="KNP2922" s="28"/>
      <c r="KNQ2922" s="28"/>
      <c r="KNR2922" s="28"/>
      <c r="KNS2922" s="28"/>
      <c r="KNT2922" s="28"/>
      <c r="KNU2922" s="28"/>
      <c r="KNV2922" s="28"/>
      <c r="KNW2922" s="28"/>
      <c r="KNX2922" s="28"/>
      <c r="KNY2922" s="28"/>
      <c r="KNZ2922" s="28"/>
      <c r="KOA2922" s="28"/>
      <c r="KOB2922" s="28"/>
      <c r="KOC2922" s="28"/>
      <c r="KOD2922" s="28"/>
      <c r="KOE2922" s="28"/>
      <c r="KOF2922" s="28"/>
      <c r="KOG2922" s="28"/>
      <c r="KOH2922" s="28"/>
      <c r="KOI2922" s="28"/>
      <c r="KOJ2922" s="28"/>
      <c r="KOK2922" s="28"/>
      <c r="KOL2922" s="28"/>
      <c r="KOM2922" s="28"/>
      <c r="KON2922" s="28"/>
      <c r="KOO2922" s="28"/>
      <c r="KOP2922" s="28"/>
      <c r="KOQ2922" s="28"/>
      <c r="KOR2922" s="28"/>
      <c r="KOS2922" s="28"/>
      <c r="KOT2922" s="28"/>
      <c r="KOU2922" s="28"/>
      <c r="KOV2922" s="28"/>
      <c r="KOW2922" s="28"/>
      <c r="KOX2922" s="28"/>
      <c r="KOY2922" s="28"/>
      <c r="KOZ2922" s="28"/>
      <c r="KPA2922" s="28"/>
      <c r="KPB2922" s="28"/>
      <c r="KPC2922" s="28"/>
      <c r="KPD2922" s="28"/>
      <c r="KPE2922" s="28"/>
      <c r="KPF2922" s="28"/>
      <c r="KPG2922" s="28"/>
      <c r="KPH2922" s="28"/>
      <c r="KPI2922" s="28"/>
      <c r="KPJ2922" s="28"/>
      <c r="KPK2922" s="28"/>
      <c r="KPL2922" s="28"/>
      <c r="KPM2922" s="28"/>
      <c r="KPN2922" s="28"/>
      <c r="KPO2922" s="28"/>
      <c r="KPP2922" s="28"/>
      <c r="KPQ2922" s="28"/>
      <c r="KPR2922" s="28"/>
      <c r="KPS2922" s="28"/>
      <c r="KPT2922" s="28"/>
      <c r="KPU2922" s="28"/>
      <c r="KPV2922" s="28"/>
      <c r="KPW2922" s="28"/>
      <c r="KPX2922" s="28"/>
      <c r="KPY2922" s="28"/>
      <c r="KPZ2922" s="28"/>
      <c r="KQA2922" s="28"/>
      <c r="KQB2922" s="28"/>
      <c r="KQC2922" s="28"/>
      <c r="KQD2922" s="28"/>
      <c r="KQE2922" s="28"/>
      <c r="KQF2922" s="28"/>
      <c r="KQG2922" s="28"/>
      <c r="KQH2922" s="28"/>
      <c r="KQI2922" s="28"/>
      <c r="KQJ2922" s="28"/>
      <c r="KQK2922" s="28"/>
      <c r="KQL2922" s="28"/>
      <c r="KQM2922" s="28"/>
      <c r="KQN2922" s="28"/>
      <c r="KQO2922" s="28"/>
      <c r="KQP2922" s="28"/>
      <c r="KQQ2922" s="28"/>
      <c r="KQR2922" s="28"/>
      <c r="KQS2922" s="28"/>
      <c r="KQT2922" s="28"/>
      <c r="KQU2922" s="28"/>
      <c r="KQV2922" s="28"/>
      <c r="KQW2922" s="28"/>
      <c r="KQX2922" s="28"/>
      <c r="KQY2922" s="28"/>
      <c r="KQZ2922" s="28"/>
      <c r="KRA2922" s="28"/>
      <c r="KRB2922" s="28"/>
      <c r="KRC2922" s="28"/>
      <c r="KRD2922" s="28"/>
      <c r="KRE2922" s="28"/>
      <c r="KRF2922" s="28"/>
      <c r="KRG2922" s="28"/>
      <c r="KRH2922" s="28"/>
      <c r="KRI2922" s="28"/>
      <c r="KRJ2922" s="28"/>
      <c r="KRK2922" s="28"/>
      <c r="KRL2922" s="28"/>
      <c r="KRM2922" s="28"/>
      <c r="KRN2922" s="28"/>
      <c r="KRO2922" s="28"/>
      <c r="KRP2922" s="28"/>
      <c r="KRQ2922" s="28"/>
      <c r="KRR2922" s="28"/>
      <c r="KRS2922" s="28"/>
      <c r="KRT2922" s="28"/>
      <c r="KRU2922" s="28"/>
      <c r="KRV2922" s="28"/>
      <c r="KRW2922" s="28"/>
      <c r="KRX2922" s="28"/>
      <c r="KRY2922" s="28"/>
      <c r="KRZ2922" s="28"/>
      <c r="KSA2922" s="28"/>
      <c r="KSB2922" s="28"/>
      <c r="KSC2922" s="28"/>
      <c r="KSD2922" s="28"/>
      <c r="KSE2922" s="28"/>
      <c r="KSF2922" s="28"/>
      <c r="KSG2922" s="28"/>
      <c r="KSH2922" s="28"/>
      <c r="KSI2922" s="28"/>
      <c r="KSJ2922" s="28"/>
      <c r="KSK2922" s="28"/>
      <c r="KSL2922" s="28"/>
      <c r="KSM2922" s="28"/>
      <c r="KSN2922" s="28"/>
      <c r="KSO2922" s="28"/>
      <c r="KSP2922" s="28"/>
      <c r="KSQ2922" s="28"/>
      <c r="KSR2922" s="28"/>
      <c r="KSS2922" s="28"/>
      <c r="KST2922" s="28"/>
      <c r="KSU2922" s="28"/>
      <c r="KSV2922" s="28"/>
      <c r="KSW2922" s="28"/>
      <c r="KSX2922" s="28"/>
      <c r="KSY2922" s="28"/>
      <c r="KSZ2922" s="28"/>
      <c r="KTA2922" s="28"/>
      <c r="KTB2922" s="28"/>
      <c r="KTC2922" s="28"/>
      <c r="KTD2922" s="28"/>
      <c r="KTE2922" s="28"/>
      <c r="KTF2922" s="28"/>
      <c r="KTG2922" s="28"/>
      <c r="KTH2922" s="28"/>
      <c r="KTI2922" s="28"/>
      <c r="KTJ2922" s="28"/>
      <c r="KTK2922" s="28"/>
      <c r="KTL2922" s="28"/>
      <c r="KTM2922" s="28"/>
      <c r="KTN2922" s="28"/>
      <c r="KTO2922" s="28"/>
      <c r="KTP2922" s="28"/>
      <c r="KTQ2922" s="28"/>
      <c r="KTR2922" s="28"/>
      <c r="KTS2922" s="28"/>
      <c r="KTT2922" s="28"/>
      <c r="KTU2922" s="28"/>
      <c r="KTV2922" s="28"/>
      <c r="KTW2922" s="28"/>
      <c r="KTX2922" s="28"/>
      <c r="KTY2922" s="28"/>
      <c r="KTZ2922" s="28"/>
      <c r="KUA2922" s="28"/>
      <c r="KUB2922" s="28"/>
      <c r="KUC2922" s="28"/>
      <c r="KUD2922" s="28"/>
      <c r="KUE2922" s="28"/>
      <c r="KUF2922" s="28"/>
      <c r="KUG2922" s="28"/>
      <c r="KUH2922" s="28"/>
      <c r="KUI2922" s="28"/>
      <c r="KUJ2922" s="28"/>
      <c r="KUK2922" s="28"/>
      <c r="KUL2922" s="28"/>
      <c r="KUM2922" s="28"/>
      <c r="KUN2922" s="28"/>
      <c r="KUO2922" s="28"/>
      <c r="KUP2922" s="28"/>
      <c r="KUQ2922" s="28"/>
      <c r="KUR2922" s="28"/>
      <c r="KUS2922" s="28"/>
      <c r="KUT2922" s="28"/>
      <c r="KUU2922" s="28"/>
      <c r="KUV2922" s="28"/>
      <c r="KUW2922" s="28"/>
      <c r="KUX2922" s="28"/>
      <c r="KUY2922" s="28"/>
      <c r="KUZ2922" s="28"/>
      <c r="KVA2922" s="28"/>
      <c r="KVB2922" s="28"/>
      <c r="KVC2922" s="28"/>
      <c r="KVD2922" s="28"/>
      <c r="KVE2922" s="28"/>
      <c r="KVF2922" s="28"/>
      <c r="KVG2922" s="28"/>
      <c r="KVH2922" s="28"/>
      <c r="KVI2922" s="28"/>
      <c r="KVJ2922" s="28"/>
      <c r="KVK2922" s="28"/>
      <c r="KVL2922" s="28"/>
      <c r="KVM2922" s="28"/>
      <c r="KVN2922" s="28"/>
      <c r="KVO2922" s="28"/>
      <c r="KVP2922" s="28"/>
      <c r="KVQ2922" s="28"/>
      <c r="KVR2922" s="28"/>
      <c r="KVS2922" s="28"/>
      <c r="KVT2922" s="28"/>
      <c r="KVU2922" s="28"/>
      <c r="KVV2922" s="28"/>
      <c r="KVW2922" s="28"/>
      <c r="KVX2922" s="28"/>
      <c r="KVY2922" s="28"/>
      <c r="KVZ2922" s="28"/>
      <c r="KWA2922" s="28"/>
      <c r="KWB2922" s="28"/>
      <c r="KWC2922" s="28"/>
      <c r="KWD2922" s="28"/>
      <c r="KWE2922" s="28"/>
      <c r="KWF2922" s="28"/>
      <c r="KWG2922" s="28"/>
      <c r="KWH2922" s="28"/>
      <c r="KWI2922" s="28"/>
      <c r="KWJ2922" s="28"/>
      <c r="KWK2922" s="28"/>
      <c r="KWL2922" s="28"/>
      <c r="KWM2922" s="28"/>
      <c r="KWN2922" s="28"/>
      <c r="KWO2922" s="28"/>
      <c r="KWP2922" s="28"/>
      <c r="KWQ2922" s="28"/>
      <c r="KWR2922" s="28"/>
      <c r="KWS2922" s="28"/>
      <c r="KWT2922" s="28"/>
      <c r="KWU2922" s="28"/>
      <c r="KWV2922" s="28"/>
      <c r="KWW2922" s="28"/>
      <c r="KWX2922" s="28"/>
      <c r="KWY2922" s="28"/>
      <c r="KWZ2922" s="28"/>
      <c r="KXA2922" s="28"/>
      <c r="KXB2922" s="28"/>
      <c r="KXC2922" s="28"/>
      <c r="KXD2922" s="28"/>
      <c r="KXE2922" s="28"/>
      <c r="KXF2922" s="28"/>
      <c r="KXG2922" s="28"/>
      <c r="KXH2922" s="28"/>
      <c r="KXI2922" s="28"/>
      <c r="KXJ2922" s="28"/>
      <c r="KXK2922" s="28"/>
      <c r="KXL2922" s="28"/>
      <c r="KXM2922" s="28"/>
      <c r="KXN2922" s="28"/>
      <c r="KXO2922" s="28"/>
      <c r="KXP2922" s="28"/>
      <c r="KXQ2922" s="28"/>
      <c r="KXR2922" s="28"/>
      <c r="KXS2922" s="28"/>
      <c r="KXT2922" s="28"/>
      <c r="KXU2922" s="28"/>
      <c r="KXV2922" s="28"/>
      <c r="KXW2922" s="28"/>
      <c r="KXX2922" s="28"/>
      <c r="KXY2922" s="28"/>
      <c r="KXZ2922" s="28"/>
      <c r="KYA2922" s="28"/>
      <c r="KYB2922" s="28"/>
      <c r="KYC2922" s="28"/>
      <c r="KYD2922" s="28"/>
      <c r="KYE2922" s="28"/>
      <c r="KYF2922" s="28"/>
      <c r="KYG2922" s="28"/>
      <c r="KYH2922" s="28"/>
      <c r="KYI2922" s="28"/>
      <c r="KYJ2922" s="28"/>
      <c r="KYK2922" s="28"/>
      <c r="KYL2922" s="28"/>
      <c r="KYM2922" s="28"/>
      <c r="KYN2922" s="28"/>
      <c r="KYO2922" s="28"/>
      <c r="KYP2922" s="28"/>
      <c r="KYQ2922" s="28"/>
      <c r="KYR2922" s="28"/>
      <c r="KYS2922" s="28"/>
      <c r="KYT2922" s="28"/>
      <c r="KYU2922" s="28"/>
      <c r="KYV2922" s="28"/>
      <c r="KYW2922" s="28"/>
      <c r="KYX2922" s="28"/>
      <c r="KYY2922" s="28"/>
      <c r="KYZ2922" s="28"/>
      <c r="KZA2922" s="28"/>
      <c r="KZB2922" s="28"/>
      <c r="KZC2922" s="28"/>
      <c r="KZD2922" s="28"/>
      <c r="KZE2922" s="28"/>
      <c r="KZF2922" s="28"/>
      <c r="KZG2922" s="28"/>
      <c r="KZH2922" s="28"/>
      <c r="KZI2922" s="28"/>
      <c r="KZJ2922" s="28"/>
      <c r="KZK2922" s="28"/>
      <c r="KZL2922" s="28"/>
      <c r="KZM2922" s="28"/>
      <c r="KZN2922" s="28"/>
      <c r="KZO2922" s="28"/>
      <c r="KZP2922" s="28"/>
      <c r="KZQ2922" s="28"/>
      <c r="KZR2922" s="28"/>
      <c r="KZS2922" s="28"/>
      <c r="KZT2922" s="28"/>
      <c r="KZU2922" s="28"/>
      <c r="KZV2922" s="28"/>
      <c r="KZW2922" s="28"/>
      <c r="KZX2922" s="28"/>
      <c r="KZY2922" s="28"/>
      <c r="KZZ2922" s="28"/>
      <c r="LAA2922" s="28"/>
      <c r="LAB2922" s="28"/>
      <c r="LAC2922" s="28"/>
      <c r="LAD2922" s="28"/>
      <c r="LAE2922" s="28"/>
      <c r="LAF2922" s="28"/>
      <c r="LAG2922" s="28"/>
      <c r="LAH2922" s="28"/>
      <c r="LAI2922" s="28"/>
      <c r="LAJ2922" s="28"/>
      <c r="LAK2922" s="28"/>
      <c r="LAL2922" s="28"/>
      <c r="LAM2922" s="28"/>
      <c r="LAN2922" s="28"/>
      <c r="LAO2922" s="28"/>
      <c r="LAP2922" s="28"/>
      <c r="LAQ2922" s="28"/>
      <c r="LAR2922" s="28"/>
      <c r="LAS2922" s="28"/>
      <c r="LAT2922" s="28"/>
      <c r="LAU2922" s="28"/>
      <c r="LAV2922" s="28"/>
      <c r="LAW2922" s="28"/>
      <c r="LAX2922" s="28"/>
      <c r="LAY2922" s="28"/>
      <c r="LAZ2922" s="28"/>
      <c r="LBA2922" s="28"/>
      <c r="LBB2922" s="28"/>
      <c r="LBC2922" s="28"/>
      <c r="LBD2922" s="28"/>
      <c r="LBE2922" s="28"/>
      <c r="LBF2922" s="28"/>
      <c r="LBG2922" s="28"/>
      <c r="LBH2922" s="28"/>
      <c r="LBI2922" s="28"/>
      <c r="LBJ2922" s="28"/>
      <c r="LBK2922" s="28"/>
      <c r="LBL2922" s="28"/>
      <c r="LBM2922" s="28"/>
      <c r="LBN2922" s="28"/>
      <c r="LBO2922" s="28"/>
      <c r="LBP2922" s="28"/>
      <c r="LBQ2922" s="28"/>
      <c r="LBR2922" s="28"/>
      <c r="LBS2922" s="28"/>
      <c r="LBT2922" s="28"/>
      <c r="LBU2922" s="28"/>
      <c r="LBV2922" s="28"/>
      <c r="LBW2922" s="28"/>
      <c r="LBX2922" s="28"/>
      <c r="LBY2922" s="28"/>
      <c r="LBZ2922" s="28"/>
      <c r="LCA2922" s="28"/>
      <c r="LCB2922" s="28"/>
      <c r="LCC2922" s="28"/>
      <c r="LCD2922" s="28"/>
      <c r="LCE2922" s="28"/>
      <c r="LCF2922" s="28"/>
      <c r="LCG2922" s="28"/>
      <c r="LCH2922" s="28"/>
      <c r="LCI2922" s="28"/>
      <c r="LCJ2922" s="28"/>
      <c r="LCK2922" s="28"/>
      <c r="LCL2922" s="28"/>
      <c r="LCM2922" s="28"/>
      <c r="LCN2922" s="28"/>
      <c r="LCO2922" s="28"/>
      <c r="LCP2922" s="28"/>
      <c r="LCQ2922" s="28"/>
      <c r="LCR2922" s="28"/>
      <c r="LCS2922" s="28"/>
      <c r="LCT2922" s="28"/>
      <c r="LCU2922" s="28"/>
      <c r="LCV2922" s="28"/>
      <c r="LCW2922" s="28"/>
      <c r="LCX2922" s="28"/>
      <c r="LCY2922" s="28"/>
      <c r="LCZ2922" s="28"/>
      <c r="LDA2922" s="28"/>
      <c r="LDB2922" s="28"/>
      <c r="LDC2922" s="28"/>
      <c r="LDD2922" s="28"/>
      <c r="LDE2922" s="28"/>
      <c r="LDF2922" s="28"/>
      <c r="LDG2922" s="28"/>
      <c r="LDH2922" s="28"/>
      <c r="LDI2922" s="28"/>
      <c r="LDJ2922" s="28"/>
      <c r="LDK2922" s="28"/>
      <c r="LDL2922" s="28"/>
      <c r="LDM2922" s="28"/>
      <c r="LDN2922" s="28"/>
      <c r="LDO2922" s="28"/>
      <c r="LDP2922" s="28"/>
      <c r="LDQ2922" s="28"/>
      <c r="LDR2922" s="28"/>
      <c r="LDS2922" s="28"/>
      <c r="LDT2922" s="28"/>
      <c r="LDU2922" s="28"/>
      <c r="LDV2922" s="28"/>
      <c r="LDW2922" s="28"/>
      <c r="LDX2922" s="28"/>
      <c r="LDY2922" s="28"/>
      <c r="LDZ2922" s="28"/>
      <c r="LEA2922" s="28"/>
      <c r="LEB2922" s="28"/>
      <c r="LEC2922" s="28"/>
      <c r="LED2922" s="28"/>
      <c r="LEE2922" s="28"/>
      <c r="LEF2922" s="28"/>
      <c r="LEG2922" s="28"/>
      <c r="LEH2922" s="28"/>
      <c r="LEI2922" s="28"/>
      <c r="LEJ2922" s="28"/>
      <c r="LEK2922" s="28"/>
      <c r="LEL2922" s="28"/>
      <c r="LEM2922" s="28"/>
      <c r="LEN2922" s="28"/>
      <c r="LEO2922" s="28"/>
      <c r="LEP2922" s="28"/>
      <c r="LEQ2922" s="28"/>
      <c r="LER2922" s="28"/>
      <c r="LES2922" s="28"/>
      <c r="LET2922" s="28"/>
      <c r="LEU2922" s="28"/>
      <c r="LEV2922" s="28"/>
      <c r="LEW2922" s="28"/>
      <c r="LEX2922" s="28"/>
      <c r="LEY2922" s="28"/>
      <c r="LEZ2922" s="28"/>
      <c r="LFA2922" s="28"/>
      <c r="LFB2922" s="28"/>
      <c r="LFC2922" s="28"/>
      <c r="LFD2922" s="28"/>
      <c r="LFE2922" s="28"/>
      <c r="LFF2922" s="28"/>
      <c r="LFG2922" s="28"/>
      <c r="LFH2922" s="28"/>
      <c r="LFI2922" s="28"/>
      <c r="LFJ2922" s="28"/>
      <c r="LFK2922" s="28"/>
      <c r="LFL2922" s="28"/>
      <c r="LFM2922" s="28"/>
      <c r="LFN2922" s="28"/>
      <c r="LFO2922" s="28"/>
      <c r="LFP2922" s="28"/>
      <c r="LFQ2922" s="28"/>
      <c r="LFR2922" s="28"/>
      <c r="LFS2922" s="28"/>
      <c r="LFT2922" s="28"/>
      <c r="LFU2922" s="28"/>
      <c r="LFV2922" s="28"/>
      <c r="LFW2922" s="28"/>
      <c r="LFX2922" s="28"/>
      <c r="LFY2922" s="28"/>
      <c r="LFZ2922" s="28"/>
      <c r="LGA2922" s="28"/>
      <c r="LGB2922" s="28"/>
      <c r="LGC2922" s="28"/>
      <c r="LGD2922" s="28"/>
      <c r="LGE2922" s="28"/>
      <c r="LGF2922" s="28"/>
      <c r="LGG2922" s="28"/>
      <c r="LGH2922" s="28"/>
      <c r="LGI2922" s="28"/>
      <c r="LGJ2922" s="28"/>
      <c r="LGK2922" s="28"/>
      <c r="LGL2922" s="28"/>
      <c r="LGM2922" s="28"/>
      <c r="LGN2922" s="28"/>
      <c r="LGO2922" s="28"/>
      <c r="LGP2922" s="28"/>
      <c r="LGQ2922" s="28"/>
      <c r="LGR2922" s="28"/>
      <c r="LGS2922" s="28"/>
      <c r="LGT2922" s="28"/>
      <c r="LGU2922" s="28"/>
      <c r="LGV2922" s="28"/>
      <c r="LGW2922" s="28"/>
      <c r="LGX2922" s="28"/>
      <c r="LGY2922" s="28"/>
      <c r="LGZ2922" s="28"/>
      <c r="LHA2922" s="28"/>
      <c r="LHB2922" s="28"/>
      <c r="LHC2922" s="28"/>
      <c r="LHD2922" s="28"/>
      <c r="LHE2922" s="28"/>
      <c r="LHF2922" s="28"/>
      <c r="LHG2922" s="28"/>
      <c r="LHH2922" s="28"/>
      <c r="LHI2922" s="28"/>
      <c r="LHJ2922" s="28"/>
      <c r="LHK2922" s="28"/>
      <c r="LHL2922" s="28"/>
      <c r="LHM2922" s="28"/>
      <c r="LHN2922" s="28"/>
      <c r="LHO2922" s="28"/>
      <c r="LHP2922" s="28"/>
      <c r="LHQ2922" s="28"/>
      <c r="LHR2922" s="28"/>
      <c r="LHS2922" s="28"/>
      <c r="LHT2922" s="28"/>
      <c r="LHU2922" s="28"/>
      <c r="LHV2922" s="28"/>
      <c r="LHW2922" s="28"/>
      <c r="LHX2922" s="28"/>
      <c r="LHY2922" s="28"/>
      <c r="LHZ2922" s="28"/>
      <c r="LIA2922" s="28"/>
      <c r="LIB2922" s="28"/>
      <c r="LIC2922" s="28"/>
      <c r="LID2922" s="28"/>
      <c r="LIE2922" s="28"/>
      <c r="LIF2922" s="28"/>
      <c r="LIG2922" s="28"/>
      <c r="LIH2922" s="28"/>
      <c r="LII2922" s="28"/>
      <c r="LIJ2922" s="28"/>
      <c r="LIK2922" s="28"/>
      <c r="LIL2922" s="28"/>
      <c r="LIM2922" s="28"/>
      <c r="LIN2922" s="28"/>
      <c r="LIO2922" s="28"/>
      <c r="LIP2922" s="28"/>
      <c r="LIQ2922" s="28"/>
      <c r="LIR2922" s="28"/>
      <c r="LIS2922" s="28"/>
      <c r="LIT2922" s="28"/>
      <c r="LIU2922" s="28"/>
      <c r="LIV2922" s="28"/>
      <c r="LIW2922" s="28"/>
      <c r="LIX2922" s="28"/>
      <c r="LIY2922" s="28"/>
      <c r="LIZ2922" s="28"/>
      <c r="LJA2922" s="28"/>
      <c r="LJB2922" s="28"/>
      <c r="LJC2922" s="28"/>
      <c r="LJD2922" s="28"/>
      <c r="LJE2922" s="28"/>
      <c r="LJF2922" s="28"/>
      <c r="LJG2922" s="28"/>
      <c r="LJH2922" s="28"/>
      <c r="LJI2922" s="28"/>
      <c r="LJJ2922" s="28"/>
      <c r="LJK2922" s="28"/>
      <c r="LJL2922" s="28"/>
      <c r="LJM2922" s="28"/>
      <c r="LJN2922" s="28"/>
      <c r="LJO2922" s="28"/>
      <c r="LJP2922" s="28"/>
      <c r="LJQ2922" s="28"/>
      <c r="LJR2922" s="28"/>
      <c r="LJS2922" s="28"/>
      <c r="LJT2922" s="28"/>
      <c r="LJU2922" s="28"/>
      <c r="LJV2922" s="28"/>
      <c r="LJW2922" s="28"/>
      <c r="LJX2922" s="28"/>
      <c r="LJY2922" s="28"/>
      <c r="LJZ2922" s="28"/>
      <c r="LKA2922" s="28"/>
      <c r="LKB2922" s="28"/>
      <c r="LKC2922" s="28"/>
      <c r="LKD2922" s="28"/>
      <c r="LKE2922" s="28"/>
      <c r="LKF2922" s="28"/>
      <c r="LKG2922" s="28"/>
      <c r="LKH2922" s="28"/>
      <c r="LKI2922" s="28"/>
      <c r="LKJ2922" s="28"/>
      <c r="LKK2922" s="28"/>
      <c r="LKL2922" s="28"/>
      <c r="LKM2922" s="28"/>
      <c r="LKN2922" s="28"/>
      <c r="LKO2922" s="28"/>
      <c r="LKP2922" s="28"/>
      <c r="LKQ2922" s="28"/>
      <c r="LKR2922" s="28"/>
      <c r="LKS2922" s="28"/>
      <c r="LKT2922" s="28"/>
      <c r="LKU2922" s="28"/>
      <c r="LKV2922" s="28"/>
      <c r="LKW2922" s="28"/>
      <c r="LKX2922" s="28"/>
      <c r="LKY2922" s="28"/>
      <c r="LKZ2922" s="28"/>
      <c r="LLA2922" s="28"/>
      <c r="LLB2922" s="28"/>
      <c r="LLC2922" s="28"/>
      <c r="LLD2922" s="28"/>
      <c r="LLE2922" s="28"/>
      <c r="LLF2922" s="28"/>
      <c r="LLG2922" s="28"/>
      <c r="LLH2922" s="28"/>
      <c r="LLI2922" s="28"/>
      <c r="LLJ2922" s="28"/>
      <c r="LLK2922" s="28"/>
      <c r="LLL2922" s="28"/>
      <c r="LLM2922" s="28"/>
      <c r="LLN2922" s="28"/>
      <c r="LLO2922" s="28"/>
      <c r="LLP2922" s="28"/>
      <c r="LLQ2922" s="28"/>
      <c r="LLR2922" s="28"/>
      <c r="LLS2922" s="28"/>
      <c r="LLT2922" s="28"/>
      <c r="LLU2922" s="28"/>
      <c r="LLV2922" s="28"/>
      <c r="LLW2922" s="28"/>
      <c r="LLX2922" s="28"/>
      <c r="LLY2922" s="28"/>
      <c r="LLZ2922" s="28"/>
      <c r="LMA2922" s="28"/>
      <c r="LMB2922" s="28"/>
      <c r="LMC2922" s="28"/>
      <c r="LMD2922" s="28"/>
      <c r="LME2922" s="28"/>
      <c r="LMF2922" s="28"/>
      <c r="LMG2922" s="28"/>
      <c r="LMH2922" s="28"/>
      <c r="LMI2922" s="28"/>
      <c r="LMJ2922" s="28"/>
      <c r="LMK2922" s="28"/>
      <c r="LML2922" s="28"/>
      <c r="LMM2922" s="28"/>
      <c r="LMN2922" s="28"/>
      <c r="LMO2922" s="28"/>
      <c r="LMP2922" s="28"/>
      <c r="LMQ2922" s="28"/>
      <c r="LMR2922" s="28"/>
      <c r="LMS2922" s="28"/>
      <c r="LMT2922" s="28"/>
      <c r="LMU2922" s="28"/>
      <c r="LMV2922" s="28"/>
      <c r="LMW2922" s="28"/>
      <c r="LMX2922" s="28"/>
      <c r="LMY2922" s="28"/>
      <c r="LMZ2922" s="28"/>
      <c r="LNA2922" s="28"/>
      <c r="LNB2922" s="28"/>
      <c r="LNC2922" s="28"/>
      <c r="LND2922" s="28"/>
      <c r="LNE2922" s="28"/>
      <c r="LNF2922" s="28"/>
      <c r="LNG2922" s="28"/>
      <c r="LNH2922" s="28"/>
      <c r="LNI2922" s="28"/>
      <c r="LNJ2922" s="28"/>
      <c r="LNK2922" s="28"/>
      <c r="LNL2922" s="28"/>
      <c r="LNM2922" s="28"/>
      <c r="LNN2922" s="28"/>
      <c r="LNO2922" s="28"/>
      <c r="LNP2922" s="28"/>
      <c r="LNQ2922" s="28"/>
      <c r="LNR2922" s="28"/>
      <c r="LNS2922" s="28"/>
      <c r="LNT2922" s="28"/>
      <c r="LNU2922" s="28"/>
      <c r="LNV2922" s="28"/>
      <c r="LNW2922" s="28"/>
      <c r="LNX2922" s="28"/>
      <c r="LNY2922" s="28"/>
      <c r="LNZ2922" s="28"/>
      <c r="LOA2922" s="28"/>
      <c r="LOB2922" s="28"/>
      <c r="LOC2922" s="28"/>
      <c r="LOD2922" s="28"/>
      <c r="LOE2922" s="28"/>
      <c r="LOF2922" s="28"/>
      <c r="LOG2922" s="28"/>
      <c r="LOH2922" s="28"/>
      <c r="LOI2922" s="28"/>
      <c r="LOJ2922" s="28"/>
      <c r="LOK2922" s="28"/>
      <c r="LOL2922" s="28"/>
      <c r="LOM2922" s="28"/>
      <c r="LON2922" s="28"/>
      <c r="LOO2922" s="28"/>
      <c r="LOP2922" s="28"/>
      <c r="LOQ2922" s="28"/>
      <c r="LOR2922" s="28"/>
      <c r="LOS2922" s="28"/>
      <c r="LOT2922" s="28"/>
      <c r="LOU2922" s="28"/>
      <c r="LOV2922" s="28"/>
      <c r="LOW2922" s="28"/>
      <c r="LOX2922" s="28"/>
      <c r="LOY2922" s="28"/>
      <c r="LOZ2922" s="28"/>
      <c r="LPA2922" s="28"/>
      <c r="LPB2922" s="28"/>
      <c r="LPC2922" s="28"/>
      <c r="LPD2922" s="28"/>
      <c r="LPE2922" s="28"/>
      <c r="LPF2922" s="28"/>
      <c r="LPG2922" s="28"/>
      <c r="LPH2922" s="28"/>
      <c r="LPI2922" s="28"/>
      <c r="LPJ2922" s="28"/>
      <c r="LPK2922" s="28"/>
      <c r="LPL2922" s="28"/>
      <c r="LPM2922" s="28"/>
      <c r="LPN2922" s="28"/>
      <c r="LPO2922" s="28"/>
      <c r="LPP2922" s="28"/>
      <c r="LPQ2922" s="28"/>
      <c r="LPR2922" s="28"/>
      <c r="LPS2922" s="28"/>
      <c r="LPT2922" s="28"/>
      <c r="LPU2922" s="28"/>
      <c r="LPV2922" s="28"/>
      <c r="LPW2922" s="28"/>
      <c r="LPX2922" s="28"/>
      <c r="LPY2922" s="28"/>
      <c r="LPZ2922" s="28"/>
      <c r="LQA2922" s="28"/>
      <c r="LQB2922" s="28"/>
      <c r="LQC2922" s="28"/>
      <c r="LQD2922" s="28"/>
      <c r="LQE2922" s="28"/>
      <c r="LQF2922" s="28"/>
      <c r="LQG2922" s="28"/>
      <c r="LQH2922" s="28"/>
      <c r="LQI2922" s="28"/>
      <c r="LQJ2922" s="28"/>
      <c r="LQK2922" s="28"/>
      <c r="LQL2922" s="28"/>
      <c r="LQM2922" s="28"/>
      <c r="LQN2922" s="28"/>
      <c r="LQO2922" s="28"/>
      <c r="LQP2922" s="28"/>
      <c r="LQQ2922" s="28"/>
      <c r="LQR2922" s="28"/>
      <c r="LQS2922" s="28"/>
      <c r="LQT2922" s="28"/>
      <c r="LQU2922" s="28"/>
      <c r="LQV2922" s="28"/>
      <c r="LQW2922" s="28"/>
      <c r="LQX2922" s="28"/>
      <c r="LQY2922" s="28"/>
      <c r="LQZ2922" s="28"/>
      <c r="LRA2922" s="28"/>
      <c r="LRB2922" s="28"/>
      <c r="LRC2922" s="28"/>
      <c r="LRD2922" s="28"/>
      <c r="LRE2922" s="28"/>
      <c r="LRF2922" s="28"/>
      <c r="LRG2922" s="28"/>
      <c r="LRH2922" s="28"/>
      <c r="LRI2922" s="28"/>
      <c r="LRJ2922" s="28"/>
      <c r="LRK2922" s="28"/>
      <c r="LRL2922" s="28"/>
      <c r="LRM2922" s="28"/>
      <c r="LRN2922" s="28"/>
      <c r="LRO2922" s="28"/>
      <c r="LRP2922" s="28"/>
      <c r="LRQ2922" s="28"/>
      <c r="LRR2922" s="28"/>
      <c r="LRS2922" s="28"/>
      <c r="LRT2922" s="28"/>
      <c r="LRU2922" s="28"/>
      <c r="LRV2922" s="28"/>
      <c r="LRW2922" s="28"/>
      <c r="LRX2922" s="28"/>
      <c r="LRY2922" s="28"/>
      <c r="LRZ2922" s="28"/>
      <c r="LSA2922" s="28"/>
      <c r="LSB2922" s="28"/>
      <c r="LSC2922" s="28"/>
      <c r="LSD2922" s="28"/>
      <c r="LSE2922" s="28"/>
      <c r="LSF2922" s="28"/>
      <c r="LSG2922" s="28"/>
      <c r="LSH2922" s="28"/>
      <c r="LSI2922" s="28"/>
      <c r="LSJ2922" s="28"/>
      <c r="LSK2922" s="28"/>
      <c r="LSL2922" s="28"/>
      <c r="LSM2922" s="28"/>
      <c r="LSN2922" s="28"/>
      <c r="LSO2922" s="28"/>
      <c r="LSP2922" s="28"/>
      <c r="LSQ2922" s="28"/>
      <c r="LSR2922" s="28"/>
      <c r="LSS2922" s="28"/>
      <c r="LST2922" s="28"/>
      <c r="LSU2922" s="28"/>
      <c r="LSV2922" s="28"/>
      <c r="LSW2922" s="28"/>
      <c r="LSX2922" s="28"/>
      <c r="LSY2922" s="28"/>
      <c r="LSZ2922" s="28"/>
      <c r="LTA2922" s="28"/>
      <c r="LTB2922" s="28"/>
      <c r="LTC2922" s="28"/>
      <c r="LTD2922" s="28"/>
      <c r="LTE2922" s="28"/>
      <c r="LTF2922" s="28"/>
      <c r="LTG2922" s="28"/>
      <c r="LTH2922" s="28"/>
      <c r="LTI2922" s="28"/>
      <c r="LTJ2922" s="28"/>
      <c r="LTK2922" s="28"/>
      <c r="LTL2922" s="28"/>
      <c r="LTM2922" s="28"/>
      <c r="LTN2922" s="28"/>
      <c r="LTO2922" s="28"/>
      <c r="LTP2922" s="28"/>
      <c r="LTQ2922" s="28"/>
      <c r="LTR2922" s="28"/>
      <c r="LTS2922" s="28"/>
      <c r="LTT2922" s="28"/>
      <c r="LTU2922" s="28"/>
      <c r="LTV2922" s="28"/>
      <c r="LTW2922" s="28"/>
      <c r="LTX2922" s="28"/>
      <c r="LTY2922" s="28"/>
      <c r="LTZ2922" s="28"/>
      <c r="LUA2922" s="28"/>
      <c r="LUB2922" s="28"/>
      <c r="LUC2922" s="28"/>
      <c r="LUD2922" s="28"/>
      <c r="LUE2922" s="28"/>
      <c r="LUF2922" s="28"/>
      <c r="LUG2922" s="28"/>
      <c r="LUH2922" s="28"/>
      <c r="LUI2922" s="28"/>
      <c r="LUJ2922" s="28"/>
      <c r="LUK2922" s="28"/>
      <c r="LUL2922" s="28"/>
      <c r="LUM2922" s="28"/>
      <c r="LUN2922" s="28"/>
      <c r="LUO2922" s="28"/>
      <c r="LUP2922" s="28"/>
      <c r="LUQ2922" s="28"/>
      <c r="LUR2922" s="28"/>
      <c r="LUS2922" s="28"/>
      <c r="LUT2922" s="28"/>
      <c r="LUU2922" s="28"/>
      <c r="LUV2922" s="28"/>
      <c r="LUW2922" s="28"/>
      <c r="LUX2922" s="28"/>
      <c r="LUY2922" s="28"/>
      <c r="LUZ2922" s="28"/>
      <c r="LVA2922" s="28"/>
      <c r="LVB2922" s="28"/>
      <c r="LVC2922" s="28"/>
      <c r="LVD2922" s="28"/>
      <c r="LVE2922" s="28"/>
      <c r="LVF2922" s="28"/>
      <c r="LVG2922" s="28"/>
      <c r="LVH2922" s="28"/>
      <c r="LVI2922" s="28"/>
      <c r="LVJ2922" s="28"/>
      <c r="LVK2922" s="28"/>
      <c r="LVL2922" s="28"/>
      <c r="LVM2922" s="28"/>
      <c r="LVN2922" s="28"/>
      <c r="LVO2922" s="28"/>
      <c r="LVP2922" s="28"/>
      <c r="LVQ2922" s="28"/>
      <c r="LVR2922" s="28"/>
      <c r="LVS2922" s="28"/>
      <c r="LVT2922" s="28"/>
      <c r="LVU2922" s="28"/>
      <c r="LVV2922" s="28"/>
      <c r="LVW2922" s="28"/>
      <c r="LVX2922" s="28"/>
      <c r="LVY2922" s="28"/>
      <c r="LVZ2922" s="28"/>
      <c r="LWA2922" s="28"/>
      <c r="LWB2922" s="28"/>
      <c r="LWC2922" s="28"/>
      <c r="LWD2922" s="28"/>
      <c r="LWE2922" s="28"/>
      <c r="LWF2922" s="28"/>
      <c r="LWG2922" s="28"/>
      <c r="LWH2922" s="28"/>
      <c r="LWI2922" s="28"/>
      <c r="LWJ2922" s="28"/>
      <c r="LWK2922" s="28"/>
      <c r="LWL2922" s="28"/>
      <c r="LWM2922" s="28"/>
      <c r="LWN2922" s="28"/>
      <c r="LWO2922" s="28"/>
      <c r="LWP2922" s="28"/>
      <c r="LWQ2922" s="28"/>
      <c r="LWR2922" s="28"/>
      <c r="LWS2922" s="28"/>
      <c r="LWT2922" s="28"/>
      <c r="LWU2922" s="28"/>
      <c r="LWV2922" s="28"/>
      <c r="LWW2922" s="28"/>
      <c r="LWX2922" s="28"/>
      <c r="LWY2922" s="28"/>
      <c r="LWZ2922" s="28"/>
      <c r="LXA2922" s="28"/>
      <c r="LXB2922" s="28"/>
      <c r="LXC2922" s="28"/>
      <c r="LXD2922" s="28"/>
      <c r="LXE2922" s="28"/>
      <c r="LXF2922" s="28"/>
      <c r="LXG2922" s="28"/>
      <c r="LXH2922" s="28"/>
      <c r="LXI2922" s="28"/>
      <c r="LXJ2922" s="28"/>
      <c r="LXK2922" s="28"/>
      <c r="LXL2922" s="28"/>
      <c r="LXM2922" s="28"/>
      <c r="LXN2922" s="28"/>
      <c r="LXO2922" s="28"/>
      <c r="LXP2922" s="28"/>
      <c r="LXQ2922" s="28"/>
      <c r="LXR2922" s="28"/>
      <c r="LXS2922" s="28"/>
      <c r="LXT2922" s="28"/>
      <c r="LXU2922" s="28"/>
      <c r="LXV2922" s="28"/>
      <c r="LXW2922" s="28"/>
      <c r="LXX2922" s="28"/>
      <c r="LXY2922" s="28"/>
      <c r="LXZ2922" s="28"/>
      <c r="LYA2922" s="28"/>
      <c r="LYB2922" s="28"/>
      <c r="LYC2922" s="28"/>
      <c r="LYD2922" s="28"/>
      <c r="LYE2922" s="28"/>
      <c r="LYF2922" s="28"/>
      <c r="LYG2922" s="28"/>
      <c r="LYH2922" s="28"/>
      <c r="LYI2922" s="28"/>
      <c r="LYJ2922" s="28"/>
      <c r="LYK2922" s="28"/>
      <c r="LYL2922" s="28"/>
      <c r="LYM2922" s="28"/>
      <c r="LYN2922" s="28"/>
      <c r="LYO2922" s="28"/>
      <c r="LYP2922" s="28"/>
      <c r="LYQ2922" s="28"/>
      <c r="LYR2922" s="28"/>
      <c r="LYS2922" s="28"/>
      <c r="LYT2922" s="28"/>
      <c r="LYU2922" s="28"/>
      <c r="LYV2922" s="28"/>
      <c r="LYW2922" s="28"/>
      <c r="LYX2922" s="28"/>
      <c r="LYY2922" s="28"/>
      <c r="LYZ2922" s="28"/>
      <c r="LZA2922" s="28"/>
      <c r="LZB2922" s="28"/>
      <c r="LZC2922" s="28"/>
      <c r="LZD2922" s="28"/>
      <c r="LZE2922" s="28"/>
      <c r="LZF2922" s="28"/>
      <c r="LZG2922" s="28"/>
      <c r="LZH2922" s="28"/>
      <c r="LZI2922" s="28"/>
      <c r="LZJ2922" s="28"/>
      <c r="LZK2922" s="28"/>
      <c r="LZL2922" s="28"/>
      <c r="LZM2922" s="28"/>
      <c r="LZN2922" s="28"/>
      <c r="LZO2922" s="28"/>
      <c r="LZP2922" s="28"/>
      <c r="LZQ2922" s="28"/>
      <c r="LZR2922" s="28"/>
      <c r="LZS2922" s="28"/>
      <c r="LZT2922" s="28"/>
      <c r="LZU2922" s="28"/>
      <c r="LZV2922" s="28"/>
      <c r="LZW2922" s="28"/>
      <c r="LZX2922" s="28"/>
      <c r="LZY2922" s="28"/>
      <c r="LZZ2922" s="28"/>
      <c r="MAA2922" s="28"/>
      <c r="MAB2922" s="28"/>
      <c r="MAC2922" s="28"/>
      <c r="MAD2922" s="28"/>
      <c r="MAE2922" s="28"/>
      <c r="MAF2922" s="28"/>
      <c r="MAG2922" s="28"/>
      <c r="MAH2922" s="28"/>
      <c r="MAI2922" s="28"/>
      <c r="MAJ2922" s="28"/>
      <c r="MAK2922" s="28"/>
      <c r="MAL2922" s="28"/>
      <c r="MAM2922" s="28"/>
      <c r="MAN2922" s="28"/>
      <c r="MAO2922" s="28"/>
      <c r="MAP2922" s="28"/>
      <c r="MAQ2922" s="28"/>
      <c r="MAR2922" s="28"/>
      <c r="MAS2922" s="28"/>
      <c r="MAT2922" s="28"/>
      <c r="MAU2922" s="28"/>
      <c r="MAV2922" s="28"/>
      <c r="MAW2922" s="28"/>
      <c r="MAX2922" s="28"/>
      <c r="MAY2922" s="28"/>
      <c r="MAZ2922" s="28"/>
      <c r="MBA2922" s="28"/>
      <c r="MBB2922" s="28"/>
      <c r="MBC2922" s="28"/>
      <c r="MBD2922" s="28"/>
      <c r="MBE2922" s="28"/>
      <c r="MBF2922" s="28"/>
      <c r="MBG2922" s="28"/>
      <c r="MBH2922" s="28"/>
      <c r="MBI2922" s="28"/>
      <c r="MBJ2922" s="28"/>
      <c r="MBK2922" s="28"/>
      <c r="MBL2922" s="28"/>
      <c r="MBM2922" s="28"/>
      <c r="MBN2922" s="28"/>
      <c r="MBO2922" s="28"/>
      <c r="MBP2922" s="28"/>
      <c r="MBQ2922" s="28"/>
      <c r="MBR2922" s="28"/>
      <c r="MBS2922" s="28"/>
      <c r="MBT2922" s="28"/>
      <c r="MBU2922" s="28"/>
      <c r="MBV2922" s="28"/>
      <c r="MBW2922" s="28"/>
      <c r="MBX2922" s="28"/>
      <c r="MBY2922" s="28"/>
      <c r="MBZ2922" s="28"/>
      <c r="MCA2922" s="28"/>
      <c r="MCB2922" s="28"/>
      <c r="MCC2922" s="28"/>
      <c r="MCD2922" s="28"/>
      <c r="MCE2922" s="28"/>
      <c r="MCF2922" s="28"/>
      <c r="MCG2922" s="28"/>
      <c r="MCH2922" s="28"/>
      <c r="MCI2922" s="28"/>
      <c r="MCJ2922" s="28"/>
      <c r="MCK2922" s="28"/>
      <c r="MCL2922" s="28"/>
      <c r="MCM2922" s="28"/>
      <c r="MCN2922" s="28"/>
      <c r="MCO2922" s="28"/>
      <c r="MCP2922" s="28"/>
      <c r="MCQ2922" s="28"/>
      <c r="MCR2922" s="28"/>
      <c r="MCS2922" s="28"/>
      <c r="MCT2922" s="28"/>
      <c r="MCU2922" s="28"/>
      <c r="MCV2922" s="28"/>
      <c r="MCW2922" s="28"/>
      <c r="MCX2922" s="28"/>
      <c r="MCY2922" s="28"/>
      <c r="MCZ2922" s="28"/>
      <c r="MDA2922" s="28"/>
      <c r="MDB2922" s="28"/>
      <c r="MDC2922" s="28"/>
      <c r="MDD2922" s="28"/>
      <c r="MDE2922" s="28"/>
      <c r="MDF2922" s="28"/>
      <c r="MDG2922" s="28"/>
      <c r="MDH2922" s="28"/>
      <c r="MDI2922" s="28"/>
      <c r="MDJ2922" s="28"/>
      <c r="MDK2922" s="28"/>
      <c r="MDL2922" s="28"/>
      <c r="MDM2922" s="28"/>
      <c r="MDN2922" s="28"/>
      <c r="MDO2922" s="28"/>
      <c r="MDP2922" s="28"/>
      <c r="MDQ2922" s="28"/>
      <c r="MDR2922" s="28"/>
      <c r="MDS2922" s="28"/>
      <c r="MDT2922" s="28"/>
      <c r="MDU2922" s="28"/>
      <c r="MDV2922" s="28"/>
      <c r="MDW2922" s="28"/>
      <c r="MDX2922" s="28"/>
      <c r="MDY2922" s="28"/>
      <c r="MDZ2922" s="28"/>
      <c r="MEA2922" s="28"/>
      <c r="MEB2922" s="28"/>
      <c r="MEC2922" s="28"/>
      <c r="MED2922" s="28"/>
      <c r="MEE2922" s="28"/>
      <c r="MEF2922" s="28"/>
      <c r="MEG2922" s="28"/>
      <c r="MEH2922" s="28"/>
      <c r="MEI2922" s="28"/>
      <c r="MEJ2922" s="28"/>
      <c r="MEK2922" s="28"/>
      <c r="MEL2922" s="28"/>
      <c r="MEM2922" s="28"/>
      <c r="MEN2922" s="28"/>
      <c r="MEO2922" s="28"/>
      <c r="MEP2922" s="28"/>
      <c r="MEQ2922" s="28"/>
      <c r="MER2922" s="28"/>
      <c r="MES2922" s="28"/>
      <c r="MET2922" s="28"/>
      <c r="MEU2922" s="28"/>
      <c r="MEV2922" s="28"/>
      <c r="MEW2922" s="28"/>
      <c r="MEX2922" s="28"/>
      <c r="MEY2922" s="28"/>
      <c r="MEZ2922" s="28"/>
      <c r="MFA2922" s="28"/>
      <c r="MFB2922" s="28"/>
      <c r="MFC2922" s="28"/>
      <c r="MFD2922" s="28"/>
      <c r="MFE2922" s="28"/>
      <c r="MFF2922" s="28"/>
      <c r="MFG2922" s="28"/>
      <c r="MFH2922" s="28"/>
      <c r="MFI2922" s="28"/>
      <c r="MFJ2922" s="28"/>
      <c r="MFK2922" s="28"/>
      <c r="MFL2922" s="28"/>
      <c r="MFM2922" s="28"/>
      <c r="MFN2922" s="28"/>
      <c r="MFO2922" s="28"/>
      <c r="MFP2922" s="28"/>
      <c r="MFQ2922" s="28"/>
      <c r="MFR2922" s="28"/>
      <c r="MFS2922" s="28"/>
      <c r="MFT2922" s="28"/>
      <c r="MFU2922" s="28"/>
      <c r="MFV2922" s="28"/>
      <c r="MFW2922" s="28"/>
      <c r="MFX2922" s="28"/>
      <c r="MFY2922" s="28"/>
      <c r="MFZ2922" s="28"/>
      <c r="MGA2922" s="28"/>
      <c r="MGB2922" s="28"/>
      <c r="MGC2922" s="28"/>
      <c r="MGD2922" s="28"/>
      <c r="MGE2922" s="28"/>
      <c r="MGF2922" s="28"/>
      <c r="MGG2922" s="28"/>
      <c r="MGH2922" s="28"/>
      <c r="MGI2922" s="28"/>
      <c r="MGJ2922" s="28"/>
      <c r="MGK2922" s="28"/>
      <c r="MGL2922" s="28"/>
      <c r="MGM2922" s="28"/>
      <c r="MGN2922" s="28"/>
      <c r="MGO2922" s="28"/>
      <c r="MGP2922" s="28"/>
      <c r="MGQ2922" s="28"/>
      <c r="MGR2922" s="28"/>
      <c r="MGS2922" s="28"/>
      <c r="MGT2922" s="28"/>
      <c r="MGU2922" s="28"/>
      <c r="MGV2922" s="28"/>
      <c r="MGW2922" s="28"/>
      <c r="MGX2922" s="28"/>
      <c r="MGY2922" s="28"/>
      <c r="MGZ2922" s="28"/>
      <c r="MHA2922" s="28"/>
      <c r="MHB2922" s="28"/>
      <c r="MHC2922" s="28"/>
      <c r="MHD2922" s="28"/>
      <c r="MHE2922" s="28"/>
      <c r="MHF2922" s="28"/>
      <c r="MHG2922" s="28"/>
      <c r="MHH2922" s="28"/>
      <c r="MHI2922" s="28"/>
      <c r="MHJ2922" s="28"/>
      <c r="MHK2922" s="28"/>
      <c r="MHL2922" s="28"/>
      <c r="MHM2922" s="28"/>
      <c r="MHN2922" s="28"/>
      <c r="MHO2922" s="28"/>
      <c r="MHP2922" s="28"/>
      <c r="MHQ2922" s="28"/>
      <c r="MHR2922" s="28"/>
      <c r="MHS2922" s="28"/>
      <c r="MHT2922" s="28"/>
      <c r="MHU2922" s="28"/>
      <c r="MHV2922" s="28"/>
      <c r="MHW2922" s="28"/>
      <c r="MHX2922" s="28"/>
      <c r="MHY2922" s="28"/>
      <c r="MHZ2922" s="28"/>
      <c r="MIA2922" s="28"/>
      <c r="MIB2922" s="28"/>
      <c r="MIC2922" s="28"/>
      <c r="MID2922" s="28"/>
      <c r="MIE2922" s="28"/>
      <c r="MIF2922" s="28"/>
      <c r="MIG2922" s="28"/>
      <c r="MIH2922" s="28"/>
      <c r="MII2922" s="28"/>
      <c r="MIJ2922" s="28"/>
      <c r="MIK2922" s="28"/>
      <c r="MIL2922" s="28"/>
      <c r="MIM2922" s="28"/>
      <c r="MIN2922" s="28"/>
      <c r="MIO2922" s="28"/>
      <c r="MIP2922" s="28"/>
      <c r="MIQ2922" s="28"/>
      <c r="MIR2922" s="28"/>
      <c r="MIS2922" s="28"/>
      <c r="MIT2922" s="28"/>
      <c r="MIU2922" s="28"/>
      <c r="MIV2922" s="28"/>
      <c r="MIW2922" s="28"/>
      <c r="MIX2922" s="28"/>
      <c r="MIY2922" s="28"/>
      <c r="MIZ2922" s="28"/>
      <c r="MJA2922" s="28"/>
      <c r="MJB2922" s="28"/>
      <c r="MJC2922" s="28"/>
      <c r="MJD2922" s="28"/>
      <c r="MJE2922" s="28"/>
      <c r="MJF2922" s="28"/>
      <c r="MJG2922" s="28"/>
      <c r="MJH2922" s="28"/>
      <c r="MJI2922" s="28"/>
      <c r="MJJ2922" s="28"/>
      <c r="MJK2922" s="28"/>
      <c r="MJL2922" s="28"/>
      <c r="MJM2922" s="28"/>
      <c r="MJN2922" s="28"/>
      <c r="MJO2922" s="28"/>
      <c r="MJP2922" s="28"/>
      <c r="MJQ2922" s="28"/>
      <c r="MJR2922" s="28"/>
      <c r="MJS2922" s="28"/>
      <c r="MJT2922" s="28"/>
      <c r="MJU2922" s="28"/>
      <c r="MJV2922" s="28"/>
      <c r="MJW2922" s="28"/>
      <c r="MJX2922" s="28"/>
      <c r="MJY2922" s="28"/>
      <c r="MJZ2922" s="28"/>
      <c r="MKA2922" s="28"/>
      <c r="MKB2922" s="28"/>
      <c r="MKC2922" s="28"/>
      <c r="MKD2922" s="28"/>
      <c r="MKE2922" s="28"/>
      <c r="MKF2922" s="28"/>
      <c r="MKG2922" s="28"/>
      <c r="MKH2922" s="28"/>
      <c r="MKI2922" s="28"/>
      <c r="MKJ2922" s="28"/>
      <c r="MKK2922" s="28"/>
      <c r="MKL2922" s="28"/>
      <c r="MKM2922" s="28"/>
      <c r="MKN2922" s="28"/>
      <c r="MKO2922" s="28"/>
      <c r="MKP2922" s="28"/>
      <c r="MKQ2922" s="28"/>
      <c r="MKR2922" s="28"/>
      <c r="MKS2922" s="28"/>
      <c r="MKT2922" s="28"/>
      <c r="MKU2922" s="28"/>
      <c r="MKV2922" s="28"/>
      <c r="MKW2922" s="28"/>
      <c r="MKX2922" s="28"/>
      <c r="MKY2922" s="28"/>
      <c r="MKZ2922" s="28"/>
      <c r="MLA2922" s="28"/>
      <c r="MLB2922" s="28"/>
      <c r="MLC2922" s="28"/>
      <c r="MLD2922" s="28"/>
      <c r="MLE2922" s="28"/>
      <c r="MLF2922" s="28"/>
      <c r="MLG2922" s="28"/>
      <c r="MLH2922" s="28"/>
      <c r="MLI2922" s="28"/>
      <c r="MLJ2922" s="28"/>
      <c r="MLK2922" s="28"/>
      <c r="MLL2922" s="28"/>
      <c r="MLM2922" s="28"/>
      <c r="MLN2922" s="28"/>
      <c r="MLO2922" s="28"/>
      <c r="MLP2922" s="28"/>
      <c r="MLQ2922" s="28"/>
      <c r="MLR2922" s="28"/>
      <c r="MLS2922" s="28"/>
      <c r="MLT2922" s="28"/>
      <c r="MLU2922" s="28"/>
      <c r="MLV2922" s="28"/>
      <c r="MLW2922" s="28"/>
      <c r="MLX2922" s="28"/>
      <c r="MLY2922" s="28"/>
      <c r="MLZ2922" s="28"/>
      <c r="MMA2922" s="28"/>
      <c r="MMB2922" s="28"/>
      <c r="MMC2922" s="28"/>
      <c r="MMD2922" s="28"/>
      <c r="MME2922" s="28"/>
      <c r="MMF2922" s="28"/>
      <c r="MMG2922" s="28"/>
      <c r="MMH2922" s="28"/>
      <c r="MMI2922" s="28"/>
      <c r="MMJ2922" s="28"/>
      <c r="MMK2922" s="28"/>
      <c r="MML2922" s="28"/>
      <c r="MMM2922" s="28"/>
      <c r="MMN2922" s="28"/>
      <c r="MMO2922" s="28"/>
      <c r="MMP2922" s="28"/>
      <c r="MMQ2922" s="28"/>
      <c r="MMR2922" s="28"/>
      <c r="MMS2922" s="28"/>
      <c r="MMT2922" s="28"/>
      <c r="MMU2922" s="28"/>
      <c r="MMV2922" s="28"/>
      <c r="MMW2922" s="28"/>
      <c r="MMX2922" s="28"/>
      <c r="MMY2922" s="28"/>
      <c r="MMZ2922" s="28"/>
      <c r="MNA2922" s="28"/>
      <c r="MNB2922" s="28"/>
      <c r="MNC2922" s="28"/>
      <c r="MND2922" s="28"/>
      <c r="MNE2922" s="28"/>
      <c r="MNF2922" s="28"/>
      <c r="MNG2922" s="28"/>
      <c r="MNH2922" s="28"/>
      <c r="MNI2922" s="28"/>
      <c r="MNJ2922" s="28"/>
      <c r="MNK2922" s="28"/>
      <c r="MNL2922" s="28"/>
      <c r="MNM2922" s="28"/>
      <c r="MNN2922" s="28"/>
      <c r="MNO2922" s="28"/>
      <c r="MNP2922" s="28"/>
      <c r="MNQ2922" s="28"/>
      <c r="MNR2922" s="28"/>
      <c r="MNS2922" s="28"/>
      <c r="MNT2922" s="28"/>
      <c r="MNU2922" s="28"/>
      <c r="MNV2922" s="28"/>
      <c r="MNW2922" s="28"/>
      <c r="MNX2922" s="28"/>
      <c r="MNY2922" s="28"/>
      <c r="MNZ2922" s="28"/>
      <c r="MOA2922" s="28"/>
      <c r="MOB2922" s="28"/>
      <c r="MOC2922" s="28"/>
      <c r="MOD2922" s="28"/>
      <c r="MOE2922" s="28"/>
      <c r="MOF2922" s="28"/>
      <c r="MOG2922" s="28"/>
      <c r="MOH2922" s="28"/>
      <c r="MOI2922" s="28"/>
      <c r="MOJ2922" s="28"/>
      <c r="MOK2922" s="28"/>
      <c r="MOL2922" s="28"/>
      <c r="MOM2922" s="28"/>
      <c r="MON2922" s="28"/>
      <c r="MOO2922" s="28"/>
      <c r="MOP2922" s="28"/>
      <c r="MOQ2922" s="28"/>
      <c r="MOR2922" s="28"/>
      <c r="MOS2922" s="28"/>
      <c r="MOT2922" s="28"/>
      <c r="MOU2922" s="28"/>
      <c r="MOV2922" s="28"/>
      <c r="MOW2922" s="28"/>
      <c r="MOX2922" s="28"/>
      <c r="MOY2922" s="28"/>
      <c r="MOZ2922" s="28"/>
      <c r="MPA2922" s="28"/>
      <c r="MPB2922" s="28"/>
      <c r="MPC2922" s="28"/>
      <c r="MPD2922" s="28"/>
      <c r="MPE2922" s="28"/>
      <c r="MPF2922" s="28"/>
      <c r="MPG2922" s="28"/>
      <c r="MPH2922" s="28"/>
      <c r="MPI2922" s="28"/>
      <c r="MPJ2922" s="28"/>
      <c r="MPK2922" s="28"/>
      <c r="MPL2922" s="28"/>
      <c r="MPM2922" s="28"/>
      <c r="MPN2922" s="28"/>
      <c r="MPO2922" s="28"/>
      <c r="MPP2922" s="28"/>
      <c r="MPQ2922" s="28"/>
      <c r="MPR2922" s="28"/>
      <c r="MPS2922" s="28"/>
      <c r="MPT2922" s="28"/>
      <c r="MPU2922" s="28"/>
      <c r="MPV2922" s="28"/>
      <c r="MPW2922" s="28"/>
      <c r="MPX2922" s="28"/>
      <c r="MPY2922" s="28"/>
      <c r="MPZ2922" s="28"/>
      <c r="MQA2922" s="28"/>
      <c r="MQB2922" s="28"/>
      <c r="MQC2922" s="28"/>
      <c r="MQD2922" s="28"/>
      <c r="MQE2922" s="28"/>
      <c r="MQF2922" s="28"/>
      <c r="MQG2922" s="28"/>
      <c r="MQH2922" s="28"/>
      <c r="MQI2922" s="28"/>
      <c r="MQJ2922" s="28"/>
      <c r="MQK2922" s="28"/>
      <c r="MQL2922" s="28"/>
      <c r="MQM2922" s="28"/>
      <c r="MQN2922" s="28"/>
      <c r="MQO2922" s="28"/>
      <c r="MQP2922" s="28"/>
      <c r="MQQ2922" s="28"/>
      <c r="MQR2922" s="28"/>
      <c r="MQS2922" s="28"/>
      <c r="MQT2922" s="28"/>
      <c r="MQU2922" s="28"/>
      <c r="MQV2922" s="28"/>
      <c r="MQW2922" s="28"/>
      <c r="MQX2922" s="28"/>
      <c r="MQY2922" s="28"/>
      <c r="MQZ2922" s="28"/>
      <c r="MRA2922" s="28"/>
      <c r="MRB2922" s="28"/>
      <c r="MRC2922" s="28"/>
      <c r="MRD2922" s="28"/>
      <c r="MRE2922" s="28"/>
      <c r="MRF2922" s="28"/>
      <c r="MRG2922" s="28"/>
      <c r="MRH2922" s="28"/>
      <c r="MRI2922" s="28"/>
      <c r="MRJ2922" s="28"/>
      <c r="MRK2922" s="28"/>
      <c r="MRL2922" s="28"/>
      <c r="MRM2922" s="28"/>
      <c r="MRN2922" s="28"/>
      <c r="MRO2922" s="28"/>
      <c r="MRP2922" s="28"/>
      <c r="MRQ2922" s="28"/>
      <c r="MRR2922" s="28"/>
      <c r="MRS2922" s="28"/>
      <c r="MRT2922" s="28"/>
      <c r="MRU2922" s="28"/>
      <c r="MRV2922" s="28"/>
      <c r="MRW2922" s="28"/>
      <c r="MRX2922" s="28"/>
      <c r="MRY2922" s="28"/>
      <c r="MRZ2922" s="28"/>
      <c r="MSA2922" s="28"/>
      <c r="MSB2922" s="28"/>
      <c r="MSC2922" s="28"/>
      <c r="MSD2922" s="28"/>
      <c r="MSE2922" s="28"/>
      <c r="MSF2922" s="28"/>
      <c r="MSG2922" s="28"/>
      <c r="MSH2922" s="28"/>
      <c r="MSI2922" s="28"/>
      <c r="MSJ2922" s="28"/>
      <c r="MSK2922" s="28"/>
      <c r="MSL2922" s="28"/>
      <c r="MSM2922" s="28"/>
      <c r="MSN2922" s="28"/>
      <c r="MSO2922" s="28"/>
      <c r="MSP2922" s="28"/>
      <c r="MSQ2922" s="28"/>
      <c r="MSR2922" s="28"/>
      <c r="MSS2922" s="28"/>
      <c r="MST2922" s="28"/>
      <c r="MSU2922" s="28"/>
      <c r="MSV2922" s="28"/>
      <c r="MSW2922" s="28"/>
      <c r="MSX2922" s="28"/>
      <c r="MSY2922" s="28"/>
      <c r="MSZ2922" s="28"/>
      <c r="MTA2922" s="28"/>
      <c r="MTB2922" s="28"/>
      <c r="MTC2922" s="28"/>
      <c r="MTD2922" s="28"/>
      <c r="MTE2922" s="28"/>
      <c r="MTF2922" s="28"/>
      <c r="MTG2922" s="28"/>
      <c r="MTH2922" s="28"/>
      <c r="MTI2922" s="28"/>
      <c r="MTJ2922" s="28"/>
      <c r="MTK2922" s="28"/>
      <c r="MTL2922" s="28"/>
      <c r="MTM2922" s="28"/>
      <c r="MTN2922" s="28"/>
      <c r="MTO2922" s="28"/>
      <c r="MTP2922" s="28"/>
      <c r="MTQ2922" s="28"/>
      <c r="MTR2922" s="28"/>
      <c r="MTS2922" s="28"/>
      <c r="MTT2922" s="28"/>
      <c r="MTU2922" s="28"/>
      <c r="MTV2922" s="28"/>
      <c r="MTW2922" s="28"/>
      <c r="MTX2922" s="28"/>
      <c r="MTY2922" s="28"/>
      <c r="MTZ2922" s="28"/>
      <c r="MUA2922" s="28"/>
      <c r="MUB2922" s="28"/>
      <c r="MUC2922" s="28"/>
      <c r="MUD2922" s="28"/>
      <c r="MUE2922" s="28"/>
      <c r="MUF2922" s="28"/>
      <c r="MUG2922" s="28"/>
      <c r="MUH2922" s="28"/>
      <c r="MUI2922" s="28"/>
      <c r="MUJ2922" s="28"/>
      <c r="MUK2922" s="28"/>
      <c r="MUL2922" s="28"/>
      <c r="MUM2922" s="28"/>
      <c r="MUN2922" s="28"/>
      <c r="MUO2922" s="28"/>
      <c r="MUP2922" s="28"/>
      <c r="MUQ2922" s="28"/>
      <c r="MUR2922" s="28"/>
      <c r="MUS2922" s="28"/>
      <c r="MUT2922" s="28"/>
      <c r="MUU2922" s="28"/>
      <c r="MUV2922" s="28"/>
      <c r="MUW2922" s="28"/>
      <c r="MUX2922" s="28"/>
      <c r="MUY2922" s="28"/>
      <c r="MUZ2922" s="28"/>
      <c r="MVA2922" s="28"/>
      <c r="MVB2922" s="28"/>
      <c r="MVC2922" s="28"/>
      <c r="MVD2922" s="28"/>
      <c r="MVE2922" s="28"/>
      <c r="MVF2922" s="28"/>
      <c r="MVG2922" s="28"/>
      <c r="MVH2922" s="28"/>
      <c r="MVI2922" s="28"/>
      <c r="MVJ2922" s="28"/>
      <c r="MVK2922" s="28"/>
      <c r="MVL2922" s="28"/>
      <c r="MVM2922" s="28"/>
      <c r="MVN2922" s="28"/>
      <c r="MVO2922" s="28"/>
      <c r="MVP2922" s="28"/>
      <c r="MVQ2922" s="28"/>
      <c r="MVR2922" s="28"/>
      <c r="MVS2922" s="28"/>
      <c r="MVT2922" s="28"/>
      <c r="MVU2922" s="28"/>
      <c r="MVV2922" s="28"/>
      <c r="MVW2922" s="28"/>
      <c r="MVX2922" s="28"/>
      <c r="MVY2922" s="28"/>
      <c r="MVZ2922" s="28"/>
      <c r="MWA2922" s="28"/>
      <c r="MWB2922" s="28"/>
      <c r="MWC2922" s="28"/>
      <c r="MWD2922" s="28"/>
      <c r="MWE2922" s="28"/>
      <c r="MWF2922" s="28"/>
      <c r="MWG2922" s="28"/>
      <c r="MWH2922" s="28"/>
      <c r="MWI2922" s="28"/>
      <c r="MWJ2922" s="28"/>
      <c r="MWK2922" s="28"/>
      <c r="MWL2922" s="28"/>
      <c r="MWM2922" s="28"/>
      <c r="MWN2922" s="28"/>
      <c r="MWO2922" s="28"/>
      <c r="MWP2922" s="28"/>
      <c r="MWQ2922" s="28"/>
      <c r="MWR2922" s="28"/>
      <c r="MWS2922" s="28"/>
      <c r="MWT2922" s="28"/>
      <c r="MWU2922" s="28"/>
      <c r="MWV2922" s="28"/>
      <c r="MWW2922" s="28"/>
      <c r="MWX2922" s="28"/>
      <c r="MWY2922" s="28"/>
      <c r="MWZ2922" s="28"/>
      <c r="MXA2922" s="28"/>
      <c r="MXB2922" s="28"/>
      <c r="MXC2922" s="28"/>
      <c r="MXD2922" s="28"/>
      <c r="MXE2922" s="28"/>
      <c r="MXF2922" s="28"/>
      <c r="MXG2922" s="28"/>
      <c r="MXH2922" s="28"/>
      <c r="MXI2922" s="28"/>
      <c r="MXJ2922" s="28"/>
      <c r="MXK2922" s="28"/>
      <c r="MXL2922" s="28"/>
      <c r="MXM2922" s="28"/>
      <c r="MXN2922" s="28"/>
      <c r="MXO2922" s="28"/>
      <c r="MXP2922" s="28"/>
      <c r="MXQ2922" s="28"/>
      <c r="MXR2922" s="28"/>
      <c r="MXS2922" s="28"/>
      <c r="MXT2922" s="28"/>
      <c r="MXU2922" s="28"/>
      <c r="MXV2922" s="28"/>
      <c r="MXW2922" s="28"/>
      <c r="MXX2922" s="28"/>
      <c r="MXY2922" s="28"/>
      <c r="MXZ2922" s="28"/>
      <c r="MYA2922" s="28"/>
      <c r="MYB2922" s="28"/>
      <c r="MYC2922" s="28"/>
      <c r="MYD2922" s="28"/>
      <c r="MYE2922" s="28"/>
      <c r="MYF2922" s="28"/>
      <c r="MYG2922" s="28"/>
      <c r="MYH2922" s="28"/>
      <c r="MYI2922" s="28"/>
      <c r="MYJ2922" s="28"/>
      <c r="MYK2922" s="28"/>
      <c r="MYL2922" s="28"/>
      <c r="MYM2922" s="28"/>
      <c r="MYN2922" s="28"/>
      <c r="MYO2922" s="28"/>
      <c r="MYP2922" s="28"/>
      <c r="MYQ2922" s="28"/>
      <c r="MYR2922" s="28"/>
      <c r="MYS2922" s="28"/>
      <c r="MYT2922" s="28"/>
      <c r="MYU2922" s="28"/>
      <c r="MYV2922" s="28"/>
      <c r="MYW2922" s="28"/>
      <c r="MYX2922" s="28"/>
      <c r="MYY2922" s="28"/>
      <c r="MYZ2922" s="28"/>
      <c r="MZA2922" s="28"/>
      <c r="MZB2922" s="28"/>
      <c r="MZC2922" s="28"/>
      <c r="MZD2922" s="28"/>
      <c r="MZE2922" s="28"/>
      <c r="MZF2922" s="28"/>
      <c r="MZG2922" s="28"/>
      <c r="MZH2922" s="28"/>
      <c r="MZI2922" s="28"/>
      <c r="MZJ2922" s="28"/>
      <c r="MZK2922" s="28"/>
      <c r="MZL2922" s="28"/>
      <c r="MZM2922" s="28"/>
      <c r="MZN2922" s="28"/>
      <c r="MZO2922" s="28"/>
      <c r="MZP2922" s="28"/>
      <c r="MZQ2922" s="28"/>
      <c r="MZR2922" s="28"/>
      <c r="MZS2922" s="28"/>
      <c r="MZT2922" s="28"/>
      <c r="MZU2922" s="28"/>
      <c r="MZV2922" s="28"/>
      <c r="MZW2922" s="28"/>
      <c r="MZX2922" s="28"/>
      <c r="MZY2922" s="28"/>
      <c r="MZZ2922" s="28"/>
      <c r="NAA2922" s="28"/>
      <c r="NAB2922" s="28"/>
      <c r="NAC2922" s="28"/>
      <c r="NAD2922" s="28"/>
      <c r="NAE2922" s="28"/>
      <c r="NAF2922" s="28"/>
      <c r="NAG2922" s="28"/>
      <c r="NAH2922" s="28"/>
      <c r="NAI2922" s="28"/>
      <c r="NAJ2922" s="28"/>
      <c r="NAK2922" s="28"/>
      <c r="NAL2922" s="28"/>
      <c r="NAM2922" s="28"/>
      <c r="NAN2922" s="28"/>
      <c r="NAO2922" s="28"/>
      <c r="NAP2922" s="28"/>
      <c r="NAQ2922" s="28"/>
      <c r="NAR2922" s="28"/>
      <c r="NAS2922" s="28"/>
      <c r="NAT2922" s="28"/>
      <c r="NAU2922" s="28"/>
      <c r="NAV2922" s="28"/>
      <c r="NAW2922" s="28"/>
      <c r="NAX2922" s="28"/>
      <c r="NAY2922" s="28"/>
      <c r="NAZ2922" s="28"/>
      <c r="NBA2922" s="28"/>
      <c r="NBB2922" s="28"/>
      <c r="NBC2922" s="28"/>
      <c r="NBD2922" s="28"/>
      <c r="NBE2922" s="28"/>
      <c r="NBF2922" s="28"/>
      <c r="NBG2922" s="28"/>
      <c r="NBH2922" s="28"/>
      <c r="NBI2922" s="28"/>
      <c r="NBJ2922" s="28"/>
      <c r="NBK2922" s="28"/>
      <c r="NBL2922" s="28"/>
      <c r="NBM2922" s="28"/>
      <c r="NBN2922" s="28"/>
      <c r="NBO2922" s="28"/>
      <c r="NBP2922" s="28"/>
      <c r="NBQ2922" s="28"/>
      <c r="NBR2922" s="28"/>
      <c r="NBS2922" s="28"/>
      <c r="NBT2922" s="28"/>
      <c r="NBU2922" s="28"/>
      <c r="NBV2922" s="28"/>
      <c r="NBW2922" s="28"/>
      <c r="NBX2922" s="28"/>
      <c r="NBY2922" s="28"/>
      <c r="NBZ2922" s="28"/>
      <c r="NCA2922" s="28"/>
      <c r="NCB2922" s="28"/>
      <c r="NCC2922" s="28"/>
      <c r="NCD2922" s="28"/>
      <c r="NCE2922" s="28"/>
      <c r="NCF2922" s="28"/>
      <c r="NCG2922" s="28"/>
      <c r="NCH2922" s="28"/>
      <c r="NCI2922" s="28"/>
      <c r="NCJ2922" s="28"/>
      <c r="NCK2922" s="28"/>
      <c r="NCL2922" s="28"/>
      <c r="NCM2922" s="28"/>
      <c r="NCN2922" s="28"/>
      <c r="NCO2922" s="28"/>
      <c r="NCP2922" s="28"/>
      <c r="NCQ2922" s="28"/>
      <c r="NCR2922" s="28"/>
      <c r="NCS2922" s="28"/>
      <c r="NCT2922" s="28"/>
      <c r="NCU2922" s="28"/>
      <c r="NCV2922" s="28"/>
      <c r="NCW2922" s="28"/>
      <c r="NCX2922" s="28"/>
      <c r="NCY2922" s="28"/>
      <c r="NCZ2922" s="28"/>
      <c r="NDA2922" s="28"/>
      <c r="NDB2922" s="28"/>
      <c r="NDC2922" s="28"/>
      <c r="NDD2922" s="28"/>
      <c r="NDE2922" s="28"/>
      <c r="NDF2922" s="28"/>
      <c r="NDG2922" s="28"/>
      <c r="NDH2922" s="28"/>
      <c r="NDI2922" s="28"/>
      <c r="NDJ2922" s="28"/>
      <c r="NDK2922" s="28"/>
      <c r="NDL2922" s="28"/>
      <c r="NDM2922" s="28"/>
      <c r="NDN2922" s="28"/>
      <c r="NDO2922" s="28"/>
      <c r="NDP2922" s="28"/>
      <c r="NDQ2922" s="28"/>
      <c r="NDR2922" s="28"/>
      <c r="NDS2922" s="28"/>
      <c r="NDT2922" s="28"/>
      <c r="NDU2922" s="28"/>
      <c r="NDV2922" s="28"/>
      <c r="NDW2922" s="28"/>
      <c r="NDX2922" s="28"/>
      <c r="NDY2922" s="28"/>
      <c r="NDZ2922" s="28"/>
      <c r="NEA2922" s="28"/>
      <c r="NEB2922" s="28"/>
      <c r="NEC2922" s="28"/>
      <c r="NED2922" s="28"/>
      <c r="NEE2922" s="28"/>
      <c r="NEF2922" s="28"/>
      <c r="NEG2922" s="28"/>
      <c r="NEH2922" s="28"/>
      <c r="NEI2922" s="28"/>
      <c r="NEJ2922" s="28"/>
      <c r="NEK2922" s="28"/>
      <c r="NEL2922" s="28"/>
      <c r="NEM2922" s="28"/>
      <c r="NEN2922" s="28"/>
      <c r="NEO2922" s="28"/>
      <c r="NEP2922" s="28"/>
      <c r="NEQ2922" s="28"/>
      <c r="NER2922" s="28"/>
      <c r="NES2922" s="28"/>
      <c r="NET2922" s="28"/>
      <c r="NEU2922" s="28"/>
      <c r="NEV2922" s="28"/>
      <c r="NEW2922" s="28"/>
      <c r="NEX2922" s="28"/>
      <c r="NEY2922" s="28"/>
      <c r="NEZ2922" s="28"/>
      <c r="NFA2922" s="28"/>
      <c r="NFB2922" s="28"/>
      <c r="NFC2922" s="28"/>
      <c r="NFD2922" s="28"/>
      <c r="NFE2922" s="28"/>
      <c r="NFF2922" s="28"/>
      <c r="NFG2922" s="28"/>
      <c r="NFH2922" s="28"/>
      <c r="NFI2922" s="28"/>
      <c r="NFJ2922" s="28"/>
      <c r="NFK2922" s="28"/>
      <c r="NFL2922" s="28"/>
      <c r="NFM2922" s="28"/>
      <c r="NFN2922" s="28"/>
      <c r="NFO2922" s="28"/>
      <c r="NFP2922" s="28"/>
      <c r="NFQ2922" s="28"/>
      <c r="NFR2922" s="28"/>
      <c r="NFS2922" s="28"/>
      <c r="NFT2922" s="28"/>
      <c r="NFU2922" s="28"/>
      <c r="NFV2922" s="28"/>
      <c r="NFW2922" s="28"/>
      <c r="NFX2922" s="28"/>
      <c r="NFY2922" s="28"/>
      <c r="NFZ2922" s="28"/>
      <c r="NGA2922" s="28"/>
      <c r="NGB2922" s="28"/>
      <c r="NGC2922" s="28"/>
      <c r="NGD2922" s="28"/>
      <c r="NGE2922" s="28"/>
      <c r="NGF2922" s="28"/>
      <c r="NGG2922" s="28"/>
      <c r="NGH2922" s="28"/>
      <c r="NGI2922" s="28"/>
      <c r="NGJ2922" s="28"/>
      <c r="NGK2922" s="28"/>
      <c r="NGL2922" s="28"/>
      <c r="NGM2922" s="28"/>
      <c r="NGN2922" s="28"/>
      <c r="NGO2922" s="28"/>
      <c r="NGP2922" s="28"/>
      <c r="NGQ2922" s="28"/>
      <c r="NGR2922" s="28"/>
      <c r="NGS2922" s="28"/>
      <c r="NGT2922" s="28"/>
      <c r="NGU2922" s="28"/>
      <c r="NGV2922" s="28"/>
      <c r="NGW2922" s="28"/>
      <c r="NGX2922" s="28"/>
      <c r="NGY2922" s="28"/>
      <c r="NGZ2922" s="28"/>
      <c r="NHA2922" s="28"/>
      <c r="NHB2922" s="28"/>
      <c r="NHC2922" s="28"/>
      <c r="NHD2922" s="28"/>
      <c r="NHE2922" s="28"/>
      <c r="NHF2922" s="28"/>
      <c r="NHG2922" s="28"/>
      <c r="NHH2922" s="28"/>
      <c r="NHI2922" s="28"/>
      <c r="NHJ2922" s="28"/>
      <c r="NHK2922" s="28"/>
      <c r="NHL2922" s="28"/>
      <c r="NHM2922" s="28"/>
      <c r="NHN2922" s="28"/>
      <c r="NHO2922" s="28"/>
      <c r="NHP2922" s="28"/>
      <c r="NHQ2922" s="28"/>
      <c r="NHR2922" s="28"/>
      <c r="NHS2922" s="28"/>
      <c r="NHT2922" s="28"/>
      <c r="NHU2922" s="28"/>
      <c r="NHV2922" s="28"/>
      <c r="NHW2922" s="28"/>
      <c r="NHX2922" s="28"/>
      <c r="NHY2922" s="28"/>
      <c r="NHZ2922" s="28"/>
      <c r="NIA2922" s="28"/>
      <c r="NIB2922" s="28"/>
      <c r="NIC2922" s="28"/>
      <c r="NID2922" s="28"/>
      <c r="NIE2922" s="28"/>
      <c r="NIF2922" s="28"/>
      <c r="NIG2922" s="28"/>
      <c r="NIH2922" s="28"/>
      <c r="NII2922" s="28"/>
      <c r="NIJ2922" s="28"/>
      <c r="NIK2922" s="28"/>
      <c r="NIL2922" s="28"/>
      <c r="NIM2922" s="28"/>
      <c r="NIN2922" s="28"/>
      <c r="NIO2922" s="28"/>
      <c r="NIP2922" s="28"/>
      <c r="NIQ2922" s="28"/>
      <c r="NIR2922" s="28"/>
      <c r="NIS2922" s="28"/>
      <c r="NIT2922" s="28"/>
      <c r="NIU2922" s="28"/>
      <c r="NIV2922" s="28"/>
      <c r="NIW2922" s="28"/>
      <c r="NIX2922" s="28"/>
      <c r="NIY2922" s="28"/>
      <c r="NIZ2922" s="28"/>
      <c r="NJA2922" s="28"/>
      <c r="NJB2922" s="28"/>
      <c r="NJC2922" s="28"/>
      <c r="NJD2922" s="28"/>
      <c r="NJE2922" s="28"/>
      <c r="NJF2922" s="28"/>
      <c r="NJG2922" s="28"/>
      <c r="NJH2922" s="28"/>
      <c r="NJI2922" s="28"/>
      <c r="NJJ2922" s="28"/>
      <c r="NJK2922" s="28"/>
      <c r="NJL2922" s="28"/>
      <c r="NJM2922" s="28"/>
      <c r="NJN2922" s="28"/>
      <c r="NJO2922" s="28"/>
      <c r="NJP2922" s="28"/>
      <c r="NJQ2922" s="28"/>
      <c r="NJR2922" s="28"/>
      <c r="NJS2922" s="28"/>
      <c r="NJT2922" s="28"/>
      <c r="NJU2922" s="28"/>
      <c r="NJV2922" s="28"/>
      <c r="NJW2922" s="28"/>
      <c r="NJX2922" s="28"/>
      <c r="NJY2922" s="28"/>
      <c r="NJZ2922" s="28"/>
      <c r="NKA2922" s="28"/>
      <c r="NKB2922" s="28"/>
      <c r="NKC2922" s="28"/>
      <c r="NKD2922" s="28"/>
      <c r="NKE2922" s="28"/>
      <c r="NKF2922" s="28"/>
      <c r="NKG2922" s="28"/>
      <c r="NKH2922" s="28"/>
      <c r="NKI2922" s="28"/>
      <c r="NKJ2922" s="28"/>
      <c r="NKK2922" s="28"/>
      <c r="NKL2922" s="28"/>
      <c r="NKM2922" s="28"/>
      <c r="NKN2922" s="28"/>
      <c r="NKO2922" s="28"/>
      <c r="NKP2922" s="28"/>
      <c r="NKQ2922" s="28"/>
      <c r="NKR2922" s="28"/>
      <c r="NKS2922" s="28"/>
      <c r="NKT2922" s="28"/>
      <c r="NKU2922" s="28"/>
      <c r="NKV2922" s="28"/>
      <c r="NKW2922" s="28"/>
      <c r="NKX2922" s="28"/>
      <c r="NKY2922" s="28"/>
      <c r="NKZ2922" s="28"/>
      <c r="NLA2922" s="28"/>
      <c r="NLB2922" s="28"/>
      <c r="NLC2922" s="28"/>
      <c r="NLD2922" s="28"/>
      <c r="NLE2922" s="28"/>
      <c r="NLF2922" s="28"/>
      <c r="NLG2922" s="28"/>
      <c r="NLH2922" s="28"/>
      <c r="NLI2922" s="28"/>
      <c r="NLJ2922" s="28"/>
      <c r="NLK2922" s="28"/>
      <c r="NLL2922" s="28"/>
      <c r="NLM2922" s="28"/>
      <c r="NLN2922" s="28"/>
      <c r="NLO2922" s="28"/>
      <c r="NLP2922" s="28"/>
      <c r="NLQ2922" s="28"/>
      <c r="NLR2922" s="28"/>
      <c r="NLS2922" s="28"/>
      <c r="NLT2922" s="28"/>
      <c r="NLU2922" s="28"/>
      <c r="NLV2922" s="28"/>
      <c r="NLW2922" s="28"/>
      <c r="NLX2922" s="28"/>
      <c r="NLY2922" s="28"/>
      <c r="NLZ2922" s="28"/>
      <c r="NMA2922" s="28"/>
      <c r="NMB2922" s="28"/>
      <c r="NMC2922" s="28"/>
      <c r="NMD2922" s="28"/>
      <c r="NME2922" s="28"/>
      <c r="NMF2922" s="28"/>
      <c r="NMG2922" s="28"/>
      <c r="NMH2922" s="28"/>
      <c r="NMI2922" s="28"/>
      <c r="NMJ2922" s="28"/>
      <c r="NMK2922" s="28"/>
      <c r="NML2922" s="28"/>
      <c r="NMM2922" s="28"/>
      <c r="NMN2922" s="28"/>
      <c r="NMO2922" s="28"/>
      <c r="NMP2922" s="28"/>
      <c r="NMQ2922" s="28"/>
      <c r="NMR2922" s="28"/>
      <c r="NMS2922" s="28"/>
      <c r="NMT2922" s="28"/>
      <c r="NMU2922" s="28"/>
      <c r="NMV2922" s="28"/>
      <c r="NMW2922" s="28"/>
      <c r="NMX2922" s="28"/>
      <c r="NMY2922" s="28"/>
      <c r="NMZ2922" s="28"/>
      <c r="NNA2922" s="28"/>
      <c r="NNB2922" s="28"/>
      <c r="NNC2922" s="28"/>
      <c r="NND2922" s="28"/>
      <c r="NNE2922" s="28"/>
      <c r="NNF2922" s="28"/>
      <c r="NNG2922" s="28"/>
      <c r="NNH2922" s="28"/>
      <c r="NNI2922" s="28"/>
      <c r="NNJ2922" s="28"/>
      <c r="NNK2922" s="28"/>
      <c r="NNL2922" s="28"/>
      <c r="NNM2922" s="28"/>
      <c r="NNN2922" s="28"/>
      <c r="NNO2922" s="28"/>
      <c r="NNP2922" s="28"/>
      <c r="NNQ2922" s="28"/>
      <c r="NNR2922" s="28"/>
      <c r="NNS2922" s="28"/>
      <c r="NNT2922" s="28"/>
      <c r="NNU2922" s="28"/>
      <c r="NNV2922" s="28"/>
      <c r="NNW2922" s="28"/>
      <c r="NNX2922" s="28"/>
      <c r="NNY2922" s="28"/>
      <c r="NNZ2922" s="28"/>
      <c r="NOA2922" s="28"/>
      <c r="NOB2922" s="28"/>
      <c r="NOC2922" s="28"/>
      <c r="NOD2922" s="28"/>
      <c r="NOE2922" s="28"/>
      <c r="NOF2922" s="28"/>
      <c r="NOG2922" s="28"/>
      <c r="NOH2922" s="28"/>
      <c r="NOI2922" s="28"/>
      <c r="NOJ2922" s="28"/>
      <c r="NOK2922" s="28"/>
      <c r="NOL2922" s="28"/>
      <c r="NOM2922" s="28"/>
      <c r="NON2922" s="28"/>
      <c r="NOO2922" s="28"/>
      <c r="NOP2922" s="28"/>
      <c r="NOQ2922" s="28"/>
      <c r="NOR2922" s="28"/>
      <c r="NOS2922" s="28"/>
      <c r="NOT2922" s="28"/>
      <c r="NOU2922" s="28"/>
      <c r="NOV2922" s="28"/>
      <c r="NOW2922" s="28"/>
      <c r="NOX2922" s="28"/>
      <c r="NOY2922" s="28"/>
      <c r="NOZ2922" s="28"/>
      <c r="NPA2922" s="28"/>
      <c r="NPB2922" s="28"/>
      <c r="NPC2922" s="28"/>
      <c r="NPD2922" s="28"/>
      <c r="NPE2922" s="28"/>
      <c r="NPF2922" s="28"/>
      <c r="NPG2922" s="28"/>
      <c r="NPH2922" s="28"/>
      <c r="NPI2922" s="28"/>
      <c r="NPJ2922" s="28"/>
      <c r="NPK2922" s="28"/>
      <c r="NPL2922" s="28"/>
      <c r="NPM2922" s="28"/>
      <c r="NPN2922" s="28"/>
      <c r="NPO2922" s="28"/>
      <c r="NPP2922" s="28"/>
      <c r="NPQ2922" s="28"/>
      <c r="NPR2922" s="28"/>
      <c r="NPS2922" s="28"/>
      <c r="NPT2922" s="28"/>
      <c r="NPU2922" s="28"/>
      <c r="NPV2922" s="28"/>
      <c r="NPW2922" s="28"/>
      <c r="NPX2922" s="28"/>
      <c r="NPY2922" s="28"/>
      <c r="NPZ2922" s="28"/>
      <c r="NQA2922" s="28"/>
      <c r="NQB2922" s="28"/>
      <c r="NQC2922" s="28"/>
      <c r="NQD2922" s="28"/>
      <c r="NQE2922" s="28"/>
      <c r="NQF2922" s="28"/>
      <c r="NQG2922" s="28"/>
      <c r="NQH2922" s="28"/>
      <c r="NQI2922" s="28"/>
      <c r="NQJ2922" s="28"/>
      <c r="NQK2922" s="28"/>
      <c r="NQL2922" s="28"/>
      <c r="NQM2922" s="28"/>
      <c r="NQN2922" s="28"/>
      <c r="NQO2922" s="28"/>
      <c r="NQP2922" s="28"/>
      <c r="NQQ2922" s="28"/>
      <c r="NQR2922" s="28"/>
      <c r="NQS2922" s="28"/>
      <c r="NQT2922" s="28"/>
      <c r="NQU2922" s="28"/>
      <c r="NQV2922" s="28"/>
      <c r="NQW2922" s="28"/>
      <c r="NQX2922" s="28"/>
      <c r="NQY2922" s="28"/>
      <c r="NQZ2922" s="28"/>
      <c r="NRA2922" s="28"/>
      <c r="NRB2922" s="28"/>
      <c r="NRC2922" s="28"/>
      <c r="NRD2922" s="28"/>
      <c r="NRE2922" s="28"/>
      <c r="NRF2922" s="28"/>
      <c r="NRG2922" s="28"/>
      <c r="NRH2922" s="28"/>
      <c r="NRI2922" s="28"/>
      <c r="NRJ2922" s="28"/>
      <c r="NRK2922" s="28"/>
      <c r="NRL2922" s="28"/>
      <c r="NRM2922" s="28"/>
      <c r="NRN2922" s="28"/>
      <c r="NRO2922" s="28"/>
      <c r="NRP2922" s="28"/>
      <c r="NRQ2922" s="28"/>
      <c r="NRR2922" s="28"/>
      <c r="NRS2922" s="28"/>
      <c r="NRT2922" s="28"/>
      <c r="NRU2922" s="28"/>
      <c r="NRV2922" s="28"/>
      <c r="NRW2922" s="28"/>
      <c r="NRX2922" s="28"/>
      <c r="NRY2922" s="28"/>
      <c r="NRZ2922" s="28"/>
      <c r="NSA2922" s="28"/>
      <c r="NSB2922" s="28"/>
      <c r="NSC2922" s="28"/>
      <c r="NSD2922" s="28"/>
      <c r="NSE2922" s="28"/>
      <c r="NSF2922" s="28"/>
      <c r="NSG2922" s="28"/>
      <c r="NSH2922" s="28"/>
      <c r="NSI2922" s="28"/>
      <c r="NSJ2922" s="28"/>
      <c r="NSK2922" s="28"/>
      <c r="NSL2922" s="28"/>
      <c r="NSM2922" s="28"/>
      <c r="NSN2922" s="28"/>
      <c r="NSO2922" s="28"/>
      <c r="NSP2922" s="28"/>
      <c r="NSQ2922" s="28"/>
      <c r="NSR2922" s="28"/>
      <c r="NSS2922" s="28"/>
      <c r="NST2922" s="28"/>
      <c r="NSU2922" s="28"/>
      <c r="NSV2922" s="28"/>
      <c r="NSW2922" s="28"/>
      <c r="NSX2922" s="28"/>
      <c r="NSY2922" s="28"/>
      <c r="NSZ2922" s="28"/>
      <c r="NTA2922" s="28"/>
      <c r="NTB2922" s="28"/>
      <c r="NTC2922" s="28"/>
      <c r="NTD2922" s="28"/>
      <c r="NTE2922" s="28"/>
      <c r="NTF2922" s="28"/>
      <c r="NTG2922" s="28"/>
      <c r="NTH2922" s="28"/>
      <c r="NTI2922" s="28"/>
      <c r="NTJ2922" s="28"/>
      <c r="NTK2922" s="28"/>
      <c r="NTL2922" s="28"/>
      <c r="NTM2922" s="28"/>
      <c r="NTN2922" s="28"/>
      <c r="NTO2922" s="28"/>
      <c r="NTP2922" s="28"/>
      <c r="NTQ2922" s="28"/>
      <c r="NTR2922" s="28"/>
      <c r="NTS2922" s="28"/>
      <c r="NTT2922" s="28"/>
      <c r="NTU2922" s="28"/>
      <c r="NTV2922" s="28"/>
      <c r="NTW2922" s="28"/>
      <c r="NTX2922" s="28"/>
      <c r="NTY2922" s="28"/>
      <c r="NTZ2922" s="28"/>
      <c r="NUA2922" s="28"/>
      <c r="NUB2922" s="28"/>
      <c r="NUC2922" s="28"/>
      <c r="NUD2922" s="28"/>
      <c r="NUE2922" s="28"/>
      <c r="NUF2922" s="28"/>
      <c r="NUG2922" s="28"/>
      <c r="NUH2922" s="28"/>
      <c r="NUI2922" s="28"/>
      <c r="NUJ2922" s="28"/>
      <c r="NUK2922" s="28"/>
      <c r="NUL2922" s="28"/>
      <c r="NUM2922" s="28"/>
      <c r="NUN2922" s="28"/>
      <c r="NUO2922" s="28"/>
      <c r="NUP2922" s="28"/>
      <c r="NUQ2922" s="28"/>
      <c r="NUR2922" s="28"/>
      <c r="NUS2922" s="28"/>
      <c r="NUT2922" s="28"/>
      <c r="NUU2922" s="28"/>
      <c r="NUV2922" s="28"/>
      <c r="NUW2922" s="28"/>
      <c r="NUX2922" s="28"/>
      <c r="NUY2922" s="28"/>
      <c r="NUZ2922" s="28"/>
      <c r="NVA2922" s="28"/>
      <c r="NVB2922" s="28"/>
      <c r="NVC2922" s="28"/>
      <c r="NVD2922" s="28"/>
      <c r="NVE2922" s="28"/>
      <c r="NVF2922" s="28"/>
      <c r="NVG2922" s="28"/>
      <c r="NVH2922" s="28"/>
      <c r="NVI2922" s="28"/>
      <c r="NVJ2922" s="28"/>
      <c r="NVK2922" s="28"/>
      <c r="NVL2922" s="28"/>
      <c r="NVM2922" s="28"/>
      <c r="NVN2922" s="28"/>
      <c r="NVO2922" s="28"/>
      <c r="NVP2922" s="28"/>
      <c r="NVQ2922" s="28"/>
      <c r="NVR2922" s="28"/>
      <c r="NVS2922" s="28"/>
      <c r="NVT2922" s="28"/>
      <c r="NVU2922" s="28"/>
      <c r="NVV2922" s="28"/>
      <c r="NVW2922" s="28"/>
      <c r="NVX2922" s="28"/>
      <c r="NVY2922" s="28"/>
      <c r="NVZ2922" s="28"/>
      <c r="NWA2922" s="28"/>
      <c r="NWB2922" s="28"/>
      <c r="NWC2922" s="28"/>
      <c r="NWD2922" s="28"/>
      <c r="NWE2922" s="28"/>
      <c r="NWF2922" s="28"/>
      <c r="NWG2922" s="28"/>
      <c r="NWH2922" s="28"/>
      <c r="NWI2922" s="28"/>
      <c r="NWJ2922" s="28"/>
      <c r="NWK2922" s="28"/>
      <c r="NWL2922" s="28"/>
      <c r="NWM2922" s="28"/>
      <c r="NWN2922" s="28"/>
      <c r="NWO2922" s="28"/>
      <c r="NWP2922" s="28"/>
      <c r="NWQ2922" s="28"/>
      <c r="NWR2922" s="28"/>
      <c r="NWS2922" s="28"/>
      <c r="NWT2922" s="28"/>
      <c r="NWU2922" s="28"/>
      <c r="NWV2922" s="28"/>
      <c r="NWW2922" s="28"/>
      <c r="NWX2922" s="28"/>
      <c r="NWY2922" s="28"/>
      <c r="NWZ2922" s="28"/>
      <c r="NXA2922" s="28"/>
      <c r="NXB2922" s="28"/>
      <c r="NXC2922" s="28"/>
      <c r="NXD2922" s="28"/>
      <c r="NXE2922" s="28"/>
      <c r="NXF2922" s="28"/>
      <c r="NXG2922" s="28"/>
      <c r="NXH2922" s="28"/>
      <c r="NXI2922" s="28"/>
      <c r="NXJ2922" s="28"/>
      <c r="NXK2922" s="28"/>
      <c r="NXL2922" s="28"/>
      <c r="NXM2922" s="28"/>
      <c r="NXN2922" s="28"/>
      <c r="NXO2922" s="28"/>
      <c r="NXP2922" s="28"/>
      <c r="NXQ2922" s="28"/>
      <c r="NXR2922" s="28"/>
      <c r="NXS2922" s="28"/>
      <c r="NXT2922" s="28"/>
      <c r="NXU2922" s="28"/>
      <c r="NXV2922" s="28"/>
      <c r="NXW2922" s="28"/>
      <c r="NXX2922" s="28"/>
      <c r="NXY2922" s="28"/>
      <c r="NXZ2922" s="28"/>
      <c r="NYA2922" s="28"/>
      <c r="NYB2922" s="28"/>
      <c r="NYC2922" s="28"/>
      <c r="NYD2922" s="28"/>
      <c r="NYE2922" s="28"/>
      <c r="NYF2922" s="28"/>
      <c r="NYG2922" s="28"/>
      <c r="NYH2922" s="28"/>
      <c r="NYI2922" s="28"/>
      <c r="NYJ2922" s="28"/>
      <c r="NYK2922" s="28"/>
      <c r="NYL2922" s="28"/>
      <c r="NYM2922" s="28"/>
      <c r="NYN2922" s="28"/>
      <c r="NYO2922" s="28"/>
      <c r="NYP2922" s="28"/>
      <c r="NYQ2922" s="28"/>
      <c r="NYR2922" s="28"/>
      <c r="NYS2922" s="28"/>
      <c r="NYT2922" s="28"/>
      <c r="NYU2922" s="28"/>
      <c r="NYV2922" s="28"/>
      <c r="NYW2922" s="28"/>
      <c r="NYX2922" s="28"/>
      <c r="NYY2922" s="28"/>
      <c r="NYZ2922" s="28"/>
      <c r="NZA2922" s="28"/>
      <c r="NZB2922" s="28"/>
      <c r="NZC2922" s="28"/>
      <c r="NZD2922" s="28"/>
      <c r="NZE2922" s="28"/>
      <c r="NZF2922" s="28"/>
      <c r="NZG2922" s="28"/>
      <c r="NZH2922" s="28"/>
      <c r="NZI2922" s="28"/>
      <c r="NZJ2922" s="28"/>
      <c r="NZK2922" s="28"/>
      <c r="NZL2922" s="28"/>
      <c r="NZM2922" s="28"/>
      <c r="NZN2922" s="28"/>
      <c r="NZO2922" s="28"/>
      <c r="NZP2922" s="28"/>
      <c r="NZQ2922" s="28"/>
      <c r="NZR2922" s="28"/>
      <c r="NZS2922" s="28"/>
      <c r="NZT2922" s="28"/>
      <c r="NZU2922" s="28"/>
      <c r="NZV2922" s="28"/>
      <c r="NZW2922" s="28"/>
      <c r="NZX2922" s="28"/>
      <c r="NZY2922" s="28"/>
      <c r="NZZ2922" s="28"/>
      <c r="OAA2922" s="28"/>
      <c r="OAB2922" s="28"/>
      <c r="OAC2922" s="28"/>
      <c r="OAD2922" s="28"/>
      <c r="OAE2922" s="28"/>
      <c r="OAF2922" s="28"/>
      <c r="OAG2922" s="28"/>
      <c r="OAH2922" s="28"/>
      <c r="OAI2922" s="28"/>
      <c r="OAJ2922" s="28"/>
      <c r="OAK2922" s="28"/>
      <c r="OAL2922" s="28"/>
      <c r="OAM2922" s="28"/>
      <c r="OAN2922" s="28"/>
      <c r="OAO2922" s="28"/>
      <c r="OAP2922" s="28"/>
      <c r="OAQ2922" s="28"/>
      <c r="OAR2922" s="28"/>
      <c r="OAS2922" s="28"/>
      <c r="OAT2922" s="28"/>
      <c r="OAU2922" s="28"/>
      <c r="OAV2922" s="28"/>
      <c r="OAW2922" s="28"/>
      <c r="OAX2922" s="28"/>
      <c r="OAY2922" s="28"/>
      <c r="OAZ2922" s="28"/>
      <c r="OBA2922" s="28"/>
      <c r="OBB2922" s="28"/>
      <c r="OBC2922" s="28"/>
      <c r="OBD2922" s="28"/>
      <c r="OBE2922" s="28"/>
      <c r="OBF2922" s="28"/>
      <c r="OBG2922" s="28"/>
      <c r="OBH2922" s="28"/>
      <c r="OBI2922" s="28"/>
      <c r="OBJ2922" s="28"/>
      <c r="OBK2922" s="28"/>
      <c r="OBL2922" s="28"/>
      <c r="OBM2922" s="28"/>
      <c r="OBN2922" s="28"/>
      <c r="OBO2922" s="28"/>
      <c r="OBP2922" s="28"/>
      <c r="OBQ2922" s="28"/>
      <c r="OBR2922" s="28"/>
      <c r="OBS2922" s="28"/>
      <c r="OBT2922" s="28"/>
      <c r="OBU2922" s="28"/>
      <c r="OBV2922" s="28"/>
      <c r="OBW2922" s="28"/>
      <c r="OBX2922" s="28"/>
      <c r="OBY2922" s="28"/>
      <c r="OBZ2922" s="28"/>
      <c r="OCA2922" s="28"/>
      <c r="OCB2922" s="28"/>
      <c r="OCC2922" s="28"/>
      <c r="OCD2922" s="28"/>
      <c r="OCE2922" s="28"/>
      <c r="OCF2922" s="28"/>
      <c r="OCG2922" s="28"/>
      <c r="OCH2922" s="28"/>
      <c r="OCI2922" s="28"/>
      <c r="OCJ2922" s="28"/>
      <c r="OCK2922" s="28"/>
      <c r="OCL2922" s="28"/>
      <c r="OCM2922" s="28"/>
      <c r="OCN2922" s="28"/>
      <c r="OCO2922" s="28"/>
      <c r="OCP2922" s="28"/>
      <c r="OCQ2922" s="28"/>
      <c r="OCR2922" s="28"/>
      <c r="OCS2922" s="28"/>
      <c r="OCT2922" s="28"/>
      <c r="OCU2922" s="28"/>
      <c r="OCV2922" s="28"/>
      <c r="OCW2922" s="28"/>
      <c r="OCX2922" s="28"/>
      <c r="OCY2922" s="28"/>
      <c r="OCZ2922" s="28"/>
      <c r="ODA2922" s="28"/>
      <c r="ODB2922" s="28"/>
      <c r="ODC2922" s="28"/>
      <c r="ODD2922" s="28"/>
      <c r="ODE2922" s="28"/>
      <c r="ODF2922" s="28"/>
      <c r="ODG2922" s="28"/>
      <c r="ODH2922" s="28"/>
      <c r="ODI2922" s="28"/>
      <c r="ODJ2922" s="28"/>
      <c r="ODK2922" s="28"/>
      <c r="ODL2922" s="28"/>
      <c r="ODM2922" s="28"/>
      <c r="ODN2922" s="28"/>
      <c r="ODO2922" s="28"/>
      <c r="ODP2922" s="28"/>
      <c r="ODQ2922" s="28"/>
      <c r="ODR2922" s="28"/>
      <c r="ODS2922" s="28"/>
      <c r="ODT2922" s="28"/>
      <c r="ODU2922" s="28"/>
      <c r="ODV2922" s="28"/>
      <c r="ODW2922" s="28"/>
      <c r="ODX2922" s="28"/>
      <c r="ODY2922" s="28"/>
      <c r="ODZ2922" s="28"/>
      <c r="OEA2922" s="28"/>
      <c r="OEB2922" s="28"/>
      <c r="OEC2922" s="28"/>
      <c r="OED2922" s="28"/>
      <c r="OEE2922" s="28"/>
      <c r="OEF2922" s="28"/>
      <c r="OEG2922" s="28"/>
      <c r="OEH2922" s="28"/>
      <c r="OEI2922" s="28"/>
      <c r="OEJ2922" s="28"/>
      <c r="OEK2922" s="28"/>
      <c r="OEL2922" s="28"/>
      <c r="OEM2922" s="28"/>
      <c r="OEN2922" s="28"/>
      <c r="OEO2922" s="28"/>
      <c r="OEP2922" s="28"/>
      <c r="OEQ2922" s="28"/>
      <c r="OER2922" s="28"/>
      <c r="OES2922" s="28"/>
      <c r="OET2922" s="28"/>
      <c r="OEU2922" s="28"/>
      <c r="OEV2922" s="28"/>
      <c r="OEW2922" s="28"/>
      <c r="OEX2922" s="28"/>
      <c r="OEY2922" s="28"/>
      <c r="OEZ2922" s="28"/>
      <c r="OFA2922" s="28"/>
      <c r="OFB2922" s="28"/>
      <c r="OFC2922" s="28"/>
      <c r="OFD2922" s="28"/>
      <c r="OFE2922" s="28"/>
      <c r="OFF2922" s="28"/>
      <c r="OFG2922" s="28"/>
      <c r="OFH2922" s="28"/>
      <c r="OFI2922" s="28"/>
      <c r="OFJ2922" s="28"/>
      <c r="OFK2922" s="28"/>
      <c r="OFL2922" s="28"/>
      <c r="OFM2922" s="28"/>
      <c r="OFN2922" s="28"/>
      <c r="OFO2922" s="28"/>
      <c r="OFP2922" s="28"/>
      <c r="OFQ2922" s="28"/>
      <c r="OFR2922" s="28"/>
      <c r="OFS2922" s="28"/>
      <c r="OFT2922" s="28"/>
      <c r="OFU2922" s="28"/>
      <c r="OFV2922" s="28"/>
      <c r="OFW2922" s="28"/>
      <c r="OFX2922" s="28"/>
      <c r="OFY2922" s="28"/>
      <c r="OFZ2922" s="28"/>
      <c r="OGA2922" s="28"/>
      <c r="OGB2922" s="28"/>
      <c r="OGC2922" s="28"/>
      <c r="OGD2922" s="28"/>
      <c r="OGE2922" s="28"/>
      <c r="OGF2922" s="28"/>
      <c r="OGG2922" s="28"/>
      <c r="OGH2922" s="28"/>
      <c r="OGI2922" s="28"/>
      <c r="OGJ2922" s="28"/>
      <c r="OGK2922" s="28"/>
      <c r="OGL2922" s="28"/>
      <c r="OGM2922" s="28"/>
      <c r="OGN2922" s="28"/>
      <c r="OGO2922" s="28"/>
      <c r="OGP2922" s="28"/>
      <c r="OGQ2922" s="28"/>
      <c r="OGR2922" s="28"/>
      <c r="OGS2922" s="28"/>
      <c r="OGT2922" s="28"/>
      <c r="OGU2922" s="28"/>
      <c r="OGV2922" s="28"/>
      <c r="OGW2922" s="28"/>
      <c r="OGX2922" s="28"/>
      <c r="OGY2922" s="28"/>
      <c r="OGZ2922" s="28"/>
      <c r="OHA2922" s="28"/>
      <c r="OHB2922" s="28"/>
      <c r="OHC2922" s="28"/>
      <c r="OHD2922" s="28"/>
      <c r="OHE2922" s="28"/>
      <c r="OHF2922" s="28"/>
      <c r="OHG2922" s="28"/>
      <c r="OHH2922" s="28"/>
      <c r="OHI2922" s="28"/>
      <c r="OHJ2922" s="28"/>
      <c r="OHK2922" s="28"/>
      <c r="OHL2922" s="28"/>
      <c r="OHM2922" s="28"/>
      <c r="OHN2922" s="28"/>
      <c r="OHO2922" s="28"/>
      <c r="OHP2922" s="28"/>
      <c r="OHQ2922" s="28"/>
      <c r="OHR2922" s="28"/>
      <c r="OHS2922" s="28"/>
      <c r="OHT2922" s="28"/>
      <c r="OHU2922" s="28"/>
      <c r="OHV2922" s="28"/>
      <c r="OHW2922" s="28"/>
      <c r="OHX2922" s="28"/>
      <c r="OHY2922" s="28"/>
      <c r="OHZ2922" s="28"/>
      <c r="OIA2922" s="28"/>
      <c r="OIB2922" s="28"/>
      <c r="OIC2922" s="28"/>
      <c r="OID2922" s="28"/>
      <c r="OIE2922" s="28"/>
      <c r="OIF2922" s="28"/>
      <c r="OIG2922" s="28"/>
      <c r="OIH2922" s="28"/>
      <c r="OII2922" s="28"/>
      <c r="OIJ2922" s="28"/>
      <c r="OIK2922" s="28"/>
      <c r="OIL2922" s="28"/>
      <c r="OIM2922" s="28"/>
      <c r="OIN2922" s="28"/>
      <c r="OIO2922" s="28"/>
      <c r="OIP2922" s="28"/>
      <c r="OIQ2922" s="28"/>
      <c r="OIR2922" s="28"/>
      <c r="OIS2922" s="28"/>
      <c r="OIT2922" s="28"/>
      <c r="OIU2922" s="28"/>
      <c r="OIV2922" s="28"/>
      <c r="OIW2922" s="28"/>
      <c r="OIX2922" s="28"/>
      <c r="OIY2922" s="28"/>
      <c r="OIZ2922" s="28"/>
      <c r="OJA2922" s="28"/>
      <c r="OJB2922" s="28"/>
      <c r="OJC2922" s="28"/>
      <c r="OJD2922" s="28"/>
      <c r="OJE2922" s="28"/>
      <c r="OJF2922" s="28"/>
      <c r="OJG2922" s="28"/>
      <c r="OJH2922" s="28"/>
      <c r="OJI2922" s="28"/>
      <c r="OJJ2922" s="28"/>
      <c r="OJK2922" s="28"/>
      <c r="OJL2922" s="28"/>
      <c r="OJM2922" s="28"/>
      <c r="OJN2922" s="28"/>
      <c r="OJO2922" s="28"/>
      <c r="OJP2922" s="28"/>
      <c r="OJQ2922" s="28"/>
      <c r="OJR2922" s="28"/>
      <c r="OJS2922" s="28"/>
      <c r="OJT2922" s="28"/>
      <c r="OJU2922" s="28"/>
      <c r="OJV2922" s="28"/>
      <c r="OJW2922" s="28"/>
      <c r="OJX2922" s="28"/>
      <c r="OJY2922" s="28"/>
      <c r="OJZ2922" s="28"/>
      <c r="OKA2922" s="28"/>
      <c r="OKB2922" s="28"/>
      <c r="OKC2922" s="28"/>
      <c r="OKD2922" s="28"/>
      <c r="OKE2922" s="28"/>
      <c r="OKF2922" s="28"/>
      <c r="OKG2922" s="28"/>
      <c r="OKH2922" s="28"/>
      <c r="OKI2922" s="28"/>
      <c r="OKJ2922" s="28"/>
      <c r="OKK2922" s="28"/>
      <c r="OKL2922" s="28"/>
      <c r="OKM2922" s="28"/>
      <c r="OKN2922" s="28"/>
      <c r="OKO2922" s="28"/>
      <c r="OKP2922" s="28"/>
      <c r="OKQ2922" s="28"/>
      <c r="OKR2922" s="28"/>
      <c r="OKS2922" s="28"/>
      <c r="OKT2922" s="28"/>
      <c r="OKU2922" s="28"/>
      <c r="OKV2922" s="28"/>
      <c r="OKW2922" s="28"/>
      <c r="OKX2922" s="28"/>
      <c r="OKY2922" s="28"/>
      <c r="OKZ2922" s="28"/>
      <c r="OLA2922" s="28"/>
      <c r="OLB2922" s="28"/>
      <c r="OLC2922" s="28"/>
      <c r="OLD2922" s="28"/>
      <c r="OLE2922" s="28"/>
      <c r="OLF2922" s="28"/>
      <c r="OLG2922" s="28"/>
      <c r="OLH2922" s="28"/>
      <c r="OLI2922" s="28"/>
      <c r="OLJ2922" s="28"/>
      <c r="OLK2922" s="28"/>
      <c r="OLL2922" s="28"/>
      <c r="OLM2922" s="28"/>
      <c r="OLN2922" s="28"/>
      <c r="OLO2922" s="28"/>
      <c r="OLP2922" s="28"/>
      <c r="OLQ2922" s="28"/>
      <c r="OLR2922" s="28"/>
      <c r="OLS2922" s="28"/>
      <c r="OLT2922" s="28"/>
      <c r="OLU2922" s="28"/>
      <c r="OLV2922" s="28"/>
      <c r="OLW2922" s="28"/>
      <c r="OLX2922" s="28"/>
      <c r="OLY2922" s="28"/>
      <c r="OLZ2922" s="28"/>
      <c r="OMA2922" s="28"/>
      <c r="OMB2922" s="28"/>
      <c r="OMC2922" s="28"/>
      <c r="OMD2922" s="28"/>
      <c r="OME2922" s="28"/>
      <c r="OMF2922" s="28"/>
      <c r="OMG2922" s="28"/>
      <c r="OMH2922" s="28"/>
      <c r="OMI2922" s="28"/>
      <c r="OMJ2922" s="28"/>
      <c r="OMK2922" s="28"/>
      <c r="OML2922" s="28"/>
      <c r="OMM2922" s="28"/>
      <c r="OMN2922" s="28"/>
      <c r="OMO2922" s="28"/>
      <c r="OMP2922" s="28"/>
      <c r="OMQ2922" s="28"/>
      <c r="OMR2922" s="28"/>
      <c r="OMS2922" s="28"/>
      <c r="OMT2922" s="28"/>
      <c r="OMU2922" s="28"/>
      <c r="OMV2922" s="28"/>
      <c r="OMW2922" s="28"/>
      <c r="OMX2922" s="28"/>
      <c r="OMY2922" s="28"/>
      <c r="OMZ2922" s="28"/>
      <c r="ONA2922" s="28"/>
      <c r="ONB2922" s="28"/>
      <c r="ONC2922" s="28"/>
      <c r="OND2922" s="28"/>
      <c r="ONE2922" s="28"/>
      <c r="ONF2922" s="28"/>
      <c r="ONG2922" s="28"/>
      <c r="ONH2922" s="28"/>
      <c r="ONI2922" s="28"/>
      <c r="ONJ2922" s="28"/>
      <c r="ONK2922" s="28"/>
      <c r="ONL2922" s="28"/>
      <c r="ONM2922" s="28"/>
      <c r="ONN2922" s="28"/>
      <c r="ONO2922" s="28"/>
      <c r="ONP2922" s="28"/>
      <c r="ONQ2922" s="28"/>
      <c r="ONR2922" s="28"/>
      <c r="ONS2922" s="28"/>
      <c r="ONT2922" s="28"/>
      <c r="ONU2922" s="28"/>
      <c r="ONV2922" s="28"/>
      <c r="ONW2922" s="28"/>
      <c r="ONX2922" s="28"/>
      <c r="ONY2922" s="28"/>
      <c r="ONZ2922" s="28"/>
      <c r="OOA2922" s="28"/>
      <c r="OOB2922" s="28"/>
      <c r="OOC2922" s="28"/>
      <c r="OOD2922" s="28"/>
      <c r="OOE2922" s="28"/>
      <c r="OOF2922" s="28"/>
      <c r="OOG2922" s="28"/>
      <c r="OOH2922" s="28"/>
      <c r="OOI2922" s="28"/>
      <c r="OOJ2922" s="28"/>
      <c r="OOK2922" s="28"/>
      <c r="OOL2922" s="28"/>
      <c r="OOM2922" s="28"/>
      <c r="OON2922" s="28"/>
      <c r="OOO2922" s="28"/>
      <c r="OOP2922" s="28"/>
      <c r="OOQ2922" s="28"/>
      <c r="OOR2922" s="28"/>
      <c r="OOS2922" s="28"/>
      <c r="OOT2922" s="28"/>
      <c r="OOU2922" s="28"/>
      <c r="OOV2922" s="28"/>
      <c r="OOW2922" s="28"/>
      <c r="OOX2922" s="28"/>
      <c r="OOY2922" s="28"/>
      <c r="OOZ2922" s="28"/>
      <c r="OPA2922" s="28"/>
      <c r="OPB2922" s="28"/>
      <c r="OPC2922" s="28"/>
      <c r="OPD2922" s="28"/>
      <c r="OPE2922" s="28"/>
      <c r="OPF2922" s="28"/>
      <c r="OPG2922" s="28"/>
      <c r="OPH2922" s="28"/>
      <c r="OPI2922" s="28"/>
      <c r="OPJ2922" s="28"/>
      <c r="OPK2922" s="28"/>
      <c r="OPL2922" s="28"/>
      <c r="OPM2922" s="28"/>
      <c r="OPN2922" s="28"/>
      <c r="OPO2922" s="28"/>
      <c r="OPP2922" s="28"/>
      <c r="OPQ2922" s="28"/>
      <c r="OPR2922" s="28"/>
      <c r="OPS2922" s="28"/>
      <c r="OPT2922" s="28"/>
      <c r="OPU2922" s="28"/>
      <c r="OPV2922" s="28"/>
      <c r="OPW2922" s="28"/>
      <c r="OPX2922" s="28"/>
      <c r="OPY2922" s="28"/>
      <c r="OPZ2922" s="28"/>
      <c r="OQA2922" s="28"/>
      <c r="OQB2922" s="28"/>
      <c r="OQC2922" s="28"/>
      <c r="OQD2922" s="28"/>
      <c r="OQE2922" s="28"/>
      <c r="OQF2922" s="28"/>
      <c r="OQG2922" s="28"/>
      <c r="OQH2922" s="28"/>
      <c r="OQI2922" s="28"/>
      <c r="OQJ2922" s="28"/>
      <c r="OQK2922" s="28"/>
      <c r="OQL2922" s="28"/>
      <c r="OQM2922" s="28"/>
      <c r="OQN2922" s="28"/>
      <c r="OQO2922" s="28"/>
      <c r="OQP2922" s="28"/>
      <c r="OQQ2922" s="28"/>
      <c r="OQR2922" s="28"/>
      <c r="OQS2922" s="28"/>
      <c r="OQT2922" s="28"/>
      <c r="OQU2922" s="28"/>
      <c r="OQV2922" s="28"/>
      <c r="OQW2922" s="28"/>
      <c r="OQX2922" s="28"/>
      <c r="OQY2922" s="28"/>
      <c r="OQZ2922" s="28"/>
      <c r="ORA2922" s="28"/>
      <c r="ORB2922" s="28"/>
      <c r="ORC2922" s="28"/>
      <c r="ORD2922" s="28"/>
      <c r="ORE2922" s="28"/>
      <c r="ORF2922" s="28"/>
      <c r="ORG2922" s="28"/>
      <c r="ORH2922" s="28"/>
      <c r="ORI2922" s="28"/>
      <c r="ORJ2922" s="28"/>
      <c r="ORK2922" s="28"/>
      <c r="ORL2922" s="28"/>
      <c r="ORM2922" s="28"/>
      <c r="ORN2922" s="28"/>
      <c r="ORO2922" s="28"/>
      <c r="ORP2922" s="28"/>
      <c r="ORQ2922" s="28"/>
      <c r="ORR2922" s="28"/>
      <c r="ORS2922" s="28"/>
      <c r="ORT2922" s="28"/>
      <c r="ORU2922" s="28"/>
      <c r="ORV2922" s="28"/>
      <c r="ORW2922" s="28"/>
      <c r="ORX2922" s="28"/>
      <c r="ORY2922" s="28"/>
      <c r="ORZ2922" s="28"/>
      <c r="OSA2922" s="28"/>
      <c r="OSB2922" s="28"/>
      <c r="OSC2922" s="28"/>
      <c r="OSD2922" s="28"/>
      <c r="OSE2922" s="28"/>
      <c r="OSF2922" s="28"/>
      <c r="OSG2922" s="28"/>
      <c r="OSH2922" s="28"/>
      <c r="OSI2922" s="28"/>
      <c r="OSJ2922" s="28"/>
      <c r="OSK2922" s="28"/>
      <c r="OSL2922" s="28"/>
      <c r="OSM2922" s="28"/>
      <c r="OSN2922" s="28"/>
      <c r="OSO2922" s="28"/>
      <c r="OSP2922" s="28"/>
      <c r="OSQ2922" s="28"/>
      <c r="OSR2922" s="28"/>
      <c r="OSS2922" s="28"/>
      <c r="OST2922" s="28"/>
      <c r="OSU2922" s="28"/>
      <c r="OSV2922" s="28"/>
      <c r="OSW2922" s="28"/>
      <c r="OSX2922" s="28"/>
      <c r="OSY2922" s="28"/>
      <c r="OSZ2922" s="28"/>
      <c r="OTA2922" s="28"/>
      <c r="OTB2922" s="28"/>
      <c r="OTC2922" s="28"/>
      <c r="OTD2922" s="28"/>
      <c r="OTE2922" s="28"/>
      <c r="OTF2922" s="28"/>
      <c r="OTG2922" s="28"/>
      <c r="OTH2922" s="28"/>
      <c r="OTI2922" s="28"/>
      <c r="OTJ2922" s="28"/>
      <c r="OTK2922" s="28"/>
      <c r="OTL2922" s="28"/>
      <c r="OTM2922" s="28"/>
      <c r="OTN2922" s="28"/>
      <c r="OTO2922" s="28"/>
      <c r="OTP2922" s="28"/>
      <c r="OTQ2922" s="28"/>
      <c r="OTR2922" s="28"/>
      <c r="OTS2922" s="28"/>
      <c r="OTT2922" s="28"/>
      <c r="OTU2922" s="28"/>
      <c r="OTV2922" s="28"/>
      <c r="OTW2922" s="28"/>
      <c r="OTX2922" s="28"/>
      <c r="OTY2922" s="28"/>
      <c r="OTZ2922" s="28"/>
      <c r="OUA2922" s="28"/>
      <c r="OUB2922" s="28"/>
      <c r="OUC2922" s="28"/>
      <c r="OUD2922" s="28"/>
      <c r="OUE2922" s="28"/>
      <c r="OUF2922" s="28"/>
      <c r="OUG2922" s="28"/>
      <c r="OUH2922" s="28"/>
      <c r="OUI2922" s="28"/>
      <c r="OUJ2922" s="28"/>
      <c r="OUK2922" s="28"/>
      <c r="OUL2922" s="28"/>
      <c r="OUM2922" s="28"/>
      <c r="OUN2922" s="28"/>
      <c r="OUO2922" s="28"/>
      <c r="OUP2922" s="28"/>
      <c r="OUQ2922" s="28"/>
      <c r="OUR2922" s="28"/>
      <c r="OUS2922" s="28"/>
      <c r="OUT2922" s="28"/>
      <c r="OUU2922" s="28"/>
      <c r="OUV2922" s="28"/>
      <c r="OUW2922" s="28"/>
      <c r="OUX2922" s="28"/>
      <c r="OUY2922" s="28"/>
      <c r="OUZ2922" s="28"/>
      <c r="OVA2922" s="28"/>
      <c r="OVB2922" s="28"/>
      <c r="OVC2922" s="28"/>
      <c r="OVD2922" s="28"/>
      <c r="OVE2922" s="28"/>
      <c r="OVF2922" s="28"/>
      <c r="OVG2922" s="28"/>
      <c r="OVH2922" s="28"/>
      <c r="OVI2922" s="28"/>
      <c r="OVJ2922" s="28"/>
      <c r="OVK2922" s="28"/>
      <c r="OVL2922" s="28"/>
      <c r="OVM2922" s="28"/>
      <c r="OVN2922" s="28"/>
      <c r="OVO2922" s="28"/>
      <c r="OVP2922" s="28"/>
      <c r="OVQ2922" s="28"/>
      <c r="OVR2922" s="28"/>
      <c r="OVS2922" s="28"/>
      <c r="OVT2922" s="28"/>
      <c r="OVU2922" s="28"/>
      <c r="OVV2922" s="28"/>
      <c r="OVW2922" s="28"/>
      <c r="OVX2922" s="28"/>
      <c r="OVY2922" s="28"/>
      <c r="OVZ2922" s="28"/>
      <c r="OWA2922" s="28"/>
      <c r="OWB2922" s="28"/>
      <c r="OWC2922" s="28"/>
      <c r="OWD2922" s="28"/>
      <c r="OWE2922" s="28"/>
      <c r="OWF2922" s="28"/>
      <c r="OWG2922" s="28"/>
      <c r="OWH2922" s="28"/>
      <c r="OWI2922" s="28"/>
      <c r="OWJ2922" s="28"/>
      <c r="OWK2922" s="28"/>
      <c r="OWL2922" s="28"/>
      <c r="OWM2922" s="28"/>
      <c r="OWN2922" s="28"/>
      <c r="OWO2922" s="28"/>
      <c r="OWP2922" s="28"/>
      <c r="OWQ2922" s="28"/>
      <c r="OWR2922" s="28"/>
      <c r="OWS2922" s="28"/>
      <c r="OWT2922" s="28"/>
      <c r="OWU2922" s="28"/>
      <c r="OWV2922" s="28"/>
      <c r="OWW2922" s="28"/>
      <c r="OWX2922" s="28"/>
      <c r="OWY2922" s="28"/>
      <c r="OWZ2922" s="28"/>
      <c r="OXA2922" s="28"/>
      <c r="OXB2922" s="28"/>
      <c r="OXC2922" s="28"/>
      <c r="OXD2922" s="28"/>
      <c r="OXE2922" s="28"/>
      <c r="OXF2922" s="28"/>
      <c r="OXG2922" s="28"/>
      <c r="OXH2922" s="28"/>
      <c r="OXI2922" s="28"/>
      <c r="OXJ2922" s="28"/>
      <c r="OXK2922" s="28"/>
      <c r="OXL2922" s="28"/>
      <c r="OXM2922" s="28"/>
      <c r="OXN2922" s="28"/>
      <c r="OXO2922" s="28"/>
      <c r="OXP2922" s="28"/>
      <c r="OXQ2922" s="28"/>
      <c r="OXR2922" s="28"/>
      <c r="OXS2922" s="28"/>
      <c r="OXT2922" s="28"/>
      <c r="OXU2922" s="28"/>
      <c r="OXV2922" s="28"/>
      <c r="OXW2922" s="28"/>
      <c r="OXX2922" s="28"/>
      <c r="OXY2922" s="28"/>
      <c r="OXZ2922" s="28"/>
      <c r="OYA2922" s="28"/>
      <c r="OYB2922" s="28"/>
      <c r="OYC2922" s="28"/>
      <c r="OYD2922" s="28"/>
      <c r="OYE2922" s="28"/>
      <c r="OYF2922" s="28"/>
      <c r="OYG2922" s="28"/>
      <c r="OYH2922" s="28"/>
      <c r="OYI2922" s="28"/>
      <c r="OYJ2922" s="28"/>
      <c r="OYK2922" s="28"/>
      <c r="OYL2922" s="28"/>
      <c r="OYM2922" s="28"/>
      <c r="OYN2922" s="28"/>
      <c r="OYO2922" s="28"/>
      <c r="OYP2922" s="28"/>
      <c r="OYQ2922" s="28"/>
      <c r="OYR2922" s="28"/>
      <c r="OYS2922" s="28"/>
      <c r="OYT2922" s="28"/>
      <c r="OYU2922" s="28"/>
      <c r="OYV2922" s="28"/>
      <c r="OYW2922" s="28"/>
      <c r="OYX2922" s="28"/>
      <c r="OYY2922" s="28"/>
      <c r="OYZ2922" s="28"/>
      <c r="OZA2922" s="28"/>
      <c r="OZB2922" s="28"/>
      <c r="OZC2922" s="28"/>
      <c r="OZD2922" s="28"/>
      <c r="OZE2922" s="28"/>
      <c r="OZF2922" s="28"/>
      <c r="OZG2922" s="28"/>
      <c r="OZH2922" s="28"/>
      <c r="OZI2922" s="28"/>
      <c r="OZJ2922" s="28"/>
      <c r="OZK2922" s="28"/>
      <c r="OZL2922" s="28"/>
      <c r="OZM2922" s="28"/>
      <c r="OZN2922" s="28"/>
      <c r="OZO2922" s="28"/>
      <c r="OZP2922" s="28"/>
      <c r="OZQ2922" s="28"/>
      <c r="OZR2922" s="28"/>
      <c r="OZS2922" s="28"/>
      <c r="OZT2922" s="28"/>
      <c r="OZU2922" s="28"/>
      <c r="OZV2922" s="28"/>
      <c r="OZW2922" s="28"/>
      <c r="OZX2922" s="28"/>
      <c r="OZY2922" s="28"/>
      <c r="OZZ2922" s="28"/>
      <c r="PAA2922" s="28"/>
      <c r="PAB2922" s="28"/>
      <c r="PAC2922" s="28"/>
      <c r="PAD2922" s="28"/>
      <c r="PAE2922" s="28"/>
      <c r="PAF2922" s="28"/>
      <c r="PAG2922" s="28"/>
      <c r="PAH2922" s="28"/>
      <c r="PAI2922" s="28"/>
      <c r="PAJ2922" s="28"/>
      <c r="PAK2922" s="28"/>
      <c r="PAL2922" s="28"/>
      <c r="PAM2922" s="28"/>
      <c r="PAN2922" s="28"/>
      <c r="PAO2922" s="28"/>
      <c r="PAP2922" s="28"/>
      <c r="PAQ2922" s="28"/>
      <c r="PAR2922" s="28"/>
      <c r="PAS2922" s="28"/>
      <c r="PAT2922" s="28"/>
      <c r="PAU2922" s="28"/>
      <c r="PAV2922" s="28"/>
      <c r="PAW2922" s="28"/>
      <c r="PAX2922" s="28"/>
      <c r="PAY2922" s="28"/>
      <c r="PAZ2922" s="28"/>
      <c r="PBA2922" s="28"/>
      <c r="PBB2922" s="28"/>
      <c r="PBC2922" s="28"/>
      <c r="PBD2922" s="28"/>
      <c r="PBE2922" s="28"/>
      <c r="PBF2922" s="28"/>
      <c r="PBG2922" s="28"/>
      <c r="PBH2922" s="28"/>
      <c r="PBI2922" s="28"/>
      <c r="PBJ2922" s="28"/>
      <c r="PBK2922" s="28"/>
      <c r="PBL2922" s="28"/>
      <c r="PBM2922" s="28"/>
      <c r="PBN2922" s="28"/>
      <c r="PBO2922" s="28"/>
      <c r="PBP2922" s="28"/>
      <c r="PBQ2922" s="28"/>
      <c r="PBR2922" s="28"/>
      <c r="PBS2922" s="28"/>
      <c r="PBT2922" s="28"/>
      <c r="PBU2922" s="28"/>
      <c r="PBV2922" s="28"/>
      <c r="PBW2922" s="28"/>
      <c r="PBX2922" s="28"/>
      <c r="PBY2922" s="28"/>
      <c r="PBZ2922" s="28"/>
      <c r="PCA2922" s="28"/>
      <c r="PCB2922" s="28"/>
      <c r="PCC2922" s="28"/>
      <c r="PCD2922" s="28"/>
      <c r="PCE2922" s="28"/>
      <c r="PCF2922" s="28"/>
      <c r="PCG2922" s="28"/>
      <c r="PCH2922" s="28"/>
      <c r="PCI2922" s="28"/>
      <c r="PCJ2922" s="28"/>
      <c r="PCK2922" s="28"/>
      <c r="PCL2922" s="28"/>
      <c r="PCM2922" s="28"/>
      <c r="PCN2922" s="28"/>
      <c r="PCO2922" s="28"/>
      <c r="PCP2922" s="28"/>
      <c r="PCQ2922" s="28"/>
      <c r="PCR2922" s="28"/>
      <c r="PCS2922" s="28"/>
      <c r="PCT2922" s="28"/>
      <c r="PCU2922" s="28"/>
      <c r="PCV2922" s="28"/>
      <c r="PCW2922" s="28"/>
      <c r="PCX2922" s="28"/>
      <c r="PCY2922" s="28"/>
      <c r="PCZ2922" s="28"/>
      <c r="PDA2922" s="28"/>
      <c r="PDB2922" s="28"/>
      <c r="PDC2922" s="28"/>
      <c r="PDD2922" s="28"/>
      <c r="PDE2922" s="28"/>
      <c r="PDF2922" s="28"/>
      <c r="PDG2922" s="28"/>
      <c r="PDH2922" s="28"/>
      <c r="PDI2922" s="28"/>
      <c r="PDJ2922" s="28"/>
      <c r="PDK2922" s="28"/>
      <c r="PDL2922" s="28"/>
      <c r="PDM2922" s="28"/>
      <c r="PDN2922" s="28"/>
      <c r="PDO2922" s="28"/>
      <c r="PDP2922" s="28"/>
      <c r="PDQ2922" s="28"/>
      <c r="PDR2922" s="28"/>
      <c r="PDS2922" s="28"/>
      <c r="PDT2922" s="28"/>
      <c r="PDU2922" s="28"/>
      <c r="PDV2922" s="28"/>
      <c r="PDW2922" s="28"/>
      <c r="PDX2922" s="28"/>
      <c r="PDY2922" s="28"/>
      <c r="PDZ2922" s="28"/>
      <c r="PEA2922" s="28"/>
      <c r="PEB2922" s="28"/>
      <c r="PEC2922" s="28"/>
      <c r="PED2922" s="28"/>
      <c r="PEE2922" s="28"/>
      <c r="PEF2922" s="28"/>
      <c r="PEG2922" s="28"/>
      <c r="PEH2922" s="28"/>
      <c r="PEI2922" s="28"/>
      <c r="PEJ2922" s="28"/>
      <c r="PEK2922" s="28"/>
      <c r="PEL2922" s="28"/>
      <c r="PEM2922" s="28"/>
      <c r="PEN2922" s="28"/>
      <c r="PEO2922" s="28"/>
      <c r="PEP2922" s="28"/>
      <c r="PEQ2922" s="28"/>
      <c r="PER2922" s="28"/>
      <c r="PES2922" s="28"/>
      <c r="PET2922" s="28"/>
      <c r="PEU2922" s="28"/>
      <c r="PEV2922" s="28"/>
      <c r="PEW2922" s="28"/>
      <c r="PEX2922" s="28"/>
      <c r="PEY2922" s="28"/>
      <c r="PEZ2922" s="28"/>
      <c r="PFA2922" s="28"/>
      <c r="PFB2922" s="28"/>
      <c r="PFC2922" s="28"/>
      <c r="PFD2922" s="28"/>
      <c r="PFE2922" s="28"/>
      <c r="PFF2922" s="28"/>
      <c r="PFG2922" s="28"/>
      <c r="PFH2922" s="28"/>
      <c r="PFI2922" s="28"/>
      <c r="PFJ2922" s="28"/>
      <c r="PFK2922" s="28"/>
      <c r="PFL2922" s="28"/>
      <c r="PFM2922" s="28"/>
      <c r="PFN2922" s="28"/>
      <c r="PFO2922" s="28"/>
      <c r="PFP2922" s="28"/>
      <c r="PFQ2922" s="28"/>
      <c r="PFR2922" s="28"/>
      <c r="PFS2922" s="28"/>
      <c r="PFT2922" s="28"/>
      <c r="PFU2922" s="28"/>
      <c r="PFV2922" s="28"/>
      <c r="PFW2922" s="28"/>
      <c r="PFX2922" s="28"/>
      <c r="PFY2922" s="28"/>
      <c r="PFZ2922" s="28"/>
      <c r="PGA2922" s="28"/>
      <c r="PGB2922" s="28"/>
      <c r="PGC2922" s="28"/>
      <c r="PGD2922" s="28"/>
      <c r="PGE2922" s="28"/>
      <c r="PGF2922" s="28"/>
      <c r="PGG2922" s="28"/>
      <c r="PGH2922" s="28"/>
      <c r="PGI2922" s="28"/>
      <c r="PGJ2922" s="28"/>
      <c r="PGK2922" s="28"/>
      <c r="PGL2922" s="28"/>
      <c r="PGM2922" s="28"/>
      <c r="PGN2922" s="28"/>
      <c r="PGO2922" s="28"/>
      <c r="PGP2922" s="28"/>
      <c r="PGQ2922" s="28"/>
      <c r="PGR2922" s="28"/>
      <c r="PGS2922" s="28"/>
      <c r="PGT2922" s="28"/>
      <c r="PGU2922" s="28"/>
      <c r="PGV2922" s="28"/>
      <c r="PGW2922" s="28"/>
      <c r="PGX2922" s="28"/>
      <c r="PGY2922" s="28"/>
      <c r="PGZ2922" s="28"/>
      <c r="PHA2922" s="28"/>
      <c r="PHB2922" s="28"/>
      <c r="PHC2922" s="28"/>
      <c r="PHD2922" s="28"/>
      <c r="PHE2922" s="28"/>
      <c r="PHF2922" s="28"/>
      <c r="PHG2922" s="28"/>
      <c r="PHH2922" s="28"/>
      <c r="PHI2922" s="28"/>
      <c r="PHJ2922" s="28"/>
      <c r="PHK2922" s="28"/>
      <c r="PHL2922" s="28"/>
      <c r="PHM2922" s="28"/>
      <c r="PHN2922" s="28"/>
      <c r="PHO2922" s="28"/>
      <c r="PHP2922" s="28"/>
      <c r="PHQ2922" s="28"/>
      <c r="PHR2922" s="28"/>
      <c r="PHS2922" s="28"/>
      <c r="PHT2922" s="28"/>
      <c r="PHU2922" s="28"/>
      <c r="PHV2922" s="28"/>
      <c r="PHW2922" s="28"/>
      <c r="PHX2922" s="28"/>
      <c r="PHY2922" s="28"/>
      <c r="PHZ2922" s="28"/>
      <c r="PIA2922" s="28"/>
      <c r="PIB2922" s="28"/>
      <c r="PIC2922" s="28"/>
      <c r="PID2922" s="28"/>
      <c r="PIE2922" s="28"/>
      <c r="PIF2922" s="28"/>
      <c r="PIG2922" s="28"/>
      <c r="PIH2922" s="28"/>
      <c r="PII2922" s="28"/>
      <c r="PIJ2922" s="28"/>
      <c r="PIK2922" s="28"/>
      <c r="PIL2922" s="28"/>
      <c r="PIM2922" s="28"/>
      <c r="PIN2922" s="28"/>
      <c r="PIO2922" s="28"/>
      <c r="PIP2922" s="28"/>
      <c r="PIQ2922" s="28"/>
      <c r="PIR2922" s="28"/>
      <c r="PIS2922" s="28"/>
      <c r="PIT2922" s="28"/>
      <c r="PIU2922" s="28"/>
      <c r="PIV2922" s="28"/>
      <c r="PIW2922" s="28"/>
      <c r="PIX2922" s="28"/>
      <c r="PIY2922" s="28"/>
      <c r="PIZ2922" s="28"/>
      <c r="PJA2922" s="28"/>
      <c r="PJB2922" s="28"/>
      <c r="PJC2922" s="28"/>
      <c r="PJD2922" s="28"/>
      <c r="PJE2922" s="28"/>
      <c r="PJF2922" s="28"/>
      <c r="PJG2922" s="28"/>
      <c r="PJH2922" s="28"/>
      <c r="PJI2922" s="28"/>
      <c r="PJJ2922" s="28"/>
      <c r="PJK2922" s="28"/>
      <c r="PJL2922" s="28"/>
      <c r="PJM2922" s="28"/>
      <c r="PJN2922" s="28"/>
      <c r="PJO2922" s="28"/>
      <c r="PJP2922" s="28"/>
      <c r="PJQ2922" s="28"/>
      <c r="PJR2922" s="28"/>
      <c r="PJS2922" s="28"/>
      <c r="PJT2922" s="28"/>
      <c r="PJU2922" s="28"/>
      <c r="PJV2922" s="28"/>
      <c r="PJW2922" s="28"/>
      <c r="PJX2922" s="28"/>
      <c r="PJY2922" s="28"/>
      <c r="PJZ2922" s="28"/>
      <c r="PKA2922" s="28"/>
      <c r="PKB2922" s="28"/>
      <c r="PKC2922" s="28"/>
      <c r="PKD2922" s="28"/>
      <c r="PKE2922" s="28"/>
      <c r="PKF2922" s="28"/>
      <c r="PKG2922" s="28"/>
      <c r="PKH2922" s="28"/>
      <c r="PKI2922" s="28"/>
      <c r="PKJ2922" s="28"/>
      <c r="PKK2922" s="28"/>
      <c r="PKL2922" s="28"/>
      <c r="PKM2922" s="28"/>
      <c r="PKN2922" s="28"/>
      <c r="PKO2922" s="28"/>
      <c r="PKP2922" s="28"/>
      <c r="PKQ2922" s="28"/>
      <c r="PKR2922" s="28"/>
      <c r="PKS2922" s="28"/>
      <c r="PKT2922" s="28"/>
      <c r="PKU2922" s="28"/>
      <c r="PKV2922" s="28"/>
      <c r="PKW2922" s="28"/>
      <c r="PKX2922" s="28"/>
      <c r="PKY2922" s="28"/>
      <c r="PKZ2922" s="28"/>
      <c r="PLA2922" s="28"/>
      <c r="PLB2922" s="28"/>
      <c r="PLC2922" s="28"/>
      <c r="PLD2922" s="28"/>
      <c r="PLE2922" s="28"/>
      <c r="PLF2922" s="28"/>
      <c r="PLG2922" s="28"/>
      <c r="PLH2922" s="28"/>
      <c r="PLI2922" s="28"/>
      <c r="PLJ2922" s="28"/>
      <c r="PLK2922" s="28"/>
      <c r="PLL2922" s="28"/>
      <c r="PLM2922" s="28"/>
      <c r="PLN2922" s="28"/>
      <c r="PLO2922" s="28"/>
      <c r="PLP2922" s="28"/>
      <c r="PLQ2922" s="28"/>
      <c r="PLR2922" s="28"/>
      <c r="PLS2922" s="28"/>
      <c r="PLT2922" s="28"/>
      <c r="PLU2922" s="28"/>
      <c r="PLV2922" s="28"/>
      <c r="PLW2922" s="28"/>
      <c r="PLX2922" s="28"/>
      <c r="PLY2922" s="28"/>
      <c r="PLZ2922" s="28"/>
      <c r="PMA2922" s="28"/>
      <c r="PMB2922" s="28"/>
      <c r="PMC2922" s="28"/>
      <c r="PMD2922" s="28"/>
      <c r="PME2922" s="28"/>
      <c r="PMF2922" s="28"/>
      <c r="PMG2922" s="28"/>
      <c r="PMH2922" s="28"/>
      <c r="PMI2922" s="28"/>
      <c r="PMJ2922" s="28"/>
      <c r="PMK2922" s="28"/>
      <c r="PML2922" s="28"/>
      <c r="PMM2922" s="28"/>
      <c r="PMN2922" s="28"/>
      <c r="PMO2922" s="28"/>
      <c r="PMP2922" s="28"/>
      <c r="PMQ2922" s="28"/>
      <c r="PMR2922" s="28"/>
      <c r="PMS2922" s="28"/>
      <c r="PMT2922" s="28"/>
      <c r="PMU2922" s="28"/>
      <c r="PMV2922" s="28"/>
      <c r="PMW2922" s="28"/>
      <c r="PMX2922" s="28"/>
      <c r="PMY2922" s="28"/>
      <c r="PMZ2922" s="28"/>
      <c r="PNA2922" s="28"/>
      <c r="PNB2922" s="28"/>
      <c r="PNC2922" s="28"/>
      <c r="PND2922" s="28"/>
      <c r="PNE2922" s="28"/>
      <c r="PNF2922" s="28"/>
      <c r="PNG2922" s="28"/>
      <c r="PNH2922" s="28"/>
      <c r="PNI2922" s="28"/>
      <c r="PNJ2922" s="28"/>
      <c r="PNK2922" s="28"/>
      <c r="PNL2922" s="28"/>
      <c r="PNM2922" s="28"/>
      <c r="PNN2922" s="28"/>
      <c r="PNO2922" s="28"/>
      <c r="PNP2922" s="28"/>
      <c r="PNQ2922" s="28"/>
      <c r="PNR2922" s="28"/>
      <c r="PNS2922" s="28"/>
      <c r="PNT2922" s="28"/>
      <c r="PNU2922" s="28"/>
      <c r="PNV2922" s="28"/>
      <c r="PNW2922" s="28"/>
      <c r="PNX2922" s="28"/>
      <c r="PNY2922" s="28"/>
      <c r="PNZ2922" s="28"/>
      <c r="POA2922" s="28"/>
      <c r="POB2922" s="28"/>
      <c r="POC2922" s="28"/>
      <c r="POD2922" s="28"/>
      <c r="POE2922" s="28"/>
      <c r="POF2922" s="28"/>
      <c r="POG2922" s="28"/>
      <c r="POH2922" s="28"/>
      <c r="POI2922" s="28"/>
      <c r="POJ2922" s="28"/>
      <c r="POK2922" s="28"/>
      <c r="POL2922" s="28"/>
      <c r="POM2922" s="28"/>
      <c r="PON2922" s="28"/>
      <c r="POO2922" s="28"/>
      <c r="POP2922" s="28"/>
      <c r="POQ2922" s="28"/>
      <c r="POR2922" s="28"/>
      <c r="POS2922" s="28"/>
      <c r="POT2922" s="28"/>
      <c r="POU2922" s="28"/>
      <c r="POV2922" s="28"/>
      <c r="POW2922" s="28"/>
      <c r="POX2922" s="28"/>
      <c r="POY2922" s="28"/>
      <c r="POZ2922" s="28"/>
      <c r="PPA2922" s="28"/>
      <c r="PPB2922" s="28"/>
      <c r="PPC2922" s="28"/>
      <c r="PPD2922" s="28"/>
      <c r="PPE2922" s="28"/>
      <c r="PPF2922" s="28"/>
      <c r="PPG2922" s="28"/>
      <c r="PPH2922" s="28"/>
      <c r="PPI2922" s="28"/>
      <c r="PPJ2922" s="28"/>
      <c r="PPK2922" s="28"/>
      <c r="PPL2922" s="28"/>
      <c r="PPM2922" s="28"/>
      <c r="PPN2922" s="28"/>
      <c r="PPO2922" s="28"/>
      <c r="PPP2922" s="28"/>
      <c r="PPQ2922" s="28"/>
      <c r="PPR2922" s="28"/>
      <c r="PPS2922" s="28"/>
      <c r="PPT2922" s="28"/>
      <c r="PPU2922" s="28"/>
      <c r="PPV2922" s="28"/>
      <c r="PPW2922" s="28"/>
      <c r="PPX2922" s="28"/>
      <c r="PPY2922" s="28"/>
      <c r="PPZ2922" s="28"/>
      <c r="PQA2922" s="28"/>
      <c r="PQB2922" s="28"/>
      <c r="PQC2922" s="28"/>
      <c r="PQD2922" s="28"/>
      <c r="PQE2922" s="28"/>
      <c r="PQF2922" s="28"/>
      <c r="PQG2922" s="28"/>
      <c r="PQH2922" s="28"/>
      <c r="PQI2922" s="28"/>
      <c r="PQJ2922" s="28"/>
      <c r="PQK2922" s="28"/>
      <c r="PQL2922" s="28"/>
      <c r="PQM2922" s="28"/>
      <c r="PQN2922" s="28"/>
      <c r="PQO2922" s="28"/>
      <c r="PQP2922" s="28"/>
      <c r="PQQ2922" s="28"/>
      <c r="PQR2922" s="28"/>
      <c r="PQS2922" s="28"/>
      <c r="PQT2922" s="28"/>
      <c r="PQU2922" s="28"/>
      <c r="PQV2922" s="28"/>
      <c r="PQW2922" s="28"/>
      <c r="PQX2922" s="28"/>
      <c r="PQY2922" s="28"/>
      <c r="PQZ2922" s="28"/>
      <c r="PRA2922" s="28"/>
      <c r="PRB2922" s="28"/>
      <c r="PRC2922" s="28"/>
      <c r="PRD2922" s="28"/>
      <c r="PRE2922" s="28"/>
      <c r="PRF2922" s="28"/>
      <c r="PRG2922" s="28"/>
      <c r="PRH2922" s="28"/>
      <c r="PRI2922" s="28"/>
      <c r="PRJ2922" s="28"/>
      <c r="PRK2922" s="28"/>
      <c r="PRL2922" s="28"/>
      <c r="PRM2922" s="28"/>
      <c r="PRN2922" s="28"/>
      <c r="PRO2922" s="28"/>
      <c r="PRP2922" s="28"/>
      <c r="PRQ2922" s="28"/>
      <c r="PRR2922" s="28"/>
      <c r="PRS2922" s="28"/>
      <c r="PRT2922" s="28"/>
      <c r="PRU2922" s="28"/>
      <c r="PRV2922" s="28"/>
      <c r="PRW2922" s="28"/>
      <c r="PRX2922" s="28"/>
      <c r="PRY2922" s="28"/>
      <c r="PRZ2922" s="28"/>
      <c r="PSA2922" s="28"/>
      <c r="PSB2922" s="28"/>
      <c r="PSC2922" s="28"/>
      <c r="PSD2922" s="28"/>
      <c r="PSE2922" s="28"/>
      <c r="PSF2922" s="28"/>
      <c r="PSG2922" s="28"/>
      <c r="PSH2922" s="28"/>
      <c r="PSI2922" s="28"/>
      <c r="PSJ2922" s="28"/>
      <c r="PSK2922" s="28"/>
      <c r="PSL2922" s="28"/>
      <c r="PSM2922" s="28"/>
      <c r="PSN2922" s="28"/>
      <c r="PSO2922" s="28"/>
      <c r="PSP2922" s="28"/>
      <c r="PSQ2922" s="28"/>
      <c r="PSR2922" s="28"/>
      <c r="PSS2922" s="28"/>
      <c r="PST2922" s="28"/>
      <c r="PSU2922" s="28"/>
      <c r="PSV2922" s="28"/>
      <c r="PSW2922" s="28"/>
      <c r="PSX2922" s="28"/>
      <c r="PSY2922" s="28"/>
      <c r="PSZ2922" s="28"/>
      <c r="PTA2922" s="28"/>
      <c r="PTB2922" s="28"/>
      <c r="PTC2922" s="28"/>
      <c r="PTD2922" s="28"/>
      <c r="PTE2922" s="28"/>
      <c r="PTF2922" s="28"/>
      <c r="PTG2922" s="28"/>
      <c r="PTH2922" s="28"/>
      <c r="PTI2922" s="28"/>
      <c r="PTJ2922" s="28"/>
      <c r="PTK2922" s="28"/>
      <c r="PTL2922" s="28"/>
      <c r="PTM2922" s="28"/>
      <c r="PTN2922" s="28"/>
      <c r="PTO2922" s="28"/>
      <c r="PTP2922" s="28"/>
      <c r="PTQ2922" s="28"/>
      <c r="PTR2922" s="28"/>
      <c r="PTS2922" s="28"/>
      <c r="PTT2922" s="28"/>
      <c r="PTU2922" s="28"/>
      <c r="PTV2922" s="28"/>
      <c r="PTW2922" s="28"/>
      <c r="PTX2922" s="28"/>
      <c r="PTY2922" s="28"/>
      <c r="PTZ2922" s="28"/>
      <c r="PUA2922" s="28"/>
      <c r="PUB2922" s="28"/>
      <c r="PUC2922" s="28"/>
      <c r="PUD2922" s="28"/>
      <c r="PUE2922" s="28"/>
      <c r="PUF2922" s="28"/>
      <c r="PUG2922" s="28"/>
      <c r="PUH2922" s="28"/>
      <c r="PUI2922" s="28"/>
      <c r="PUJ2922" s="28"/>
      <c r="PUK2922" s="28"/>
      <c r="PUL2922" s="28"/>
      <c r="PUM2922" s="28"/>
      <c r="PUN2922" s="28"/>
      <c r="PUO2922" s="28"/>
      <c r="PUP2922" s="28"/>
      <c r="PUQ2922" s="28"/>
      <c r="PUR2922" s="28"/>
      <c r="PUS2922" s="28"/>
      <c r="PUT2922" s="28"/>
      <c r="PUU2922" s="28"/>
      <c r="PUV2922" s="28"/>
      <c r="PUW2922" s="28"/>
      <c r="PUX2922" s="28"/>
      <c r="PUY2922" s="28"/>
      <c r="PUZ2922" s="28"/>
      <c r="PVA2922" s="28"/>
      <c r="PVB2922" s="28"/>
      <c r="PVC2922" s="28"/>
      <c r="PVD2922" s="28"/>
      <c r="PVE2922" s="28"/>
      <c r="PVF2922" s="28"/>
      <c r="PVG2922" s="28"/>
      <c r="PVH2922" s="28"/>
      <c r="PVI2922" s="28"/>
      <c r="PVJ2922" s="28"/>
      <c r="PVK2922" s="28"/>
      <c r="PVL2922" s="28"/>
      <c r="PVM2922" s="28"/>
      <c r="PVN2922" s="28"/>
      <c r="PVO2922" s="28"/>
      <c r="PVP2922" s="28"/>
      <c r="PVQ2922" s="28"/>
      <c r="PVR2922" s="28"/>
      <c r="PVS2922" s="28"/>
      <c r="PVT2922" s="28"/>
      <c r="PVU2922" s="28"/>
      <c r="PVV2922" s="28"/>
      <c r="PVW2922" s="28"/>
      <c r="PVX2922" s="28"/>
      <c r="PVY2922" s="28"/>
      <c r="PVZ2922" s="28"/>
      <c r="PWA2922" s="28"/>
      <c r="PWB2922" s="28"/>
      <c r="PWC2922" s="28"/>
      <c r="PWD2922" s="28"/>
      <c r="PWE2922" s="28"/>
      <c r="PWF2922" s="28"/>
      <c r="PWG2922" s="28"/>
      <c r="PWH2922" s="28"/>
      <c r="PWI2922" s="28"/>
      <c r="PWJ2922" s="28"/>
      <c r="PWK2922" s="28"/>
      <c r="PWL2922" s="28"/>
      <c r="PWM2922" s="28"/>
      <c r="PWN2922" s="28"/>
      <c r="PWO2922" s="28"/>
      <c r="PWP2922" s="28"/>
      <c r="PWQ2922" s="28"/>
      <c r="PWR2922" s="28"/>
      <c r="PWS2922" s="28"/>
      <c r="PWT2922" s="28"/>
      <c r="PWU2922" s="28"/>
      <c r="PWV2922" s="28"/>
      <c r="PWW2922" s="28"/>
      <c r="PWX2922" s="28"/>
      <c r="PWY2922" s="28"/>
      <c r="PWZ2922" s="28"/>
      <c r="PXA2922" s="28"/>
      <c r="PXB2922" s="28"/>
      <c r="PXC2922" s="28"/>
      <c r="PXD2922" s="28"/>
      <c r="PXE2922" s="28"/>
      <c r="PXF2922" s="28"/>
      <c r="PXG2922" s="28"/>
      <c r="PXH2922" s="28"/>
      <c r="PXI2922" s="28"/>
      <c r="PXJ2922" s="28"/>
      <c r="PXK2922" s="28"/>
      <c r="PXL2922" s="28"/>
      <c r="PXM2922" s="28"/>
      <c r="PXN2922" s="28"/>
      <c r="PXO2922" s="28"/>
      <c r="PXP2922" s="28"/>
      <c r="PXQ2922" s="28"/>
      <c r="PXR2922" s="28"/>
      <c r="PXS2922" s="28"/>
      <c r="PXT2922" s="28"/>
      <c r="PXU2922" s="28"/>
      <c r="PXV2922" s="28"/>
      <c r="PXW2922" s="28"/>
      <c r="PXX2922" s="28"/>
      <c r="PXY2922" s="28"/>
      <c r="PXZ2922" s="28"/>
      <c r="PYA2922" s="28"/>
      <c r="PYB2922" s="28"/>
      <c r="PYC2922" s="28"/>
      <c r="PYD2922" s="28"/>
      <c r="PYE2922" s="28"/>
      <c r="PYF2922" s="28"/>
      <c r="PYG2922" s="28"/>
      <c r="PYH2922" s="28"/>
      <c r="PYI2922" s="28"/>
      <c r="PYJ2922" s="28"/>
      <c r="PYK2922" s="28"/>
      <c r="PYL2922" s="28"/>
      <c r="PYM2922" s="28"/>
      <c r="PYN2922" s="28"/>
      <c r="PYO2922" s="28"/>
      <c r="PYP2922" s="28"/>
      <c r="PYQ2922" s="28"/>
      <c r="PYR2922" s="28"/>
      <c r="PYS2922" s="28"/>
      <c r="PYT2922" s="28"/>
      <c r="PYU2922" s="28"/>
      <c r="PYV2922" s="28"/>
      <c r="PYW2922" s="28"/>
      <c r="PYX2922" s="28"/>
      <c r="PYY2922" s="28"/>
      <c r="PYZ2922" s="28"/>
      <c r="PZA2922" s="28"/>
      <c r="PZB2922" s="28"/>
      <c r="PZC2922" s="28"/>
      <c r="PZD2922" s="28"/>
      <c r="PZE2922" s="28"/>
      <c r="PZF2922" s="28"/>
      <c r="PZG2922" s="28"/>
      <c r="PZH2922" s="28"/>
      <c r="PZI2922" s="28"/>
      <c r="PZJ2922" s="28"/>
      <c r="PZK2922" s="28"/>
      <c r="PZL2922" s="28"/>
      <c r="PZM2922" s="28"/>
      <c r="PZN2922" s="28"/>
      <c r="PZO2922" s="28"/>
      <c r="PZP2922" s="28"/>
      <c r="PZQ2922" s="28"/>
      <c r="PZR2922" s="28"/>
      <c r="PZS2922" s="28"/>
      <c r="PZT2922" s="28"/>
      <c r="PZU2922" s="28"/>
      <c r="PZV2922" s="28"/>
      <c r="PZW2922" s="28"/>
      <c r="PZX2922" s="28"/>
      <c r="PZY2922" s="28"/>
      <c r="PZZ2922" s="28"/>
      <c r="QAA2922" s="28"/>
      <c r="QAB2922" s="28"/>
      <c r="QAC2922" s="28"/>
      <c r="QAD2922" s="28"/>
      <c r="QAE2922" s="28"/>
      <c r="QAF2922" s="28"/>
      <c r="QAG2922" s="28"/>
      <c r="QAH2922" s="28"/>
      <c r="QAI2922" s="28"/>
      <c r="QAJ2922" s="28"/>
      <c r="QAK2922" s="28"/>
      <c r="QAL2922" s="28"/>
      <c r="QAM2922" s="28"/>
      <c r="QAN2922" s="28"/>
      <c r="QAO2922" s="28"/>
      <c r="QAP2922" s="28"/>
      <c r="QAQ2922" s="28"/>
      <c r="QAR2922" s="28"/>
      <c r="QAS2922" s="28"/>
      <c r="QAT2922" s="28"/>
      <c r="QAU2922" s="28"/>
      <c r="QAV2922" s="28"/>
      <c r="QAW2922" s="28"/>
      <c r="QAX2922" s="28"/>
      <c r="QAY2922" s="28"/>
      <c r="QAZ2922" s="28"/>
      <c r="QBA2922" s="28"/>
      <c r="QBB2922" s="28"/>
      <c r="QBC2922" s="28"/>
      <c r="QBD2922" s="28"/>
      <c r="QBE2922" s="28"/>
      <c r="QBF2922" s="28"/>
      <c r="QBG2922" s="28"/>
      <c r="QBH2922" s="28"/>
      <c r="QBI2922" s="28"/>
      <c r="QBJ2922" s="28"/>
      <c r="QBK2922" s="28"/>
      <c r="QBL2922" s="28"/>
      <c r="QBM2922" s="28"/>
      <c r="QBN2922" s="28"/>
      <c r="QBO2922" s="28"/>
      <c r="QBP2922" s="28"/>
      <c r="QBQ2922" s="28"/>
      <c r="QBR2922" s="28"/>
      <c r="QBS2922" s="28"/>
      <c r="QBT2922" s="28"/>
      <c r="QBU2922" s="28"/>
      <c r="QBV2922" s="28"/>
      <c r="QBW2922" s="28"/>
      <c r="QBX2922" s="28"/>
      <c r="QBY2922" s="28"/>
      <c r="QBZ2922" s="28"/>
      <c r="QCA2922" s="28"/>
      <c r="QCB2922" s="28"/>
      <c r="QCC2922" s="28"/>
      <c r="QCD2922" s="28"/>
      <c r="QCE2922" s="28"/>
      <c r="QCF2922" s="28"/>
      <c r="QCG2922" s="28"/>
      <c r="QCH2922" s="28"/>
      <c r="QCI2922" s="28"/>
      <c r="QCJ2922" s="28"/>
      <c r="QCK2922" s="28"/>
      <c r="QCL2922" s="28"/>
      <c r="QCM2922" s="28"/>
      <c r="QCN2922" s="28"/>
      <c r="QCO2922" s="28"/>
      <c r="QCP2922" s="28"/>
      <c r="QCQ2922" s="28"/>
      <c r="QCR2922" s="28"/>
      <c r="QCS2922" s="28"/>
      <c r="QCT2922" s="28"/>
      <c r="QCU2922" s="28"/>
      <c r="QCV2922" s="28"/>
      <c r="QCW2922" s="28"/>
      <c r="QCX2922" s="28"/>
      <c r="QCY2922" s="28"/>
      <c r="QCZ2922" s="28"/>
      <c r="QDA2922" s="28"/>
      <c r="QDB2922" s="28"/>
      <c r="QDC2922" s="28"/>
      <c r="QDD2922" s="28"/>
      <c r="QDE2922" s="28"/>
      <c r="QDF2922" s="28"/>
      <c r="QDG2922" s="28"/>
      <c r="QDH2922" s="28"/>
      <c r="QDI2922" s="28"/>
      <c r="QDJ2922" s="28"/>
      <c r="QDK2922" s="28"/>
      <c r="QDL2922" s="28"/>
      <c r="QDM2922" s="28"/>
      <c r="QDN2922" s="28"/>
      <c r="QDO2922" s="28"/>
      <c r="QDP2922" s="28"/>
      <c r="QDQ2922" s="28"/>
      <c r="QDR2922" s="28"/>
      <c r="QDS2922" s="28"/>
      <c r="QDT2922" s="28"/>
      <c r="QDU2922" s="28"/>
      <c r="QDV2922" s="28"/>
      <c r="QDW2922" s="28"/>
      <c r="QDX2922" s="28"/>
      <c r="QDY2922" s="28"/>
      <c r="QDZ2922" s="28"/>
      <c r="QEA2922" s="28"/>
      <c r="QEB2922" s="28"/>
      <c r="QEC2922" s="28"/>
      <c r="QED2922" s="28"/>
      <c r="QEE2922" s="28"/>
      <c r="QEF2922" s="28"/>
      <c r="QEG2922" s="28"/>
      <c r="QEH2922" s="28"/>
      <c r="QEI2922" s="28"/>
      <c r="QEJ2922" s="28"/>
      <c r="QEK2922" s="28"/>
      <c r="QEL2922" s="28"/>
      <c r="QEM2922" s="28"/>
      <c r="QEN2922" s="28"/>
      <c r="QEO2922" s="28"/>
      <c r="QEP2922" s="28"/>
      <c r="QEQ2922" s="28"/>
      <c r="QER2922" s="28"/>
      <c r="QES2922" s="28"/>
      <c r="QET2922" s="28"/>
      <c r="QEU2922" s="28"/>
      <c r="QEV2922" s="28"/>
      <c r="QEW2922" s="28"/>
      <c r="QEX2922" s="28"/>
      <c r="QEY2922" s="28"/>
      <c r="QEZ2922" s="28"/>
      <c r="QFA2922" s="28"/>
      <c r="QFB2922" s="28"/>
      <c r="QFC2922" s="28"/>
      <c r="QFD2922" s="28"/>
      <c r="QFE2922" s="28"/>
      <c r="QFF2922" s="28"/>
      <c r="QFG2922" s="28"/>
      <c r="QFH2922" s="28"/>
      <c r="QFI2922" s="28"/>
      <c r="QFJ2922" s="28"/>
      <c r="QFK2922" s="28"/>
      <c r="QFL2922" s="28"/>
      <c r="QFM2922" s="28"/>
      <c r="QFN2922" s="28"/>
      <c r="QFO2922" s="28"/>
      <c r="QFP2922" s="28"/>
      <c r="QFQ2922" s="28"/>
      <c r="QFR2922" s="28"/>
      <c r="QFS2922" s="28"/>
      <c r="QFT2922" s="28"/>
      <c r="QFU2922" s="28"/>
      <c r="QFV2922" s="28"/>
      <c r="QFW2922" s="28"/>
      <c r="QFX2922" s="28"/>
      <c r="QFY2922" s="28"/>
      <c r="QFZ2922" s="28"/>
      <c r="QGA2922" s="28"/>
      <c r="QGB2922" s="28"/>
      <c r="QGC2922" s="28"/>
      <c r="QGD2922" s="28"/>
      <c r="QGE2922" s="28"/>
      <c r="QGF2922" s="28"/>
      <c r="QGG2922" s="28"/>
      <c r="QGH2922" s="28"/>
      <c r="QGI2922" s="28"/>
      <c r="QGJ2922" s="28"/>
      <c r="QGK2922" s="28"/>
      <c r="QGL2922" s="28"/>
      <c r="QGM2922" s="28"/>
      <c r="QGN2922" s="28"/>
      <c r="QGO2922" s="28"/>
      <c r="QGP2922" s="28"/>
      <c r="QGQ2922" s="28"/>
      <c r="QGR2922" s="28"/>
      <c r="QGS2922" s="28"/>
      <c r="QGT2922" s="28"/>
      <c r="QGU2922" s="28"/>
      <c r="QGV2922" s="28"/>
      <c r="QGW2922" s="28"/>
      <c r="QGX2922" s="28"/>
      <c r="QGY2922" s="28"/>
      <c r="QGZ2922" s="28"/>
      <c r="QHA2922" s="28"/>
      <c r="QHB2922" s="28"/>
      <c r="QHC2922" s="28"/>
      <c r="QHD2922" s="28"/>
      <c r="QHE2922" s="28"/>
      <c r="QHF2922" s="28"/>
      <c r="QHG2922" s="28"/>
      <c r="QHH2922" s="28"/>
      <c r="QHI2922" s="28"/>
      <c r="QHJ2922" s="28"/>
      <c r="QHK2922" s="28"/>
      <c r="QHL2922" s="28"/>
      <c r="QHM2922" s="28"/>
      <c r="QHN2922" s="28"/>
      <c r="QHO2922" s="28"/>
      <c r="QHP2922" s="28"/>
      <c r="QHQ2922" s="28"/>
      <c r="QHR2922" s="28"/>
      <c r="QHS2922" s="28"/>
      <c r="QHT2922" s="28"/>
      <c r="QHU2922" s="28"/>
      <c r="QHV2922" s="28"/>
      <c r="QHW2922" s="28"/>
      <c r="QHX2922" s="28"/>
      <c r="QHY2922" s="28"/>
      <c r="QHZ2922" s="28"/>
      <c r="QIA2922" s="28"/>
      <c r="QIB2922" s="28"/>
      <c r="QIC2922" s="28"/>
      <c r="QID2922" s="28"/>
      <c r="QIE2922" s="28"/>
      <c r="QIF2922" s="28"/>
      <c r="QIG2922" s="28"/>
      <c r="QIH2922" s="28"/>
      <c r="QII2922" s="28"/>
      <c r="QIJ2922" s="28"/>
      <c r="QIK2922" s="28"/>
      <c r="QIL2922" s="28"/>
      <c r="QIM2922" s="28"/>
      <c r="QIN2922" s="28"/>
      <c r="QIO2922" s="28"/>
      <c r="QIP2922" s="28"/>
      <c r="QIQ2922" s="28"/>
      <c r="QIR2922" s="28"/>
      <c r="QIS2922" s="28"/>
      <c r="QIT2922" s="28"/>
      <c r="QIU2922" s="28"/>
      <c r="QIV2922" s="28"/>
      <c r="QIW2922" s="28"/>
      <c r="QIX2922" s="28"/>
      <c r="QIY2922" s="28"/>
      <c r="QIZ2922" s="28"/>
      <c r="QJA2922" s="28"/>
      <c r="QJB2922" s="28"/>
      <c r="QJC2922" s="28"/>
      <c r="QJD2922" s="28"/>
      <c r="QJE2922" s="28"/>
      <c r="QJF2922" s="28"/>
      <c r="QJG2922" s="28"/>
      <c r="QJH2922" s="28"/>
      <c r="QJI2922" s="28"/>
      <c r="QJJ2922" s="28"/>
      <c r="QJK2922" s="28"/>
      <c r="QJL2922" s="28"/>
      <c r="QJM2922" s="28"/>
      <c r="QJN2922" s="28"/>
      <c r="QJO2922" s="28"/>
      <c r="QJP2922" s="28"/>
      <c r="QJQ2922" s="28"/>
      <c r="QJR2922" s="28"/>
      <c r="QJS2922" s="28"/>
      <c r="QJT2922" s="28"/>
      <c r="QJU2922" s="28"/>
      <c r="QJV2922" s="28"/>
      <c r="QJW2922" s="28"/>
      <c r="QJX2922" s="28"/>
      <c r="QJY2922" s="28"/>
      <c r="QJZ2922" s="28"/>
      <c r="QKA2922" s="28"/>
      <c r="QKB2922" s="28"/>
      <c r="QKC2922" s="28"/>
      <c r="QKD2922" s="28"/>
      <c r="QKE2922" s="28"/>
      <c r="QKF2922" s="28"/>
      <c r="QKG2922" s="28"/>
      <c r="QKH2922" s="28"/>
      <c r="QKI2922" s="28"/>
      <c r="QKJ2922" s="28"/>
      <c r="QKK2922" s="28"/>
      <c r="QKL2922" s="28"/>
      <c r="QKM2922" s="28"/>
      <c r="QKN2922" s="28"/>
      <c r="QKO2922" s="28"/>
      <c r="QKP2922" s="28"/>
      <c r="QKQ2922" s="28"/>
      <c r="QKR2922" s="28"/>
      <c r="QKS2922" s="28"/>
      <c r="QKT2922" s="28"/>
      <c r="QKU2922" s="28"/>
      <c r="QKV2922" s="28"/>
      <c r="QKW2922" s="28"/>
      <c r="QKX2922" s="28"/>
      <c r="QKY2922" s="28"/>
      <c r="QKZ2922" s="28"/>
      <c r="QLA2922" s="28"/>
      <c r="QLB2922" s="28"/>
      <c r="QLC2922" s="28"/>
      <c r="QLD2922" s="28"/>
      <c r="QLE2922" s="28"/>
      <c r="QLF2922" s="28"/>
      <c r="QLG2922" s="28"/>
      <c r="QLH2922" s="28"/>
      <c r="QLI2922" s="28"/>
      <c r="QLJ2922" s="28"/>
      <c r="QLK2922" s="28"/>
      <c r="QLL2922" s="28"/>
      <c r="QLM2922" s="28"/>
      <c r="QLN2922" s="28"/>
      <c r="QLO2922" s="28"/>
      <c r="QLP2922" s="28"/>
      <c r="QLQ2922" s="28"/>
      <c r="QLR2922" s="28"/>
      <c r="QLS2922" s="28"/>
      <c r="QLT2922" s="28"/>
      <c r="QLU2922" s="28"/>
      <c r="QLV2922" s="28"/>
      <c r="QLW2922" s="28"/>
      <c r="QLX2922" s="28"/>
      <c r="QLY2922" s="28"/>
      <c r="QLZ2922" s="28"/>
      <c r="QMA2922" s="28"/>
      <c r="QMB2922" s="28"/>
      <c r="QMC2922" s="28"/>
      <c r="QMD2922" s="28"/>
      <c r="QME2922" s="28"/>
      <c r="QMF2922" s="28"/>
      <c r="QMG2922" s="28"/>
      <c r="QMH2922" s="28"/>
      <c r="QMI2922" s="28"/>
      <c r="QMJ2922" s="28"/>
      <c r="QMK2922" s="28"/>
      <c r="QML2922" s="28"/>
      <c r="QMM2922" s="28"/>
      <c r="QMN2922" s="28"/>
      <c r="QMO2922" s="28"/>
      <c r="QMP2922" s="28"/>
      <c r="QMQ2922" s="28"/>
      <c r="QMR2922" s="28"/>
      <c r="QMS2922" s="28"/>
      <c r="QMT2922" s="28"/>
      <c r="QMU2922" s="28"/>
      <c r="QMV2922" s="28"/>
      <c r="QMW2922" s="28"/>
      <c r="QMX2922" s="28"/>
      <c r="QMY2922" s="28"/>
      <c r="QMZ2922" s="28"/>
      <c r="QNA2922" s="28"/>
      <c r="QNB2922" s="28"/>
      <c r="QNC2922" s="28"/>
      <c r="QND2922" s="28"/>
      <c r="QNE2922" s="28"/>
      <c r="QNF2922" s="28"/>
      <c r="QNG2922" s="28"/>
      <c r="QNH2922" s="28"/>
      <c r="QNI2922" s="28"/>
      <c r="QNJ2922" s="28"/>
      <c r="QNK2922" s="28"/>
      <c r="QNL2922" s="28"/>
      <c r="QNM2922" s="28"/>
      <c r="QNN2922" s="28"/>
      <c r="QNO2922" s="28"/>
      <c r="QNP2922" s="28"/>
      <c r="QNQ2922" s="28"/>
      <c r="QNR2922" s="28"/>
      <c r="QNS2922" s="28"/>
      <c r="QNT2922" s="28"/>
      <c r="QNU2922" s="28"/>
      <c r="QNV2922" s="28"/>
      <c r="QNW2922" s="28"/>
      <c r="QNX2922" s="28"/>
      <c r="QNY2922" s="28"/>
      <c r="QNZ2922" s="28"/>
      <c r="QOA2922" s="28"/>
      <c r="QOB2922" s="28"/>
      <c r="QOC2922" s="28"/>
      <c r="QOD2922" s="28"/>
      <c r="QOE2922" s="28"/>
      <c r="QOF2922" s="28"/>
      <c r="QOG2922" s="28"/>
      <c r="QOH2922" s="28"/>
      <c r="QOI2922" s="28"/>
      <c r="QOJ2922" s="28"/>
      <c r="QOK2922" s="28"/>
      <c r="QOL2922" s="28"/>
      <c r="QOM2922" s="28"/>
      <c r="QON2922" s="28"/>
      <c r="QOO2922" s="28"/>
      <c r="QOP2922" s="28"/>
      <c r="QOQ2922" s="28"/>
      <c r="QOR2922" s="28"/>
      <c r="QOS2922" s="28"/>
      <c r="QOT2922" s="28"/>
      <c r="QOU2922" s="28"/>
      <c r="QOV2922" s="28"/>
      <c r="QOW2922" s="28"/>
      <c r="QOX2922" s="28"/>
      <c r="QOY2922" s="28"/>
      <c r="QOZ2922" s="28"/>
      <c r="QPA2922" s="28"/>
      <c r="QPB2922" s="28"/>
      <c r="QPC2922" s="28"/>
      <c r="QPD2922" s="28"/>
      <c r="QPE2922" s="28"/>
      <c r="QPF2922" s="28"/>
      <c r="QPG2922" s="28"/>
      <c r="QPH2922" s="28"/>
      <c r="QPI2922" s="28"/>
      <c r="QPJ2922" s="28"/>
      <c r="QPK2922" s="28"/>
      <c r="QPL2922" s="28"/>
      <c r="QPM2922" s="28"/>
      <c r="QPN2922" s="28"/>
      <c r="QPO2922" s="28"/>
      <c r="QPP2922" s="28"/>
      <c r="QPQ2922" s="28"/>
      <c r="QPR2922" s="28"/>
      <c r="QPS2922" s="28"/>
      <c r="QPT2922" s="28"/>
      <c r="QPU2922" s="28"/>
      <c r="QPV2922" s="28"/>
      <c r="QPW2922" s="28"/>
      <c r="QPX2922" s="28"/>
      <c r="QPY2922" s="28"/>
      <c r="QPZ2922" s="28"/>
      <c r="QQA2922" s="28"/>
      <c r="QQB2922" s="28"/>
      <c r="QQC2922" s="28"/>
      <c r="QQD2922" s="28"/>
      <c r="QQE2922" s="28"/>
      <c r="QQF2922" s="28"/>
      <c r="QQG2922" s="28"/>
      <c r="QQH2922" s="28"/>
      <c r="QQI2922" s="28"/>
      <c r="QQJ2922" s="28"/>
      <c r="QQK2922" s="28"/>
      <c r="QQL2922" s="28"/>
      <c r="QQM2922" s="28"/>
      <c r="QQN2922" s="28"/>
      <c r="QQO2922" s="28"/>
      <c r="QQP2922" s="28"/>
      <c r="QQQ2922" s="28"/>
      <c r="QQR2922" s="28"/>
      <c r="QQS2922" s="28"/>
      <c r="QQT2922" s="28"/>
      <c r="QQU2922" s="28"/>
      <c r="QQV2922" s="28"/>
      <c r="QQW2922" s="28"/>
      <c r="QQX2922" s="28"/>
      <c r="QQY2922" s="28"/>
      <c r="QQZ2922" s="28"/>
      <c r="QRA2922" s="28"/>
      <c r="QRB2922" s="28"/>
      <c r="QRC2922" s="28"/>
      <c r="QRD2922" s="28"/>
      <c r="QRE2922" s="28"/>
      <c r="QRF2922" s="28"/>
      <c r="QRG2922" s="28"/>
      <c r="QRH2922" s="28"/>
      <c r="QRI2922" s="28"/>
      <c r="QRJ2922" s="28"/>
      <c r="QRK2922" s="28"/>
      <c r="QRL2922" s="28"/>
      <c r="QRM2922" s="28"/>
      <c r="QRN2922" s="28"/>
      <c r="QRO2922" s="28"/>
      <c r="QRP2922" s="28"/>
      <c r="QRQ2922" s="28"/>
      <c r="QRR2922" s="28"/>
      <c r="QRS2922" s="28"/>
      <c r="QRT2922" s="28"/>
      <c r="QRU2922" s="28"/>
      <c r="QRV2922" s="28"/>
      <c r="QRW2922" s="28"/>
      <c r="QRX2922" s="28"/>
      <c r="QRY2922" s="28"/>
      <c r="QRZ2922" s="28"/>
      <c r="QSA2922" s="28"/>
      <c r="QSB2922" s="28"/>
      <c r="QSC2922" s="28"/>
      <c r="QSD2922" s="28"/>
      <c r="QSE2922" s="28"/>
      <c r="QSF2922" s="28"/>
      <c r="QSG2922" s="28"/>
      <c r="QSH2922" s="28"/>
      <c r="QSI2922" s="28"/>
      <c r="QSJ2922" s="28"/>
      <c r="QSK2922" s="28"/>
      <c r="QSL2922" s="28"/>
      <c r="QSM2922" s="28"/>
      <c r="QSN2922" s="28"/>
      <c r="QSO2922" s="28"/>
      <c r="QSP2922" s="28"/>
      <c r="QSQ2922" s="28"/>
      <c r="QSR2922" s="28"/>
      <c r="QSS2922" s="28"/>
      <c r="QST2922" s="28"/>
      <c r="QSU2922" s="28"/>
      <c r="QSV2922" s="28"/>
      <c r="QSW2922" s="28"/>
      <c r="QSX2922" s="28"/>
      <c r="QSY2922" s="28"/>
      <c r="QSZ2922" s="28"/>
      <c r="QTA2922" s="28"/>
      <c r="QTB2922" s="28"/>
      <c r="QTC2922" s="28"/>
      <c r="QTD2922" s="28"/>
      <c r="QTE2922" s="28"/>
      <c r="QTF2922" s="28"/>
      <c r="QTG2922" s="28"/>
      <c r="QTH2922" s="28"/>
      <c r="QTI2922" s="28"/>
      <c r="QTJ2922" s="28"/>
      <c r="QTK2922" s="28"/>
      <c r="QTL2922" s="28"/>
      <c r="QTM2922" s="28"/>
      <c r="QTN2922" s="28"/>
      <c r="QTO2922" s="28"/>
      <c r="QTP2922" s="28"/>
      <c r="QTQ2922" s="28"/>
      <c r="QTR2922" s="28"/>
      <c r="QTS2922" s="28"/>
      <c r="QTT2922" s="28"/>
      <c r="QTU2922" s="28"/>
      <c r="QTV2922" s="28"/>
      <c r="QTW2922" s="28"/>
      <c r="QTX2922" s="28"/>
      <c r="QTY2922" s="28"/>
      <c r="QTZ2922" s="28"/>
      <c r="QUA2922" s="28"/>
      <c r="QUB2922" s="28"/>
      <c r="QUC2922" s="28"/>
      <c r="QUD2922" s="28"/>
      <c r="QUE2922" s="28"/>
      <c r="QUF2922" s="28"/>
      <c r="QUG2922" s="28"/>
      <c r="QUH2922" s="28"/>
      <c r="QUI2922" s="28"/>
      <c r="QUJ2922" s="28"/>
      <c r="QUK2922" s="28"/>
      <c r="QUL2922" s="28"/>
      <c r="QUM2922" s="28"/>
      <c r="QUN2922" s="28"/>
      <c r="QUO2922" s="28"/>
      <c r="QUP2922" s="28"/>
      <c r="QUQ2922" s="28"/>
      <c r="QUR2922" s="28"/>
      <c r="QUS2922" s="28"/>
      <c r="QUT2922" s="28"/>
      <c r="QUU2922" s="28"/>
      <c r="QUV2922" s="28"/>
      <c r="QUW2922" s="28"/>
      <c r="QUX2922" s="28"/>
      <c r="QUY2922" s="28"/>
      <c r="QUZ2922" s="28"/>
      <c r="QVA2922" s="28"/>
      <c r="QVB2922" s="28"/>
      <c r="QVC2922" s="28"/>
      <c r="QVD2922" s="28"/>
      <c r="QVE2922" s="28"/>
      <c r="QVF2922" s="28"/>
      <c r="QVG2922" s="28"/>
      <c r="QVH2922" s="28"/>
      <c r="QVI2922" s="28"/>
      <c r="QVJ2922" s="28"/>
      <c r="QVK2922" s="28"/>
      <c r="QVL2922" s="28"/>
      <c r="QVM2922" s="28"/>
      <c r="QVN2922" s="28"/>
      <c r="QVO2922" s="28"/>
      <c r="QVP2922" s="28"/>
      <c r="QVQ2922" s="28"/>
      <c r="QVR2922" s="28"/>
      <c r="QVS2922" s="28"/>
      <c r="QVT2922" s="28"/>
      <c r="QVU2922" s="28"/>
      <c r="QVV2922" s="28"/>
      <c r="QVW2922" s="28"/>
      <c r="QVX2922" s="28"/>
      <c r="QVY2922" s="28"/>
      <c r="QVZ2922" s="28"/>
      <c r="QWA2922" s="28"/>
      <c r="QWB2922" s="28"/>
      <c r="QWC2922" s="28"/>
      <c r="QWD2922" s="28"/>
      <c r="QWE2922" s="28"/>
      <c r="QWF2922" s="28"/>
      <c r="QWG2922" s="28"/>
      <c r="QWH2922" s="28"/>
      <c r="QWI2922" s="28"/>
      <c r="QWJ2922" s="28"/>
      <c r="QWK2922" s="28"/>
      <c r="QWL2922" s="28"/>
      <c r="QWM2922" s="28"/>
      <c r="QWN2922" s="28"/>
      <c r="QWO2922" s="28"/>
      <c r="QWP2922" s="28"/>
      <c r="QWQ2922" s="28"/>
      <c r="QWR2922" s="28"/>
      <c r="QWS2922" s="28"/>
      <c r="QWT2922" s="28"/>
      <c r="QWU2922" s="28"/>
      <c r="QWV2922" s="28"/>
      <c r="QWW2922" s="28"/>
      <c r="QWX2922" s="28"/>
      <c r="QWY2922" s="28"/>
      <c r="QWZ2922" s="28"/>
      <c r="QXA2922" s="28"/>
      <c r="QXB2922" s="28"/>
      <c r="QXC2922" s="28"/>
      <c r="QXD2922" s="28"/>
      <c r="QXE2922" s="28"/>
      <c r="QXF2922" s="28"/>
      <c r="QXG2922" s="28"/>
      <c r="QXH2922" s="28"/>
      <c r="QXI2922" s="28"/>
      <c r="QXJ2922" s="28"/>
      <c r="QXK2922" s="28"/>
      <c r="QXL2922" s="28"/>
      <c r="QXM2922" s="28"/>
      <c r="QXN2922" s="28"/>
      <c r="QXO2922" s="28"/>
      <c r="QXP2922" s="28"/>
      <c r="QXQ2922" s="28"/>
      <c r="QXR2922" s="28"/>
      <c r="QXS2922" s="28"/>
      <c r="QXT2922" s="28"/>
      <c r="QXU2922" s="28"/>
      <c r="QXV2922" s="28"/>
      <c r="QXW2922" s="28"/>
      <c r="QXX2922" s="28"/>
      <c r="QXY2922" s="28"/>
      <c r="QXZ2922" s="28"/>
      <c r="QYA2922" s="28"/>
      <c r="QYB2922" s="28"/>
      <c r="QYC2922" s="28"/>
      <c r="QYD2922" s="28"/>
      <c r="QYE2922" s="28"/>
      <c r="QYF2922" s="28"/>
      <c r="QYG2922" s="28"/>
      <c r="QYH2922" s="28"/>
      <c r="QYI2922" s="28"/>
      <c r="QYJ2922" s="28"/>
      <c r="QYK2922" s="28"/>
      <c r="QYL2922" s="28"/>
      <c r="QYM2922" s="28"/>
      <c r="QYN2922" s="28"/>
      <c r="QYO2922" s="28"/>
      <c r="QYP2922" s="28"/>
      <c r="QYQ2922" s="28"/>
      <c r="QYR2922" s="28"/>
      <c r="QYS2922" s="28"/>
      <c r="QYT2922" s="28"/>
      <c r="QYU2922" s="28"/>
      <c r="QYV2922" s="28"/>
      <c r="QYW2922" s="28"/>
      <c r="QYX2922" s="28"/>
      <c r="QYY2922" s="28"/>
      <c r="QYZ2922" s="28"/>
      <c r="QZA2922" s="28"/>
      <c r="QZB2922" s="28"/>
      <c r="QZC2922" s="28"/>
      <c r="QZD2922" s="28"/>
      <c r="QZE2922" s="28"/>
      <c r="QZF2922" s="28"/>
      <c r="QZG2922" s="28"/>
      <c r="QZH2922" s="28"/>
      <c r="QZI2922" s="28"/>
      <c r="QZJ2922" s="28"/>
      <c r="QZK2922" s="28"/>
      <c r="QZL2922" s="28"/>
      <c r="QZM2922" s="28"/>
      <c r="QZN2922" s="28"/>
      <c r="QZO2922" s="28"/>
      <c r="QZP2922" s="28"/>
      <c r="QZQ2922" s="28"/>
      <c r="QZR2922" s="28"/>
      <c r="QZS2922" s="28"/>
      <c r="QZT2922" s="28"/>
      <c r="QZU2922" s="28"/>
      <c r="QZV2922" s="28"/>
      <c r="QZW2922" s="28"/>
      <c r="QZX2922" s="28"/>
      <c r="QZY2922" s="28"/>
      <c r="QZZ2922" s="28"/>
      <c r="RAA2922" s="28"/>
      <c r="RAB2922" s="28"/>
      <c r="RAC2922" s="28"/>
      <c r="RAD2922" s="28"/>
      <c r="RAE2922" s="28"/>
      <c r="RAF2922" s="28"/>
      <c r="RAG2922" s="28"/>
      <c r="RAH2922" s="28"/>
      <c r="RAI2922" s="28"/>
      <c r="RAJ2922" s="28"/>
      <c r="RAK2922" s="28"/>
      <c r="RAL2922" s="28"/>
      <c r="RAM2922" s="28"/>
      <c r="RAN2922" s="28"/>
      <c r="RAO2922" s="28"/>
      <c r="RAP2922" s="28"/>
      <c r="RAQ2922" s="28"/>
      <c r="RAR2922" s="28"/>
      <c r="RAS2922" s="28"/>
      <c r="RAT2922" s="28"/>
      <c r="RAU2922" s="28"/>
      <c r="RAV2922" s="28"/>
      <c r="RAW2922" s="28"/>
      <c r="RAX2922" s="28"/>
      <c r="RAY2922" s="28"/>
      <c r="RAZ2922" s="28"/>
      <c r="RBA2922" s="28"/>
      <c r="RBB2922" s="28"/>
      <c r="RBC2922" s="28"/>
      <c r="RBD2922" s="28"/>
      <c r="RBE2922" s="28"/>
      <c r="RBF2922" s="28"/>
      <c r="RBG2922" s="28"/>
      <c r="RBH2922" s="28"/>
      <c r="RBI2922" s="28"/>
      <c r="RBJ2922" s="28"/>
      <c r="RBK2922" s="28"/>
      <c r="RBL2922" s="28"/>
      <c r="RBM2922" s="28"/>
      <c r="RBN2922" s="28"/>
      <c r="RBO2922" s="28"/>
      <c r="RBP2922" s="28"/>
      <c r="RBQ2922" s="28"/>
      <c r="RBR2922" s="28"/>
      <c r="RBS2922" s="28"/>
      <c r="RBT2922" s="28"/>
      <c r="RBU2922" s="28"/>
      <c r="RBV2922" s="28"/>
      <c r="RBW2922" s="28"/>
      <c r="RBX2922" s="28"/>
      <c r="RBY2922" s="28"/>
      <c r="RBZ2922" s="28"/>
      <c r="RCA2922" s="28"/>
      <c r="RCB2922" s="28"/>
      <c r="RCC2922" s="28"/>
      <c r="RCD2922" s="28"/>
      <c r="RCE2922" s="28"/>
      <c r="RCF2922" s="28"/>
      <c r="RCG2922" s="28"/>
      <c r="RCH2922" s="28"/>
      <c r="RCI2922" s="28"/>
      <c r="RCJ2922" s="28"/>
      <c r="RCK2922" s="28"/>
      <c r="RCL2922" s="28"/>
      <c r="RCM2922" s="28"/>
      <c r="RCN2922" s="28"/>
      <c r="RCO2922" s="28"/>
      <c r="RCP2922" s="28"/>
      <c r="RCQ2922" s="28"/>
      <c r="RCR2922" s="28"/>
      <c r="RCS2922" s="28"/>
      <c r="RCT2922" s="28"/>
      <c r="RCU2922" s="28"/>
      <c r="RCV2922" s="28"/>
      <c r="RCW2922" s="28"/>
      <c r="RCX2922" s="28"/>
      <c r="RCY2922" s="28"/>
      <c r="RCZ2922" s="28"/>
      <c r="RDA2922" s="28"/>
      <c r="RDB2922" s="28"/>
      <c r="RDC2922" s="28"/>
      <c r="RDD2922" s="28"/>
      <c r="RDE2922" s="28"/>
      <c r="RDF2922" s="28"/>
      <c r="RDG2922" s="28"/>
      <c r="RDH2922" s="28"/>
      <c r="RDI2922" s="28"/>
      <c r="RDJ2922" s="28"/>
      <c r="RDK2922" s="28"/>
      <c r="RDL2922" s="28"/>
      <c r="RDM2922" s="28"/>
      <c r="RDN2922" s="28"/>
      <c r="RDO2922" s="28"/>
      <c r="RDP2922" s="28"/>
      <c r="RDQ2922" s="28"/>
      <c r="RDR2922" s="28"/>
      <c r="RDS2922" s="28"/>
      <c r="RDT2922" s="28"/>
      <c r="RDU2922" s="28"/>
      <c r="RDV2922" s="28"/>
      <c r="RDW2922" s="28"/>
      <c r="RDX2922" s="28"/>
      <c r="RDY2922" s="28"/>
      <c r="RDZ2922" s="28"/>
      <c r="REA2922" s="28"/>
      <c r="REB2922" s="28"/>
      <c r="REC2922" s="28"/>
      <c r="RED2922" s="28"/>
      <c r="REE2922" s="28"/>
      <c r="REF2922" s="28"/>
      <c r="REG2922" s="28"/>
      <c r="REH2922" s="28"/>
      <c r="REI2922" s="28"/>
      <c r="REJ2922" s="28"/>
      <c r="REK2922" s="28"/>
      <c r="REL2922" s="28"/>
      <c r="REM2922" s="28"/>
      <c r="REN2922" s="28"/>
      <c r="REO2922" s="28"/>
      <c r="REP2922" s="28"/>
      <c r="REQ2922" s="28"/>
      <c r="RER2922" s="28"/>
      <c r="RES2922" s="28"/>
      <c r="RET2922" s="28"/>
      <c r="REU2922" s="28"/>
      <c r="REV2922" s="28"/>
      <c r="REW2922" s="28"/>
      <c r="REX2922" s="28"/>
      <c r="REY2922" s="28"/>
      <c r="REZ2922" s="28"/>
      <c r="RFA2922" s="28"/>
      <c r="RFB2922" s="28"/>
      <c r="RFC2922" s="28"/>
      <c r="RFD2922" s="28"/>
      <c r="RFE2922" s="28"/>
      <c r="RFF2922" s="28"/>
      <c r="RFG2922" s="28"/>
      <c r="RFH2922" s="28"/>
      <c r="RFI2922" s="28"/>
      <c r="RFJ2922" s="28"/>
      <c r="RFK2922" s="28"/>
      <c r="RFL2922" s="28"/>
      <c r="RFM2922" s="28"/>
      <c r="RFN2922" s="28"/>
      <c r="RFO2922" s="28"/>
      <c r="RFP2922" s="28"/>
      <c r="RFQ2922" s="28"/>
      <c r="RFR2922" s="28"/>
      <c r="RFS2922" s="28"/>
      <c r="RFT2922" s="28"/>
      <c r="RFU2922" s="28"/>
      <c r="RFV2922" s="28"/>
      <c r="RFW2922" s="28"/>
      <c r="RFX2922" s="28"/>
      <c r="RFY2922" s="28"/>
      <c r="RFZ2922" s="28"/>
      <c r="RGA2922" s="28"/>
      <c r="RGB2922" s="28"/>
      <c r="RGC2922" s="28"/>
      <c r="RGD2922" s="28"/>
      <c r="RGE2922" s="28"/>
      <c r="RGF2922" s="28"/>
      <c r="RGG2922" s="28"/>
      <c r="RGH2922" s="28"/>
      <c r="RGI2922" s="28"/>
      <c r="RGJ2922" s="28"/>
      <c r="RGK2922" s="28"/>
      <c r="RGL2922" s="28"/>
      <c r="RGM2922" s="28"/>
      <c r="RGN2922" s="28"/>
      <c r="RGO2922" s="28"/>
      <c r="RGP2922" s="28"/>
      <c r="RGQ2922" s="28"/>
      <c r="RGR2922" s="28"/>
      <c r="RGS2922" s="28"/>
      <c r="RGT2922" s="28"/>
      <c r="RGU2922" s="28"/>
      <c r="RGV2922" s="28"/>
      <c r="RGW2922" s="28"/>
      <c r="RGX2922" s="28"/>
      <c r="RGY2922" s="28"/>
      <c r="RGZ2922" s="28"/>
      <c r="RHA2922" s="28"/>
      <c r="RHB2922" s="28"/>
      <c r="RHC2922" s="28"/>
      <c r="RHD2922" s="28"/>
      <c r="RHE2922" s="28"/>
      <c r="RHF2922" s="28"/>
      <c r="RHG2922" s="28"/>
      <c r="RHH2922" s="28"/>
      <c r="RHI2922" s="28"/>
      <c r="RHJ2922" s="28"/>
      <c r="RHK2922" s="28"/>
      <c r="RHL2922" s="28"/>
      <c r="RHM2922" s="28"/>
      <c r="RHN2922" s="28"/>
      <c r="RHO2922" s="28"/>
      <c r="RHP2922" s="28"/>
      <c r="RHQ2922" s="28"/>
      <c r="RHR2922" s="28"/>
      <c r="RHS2922" s="28"/>
      <c r="RHT2922" s="28"/>
      <c r="RHU2922" s="28"/>
      <c r="RHV2922" s="28"/>
      <c r="RHW2922" s="28"/>
      <c r="RHX2922" s="28"/>
      <c r="RHY2922" s="28"/>
      <c r="RHZ2922" s="28"/>
      <c r="RIA2922" s="28"/>
      <c r="RIB2922" s="28"/>
      <c r="RIC2922" s="28"/>
      <c r="RID2922" s="28"/>
      <c r="RIE2922" s="28"/>
      <c r="RIF2922" s="28"/>
      <c r="RIG2922" s="28"/>
      <c r="RIH2922" s="28"/>
      <c r="RII2922" s="28"/>
      <c r="RIJ2922" s="28"/>
      <c r="RIK2922" s="28"/>
      <c r="RIL2922" s="28"/>
      <c r="RIM2922" s="28"/>
      <c r="RIN2922" s="28"/>
      <c r="RIO2922" s="28"/>
      <c r="RIP2922" s="28"/>
      <c r="RIQ2922" s="28"/>
      <c r="RIR2922" s="28"/>
      <c r="RIS2922" s="28"/>
      <c r="RIT2922" s="28"/>
      <c r="RIU2922" s="28"/>
      <c r="RIV2922" s="28"/>
      <c r="RIW2922" s="28"/>
      <c r="RIX2922" s="28"/>
      <c r="RIY2922" s="28"/>
      <c r="RIZ2922" s="28"/>
      <c r="RJA2922" s="28"/>
      <c r="RJB2922" s="28"/>
      <c r="RJC2922" s="28"/>
      <c r="RJD2922" s="28"/>
      <c r="RJE2922" s="28"/>
      <c r="RJF2922" s="28"/>
      <c r="RJG2922" s="28"/>
      <c r="RJH2922" s="28"/>
      <c r="RJI2922" s="28"/>
      <c r="RJJ2922" s="28"/>
      <c r="RJK2922" s="28"/>
      <c r="RJL2922" s="28"/>
      <c r="RJM2922" s="28"/>
      <c r="RJN2922" s="28"/>
      <c r="RJO2922" s="28"/>
      <c r="RJP2922" s="28"/>
      <c r="RJQ2922" s="28"/>
      <c r="RJR2922" s="28"/>
      <c r="RJS2922" s="28"/>
      <c r="RJT2922" s="28"/>
      <c r="RJU2922" s="28"/>
      <c r="RJV2922" s="28"/>
      <c r="RJW2922" s="28"/>
      <c r="RJX2922" s="28"/>
      <c r="RJY2922" s="28"/>
      <c r="RJZ2922" s="28"/>
      <c r="RKA2922" s="28"/>
      <c r="RKB2922" s="28"/>
      <c r="RKC2922" s="28"/>
      <c r="RKD2922" s="28"/>
      <c r="RKE2922" s="28"/>
      <c r="RKF2922" s="28"/>
      <c r="RKG2922" s="28"/>
      <c r="RKH2922" s="28"/>
      <c r="RKI2922" s="28"/>
      <c r="RKJ2922" s="28"/>
      <c r="RKK2922" s="28"/>
      <c r="RKL2922" s="28"/>
      <c r="RKM2922" s="28"/>
      <c r="RKN2922" s="28"/>
      <c r="RKO2922" s="28"/>
      <c r="RKP2922" s="28"/>
      <c r="RKQ2922" s="28"/>
      <c r="RKR2922" s="28"/>
      <c r="RKS2922" s="28"/>
      <c r="RKT2922" s="28"/>
      <c r="RKU2922" s="28"/>
      <c r="RKV2922" s="28"/>
      <c r="RKW2922" s="28"/>
      <c r="RKX2922" s="28"/>
      <c r="RKY2922" s="28"/>
      <c r="RKZ2922" s="28"/>
      <c r="RLA2922" s="28"/>
      <c r="RLB2922" s="28"/>
      <c r="RLC2922" s="28"/>
      <c r="RLD2922" s="28"/>
      <c r="RLE2922" s="28"/>
      <c r="RLF2922" s="28"/>
      <c r="RLG2922" s="28"/>
      <c r="RLH2922" s="28"/>
      <c r="RLI2922" s="28"/>
      <c r="RLJ2922" s="28"/>
      <c r="RLK2922" s="28"/>
      <c r="RLL2922" s="28"/>
      <c r="RLM2922" s="28"/>
      <c r="RLN2922" s="28"/>
      <c r="RLO2922" s="28"/>
      <c r="RLP2922" s="28"/>
      <c r="RLQ2922" s="28"/>
      <c r="RLR2922" s="28"/>
      <c r="RLS2922" s="28"/>
      <c r="RLT2922" s="28"/>
      <c r="RLU2922" s="28"/>
      <c r="RLV2922" s="28"/>
      <c r="RLW2922" s="28"/>
      <c r="RLX2922" s="28"/>
      <c r="RLY2922" s="28"/>
      <c r="RLZ2922" s="28"/>
      <c r="RMA2922" s="28"/>
      <c r="RMB2922" s="28"/>
      <c r="RMC2922" s="28"/>
      <c r="RMD2922" s="28"/>
      <c r="RME2922" s="28"/>
      <c r="RMF2922" s="28"/>
      <c r="RMG2922" s="28"/>
      <c r="RMH2922" s="28"/>
      <c r="RMI2922" s="28"/>
      <c r="RMJ2922" s="28"/>
      <c r="RMK2922" s="28"/>
      <c r="RML2922" s="28"/>
      <c r="RMM2922" s="28"/>
      <c r="RMN2922" s="28"/>
      <c r="RMO2922" s="28"/>
      <c r="RMP2922" s="28"/>
      <c r="RMQ2922" s="28"/>
      <c r="RMR2922" s="28"/>
      <c r="RMS2922" s="28"/>
      <c r="RMT2922" s="28"/>
      <c r="RMU2922" s="28"/>
      <c r="RMV2922" s="28"/>
      <c r="RMW2922" s="28"/>
      <c r="RMX2922" s="28"/>
      <c r="RMY2922" s="28"/>
      <c r="RMZ2922" s="28"/>
      <c r="RNA2922" s="28"/>
      <c r="RNB2922" s="28"/>
      <c r="RNC2922" s="28"/>
      <c r="RND2922" s="28"/>
      <c r="RNE2922" s="28"/>
      <c r="RNF2922" s="28"/>
      <c r="RNG2922" s="28"/>
      <c r="RNH2922" s="28"/>
      <c r="RNI2922" s="28"/>
      <c r="RNJ2922" s="28"/>
      <c r="RNK2922" s="28"/>
      <c r="RNL2922" s="28"/>
      <c r="RNM2922" s="28"/>
      <c r="RNN2922" s="28"/>
      <c r="RNO2922" s="28"/>
      <c r="RNP2922" s="28"/>
      <c r="RNQ2922" s="28"/>
      <c r="RNR2922" s="28"/>
      <c r="RNS2922" s="28"/>
      <c r="RNT2922" s="28"/>
      <c r="RNU2922" s="28"/>
      <c r="RNV2922" s="28"/>
      <c r="RNW2922" s="28"/>
      <c r="RNX2922" s="28"/>
      <c r="RNY2922" s="28"/>
      <c r="RNZ2922" s="28"/>
      <c r="ROA2922" s="28"/>
      <c r="ROB2922" s="28"/>
      <c r="ROC2922" s="28"/>
      <c r="ROD2922" s="28"/>
      <c r="ROE2922" s="28"/>
      <c r="ROF2922" s="28"/>
      <c r="ROG2922" s="28"/>
      <c r="ROH2922" s="28"/>
      <c r="ROI2922" s="28"/>
      <c r="ROJ2922" s="28"/>
      <c r="ROK2922" s="28"/>
      <c r="ROL2922" s="28"/>
      <c r="ROM2922" s="28"/>
      <c r="RON2922" s="28"/>
      <c r="ROO2922" s="28"/>
      <c r="ROP2922" s="28"/>
      <c r="ROQ2922" s="28"/>
      <c r="ROR2922" s="28"/>
      <c r="ROS2922" s="28"/>
      <c r="ROT2922" s="28"/>
      <c r="ROU2922" s="28"/>
      <c r="ROV2922" s="28"/>
      <c r="ROW2922" s="28"/>
      <c r="ROX2922" s="28"/>
      <c r="ROY2922" s="28"/>
      <c r="ROZ2922" s="28"/>
      <c r="RPA2922" s="28"/>
      <c r="RPB2922" s="28"/>
      <c r="RPC2922" s="28"/>
      <c r="RPD2922" s="28"/>
      <c r="RPE2922" s="28"/>
      <c r="RPF2922" s="28"/>
      <c r="RPG2922" s="28"/>
      <c r="RPH2922" s="28"/>
      <c r="RPI2922" s="28"/>
      <c r="RPJ2922" s="28"/>
      <c r="RPK2922" s="28"/>
      <c r="RPL2922" s="28"/>
      <c r="RPM2922" s="28"/>
      <c r="RPN2922" s="28"/>
      <c r="RPO2922" s="28"/>
      <c r="RPP2922" s="28"/>
      <c r="RPQ2922" s="28"/>
      <c r="RPR2922" s="28"/>
      <c r="RPS2922" s="28"/>
      <c r="RPT2922" s="28"/>
      <c r="RPU2922" s="28"/>
      <c r="RPV2922" s="28"/>
      <c r="RPW2922" s="28"/>
      <c r="RPX2922" s="28"/>
      <c r="RPY2922" s="28"/>
      <c r="RPZ2922" s="28"/>
      <c r="RQA2922" s="28"/>
      <c r="RQB2922" s="28"/>
      <c r="RQC2922" s="28"/>
      <c r="RQD2922" s="28"/>
      <c r="RQE2922" s="28"/>
      <c r="RQF2922" s="28"/>
      <c r="RQG2922" s="28"/>
      <c r="RQH2922" s="28"/>
      <c r="RQI2922" s="28"/>
      <c r="RQJ2922" s="28"/>
      <c r="RQK2922" s="28"/>
      <c r="RQL2922" s="28"/>
      <c r="RQM2922" s="28"/>
      <c r="RQN2922" s="28"/>
      <c r="RQO2922" s="28"/>
      <c r="RQP2922" s="28"/>
      <c r="RQQ2922" s="28"/>
      <c r="RQR2922" s="28"/>
      <c r="RQS2922" s="28"/>
      <c r="RQT2922" s="28"/>
      <c r="RQU2922" s="28"/>
      <c r="RQV2922" s="28"/>
      <c r="RQW2922" s="28"/>
      <c r="RQX2922" s="28"/>
      <c r="RQY2922" s="28"/>
      <c r="RQZ2922" s="28"/>
      <c r="RRA2922" s="28"/>
      <c r="RRB2922" s="28"/>
      <c r="RRC2922" s="28"/>
      <c r="RRD2922" s="28"/>
      <c r="RRE2922" s="28"/>
      <c r="RRF2922" s="28"/>
      <c r="RRG2922" s="28"/>
      <c r="RRH2922" s="28"/>
      <c r="RRI2922" s="28"/>
      <c r="RRJ2922" s="28"/>
      <c r="RRK2922" s="28"/>
      <c r="RRL2922" s="28"/>
      <c r="RRM2922" s="28"/>
      <c r="RRN2922" s="28"/>
      <c r="RRO2922" s="28"/>
      <c r="RRP2922" s="28"/>
      <c r="RRQ2922" s="28"/>
      <c r="RRR2922" s="28"/>
      <c r="RRS2922" s="28"/>
      <c r="RRT2922" s="28"/>
      <c r="RRU2922" s="28"/>
      <c r="RRV2922" s="28"/>
      <c r="RRW2922" s="28"/>
      <c r="RRX2922" s="28"/>
      <c r="RRY2922" s="28"/>
      <c r="RRZ2922" s="28"/>
      <c r="RSA2922" s="28"/>
      <c r="RSB2922" s="28"/>
      <c r="RSC2922" s="28"/>
      <c r="RSD2922" s="28"/>
      <c r="RSE2922" s="28"/>
      <c r="RSF2922" s="28"/>
      <c r="RSG2922" s="28"/>
      <c r="RSH2922" s="28"/>
      <c r="RSI2922" s="28"/>
      <c r="RSJ2922" s="28"/>
      <c r="RSK2922" s="28"/>
      <c r="RSL2922" s="28"/>
      <c r="RSM2922" s="28"/>
      <c r="RSN2922" s="28"/>
      <c r="RSO2922" s="28"/>
      <c r="RSP2922" s="28"/>
      <c r="RSQ2922" s="28"/>
      <c r="RSR2922" s="28"/>
      <c r="RSS2922" s="28"/>
      <c r="RST2922" s="28"/>
      <c r="RSU2922" s="28"/>
      <c r="RSV2922" s="28"/>
      <c r="RSW2922" s="28"/>
      <c r="RSX2922" s="28"/>
      <c r="RSY2922" s="28"/>
      <c r="RSZ2922" s="28"/>
      <c r="RTA2922" s="28"/>
      <c r="RTB2922" s="28"/>
      <c r="RTC2922" s="28"/>
      <c r="RTD2922" s="28"/>
      <c r="RTE2922" s="28"/>
      <c r="RTF2922" s="28"/>
      <c r="RTG2922" s="28"/>
      <c r="RTH2922" s="28"/>
      <c r="RTI2922" s="28"/>
      <c r="RTJ2922" s="28"/>
      <c r="RTK2922" s="28"/>
      <c r="RTL2922" s="28"/>
      <c r="RTM2922" s="28"/>
      <c r="RTN2922" s="28"/>
      <c r="RTO2922" s="28"/>
      <c r="RTP2922" s="28"/>
      <c r="RTQ2922" s="28"/>
      <c r="RTR2922" s="28"/>
      <c r="RTS2922" s="28"/>
      <c r="RTT2922" s="28"/>
      <c r="RTU2922" s="28"/>
      <c r="RTV2922" s="28"/>
      <c r="RTW2922" s="28"/>
      <c r="RTX2922" s="28"/>
      <c r="RTY2922" s="28"/>
      <c r="RTZ2922" s="28"/>
      <c r="RUA2922" s="28"/>
      <c r="RUB2922" s="28"/>
      <c r="RUC2922" s="28"/>
      <c r="RUD2922" s="28"/>
      <c r="RUE2922" s="28"/>
      <c r="RUF2922" s="28"/>
      <c r="RUG2922" s="28"/>
      <c r="RUH2922" s="28"/>
      <c r="RUI2922" s="28"/>
      <c r="RUJ2922" s="28"/>
      <c r="RUK2922" s="28"/>
      <c r="RUL2922" s="28"/>
      <c r="RUM2922" s="28"/>
      <c r="RUN2922" s="28"/>
      <c r="RUO2922" s="28"/>
      <c r="RUP2922" s="28"/>
      <c r="RUQ2922" s="28"/>
      <c r="RUR2922" s="28"/>
      <c r="RUS2922" s="28"/>
      <c r="RUT2922" s="28"/>
      <c r="RUU2922" s="28"/>
      <c r="RUV2922" s="28"/>
      <c r="RUW2922" s="28"/>
      <c r="RUX2922" s="28"/>
      <c r="RUY2922" s="28"/>
      <c r="RUZ2922" s="28"/>
      <c r="RVA2922" s="28"/>
      <c r="RVB2922" s="28"/>
      <c r="RVC2922" s="28"/>
      <c r="RVD2922" s="28"/>
      <c r="RVE2922" s="28"/>
      <c r="RVF2922" s="28"/>
      <c r="RVG2922" s="28"/>
      <c r="RVH2922" s="28"/>
      <c r="RVI2922" s="28"/>
      <c r="RVJ2922" s="28"/>
      <c r="RVK2922" s="28"/>
      <c r="RVL2922" s="28"/>
      <c r="RVM2922" s="28"/>
      <c r="RVN2922" s="28"/>
      <c r="RVO2922" s="28"/>
      <c r="RVP2922" s="28"/>
      <c r="RVQ2922" s="28"/>
      <c r="RVR2922" s="28"/>
      <c r="RVS2922" s="28"/>
      <c r="RVT2922" s="28"/>
      <c r="RVU2922" s="28"/>
      <c r="RVV2922" s="28"/>
      <c r="RVW2922" s="28"/>
      <c r="RVX2922" s="28"/>
      <c r="RVY2922" s="28"/>
      <c r="RVZ2922" s="28"/>
      <c r="RWA2922" s="28"/>
      <c r="RWB2922" s="28"/>
      <c r="RWC2922" s="28"/>
      <c r="RWD2922" s="28"/>
      <c r="RWE2922" s="28"/>
      <c r="RWF2922" s="28"/>
      <c r="RWG2922" s="28"/>
      <c r="RWH2922" s="28"/>
      <c r="RWI2922" s="28"/>
      <c r="RWJ2922" s="28"/>
      <c r="RWK2922" s="28"/>
      <c r="RWL2922" s="28"/>
      <c r="RWM2922" s="28"/>
      <c r="RWN2922" s="28"/>
      <c r="RWO2922" s="28"/>
      <c r="RWP2922" s="28"/>
      <c r="RWQ2922" s="28"/>
      <c r="RWR2922" s="28"/>
      <c r="RWS2922" s="28"/>
      <c r="RWT2922" s="28"/>
      <c r="RWU2922" s="28"/>
      <c r="RWV2922" s="28"/>
      <c r="RWW2922" s="28"/>
      <c r="RWX2922" s="28"/>
      <c r="RWY2922" s="28"/>
      <c r="RWZ2922" s="28"/>
      <c r="RXA2922" s="28"/>
      <c r="RXB2922" s="28"/>
      <c r="RXC2922" s="28"/>
      <c r="RXD2922" s="28"/>
      <c r="RXE2922" s="28"/>
      <c r="RXF2922" s="28"/>
      <c r="RXG2922" s="28"/>
      <c r="RXH2922" s="28"/>
      <c r="RXI2922" s="28"/>
      <c r="RXJ2922" s="28"/>
      <c r="RXK2922" s="28"/>
      <c r="RXL2922" s="28"/>
      <c r="RXM2922" s="28"/>
      <c r="RXN2922" s="28"/>
      <c r="RXO2922" s="28"/>
      <c r="RXP2922" s="28"/>
      <c r="RXQ2922" s="28"/>
      <c r="RXR2922" s="28"/>
      <c r="RXS2922" s="28"/>
      <c r="RXT2922" s="28"/>
      <c r="RXU2922" s="28"/>
      <c r="RXV2922" s="28"/>
      <c r="RXW2922" s="28"/>
      <c r="RXX2922" s="28"/>
      <c r="RXY2922" s="28"/>
      <c r="RXZ2922" s="28"/>
      <c r="RYA2922" s="28"/>
      <c r="RYB2922" s="28"/>
      <c r="RYC2922" s="28"/>
      <c r="RYD2922" s="28"/>
      <c r="RYE2922" s="28"/>
      <c r="RYF2922" s="28"/>
      <c r="RYG2922" s="28"/>
      <c r="RYH2922" s="28"/>
      <c r="RYI2922" s="28"/>
      <c r="RYJ2922" s="28"/>
      <c r="RYK2922" s="28"/>
      <c r="RYL2922" s="28"/>
      <c r="RYM2922" s="28"/>
      <c r="RYN2922" s="28"/>
      <c r="RYO2922" s="28"/>
      <c r="RYP2922" s="28"/>
      <c r="RYQ2922" s="28"/>
      <c r="RYR2922" s="28"/>
      <c r="RYS2922" s="28"/>
      <c r="RYT2922" s="28"/>
      <c r="RYU2922" s="28"/>
      <c r="RYV2922" s="28"/>
      <c r="RYW2922" s="28"/>
      <c r="RYX2922" s="28"/>
      <c r="RYY2922" s="28"/>
      <c r="RYZ2922" s="28"/>
      <c r="RZA2922" s="28"/>
      <c r="RZB2922" s="28"/>
      <c r="RZC2922" s="28"/>
      <c r="RZD2922" s="28"/>
      <c r="RZE2922" s="28"/>
      <c r="RZF2922" s="28"/>
      <c r="RZG2922" s="28"/>
      <c r="RZH2922" s="28"/>
      <c r="RZI2922" s="28"/>
      <c r="RZJ2922" s="28"/>
      <c r="RZK2922" s="28"/>
      <c r="RZL2922" s="28"/>
      <c r="RZM2922" s="28"/>
      <c r="RZN2922" s="28"/>
      <c r="RZO2922" s="28"/>
      <c r="RZP2922" s="28"/>
      <c r="RZQ2922" s="28"/>
      <c r="RZR2922" s="28"/>
      <c r="RZS2922" s="28"/>
      <c r="RZT2922" s="28"/>
      <c r="RZU2922" s="28"/>
      <c r="RZV2922" s="28"/>
      <c r="RZW2922" s="28"/>
      <c r="RZX2922" s="28"/>
      <c r="RZY2922" s="28"/>
      <c r="RZZ2922" s="28"/>
      <c r="SAA2922" s="28"/>
      <c r="SAB2922" s="28"/>
      <c r="SAC2922" s="28"/>
      <c r="SAD2922" s="28"/>
      <c r="SAE2922" s="28"/>
      <c r="SAF2922" s="28"/>
      <c r="SAG2922" s="28"/>
      <c r="SAH2922" s="28"/>
      <c r="SAI2922" s="28"/>
      <c r="SAJ2922" s="28"/>
      <c r="SAK2922" s="28"/>
      <c r="SAL2922" s="28"/>
      <c r="SAM2922" s="28"/>
      <c r="SAN2922" s="28"/>
      <c r="SAO2922" s="28"/>
      <c r="SAP2922" s="28"/>
      <c r="SAQ2922" s="28"/>
      <c r="SAR2922" s="28"/>
      <c r="SAS2922" s="28"/>
      <c r="SAT2922" s="28"/>
      <c r="SAU2922" s="28"/>
      <c r="SAV2922" s="28"/>
      <c r="SAW2922" s="28"/>
      <c r="SAX2922" s="28"/>
      <c r="SAY2922" s="28"/>
      <c r="SAZ2922" s="28"/>
      <c r="SBA2922" s="28"/>
      <c r="SBB2922" s="28"/>
      <c r="SBC2922" s="28"/>
      <c r="SBD2922" s="28"/>
      <c r="SBE2922" s="28"/>
      <c r="SBF2922" s="28"/>
      <c r="SBG2922" s="28"/>
      <c r="SBH2922" s="28"/>
      <c r="SBI2922" s="28"/>
      <c r="SBJ2922" s="28"/>
      <c r="SBK2922" s="28"/>
      <c r="SBL2922" s="28"/>
      <c r="SBM2922" s="28"/>
      <c r="SBN2922" s="28"/>
      <c r="SBO2922" s="28"/>
      <c r="SBP2922" s="28"/>
      <c r="SBQ2922" s="28"/>
      <c r="SBR2922" s="28"/>
      <c r="SBS2922" s="28"/>
      <c r="SBT2922" s="28"/>
      <c r="SBU2922" s="28"/>
      <c r="SBV2922" s="28"/>
      <c r="SBW2922" s="28"/>
      <c r="SBX2922" s="28"/>
      <c r="SBY2922" s="28"/>
      <c r="SBZ2922" s="28"/>
      <c r="SCA2922" s="28"/>
      <c r="SCB2922" s="28"/>
      <c r="SCC2922" s="28"/>
      <c r="SCD2922" s="28"/>
      <c r="SCE2922" s="28"/>
      <c r="SCF2922" s="28"/>
      <c r="SCG2922" s="28"/>
      <c r="SCH2922" s="28"/>
      <c r="SCI2922" s="28"/>
      <c r="SCJ2922" s="28"/>
      <c r="SCK2922" s="28"/>
      <c r="SCL2922" s="28"/>
      <c r="SCM2922" s="28"/>
      <c r="SCN2922" s="28"/>
      <c r="SCO2922" s="28"/>
      <c r="SCP2922" s="28"/>
      <c r="SCQ2922" s="28"/>
      <c r="SCR2922" s="28"/>
      <c r="SCS2922" s="28"/>
      <c r="SCT2922" s="28"/>
      <c r="SCU2922" s="28"/>
      <c r="SCV2922" s="28"/>
      <c r="SCW2922" s="28"/>
      <c r="SCX2922" s="28"/>
      <c r="SCY2922" s="28"/>
      <c r="SCZ2922" s="28"/>
      <c r="SDA2922" s="28"/>
      <c r="SDB2922" s="28"/>
      <c r="SDC2922" s="28"/>
      <c r="SDD2922" s="28"/>
      <c r="SDE2922" s="28"/>
      <c r="SDF2922" s="28"/>
      <c r="SDG2922" s="28"/>
      <c r="SDH2922" s="28"/>
      <c r="SDI2922" s="28"/>
      <c r="SDJ2922" s="28"/>
      <c r="SDK2922" s="28"/>
      <c r="SDL2922" s="28"/>
      <c r="SDM2922" s="28"/>
      <c r="SDN2922" s="28"/>
      <c r="SDO2922" s="28"/>
      <c r="SDP2922" s="28"/>
      <c r="SDQ2922" s="28"/>
      <c r="SDR2922" s="28"/>
      <c r="SDS2922" s="28"/>
      <c r="SDT2922" s="28"/>
      <c r="SDU2922" s="28"/>
      <c r="SDV2922" s="28"/>
      <c r="SDW2922" s="28"/>
      <c r="SDX2922" s="28"/>
      <c r="SDY2922" s="28"/>
      <c r="SDZ2922" s="28"/>
      <c r="SEA2922" s="28"/>
      <c r="SEB2922" s="28"/>
      <c r="SEC2922" s="28"/>
      <c r="SED2922" s="28"/>
      <c r="SEE2922" s="28"/>
      <c r="SEF2922" s="28"/>
      <c r="SEG2922" s="28"/>
      <c r="SEH2922" s="28"/>
      <c r="SEI2922" s="28"/>
      <c r="SEJ2922" s="28"/>
      <c r="SEK2922" s="28"/>
      <c r="SEL2922" s="28"/>
      <c r="SEM2922" s="28"/>
      <c r="SEN2922" s="28"/>
      <c r="SEO2922" s="28"/>
      <c r="SEP2922" s="28"/>
      <c r="SEQ2922" s="28"/>
      <c r="SER2922" s="28"/>
      <c r="SES2922" s="28"/>
      <c r="SET2922" s="28"/>
      <c r="SEU2922" s="28"/>
      <c r="SEV2922" s="28"/>
      <c r="SEW2922" s="28"/>
      <c r="SEX2922" s="28"/>
      <c r="SEY2922" s="28"/>
      <c r="SEZ2922" s="28"/>
      <c r="SFA2922" s="28"/>
      <c r="SFB2922" s="28"/>
      <c r="SFC2922" s="28"/>
      <c r="SFD2922" s="28"/>
      <c r="SFE2922" s="28"/>
      <c r="SFF2922" s="28"/>
      <c r="SFG2922" s="28"/>
      <c r="SFH2922" s="28"/>
      <c r="SFI2922" s="28"/>
      <c r="SFJ2922" s="28"/>
      <c r="SFK2922" s="28"/>
      <c r="SFL2922" s="28"/>
      <c r="SFM2922" s="28"/>
      <c r="SFN2922" s="28"/>
      <c r="SFO2922" s="28"/>
      <c r="SFP2922" s="28"/>
      <c r="SFQ2922" s="28"/>
      <c r="SFR2922" s="28"/>
      <c r="SFS2922" s="28"/>
      <c r="SFT2922" s="28"/>
      <c r="SFU2922" s="28"/>
      <c r="SFV2922" s="28"/>
      <c r="SFW2922" s="28"/>
      <c r="SFX2922" s="28"/>
      <c r="SFY2922" s="28"/>
      <c r="SFZ2922" s="28"/>
      <c r="SGA2922" s="28"/>
      <c r="SGB2922" s="28"/>
      <c r="SGC2922" s="28"/>
      <c r="SGD2922" s="28"/>
      <c r="SGE2922" s="28"/>
      <c r="SGF2922" s="28"/>
      <c r="SGG2922" s="28"/>
      <c r="SGH2922" s="28"/>
      <c r="SGI2922" s="28"/>
      <c r="SGJ2922" s="28"/>
      <c r="SGK2922" s="28"/>
      <c r="SGL2922" s="28"/>
      <c r="SGM2922" s="28"/>
      <c r="SGN2922" s="28"/>
      <c r="SGO2922" s="28"/>
      <c r="SGP2922" s="28"/>
      <c r="SGQ2922" s="28"/>
      <c r="SGR2922" s="28"/>
      <c r="SGS2922" s="28"/>
      <c r="SGT2922" s="28"/>
      <c r="SGU2922" s="28"/>
      <c r="SGV2922" s="28"/>
      <c r="SGW2922" s="28"/>
      <c r="SGX2922" s="28"/>
      <c r="SGY2922" s="28"/>
      <c r="SGZ2922" s="28"/>
      <c r="SHA2922" s="28"/>
      <c r="SHB2922" s="28"/>
      <c r="SHC2922" s="28"/>
      <c r="SHD2922" s="28"/>
      <c r="SHE2922" s="28"/>
      <c r="SHF2922" s="28"/>
      <c r="SHG2922" s="28"/>
      <c r="SHH2922" s="28"/>
      <c r="SHI2922" s="28"/>
      <c r="SHJ2922" s="28"/>
      <c r="SHK2922" s="28"/>
      <c r="SHL2922" s="28"/>
      <c r="SHM2922" s="28"/>
      <c r="SHN2922" s="28"/>
      <c r="SHO2922" s="28"/>
      <c r="SHP2922" s="28"/>
      <c r="SHQ2922" s="28"/>
      <c r="SHR2922" s="28"/>
      <c r="SHS2922" s="28"/>
      <c r="SHT2922" s="28"/>
      <c r="SHU2922" s="28"/>
      <c r="SHV2922" s="28"/>
      <c r="SHW2922" s="28"/>
      <c r="SHX2922" s="28"/>
      <c r="SHY2922" s="28"/>
      <c r="SHZ2922" s="28"/>
      <c r="SIA2922" s="28"/>
      <c r="SIB2922" s="28"/>
      <c r="SIC2922" s="28"/>
      <c r="SID2922" s="28"/>
      <c r="SIE2922" s="28"/>
      <c r="SIF2922" s="28"/>
      <c r="SIG2922" s="28"/>
      <c r="SIH2922" s="28"/>
      <c r="SII2922" s="28"/>
      <c r="SIJ2922" s="28"/>
      <c r="SIK2922" s="28"/>
      <c r="SIL2922" s="28"/>
      <c r="SIM2922" s="28"/>
      <c r="SIN2922" s="28"/>
      <c r="SIO2922" s="28"/>
      <c r="SIP2922" s="28"/>
      <c r="SIQ2922" s="28"/>
      <c r="SIR2922" s="28"/>
      <c r="SIS2922" s="28"/>
      <c r="SIT2922" s="28"/>
      <c r="SIU2922" s="28"/>
      <c r="SIV2922" s="28"/>
      <c r="SIW2922" s="28"/>
      <c r="SIX2922" s="28"/>
      <c r="SIY2922" s="28"/>
      <c r="SIZ2922" s="28"/>
      <c r="SJA2922" s="28"/>
      <c r="SJB2922" s="28"/>
      <c r="SJC2922" s="28"/>
      <c r="SJD2922" s="28"/>
      <c r="SJE2922" s="28"/>
      <c r="SJF2922" s="28"/>
      <c r="SJG2922" s="28"/>
      <c r="SJH2922" s="28"/>
      <c r="SJI2922" s="28"/>
      <c r="SJJ2922" s="28"/>
      <c r="SJK2922" s="28"/>
      <c r="SJL2922" s="28"/>
      <c r="SJM2922" s="28"/>
      <c r="SJN2922" s="28"/>
      <c r="SJO2922" s="28"/>
      <c r="SJP2922" s="28"/>
      <c r="SJQ2922" s="28"/>
      <c r="SJR2922" s="28"/>
      <c r="SJS2922" s="28"/>
      <c r="SJT2922" s="28"/>
      <c r="SJU2922" s="28"/>
      <c r="SJV2922" s="28"/>
      <c r="SJW2922" s="28"/>
      <c r="SJX2922" s="28"/>
      <c r="SJY2922" s="28"/>
      <c r="SJZ2922" s="28"/>
      <c r="SKA2922" s="28"/>
      <c r="SKB2922" s="28"/>
      <c r="SKC2922" s="28"/>
      <c r="SKD2922" s="28"/>
      <c r="SKE2922" s="28"/>
      <c r="SKF2922" s="28"/>
      <c r="SKG2922" s="28"/>
      <c r="SKH2922" s="28"/>
      <c r="SKI2922" s="28"/>
      <c r="SKJ2922" s="28"/>
      <c r="SKK2922" s="28"/>
      <c r="SKL2922" s="28"/>
      <c r="SKM2922" s="28"/>
      <c r="SKN2922" s="28"/>
      <c r="SKO2922" s="28"/>
      <c r="SKP2922" s="28"/>
      <c r="SKQ2922" s="28"/>
      <c r="SKR2922" s="28"/>
      <c r="SKS2922" s="28"/>
      <c r="SKT2922" s="28"/>
      <c r="SKU2922" s="28"/>
      <c r="SKV2922" s="28"/>
      <c r="SKW2922" s="28"/>
      <c r="SKX2922" s="28"/>
      <c r="SKY2922" s="28"/>
      <c r="SKZ2922" s="28"/>
      <c r="SLA2922" s="28"/>
      <c r="SLB2922" s="28"/>
      <c r="SLC2922" s="28"/>
      <c r="SLD2922" s="28"/>
      <c r="SLE2922" s="28"/>
      <c r="SLF2922" s="28"/>
      <c r="SLG2922" s="28"/>
      <c r="SLH2922" s="28"/>
      <c r="SLI2922" s="28"/>
      <c r="SLJ2922" s="28"/>
      <c r="SLK2922" s="28"/>
      <c r="SLL2922" s="28"/>
      <c r="SLM2922" s="28"/>
      <c r="SLN2922" s="28"/>
      <c r="SLO2922" s="28"/>
      <c r="SLP2922" s="28"/>
      <c r="SLQ2922" s="28"/>
      <c r="SLR2922" s="28"/>
      <c r="SLS2922" s="28"/>
      <c r="SLT2922" s="28"/>
      <c r="SLU2922" s="28"/>
      <c r="SLV2922" s="28"/>
      <c r="SLW2922" s="28"/>
      <c r="SLX2922" s="28"/>
      <c r="SLY2922" s="28"/>
      <c r="SLZ2922" s="28"/>
      <c r="SMA2922" s="28"/>
      <c r="SMB2922" s="28"/>
      <c r="SMC2922" s="28"/>
      <c r="SMD2922" s="28"/>
      <c r="SME2922" s="28"/>
      <c r="SMF2922" s="28"/>
      <c r="SMG2922" s="28"/>
      <c r="SMH2922" s="28"/>
      <c r="SMI2922" s="28"/>
      <c r="SMJ2922" s="28"/>
      <c r="SMK2922" s="28"/>
      <c r="SML2922" s="28"/>
      <c r="SMM2922" s="28"/>
      <c r="SMN2922" s="28"/>
      <c r="SMO2922" s="28"/>
      <c r="SMP2922" s="28"/>
      <c r="SMQ2922" s="28"/>
      <c r="SMR2922" s="28"/>
      <c r="SMS2922" s="28"/>
      <c r="SMT2922" s="28"/>
      <c r="SMU2922" s="28"/>
      <c r="SMV2922" s="28"/>
      <c r="SMW2922" s="28"/>
      <c r="SMX2922" s="28"/>
      <c r="SMY2922" s="28"/>
      <c r="SMZ2922" s="28"/>
      <c r="SNA2922" s="28"/>
      <c r="SNB2922" s="28"/>
      <c r="SNC2922" s="28"/>
      <c r="SND2922" s="28"/>
      <c r="SNE2922" s="28"/>
      <c r="SNF2922" s="28"/>
      <c r="SNG2922" s="28"/>
      <c r="SNH2922" s="28"/>
      <c r="SNI2922" s="28"/>
      <c r="SNJ2922" s="28"/>
      <c r="SNK2922" s="28"/>
      <c r="SNL2922" s="28"/>
      <c r="SNM2922" s="28"/>
      <c r="SNN2922" s="28"/>
      <c r="SNO2922" s="28"/>
      <c r="SNP2922" s="28"/>
      <c r="SNQ2922" s="28"/>
      <c r="SNR2922" s="28"/>
      <c r="SNS2922" s="28"/>
      <c r="SNT2922" s="28"/>
      <c r="SNU2922" s="28"/>
      <c r="SNV2922" s="28"/>
      <c r="SNW2922" s="28"/>
      <c r="SNX2922" s="28"/>
      <c r="SNY2922" s="28"/>
      <c r="SNZ2922" s="28"/>
      <c r="SOA2922" s="28"/>
      <c r="SOB2922" s="28"/>
      <c r="SOC2922" s="28"/>
      <c r="SOD2922" s="28"/>
      <c r="SOE2922" s="28"/>
      <c r="SOF2922" s="28"/>
      <c r="SOG2922" s="28"/>
      <c r="SOH2922" s="28"/>
      <c r="SOI2922" s="28"/>
      <c r="SOJ2922" s="28"/>
      <c r="SOK2922" s="28"/>
      <c r="SOL2922" s="28"/>
      <c r="SOM2922" s="28"/>
      <c r="SON2922" s="28"/>
      <c r="SOO2922" s="28"/>
      <c r="SOP2922" s="28"/>
      <c r="SOQ2922" s="28"/>
      <c r="SOR2922" s="28"/>
      <c r="SOS2922" s="28"/>
      <c r="SOT2922" s="28"/>
      <c r="SOU2922" s="28"/>
      <c r="SOV2922" s="28"/>
      <c r="SOW2922" s="28"/>
      <c r="SOX2922" s="28"/>
      <c r="SOY2922" s="28"/>
      <c r="SOZ2922" s="28"/>
      <c r="SPA2922" s="28"/>
      <c r="SPB2922" s="28"/>
      <c r="SPC2922" s="28"/>
      <c r="SPD2922" s="28"/>
      <c r="SPE2922" s="28"/>
      <c r="SPF2922" s="28"/>
      <c r="SPG2922" s="28"/>
      <c r="SPH2922" s="28"/>
      <c r="SPI2922" s="28"/>
      <c r="SPJ2922" s="28"/>
      <c r="SPK2922" s="28"/>
      <c r="SPL2922" s="28"/>
      <c r="SPM2922" s="28"/>
      <c r="SPN2922" s="28"/>
      <c r="SPO2922" s="28"/>
      <c r="SPP2922" s="28"/>
      <c r="SPQ2922" s="28"/>
      <c r="SPR2922" s="28"/>
      <c r="SPS2922" s="28"/>
      <c r="SPT2922" s="28"/>
      <c r="SPU2922" s="28"/>
      <c r="SPV2922" s="28"/>
      <c r="SPW2922" s="28"/>
      <c r="SPX2922" s="28"/>
      <c r="SPY2922" s="28"/>
      <c r="SPZ2922" s="28"/>
      <c r="SQA2922" s="28"/>
      <c r="SQB2922" s="28"/>
      <c r="SQC2922" s="28"/>
      <c r="SQD2922" s="28"/>
      <c r="SQE2922" s="28"/>
      <c r="SQF2922" s="28"/>
      <c r="SQG2922" s="28"/>
      <c r="SQH2922" s="28"/>
      <c r="SQI2922" s="28"/>
      <c r="SQJ2922" s="28"/>
      <c r="SQK2922" s="28"/>
      <c r="SQL2922" s="28"/>
      <c r="SQM2922" s="28"/>
      <c r="SQN2922" s="28"/>
      <c r="SQO2922" s="28"/>
      <c r="SQP2922" s="28"/>
      <c r="SQQ2922" s="28"/>
      <c r="SQR2922" s="28"/>
      <c r="SQS2922" s="28"/>
      <c r="SQT2922" s="28"/>
      <c r="SQU2922" s="28"/>
      <c r="SQV2922" s="28"/>
      <c r="SQW2922" s="28"/>
      <c r="SQX2922" s="28"/>
      <c r="SQY2922" s="28"/>
      <c r="SQZ2922" s="28"/>
      <c r="SRA2922" s="28"/>
      <c r="SRB2922" s="28"/>
      <c r="SRC2922" s="28"/>
      <c r="SRD2922" s="28"/>
      <c r="SRE2922" s="28"/>
      <c r="SRF2922" s="28"/>
      <c r="SRG2922" s="28"/>
      <c r="SRH2922" s="28"/>
      <c r="SRI2922" s="28"/>
      <c r="SRJ2922" s="28"/>
      <c r="SRK2922" s="28"/>
      <c r="SRL2922" s="28"/>
      <c r="SRM2922" s="28"/>
      <c r="SRN2922" s="28"/>
      <c r="SRO2922" s="28"/>
      <c r="SRP2922" s="28"/>
      <c r="SRQ2922" s="28"/>
      <c r="SRR2922" s="28"/>
      <c r="SRS2922" s="28"/>
      <c r="SRT2922" s="28"/>
      <c r="SRU2922" s="28"/>
      <c r="SRV2922" s="28"/>
      <c r="SRW2922" s="28"/>
      <c r="SRX2922" s="28"/>
      <c r="SRY2922" s="28"/>
      <c r="SRZ2922" s="28"/>
      <c r="SSA2922" s="28"/>
      <c r="SSB2922" s="28"/>
      <c r="SSC2922" s="28"/>
      <c r="SSD2922" s="28"/>
      <c r="SSE2922" s="28"/>
      <c r="SSF2922" s="28"/>
      <c r="SSG2922" s="28"/>
      <c r="SSH2922" s="28"/>
      <c r="SSI2922" s="28"/>
      <c r="SSJ2922" s="28"/>
      <c r="SSK2922" s="28"/>
      <c r="SSL2922" s="28"/>
      <c r="SSM2922" s="28"/>
      <c r="SSN2922" s="28"/>
      <c r="SSO2922" s="28"/>
      <c r="SSP2922" s="28"/>
      <c r="SSQ2922" s="28"/>
      <c r="SSR2922" s="28"/>
      <c r="SSS2922" s="28"/>
      <c r="SST2922" s="28"/>
      <c r="SSU2922" s="28"/>
      <c r="SSV2922" s="28"/>
      <c r="SSW2922" s="28"/>
      <c r="SSX2922" s="28"/>
      <c r="SSY2922" s="28"/>
      <c r="SSZ2922" s="28"/>
      <c r="STA2922" s="28"/>
      <c r="STB2922" s="28"/>
      <c r="STC2922" s="28"/>
      <c r="STD2922" s="28"/>
      <c r="STE2922" s="28"/>
      <c r="STF2922" s="28"/>
      <c r="STG2922" s="28"/>
      <c r="STH2922" s="28"/>
      <c r="STI2922" s="28"/>
      <c r="STJ2922" s="28"/>
      <c r="STK2922" s="28"/>
      <c r="STL2922" s="28"/>
      <c r="STM2922" s="28"/>
      <c r="STN2922" s="28"/>
      <c r="STO2922" s="28"/>
      <c r="STP2922" s="28"/>
      <c r="STQ2922" s="28"/>
      <c r="STR2922" s="28"/>
      <c r="STS2922" s="28"/>
      <c r="STT2922" s="28"/>
      <c r="STU2922" s="28"/>
      <c r="STV2922" s="28"/>
      <c r="STW2922" s="28"/>
      <c r="STX2922" s="28"/>
      <c r="STY2922" s="28"/>
      <c r="STZ2922" s="28"/>
      <c r="SUA2922" s="28"/>
      <c r="SUB2922" s="28"/>
      <c r="SUC2922" s="28"/>
      <c r="SUD2922" s="28"/>
      <c r="SUE2922" s="28"/>
      <c r="SUF2922" s="28"/>
      <c r="SUG2922" s="28"/>
      <c r="SUH2922" s="28"/>
      <c r="SUI2922" s="28"/>
      <c r="SUJ2922" s="28"/>
      <c r="SUK2922" s="28"/>
      <c r="SUL2922" s="28"/>
      <c r="SUM2922" s="28"/>
      <c r="SUN2922" s="28"/>
      <c r="SUO2922" s="28"/>
      <c r="SUP2922" s="28"/>
      <c r="SUQ2922" s="28"/>
      <c r="SUR2922" s="28"/>
      <c r="SUS2922" s="28"/>
      <c r="SUT2922" s="28"/>
      <c r="SUU2922" s="28"/>
      <c r="SUV2922" s="28"/>
      <c r="SUW2922" s="28"/>
      <c r="SUX2922" s="28"/>
      <c r="SUY2922" s="28"/>
      <c r="SUZ2922" s="28"/>
      <c r="SVA2922" s="28"/>
      <c r="SVB2922" s="28"/>
      <c r="SVC2922" s="28"/>
      <c r="SVD2922" s="28"/>
      <c r="SVE2922" s="28"/>
      <c r="SVF2922" s="28"/>
      <c r="SVG2922" s="28"/>
      <c r="SVH2922" s="28"/>
      <c r="SVI2922" s="28"/>
      <c r="SVJ2922" s="28"/>
      <c r="SVK2922" s="28"/>
      <c r="SVL2922" s="28"/>
      <c r="SVM2922" s="28"/>
      <c r="SVN2922" s="28"/>
      <c r="SVO2922" s="28"/>
      <c r="SVP2922" s="28"/>
      <c r="SVQ2922" s="28"/>
      <c r="SVR2922" s="28"/>
      <c r="SVS2922" s="28"/>
      <c r="SVT2922" s="28"/>
      <c r="SVU2922" s="28"/>
      <c r="SVV2922" s="28"/>
      <c r="SVW2922" s="28"/>
      <c r="SVX2922" s="28"/>
      <c r="SVY2922" s="28"/>
      <c r="SVZ2922" s="28"/>
      <c r="SWA2922" s="28"/>
      <c r="SWB2922" s="28"/>
      <c r="SWC2922" s="28"/>
      <c r="SWD2922" s="28"/>
      <c r="SWE2922" s="28"/>
      <c r="SWF2922" s="28"/>
      <c r="SWG2922" s="28"/>
      <c r="SWH2922" s="28"/>
      <c r="SWI2922" s="28"/>
      <c r="SWJ2922" s="28"/>
      <c r="SWK2922" s="28"/>
      <c r="SWL2922" s="28"/>
      <c r="SWM2922" s="28"/>
      <c r="SWN2922" s="28"/>
      <c r="SWO2922" s="28"/>
      <c r="SWP2922" s="28"/>
      <c r="SWQ2922" s="28"/>
      <c r="SWR2922" s="28"/>
      <c r="SWS2922" s="28"/>
      <c r="SWT2922" s="28"/>
      <c r="SWU2922" s="28"/>
      <c r="SWV2922" s="28"/>
      <c r="SWW2922" s="28"/>
      <c r="SWX2922" s="28"/>
      <c r="SWY2922" s="28"/>
      <c r="SWZ2922" s="28"/>
      <c r="SXA2922" s="28"/>
      <c r="SXB2922" s="28"/>
      <c r="SXC2922" s="28"/>
      <c r="SXD2922" s="28"/>
      <c r="SXE2922" s="28"/>
      <c r="SXF2922" s="28"/>
      <c r="SXG2922" s="28"/>
      <c r="SXH2922" s="28"/>
      <c r="SXI2922" s="28"/>
      <c r="SXJ2922" s="28"/>
      <c r="SXK2922" s="28"/>
      <c r="SXL2922" s="28"/>
      <c r="SXM2922" s="28"/>
      <c r="SXN2922" s="28"/>
      <c r="SXO2922" s="28"/>
      <c r="SXP2922" s="28"/>
      <c r="SXQ2922" s="28"/>
      <c r="SXR2922" s="28"/>
      <c r="SXS2922" s="28"/>
      <c r="SXT2922" s="28"/>
      <c r="SXU2922" s="28"/>
      <c r="SXV2922" s="28"/>
      <c r="SXW2922" s="28"/>
      <c r="SXX2922" s="28"/>
      <c r="SXY2922" s="28"/>
      <c r="SXZ2922" s="28"/>
      <c r="SYA2922" s="28"/>
      <c r="SYB2922" s="28"/>
      <c r="SYC2922" s="28"/>
      <c r="SYD2922" s="28"/>
      <c r="SYE2922" s="28"/>
      <c r="SYF2922" s="28"/>
      <c r="SYG2922" s="28"/>
      <c r="SYH2922" s="28"/>
      <c r="SYI2922" s="28"/>
      <c r="SYJ2922" s="28"/>
      <c r="SYK2922" s="28"/>
      <c r="SYL2922" s="28"/>
      <c r="SYM2922" s="28"/>
      <c r="SYN2922" s="28"/>
      <c r="SYO2922" s="28"/>
      <c r="SYP2922" s="28"/>
      <c r="SYQ2922" s="28"/>
      <c r="SYR2922" s="28"/>
      <c r="SYS2922" s="28"/>
      <c r="SYT2922" s="28"/>
      <c r="SYU2922" s="28"/>
      <c r="SYV2922" s="28"/>
      <c r="SYW2922" s="28"/>
      <c r="SYX2922" s="28"/>
      <c r="SYY2922" s="28"/>
      <c r="SYZ2922" s="28"/>
      <c r="SZA2922" s="28"/>
      <c r="SZB2922" s="28"/>
      <c r="SZC2922" s="28"/>
      <c r="SZD2922" s="28"/>
      <c r="SZE2922" s="28"/>
      <c r="SZF2922" s="28"/>
      <c r="SZG2922" s="28"/>
      <c r="SZH2922" s="28"/>
      <c r="SZI2922" s="28"/>
      <c r="SZJ2922" s="28"/>
      <c r="SZK2922" s="28"/>
      <c r="SZL2922" s="28"/>
      <c r="SZM2922" s="28"/>
      <c r="SZN2922" s="28"/>
      <c r="SZO2922" s="28"/>
      <c r="SZP2922" s="28"/>
      <c r="SZQ2922" s="28"/>
      <c r="SZR2922" s="28"/>
      <c r="SZS2922" s="28"/>
      <c r="SZT2922" s="28"/>
      <c r="SZU2922" s="28"/>
      <c r="SZV2922" s="28"/>
      <c r="SZW2922" s="28"/>
      <c r="SZX2922" s="28"/>
      <c r="SZY2922" s="28"/>
      <c r="SZZ2922" s="28"/>
      <c r="TAA2922" s="28"/>
      <c r="TAB2922" s="28"/>
      <c r="TAC2922" s="28"/>
      <c r="TAD2922" s="28"/>
      <c r="TAE2922" s="28"/>
      <c r="TAF2922" s="28"/>
      <c r="TAG2922" s="28"/>
      <c r="TAH2922" s="28"/>
      <c r="TAI2922" s="28"/>
      <c r="TAJ2922" s="28"/>
      <c r="TAK2922" s="28"/>
      <c r="TAL2922" s="28"/>
      <c r="TAM2922" s="28"/>
      <c r="TAN2922" s="28"/>
      <c r="TAO2922" s="28"/>
      <c r="TAP2922" s="28"/>
      <c r="TAQ2922" s="28"/>
      <c r="TAR2922" s="28"/>
      <c r="TAS2922" s="28"/>
      <c r="TAT2922" s="28"/>
      <c r="TAU2922" s="28"/>
      <c r="TAV2922" s="28"/>
      <c r="TAW2922" s="28"/>
      <c r="TAX2922" s="28"/>
      <c r="TAY2922" s="28"/>
      <c r="TAZ2922" s="28"/>
      <c r="TBA2922" s="28"/>
      <c r="TBB2922" s="28"/>
      <c r="TBC2922" s="28"/>
      <c r="TBD2922" s="28"/>
      <c r="TBE2922" s="28"/>
      <c r="TBF2922" s="28"/>
      <c r="TBG2922" s="28"/>
      <c r="TBH2922" s="28"/>
      <c r="TBI2922" s="28"/>
      <c r="TBJ2922" s="28"/>
      <c r="TBK2922" s="28"/>
      <c r="TBL2922" s="28"/>
      <c r="TBM2922" s="28"/>
      <c r="TBN2922" s="28"/>
      <c r="TBO2922" s="28"/>
      <c r="TBP2922" s="28"/>
      <c r="TBQ2922" s="28"/>
      <c r="TBR2922" s="28"/>
      <c r="TBS2922" s="28"/>
      <c r="TBT2922" s="28"/>
      <c r="TBU2922" s="28"/>
      <c r="TBV2922" s="28"/>
      <c r="TBW2922" s="28"/>
      <c r="TBX2922" s="28"/>
      <c r="TBY2922" s="28"/>
      <c r="TBZ2922" s="28"/>
      <c r="TCA2922" s="28"/>
      <c r="TCB2922" s="28"/>
      <c r="TCC2922" s="28"/>
      <c r="TCD2922" s="28"/>
      <c r="TCE2922" s="28"/>
      <c r="TCF2922" s="28"/>
      <c r="TCG2922" s="28"/>
      <c r="TCH2922" s="28"/>
      <c r="TCI2922" s="28"/>
      <c r="TCJ2922" s="28"/>
      <c r="TCK2922" s="28"/>
      <c r="TCL2922" s="28"/>
      <c r="TCM2922" s="28"/>
      <c r="TCN2922" s="28"/>
      <c r="TCO2922" s="28"/>
      <c r="TCP2922" s="28"/>
      <c r="TCQ2922" s="28"/>
      <c r="TCR2922" s="28"/>
      <c r="TCS2922" s="28"/>
      <c r="TCT2922" s="28"/>
      <c r="TCU2922" s="28"/>
      <c r="TCV2922" s="28"/>
      <c r="TCW2922" s="28"/>
      <c r="TCX2922" s="28"/>
      <c r="TCY2922" s="28"/>
      <c r="TCZ2922" s="28"/>
      <c r="TDA2922" s="28"/>
      <c r="TDB2922" s="28"/>
      <c r="TDC2922" s="28"/>
      <c r="TDD2922" s="28"/>
      <c r="TDE2922" s="28"/>
      <c r="TDF2922" s="28"/>
      <c r="TDG2922" s="28"/>
      <c r="TDH2922" s="28"/>
      <c r="TDI2922" s="28"/>
      <c r="TDJ2922" s="28"/>
      <c r="TDK2922" s="28"/>
      <c r="TDL2922" s="28"/>
      <c r="TDM2922" s="28"/>
      <c r="TDN2922" s="28"/>
      <c r="TDO2922" s="28"/>
      <c r="TDP2922" s="28"/>
      <c r="TDQ2922" s="28"/>
      <c r="TDR2922" s="28"/>
      <c r="TDS2922" s="28"/>
      <c r="TDT2922" s="28"/>
      <c r="TDU2922" s="28"/>
      <c r="TDV2922" s="28"/>
      <c r="TDW2922" s="28"/>
      <c r="TDX2922" s="28"/>
      <c r="TDY2922" s="28"/>
      <c r="TDZ2922" s="28"/>
      <c r="TEA2922" s="28"/>
      <c r="TEB2922" s="28"/>
      <c r="TEC2922" s="28"/>
      <c r="TED2922" s="28"/>
      <c r="TEE2922" s="28"/>
      <c r="TEF2922" s="28"/>
      <c r="TEG2922" s="28"/>
      <c r="TEH2922" s="28"/>
      <c r="TEI2922" s="28"/>
      <c r="TEJ2922" s="28"/>
      <c r="TEK2922" s="28"/>
      <c r="TEL2922" s="28"/>
      <c r="TEM2922" s="28"/>
      <c r="TEN2922" s="28"/>
      <c r="TEO2922" s="28"/>
      <c r="TEP2922" s="28"/>
      <c r="TEQ2922" s="28"/>
      <c r="TER2922" s="28"/>
      <c r="TES2922" s="28"/>
      <c r="TET2922" s="28"/>
      <c r="TEU2922" s="28"/>
      <c r="TEV2922" s="28"/>
      <c r="TEW2922" s="28"/>
      <c r="TEX2922" s="28"/>
      <c r="TEY2922" s="28"/>
      <c r="TEZ2922" s="28"/>
      <c r="TFA2922" s="28"/>
      <c r="TFB2922" s="28"/>
      <c r="TFC2922" s="28"/>
      <c r="TFD2922" s="28"/>
      <c r="TFE2922" s="28"/>
      <c r="TFF2922" s="28"/>
      <c r="TFG2922" s="28"/>
      <c r="TFH2922" s="28"/>
      <c r="TFI2922" s="28"/>
      <c r="TFJ2922" s="28"/>
      <c r="TFK2922" s="28"/>
      <c r="TFL2922" s="28"/>
      <c r="TFM2922" s="28"/>
      <c r="TFN2922" s="28"/>
      <c r="TFO2922" s="28"/>
      <c r="TFP2922" s="28"/>
      <c r="TFQ2922" s="28"/>
      <c r="TFR2922" s="28"/>
      <c r="TFS2922" s="28"/>
      <c r="TFT2922" s="28"/>
      <c r="TFU2922" s="28"/>
      <c r="TFV2922" s="28"/>
      <c r="TFW2922" s="28"/>
      <c r="TFX2922" s="28"/>
      <c r="TFY2922" s="28"/>
      <c r="TFZ2922" s="28"/>
      <c r="TGA2922" s="28"/>
      <c r="TGB2922" s="28"/>
      <c r="TGC2922" s="28"/>
      <c r="TGD2922" s="28"/>
      <c r="TGE2922" s="28"/>
      <c r="TGF2922" s="28"/>
      <c r="TGG2922" s="28"/>
      <c r="TGH2922" s="28"/>
      <c r="TGI2922" s="28"/>
      <c r="TGJ2922" s="28"/>
      <c r="TGK2922" s="28"/>
      <c r="TGL2922" s="28"/>
      <c r="TGM2922" s="28"/>
      <c r="TGN2922" s="28"/>
      <c r="TGO2922" s="28"/>
      <c r="TGP2922" s="28"/>
      <c r="TGQ2922" s="28"/>
      <c r="TGR2922" s="28"/>
      <c r="TGS2922" s="28"/>
      <c r="TGT2922" s="28"/>
      <c r="TGU2922" s="28"/>
      <c r="TGV2922" s="28"/>
      <c r="TGW2922" s="28"/>
      <c r="TGX2922" s="28"/>
      <c r="TGY2922" s="28"/>
      <c r="TGZ2922" s="28"/>
      <c r="THA2922" s="28"/>
      <c r="THB2922" s="28"/>
      <c r="THC2922" s="28"/>
      <c r="THD2922" s="28"/>
      <c r="THE2922" s="28"/>
      <c r="THF2922" s="28"/>
      <c r="THG2922" s="28"/>
      <c r="THH2922" s="28"/>
      <c r="THI2922" s="28"/>
      <c r="THJ2922" s="28"/>
      <c r="THK2922" s="28"/>
      <c r="THL2922" s="28"/>
      <c r="THM2922" s="28"/>
      <c r="THN2922" s="28"/>
      <c r="THO2922" s="28"/>
      <c r="THP2922" s="28"/>
      <c r="THQ2922" s="28"/>
      <c r="THR2922" s="28"/>
      <c r="THS2922" s="28"/>
      <c r="THT2922" s="28"/>
      <c r="THU2922" s="28"/>
      <c r="THV2922" s="28"/>
      <c r="THW2922" s="28"/>
      <c r="THX2922" s="28"/>
      <c r="THY2922" s="28"/>
      <c r="THZ2922" s="28"/>
      <c r="TIA2922" s="28"/>
      <c r="TIB2922" s="28"/>
      <c r="TIC2922" s="28"/>
      <c r="TID2922" s="28"/>
      <c r="TIE2922" s="28"/>
      <c r="TIF2922" s="28"/>
      <c r="TIG2922" s="28"/>
      <c r="TIH2922" s="28"/>
      <c r="TII2922" s="28"/>
      <c r="TIJ2922" s="28"/>
      <c r="TIK2922" s="28"/>
      <c r="TIL2922" s="28"/>
      <c r="TIM2922" s="28"/>
      <c r="TIN2922" s="28"/>
      <c r="TIO2922" s="28"/>
      <c r="TIP2922" s="28"/>
      <c r="TIQ2922" s="28"/>
      <c r="TIR2922" s="28"/>
      <c r="TIS2922" s="28"/>
      <c r="TIT2922" s="28"/>
      <c r="TIU2922" s="28"/>
      <c r="TIV2922" s="28"/>
      <c r="TIW2922" s="28"/>
      <c r="TIX2922" s="28"/>
      <c r="TIY2922" s="28"/>
      <c r="TIZ2922" s="28"/>
      <c r="TJA2922" s="28"/>
      <c r="TJB2922" s="28"/>
      <c r="TJC2922" s="28"/>
      <c r="TJD2922" s="28"/>
      <c r="TJE2922" s="28"/>
      <c r="TJF2922" s="28"/>
      <c r="TJG2922" s="28"/>
      <c r="TJH2922" s="28"/>
      <c r="TJI2922" s="28"/>
      <c r="TJJ2922" s="28"/>
      <c r="TJK2922" s="28"/>
      <c r="TJL2922" s="28"/>
      <c r="TJM2922" s="28"/>
      <c r="TJN2922" s="28"/>
      <c r="TJO2922" s="28"/>
      <c r="TJP2922" s="28"/>
      <c r="TJQ2922" s="28"/>
      <c r="TJR2922" s="28"/>
      <c r="TJS2922" s="28"/>
      <c r="TJT2922" s="28"/>
      <c r="TJU2922" s="28"/>
      <c r="TJV2922" s="28"/>
      <c r="TJW2922" s="28"/>
      <c r="TJX2922" s="28"/>
      <c r="TJY2922" s="28"/>
      <c r="TJZ2922" s="28"/>
      <c r="TKA2922" s="28"/>
      <c r="TKB2922" s="28"/>
      <c r="TKC2922" s="28"/>
      <c r="TKD2922" s="28"/>
      <c r="TKE2922" s="28"/>
      <c r="TKF2922" s="28"/>
      <c r="TKG2922" s="28"/>
      <c r="TKH2922" s="28"/>
      <c r="TKI2922" s="28"/>
      <c r="TKJ2922" s="28"/>
      <c r="TKK2922" s="28"/>
      <c r="TKL2922" s="28"/>
      <c r="TKM2922" s="28"/>
      <c r="TKN2922" s="28"/>
      <c r="TKO2922" s="28"/>
      <c r="TKP2922" s="28"/>
      <c r="TKQ2922" s="28"/>
      <c r="TKR2922" s="28"/>
      <c r="TKS2922" s="28"/>
      <c r="TKT2922" s="28"/>
      <c r="TKU2922" s="28"/>
      <c r="TKV2922" s="28"/>
      <c r="TKW2922" s="28"/>
      <c r="TKX2922" s="28"/>
      <c r="TKY2922" s="28"/>
      <c r="TKZ2922" s="28"/>
      <c r="TLA2922" s="28"/>
      <c r="TLB2922" s="28"/>
      <c r="TLC2922" s="28"/>
      <c r="TLD2922" s="28"/>
      <c r="TLE2922" s="28"/>
      <c r="TLF2922" s="28"/>
      <c r="TLG2922" s="28"/>
      <c r="TLH2922" s="28"/>
      <c r="TLI2922" s="28"/>
      <c r="TLJ2922" s="28"/>
      <c r="TLK2922" s="28"/>
      <c r="TLL2922" s="28"/>
      <c r="TLM2922" s="28"/>
      <c r="TLN2922" s="28"/>
      <c r="TLO2922" s="28"/>
      <c r="TLP2922" s="28"/>
      <c r="TLQ2922" s="28"/>
      <c r="TLR2922" s="28"/>
      <c r="TLS2922" s="28"/>
      <c r="TLT2922" s="28"/>
      <c r="TLU2922" s="28"/>
      <c r="TLV2922" s="28"/>
      <c r="TLW2922" s="28"/>
      <c r="TLX2922" s="28"/>
      <c r="TLY2922" s="28"/>
      <c r="TLZ2922" s="28"/>
      <c r="TMA2922" s="28"/>
      <c r="TMB2922" s="28"/>
      <c r="TMC2922" s="28"/>
      <c r="TMD2922" s="28"/>
      <c r="TME2922" s="28"/>
      <c r="TMF2922" s="28"/>
      <c r="TMG2922" s="28"/>
      <c r="TMH2922" s="28"/>
      <c r="TMI2922" s="28"/>
      <c r="TMJ2922" s="28"/>
      <c r="TMK2922" s="28"/>
      <c r="TML2922" s="28"/>
      <c r="TMM2922" s="28"/>
      <c r="TMN2922" s="28"/>
      <c r="TMO2922" s="28"/>
      <c r="TMP2922" s="28"/>
      <c r="TMQ2922" s="28"/>
      <c r="TMR2922" s="28"/>
      <c r="TMS2922" s="28"/>
      <c r="TMT2922" s="28"/>
      <c r="TMU2922" s="28"/>
      <c r="TMV2922" s="28"/>
      <c r="TMW2922" s="28"/>
      <c r="TMX2922" s="28"/>
      <c r="TMY2922" s="28"/>
      <c r="TMZ2922" s="28"/>
      <c r="TNA2922" s="28"/>
      <c r="TNB2922" s="28"/>
      <c r="TNC2922" s="28"/>
      <c r="TND2922" s="28"/>
      <c r="TNE2922" s="28"/>
      <c r="TNF2922" s="28"/>
      <c r="TNG2922" s="28"/>
      <c r="TNH2922" s="28"/>
      <c r="TNI2922" s="28"/>
      <c r="TNJ2922" s="28"/>
      <c r="TNK2922" s="28"/>
      <c r="TNL2922" s="28"/>
      <c r="TNM2922" s="28"/>
      <c r="TNN2922" s="28"/>
      <c r="TNO2922" s="28"/>
      <c r="TNP2922" s="28"/>
      <c r="TNQ2922" s="28"/>
      <c r="TNR2922" s="28"/>
      <c r="TNS2922" s="28"/>
      <c r="TNT2922" s="28"/>
      <c r="TNU2922" s="28"/>
      <c r="TNV2922" s="28"/>
      <c r="TNW2922" s="28"/>
      <c r="TNX2922" s="28"/>
      <c r="TNY2922" s="28"/>
      <c r="TNZ2922" s="28"/>
      <c r="TOA2922" s="28"/>
      <c r="TOB2922" s="28"/>
      <c r="TOC2922" s="28"/>
      <c r="TOD2922" s="28"/>
      <c r="TOE2922" s="28"/>
      <c r="TOF2922" s="28"/>
      <c r="TOG2922" s="28"/>
      <c r="TOH2922" s="28"/>
      <c r="TOI2922" s="28"/>
      <c r="TOJ2922" s="28"/>
      <c r="TOK2922" s="28"/>
      <c r="TOL2922" s="28"/>
      <c r="TOM2922" s="28"/>
      <c r="TON2922" s="28"/>
      <c r="TOO2922" s="28"/>
      <c r="TOP2922" s="28"/>
      <c r="TOQ2922" s="28"/>
      <c r="TOR2922" s="28"/>
      <c r="TOS2922" s="28"/>
      <c r="TOT2922" s="28"/>
      <c r="TOU2922" s="28"/>
      <c r="TOV2922" s="28"/>
      <c r="TOW2922" s="28"/>
      <c r="TOX2922" s="28"/>
      <c r="TOY2922" s="28"/>
      <c r="TOZ2922" s="28"/>
      <c r="TPA2922" s="28"/>
      <c r="TPB2922" s="28"/>
      <c r="TPC2922" s="28"/>
      <c r="TPD2922" s="28"/>
      <c r="TPE2922" s="28"/>
      <c r="TPF2922" s="28"/>
      <c r="TPG2922" s="28"/>
      <c r="TPH2922" s="28"/>
      <c r="TPI2922" s="28"/>
      <c r="TPJ2922" s="28"/>
      <c r="TPK2922" s="28"/>
      <c r="TPL2922" s="28"/>
      <c r="TPM2922" s="28"/>
      <c r="TPN2922" s="28"/>
      <c r="TPO2922" s="28"/>
      <c r="TPP2922" s="28"/>
      <c r="TPQ2922" s="28"/>
      <c r="TPR2922" s="28"/>
      <c r="TPS2922" s="28"/>
      <c r="TPT2922" s="28"/>
      <c r="TPU2922" s="28"/>
      <c r="TPV2922" s="28"/>
      <c r="TPW2922" s="28"/>
      <c r="TPX2922" s="28"/>
      <c r="TPY2922" s="28"/>
      <c r="TPZ2922" s="28"/>
      <c r="TQA2922" s="28"/>
      <c r="TQB2922" s="28"/>
      <c r="TQC2922" s="28"/>
      <c r="TQD2922" s="28"/>
      <c r="TQE2922" s="28"/>
      <c r="TQF2922" s="28"/>
      <c r="TQG2922" s="28"/>
      <c r="TQH2922" s="28"/>
      <c r="TQI2922" s="28"/>
      <c r="TQJ2922" s="28"/>
      <c r="TQK2922" s="28"/>
      <c r="TQL2922" s="28"/>
      <c r="TQM2922" s="28"/>
      <c r="TQN2922" s="28"/>
      <c r="TQO2922" s="28"/>
      <c r="TQP2922" s="28"/>
      <c r="TQQ2922" s="28"/>
      <c r="TQR2922" s="28"/>
      <c r="TQS2922" s="28"/>
      <c r="TQT2922" s="28"/>
      <c r="TQU2922" s="28"/>
      <c r="TQV2922" s="28"/>
      <c r="TQW2922" s="28"/>
      <c r="TQX2922" s="28"/>
      <c r="TQY2922" s="28"/>
      <c r="TQZ2922" s="28"/>
      <c r="TRA2922" s="28"/>
      <c r="TRB2922" s="28"/>
      <c r="TRC2922" s="28"/>
      <c r="TRD2922" s="28"/>
      <c r="TRE2922" s="28"/>
      <c r="TRF2922" s="28"/>
      <c r="TRG2922" s="28"/>
      <c r="TRH2922" s="28"/>
      <c r="TRI2922" s="28"/>
      <c r="TRJ2922" s="28"/>
      <c r="TRK2922" s="28"/>
      <c r="TRL2922" s="28"/>
      <c r="TRM2922" s="28"/>
      <c r="TRN2922" s="28"/>
      <c r="TRO2922" s="28"/>
      <c r="TRP2922" s="28"/>
      <c r="TRQ2922" s="28"/>
      <c r="TRR2922" s="28"/>
      <c r="TRS2922" s="28"/>
      <c r="TRT2922" s="28"/>
      <c r="TRU2922" s="28"/>
      <c r="TRV2922" s="28"/>
      <c r="TRW2922" s="28"/>
      <c r="TRX2922" s="28"/>
      <c r="TRY2922" s="28"/>
      <c r="TRZ2922" s="28"/>
      <c r="TSA2922" s="28"/>
      <c r="TSB2922" s="28"/>
      <c r="TSC2922" s="28"/>
      <c r="TSD2922" s="28"/>
      <c r="TSE2922" s="28"/>
      <c r="TSF2922" s="28"/>
      <c r="TSG2922" s="28"/>
      <c r="TSH2922" s="28"/>
      <c r="TSI2922" s="28"/>
      <c r="TSJ2922" s="28"/>
      <c r="TSK2922" s="28"/>
      <c r="TSL2922" s="28"/>
      <c r="TSM2922" s="28"/>
      <c r="TSN2922" s="28"/>
      <c r="TSO2922" s="28"/>
      <c r="TSP2922" s="28"/>
      <c r="TSQ2922" s="28"/>
      <c r="TSR2922" s="28"/>
      <c r="TSS2922" s="28"/>
      <c r="TST2922" s="28"/>
      <c r="TSU2922" s="28"/>
      <c r="TSV2922" s="28"/>
      <c r="TSW2922" s="28"/>
      <c r="TSX2922" s="28"/>
      <c r="TSY2922" s="28"/>
      <c r="TSZ2922" s="28"/>
      <c r="TTA2922" s="28"/>
      <c r="TTB2922" s="28"/>
      <c r="TTC2922" s="28"/>
      <c r="TTD2922" s="28"/>
      <c r="TTE2922" s="28"/>
      <c r="TTF2922" s="28"/>
      <c r="TTG2922" s="28"/>
      <c r="TTH2922" s="28"/>
      <c r="TTI2922" s="28"/>
      <c r="TTJ2922" s="28"/>
      <c r="TTK2922" s="28"/>
      <c r="TTL2922" s="28"/>
      <c r="TTM2922" s="28"/>
      <c r="TTN2922" s="28"/>
      <c r="TTO2922" s="28"/>
      <c r="TTP2922" s="28"/>
      <c r="TTQ2922" s="28"/>
      <c r="TTR2922" s="28"/>
      <c r="TTS2922" s="28"/>
      <c r="TTT2922" s="28"/>
      <c r="TTU2922" s="28"/>
      <c r="TTV2922" s="28"/>
      <c r="TTW2922" s="28"/>
      <c r="TTX2922" s="28"/>
      <c r="TTY2922" s="28"/>
      <c r="TTZ2922" s="28"/>
      <c r="TUA2922" s="28"/>
      <c r="TUB2922" s="28"/>
      <c r="TUC2922" s="28"/>
      <c r="TUD2922" s="28"/>
      <c r="TUE2922" s="28"/>
      <c r="TUF2922" s="28"/>
      <c r="TUG2922" s="28"/>
      <c r="TUH2922" s="28"/>
      <c r="TUI2922" s="28"/>
      <c r="TUJ2922" s="28"/>
      <c r="TUK2922" s="28"/>
      <c r="TUL2922" s="28"/>
      <c r="TUM2922" s="28"/>
      <c r="TUN2922" s="28"/>
      <c r="TUO2922" s="28"/>
      <c r="TUP2922" s="28"/>
      <c r="TUQ2922" s="28"/>
      <c r="TUR2922" s="28"/>
      <c r="TUS2922" s="28"/>
      <c r="TUT2922" s="28"/>
      <c r="TUU2922" s="28"/>
      <c r="TUV2922" s="28"/>
      <c r="TUW2922" s="28"/>
      <c r="TUX2922" s="28"/>
      <c r="TUY2922" s="28"/>
      <c r="TUZ2922" s="28"/>
      <c r="TVA2922" s="28"/>
      <c r="TVB2922" s="28"/>
      <c r="TVC2922" s="28"/>
      <c r="TVD2922" s="28"/>
      <c r="TVE2922" s="28"/>
      <c r="TVF2922" s="28"/>
      <c r="TVG2922" s="28"/>
      <c r="TVH2922" s="28"/>
      <c r="TVI2922" s="28"/>
      <c r="TVJ2922" s="28"/>
      <c r="TVK2922" s="28"/>
      <c r="TVL2922" s="28"/>
      <c r="TVM2922" s="28"/>
      <c r="TVN2922" s="28"/>
      <c r="TVO2922" s="28"/>
      <c r="TVP2922" s="28"/>
      <c r="TVQ2922" s="28"/>
      <c r="TVR2922" s="28"/>
      <c r="TVS2922" s="28"/>
      <c r="TVT2922" s="28"/>
      <c r="TVU2922" s="28"/>
      <c r="TVV2922" s="28"/>
      <c r="TVW2922" s="28"/>
      <c r="TVX2922" s="28"/>
      <c r="TVY2922" s="28"/>
      <c r="TVZ2922" s="28"/>
      <c r="TWA2922" s="28"/>
      <c r="TWB2922" s="28"/>
      <c r="TWC2922" s="28"/>
      <c r="TWD2922" s="28"/>
      <c r="TWE2922" s="28"/>
      <c r="TWF2922" s="28"/>
      <c r="TWG2922" s="28"/>
      <c r="TWH2922" s="28"/>
      <c r="TWI2922" s="28"/>
      <c r="TWJ2922" s="28"/>
      <c r="TWK2922" s="28"/>
      <c r="TWL2922" s="28"/>
      <c r="TWM2922" s="28"/>
      <c r="TWN2922" s="28"/>
      <c r="TWO2922" s="28"/>
      <c r="TWP2922" s="28"/>
      <c r="TWQ2922" s="28"/>
      <c r="TWR2922" s="28"/>
      <c r="TWS2922" s="28"/>
      <c r="TWT2922" s="28"/>
      <c r="TWU2922" s="28"/>
      <c r="TWV2922" s="28"/>
      <c r="TWW2922" s="28"/>
      <c r="TWX2922" s="28"/>
      <c r="TWY2922" s="28"/>
      <c r="TWZ2922" s="28"/>
      <c r="TXA2922" s="28"/>
      <c r="TXB2922" s="28"/>
      <c r="TXC2922" s="28"/>
      <c r="TXD2922" s="28"/>
      <c r="TXE2922" s="28"/>
      <c r="TXF2922" s="28"/>
      <c r="TXG2922" s="28"/>
      <c r="TXH2922" s="28"/>
      <c r="TXI2922" s="28"/>
      <c r="TXJ2922" s="28"/>
      <c r="TXK2922" s="28"/>
      <c r="TXL2922" s="28"/>
      <c r="TXM2922" s="28"/>
      <c r="TXN2922" s="28"/>
      <c r="TXO2922" s="28"/>
      <c r="TXP2922" s="28"/>
      <c r="TXQ2922" s="28"/>
      <c r="TXR2922" s="28"/>
      <c r="TXS2922" s="28"/>
      <c r="TXT2922" s="28"/>
      <c r="TXU2922" s="28"/>
      <c r="TXV2922" s="28"/>
      <c r="TXW2922" s="28"/>
      <c r="TXX2922" s="28"/>
      <c r="TXY2922" s="28"/>
      <c r="TXZ2922" s="28"/>
      <c r="TYA2922" s="28"/>
      <c r="TYB2922" s="28"/>
      <c r="TYC2922" s="28"/>
      <c r="TYD2922" s="28"/>
      <c r="TYE2922" s="28"/>
      <c r="TYF2922" s="28"/>
      <c r="TYG2922" s="28"/>
      <c r="TYH2922" s="28"/>
      <c r="TYI2922" s="28"/>
      <c r="TYJ2922" s="28"/>
      <c r="TYK2922" s="28"/>
      <c r="TYL2922" s="28"/>
      <c r="TYM2922" s="28"/>
      <c r="TYN2922" s="28"/>
      <c r="TYO2922" s="28"/>
      <c r="TYP2922" s="28"/>
      <c r="TYQ2922" s="28"/>
      <c r="TYR2922" s="28"/>
      <c r="TYS2922" s="28"/>
      <c r="TYT2922" s="28"/>
      <c r="TYU2922" s="28"/>
      <c r="TYV2922" s="28"/>
      <c r="TYW2922" s="28"/>
      <c r="TYX2922" s="28"/>
      <c r="TYY2922" s="28"/>
      <c r="TYZ2922" s="28"/>
      <c r="TZA2922" s="28"/>
      <c r="TZB2922" s="28"/>
      <c r="TZC2922" s="28"/>
      <c r="TZD2922" s="28"/>
      <c r="TZE2922" s="28"/>
      <c r="TZF2922" s="28"/>
      <c r="TZG2922" s="28"/>
      <c r="TZH2922" s="28"/>
      <c r="TZI2922" s="28"/>
      <c r="TZJ2922" s="28"/>
      <c r="TZK2922" s="28"/>
      <c r="TZL2922" s="28"/>
      <c r="TZM2922" s="28"/>
      <c r="TZN2922" s="28"/>
      <c r="TZO2922" s="28"/>
      <c r="TZP2922" s="28"/>
      <c r="TZQ2922" s="28"/>
      <c r="TZR2922" s="28"/>
      <c r="TZS2922" s="28"/>
      <c r="TZT2922" s="28"/>
      <c r="TZU2922" s="28"/>
      <c r="TZV2922" s="28"/>
      <c r="TZW2922" s="28"/>
      <c r="TZX2922" s="28"/>
      <c r="TZY2922" s="28"/>
      <c r="TZZ2922" s="28"/>
      <c r="UAA2922" s="28"/>
      <c r="UAB2922" s="28"/>
      <c r="UAC2922" s="28"/>
      <c r="UAD2922" s="28"/>
      <c r="UAE2922" s="28"/>
      <c r="UAF2922" s="28"/>
      <c r="UAG2922" s="28"/>
      <c r="UAH2922" s="28"/>
      <c r="UAI2922" s="28"/>
      <c r="UAJ2922" s="28"/>
      <c r="UAK2922" s="28"/>
      <c r="UAL2922" s="28"/>
      <c r="UAM2922" s="28"/>
      <c r="UAN2922" s="28"/>
      <c r="UAO2922" s="28"/>
      <c r="UAP2922" s="28"/>
      <c r="UAQ2922" s="28"/>
      <c r="UAR2922" s="28"/>
      <c r="UAS2922" s="28"/>
      <c r="UAT2922" s="28"/>
      <c r="UAU2922" s="28"/>
      <c r="UAV2922" s="28"/>
      <c r="UAW2922" s="28"/>
      <c r="UAX2922" s="28"/>
      <c r="UAY2922" s="28"/>
      <c r="UAZ2922" s="28"/>
      <c r="UBA2922" s="28"/>
      <c r="UBB2922" s="28"/>
      <c r="UBC2922" s="28"/>
      <c r="UBD2922" s="28"/>
      <c r="UBE2922" s="28"/>
      <c r="UBF2922" s="28"/>
      <c r="UBG2922" s="28"/>
      <c r="UBH2922" s="28"/>
      <c r="UBI2922" s="28"/>
      <c r="UBJ2922" s="28"/>
      <c r="UBK2922" s="28"/>
      <c r="UBL2922" s="28"/>
      <c r="UBM2922" s="28"/>
      <c r="UBN2922" s="28"/>
      <c r="UBO2922" s="28"/>
      <c r="UBP2922" s="28"/>
      <c r="UBQ2922" s="28"/>
      <c r="UBR2922" s="28"/>
      <c r="UBS2922" s="28"/>
      <c r="UBT2922" s="28"/>
      <c r="UBU2922" s="28"/>
      <c r="UBV2922" s="28"/>
      <c r="UBW2922" s="28"/>
      <c r="UBX2922" s="28"/>
      <c r="UBY2922" s="28"/>
      <c r="UBZ2922" s="28"/>
      <c r="UCA2922" s="28"/>
      <c r="UCB2922" s="28"/>
      <c r="UCC2922" s="28"/>
      <c r="UCD2922" s="28"/>
      <c r="UCE2922" s="28"/>
      <c r="UCF2922" s="28"/>
      <c r="UCG2922" s="28"/>
      <c r="UCH2922" s="28"/>
      <c r="UCI2922" s="28"/>
      <c r="UCJ2922" s="28"/>
      <c r="UCK2922" s="28"/>
      <c r="UCL2922" s="28"/>
      <c r="UCM2922" s="28"/>
      <c r="UCN2922" s="28"/>
      <c r="UCO2922" s="28"/>
      <c r="UCP2922" s="28"/>
      <c r="UCQ2922" s="28"/>
      <c r="UCR2922" s="28"/>
      <c r="UCS2922" s="28"/>
      <c r="UCT2922" s="28"/>
      <c r="UCU2922" s="28"/>
      <c r="UCV2922" s="28"/>
      <c r="UCW2922" s="28"/>
      <c r="UCX2922" s="28"/>
      <c r="UCY2922" s="28"/>
      <c r="UCZ2922" s="28"/>
      <c r="UDA2922" s="28"/>
      <c r="UDB2922" s="28"/>
      <c r="UDC2922" s="28"/>
      <c r="UDD2922" s="28"/>
      <c r="UDE2922" s="28"/>
      <c r="UDF2922" s="28"/>
      <c r="UDG2922" s="28"/>
      <c r="UDH2922" s="28"/>
      <c r="UDI2922" s="28"/>
      <c r="UDJ2922" s="28"/>
      <c r="UDK2922" s="28"/>
      <c r="UDL2922" s="28"/>
      <c r="UDM2922" s="28"/>
      <c r="UDN2922" s="28"/>
      <c r="UDO2922" s="28"/>
      <c r="UDP2922" s="28"/>
      <c r="UDQ2922" s="28"/>
      <c r="UDR2922" s="28"/>
      <c r="UDS2922" s="28"/>
      <c r="UDT2922" s="28"/>
      <c r="UDU2922" s="28"/>
      <c r="UDV2922" s="28"/>
      <c r="UDW2922" s="28"/>
      <c r="UDX2922" s="28"/>
      <c r="UDY2922" s="28"/>
      <c r="UDZ2922" s="28"/>
      <c r="UEA2922" s="28"/>
      <c r="UEB2922" s="28"/>
      <c r="UEC2922" s="28"/>
      <c r="UED2922" s="28"/>
      <c r="UEE2922" s="28"/>
      <c r="UEF2922" s="28"/>
      <c r="UEG2922" s="28"/>
      <c r="UEH2922" s="28"/>
      <c r="UEI2922" s="28"/>
      <c r="UEJ2922" s="28"/>
      <c r="UEK2922" s="28"/>
      <c r="UEL2922" s="28"/>
      <c r="UEM2922" s="28"/>
      <c r="UEN2922" s="28"/>
      <c r="UEO2922" s="28"/>
      <c r="UEP2922" s="28"/>
      <c r="UEQ2922" s="28"/>
      <c r="UER2922" s="28"/>
      <c r="UES2922" s="28"/>
      <c r="UET2922" s="28"/>
      <c r="UEU2922" s="28"/>
      <c r="UEV2922" s="28"/>
      <c r="UEW2922" s="28"/>
      <c r="UEX2922" s="28"/>
      <c r="UEY2922" s="28"/>
      <c r="UEZ2922" s="28"/>
      <c r="UFA2922" s="28"/>
      <c r="UFB2922" s="28"/>
      <c r="UFC2922" s="28"/>
      <c r="UFD2922" s="28"/>
      <c r="UFE2922" s="28"/>
      <c r="UFF2922" s="28"/>
      <c r="UFG2922" s="28"/>
      <c r="UFH2922" s="28"/>
      <c r="UFI2922" s="28"/>
      <c r="UFJ2922" s="28"/>
      <c r="UFK2922" s="28"/>
      <c r="UFL2922" s="28"/>
      <c r="UFM2922" s="28"/>
      <c r="UFN2922" s="28"/>
      <c r="UFO2922" s="28"/>
      <c r="UFP2922" s="28"/>
      <c r="UFQ2922" s="28"/>
      <c r="UFR2922" s="28"/>
      <c r="UFS2922" s="28"/>
      <c r="UFT2922" s="28"/>
      <c r="UFU2922" s="28"/>
      <c r="UFV2922" s="28"/>
      <c r="UFW2922" s="28"/>
      <c r="UFX2922" s="28"/>
      <c r="UFY2922" s="28"/>
      <c r="UFZ2922" s="28"/>
      <c r="UGA2922" s="28"/>
      <c r="UGB2922" s="28"/>
      <c r="UGC2922" s="28"/>
      <c r="UGD2922" s="28"/>
      <c r="UGE2922" s="28"/>
      <c r="UGF2922" s="28"/>
      <c r="UGG2922" s="28"/>
      <c r="UGH2922" s="28"/>
      <c r="UGI2922" s="28"/>
      <c r="UGJ2922" s="28"/>
      <c r="UGK2922" s="28"/>
      <c r="UGL2922" s="28"/>
      <c r="UGM2922" s="28"/>
      <c r="UGN2922" s="28"/>
      <c r="UGO2922" s="28"/>
      <c r="UGP2922" s="28"/>
      <c r="UGQ2922" s="28"/>
      <c r="UGR2922" s="28"/>
      <c r="UGS2922" s="28"/>
      <c r="UGT2922" s="28"/>
      <c r="UGU2922" s="28"/>
      <c r="UGV2922" s="28"/>
      <c r="UGW2922" s="28"/>
      <c r="UGX2922" s="28"/>
      <c r="UGY2922" s="28"/>
      <c r="UGZ2922" s="28"/>
      <c r="UHA2922" s="28"/>
      <c r="UHB2922" s="28"/>
      <c r="UHC2922" s="28"/>
      <c r="UHD2922" s="28"/>
      <c r="UHE2922" s="28"/>
      <c r="UHF2922" s="28"/>
      <c r="UHG2922" s="28"/>
      <c r="UHH2922" s="28"/>
      <c r="UHI2922" s="28"/>
      <c r="UHJ2922" s="28"/>
      <c r="UHK2922" s="28"/>
      <c r="UHL2922" s="28"/>
      <c r="UHM2922" s="28"/>
      <c r="UHN2922" s="28"/>
      <c r="UHO2922" s="28"/>
      <c r="UHP2922" s="28"/>
      <c r="UHQ2922" s="28"/>
      <c r="UHR2922" s="28"/>
      <c r="UHS2922" s="28"/>
      <c r="UHT2922" s="28"/>
      <c r="UHU2922" s="28"/>
      <c r="UHV2922" s="28"/>
      <c r="UHW2922" s="28"/>
      <c r="UHX2922" s="28"/>
      <c r="UHY2922" s="28"/>
      <c r="UHZ2922" s="28"/>
      <c r="UIA2922" s="28"/>
      <c r="UIB2922" s="28"/>
      <c r="UIC2922" s="28"/>
      <c r="UID2922" s="28"/>
      <c r="UIE2922" s="28"/>
      <c r="UIF2922" s="28"/>
      <c r="UIG2922" s="28"/>
      <c r="UIH2922" s="28"/>
      <c r="UII2922" s="28"/>
      <c r="UIJ2922" s="28"/>
      <c r="UIK2922" s="28"/>
      <c r="UIL2922" s="28"/>
      <c r="UIM2922" s="28"/>
      <c r="UIN2922" s="28"/>
      <c r="UIO2922" s="28"/>
      <c r="UIP2922" s="28"/>
      <c r="UIQ2922" s="28"/>
      <c r="UIR2922" s="28"/>
      <c r="UIS2922" s="28"/>
      <c r="UIT2922" s="28"/>
      <c r="UIU2922" s="28"/>
      <c r="UIV2922" s="28"/>
      <c r="UIW2922" s="28"/>
      <c r="UIX2922" s="28"/>
      <c r="UIY2922" s="28"/>
      <c r="UIZ2922" s="28"/>
      <c r="UJA2922" s="28"/>
      <c r="UJB2922" s="28"/>
      <c r="UJC2922" s="28"/>
      <c r="UJD2922" s="28"/>
      <c r="UJE2922" s="28"/>
      <c r="UJF2922" s="28"/>
      <c r="UJG2922" s="28"/>
      <c r="UJH2922" s="28"/>
      <c r="UJI2922" s="28"/>
      <c r="UJJ2922" s="28"/>
      <c r="UJK2922" s="28"/>
      <c r="UJL2922" s="28"/>
      <c r="UJM2922" s="28"/>
      <c r="UJN2922" s="28"/>
      <c r="UJO2922" s="28"/>
      <c r="UJP2922" s="28"/>
      <c r="UJQ2922" s="28"/>
      <c r="UJR2922" s="28"/>
      <c r="UJS2922" s="28"/>
      <c r="UJT2922" s="28"/>
      <c r="UJU2922" s="28"/>
      <c r="UJV2922" s="28"/>
      <c r="UJW2922" s="28"/>
      <c r="UJX2922" s="28"/>
      <c r="UJY2922" s="28"/>
      <c r="UJZ2922" s="28"/>
      <c r="UKA2922" s="28"/>
      <c r="UKB2922" s="28"/>
      <c r="UKC2922" s="28"/>
      <c r="UKD2922" s="28"/>
      <c r="UKE2922" s="28"/>
      <c r="UKF2922" s="28"/>
      <c r="UKG2922" s="28"/>
      <c r="UKH2922" s="28"/>
      <c r="UKI2922" s="28"/>
      <c r="UKJ2922" s="28"/>
      <c r="UKK2922" s="28"/>
      <c r="UKL2922" s="28"/>
      <c r="UKM2922" s="28"/>
      <c r="UKN2922" s="28"/>
      <c r="UKO2922" s="28"/>
      <c r="UKP2922" s="28"/>
      <c r="UKQ2922" s="28"/>
      <c r="UKR2922" s="28"/>
      <c r="UKS2922" s="28"/>
      <c r="UKT2922" s="28"/>
      <c r="UKU2922" s="28"/>
      <c r="UKV2922" s="28"/>
      <c r="UKW2922" s="28"/>
      <c r="UKX2922" s="28"/>
      <c r="UKY2922" s="28"/>
      <c r="UKZ2922" s="28"/>
      <c r="ULA2922" s="28"/>
      <c r="ULB2922" s="28"/>
      <c r="ULC2922" s="28"/>
      <c r="ULD2922" s="28"/>
      <c r="ULE2922" s="28"/>
      <c r="ULF2922" s="28"/>
      <c r="ULG2922" s="28"/>
      <c r="ULH2922" s="28"/>
      <c r="ULI2922" s="28"/>
      <c r="ULJ2922" s="28"/>
      <c r="ULK2922" s="28"/>
      <c r="ULL2922" s="28"/>
      <c r="ULM2922" s="28"/>
      <c r="ULN2922" s="28"/>
      <c r="ULO2922" s="28"/>
      <c r="ULP2922" s="28"/>
      <c r="ULQ2922" s="28"/>
      <c r="ULR2922" s="28"/>
      <c r="ULS2922" s="28"/>
      <c r="ULT2922" s="28"/>
      <c r="ULU2922" s="28"/>
      <c r="ULV2922" s="28"/>
      <c r="ULW2922" s="28"/>
      <c r="ULX2922" s="28"/>
      <c r="ULY2922" s="28"/>
      <c r="ULZ2922" s="28"/>
      <c r="UMA2922" s="28"/>
      <c r="UMB2922" s="28"/>
      <c r="UMC2922" s="28"/>
      <c r="UMD2922" s="28"/>
      <c r="UME2922" s="28"/>
      <c r="UMF2922" s="28"/>
      <c r="UMG2922" s="28"/>
      <c r="UMH2922" s="28"/>
      <c r="UMI2922" s="28"/>
      <c r="UMJ2922" s="28"/>
      <c r="UMK2922" s="28"/>
      <c r="UML2922" s="28"/>
      <c r="UMM2922" s="28"/>
      <c r="UMN2922" s="28"/>
      <c r="UMO2922" s="28"/>
      <c r="UMP2922" s="28"/>
      <c r="UMQ2922" s="28"/>
      <c r="UMR2922" s="28"/>
      <c r="UMS2922" s="28"/>
      <c r="UMT2922" s="28"/>
      <c r="UMU2922" s="28"/>
      <c r="UMV2922" s="28"/>
      <c r="UMW2922" s="28"/>
      <c r="UMX2922" s="28"/>
      <c r="UMY2922" s="28"/>
      <c r="UMZ2922" s="28"/>
      <c r="UNA2922" s="28"/>
      <c r="UNB2922" s="28"/>
      <c r="UNC2922" s="28"/>
      <c r="UND2922" s="28"/>
      <c r="UNE2922" s="28"/>
      <c r="UNF2922" s="28"/>
      <c r="UNG2922" s="28"/>
      <c r="UNH2922" s="28"/>
      <c r="UNI2922" s="28"/>
      <c r="UNJ2922" s="28"/>
      <c r="UNK2922" s="28"/>
      <c r="UNL2922" s="28"/>
      <c r="UNM2922" s="28"/>
      <c r="UNN2922" s="28"/>
      <c r="UNO2922" s="28"/>
      <c r="UNP2922" s="28"/>
      <c r="UNQ2922" s="28"/>
      <c r="UNR2922" s="28"/>
      <c r="UNS2922" s="28"/>
      <c r="UNT2922" s="28"/>
      <c r="UNU2922" s="28"/>
      <c r="UNV2922" s="28"/>
      <c r="UNW2922" s="28"/>
      <c r="UNX2922" s="28"/>
      <c r="UNY2922" s="28"/>
      <c r="UNZ2922" s="28"/>
      <c r="UOA2922" s="28"/>
      <c r="UOB2922" s="28"/>
      <c r="UOC2922" s="28"/>
      <c r="UOD2922" s="28"/>
      <c r="UOE2922" s="28"/>
      <c r="UOF2922" s="28"/>
      <c r="UOG2922" s="28"/>
      <c r="UOH2922" s="28"/>
      <c r="UOI2922" s="28"/>
      <c r="UOJ2922" s="28"/>
      <c r="UOK2922" s="28"/>
      <c r="UOL2922" s="28"/>
      <c r="UOM2922" s="28"/>
      <c r="UON2922" s="28"/>
      <c r="UOO2922" s="28"/>
      <c r="UOP2922" s="28"/>
      <c r="UOQ2922" s="28"/>
      <c r="UOR2922" s="28"/>
      <c r="UOS2922" s="28"/>
      <c r="UOT2922" s="28"/>
      <c r="UOU2922" s="28"/>
      <c r="UOV2922" s="28"/>
      <c r="UOW2922" s="28"/>
      <c r="UOX2922" s="28"/>
      <c r="UOY2922" s="28"/>
      <c r="UOZ2922" s="28"/>
      <c r="UPA2922" s="28"/>
      <c r="UPB2922" s="28"/>
      <c r="UPC2922" s="28"/>
      <c r="UPD2922" s="28"/>
      <c r="UPE2922" s="28"/>
      <c r="UPF2922" s="28"/>
      <c r="UPG2922" s="28"/>
      <c r="UPH2922" s="28"/>
      <c r="UPI2922" s="28"/>
      <c r="UPJ2922" s="28"/>
      <c r="UPK2922" s="28"/>
      <c r="UPL2922" s="28"/>
      <c r="UPM2922" s="28"/>
      <c r="UPN2922" s="28"/>
      <c r="UPO2922" s="28"/>
      <c r="UPP2922" s="28"/>
      <c r="UPQ2922" s="28"/>
      <c r="UPR2922" s="28"/>
      <c r="UPS2922" s="28"/>
      <c r="UPT2922" s="28"/>
      <c r="UPU2922" s="28"/>
      <c r="UPV2922" s="28"/>
      <c r="UPW2922" s="28"/>
      <c r="UPX2922" s="28"/>
      <c r="UPY2922" s="28"/>
      <c r="UPZ2922" s="28"/>
      <c r="UQA2922" s="28"/>
      <c r="UQB2922" s="28"/>
      <c r="UQC2922" s="28"/>
      <c r="UQD2922" s="28"/>
      <c r="UQE2922" s="28"/>
      <c r="UQF2922" s="28"/>
      <c r="UQG2922" s="28"/>
      <c r="UQH2922" s="28"/>
      <c r="UQI2922" s="28"/>
      <c r="UQJ2922" s="28"/>
      <c r="UQK2922" s="28"/>
      <c r="UQL2922" s="28"/>
      <c r="UQM2922" s="28"/>
      <c r="UQN2922" s="28"/>
      <c r="UQO2922" s="28"/>
      <c r="UQP2922" s="28"/>
      <c r="UQQ2922" s="28"/>
      <c r="UQR2922" s="28"/>
      <c r="UQS2922" s="28"/>
      <c r="UQT2922" s="28"/>
      <c r="UQU2922" s="28"/>
      <c r="UQV2922" s="28"/>
      <c r="UQW2922" s="28"/>
      <c r="UQX2922" s="28"/>
      <c r="UQY2922" s="28"/>
      <c r="UQZ2922" s="28"/>
      <c r="URA2922" s="28"/>
      <c r="URB2922" s="28"/>
      <c r="URC2922" s="28"/>
      <c r="URD2922" s="28"/>
      <c r="URE2922" s="28"/>
      <c r="URF2922" s="28"/>
      <c r="URG2922" s="28"/>
      <c r="URH2922" s="28"/>
      <c r="URI2922" s="28"/>
      <c r="URJ2922" s="28"/>
      <c r="URK2922" s="28"/>
      <c r="URL2922" s="28"/>
      <c r="URM2922" s="28"/>
      <c r="URN2922" s="28"/>
      <c r="URO2922" s="28"/>
      <c r="URP2922" s="28"/>
      <c r="URQ2922" s="28"/>
      <c r="URR2922" s="28"/>
      <c r="URS2922" s="28"/>
      <c r="URT2922" s="28"/>
      <c r="URU2922" s="28"/>
      <c r="URV2922" s="28"/>
      <c r="URW2922" s="28"/>
      <c r="URX2922" s="28"/>
      <c r="URY2922" s="28"/>
      <c r="URZ2922" s="28"/>
      <c r="USA2922" s="28"/>
      <c r="USB2922" s="28"/>
      <c r="USC2922" s="28"/>
      <c r="USD2922" s="28"/>
      <c r="USE2922" s="28"/>
      <c r="USF2922" s="28"/>
      <c r="USG2922" s="28"/>
      <c r="USH2922" s="28"/>
      <c r="USI2922" s="28"/>
      <c r="USJ2922" s="28"/>
      <c r="USK2922" s="28"/>
      <c r="USL2922" s="28"/>
      <c r="USM2922" s="28"/>
      <c r="USN2922" s="28"/>
      <c r="USO2922" s="28"/>
      <c r="USP2922" s="28"/>
      <c r="USQ2922" s="28"/>
      <c r="USR2922" s="28"/>
      <c r="USS2922" s="28"/>
      <c r="UST2922" s="28"/>
      <c r="USU2922" s="28"/>
      <c r="USV2922" s="28"/>
      <c r="USW2922" s="28"/>
      <c r="USX2922" s="28"/>
      <c r="USY2922" s="28"/>
      <c r="USZ2922" s="28"/>
      <c r="UTA2922" s="28"/>
      <c r="UTB2922" s="28"/>
      <c r="UTC2922" s="28"/>
      <c r="UTD2922" s="28"/>
      <c r="UTE2922" s="28"/>
      <c r="UTF2922" s="28"/>
      <c r="UTG2922" s="28"/>
      <c r="UTH2922" s="28"/>
      <c r="UTI2922" s="28"/>
      <c r="UTJ2922" s="28"/>
      <c r="UTK2922" s="28"/>
      <c r="UTL2922" s="28"/>
      <c r="UTM2922" s="28"/>
      <c r="UTN2922" s="28"/>
      <c r="UTO2922" s="28"/>
      <c r="UTP2922" s="28"/>
      <c r="UTQ2922" s="28"/>
      <c r="UTR2922" s="28"/>
      <c r="UTS2922" s="28"/>
      <c r="UTT2922" s="28"/>
      <c r="UTU2922" s="28"/>
      <c r="UTV2922" s="28"/>
      <c r="UTW2922" s="28"/>
      <c r="UTX2922" s="28"/>
      <c r="UTY2922" s="28"/>
      <c r="UTZ2922" s="28"/>
      <c r="UUA2922" s="28"/>
      <c r="UUB2922" s="28"/>
      <c r="UUC2922" s="28"/>
      <c r="UUD2922" s="28"/>
      <c r="UUE2922" s="28"/>
      <c r="UUF2922" s="28"/>
      <c r="UUG2922" s="28"/>
      <c r="UUH2922" s="28"/>
      <c r="UUI2922" s="28"/>
      <c r="UUJ2922" s="28"/>
      <c r="UUK2922" s="28"/>
      <c r="UUL2922" s="28"/>
      <c r="UUM2922" s="28"/>
      <c r="UUN2922" s="28"/>
      <c r="UUO2922" s="28"/>
      <c r="UUP2922" s="28"/>
      <c r="UUQ2922" s="28"/>
      <c r="UUR2922" s="28"/>
      <c r="UUS2922" s="28"/>
      <c r="UUT2922" s="28"/>
      <c r="UUU2922" s="28"/>
      <c r="UUV2922" s="28"/>
      <c r="UUW2922" s="28"/>
      <c r="UUX2922" s="28"/>
      <c r="UUY2922" s="28"/>
      <c r="UUZ2922" s="28"/>
      <c r="UVA2922" s="28"/>
      <c r="UVB2922" s="28"/>
      <c r="UVC2922" s="28"/>
      <c r="UVD2922" s="28"/>
      <c r="UVE2922" s="28"/>
      <c r="UVF2922" s="28"/>
      <c r="UVG2922" s="28"/>
      <c r="UVH2922" s="28"/>
      <c r="UVI2922" s="28"/>
      <c r="UVJ2922" s="28"/>
      <c r="UVK2922" s="28"/>
      <c r="UVL2922" s="28"/>
      <c r="UVM2922" s="28"/>
      <c r="UVN2922" s="28"/>
      <c r="UVO2922" s="28"/>
      <c r="UVP2922" s="28"/>
      <c r="UVQ2922" s="28"/>
      <c r="UVR2922" s="28"/>
      <c r="UVS2922" s="28"/>
      <c r="UVT2922" s="28"/>
      <c r="UVU2922" s="28"/>
      <c r="UVV2922" s="28"/>
      <c r="UVW2922" s="28"/>
      <c r="UVX2922" s="28"/>
      <c r="UVY2922" s="28"/>
      <c r="UVZ2922" s="28"/>
      <c r="UWA2922" s="28"/>
      <c r="UWB2922" s="28"/>
      <c r="UWC2922" s="28"/>
      <c r="UWD2922" s="28"/>
      <c r="UWE2922" s="28"/>
      <c r="UWF2922" s="28"/>
      <c r="UWG2922" s="28"/>
      <c r="UWH2922" s="28"/>
      <c r="UWI2922" s="28"/>
      <c r="UWJ2922" s="28"/>
      <c r="UWK2922" s="28"/>
      <c r="UWL2922" s="28"/>
      <c r="UWM2922" s="28"/>
      <c r="UWN2922" s="28"/>
      <c r="UWO2922" s="28"/>
      <c r="UWP2922" s="28"/>
      <c r="UWQ2922" s="28"/>
      <c r="UWR2922" s="28"/>
      <c r="UWS2922" s="28"/>
      <c r="UWT2922" s="28"/>
      <c r="UWU2922" s="28"/>
      <c r="UWV2922" s="28"/>
      <c r="UWW2922" s="28"/>
      <c r="UWX2922" s="28"/>
      <c r="UWY2922" s="28"/>
      <c r="UWZ2922" s="28"/>
      <c r="UXA2922" s="28"/>
      <c r="UXB2922" s="28"/>
      <c r="UXC2922" s="28"/>
      <c r="UXD2922" s="28"/>
      <c r="UXE2922" s="28"/>
      <c r="UXF2922" s="28"/>
      <c r="UXG2922" s="28"/>
      <c r="UXH2922" s="28"/>
      <c r="UXI2922" s="28"/>
      <c r="UXJ2922" s="28"/>
      <c r="UXK2922" s="28"/>
      <c r="UXL2922" s="28"/>
      <c r="UXM2922" s="28"/>
      <c r="UXN2922" s="28"/>
      <c r="UXO2922" s="28"/>
      <c r="UXP2922" s="28"/>
      <c r="UXQ2922" s="28"/>
      <c r="UXR2922" s="28"/>
      <c r="UXS2922" s="28"/>
      <c r="UXT2922" s="28"/>
      <c r="UXU2922" s="28"/>
      <c r="UXV2922" s="28"/>
      <c r="UXW2922" s="28"/>
      <c r="UXX2922" s="28"/>
      <c r="UXY2922" s="28"/>
      <c r="UXZ2922" s="28"/>
      <c r="UYA2922" s="28"/>
      <c r="UYB2922" s="28"/>
      <c r="UYC2922" s="28"/>
      <c r="UYD2922" s="28"/>
      <c r="UYE2922" s="28"/>
      <c r="UYF2922" s="28"/>
      <c r="UYG2922" s="28"/>
      <c r="UYH2922" s="28"/>
      <c r="UYI2922" s="28"/>
      <c r="UYJ2922" s="28"/>
      <c r="UYK2922" s="28"/>
      <c r="UYL2922" s="28"/>
      <c r="UYM2922" s="28"/>
      <c r="UYN2922" s="28"/>
      <c r="UYO2922" s="28"/>
      <c r="UYP2922" s="28"/>
      <c r="UYQ2922" s="28"/>
      <c r="UYR2922" s="28"/>
      <c r="UYS2922" s="28"/>
      <c r="UYT2922" s="28"/>
      <c r="UYU2922" s="28"/>
      <c r="UYV2922" s="28"/>
      <c r="UYW2922" s="28"/>
      <c r="UYX2922" s="28"/>
      <c r="UYY2922" s="28"/>
      <c r="UYZ2922" s="28"/>
      <c r="UZA2922" s="28"/>
      <c r="UZB2922" s="28"/>
      <c r="UZC2922" s="28"/>
      <c r="UZD2922" s="28"/>
      <c r="UZE2922" s="28"/>
      <c r="UZF2922" s="28"/>
      <c r="UZG2922" s="28"/>
      <c r="UZH2922" s="28"/>
      <c r="UZI2922" s="28"/>
      <c r="UZJ2922" s="28"/>
      <c r="UZK2922" s="28"/>
      <c r="UZL2922" s="28"/>
      <c r="UZM2922" s="28"/>
      <c r="UZN2922" s="28"/>
      <c r="UZO2922" s="28"/>
      <c r="UZP2922" s="28"/>
      <c r="UZQ2922" s="28"/>
      <c r="UZR2922" s="28"/>
      <c r="UZS2922" s="28"/>
      <c r="UZT2922" s="28"/>
      <c r="UZU2922" s="28"/>
      <c r="UZV2922" s="28"/>
      <c r="UZW2922" s="28"/>
      <c r="UZX2922" s="28"/>
      <c r="UZY2922" s="28"/>
      <c r="UZZ2922" s="28"/>
      <c r="VAA2922" s="28"/>
      <c r="VAB2922" s="28"/>
      <c r="VAC2922" s="28"/>
      <c r="VAD2922" s="28"/>
      <c r="VAE2922" s="28"/>
      <c r="VAF2922" s="28"/>
      <c r="VAG2922" s="28"/>
      <c r="VAH2922" s="28"/>
      <c r="VAI2922" s="28"/>
      <c r="VAJ2922" s="28"/>
      <c r="VAK2922" s="28"/>
      <c r="VAL2922" s="28"/>
      <c r="VAM2922" s="28"/>
      <c r="VAN2922" s="28"/>
      <c r="VAO2922" s="28"/>
      <c r="VAP2922" s="28"/>
      <c r="VAQ2922" s="28"/>
      <c r="VAR2922" s="28"/>
      <c r="VAS2922" s="28"/>
      <c r="VAT2922" s="28"/>
      <c r="VAU2922" s="28"/>
      <c r="VAV2922" s="28"/>
      <c r="VAW2922" s="28"/>
      <c r="VAX2922" s="28"/>
      <c r="VAY2922" s="28"/>
      <c r="VAZ2922" s="28"/>
      <c r="VBA2922" s="28"/>
      <c r="VBB2922" s="28"/>
      <c r="VBC2922" s="28"/>
      <c r="VBD2922" s="28"/>
      <c r="VBE2922" s="28"/>
      <c r="VBF2922" s="28"/>
      <c r="VBG2922" s="28"/>
      <c r="VBH2922" s="28"/>
      <c r="VBI2922" s="28"/>
      <c r="VBJ2922" s="28"/>
      <c r="VBK2922" s="28"/>
      <c r="VBL2922" s="28"/>
      <c r="VBM2922" s="28"/>
      <c r="VBN2922" s="28"/>
      <c r="VBO2922" s="28"/>
      <c r="VBP2922" s="28"/>
      <c r="VBQ2922" s="28"/>
      <c r="VBR2922" s="28"/>
      <c r="VBS2922" s="28"/>
      <c r="VBT2922" s="28"/>
      <c r="VBU2922" s="28"/>
      <c r="VBV2922" s="28"/>
      <c r="VBW2922" s="28"/>
      <c r="VBX2922" s="28"/>
      <c r="VBY2922" s="28"/>
      <c r="VBZ2922" s="28"/>
      <c r="VCA2922" s="28"/>
      <c r="VCB2922" s="28"/>
      <c r="VCC2922" s="28"/>
      <c r="VCD2922" s="28"/>
      <c r="VCE2922" s="28"/>
      <c r="VCF2922" s="28"/>
      <c r="VCG2922" s="28"/>
      <c r="VCH2922" s="28"/>
      <c r="VCI2922" s="28"/>
      <c r="VCJ2922" s="28"/>
      <c r="VCK2922" s="28"/>
      <c r="VCL2922" s="28"/>
      <c r="VCM2922" s="28"/>
      <c r="VCN2922" s="28"/>
      <c r="VCO2922" s="28"/>
      <c r="VCP2922" s="28"/>
      <c r="VCQ2922" s="28"/>
      <c r="VCR2922" s="28"/>
      <c r="VCS2922" s="28"/>
      <c r="VCT2922" s="28"/>
      <c r="VCU2922" s="28"/>
      <c r="VCV2922" s="28"/>
      <c r="VCW2922" s="28"/>
      <c r="VCX2922" s="28"/>
      <c r="VCY2922" s="28"/>
      <c r="VCZ2922" s="28"/>
      <c r="VDA2922" s="28"/>
      <c r="VDB2922" s="28"/>
      <c r="VDC2922" s="28"/>
      <c r="VDD2922" s="28"/>
      <c r="VDE2922" s="28"/>
      <c r="VDF2922" s="28"/>
      <c r="VDG2922" s="28"/>
      <c r="VDH2922" s="28"/>
      <c r="VDI2922" s="28"/>
      <c r="VDJ2922" s="28"/>
      <c r="VDK2922" s="28"/>
      <c r="VDL2922" s="28"/>
      <c r="VDM2922" s="28"/>
      <c r="VDN2922" s="28"/>
      <c r="VDO2922" s="28"/>
      <c r="VDP2922" s="28"/>
      <c r="VDQ2922" s="28"/>
      <c r="VDR2922" s="28"/>
      <c r="VDS2922" s="28"/>
      <c r="VDT2922" s="28"/>
      <c r="VDU2922" s="28"/>
      <c r="VDV2922" s="28"/>
      <c r="VDW2922" s="28"/>
      <c r="VDX2922" s="28"/>
      <c r="VDY2922" s="28"/>
      <c r="VDZ2922" s="28"/>
      <c r="VEA2922" s="28"/>
      <c r="VEB2922" s="28"/>
      <c r="VEC2922" s="28"/>
      <c r="VED2922" s="28"/>
      <c r="VEE2922" s="28"/>
      <c r="VEF2922" s="28"/>
      <c r="VEG2922" s="28"/>
      <c r="VEH2922" s="28"/>
      <c r="VEI2922" s="28"/>
      <c r="VEJ2922" s="28"/>
      <c r="VEK2922" s="28"/>
      <c r="VEL2922" s="28"/>
      <c r="VEM2922" s="28"/>
      <c r="VEN2922" s="28"/>
      <c r="VEO2922" s="28"/>
      <c r="VEP2922" s="28"/>
      <c r="VEQ2922" s="28"/>
      <c r="VER2922" s="28"/>
      <c r="VES2922" s="28"/>
      <c r="VET2922" s="28"/>
      <c r="VEU2922" s="28"/>
      <c r="VEV2922" s="28"/>
      <c r="VEW2922" s="28"/>
      <c r="VEX2922" s="28"/>
      <c r="VEY2922" s="28"/>
      <c r="VEZ2922" s="28"/>
      <c r="VFA2922" s="28"/>
      <c r="VFB2922" s="28"/>
      <c r="VFC2922" s="28"/>
      <c r="VFD2922" s="28"/>
      <c r="VFE2922" s="28"/>
      <c r="VFF2922" s="28"/>
      <c r="VFG2922" s="28"/>
      <c r="VFH2922" s="28"/>
      <c r="VFI2922" s="28"/>
      <c r="VFJ2922" s="28"/>
      <c r="VFK2922" s="28"/>
      <c r="VFL2922" s="28"/>
      <c r="VFM2922" s="28"/>
      <c r="VFN2922" s="28"/>
      <c r="VFO2922" s="28"/>
      <c r="VFP2922" s="28"/>
      <c r="VFQ2922" s="28"/>
      <c r="VFR2922" s="28"/>
      <c r="VFS2922" s="28"/>
      <c r="VFT2922" s="28"/>
      <c r="VFU2922" s="28"/>
      <c r="VFV2922" s="28"/>
      <c r="VFW2922" s="28"/>
      <c r="VFX2922" s="28"/>
      <c r="VFY2922" s="28"/>
      <c r="VFZ2922" s="28"/>
      <c r="VGA2922" s="28"/>
      <c r="VGB2922" s="28"/>
      <c r="VGC2922" s="28"/>
      <c r="VGD2922" s="28"/>
      <c r="VGE2922" s="28"/>
      <c r="VGF2922" s="28"/>
      <c r="VGG2922" s="28"/>
      <c r="VGH2922" s="28"/>
      <c r="VGI2922" s="28"/>
      <c r="VGJ2922" s="28"/>
      <c r="VGK2922" s="28"/>
      <c r="VGL2922" s="28"/>
      <c r="VGM2922" s="28"/>
      <c r="VGN2922" s="28"/>
      <c r="VGO2922" s="28"/>
      <c r="VGP2922" s="28"/>
      <c r="VGQ2922" s="28"/>
      <c r="VGR2922" s="28"/>
      <c r="VGS2922" s="28"/>
      <c r="VGT2922" s="28"/>
      <c r="VGU2922" s="28"/>
      <c r="VGV2922" s="28"/>
      <c r="VGW2922" s="28"/>
      <c r="VGX2922" s="28"/>
      <c r="VGY2922" s="28"/>
      <c r="VGZ2922" s="28"/>
      <c r="VHA2922" s="28"/>
      <c r="VHB2922" s="28"/>
      <c r="VHC2922" s="28"/>
      <c r="VHD2922" s="28"/>
      <c r="VHE2922" s="28"/>
      <c r="VHF2922" s="28"/>
      <c r="VHG2922" s="28"/>
      <c r="VHH2922" s="28"/>
      <c r="VHI2922" s="28"/>
      <c r="VHJ2922" s="28"/>
      <c r="VHK2922" s="28"/>
      <c r="VHL2922" s="28"/>
      <c r="VHM2922" s="28"/>
      <c r="VHN2922" s="28"/>
      <c r="VHO2922" s="28"/>
      <c r="VHP2922" s="28"/>
      <c r="VHQ2922" s="28"/>
      <c r="VHR2922" s="28"/>
      <c r="VHS2922" s="28"/>
      <c r="VHT2922" s="28"/>
      <c r="VHU2922" s="28"/>
      <c r="VHV2922" s="28"/>
      <c r="VHW2922" s="28"/>
      <c r="VHX2922" s="28"/>
      <c r="VHY2922" s="28"/>
      <c r="VHZ2922" s="28"/>
      <c r="VIA2922" s="28"/>
      <c r="VIB2922" s="28"/>
      <c r="VIC2922" s="28"/>
      <c r="VID2922" s="28"/>
      <c r="VIE2922" s="28"/>
      <c r="VIF2922" s="28"/>
      <c r="VIG2922" s="28"/>
      <c r="VIH2922" s="28"/>
      <c r="VII2922" s="28"/>
      <c r="VIJ2922" s="28"/>
      <c r="VIK2922" s="28"/>
      <c r="VIL2922" s="28"/>
      <c r="VIM2922" s="28"/>
      <c r="VIN2922" s="28"/>
      <c r="VIO2922" s="28"/>
      <c r="VIP2922" s="28"/>
      <c r="VIQ2922" s="28"/>
      <c r="VIR2922" s="28"/>
      <c r="VIS2922" s="28"/>
      <c r="VIT2922" s="28"/>
      <c r="VIU2922" s="28"/>
      <c r="VIV2922" s="28"/>
      <c r="VIW2922" s="28"/>
      <c r="VIX2922" s="28"/>
      <c r="VIY2922" s="28"/>
      <c r="VIZ2922" s="28"/>
      <c r="VJA2922" s="28"/>
      <c r="VJB2922" s="28"/>
      <c r="VJC2922" s="28"/>
      <c r="VJD2922" s="28"/>
      <c r="VJE2922" s="28"/>
      <c r="VJF2922" s="28"/>
      <c r="VJG2922" s="28"/>
      <c r="VJH2922" s="28"/>
      <c r="VJI2922" s="28"/>
      <c r="VJJ2922" s="28"/>
      <c r="VJK2922" s="28"/>
      <c r="VJL2922" s="28"/>
      <c r="VJM2922" s="28"/>
      <c r="VJN2922" s="28"/>
      <c r="VJO2922" s="28"/>
      <c r="VJP2922" s="28"/>
      <c r="VJQ2922" s="28"/>
      <c r="VJR2922" s="28"/>
      <c r="VJS2922" s="28"/>
      <c r="VJT2922" s="28"/>
      <c r="VJU2922" s="28"/>
      <c r="VJV2922" s="28"/>
      <c r="VJW2922" s="28"/>
      <c r="VJX2922" s="28"/>
      <c r="VJY2922" s="28"/>
      <c r="VJZ2922" s="28"/>
      <c r="VKA2922" s="28"/>
      <c r="VKB2922" s="28"/>
      <c r="VKC2922" s="28"/>
      <c r="VKD2922" s="28"/>
      <c r="VKE2922" s="28"/>
      <c r="VKF2922" s="28"/>
      <c r="VKG2922" s="28"/>
      <c r="VKH2922" s="28"/>
      <c r="VKI2922" s="28"/>
      <c r="VKJ2922" s="28"/>
      <c r="VKK2922" s="28"/>
      <c r="VKL2922" s="28"/>
      <c r="VKM2922" s="28"/>
      <c r="VKN2922" s="28"/>
      <c r="VKO2922" s="28"/>
      <c r="VKP2922" s="28"/>
      <c r="VKQ2922" s="28"/>
      <c r="VKR2922" s="28"/>
      <c r="VKS2922" s="28"/>
      <c r="VKT2922" s="28"/>
      <c r="VKU2922" s="28"/>
      <c r="VKV2922" s="28"/>
      <c r="VKW2922" s="28"/>
      <c r="VKX2922" s="28"/>
      <c r="VKY2922" s="28"/>
      <c r="VKZ2922" s="28"/>
      <c r="VLA2922" s="28"/>
      <c r="VLB2922" s="28"/>
      <c r="VLC2922" s="28"/>
      <c r="VLD2922" s="28"/>
      <c r="VLE2922" s="28"/>
      <c r="VLF2922" s="28"/>
      <c r="VLG2922" s="28"/>
      <c r="VLH2922" s="28"/>
      <c r="VLI2922" s="28"/>
      <c r="VLJ2922" s="28"/>
      <c r="VLK2922" s="28"/>
      <c r="VLL2922" s="28"/>
      <c r="VLM2922" s="28"/>
      <c r="VLN2922" s="28"/>
      <c r="VLO2922" s="28"/>
      <c r="VLP2922" s="28"/>
      <c r="VLQ2922" s="28"/>
      <c r="VLR2922" s="28"/>
      <c r="VLS2922" s="28"/>
      <c r="VLT2922" s="28"/>
      <c r="VLU2922" s="28"/>
      <c r="VLV2922" s="28"/>
      <c r="VLW2922" s="28"/>
      <c r="VLX2922" s="28"/>
      <c r="VLY2922" s="28"/>
      <c r="VLZ2922" s="28"/>
      <c r="VMA2922" s="28"/>
      <c r="VMB2922" s="28"/>
      <c r="VMC2922" s="28"/>
      <c r="VMD2922" s="28"/>
      <c r="VME2922" s="28"/>
      <c r="VMF2922" s="28"/>
      <c r="VMG2922" s="28"/>
      <c r="VMH2922" s="28"/>
      <c r="VMI2922" s="28"/>
      <c r="VMJ2922" s="28"/>
      <c r="VMK2922" s="28"/>
      <c r="VML2922" s="28"/>
      <c r="VMM2922" s="28"/>
      <c r="VMN2922" s="28"/>
      <c r="VMO2922" s="28"/>
      <c r="VMP2922" s="28"/>
      <c r="VMQ2922" s="28"/>
      <c r="VMR2922" s="28"/>
      <c r="VMS2922" s="28"/>
      <c r="VMT2922" s="28"/>
      <c r="VMU2922" s="28"/>
      <c r="VMV2922" s="28"/>
      <c r="VMW2922" s="28"/>
      <c r="VMX2922" s="28"/>
      <c r="VMY2922" s="28"/>
      <c r="VMZ2922" s="28"/>
      <c r="VNA2922" s="28"/>
      <c r="VNB2922" s="28"/>
      <c r="VNC2922" s="28"/>
      <c r="VND2922" s="28"/>
      <c r="VNE2922" s="28"/>
      <c r="VNF2922" s="28"/>
      <c r="VNG2922" s="28"/>
      <c r="VNH2922" s="28"/>
      <c r="VNI2922" s="28"/>
      <c r="VNJ2922" s="28"/>
      <c r="VNK2922" s="28"/>
      <c r="VNL2922" s="28"/>
      <c r="VNM2922" s="28"/>
      <c r="VNN2922" s="28"/>
      <c r="VNO2922" s="28"/>
      <c r="VNP2922" s="28"/>
      <c r="VNQ2922" s="28"/>
      <c r="VNR2922" s="28"/>
      <c r="VNS2922" s="28"/>
      <c r="VNT2922" s="28"/>
      <c r="VNU2922" s="28"/>
      <c r="VNV2922" s="28"/>
      <c r="VNW2922" s="28"/>
      <c r="VNX2922" s="28"/>
      <c r="VNY2922" s="28"/>
      <c r="VNZ2922" s="28"/>
      <c r="VOA2922" s="28"/>
      <c r="VOB2922" s="28"/>
      <c r="VOC2922" s="28"/>
      <c r="VOD2922" s="28"/>
      <c r="VOE2922" s="28"/>
      <c r="VOF2922" s="28"/>
      <c r="VOG2922" s="28"/>
      <c r="VOH2922" s="28"/>
      <c r="VOI2922" s="28"/>
      <c r="VOJ2922" s="28"/>
      <c r="VOK2922" s="28"/>
      <c r="VOL2922" s="28"/>
      <c r="VOM2922" s="28"/>
      <c r="VON2922" s="28"/>
      <c r="VOO2922" s="28"/>
      <c r="VOP2922" s="28"/>
      <c r="VOQ2922" s="28"/>
      <c r="VOR2922" s="28"/>
      <c r="VOS2922" s="28"/>
      <c r="VOT2922" s="28"/>
      <c r="VOU2922" s="28"/>
      <c r="VOV2922" s="28"/>
      <c r="VOW2922" s="28"/>
      <c r="VOX2922" s="28"/>
      <c r="VOY2922" s="28"/>
      <c r="VOZ2922" s="28"/>
      <c r="VPA2922" s="28"/>
      <c r="VPB2922" s="28"/>
      <c r="VPC2922" s="28"/>
      <c r="VPD2922" s="28"/>
      <c r="VPE2922" s="28"/>
      <c r="VPF2922" s="28"/>
      <c r="VPG2922" s="28"/>
      <c r="VPH2922" s="28"/>
      <c r="VPI2922" s="28"/>
      <c r="VPJ2922" s="28"/>
      <c r="VPK2922" s="28"/>
      <c r="VPL2922" s="28"/>
      <c r="VPM2922" s="28"/>
      <c r="VPN2922" s="28"/>
      <c r="VPO2922" s="28"/>
      <c r="VPP2922" s="28"/>
      <c r="VPQ2922" s="28"/>
      <c r="VPR2922" s="28"/>
      <c r="VPS2922" s="28"/>
      <c r="VPT2922" s="28"/>
      <c r="VPU2922" s="28"/>
      <c r="VPV2922" s="28"/>
      <c r="VPW2922" s="28"/>
      <c r="VPX2922" s="28"/>
      <c r="VPY2922" s="28"/>
      <c r="VPZ2922" s="28"/>
      <c r="VQA2922" s="28"/>
      <c r="VQB2922" s="28"/>
      <c r="VQC2922" s="28"/>
      <c r="VQD2922" s="28"/>
      <c r="VQE2922" s="28"/>
      <c r="VQF2922" s="28"/>
      <c r="VQG2922" s="28"/>
      <c r="VQH2922" s="28"/>
      <c r="VQI2922" s="28"/>
      <c r="VQJ2922" s="28"/>
      <c r="VQK2922" s="28"/>
      <c r="VQL2922" s="28"/>
      <c r="VQM2922" s="28"/>
      <c r="VQN2922" s="28"/>
      <c r="VQO2922" s="28"/>
      <c r="VQP2922" s="28"/>
      <c r="VQQ2922" s="28"/>
      <c r="VQR2922" s="28"/>
      <c r="VQS2922" s="28"/>
      <c r="VQT2922" s="28"/>
      <c r="VQU2922" s="28"/>
      <c r="VQV2922" s="28"/>
      <c r="VQW2922" s="28"/>
      <c r="VQX2922" s="28"/>
      <c r="VQY2922" s="28"/>
      <c r="VQZ2922" s="28"/>
      <c r="VRA2922" s="28"/>
      <c r="VRB2922" s="28"/>
      <c r="VRC2922" s="28"/>
      <c r="VRD2922" s="28"/>
      <c r="VRE2922" s="28"/>
      <c r="VRF2922" s="28"/>
      <c r="VRG2922" s="28"/>
      <c r="VRH2922" s="28"/>
      <c r="VRI2922" s="28"/>
      <c r="VRJ2922" s="28"/>
      <c r="VRK2922" s="28"/>
      <c r="VRL2922" s="28"/>
      <c r="VRM2922" s="28"/>
      <c r="VRN2922" s="28"/>
      <c r="VRO2922" s="28"/>
      <c r="VRP2922" s="28"/>
      <c r="VRQ2922" s="28"/>
      <c r="VRR2922" s="28"/>
      <c r="VRS2922" s="28"/>
      <c r="VRT2922" s="28"/>
      <c r="VRU2922" s="28"/>
      <c r="VRV2922" s="28"/>
      <c r="VRW2922" s="28"/>
      <c r="VRX2922" s="28"/>
      <c r="VRY2922" s="28"/>
      <c r="VRZ2922" s="28"/>
      <c r="VSA2922" s="28"/>
      <c r="VSB2922" s="28"/>
      <c r="VSC2922" s="28"/>
      <c r="VSD2922" s="28"/>
      <c r="VSE2922" s="28"/>
      <c r="VSF2922" s="28"/>
      <c r="VSG2922" s="28"/>
      <c r="VSH2922" s="28"/>
      <c r="VSI2922" s="28"/>
      <c r="VSJ2922" s="28"/>
      <c r="VSK2922" s="28"/>
      <c r="VSL2922" s="28"/>
      <c r="VSM2922" s="28"/>
      <c r="VSN2922" s="28"/>
      <c r="VSO2922" s="28"/>
      <c r="VSP2922" s="28"/>
      <c r="VSQ2922" s="28"/>
      <c r="VSR2922" s="28"/>
      <c r="VSS2922" s="28"/>
      <c r="VST2922" s="28"/>
      <c r="VSU2922" s="28"/>
      <c r="VSV2922" s="28"/>
      <c r="VSW2922" s="28"/>
      <c r="VSX2922" s="28"/>
      <c r="VSY2922" s="28"/>
      <c r="VSZ2922" s="28"/>
      <c r="VTA2922" s="28"/>
      <c r="VTB2922" s="28"/>
      <c r="VTC2922" s="28"/>
      <c r="VTD2922" s="28"/>
      <c r="VTE2922" s="28"/>
      <c r="VTF2922" s="28"/>
      <c r="VTG2922" s="28"/>
      <c r="VTH2922" s="28"/>
      <c r="VTI2922" s="28"/>
      <c r="VTJ2922" s="28"/>
      <c r="VTK2922" s="28"/>
      <c r="VTL2922" s="28"/>
      <c r="VTM2922" s="28"/>
      <c r="VTN2922" s="28"/>
      <c r="VTO2922" s="28"/>
      <c r="VTP2922" s="28"/>
      <c r="VTQ2922" s="28"/>
      <c r="VTR2922" s="28"/>
      <c r="VTS2922" s="28"/>
      <c r="VTT2922" s="28"/>
      <c r="VTU2922" s="28"/>
      <c r="VTV2922" s="28"/>
      <c r="VTW2922" s="28"/>
      <c r="VTX2922" s="28"/>
      <c r="VTY2922" s="28"/>
      <c r="VTZ2922" s="28"/>
      <c r="VUA2922" s="28"/>
      <c r="VUB2922" s="28"/>
      <c r="VUC2922" s="28"/>
      <c r="VUD2922" s="28"/>
      <c r="VUE2922" s="28"/>
      <c r="VUF2922" s="28"/>
      <c r="VUG2922" s="28"/>
      <c r="VUH2922" s="28"/>
      <c r="VUI2922" s="28"/>
      <c r="VUJ2922" s="28"/>
      <c r="VUK2922" s="28"/>
      <c r="VUL2922" s="28"/>
      <c r="VUM2922" s="28"/>
      <c r="VUN2922" s="28"/>
      <c r="VUO2922" s="28"/>
      <c r="VUP2922" s="28"/>
      <c r="VUQ2922" s="28"/>
      <c r="VUR2922" s="28"/>
      <c r="VUS2922" s="28"/>
      <c r="VUT2922" s="28"/>
      <c r="VUU2922" s="28"/>
      <c r="VUV2922" s="28"/>
      <c r="VUW2922" s="28"/>
      <c r="VUX2922" s="28"/>
      <c r="VUY2922" s="28"/>
      <c r="VUZ2922" s="28"/>
      <c r="VVA2922" s="28"/>
      <c r="VVB2922" s="28"/>
      <c r="VVC2922" s="28"/>
      <c r="VVD2922" s="28"/>
      <c r="VVE2922" s="28"/>
      <c r="VVF2922" s="28"/>
      <c r="VVG2922" s="28"/>
      <c r="VVH2922" s="28"/>
      <c r="VVI2922" s="28"/>
      <c r="VVJ2922" s="28"/>
      <c r="VVK2922" s="28"/>
      <c r="VVL2922" s="28"/>
      <c r="VVM2922" s="28"/>
      <c r="VVN2922" s="28"/>
      <c r="VVO2922" s="28"/>
      <c r="VVP2922" s="28"/>
      <c r="VVQ2922" s="28"/>
      <c r="VVR2922" s="28"/>
      <c r="VVS2922" s="28"/>
      <c r="VVT2922" s="28"/>
      <c r="VVU2922" s="28"/>
      <c r="VVV2922" s="28"/>
      <c r="VVW2922" s="28"/>
      <c r="VVX2922" s="28"/>
      <c r="VVY2922" s="28"/>
      <c r="VVZ2922" s="28"/>
      <c r="VWA2922" s="28"/>
      <c r="VWB2922" s="28"/>
      <c r="VWC2922" s="28"/>
      <c r="VWD2922" s="28"/>
      <c r="VWE2922" s="28"/>
      <c r="VWF2922" s="28"/>
      <c r="VWG2922" s="28"/>
      <c r="VWH2922" s="28"/>
      <c r="VWI2922" s="28"/>
      <c r="VWJ2922" s="28"/>
      <c r="VWK2922" s="28"/>
      <c r="VWL2922" s="28"/>
      <c r="VWM2922" s="28"/>
      <c r="VWN2922" s="28"/>
      <c r="VWO2922" s="28"/>
      <c r="VWP2922" s="28"/>
      <c r="VWQ2922" s="28"/>
      <c r="VWR2922" s="28"/>
      <c r="VWS2922" s="28"/>
      <c r="VWT2922" s="28"/>
      <c r="VWU2922" s="28"/>
      <c r="VWV2922" s="28"/>
      <c r="VWW2922" s="28"/>
      <c r="VWX2922" s="28"/>
      <c r="VWY2922" s="28"/>
      <c r="VWZ2922" s="28"/>
      <c r="VXA2922" s="28"/>
      <c r="VXB2922" s="28"/>
      <c r="VXC2922" s="28"/>
      <c r="VXD2922" s="28"/>
      <c r="VXE2922" s="28"/>
      <c r="VXF2922" s="28"/>
      <c r="VXG2922" s="28"/>
      <c r="VXH2922" s="28"/>
      <c r="VXI2922" s="28"/>
      <c r="VXJ2922" s="28"/>
      <c r="VXK2922" s="28"/>
      <c r="VXL2922" s="28"/>
      <c r="VXM2922" s="28"/>
      <c r="VXN2922" s="28"/>
      <c r="VXO2922" s="28"/>
      <c r="VXP2922" s="28"/>
      <c r="VXQ2922" s="28"/>
      <c r="VXR2922" s="28"/>
      <c r="VXS2922" s="28"/>
      <c r="VXT2922" s="28"/>
      <c r="VXU2922" s="28"/>
      <c r="VXV2922" s="28"/>
      <c r="VXW2922" s="28"/>
      <c r="VXX2922" s="28"/>
      <c r="VXY2922" s="28"/>
      <c r="VXZ2922" s="28"/>
      <c r="VYA2922" s="28"/>
      <c r="VYB2922" s="28"/>
      <c r="VYC2922" s="28"/>
      <c r="VYD2922" s="28"/>
      <c r="VYE2922" s="28"/>
      <c r="VYF2922" s="28"/>
      <c r="VYG2922" s="28"/>
      <c r="VYH2922" s="28"/>
      <c r="VYI2922" s="28"/>
      <c r="VYJ2922" s="28"/>
      <c r="VYK2922" s="28"/>
      <c r="VYL2922" s="28"/>
      <c r="VYM2922" s="28"/>
      <c r="VYN2922" s="28"/>
      <c r="VYO2922" s="28"/>
      <c r="VYP2922" s="28"/>
      <c r="VYQ2922" s="28"/>
      <c r="VYR2922" s="28"/>
      <c r="VYS2922" s="28"/>
      <c r="VYT2922" s="28"/>
      <c r="VYU2922" s="28"/>
      <c r="VYV2922" s="28"/>
      <c r="VYW2922" s="28"/>
      <c r="VYX2922" s="28"/>
      <c r="VYY2922" s="28"/>
      <c r="VYZ2922" s="28"/>
      <c r="VZA2922" s="28"/>
      <c r="VZB2922" s="28"/>
      <c r="VZC2922" s="28"/>
      <c r="VZD2922" s="28"/>
      <c r="VZE2922" s="28"/>
      <c r="VZF2922" s="28"/>
      <c r="VZG2922" s="28"/>
      <c r="VZH2922" s="28"/>
      <c r="VZI2922" s="28"/>
      <c r="VZJ2922" s="28"/>
      <c r="VZK2922" s="28"/>
      <c r="VZL2922" s="28"/>
      <c r="VZM2922" s="28"/>
      <c r="VZN2922" s="28"/>
      <c r="VZO2922" s="28"/>
      <c r="VZP2922" s="28"/>
      <c r="VZQ2922" s="28"/>
      <c r="VZR2922" s="28"/>
      <c r="VZS2922" s="28"/>
      <c r="VZT2922" s="28"/>
      <c r="VZU2922" s="28"/>
      <c r="VZV2922" s="28"/>
      <c r="VZW2922" s="28"/>
      <c r="VZX2922" s="28"/>
      <c r="VZY2922" s="28"/>
      <c r="VZZ2922" s="28"/>
      <c r="WAA2922" s="28"/>
      <c r="WAB2922" s="28"/>
      <c r="WAC2922" s="28"/>
      <c r="WAD2922" s="28"/>
      <c r="WAE2922" s="28"/>
      <c r="WAF2922" s="28"/>
      <c r="WAG2922" s="28"/>
      <c r="WAH2922" s="28"/>
      <c r="WAI2922" s="28"/>
      <c r="WAJ2922" s="28"/>
      <c r="WAK2922" s="28"/>
      <c r="WAL2922" s="28"/>
      <c r="WAM2922" s="28"/>
      <c r="WAN2922" s="28"/>
      <c r="WAO2922" s="28"/>
      <c r="WAP2922" s="28"/>
      <c r="WAQ2922" s="28"/>
      <c r="WAR2922" s="28"/>
      <c r="WAS2922" s="28"/>
      <c r="WAT2922" s="28"/>
      <c r="WAU2922" s="28"/>
      <c r="WAV2922" s="28"/>
      <c r="WAW2922" s="28"/>
      <c r="WAX2922" s="28"/>
      <c r="WAY2922" s="28"/>
      <c r="WAZ2922" s="28"/>
      <c r="WBA2922" s="28"/>
      <c r="WBB2922" s="28"/>
      <c r="WBC2922" s="28"/>
      <c r="WBD2922" s="28"/>
      <c r="WBE2922" s="28"/>
      <c r="WBF2922" s="28"/>
      <c r="WBG2922" s="28"/>
      <c r="WBH2922" s="28"/>
      <c r="WBI2922" s="28"/>
      <c r="WBJ2922" s="28"/>
      <c r="WBK2922" s="28"/>
      <c r="WBL2922" s="28"/>
      <c r="WBM2922" s="28"/>
      <c r="WBN2922" s="28"/>
      <c r="WBO2922" s="28"/>
      <c r="WBP2922" s="28"/>
      <c r="WBQ2922" s="28"/>
      <c r="WBR2922" s="28"/>
      <c r="WBS2922" s="28"/>
      <c r="WBT2922" s="28"/>
      <c r="WBU2922" s="28"/>
      <c r="WBV2922" s="28"/>
      <c r="WBW2922" s="28"/>
      <c r="WBX2922" s="28"/>
      <c r="WBY2922" s="28"/>
      <c r="WBZ2922" s="28"/>
      <c r="WCA2922" s="28"/>
      <c r="WCB2922" s="28"/>
      <c r="WCC2922" s="28"/>
      <c r="WCD2922" s="28"/>
      <c r="WCE2922" s="28"/>
      <c r="WCF2922" s="28"/>
      <c r="WCG2922" s="28"/>
      <c r="WCH2922" s="28"/>
      <c r="WCI2922" s="28"/>
      <c r="WCJ2922" s="28"/>
      <c r="WCK2922" s="28"/>
      <c r="WCL2922" s="28"/>
      <c r="WCM2922" s="28"/>
      <c r="WCN2922" s="28"/>
      <c r="WCO2922" s="28"/>
      <c r="WCP2922" s="28"/>
      <c r="WCQ2922" s="28"/>
      <c r="WCR2922" s="28"/>
      <c r="WCS2922" s="28"/>
      <c r="WCT2922" s="28"/>
      <c r="WCU2922" s="28"/>
      <c r="WCV2922" s="28"/>
      <c r="WCW2922" s="28"/>
      <c r="WCX2922" s="28"/>
      <c r="WCY2922" s="28"/>
      <c r="WCZ2922" s="28"/>
      <c r="WDA2922" s="28"/>
      <c r="WDB2922" s="28"/>
      <c r="WDC2922" s="28"/>
      <c r="WDD2922" s="28"/>
      <c r="WDE2922" s="28"/>
      <c r="WDF2922" s="28"/>
      <c r="WDG2922" s="28"/>
      <c r="WDH2922" s="28"/>
      <c r="WDI2922" s="28"/>
      <c r="WDJ2922" s="28"/>
      <c r="WDK2922" s="28"/>
      <c r="WDL2922" s="28"/>
      <c r="WDM2922" s="28"/>
      <c r="WDN2922" s="28"/>
      <c r="WDO2922" s="28"/>
      <c r="WDP2922" s="28"/>
      <c r="WDQ2922" s="28"/>
      <c r="WDR2922" s="28"/>
      <c r="WDS2922" s="28"/>
      <c r="WDT2922" s="28"/>
      <c r="WDU2922" s="28"/>
      <c r="WDV2922" s="28"/>
      <c r="WDW2922" s="28"/>
      <c r="WDX2922" s="28"/>
      <c r="WDY2922" s="28"/>
      <c r="WDZ2922" s="28"/>
      <c r="WEA2922" s="28"/>
      <c r="WEB2922" s="28"/>
      <c r="WEC2922" s="28"/>
      <c r="WED2922" s="28"/>
      <c r="WEE2922" s="28"/>
      <c r="WEF2922" s="28"/>
      <c r="WEG2922" s="28"/>
      <c r="WEH2922" s="28"/>
      <c r="WEI2922" s="28"/>
      <c r="WEJ2922" s="28"/>
      <c r="WEK2922" s="28"/>
      <c r="WEL2922" s="28"/>
      <c r="WEM2922" s="28"/>
      <c r="WEN2922" s="28"/>
      <c r="WEO2922" s="28"/>
      <c r="WEP2922" s="28"/>
      <c r="WEQ2922" s="28"/>
      <c r="WER2922" s="28"/>
      <c r="WES2922" s="28"/>
      <c r="WET2922" s="28"/>
      <c r="WEU2922" s="28"/>
      <c r="WEV2922" s="28"/>
      <c r="WEW2922" s="28"/>
      <c r="WEX2922" s="28"/>
      <c r="WEY2922" s="28"/>
      <c r="WEZ2922" s="28"/>
      <c r="WFA2922" s="28"/>
      <c r="WFB2922" s="28"/>
      <c r="WFC2922" s="28"/>
      <c r="WFD2922" s="28"/>
      <c r="WFE2922" s="28"/>
      <c r="WFF2922" s="28"/>
      <c r="WFG2922" s="28"/>
      <c r="WFH2922" s="28"/>
      <c r="WFI2922" s="28"/>
      <c r="WFJ2922" s="28"/>
      <c r="WFK2922" s="28"/>
      <c r="WFL2922" s="28"/>
      <c r="WFM2922" s="28"/>
      <c r="WFN2922" s="28"/>
      <c r="WFO2922" s="28"/>
      <c r="WFP2922" s="28"/>
      <c r="WFQ2922" s="28"/>
      <c r="WFR2922" s="28"/>
      <c r="WFS2922" s="28"/>
      <c r="WFT2922" s="28"/>
      <c r="WFU2922" s="28"/>
      <c r="WFV2922" s="28"/>
      <c r="WFW2922" s="28"/>
      <c r="WFX2922" s="28"/>
      <c r="WFY2922" s="28"/>
      <c r="WFZ2922" s="28"/>
      <c r="WGA2922" s="28"/>
      <c r="WGB2922" s="28"/>
      <c r="WGC2922" s="28"/>
      <c r="WGD2922" s="28"/>
      <c r="WGE2922" s="28"/>
      <c r="WGF2922" s="28"/>
      <c r="WGG2922" s="28"/>
      <c r="WGH2922" s="28"/>
      <c r="WGI2922" s="28"/>
      <c r="WGJ2922" s="28"/>
      <c r="WGK2922" s="28"/>
      <c r="WGL2922" s="28"/>
      <c r="WGM2922" s="28"/>
      <c r="WGN2922" s="28"/>
      <c r="WGO2922" s="28"/>
      <c r="WGP2922" s="28"/>
      <c r="WGQ2922" s="28"/>
      <c r="WGR2922" s="28"/>
      <c r="WGS2922" s="28"/>
      <c r="WGT2922" s="28"/>
      <c r="WGU2922" s="28"/>
      <c r="WGV2922" s="28"/>
      <c r="WGW2922" s="28"/>
      <c r="WGX2922" s="28"/>
      <c r="WGY2922" s="28"/>
      <c r="WGZ2922" s="28"/>
      <c r="WHA2922" s="28"/>
      <c r="WHB2922" s="28"/>
      <c r="WHC2922" s="28"/>
      <c r="WHD2922" s="28"/>
      <c r="WHE2922" s="28"/>
      <c r="WHF2922" s="28"/>
      <c r="WHG2922" s="28"/>
      <c r="WHH2922" s="28"/>
      <c r="WHI2922" s="28"/>
      <c r="WHJ2922" s="28"/>
      <c r="WHK2922" s="28"/>
      <c r="WHL2922" s="28"/>
      <c r="WHM2922" s="28"/>
      <c r="WHN2922" s="28"/>
      <c r="WHO2922" s="28"/>
      <c r="WHP2922" s="28"/>
      <c r="WHQ2922" s="28"/>
      <c r="WHR2922" s="28"/>
      <c r="WHS2922" s="28"/>
      <c r="WHT2922" s="28"/>
      <c r="WHU2922" s="28"/>
      <c r="WHV2922" s="28"/>
      <c r="WHW2922" s="28"/>
      <c r="WHX2922" s="28"/>
      <c r="WHY2922" s="28"/>
      <c r="WHZ2922" s="28"/>
      <c r="WIA2922" s="28"/>
      <c r="WIB2922" s="28"/>
      <c r="WIC2922" s="28"/>
      <c r="WID2922" s="28"/>
      <c r="WIE2922" s="28"/>
      <c r="WIF2922" s="28"/>
      <c r="WIG2922" s="28"/>
      <c r="WIH2922" s="28"/>
      <c r="WII2922" s="28"/>
      <c r="WIJ2922" s="28"/>
      <c r="WIK2922" s="28"/>
      <c r="WIL2922" s="28"/>
      <c r="WIM2922" s="28"/>
      <c r="WIN2922" s="28"/>
      <c r="WIO2922" s="28"/>
      <c r="WIP2922" s="28"/>
      <c r="WIQ2922" s="28"/>
      <c r="WIR2922" s="28"/>
      <c r="WIS2922" s="28"/>
      <c r="WIT2922" s="28"/>
      <c r="WIU2922" s="28"/>
      <c r="WIV2922" s="28"/>
      <c r="WIW2922" s="28"/>
      <c r="WIX2922" s="28"/>
      <c r="WIY2922" s="28"/>
      <c r="WIZ2922" s="28"/>
      <c r="WJA2922" s="28"/>
      <c r="WJB2922" s="28"/>
      <c r="WJC2922" s="28"/>
      <c r="WJD2922" s="28"/>
      <c r="WJE2922" s="28"/>
      <c r="WJF2922" s="28"/>
      <c r="WJG2922" s="28"/>
      <c r="WJH2922" s="28"/>
      <c r="WJI2922" s="28"/>
      <c r="WJJ2922" s="28"/>
      <c r="WJK2922" s="28"/>
      <c r="WJL2922" s="28"/>
      <c r="WJM2922" s="28"/>
      <c r="WJN2922" s="28"/>
      <c r="WJO2922" s="28"/>
      <c r="WJP2922" s="28"/>
      <c r="WJQ2922" s="28"/>
      <c r="WJR2922" s="28"/>
      <c r="WJS2922" s="28"/>
      <c r="WJT2922" s="28"/>
      <c r="WJU2922" s="28"/>
      <c r="WJV2922" s="28"/>
      <c r="WJW2922" s="28"/>
      <c r="WJX2922" s="28"/>
      <c r="WJY2922" s="28"/>
      <c r="WJZ2922" s="28"/>
      <c r="WKA2922" s="28"/>
      <c r="WKB2922" s="28"/>
      <c r="WKC2922" s="28"/>
      <c r="WKD2922" s="28"/>
      <c r="WKE2922" s="28"/>
      <c r="WKF2922" s="28"/>
      <c r="WKG2922" s="28"/>
      <c r="WKH2922" s="28"/>
      <c r="WKI2922" s="28"/>
      <c r="WKJ2922" s="28"/>
      <c r="WKK2922" s="28"/>
      <c r="WKL2922" s="28"/>
      <c r="WKM2922" s="28"/>
      <c r="WKN2922" s="28"/>
      <c r="WKO2922" s="28"/>
      <c r="WKP2922" s="28"/>
      <c r="WKQ2922" s="28"/>
      <c r="WKR2922" s="28"/>
      <c r="WKS2922" s="28"/>
      <c r="WKT2922" s="28"/>
      <c r="WKU2922" s="28"/>
      <c r="WKV2922" s="28"/>
      <c r="WKW2922" s="28"/>
      <c r="WKX2922" s="28"/>
      <c r="WKY2922" s="28"/>
      <c r="WKZ2922" s="28"/>
      <c r="WLA2922" s="28"/>
      <c r="WLB2922" s="28"/>
      <c r="WLC2922" s="28"/>
      <c r="WLD2922" s="28"/>
      <c r="WLE2922" s="28"/>
      <c r="WLF2922" s="28"/>
      <c r="WLG2922" s="28"/>
      <c r="WLH2922" s="28"/>
      <c r="WLI2922" s="28"/>
      <c r="WLJ2922" s="28"/>
      <c r="WLK2922" s="28"/>
      <c r="WLL2922" s="28"/>
      <c r="WLM2922" s="28"/>
      <c r="WLN2922" s="28"/>
      <c r="WLO2922" s="28"/>
      <c r="WLP2922" s="28"/>
      <c r="WLQ2922" s="28"/>
      <c r="WLR2922" s="28"/>
      <c r="WLS2922" s="28"/>
      <c r="WLT2922" s="28"/>
      <c r="WLU2922" s="28"/>
      <c r="WLV2922" s="28"/>
      <c r="WLW2922" s="28"/>
      <c r="WLX2922" s="28"/>
      <c r="WLY2922" s="28"/>
      <c r="WLZ2922" s="28"/>
      <c r="WMA2922" s="28"/>
      <c r="WMB2922" s="28"/>
      <c r="WMC2922" s="28"/>
      <c r="WMD2922" s="28"/>
      <c r="WME2922" s="28"/>
      <c r="WMF2922" s="28"/>
      <c r="WMG2922" s="28"/>
      <c r="WMH2922" s="28"/>
      <c r="WMI2922" s="28"/>
      <c r="WMJ2922" s="28"/>
      <c r="WMK2922" s="28"/>
      <c r="WML2922" s="28"/>
      <c r="WMM2922" s="28"/>
      <c r="WMN2922" s="28"/>
      <c r="WMO2922" s="28"/>
      <c r="WMP2922" s="28"/>
      <c r="WMQ2922" s="28"/>
      <c r="WMR2922" s="28"/>
      <c r="WMS2922" s="28"/>
      <c r="WMT2922" s="28"/>
      <c r="WMU2922" s="28"/>
      <c r="WMV2922" s="28"/>
      <c r="WMW2922" s="28"/>
      <c r="WMX2922" s="28"/>
      <c r="WMY2922" s="28"/>
      <c r="WMZ2922" s="28"/>
      <c r="WNA2922" s="28"/>
      <c r="WNB2922" s="28"/>
      <c r="WNC2922" s="28"/>
      <c r="WND2922" s="28"/>
      <c r="WNE2922" s="28"/>
      <c r="WNF2922" s="28"/>
      <c r="WNG2922" s="28"/>
      <c r="WNH2922" s="28"/>
      <c r="WNI2922" s="28"/>
      <c r="WNJ2922" s="28"/>
      <c r="WNK2922" s="28"/>
      <c r="WNL2922" s="28"/>
      <c r="WNM2922" s="28"/>
      <c r="WNN2922" s="28"/>
      <c r="WNO2922" s="28"/>
      <c r="WNP2922" s="28"/>
      <c r="WNQ2922" s="28"/>
      <c r="WNR2922" s="28"/>
      <c r="WNS2922" s="28"/>
      <c r="WNT2922" s="28"/>
      <c r="WNU2922" s="28"/>
      <c r="WNV2922" s="28"/>
      <c r="WNW2922" s="28"/>
      <c r="WNX2922" s="28"/>
      <c r="WNY2922" s="28"/>
      <c r="WNZ2922" s="28"/>
      <c r="WOA2922" s="28"/>
      <c r="WOB2922" s="28"/>
      <c r="WOC2922" s="28"/>
      <c r="WOD2922" s="28"/>
      <c r="WOE2922" s="28"/>
      <c r="WOF2922" s="28"/>
      <c r="WOG2922" s="28"/>
      <c r="WOH2922" s="28"/>
      <c r="WOI2922" s="28"/>
      <c r="WOJ2922" s="28"/>
      <c r="WOK2922" s="28"/>
      <c r="WOL2922" s="28"/>
      <c r="WOM2922" s="28"/>
      <c r="WON2922" s="28"/>
      <c r="WOO2922" s="28"/>
      <c r="WOP2922" s="28"/>
      <c r="WOQ2922" s="28"/>
      <c r="WOR2922" s="28"/>
      <c r="WOS2922" s="28"/>
      <c r="WOT2922" s="28"/>
      <c r="WOU2922" s="28"/>
      <c r="WOV2922" s="28"/>
      <c r="WOW2922" s="28"/>
      <c r="WOX2922" s="28"/>
      <c r="WOY2922" s="28"/>
      <c r="WOZ2922" s="28"/>
      <c r="WPA2922" s="28"/>
      <c r="WPB2922" s="28"/>
      <c r="WPC2922" s="28"/>
      <c r="WPD2922" s="28"/>
      <c r="WPE2922" s="28"/>
      <c r="WPF2922" s="28"/>
      <c r="WPG2922" s="28"/>
      <c r="WPH2922" s="28"/>
      <c r="WPI2922" s="28"/>
      <c r="WPJ2922" s="28"/>
      <c r="WPK2922" s="28"/>
      <c r="WPL2922" s="28"/>
      <c r="WPM2922" s="28"/>
      <c r="WPN2922" s="28"/>
      <c r="WPO2922" s="28"/>
      <c r="WPP2922" s="28"/>
      <c r="WPQ2922" s="28"/>
      <c r="WPR2922" s="28"/>
      <c r="WPS2922" s="28"/>
      <c r="WPT2922" s="28"/>
      <c r="WPU2922" s="28"/>
      <c r="WPV2922" s="28"/>
      <c r="WPW2922" s="28"/>
      <c r="WPX2922" s="28"/>
      <c r="WPY2922" s="28"/>
      <c r="WPZ2922" s="28"/>
      <c r="WQA2922" s="28"/>
      <c r="WQB2922" s="28"/>
      <c r="WQC2922" s="28"/>
      <c r="WQD2922" s="28"/>
      <c r="WQE2922" s="28"/>
      <c r="WQF2922" s="28"/>
      <c r="WQG2922" s="28"/>
      <c r="WQH2922" s="28"/>
      <c r="WQI2922" s="28"/>
      <c r="WQJ2922" s="28"/>
      <c r="WQK2922" s="28"/>
      <c r="WQL2922" s="28"/>
      <c r="WQM2922" s="28"/>
      <c r="WQN2922" s="28"/>
      <c r="WQO2922" s="28"/>
      <c r="WQP2922" s="28"/>
      <c r="WQQ2922" s="28"/>
      <c r="WQR2922" s="28"/>
      <c r="WQS2922" s="28"/>
      <c r="WQT2922" s="28"/>
      <c r="WQU2922" s="28"/>
      <c r="WQV2922" s="28"/>
      <c r="WQW2922" s="28"/>
      <c r="WQX2922" s="28"/>
      <c r="WQY2922" s="28"/>
      <c r="WQZ2922" s="28"/>
      <c r="WRA2922" s="28"/>
      <c r="WRB2922" s="28"/>
      <c r="WRC2922" s="28"/>
      <c r="WRD2922" s="28"/>
      <c r="WRE2922" s="28"/>
      <c r="WRF2922" s="28"/>
      <c r="WRG2922" s="28"/>
      <c r="WRH2922" s="28"/>
      <c r="WRI2922" s="28"/>
      <c r="WRJ2922" s="28"/>
      <c r="WRK2922" s="28"/>
      <c r="WRL2922" s="28"/>
      <c r="WRM2922" s="28"/>
      <c r="WRN2922" s="28"/>
      <c r="WRO2922" s="28"/>
      <c r="WRP2922" s="28"/>
      <c r="WRQ2922" s="28"/>
      <c r="WRR2922" s="28"/>
      <c r="WRS2922" s="28"/>
      <c r="WRT2922" s="28"/>
      <c r="WRU2922" s="28"/>
      <c r="WRV2922" s="28"/>
      <c r="WRW2922" s="28"/>
      <c r="WRX2922" s="28"/>
      <c r="WRY2922" s="28"/>
      <c r="WRZ2922" s="28"/>
      <c r="WSA2922" s="28"/>
      <c r="WSB2922" s="28"/>
      <c r="WSC2922" s="28"/>
      <c r="WSD2922" s="28"/>
      <c r="WSE2922" s="28"/>
      <c r="WSF2922" s="28"/>
      <c r="WSG2922" s="28"/>
      <c r="WSH2922" s="28"/>
      <c r="WSI2922" s="28"/>
      <c r="WSJ2922" s="28"/>
      <c r="WSK2922" s="28"/>
      <c r="WSL2922" s="28"/>
      <c r="WSM2922" s="28"/>
      <c r="WSN2922" s="28"/>
      <c r="WSO2922" s="28"/>
      <c r="WSP2922" s="28"/>
      <c r="WSQ2922" s="28"/>
      <c r="WSR2922" s="28"/>
      <c r="WSS2922" s="28"/>
      <c r="WST2922" s="28"/>
      <c r="WSU2922" s="28"/>
      <c r="WSV2922" s="28"/>
      <c r="WSW2922" s="28"/>
      <c r="WSX2922" s="28"/>
      <c r="WSY2922" s="28"/>
      <c r="WSZ2922" s="28"/>
      <c r="WTA2922" s="28"/>
      <c r="WTB2922" s="28"/>
      <c r="WTC2922" s="28"/>
      <c r="WTD2922" s="28"/>
      <c r="WTE2922" s="28"/>
      <c r="WTF2922" s="28"/>
      <c r="WTG2922" s="28"/>
      <c r="WTH2922" s="28"/>
      <c r="WTI2922" s="28"/>
      <c r="WTJ2922" s="28"/>
      <c r="WTK2922" s="28"/>
      <c r="WTL2922" s="28"/>
      <c r="WTM2922" s="28"/>
      <c r="WTN2922" s="28"/>
      <c r="WTO2922" s="28"/>
      <c r="WTP2922" s="28"/>
      <c r="WTQ2922" s="28"/>
      <c r="WTR2922" s="28"/>
      <c r="WTS2922" s="28"/>
      <c r="WTT2922" s="28"/>
      <c r="WTU2922" s="28"/>
      <c r="WTV2922" s="28"/>
      <c r="WTW2922" s="28"/>
      <c r="WTX2922" s="28"/>
      <c r="WTY2922" s="28"/>
      <c r="WTZ2922" s="28"/>
      <c r="WUA2922" s="28"/>
      <c r="WUB2922" s="28"/>
      <c r="WUC2922" s="28"/>
      <c r="WUD2922" s="28"/>
      <c r="WUE2922" s="28"/>
      <c r="WUF2922" s="28"/>
      <c r="WUG2922" s="28"/>
      <c r="WUH2922" s="28"/>
      <c r="WUI2922" s="28"/>
      <c r="WUJ2922" s="28"/>
      <c r="WUK2922" s="28"/>
      <c r="WUL2922" s="28"/>
      <c r="WUM2922" s="28"/>
      <c r="WUN2922" s="28"/>
      <c r="WUO2922" s="28"/>
      <c r="WUP2922" s="28"/>
      <c r="WUQ2922" s="28"/>
      <c r="WUR2922" s="28"/>
      <c r="WUS2922" s="28"/>
      <c r="WUT2922" s="28"/>
      <c r="WUU2922" s="28"/>
      <c r="WUV2922" s="28"/>
      <c r="WUW2922" s="28"/>
      <c r="WUX2922" s="28"/>
      <c r="WUY2922" s="28"/>
      <c r="WUZ2922" s="28"/>
      <c r="WVA2922" s="28"/>
      <c r="WVB2922" s="28"/>
      <c r="WVC2922" s="28"/>
      <c r="WVD2922" s="28"/>
      <c r="WVE2922" s="28"/>
      <c r="WVF2922" s="28"/>
      <c r="WVG2922" s="28"/>
      <c r="WVH2922" s="28"/>
      <c r="WVI2922" s="28"/>
      <c r="WVJ2922" s="28"/>
      <c r="WVK2922" s="28"/>
      <c r="WVL2922" s="28"/>
      <c r="WVM2922" s="28"/>
      <c r="WVN2922" s="28"/>
      <c r="WVO2922" s="28"/>
      <c r="WVP2922" s="28"/>
      <c r="WVQ2922" s="28"/>
      <c r="WVR2922" s="28"/>
      <c r="WVS2922" s="28"/>
      <c r="WVT2922" s="28"/>
      <c r="WVU2922" s="28"/>
      <c r="WVV2922" s="28"/>
      <c r="WVW2922" s="28"/>
      <c r="WVX2922" s="28"/>
      <c r="WVY2922" s="28"/>
      <c r="WVZ2922" s="28"/>
      <c r="WWA2922" s="28"/>
      <c r="WWB2922" s="28"/>
      <c r="WWC2922" s="28"/>
      <c r="WWD2922" s="28"/>
      <c r="WWE2922" s="28"/>
      <c r="WWF2922" s="28"/>
      <c r="WWG2922" s="28"/>
      <c r="WWH2922" s="28"/>
      <c r="WWI2922" s="28"/>
      <c r="WWJ2922" s="28"/>
      <c r="WWK2922" s="28"/>
      <c r="WWL2922" s="28"/>
      <c r="WWM2922" s="28"/>
      <c r="WWN2922" s="28"/>
      <c r="WWO2922" s="28"/>
      <c r="WWP2922" s="28"/>
      <c r="WWQ2922" s="28"/>
      <c r="WWR2922" s="28"/>
      <c r="WWS2922" s="28"/>
      <c r="WWT2922" s="28"/>
      <c r="WWU2922" s="28"/>
      <c r="WWV2922" s="28"/>
      <c r="WWW2922" s="28"/>
      <c r="WWX2922" s="28"/>
      <c r="WWY2922" s="28"/>
      <c r="WWZ2922" s="28"/>
      <c r="WXA2922" s="28"/>
      <c r="WXB2922" s="28"/>
      <c r="WXC2922" s="28"/>
      <c r="WXD2922" s="28"/>
      <c r="WXE2922" s="28"/>
      <c r="WXF2922" s="28"/>
      <c r="WXG2922" s="28"/>
      <c r="WXH2922" s="28"/>
      <c r="WXI2922" s="28"/>
      <c r="WXJ2922" s="28"/>
      <c r="WXK2922" s="28"/>
      <c r="WXL2922" s="28"/>
      <c r="WXM2922" s="28"/>
      <c r="WXN2922" s="28"/>
      <c r="WXO2922" s="28"/>
      <c r="WXP2922" s="28"/>
      <c r="WXQ2922" s="28"/>
      <c r="WXR2922" s="28"/>
      <c r="WXS2922" s="28"/>
      <c r="WXT2922" s="28"/>
      <c r="WXU2922" s="28"/>
      <c r="WXV2922" s="28"/>
      <c r="WXW2922" s="28"/>
      <c r="WXX2922" s="28"/>
      <c r="WXY2922" s="28"/>
      <c r="WXZ2922" s="28"/>
      <c r="WYA2922" s="28"/>
      <c r="WYB2922" s="28"/>
      <c r="WYC2922" s="28"/>
      <c r="WYD2922" s="28"/>
      <c r="WYE2922" s="28"/>
      <c r="WYF2922" s="28"/>
      <c r="WYG2922" s="28"/>
      <c r="WYH2922" s="28"/>
      <c r="WYI2922" s="28"/>
      <c r="WYJ2922" s="28"/>
      <c r="WYK2922" s="28"/>
      <c r="WYL2922" s="28"/>
      <c r="WYM2922" s="28"/>
      <c r="WYN2922" s="28"/>
      <c r="WYO2922" s="28"/>
      <c r="WYP2922" s="28"/>
      <c r="WYQ2922" s="28"/>
      <c r="WYR2922" s="28"/>
      <c r="WYS2922" s="28"/>
      <c r="WYT2922" s="28"/>
      <c r="WYU2922" s="28"/>
      <c r="WYV2922" s="28"/>
      <c r="WYW2922" s="28"/>
      <c r="WYX2922" s="28"/>
      <c r="WYY2922" s="28"/>
      <c r="WYZ2922" s="28"/>
      <c r="WZA2922" s="28"/>
      <c r="WZB2922" s="28"/>
      <c r="WZC2922" s="28"/>
      <c r="WZD2922" s="28"/>
      <c r="WZE2922" s="28"/>
      <c r="WZF2922" s="28"/>
      <c r="WZG2922" s="28"/>
      <c r="WZH2922" s="28"/>
      <c r="WZI2922" s="28"/>
      <c r="WZJ2922" s="28"/>
      <c r="WZK2922" s="28"/>
      <c r="WZL2922" s="28"/>
      <c r="WZM2922" s="28"/>
      <c r="WZN2922" s="28"/>
      <c r="WZO2922" s="28"/>
      <c r="WZP2922" s="28"/>
      <c r="WZQ2922" s="28"/>
      <c r="WZR2922" s="28"/>
      <c r="WZS2922" s="28"/>
      <c r="WZT2922" s="28"/>
      <c r="WZU2922" s="28"/>
      <c r="WZV2922" s="28"/>
      <c r="WZW2922" s="28"/>
      <c r="WZX2922" s="28"/>
      <c r="WZY2922" s="28"/>
      <c r="WZZ2922" s="28"/>
      <c r="XAA2922" s="28"/>
      <c r="XAB2922" s="28"/>
      <c r="XAC2922" s="28"/>
      <c r="XAD2922" s="28"/>
      <c r="XAE2922" s="28"/>
      <c r="XAF2922" s="28"/>
      <c r="XAG2922" s="28"/>
      <c r="XAH2922" s="28"/>
      <c r="XAI2922" s="28"/>
      <c r="XAJ2922" s="28"/>
      <c r="XAK2922" s="28"/>
      <c r="XAL2922" s="28"/>
      <c r="XAM2922" s="28"/>
      <c r="XAN2922" s="28"/>
      <c r="XAO2922" s="28"/>
      <c r="XAP2922" s="28"/>
      <c r="XAQ2922" s="28"/>
      <c r="XAR2922" s="28"/>
      <c r="XAS2922" s="28"/>
      <c r="XAT2922" s="28"/>
      <c r="XAU2922" s="28"/>
      <c r="XAV2922" s="28"/>
      <c r="XAW2922" s="28"/>
      <c r="XAX2922" s="28"/>
      <c r="XAY2922" s="28"/>
      <c r="XAZ2922" s="28"/>
      <c r="XBA2922" s="28"/>
      <c r="XBB2922" s="28"/>
      <c r="XBC2922" s="28"/>
      <c r="XBD2922" s="28"/>
      <c r="XBE2922" s="28"/>
      <c r="XBF2922" s="28"/>
      <c r="XBG2922" s="28"/>
      <c r="XBH2922" s="28"/>
      <c r="XBI2922" s="28"/>
      <c r="XBJ2922" s="28"/>
      <c r="XBK2922" s="28"/>
      <c r="XBL2922" s="28"/>
      <c r="XBM2922" s="28"/>
      <c r="XBN2922" s="28"/>
      <c r="XBO2922" s="28"/>
      <c r="XBP2922" s="28"/>
      <c r="XBQ2922" s="28"/>
      <c r="XBR2922" s="28"/>
      <c r="XBS2922" s="28"/>
      <c r="XBT2922" s="28"/>
      <c r="XBU2922" s="28"/>
      <c r="XBV2922" s="28"/>
      <c r="XBW2922" s="28"/>
      <c r="XBX2922" s="28"/>
      <c r="XBY2922" s="28"/>
      <c r="XBZ2922" s="28"/>
      <c r="XCA2922" s="28"/>
      <c r="XCB2922" s="28"/>
      <c r="XCC2922" s="28"/>
      <c r="XCD2922" s="28"/>
      <c r="XCE2922" s="28"/>
      <c r="XCF2922" s="28"/>
      <c r="XCG2922" s="28"/>
      <c r="XCH2922" s="28"/>
      <c r="XCI2922" s="28"/>
      <c r="XCJ2922" s="28"/>
      <c r="XCK2922" s="28"/>
      <c r="XCL2922" s="28"/>
      <c r="XCM2922" s="28"/>
      <c r="XCN2922" s="28"/>
      <c r="XCO2922" s="28"/>
      <c r="XCP2922" s="28"/>
      <c r="XCQ2922" s="28"/>
      <c r="XCR2922" s="28"/>
      <c r="XCS2922" s="28"/>
      <c r="XCT2922" s="28"/>
      <c r="XCU2922" s="28"/>
      <c r="XCV2922" s="28"/>
      <c r="XCW2922" s="28"/>
      <c r="XCX2922" s="28"/>
      <c r="XCY2922" s="28"/>
      <c r="XCZ2922" s="28"/>
      <c r="XDA2922" s="28"/>
      <c r="XDB2922" s="28"/>
      <c r="XDC2922" s="28"/>
      <c r="XDD2922" s="28"/>
      <c r="XDE2922" s="28"/>
      <c r="XDF2922" s="28"/>
      <c r="XDG2922" s="28"/>
      <c r="XDH2922" s="28"/>
      <c r="XDI2922" s="28"/>
      <c r="XDJ2922" s="28"/>
      <c r="XDK2922" s="28"/>
      <c r="XDL2922" s="28"/>
      <c r="XDM2922" s="28"/>
      <c r="XDN2922" s="28"/>
      <c r="XDO2922" s="28"/>
      <c r="XDP2922" s="28"/>
      <c r="XDQ2922" s="28"/>
      <c r="XDR2922" s="28"/>
      <c r="XDS2922" s="28"/>
      <c r="XDT2922" s="28"/>
      <c r="XDU2922" s="28"/>
      <c r="XDV2922" s="28"/>
      <c r="XDW2922" s="28"/>
      <c r="XDX2922" s="28"/>
      <c r="XDY2922" s="28"/>
      <c r="XDZ2922" s="28"/>
      <c r="XEA2922" s="28"/>
      <c r="XEB2922" s="28"/>
      <c r="XEC2922" s="28"/>
      <c r="XED2922" s="28"/>
      <c r="XEE2922" s="28"/>
      <c r="XEF2922" s="28"/>
      <c r="XEG2922" s="28"/>
      <c r="XEH2922" s="28"/>
      <c r="XEI2922" s="28"/>
      <c r="XEJ2922" s="28"/>
      <c r="XEK2922" s="28"/>
      <c r="XEL2922" s="28"/>
      <c r="XEM2922" s="28"/>
      <c r="XEN2922" s="28"/>
      <c r="XEO2922" s="28"/>
      <c r="XEP2922" s="28"/>
      <c r="XEQ2922" s="28"/>
      <c r="XER2922" s="28"/>
      <c r="XES2922" s="28"/>
      <c r="XET2922" s="28"/>
      <c r="XEU2922" s="28"/>
      <c r="XEV2922" s="28"/>
    </row>
    <row r="2923" spans="1:16376" ht="22.5" customHeight="1" x14ac:dyDescent="0.25">
      <c r="A2923" s="143" t="str">
        <f t="shared" si="761"/>
        <v>2814.</v>
      </c>
      <c r="B2923" s="86" t="s">
        <v>2304</v>
      </c>
      <c r="C2923" s="52">
        <v>1970</v>
      </c>
      <c r="D2923" s="220" t="s">
        <v>3015</v>
      </c>
      <c r="E2923" s="143" t="s">
        <v>3017</v>
      </c>
      <c r="F2923" s="52">
        <v>5</v>
      </c>
      <c r="G2923" s="52">
        <v>6</v>
      </c>
      <c r="H2923" s="145">
        <v>4507.3999999999996</v>
      </c>
      <c r="I2923" s="145">
        <v>4508.6000000000004</v>
      </c>
      <c r="J2923" s="145">
        <v>4508.6000000000004</v>
      </c>
      <c r="K2923" s="3">
        <v>238</v>
      </c>
      <c r="L2923" s="10">
        <f t="shared" si="764"/>
        <v>7268499.6299999999</v>
      </c>
      <c r="M2923" s="145"/>
      <c r="N2923" s="1"/>
      <c r="O2923" s="145"/>
      <c r="P2923" s="145">
        <f t="shared" si="765"/>
        <v>7268499.6299999999</v>
      </c>
      <c r="Q2923" s="145">
        <v>7268499.6299999999</v>
      </c>
      <c r="R2923" s="3"/>
      <c r="S2923" s="145"/>
      <c r="T2923" s="145"/>
      <c r="U2923" s="145"/>
      <c r="V2923" s="145"/>
      <c r="W2923" s="145"/>
      <c r="X2923" s="145"/>
      <c r="Y2923" s="145"/>
      <c r="Z2923" s="145"/>
      <c r="AA2923" s="145"/>
      <c r="AB2923" s="43"/>
      <c r="AC2923" s="43"/>
      <c r="AD2923" s="145"/>
      <c r="AE2923" s="18"/>
      <c r="AF2923" s="35">
        <v>2025</v>
      </c>
      <c r="AG2923" s="255"/>
      <c r="AH2923" s="29">
        <v>2814</v>
      </c>
      <c r="AI2923" s="29" t="s">
        <v>155</v>
      </c>
      <c r="AJ2923" s="29" t="str">
        <f t="shared" ref="AJ2923:AJ2986" si="766">CONCATENATE(AH2923,AI2923)</f>
        <v>2814.</v>
      </c>
      <c r="AL2923" s="29"/>
    </row>
    <row r="2924" spans="1:16376" ht="22.5" customHeight="1" x14ac:dyDescent="0.25">
      <c r="A2924" s="143" t="str">
        <f t="shared" si="761"/>
        <v>2815.</v>
      </c>
      <c r="B2924" s="73" t="s">
        <v>2305</v>
      </c>
      <c r="C2924" s="52">
        <v>1971</v>
      </c>
      <c r="D2924" s="220" t="s">
        <v>3015</v>
      </c>
      <c r="E2924" s="143" t="s">
        <v>3017</v>
      </c>
      <c r="F2924" s="52">
        <v>5</v>
      </c>
      <c r="G2924" s="52">
        <v>2</v>
      </c>
      <c r="H2924" s="10">
        <v>1721.2</v>
      </c>
      <c r="I2924" s="145">
        <v>1135.9000000000001</v>
      </c>
      <c r="J2924" s="10">
        <v>1135.9000000000001</v>
      </c>
      <c r="K2924" s="63">
        <v>89</v>
      </c>
      <c r="L2924" s="10">
        <f t="shared" si="764"/>
        <v>2775571.67</v>
      </c>
      <c r="M2924" s="145"/>
      <c r="N2924" s="1"/>
      <c r="O2924" s="145"/>
      <c r="P2924" s="145">
        <f t="shared" si="765"/>
        <v>2775571.67</v>
      </c>
      <c r="Q2924" s="145">
        <v>2775571.67</v>
      </c>
      <c r="R2924" s="3"/>
      <c r="S2924" s="145"/>
      <c r="T2924" s="145"/>
      <c r="U2924" s="145"/>
      <c r="V2924" s="145"/>
      <c r="W2924" s="145"/>
      <c r="X2924" s="145"/>
      <c r="Y2924" s="145"/>
      <c r="Z2924" s="145"/>
      <c r="AA2924" s="145"/>
      <c r="AB2924" s="145"/>
      <c r="AC2924" s="145"/>
      <c r="AD2924" s="145"/>
      <c r="AE2924" s="18"/>
      <c r="AF2924" s="35">
        <v>2025</v>
      </c>
      <c r="AG2924" s="255"/>
      <c r="AH2924" s="29">
        <v>2815</v>
      </c>
      <c r="AI2924" s="29" t="s">
        <v>155</v>
      </c>
      <c r="AJ2924" s="29" t="str">
        <f t="shared" si="766"/>
        <v>2815.</v>
      </c>
      <c r="AL2924" s="29"/>
    </row>
    <row r="2925" spans="1:16376" ht="22.5" customHeight="1" x14ac:dyDescent="0.25">
      <c r="A2925" s="143" t="str">
        <f t="shared" si="761"/>
        <v>2816.</v>
      </c>
      <c r="B2925" s="73" t="s">
        <v>2306</v>
      </c>
      <c r="C2925" s="52">
        <v>1971</v>
      </c>
      <c r="D2925" s="220" t="s">
        <v>3015</v>
      </c>
      <c r="E2925" s="143" t="s">
        <v>3017</v>
      </c>
      <c r="F2925" s="52">
        <v>5</v>
      </c>
      <c r="G2925" s="52">
        <v>8</v>
      </c>
      <c r="H2925" s="10">
        <v>6724.7</v>
      </c>
      <c r="I2925" s="145">
        <v>6174.6</v>
      </c>
      <c r="J2925" s="10">
        <v>4777.3</v>
      </c>
      <c r="K2925" s="63">
        <v>227</v>
      </c>
      <c r="L2925" s="10">
        <f t="shared" si="764"/>
        <v>3012827.04</v>
      </c>
      <c r="M2925" s="145"/>
      <c r="N2925" s="1"/>
      <c r="O2925" s="145"/>
      <c r="P2925" s="145">
        <f t="shared" si="765"/>
        <v>3012827.04</v>
      </c>
      <c r="Q2925" s="145">
        <v>3012827.04</v>
      </c>
      <c r="R2925" s="3"/>
      <c r="S2925" s="145"/>
      <c r="T2925" s="145"/>
      <c r="U2925" s="145"/>
      <c r="V2925" s="145"/>
      <c r="W2925" s="145"/>
      <c r="X2925" s="145"/>
      <c r="Y2925" s="145"/>
      <c r="Z2925" s="145"/>
      <c r="AA2925" s="145"/>
      <c r="AB2925" s="145"/>
      <c r="AC2925" s="145"/>
      <c r="AD2925" s="145"/>
      <c r="AE2925" s="145"/>
      <c r="AF2925" s="35">
        <v>2025</v>
      </c>
      <c r="AG2925" s="255"/>
      <c r="AH2925" s="29">
        <v>2816</v>
      </c>
      <c r="AI2925" s="29" t="s">
        <v>155</v>
      </c>
      <c r="AJ2925" s="29" t="str">
        <f t="shared" si="766"/>
        <v>2816.</v>
      </c>
      <c r="AL2925" s="29"/>
    </row>
    <row r="2926" spans="1:16376" ht="22.5" customHeight="1" x14ac:dyDescent="0.25">
      <c r="A2926" s="143" t="str">
        <f t="shared" si="761"/>
        <v>2817.</v>
      </c>
      <c r="B2926" s="86" t="s">
        <v>2307</v>
      </c>
      <c r="C2926" s="52">
        <v>1971</v>
      </c>
      <c r="D2926" s="220" t="s">
        <v>3015</v>
      </c>
      <c r="E2926" s="143" t="s">
        <v>3017</v>
      </c>
      <c r="F2926" s="52">
        <v>5</v>
      </c>
      <c r="G2926" s="52">
        <v>4</v>
      </c>
      <c r="H2926" s="145">
        <v>3428.2</v>
      </c>
      <c r="I2926" s="145">
        <v>3779.6</v>
      </c>
      <c r="J2926" s="145">
        <v>2669.3</v>
      </c>
      <c r="K2926" s="3">
        <v>135</v>
      </c>
      <c r="L2926" s="10">
        <f t="shared" si="764"/>
        <v>4365575</v>
      </c>
      <c r="M2926" s="145"/>
      <c r="N2926" s="1"/>
      <c r="O2926" s="145"/>
      <c r="P2926" s="145">
        <f t="shared" si="765"/>
        <v>4365575</v>
      </c>
      <c r="Q2926" s="145">
        <v>4365575</v>
      </c>
      <c r="R2926" s="3"/>
      <c r="S2926" s="145"/>
      <c r="T2926" s="145"/>
      <c r="U2926" s="145"/>
      <c r="V2926" s="145"/>
      <c r="W2926" s="145"/>
      <c r="X2926" s="145"/>
      <c r="Y2926" s="145"/>
      <c r="Z2926" s="145"/>
      <c r="AA2926" s="145"/>
      <c r="AB2926" s="43"/>
      <c r="AC2926" s="43"/>
      <c r="AD2926" s="145"/>
      <c r="AE2926" s="18"/>
      <c r="AF2926" s="35">
        <v>2025</v>
      </c>
      <c r="AG2926" s="255"/>
      <c r="AH2926" s="29">
        <v>2817</v>
      </c>
      <c r="AI2926" s="29" t="s">
        <v>155</v>
      </c>
      <c r="AJ2926" s="29" t="str">
        <f t="shared" si="766"/>
        <v>2817.</v>
      </c>
      <c r="AL2926" s="29"/>
    </row>
    <row r="2927" spans="1:16376" ht="22.5" customHeight="1" x14ac:dyDescent="0.25">
      <c r="A2927" s="143" t="str">
        <f t="shared" si="761"/>
        <v>2818.</v>
      </c>
      <c r="B2927" s="76" t="s">
        <v>2309</v>
      </c>
      <c r="C2927" s="52">
        <v>1972</v>
      </c>
      <c r="D2927" s="220" t="s">
        <v>3015</v>
      </c>
      <c r="E2927" s="143" t="s">
        <v>3017</v>
      </c>
      <c r="F2927" s="52">
        <v>5</v>
      </c>
      <c r="G2927" s="52">
        <v>4</v>
      </c>
      <c r="H2927" s="145">
        <v>3394.4</v>
      </c>
      <c r="I2927" s="145">
        <v>2501.4</v>
      </c>
      <c r="J2927" s="145">
        <v>2501.4</v>
      </c>
      <c r="K2927" s="3">
        <v>145</v>
      </c>
      <c r="L2927" s="10">
        <f t="shared" si="764"/>
        <v>182912</v>
      </c>
      <c r="M2927" s="145"/>
      <c r="N2927" s="1"/>
      <c r="O2927" s="145"/>
      <c r="P2927" s="145">
        <f t="shared" si="765"/>
        <v>182912</v>
      </c>
      <c r="Q2927" s="145">
        <v>182912</v>
      </c>
      <c r="R2927" s="3"/>
      <c r="S2927" s="145"/>
      <c r="T2927" s="145"/>
      <c r="U2927" s="145"/>
      <c r="V2927" s="145"/>
      <c r="W2927" s="145"/>
      <c r="X2927" s="145"/>
      <c r="Y2927" s="145"/>
      <c r="Z2927" s="145"/>
      <c r="AA2927" s="145"/>
      <c r="AB2927" s="145"/>
      <c r="AC2927" s="145"/>
      <c r="AD2927" s="145"/>
      <c r="AE2927" s="18"/>
      <c r="AF2927" s="35">
        <v>2025</v>
      </c>
      <c r="AG2927" s="256"/>
      <c r="AH2927" s="29">
        <v>2818</v>
      </c>
      <c r="AI2927" s="29" t="s">
        <v>155</v>
      </c>
      <c r="AJ2927" s="29" t="str">
        <f t="shared" si="766"/>
        <v>2818.</v>
      </c>
      <c r="AL2927" s="29"/>
    </row>
    <row r="2928" spans="1:16376" ht="22.5" customHeight="1" x14ac:dyDescent="0.25">
      <c r="A2928" s="143" t="str">
        <f t="shared" ref="A2928:A2991" si="767">AJ2928</f>
        <v>2819.</v>
      </c>
      <c r="B2928" s="76" t="s">
        <v>2312</v>
      </c>
      <c r="C2928" s="52">
        <v>1972</v>
      </c>
      <c r="D2928" s="220" t="s">
        <v>3015</v>
      </c>
      <c r="E2928" s="143" t="s">
        <v>3016</v>
      </c>
      <c r="F2928" s="52">
        <v>5</v>
      </c>
      <c r="G2928" s="52">
        <v>6</v>
      </c>
      <c r="H2928" s="145">
        <v>4726.2</v>
      </c>
      <c r="I2928" s="145">
        <v>4726.2</v>
      </c>
      <c r="J2928" s="145">
        <v>4726.2</v>
      </c>
      <c r="K2928" s="3">
        <v>220</v>
      </c>
      <c r="L2928" s="145">
        <f t="shared" si="764"/>
        <v>4185460</v>
      </c>
      <c r="M2928" s="145"/>
      <c r="N2928" s="1"/>
      <c r="O2928" s="145"/>
      <c r="P2928" s="145">
        <f t="shared" si="765"/>
        <v>4185460</v>
      </c>
      <c r="Q2928" s="145"/>
      <c r="R2928" s="3"/>
      <c r="S2928" s="145"/>
      <c r="T2928" s="145">
        <v>1180</v>
      </c>
      <c r="U2928" s="145">
        <f>T2928*3547</f>
        <v>4185460</v>
      </c>
      <c r="V2928" s="145"/>
      <c r="W2928" s="145"/>
      <c r="X2928" s="145"/>
      <c r="Y2928" s="145"/>
      <c r="Z2928" s="145"/>
      <c r="AA2928" s="145"/>
      <c r="AB2928" s="145"/>
      <c r="AC2928" s="145"/>
      <c r="AD2928" s="145"/>
      <c r="AE2928" s="18"/>
      <c r="AF2928" s="35">
        <v>2025</v>
      </c>
      <c r="AG2928" s="259"/>
      <c r="AH2928" s="29">
        <v>2819</v>
      </c>
      <c r="AI2928" s="29" t="s">
        <v>155</v>
      </c>
      <c r="AJ2928" s="29" t="str">
        <f t="shared" si="766"/>
        <v>2819.</v>
      </c>
      <c r="AL2928" s="29"/>
    </row>
    <row r="2929" spans="1:38" ht="22.5" customHeight="1" x14ac:dyDescent="0.25">
      <c r="A2929" s="143" t="str">
        <f t="shared" si="767"/>
        <v>2820.</v>
      </c>
      <c r="B2929" s="73" t="s">
        <v>2310</v>
      </c>
      <c r="C2929" s="52">
        <v>1972</v>
      </c>
      <c r="D2929" s="220" t="s">
        <v>3015</v>
      </c>
      <c r="E2929" s="143" t="s">
        <v>3017</v>
      </c>
      <c r="F2929" s="52">
        <v>2</v>
      </c>
      <c r="G2929" s="52">
        <v>8</v>
      </c>
      <c r="H2929" s="10">
        <v>6923.8</v>
      </c>
      <c r="I2929" s="10">
        <v>5343.5</v>
      </c>
      <c r="J2929" s="10">
        <v>3664.2</v>
      </c>
      <c r="K2929" s="63">
        <v>260</v>
      </c>
      <c r="L2929" s="10">
        <f t="shared" si="764"/>
        <v>893125</v>
      </c>
      <c r="M2929" s="145"/>
      <c r="N2929" s="1"/>
      <c r="O2929" s="145"/>
      <c r="P2929" s="145">
        <f t="shared" si="765"/>
        <v>893125</v>
      </c>
      <c r="Q2929" s="145">
        <v>893125</v>
      </c>
      <c r="R2929" s="3"/>
      <c r="S2929" s="145"/>
      <c r="T2929" s="145"/>
      <c r="U2929" s="145"/>
      <c r="V2929" s="145"/>
      <c r="W2929" s="145"/>
      <c r="X2929" s="145"/>
      <c r="Y2929" s="145"/>
      <c r="Z2929" s="145"/>
      <c r="AA2929" s="145"/>
      <c r="AB2929" s="145"/>
      <c r="AC2929" s="145"/>
      <c r="AD2929" s="145"/>
      <c r="AE2929" s="18"/>
      <c r="AF2929" s="35">
        <v>2025</v>
      </c>
      <c r="AG2929" s="255"/>
      <c r="AH2929" s="29">
        <v>2820</v>
      </c>
      <c r="AI2929" s="29" t="s">
        <v>155</v>
      </c>
      <c r="AJ2929" s="29" t="str">
        <f t="shared" si="766"/>
        <v>2820.</v>
      </c>
      <c r="AL2929" s="29"/>
    </row>
    <row r="2930" spans="1:38" ht="22.5" customHeight="1" x14ac:dyDescent="0.25">
      <c r="A2930" s="143" t="str">
        <f t="shared" si="767"/>
        <v>2821.</v>
      </c>
      <c r="B2930" s="73" t="s">
        <v>2311</v>
      </c>
      <c r="C2930" s="52">
        <v>1972</v>
      </c>
      <c r="D2930" s="220" t="s">
        <v>3015</v>
      </c>
      <c r="E2930" s="143" t="s">
        <v>3016</v>
      </c>
      <c r="F2930" s="52">
        <v>5</v>
      </c>
      <c r="G2930" s="52">
        <v>4</v>
      </c>
      <c r="H2930" s="10">
        <v>3672.3</v>
      </c>
      <c r="I2930" s="10">
        <v>3341.3</v>
      </c>
      <c r="J2930" s="10">
        <v>3341.3</v>
      </c>
      <c r="K2930" s="63">
        <v>165</v>
      </c>
      <c r="L2930" s="10">
        <f t="shared" si="764"/>
        <v>1407600</v>
      </c>
      <c r="M2930" s="145"/>
      <c r="N2930" s="1"/>
      <c r="O2930" s="145"/>
      <c r="P2930" s="145">
        <f t="shared" si="765"/>
        <v>1407600</v>
      </c>
      <c r="Q2930" s="145">
        <v>1407600</v>
      </c>
      <c r="R2930" s="3"/>
      <c r="S2930" s="145"/>
      <c r="T2930" s="145"/>
      <c r="U2930" s="145"/>
      <c r="V2930" s="145"/>
      <c r="W2930" s="145"/>
      <c r="X2930" s="145"/>
      <c r="Y2930" s="145"/>
      <c r="Z2930" s="145"/>
      <c r="AA2930" s="145"/>
      <c r="AB2930" s="145"/>
      <c r="AC2930" s="145"/>
      <c r="AD2930" s="145"/>
      <c r="AE2930" s="18"/>
      <c r="AF2930" s="35">
        <v>2025</v>
      </c>
      <c r="AG2930" s="255"/>
      <c r="AH2930" s="29">
        <v>2821</v>
      </c>
      <c r="AI2930" s="29" t="s">
        <v>155</v>
      </c>
      <c r="AJ2930" s="29" t="str">
        <f t="shared" si="766"/>
        <v>2821.</v>
      </c>
      <c r="AL2930" s="29"/>
    </row>
    <row r="2931" spans="1:38" ht="22.5" customHeight="1" x14ac:dyDescent="0.25">
      <c r="A2931" s="143" t="str">
        <f t="shared" si="767"/>
        <v>2822.</v>
      </c>
      <c r="B2931" s="86" t="s">
        <v>2313</v>
      </c>
      <c r="C2931" s="52">
        <v>1972</v>
      </c>
      <c r="D2931" s="220" t="s">
        <v>3015</v>
      </c>
      <c r="E2931" s="143" t="s">
        <v>3016</v>
      </c>
      <c r="F2931" s="52">
        <v>5</v>
      </c>
      <c r="G2931" s="52">
        <v>6</v>
      </c>
      <c r="H2931" s="10">
        <v>5268.8</v>
      </c>
      <c r="I2931" s="10">
        <v>4790.6000000000004</v>
      </c>
      <c r="J2931" s="10">
        <v>4790.6000000000004</v>
      </c>
      <c r="K2931" s="63">
        <v>231</v>
      </c>
      <c r="L2931" s="10">
        <f t="shared" si="764"/>
        <v>1816038</v>
      </c>
      <c r="M2931" s="145"/>
      <c r="N2931" s="1"/>
      <c r="O2931" s="145"/>
      <c r="P2931" s="145">
        <f t="shared" si="765"/>
        <v>1816038</v>
      </c>
      <c r="Q2931" s="145"/>
      <c r="R2931" s="3"/>
      <c r="S2931" s="145"/>
      <c r="T2931" s="145"/>
      <c r="U2931" s="145"/>
      <c r="V2931" s="145"/>
      <c r="W2931" s="145"/>
      <c r="X2931" s="145">
        <v>1278</v>
      </c>
      <c r="Y2931" s="145">
        <f>X2931*1421</f>
        <v>1816038</v>
      </c>
      <c r="Z2931" s="145"/>
      <c r="AA2931" s="145"/>
      <c r="AB2931" s="43"/>
      <c r="AC2931" s="43"/>
      <c r="AD2931" s="145"/>
      <c r="AE2931" s="18"/>
      <c r="AF2931" s="35">
        <v>2025</v>
      </c>
      <c r="AG2931" s="256"/>
      <c r="AH2931" s="29">
        <v>2822</v>
      </c>
      <c r="AI2931" s="29" t="s">
        <v>155</v>
      </c>
      <c r="AJ2931" s="29" t="str">
        <f t="shared" si="766"/>
        <v>2822.</v>
      </c>
      <c r="AL2931" s="29"/>
    </row>
    <row r="2932" spans="1:38" ht="22.5" customHeight="1" x14ac:dyDescent="0.25">
      <c r="A2932" s="143" t="str">
        <f t="shared" si="767"/>
        <v>2823.</v>
      </c>
      <c r="B2932" s="73" t="s">
        <v>2314</v>
      </c>
      <c r="C2932" s="52">
        <v>1972</v>
      </c>
      <c r="D2932" s="220" t="s">
        <v>3015</v>
      </c>
      <c r="E2932" s="143" t="s">
        <v>3016</v>
      </c>
      <c r="F2932" s="52">
        <v>5</v>
      </c>
      <c r="G2932" s="52">
        <v>4</v>
      </c>
      <c r="H2932" s="10">
        <v>3306</v>
      </c>
      <c r="I2932" s="145">
        <v>2267</v>
      </c>
      <c r="J2932" s="10">
        <v>2267</v>
      </c>
      <c r="K2932" s="63">
        <v>182</v>
      </c>
      <c r="L2932" s="10">
        <f t="shared" si="764"/>
        <v>5436866.7999999998</v>
      </c>
      <c r="M2932" s="145"/>
      <c r="N2932" s="1"/>
      <c r="O2932" s="145"/>
      <c r="P2932" s="145">
        <f t="shared" si="765"/>
        <v>5436866.7999999998</v>
      </c>
      <c r="Q2932" s="145">
        <v>5436866.7999999998</v>
      </c>
      <c r="R2932" s="3"/>
      <c r="S2932" s="145"/>
      <c r="T2932" s="145"/>
      <c r="U2932" s="145"/>
      <c r="V2932" s="145"/>
      <c r="W2932" s="145"/>
      <c r="X2932" s="145"/>
      <c r="Y2932" s="145"/>
      <c r="Z2932" s="145"/>
      <c r="AA2932" s="145"/>
      <c r="AB2932" s="145"/>
      <c r="AC2932" s="145"/>
      <c r="AD2932" s="145"/>
      <c r="AE2932" s="18"/>
      <c r="AF2932" s="35">
        <v>2025</v>
      </c>
      <c r="AG2932" s="255"/>
      <c r="AH2932" s="29">
        <v>2823</v>
      </c>
      <c r="AI2932" s="29" t="s">
        <v>155</v>
      </c>
      <c r="AJ2932" s="29" t="str">
        <f t="shared" si="766"/>
        <v>2823.</v>
      </c>
      <c r="AL2932" s="29"/>
    </row>
    <row r="2933" spans="1:38" ht="22.5" customHeight="1" x14ac:dyDescent="0.25">
      <c r="A2933" s="143" t="str">
        <f t="shared" si="767"/>
        <v>2824.</v>
      </c>
      <c r="B2933" s="76" t="s">
        <v>2315</v>
      </c>
      <c r="C2933" s="52">
        <v>1972</v>
      </c>
      <c r="D2933" s="220" t="s">
        <v>3015</v>
      </c>
      <c r="E2933" s="143" t="s">
        <v>3017</v>
      </c>
      <c r="F2933" s="52">
        <v>5</v>
      </c>
      <c r="G2933" s="52">
        <v>3</v>
      </c>
      <c r="H2933" s="145">
        <v>3708.1</v>
      </c>
      <c r="I2933" s="145">
        <v>2872.8</v>
      </c>
      <c r="J2933" s="145">
        <v>2718.8</v>
      </c>
      <c r="K2933" s="3">
        <v>174</v>
      </c>
      <c r="L2933" s="10">
        <f t="shared" si="764"/>
        <v>5979578.8399999999</v>
      </c>
      <c r="M2933" s="145"/>
      <c r="N2933" s="1"/>
      <c r="O2933" s="145"/>
      <c r="P2933" s="145">
        <f t="shared" si="765"/>
        <v>5979578.8399999999</v>
      </c>
      <c r="Q2933" s="145">
        <v>5979578.8399999999</v>
      </c>
      <c r="R2933" s="3"/>
      <c r="S2933" s="145"/>
      <c r="T2933" s="145"/>
      <c r="U2933" s="145"/>
      <c r="V2933" s="145"/>
      <c r="W2933" s="145"/>
      <c r="X2933" s="145"/>
      <c r="Y2933" s="145"/>
      <c r="Z2933" s="145"/>
      <c r="AA2933" s="145"/>
      <c r="AB2933" s="145"/>
      <c r="AC2933" s="145"/>
      <c r="AD2933" s="145"/>
      <c r="AE2933" s="18"/>
      <c r="AF2933" s="35">
        <v>2025</v>
      </c>
      <c r="AG2933" s="256"/>
      <c r="AH2933" s="29">
        <v>2824</v>
      </c>
      <c r="AI2933" s="29" t="s">
        <v>155</v>
      </c>
      <c r="AJ2933" s="29" t="str">
        <f t="shared" si="766"/>
        <v>2824.</v>
      </c>
      <c r="AL2933" s="29"/>
    </row>
    <row r="2934" spans="1:38" ht="22.5" customHeight="1" x14ac:dyDescent="0.25">
      <c r="A2934" s="143" t="str">
        <f t="shared" si="767"/>
        <v>2825.</v>
      </c>
      <c r="B2934" s="73" t="s">
        <v>2316</v>
      </c>
      <c r="C2934" s="52">
        <v>1972</v>
      </c>
      <c r="D2934" s="220" t="s">
        <v>3015</v>
      </c>
      <c r="E2934" s="143" t="s">
        <v>3017</v>
      </c>
      <c r="F2934" s="52">
        <v>5</v>
      </c>
      <c r="G2934" s="52">
        <v>2</v>
      </c>
      <c r="H2934" s="10">
        <v>3365.3</v>
      </c>
      <c r="I2934" s="10">
        <v>2895.5</v>
      </c>
      <c r="J2934" s="10">
        <v>2895.5</v>
      </c>
      <c r="K2934" s="63">
        <v>244</v>
      </c>
      <c r="L2934" s="10">
        <f t="shared" si="764"/>
        <v>2655250.1999999997</v>
      </c>
      <c r="M2934" s="145"/>
      <c r="N2934" s="1"/>
      <c r="O2934" s="145"/>
      <c r="P2934" s="145">
        <f t="shared" si="765"/>
        <v>2655250.1999999997</v>
      </c>
      <c r="Q2934" s="145"/>
      <c r="R2934" s="3"/>
      <c r="S2934" s="145"/>
      <c r="T2934" s="145"/>
      <c r="U2934" s="145"/>
      <c r="V2934" s="145">
        <v>1199.3</v>
      </c>
      <c r="W2934" s="145">
        <f>V2934*2214</f>
        <v>2655250.1999999997</v>
      </c>
      <c r="X2934" s="145"/>
      <c r="Y2934" s="145"/>
      <c r="Z2934" s="145"/>
      <c r="AA2934" s="145"/>
      <c r="AB2934" s="145"/>
      <c r="AC2934" s="145"/>
      <c r="AD2934" s="145"/>
      <c r="AE2934" s="18"/>
      <c r="AF2934" s="35">
        <v>2025</v>
      </c>
      <c r="AG2934" s="259"/>
      <c r="AH2934" s="29">
        <v>2825</v>
      </c>
      <c r="AI2934" s="29" t="s">
        <v>155</v>
      </c>
      <c r="AJ2934" s="29" t="str">
        <f t="shared" si="766"/>
        <v>2825.</v>
      </c>
      <c r="AL2934" s="29"/>
    </row>
    <row r="2935" spans="1:38" ht="22.5" customHeight="1" x14ac:dyDescent="0.25">
      <c r="A2935" s="143" t="str">
        <f t="shared" si="767"/>
        <v>2826.</v>
      </c>
      <c r="B2935" s="247" t="s">
        <v>2317</v>
      </c>
      <c r="C2935" s="52">
        <v>1972</v>
      </c>
      <c r="D2935" s="220" t="s">
        <v>3015</v>
      </c>
      <c r="E2935" s="143" t="s">
        <v>3017</v>
      </c>
      <c r="F2935" s="52">
        <v>5</v>
      </c>
      <c r="G2935" s="52">
        <v>3</v>
      </c>
      <c r="H2935" s="145">
        <v>3455.4</v>
      </c>
      <c r="I2935" s="145">
        <v>2580.5</v>
      </c>
      <c r="J2935" s="145">
        <v>2436.9</v>
      </c>
      <c r="K2935" s="3">
        <v>160</v>
      </c>
      <c r="L2935" s="10">
        <f t="shared" si="764"/>
        <v>1689120</v>
      </c>
      <c r="M2935" s="145"/>
      <c r="N2935" s="1"/>
      <c r="O2935" s="145"/>
      <c r="P2935" s="145">
        <f t="shared" si="765"/>
        <v>1689120</v>
      </c>
      <c r="Q2935" s="145">
        <v>1689120</v>
      </c>
      <c r="R2935" s="3"/>
      <c r="S2935" s="145"/>
      <c r="T2935" s="145"/>
      <c r="U2935" s="145"/>
      <c r="V2935" s="145"/>
      <c r="W2935" s="145"/>
      <c r="X2935" s="145"/>
      <c r="Y2935" s="145"/>
      <c r="Z2935" s="145"/>
      <c r="AA2935" s="145"/>
      <c r="AB2935" s="145"/>
      <c r="AC2935" s="145"/>
      <c r="AD2935" s="145"/>
      <c r="AE2935" s="18"/>
      <c r="AF2935" s="35">
        <v>2025</v>
      </c>
      <c r="AG2935" s="255"/>
      <c r="AH2935" s="29">
        <v>2826</v>
      </c>
      <c r="AI2935" s="29" t="s">
        <v>155</v>
      </c>
      <c r="AJ2935" s="29" t="str">
        <f t="shared" si="766"/>
        <v>2826.</v>
      </c>
      <c r="AL2935" s="29"/>
    </row>
    <row r="2936" spans="1:38" ht="23.25" customHeight="1" x14ac:dyDescent="0.25">
      <c r="A2936" s="143" t="str">
        <f t="shared" si="767"/>
        <v>2827.</v>
      </c>
      <c r="B2936" s="71" t="s">
        <v>2318</v>
      </c>
      <c r="C2936" s="52">
        <v>1973</v>
      </c>
      <c r="D2936" s="220" t="s">
        <v>3015</v>
      </c>
      <c r="E2936" s="143" t="s">
        <v>3017</v>
      </c>
      <c r="F2936" s="52">
        <v>5</v>
      </c>
      <c r="G2936" s="52">
        <v>4</v>
      </c>
      <c r="H2936" s="145">
        <v>3374</v>
      </c>
      <c r="I2936" s="145">
        <v>3385.4</v>
      </c>
      <c r="J2936" s="145">
        <v>2711</v>
      </c>
      <c r="K2936" s="3">
        <v>114</v>
      </c>
      <c r="L2936" s="10">
        <f t="shared" si="764"/>
        <v>5440805.9699999997</v>
      </c>
      <c r="M2936" s="145"/>
      <c r="N2936" s="1"/>
      <c r="O2936" s="145"/>
      <c r="P2936" s="145">
        <f t="shared" si="765"/>
        <v>5440805.9699999997</v>
      </c>
      <c r="Q2936" s="145">
        <v>5440805.9699999997</v>
      </c>
      <c r="R2936" s="3"/>
      <c r="S2936" s="145"/>
      <c r="T2936" s="145"/>
      <c r="U2936" s="145"/>
      <c r="V2936" s="145"/>
      <c r="W2936" s="145"/>
      <c r="X2936" s="145"/>
      <c r="Y2936" s="145"/>
      <c r="Z2936" s="145"/>
      <c r="AA2936" s="145"/>
      <c r="AB2936" s="43"/>
      <c r="AC2936" s="43"/>
      <c r="AD2936" s="145"/>
      <c r="AE2936" s="18"/>
      <c r="AF2936" s="35">
        <v>2025</v>
      </c>
      <c r="AG2936" s="255"/>
      <c r="AH2936" s="29">
        <v>2827</v>
      </c>
      <c r="AI2936" s="29" t="s">
        <v>155</v>
      </c>
      <c r="AJ2936" s="29" t="str">
        <f t="shared" si="766"/>
        <v>2827.</v>
      </c>
    </row>
    <row r="2937" spans="1:38" ht="22.5" customHeight="1" x14ac:dyDescent="0.25">
      <c r="A2937" s="143" t="str">
        <f t="shared" si="767"/>
        <v>2828.</v>
      </c>
      <c r="B2937" s="247" t="s">
        <v>2319</v>
      </c>
      <c r="C2937" s="52">
        <v>1973</v>
      </c>
      <c r="D2937" s="220" t="s">
        <v>3015</v>
      </c>
      <c r="E2937" s="143" t="s">
        <v>3016</v>
      </c>
      <c r="F2937" s="52">
        <v>5</v>
      </c>
      <c r="G2937" s="52">
        <v>8</v>
      </c>
      <c r="H2937" s="10">
        <v>5545.3</v>
      </c>
      <c r="I2937" s="145">
        <v>5545.3</v>
      </c>
      <c r="J2937" s="10">
        <v>5545.3</v>
      </c>
      <c r="K2937" s="63">
        <v>282</v>
      </c>
      <c r="L2937" s="10">
        <f t="shared" si="764"/>
        <v>7355112</v>
      </c>
      <c r="M2937" s="145"/>
      <c r="N2937" s="1"/>
      <c r="O2937" s="145"/>
      <c r="P2937" s="145">
        <f t="shared" si="765"/>
        <v>7355112</v>
      </c>
      <c r="Q2937" s="145">
        <f>2588040+4767072</f>
        <v>7355112</v>
      </c>
      <c r="R2937" s="3"/>
      <c r="S2937" s="145"/>
      <c r="T2937" s="145"/>
      <c r="U2937" s="145"/>
      <c r="V2937" s="145"/>
      <c r="W2937" s="145"/>
      <c r="X2937" s="145"/>
      <c r="Y2937" s="145"/>
      <c r="Z2937" s="145"/>
      <c r="AA2937" s="145"/>
      <c r="AB2937" s="145"/>
      <c r="AC2937" s="145"/>
      <c r="AD2937" s="145"/>
      <c r="AE2937" s="18"/>
      <c r="AF2937" s="35">
        <v>2025</v>
      </c>
      <c r="AG2937" s="255"/>
      <c r="AH2937" s="29">
        <v>2828</v>
      </c>
      <c r="AI2937" s="29" t="s">
        <v>155</v>
      </c>
      <c r="AJ2937" s="29" t="str">
        <f t="shared" si="766"/>
        <v>2828.</v>
      </c>
    </row>
    <row r="2938" spans="1:38" ht="22.5" customHeight="1" x14ac:dyDescent="0.25">
      <c r="A2938" s="143" t="str">
        <f t="shared" si="767"/>
        <v>2829.</v>
      </c>
      <c r="B2938" s="76" t="s">
        <v>2320</v>
      </c>
      <c r="C2938" s="52">
        <v>1973</v>
      </c>
      <c r="D2938" s="220" t="s">
        <v>3015</v>
      </c>
      <c r="E2938" s="143" t="s">
        <v>3016</v>
      </c>
      <c r="F2938" s="52">
        <v>5</v>
      </c>
      <c r="G2938" s="52">
        <v>8</v>
      </c>
      <c r="H2938" s="145">
        <v>5618.7</v>
      </c>
      <c r="I2938" s="145">
        <v>5618.7</v>
      </c>
      <c r="J2938" s="145">
        <v>5618.7</v>
      </c>
      <c r="K2938" s="3">
        <v>253</v>
      </c>
      <c r="L2938" s="145">
        <f t="shared" si="764"/>
        <v>11039988</v>
      </c>
      <c r="M2938" s="145"/>
      <c r="N2938" s="1"/>
      <c r="O2938" s="145"/>
      <c r="P2938" s="145">
        <f t="shared" si="765"/>
        <v>11039988</v>
      </c>
      <c r="Q2938" s="145">
        <f>6272916+4767072</f>
        <v>11039988</v>
      </c>
      <c r="R2938" s="3"/>
      <c r="S2938" s="145"/>
      <c r="T2938" s="145"/>
      <c r="U2938" s="145"/>
      <c r="V2938" s="145"/>
      <c r="W2938" s="145"/>
      <c r="X2938" s="145"/>
      <c r="Y2938" s="145"/>
      <c r="Z2938" s="145"/>
      <c r="AA2938" s="145"/>
      <c r="AB2938" s="145"/>
      <c r="AC2938" s="145"/>
      <c r="AD2938" s="145"/>
      <c r="AE2938" s="18"/>
      <c r="AF2938" s="35">
        <v>2025</v>
      </c>
      <c r="AG2938" s="256"/>
      <c r="AH2938" s="29">
        <v>2829</v>
      </c>
      <c r="AI2938" s="29" t="s">
        <v>155</v>
      </c>
      <c r="AJ2938" s="29" t="str">
        <f t="shared" si="766"/>
        <v>2829.</v>
      </c>
      <c r="AL2938" s="29"/>
    </row>
    <row r="2939" spans="1:38" ht="22.5" customHeight="1" x14ac:dyDescent="0.25">
      <c r="A2939" s="143" t="str">
        <f t="shared" si="767"/>
        <v>2830.</v>
      </c>
      <c r="B2939" s="247" t="s">
        <v>2321</v>
      </c>
      <c r="C2939" s="52">
        <v>1973</v>
      </c>
      <c r="D2939" s="220" t="s">
        <v>3015</v>
      </c>
      <c r="E2939" s="143" t="s">
        <v>3016</v>
      </c>
      <c r="F2939" s="52">
        <v>5</v>
      </c>
      <c r="G2939" s="52">
        <v>4</v>
      </c>
      <c r="H2939" s="10">
        <v>3329.2</v>
      </c>
      <c r="I2939" s="145">
        <v>3329.2</v>
      </c>
      <c r="J2939" s="10">
        <v>3329.2</v>
      </c>
      <c r="K2939" s="63">
        <v>147</v>
      </c>
      <c r="L2939" s="145">
        <f t="shared" si="764"/>
        <v>1248072</v>
      </c>
      <c r="M2939" s="145"/>
      <c r="N2939" s="1"/>
      <c r="O2939" s="145"/>
      <c r="P2939" s="145">
        <f t="shared" si="765"/>
        <v>1248072</v>
      </c>
      <c r="Q2939" s="145">
        <v>1248072</v>
      </c>
      <c r="R2939" s="3"/>
      <c r="S2939" s="145"/>
      <c r="T2939" s="145"/>
      <c r="U2939" s="145"/>
      <c r="V2939" s="145"/>
      <c r="W2939" s="145"/>
      <c r="X2939" s="145"/>
      <c r="Y2939" s="145"/>
      <c r="Z2939" s="145"/>
      <c r="AA2939" s="145"/>
      <c r="AB2939" s="145"/>
      <c r="AC2939" s="145"/>
      <c r="AD2939" s="145"/>
      <c r="AE2939" s="18"/>
      <c r="AF2939" s="35">
        <v>2025</v>
      </c>
      <c r="AG2939" s="255"/>
      <c r="AH2939" s="29">
        <v>2830</v>
      </c>
      <c r="AI2939" s="29" t="s">
        <v>155</v>
      </c>
      <c r="AJ2939" s="29" t="str">
        <f t="shared" si="766"/>
        <v>2830.</v>
      </c>
      <c r="AL2939" s="29"/>
    </row>
    <row r="2940" spans="1:38" ht="23.25" customHeight="1" x14ac:dyDescent="0.25">
      <c r="A2940" s="143" t="str">
        <f t="shared" si="767"/>
        <v>2831.</v>
      </c>
      <c r="B2940" s="86" t="s">
        <v>2322</v>
      </c>
      <c r="C2940" s="52">
        <v>1973</v>
      </c>
      <c r="D2940" s="220" t="s">
        <v>3015</v>
      </c>
      <c r="E2940" s="143" t="s">
        <v>3016</v>
      </c>
      <c r="F2940" s="52">
        <v>5</v>
      </c>
      <c r="G2940" s="52">
        <v>4</v>
      </c>
      <c r="H2940" s="145">
        <v>3431.5</v>
      </c>
      <c r="I2940" s="145">
        <v>3437</v>
      </c>
      <c r="J2940" s="145">
        <v>2741.2</v>
      </c>
      <c r="K2940" s="3">
        <v>132</v>
      </c>
      <c r="L2940" s="10">
        <f t="shared" si="764"/>
        <v>5076250</v>
      </c>
      <c r="M2940" s="145"/>
      <c r="N2940" s="1"/>
      <c r="O2940" s="145"/>
      <c r="P2940" s="145">
        <f t="shared" si="765"/>
        <v>5076250</v>
      </c>
      <c r="Q2940" s="145">
        <v>5076250</v>
      </c>
      <c r="R2940" s="3"/>
      <c r="S2940" s="145"/>
      <c r="T2940" s="145"/>
      <c r="U2940" s="145"/>
      <c r="V2940" s="145"/>
      <c r="W2940" s="145"/>
      <c r="X2940" s="145"/>
      <c r="Y2940" s="145"/>
      <c r="Z2940" s="145"/>
      <c r="AA2940" s="145"/>
      <c r="AB2940" s="43"/>
      <c r="AC2940" s="43"/>
      <c r="AD2940" s="145"/>
      <c r="AE2940" s="18"/>
      <c r="AF2940" s="35">
        <v>2025</v>
      </c>
      <c r="AG2940" s="255"/>
      <c r="AH2940" s="29">
        <v>2831</v>
      </c>
      <c r="AI2940" s="29" t="s">
        <v>155</v>
      </c>
      <c r="AJ2940" s="29" t="str">
        <f t="shared" si="766"/>
        <v>2831.</v>
      </c>
    </row>
    <row r="2941" spans="1:38" ht="22.5" customHeight="1" x14ac:dyDescent="0.25">
      <c r="A2941" s="143" t="str">
        <f t="shared" si="767"/>
        <v>2832.</v>
      </c>
      <c r="B2941" s="86" t="s">
        <v>2323</v>
      </c>
      <c r="C2941" s="52">
        <v>1973</v>
      </c>
      <c r="D2941" s="220" t="s">
        <v>3015</v>
      </c>
      <c r="E2941" s="143" t="s">
        <v>3017</v>
      </c>
      <c r="F2941" s="52">
        <v>5</v>
      </c>
      <c r="G2941" s="52">
        <v>2</v>
      </c>
      <c r="H2941" s="10">
        <v>1752.6</v>
      </c>
      <c r="I2941" s="10">
        <v>1753</v>
      </c>
      <c r="J2941" s="10">
        <v>1753</v>
      </c>
      <c r="K2941" s="63">
        <v>86</v>
      </c>
      <c r="L2941" s="10">
        <f t="shared" si="764"/>
        <v>2014974</v>
      </c>
      <c r="M2941" s="145"/>
      <c r="N2941" s="1"/>
      <c r="O2941" s="145"/>
      <c r="P2941" s="145">
        <f t="shared" si="765"/>
        <v>2014974</v>
      </c>
      <c r="Q2941" s="145">
        <v>2014974</v>
      </c>
      <c r="R2941" s="3"/>
      <c r="S2941" s="145"/>
      <c r="T2941" s="145"/>
      <c r="U2941" s="145"/>
      <c r="V2941" s="145"/>
      <c r="W2941" s="145"/>
      <c r="X2941" s="145"/>
      <c r="Y2941" s="145"/>
      <c r="Z2941" s="145"/>
      <c r="AA2941" s="145"/>
      <c r="AB2941" s="43"/>
      <c r="AC2941" s="43"/>
      <c r="AD2941" s="145"/>
      <c r="AE2941" s="18"/>
      <c r="AF2941" s="35">
        <v>2025</v>
      </c>
      <c r="AG2941" s="255"/>
      <c r="AH2941" s="29">
        <v>2832</v>
      </c>
      <c r="AI2941" s="29" t="s">
        <v>155</v>
      </c>
      <c r="AJ2941" s="29" t="str">
        <f t="shared" si="766"/>
        <v>2832.</v>
      </c>
      <c r="AL2941" s="29"/>
    </row>
    <row r="2942" spans="1:38" ht="22.5" customHeight="1" x14ac:dyDescent="0.25">
      <c r="A2942" s="143" t="str">
        <f t="shared" si="767"/>
        <v>2833.</v>
      </c>
      <c r="B2942" s="73" t="s">
        <v>2324</v>
      </c>
      <c r="C2942" s="52">
        <v>1973</v>
      </c>
      <c r="D2942" s="220" t="s">
        <v>3015</v>
      </c>
      <c r="E2942" s="143" t="s">
        <v>3017</v>
      </c>
      <c r="F2942" s="52">
        <v>5</v>
      </c>
      <c r="G2942" s="52">
        <v>4</v>
      </c>
      <c r="H2942" s="10">
        <v>3113.3</v>
      </c>
      <c r="I2942" s="145">
        <v>3113.3</v>
      </c>
      <c r="J2942" s="10">
        <v>3113.3</v>
      </c>
      <c r="K2942" s="63">
        <v>151</v>
      </c>
      <c r="L2942" s="10">
        <f t="shared" si="764"/>
        <v>8057024</v>
      </c>
      <c r="M2942" s="145"/>
      <c r="N2942" s="1"/>
      <c r="O2942" s="145"/>
      <c r="P2942" s="145">
        <f t="shared" si="765"/>
        <v>8057024</v>
      </c>
      <c r="Q2942" s="145">
        <v>8057024</v>
      </c>
      <c r="R2942" s="3"/>
      <c r="S2942" s="145"/>
      <c r="T2942" s="145"/>
      <c r="U2942" s="145"/>
      <c r="V2942" s="145"/>
      <c r="W2942" s="145"/>
      <c r="X2942" s="145"/>
      <c r="Y2942" s="145"/>
      <c r="Z2942" s="145"/>
      <c r="AA2942" s="145"/>
      <c r="AB2942" s="145"/>
      <c r="AC2942" s="145"/>
      <c r="AD2942" s="145"/>
      <c r="AE2942" s="18"/>
      <c r="AF2942" s="35">
        <v>2025</v>
      </c>
      <c r="AG2942" s="255"/>
      <c r="AH2942" s="29">
        <v>2833</v>
      </c>
      <c r="AI2942" s="29" t="s">
        <v>155</v>
      </c>
      <c r="AJ2942" s="29" t="str">
        <f t="shared" si="766"/>
        <v>2833.</v>
      </c>
      <c r="AL2942" s="29"/>
    </row>
    <row r="2943" spans="1:38" ht="23.25" customHeight="1" x14ac:dyDescent="0.25">
      <c r="A2943" s="143" t="str">
        <f t="shared" si="767"/>
        <v>2834.</v>
      </c>
      <c r="B2943" s="86" t="s">
        <v>2325</v>
      </c>
      <c r="C2943" s="52">
        <v>1973</v>
      </c>
      <c r="D2943" s="220" t="s">
        <v>3015</v>
      </c>
      <c r="E2943" s="143" t="s">
        <v>3017</v>
      </c>
      <c r="F2943" s="52">
        <v>5</v>
      </c>
      <c r="G2943" s="52">
        <v>1</v>
      </c>
      <c r="H2943" s="145">
        <v>9412</v>
      </c>
      <c r="I2943" s="145">
        <v>2844.3</v>
      </c>
      <c r="J2943" s="145">
        <v>2565.1999999999998</v>
      </c>
      <c r="K2943" s="3">
        <v>268</v>
      </c>
      <c r="L2943" s="10">
        <f t="shared" si="764"/>
        <v>2097024.41</v>
      </c>
      <c r="M2943" s="145"/>
      <c r="N2943" s="1"/>
      <c r="O2943" s="145"/>
      <c r="P2943" s="145">
        <f t="shared" si="765"/>
        <v>2097024.41</v>
      </c>
      <c r="Q2943" s="145">
        <f>856764.48+1240259.93</f>
        <v>2097024.41</v>
      </c>
      <c r="R2943" s="3"/>
      <c r="S2943" s="145"/>
      <c r="T2943" s="145"/>
      <c r="U2943" s="145"/>
      <c r="V2943" s="145"/>
      <c r="W2943" s="145"/>
      <c r="X2943" s="145"/>
      <c r="Y2943" s="145"/>
      <c r="Z2943" s="145"/>
      <c r="AA2943" s="145"/>
      <c r="AB2943" s="43"/>
      <c r="AC2943" s="43"/>
      <c r="AD2943" s="145"/>
      <c r="AE2943" s="18"/>
      <c r="AF2943" s="35">
        <v>2025</v>
      </c>
      <c r="AG2943" s="255"/>
      <c r="AH2943" s="29">
        <v>2834</v>
      </c>
      <c r="AI2943" s="29" t="s">
        <v>155</v>
      </c>
      <c r="AJ2943" s="29" t="str">
        <f t="shared" si="766"/>
        <v>2834.</v>
      </c>
    </row>
    <row r="2944" spans="1:38" ht="22.5" customHeight="1" x14ac:dyDescent="0.25">
      <c r="A2944" s="143" t="str">
        <f t="shared" si="767"/>
        <v>2835.</v>
      </c>
      <c r="B2944" s="247" t="s">
        <v>2326</v>
      </c>
      <c r="C2944" s="52">
        <v>1974</v>
      </c>
      <c r="D2944" s="220" t="s">
        <v>3015</v>
      </c>
      <c r="E2944" s="143" t="s">
        <v>3017</v>
      </c>
      <c r="F2944" s="52">
        <v>4</v>
      </c>
      <c r="G2944" s="52">
        <v>4</v>
      </c>
      <c r="H2944" s="10">
        <v>2638.2</v>
      </c>
      <c r="I2944" s="10">
        <v>2318.6999999999998</v>
      </c>
      <c r="J2944" s="10">
        <v>2318.6999999999998</v>
      </c>
      <c r="K2944" s="63">
        <v>82</v>
      </c>
      <c r="L2944" s="10">
        <f t="shared" si="764"/>
        <v>2712324.86</v>
      </c>
      <c r="M2944" s="145"/>
      <c r="N2944" s="1"/>
      <c r="O2944" s="145"/>
      <c r="P2944" s="145">
        <f t="shared" si="765"/>
        <v>2712324.86</v>
      </c>
      <c r="Q2944" s="145">
        <f>1294710.48+1417614.38</f>
        <v>2712324.86</v>
      </c>
      <c r="R2944" s="3"/>
      <c r="S2944" s="145"/>
      <c r="T2944" s="145"/>
      <c r="U2944" s="145"/>
      <c r="V2944" s="145"/>
      <c r="W2944" s="145"/>
      <c r="X2944" s="145"/>
      <c r="Y2944" s="145"/>
      <c r="Z2944" s="145"/>
      <c r="AA2944" s="145"/>
      <c r="AB2944" s="145"/>
      <c r="AC2944" s="145"/>
      <c r="AD2944" s="145"/>
      <c r="AE2944" s="18"/>
      <c r="AF2944" s="35">
        <v>2025</v>
      </c>
      <c r="AG2944" s="255"/>
      <c r="AH2944" s="29">
        <v>2835</v>
      </c>
      <c r="AI2944" s="29" t="s">
        <v>155</v>
      </c>
      <c r="AJ2944" s="29" t="str">
        <f t="shared" si="766"/>
        <v>2835.</v>
      </c>
      <c r="AL2944" s="29"/>
    </row>
    <row r="2945" spans="1:38" ht="22.5" customHeight="1" x14ac:dyDescent="0.25">
      <c r="A2945" s="143" t="str">
        <f t="shared" si="767"/>
        <v>2836.</v>
      </c>
      <c r="B2945" s="76" t="s">
        <v>2327</v>
      </c>
      <c r="C2945" s="52">
        <v>1974</v>
      </c>
      <c r="D2945" s="220" t="s">
        <v>3015</v>
      </c>
      <c r="E2945" s="143" t="s">
        <v>3017</v>
      </c>
      <c r="F2945" s="52">
        <v>5</v>
      </c>
      <c r="G2945" s="52">
        <v>8</v>
      </c>
      <c r="H2945" s="145">
        <v>6790.7</v>
      </c>
      <c r="I2945" s="145">
        <v>5220.7</v>
      </c>
      <c r="J2945" s="145">
        <v>3522.1</v>
      </c>
      <c r="K2945" s="3">
        <v>250</v>
      </c>
      <c r="L2945" s="10">
        <f t="shared" si="764"/>
        <v>10950486.5</v>
      </c>
      <c r="M2945" s="145"/>
      <c r="N2945" s="1"/>
      <c r="O2945" s="145"/>
      <c r="P2945" s="145">
        <f t="shared" si="765"/>
        <v>10950486.5</v>
      </c>
      <c r="Q2945" s="145">
        <v>10950486.5</v>
      </c>
      <c r="R2945" s="3"/>
      <c r="S2945" s="145"/>
      <c r="T2945" s="145"/>
      <c r="U2945" s="145"/>
      <c r="V2945" s="145"/>
      <c r="W2945" s="145"/>
      <c r="X2945" s="145"/>
      <c r="Y2945" s="145"/>
      <c r="Z2945" s="145"/>
      <c r="AA2945" s="145"/>
      <c r="AB2945" s="145"/>
      <c r="AC2945" s="145"/>
      <c r="AD2945" s="145"/>
      <c r="AE2945" s="18"/>
      <c r="AF2945" s="35">
        <v>2025</v>
      </c>
      <c r="AG2945" s="256"/>
      <c r="AH2945" s="29">
        <v>2836</v>
      </c>
      <c r="AI2945" s="29" t="s">
        <v>155</v>
      </c>
      <c r="AJ2945" s="29" t="str">
        <f t="shared" si="766"/>
        <v>2836.</v>
      </c>
      <c r="AL2945" s="29"/>
    </row>
    <row r="2946" spans="1:38" ht="22.5" customHeight="1" x14ac:dyDescent="0.25">
      <c r="A2946" s="143" t="str">
        <f t="shared" si="767"/>
        <v>2837.</v>
      </c>
      <c r="B2946" s="76" t="s">
        <v>2328</v>
      </c>
      <c r="C2946" s="52">
        <v>1974</v>
      </c>
      <c r="D2946" s="220" t="s">
        <v>3015</v>
      </c>
      <c r="E2946" s="143" t="s">
        <v>3017</v>
      </c>
      <c r="F2946" s="52">
        <v>5</v>
      </c>
      <c r="G2946" s="52">
        <v>7</v>
      </c>
      <c r="H2946" s="145">
        <v>6917.6</v>
      </c>
      <c r="I2946" s="145">
        <v>6413.9</v>
      </c>
      <c r="J2946" s="145">
        <v>6413.9</v>
      </c>
      <c r="K2946" s="3">
        <v>318</v>
      </c>
      <c r="L2946" s="10">
        <f t="shared" si="764"/>
        <v>2567828.64</v>
      </c>
      <c r="M2946" s="145"/>
      <c r="N2946" s="1"/>
      <c r="O2946" s="145"/>
      <c r="P2946" s="145">
        <f t="shared" si="765"/>
        <v>2567828.64</v>
      </c>
      <c r="Q2946" s="145">
        <v>2567828.64</v>
      </c>
      <c r="R2946" s="3"/>
      <c r="S2946" s="145"/>
      <c r="T2946" s="145"/>
      <c r="U2946" s="145"/>
      <c r="V2946" s="145"/>
      <c r="W2946" s="145"/>
      <c r="X2946" s="145"/>
      <c r="Y2946" s="145"/>
      <c r="Z2946" s="145"/>
      <c r="AA2946" s="145"/>
      <c r="AB2946" s="145"/>
      <c r="AC2946" s="145"/>
      <c r="AD2946" s="145"/>
      <c r="AE2946" s="18"/>
      <c r="AF2946" s="35">
        <v>2025</v>
      </c>
      <c r="AG2946" s="256"/>
      <c r="AH2946" s="29">
        <v>2837</v>
      </c>
      <c r="AI2946" s="29" t="s">
        <v>155</v>
      </c>
      <c r="AJ2946" s="29" t="str">
        <f t="shared" si="766"/>
        <v>2837.</v>
      </c>
      <c r="AL2946" s="29"/>
    </row>
    <row r="2947" spans="1:38" ht="22.5" customHeight="1" x14ac:dyDescent="0.25">
      <c r="A2947" s="143" t="str">
        <f t="shared" si="767"/>
        <v>2838.</v>
      </c>
      <c r="B2947" s="247" t="s">
        <v>2329</v>
      </c>
      <c r="C2947" s="52">
        <v>1974</v>
      </c>
      <c r="D2947" s="220" t="s">
        <v>3015</v>
      </c>
      <c r="E2947" s="143" t="s">
        <v>3017</v>
      </c>
      <c r="F2947" s="52">
        <v>5</v>
      </c>
      <c r="G2947" s="52">
        <v>3</v>
      </c>
      <c r="H2947" s="145">
        <v>3477.2</v>
      </c>
      <c r="I2947" s="145">
        <v>3090</v>
      </c>
      <c r="J2947" s="145">
        <v>2656.4</v>
      </c>
      <c r="K2947" s="3">
        <v>173</v>
      </c>
      <c r="L2947" s="10">
        <f t="shared" si="764"/>
        <v>5457984</v>
      </c>
      <c r="M2947" s="145"/>
      <c r="N2947" s="1"/>
      <c r="O2947" s="145"/>
      <c r="P2947" s="145">
        <f t="shared" si="765"/>
        <v>5457984</v>
      </c>
      <c r="Q2947" s="145">
        <v>5457984</v>
      </c>
      <c r="R2947" s="3"/>
      <c r="S2947" s="145"/>
      <c r="T2947" s="145"/>
      <c r="U2947" s="145"/>
      <c r="V2947" s="145"/>
      <c r="W2947" s="145"/>
      <c r="X2947" s="145"/>
      <c r="Y2947" s="145"/>
      <c r="Z2947" s="145"/>
      <c r="AA2947" s="145"/>
      <c r="AB2947" s="145"/>
      <c r="AC2947" s="145"/>
      <c r="AD2947" s="145"/>
      <c r="AE2947" s="18"/>
      <c r="AF2947" s="35">
        <v>2025</v>
      </c>
      <c r="AG2947" s="255"/>
      <c r="AH2947" s="29">
        <v>2838</v>
      </c>
      <c r="AI2947" s="29" t="s">
        <v>155</v>
      </c>
      <c r="AJ2947" s="29" t="str">
        <f t="shared" si="766"/>
        <v>2838.</v>
      </c>
      <c r="AL2947" s="29"/>
    </row>
    <row r="2948" spans="1:38" ht="22.5" customHeight="1" x14ac:dyDescent="0.25">
      <c r="A2948" s="143" t="str">
        <f t="shared" si="767"/>
        <v>2839.</v>
      </c>
      <c r="B2948" s="247" t="s">
        <v>2331</v>
      </c>
      <c r="C2948" s="52">
        <v>1974</v>
      </c>
      <c r="D2948" s="220" t="s">
        <v>3015</v>
      </c>
      <c r="E2948" s="143" t="s">
        <v>3017</v>
      </c>
      <c r="F2948" s="52">
        <v>5</v>
      </c>
      <c r="G2948" s="52">
        <v>5</v>
      </c>
      <c r="H2948" s="145">
        <v>4370.8</v>
      </c>
      <c r="I2948" s="145">
        <v>2605.9</v>
      </c>
      <c r="J2948" s="145">
        <v>2605.9</v>
      </c>
      <c r="K2948" s="3">
        <v>130</v>
      </c>
      <c r="L2948" s="10">
        <f t="shared" si="764"/>
        <v>7048230.9899999993</v>
      </c>
      <c r="M2948" s="145"/>
      <c r="N2948" s="1"/>
      <c r="O2948" s="145"/>
      <c r="P2948" s="145">
        <f t="shared" si="765"/>
        <v>7048230.9899999993</v>
      </c>
      <c r="Q2948" s="145">
        <v>7048230.9899999993</v>
      </c>
      <c r="R2948" s="3"/>
      <c r="S2948" s="145"/>
      <c r="T2948" s="145"/>
      <c r="U2948" s="145"/>
      <c r="V2948" s="145"/>
      <c r="W2948" s="145"/>
      <c r="X2948" s="145"/>
      <c r="Y2948" s="145"/>
      <c r="Z2948" s="145"/>
      <c r="AA2948" s="145"/>
      <c r="AB2948" s="145"/>
      <c r="AC2948" s="145"/>
      <c r="AD2948" s="145"/>
      <c r="AE2948" s="18"/>
      <c r="AF2948" s="35">
        <v>2025</v>
      </c>
      <c r="AG2948" s="255"/>
      <c r="AH2948" s="29">
        <v>2839</v>
      </c>
      <c r="AI2948" s="29" t="s">
        <v>155</v>
      </c>
      <c r="AJ2948" s="29" t="str">
        <f t="shared" si="766"/>
        <v>2839.</v>
      </c>
      <c r="AL2948" s="29"/>
    </row>
    <row r="2949" spans="1:38" ht="22.5" customHeight="1" x14ac:dyDescent="0.25">
      <c r="A2949" s="143" t="str">
        <f t="shared" si="767"/>
        <v>2840.</v>
      </c>
      <c r="B2949" s="77" t="s">
        <v>2332</v>
      </c>
      <c r="C2949" s="52">
        <v>1974</v>
      </c>
      <c r="D2949" s="220" t="s">
        <v>3015</v>
      </c>
      <c r="E2949" s="143" t="s">
        <v>3017</v>
      </c>
      <c r="F2949" s="52">
        <v>3</v>
      </c>
      <c r="G2949" s="52">
        <v>3</v>
      </c>
      <c r="H2949" s="145">
        <v>1377.1</v>
      </c>
      <c r="I2949" s="145">
        <v>1055</v>
      </c>
      <c r="J2949" s="145">
        <v>1055</v>
      </c>
      <c r="K2949" s="3">
        <v>49</v>
      </c>
      <c r="L2949" s="10">
        <f t="shared" si="764"/>
        <v>511168.70999999996</v>
      </c>
      <c r="M2949" s="145"/>
      <c r="N2949" s="1"/>
      <c r="O2949" s="145"/>
      <c r="P2949" s="145">
        <f t="shared" si="765"/>
        <v>511168.70999999996</v>
      </c>
      <c r="Q2949" s="145">
        <v>511168.70999999996</v>
      </c>
      <c r="R2949" s="3"/>
      <c r="S2949" s="145"/>
      <c r="T2949" s="145"/>
      <c r="U2949" s="145"/>
      <c r="V2949" s="145"/>
      <c r="W2949" s="145"/>
      <c r="X2949" s="145"/>
      <c r="Y2949" s="145"/>
      <c r="Z2949" s="145"/>
      <c r="AA2949" s="145"/>
      <c r="AB2949" s="145"/>
      <c r="AC2949" s="145"/>
      <c r="AD2949" s="145"/>
      <c r="AE2949" s="18"/>
      <c r="AF2949" s="35">
        <v>2025</v>
      </c>
      <c r="AG2949" s="256"/>
      <c r="AH2949" s="29">
        <v>2840</v>
      </c>
      <c r="AI2949" s="29" t="s">
        <v>155</v>
      </c>
      <c r="AJ2949" s="29" t="str">
        <f t="shared" si="766"/>
        <v>2840.</v>
      </c>
      <c r="AL2949" s="29"/>
    </row>
    <row r="2950" spans="1:38" ht="22.5" customHeight="1" x14ac:dyDescent="0.25">
      <c r="A2950" s="143" t="str">
        <f t="shared" si="767"/>
        <v>2841.</v>
      </c>
      <c r="B2950" s="77" t="s">
        <v>2333</v>
      </c>
      <c r="C2950" s="52">
        <v>1974</v>
      </c>
      <c r="D2950" s="220" t="s">
        <v>3015</v>
      </c>
      <c r="E2950" s="143" t="s">
        <v>3017</v>
      </c>
      <c r="F2950" s="52">
        <v>5</v>
      </c>
      <c r="G2950" s="52">
        <v>8</v>
      </c>
      <c r="H2950" s="145">
        <v>6669.1</v>
      </c>
      <c r="I2950" s="145">
        <v>5923.4</v>
      </c>
      <c r="J2950" s="145">
        <v>5803.6</v>
      </c>
      <c r="K2950" s="3">
        <v>291</v>
      </c>
      <c r="L2950" s="10">
        <f t="shared" si="764"/>
        <v>4144100</v>
      </c>
      <c r="M2950" s="145"/>
      <c r="N2950" s="1"/>
      <c r="O2950" s="145"/>
      <c r="P2950" s="145">
        <f t="shared" si="765"/>
        <v>4144100</v>
      </c>
      <c r="Q2950" s="145">
        <v>4144100</v>
      </c>
      <c r="R2950" s="3"/>
      <c r="S2950" s="145"/>
      <c r="T2950" s="145"/>
      <c r="U2950" s="145"/>
      <c r="V2950" s="145"/>
      <c r="W2950" s="145"/>
      <c r="X2950" s="145"/>
      <c r="Y2950" s="145"/>
      <c r="Z2950" s="145"/>
      <c r="AA2950" s="145"/>
      <c r="AB2950" s="145"/>
      <c r="AC2950" s="145"/>
      <c r="AD2950" s="145"/>
      <c r="AE2950" s="18"/>
      <c r="AF2950" s="35">
        <v>2025</v>
      </c>
      <c r="AG2950" s="256"/>
      <c r="AH2950" s="29">
        <v>2841</v>
      </c>
      <c r="AI2950" s="29" t="s">
        <v>155</v>
      </c>
      <c r="AJ2950" s="29" t="str">
        <f t="shared" si="766"/>
        <v>2841.</v>
      </c>
      <c r="AL2950" s="29"/>
    </row>
    <row r="2951" spans="1:38" ht="23.25" customHeight="1" x14ac:dyDescent="0.25">
      <c r="A2951" s="143" t="str">
        <f t="shared" si="767"/>
        <v>2842.</v>
      </c>
      <c r="B2951" s="86" t="s">
        <v>2334</v>
      </c>
      <c r="C2951" s="52">
        <v>1975</v>
      </c>
      <c r="D2951" s="220" t="s">
        <v>3015</v>
      </c>
      <c r="E2951" s="143" t="s">
        <v>3017</v>
      </c>
      <c r="F2951" s="52">
        <v>9</v>
      </c>
      <c r="G2951" s="52">
        <v>2</v>
      </c>
      <c r="H2951" s="10">
        <v>5368.9</v>
      </c>
      <c r="I2951" s="10">
        <v>5315.8</v>
      </c>
      <c r="J2951" s="10">
        <v>3994.1</v>
      </c>
      <c r="K2951" s="63">
        <v>182</v>
      </c>
      <c r="L2951" s="10">
        <f t="shared" si="764"/>
        <v>3659968</v>
      </c>
      <c r="M2951" s="145"/>
      <c r="N2951" s="1"/>
      <c r="O2951" s="145"/>
      <c r="P2951" s="145">
        <f t="shared" si="765"/>
        <v>3659968</v>
      </c>
      <c r="Q2951" s="145">
        <f>1306344+2353624</f>
        <v>3659968</v>
      </c>
      <c r="R2951" s="3"/>
      <c r="S2951" s="145"/>
      <c r="T2951" s="145"/>
      <c r="U2951" s="145"/>
      <c r="V2951" s="145"/>
      <c r="W2951" s="145"/>
      <c r="X2951" s="145"/>
      <c r="Y2951" s="145"/>
      <c r="Z2951" s="145"/>
      <c r="AA2951" s="145"/>
      <c r="AB2951" s="43"/>
      <c r="AC2951" s="43"/>
      <c r="AD2951" s="145"/>
      <c r="AE2951" s="18"/>
      <c r="AF2951" s="35">
        <v>2025</v>
      </c>
      <c r="AG2951" s="255"/>
      <c r="AH2951" s="29">
        <v>2842</v>
      </c>
      <c r="AI2951" s="29" t="s">
        <v>155</v>
      </c>
      <c r="AJ2951" s="29" t="str">
        <f t="shared" si="766"/>
        <v>2842.</v>
      </c>
    </row>
    <row r="2952" spans="1:38" ht="22.5" customHeight="1" x14ac:dyDescent="0.25">
      <c r="A2952" s="143" t="str">
        <f t="shared" si="767"/>
        <v>2843.</v>
      </c>
      <c r="B2952" s="247" t="s">
        <v>2335</v>
      </c>
      <c r="C2952" s="52">
        <v>1975</v>
      </c>
      <c r="D2952" s="220" t="s">
        <v>3015</v>
      </c>
      <c r="E2952" s="143" t="s">
        <v>3017</v>
      </c>
      <c r="F2952" s="52">
        <v>5</v>
      </c>
      <c r="G2952" s="52">
        <v>6</v>
      </c>
      <c r="H2952" s="145">
        <v>4952.5</v>
      </c>
      <c r="I2952" s="145">
        <v>4487.2</v>
      </c>
      <c r="J2952" s="145">
        <v>4487.2</v>
      </c>
      <c r="K2952" s="3">
        <v>227</v>
      </c>
      <c r="L2952" s="10">
        <f t="shared" si="764"/>
        <v>2214624</v>
      </c>
      <c r="M2952" s="145"/>
      <c r="N2952" s="1"/>
      <c r="O2952" s="145"/>
      <c r="P2952" s="145">
        <f t="shared" si="765"/>
        <v>2214624</v>
      </c>
      <c r="Q2952" s="145">
        <v>2214624</v>
      </c>
      <c r="R2952" s="3"/>
      <c r="S2952" s="145"/>
      <c r="T2952" s="145"/>
      <c r="U2952" s="145"/>
      <c r="V2952" s="145"/>
      <c r="W2952" s="145"/>
      <c r="X2952" s="145"/>
      <c r="Y2952" s="145"/>
      <c r="Z2952" s="145"/>
      <c r="AA2952" s="145"/>
      <c r="AB2952" s="145"/>
      <c r="AC2952" s="145"/>
      <c r="AD2952" s="145"/>
      <c r="AE2952" s="18"/>
      <c r="AF2952" s="35">
        <v>2025</v>
      </c>
      <c r="AG2952" s="255"/>
      <c r="AH2952" s="29">
        <v>2843</v>
      </c>
      <c r="AI2952" s="29" t="s">
        <v>155</v>
      </c>
      <c r="AJ2952" s="29" t="str">
        <f t="shared" si="766"/>
        <v>2843.</v>
      </c>
      <c r="AL2952" s="29"/>
    </row>
    <row r="2953" spans="1:38" ht="22.5" customHeight="1" x14ac:dyDescent="0.25">
      <c r="A2953" s="143" t="str">
        <f t="shared" si="767"/>
        <v>2844.</v>
      </c>
      <c r="B2953" s="72" t="s">
        <v>2336</v>
      </c>
      <c r="C2953" s="52">
        <v>1976</v>
      </c>
      <c r="D2953" s="220" t="s">
        <v>3015</v>
      </c>
      <c r="E2953" s="143" t="s">
        <v>3017</v>
      </c>
      <c r="F2953" s="52">
        <v>5</v>
      </c>
      <c r="G2953" s="52">
        <v>6</v>
      </c>
      <c r="H2953" s="10">
        <v>4337.3999999999996</v>
      </c>
      <c r="I2953" s="145">
        <v>3869</v>
      </c>
      <c r="J2953" s="10">
        <v>3869</v>
      </c>
      <c r="K2953" s="63">
        <v>169</v>
      </c>
      <c r="L2953" s="10">
        <f t="shared" si="764"/>
        <v>7512850</v>
      </c>
      <c r="M2953" s="145"/>
      <c r="N2953" s="1"/>
      <c r="O2953" s="145"/>
      <c r="P2953" s="145">
        <f t="shared" si="765"/>
        <v>7512850</v>
      </c>
      <c r="Q2953" s="145">
        <v>7512850</v>
      </c>
      <c r="R2953" s="3"/>
      <c r="S2953" s="145"/>
      <c r="T2953" s="145"/>
      <c r="U2953" s="145"/>
      <c r="V2953" s="145"/>
      <c r="W2953" s="145"/>
      <c r="X2953" s="145"/>
      <c r="Y2953" s="145"/>
      <c r="Z2953" s="145"/>
      <c r="AA2953" s="145"/>
      <c r="AB2953" s="145"/>
      <c r="AC2953" s="145"/>
      <c r="AD2953" s="145"/>
      <c r="AE2953" s="18"/>
      <c r="AF2953" s="35">
        <v>2025</v>
      </c>
      <c r="AG2953" s="255"/>
      <c r="AH2953" s="29">
        <v>2844</v>
      </c>
      <c r="AI2953" s="29" t="s">
        <v>155</v>
      </c>
      <c r="AJ2953" s="29" t="str">
        <f t="shared" si="766"/>
        <v>2844.</v>
      </c>
    </row>
    <row r="2954" spans="1:38" ht="22.5" customHeight="1" x14ac:dyDescent="0.25">
      <c r="A2954" s="143" t="str">
        <f t="shared" si="767"/>
        <v>2845.</v>
      </c>
      <c r="B2954" s="73" t="s">
        <v>2337</v>
      </c>
      <c r="C2954" s="52">
        <v>1976</v>
      </c>
      <c r="D2954" s="220" t="s">
        <v>3015</v>
      </c>
      <c r="E2954" s="143" t="s">
        <v>3017</v>
      </c>
      <c r="F2954" s="52">
        <v>9</v>
      </c>
      <c r="G2954" s="52">
        <v>5</v>
      </c>
      <c r="H2954" s="10">
        <v>10038.4</v>
      </c>
      <c r="I2954" s="145">
        <v>9075.1</v>
      </c>
      <c r="J2954" s="10">
        <v>8040.8</v>
      </c>
      <c r="K2954" s="63">
        <v>393</v>
      </c>
      <c r="L2954" s="10">
        <f t="shared" si="764"/>
        <v>3284400</v>
      </c>
      <c r="M2954" s="145"/>
      <c r="N2954" s="1"/>
      <c r="O2954" s="145"/>
      <c r="P2954" s="145">
        <f t="shared" si="765"/>
        <v>3284400</v>
      </c>
      <c r="Q2954" s="145">
        <v>3284400</v>
      </c>
      <c r="R2954" s="3"/>
      <c r="S2954" s="145"/>
      <c r="T2954" s="145"/>
      <c r="U2954" s="145"/>
      <c r="V2954" s="145"/>
      <c r="W2954" s="145"/>
      <c r="X2954" s="145"/>
      <c r="Y2954" s="145"/>
      <c r="Z2954" s="145"/>
      <c r="AA2954" s="145"/>
      <c r="AB2954" s="145"/>
      <c r="AC2954" s="145"/>
      <c r="AD2954" s="145"/>
      <c r="AE2954" s="18"/>
      <c r="AF2954" s="35">
        <v>2025</v>
      </c>
      <c r="AG2954" s="255"/>
      <c r="AH2954" s="29">
        <v>2845</v>
      </c>
      <c r="AI2954" s="29" t="s">
        <v>155</v>
      </c>
      <c r="AJ2954" s="29" t="str">
        <f t="shared" si="766"/>
        <v>2845.</v>
      </c>
      <c r="AL2954" s="29"/>
    </row>
    <row r="2955" spans="1:38" ht="22.5" customHeight="1" x14ac:dyDescent="0.25">
      <c r="A2955" s="143" t="str">
        <f t="shared" si="767"/>
        <v>2846.</v>
      </c>
      <c r="B2955" s="73" t="s">
        <v>2338</v>
      </c>
      <c r="C2955" s="52">
        <v>1976</v>
      </c>
      <c r="D2955" s="220" t="s">
        <v>3015</v>
      </c>
      <c r="E2955" s="143" t="s">
        <v>3016</v>
      </c>
      <c r="F2955" s="52">
        <v>5</v>
      </c>
      <c r="G2955" s="52">
        <v>4</v>
      </c>
      <c r="H2955" s="10">
        <v>3458.3</v>
      </c>
      <c r="I2955" s="145">
        <v>3344.8</v>
      </c>
      <c r="J2955" s="10">
        <v>3115</v>
      </c>
      <c r="K2955" s="63">
        <v>169</v>
      </c>
      <c r="L2955" s="10">
        <f t="shared" si="764"/>
        <v>5953426</v>
      </c>
      <c r="M2955" s="145"/>
      <c r="N2955" s="1"/>
      <c r="O2955" s="145"/>
      <c r="P2955" s="145">
        <f t="shared" si="765"/>
        <v>5953426</v>
      </c>
      <c r="Q2955" s="145">
        <v>5953426</v>
      </c>
      <c r="R2955" s="3"/>
      <c r="S2955" s="145"/>
      <c r="T2955" s="145"/>
      <c r="U2955" s="145"/>
      <c r="V2955" s="145"/>
      <c r="W2955" s="145"/>
      <c r="X2955" s="145"/>
      <c r="Y2955" s="145"/>
      <c r="Z2955" s="145"/>
      <c r="AA2955" s="145"/>
      <c r="AB2955" s="145"/>
      <c r="AC2955" s="145"/>
      <c r="AD2955" s="145"/>
      <c r="AE2955" s="18"/>
      <c r="AF2955" s="35">
        <v>2025</v>
      </c>
      <c r="AG2955" s="255"/>
      <c r="AH2955" s="29">
        <v>2846</v>
      </c>
      <c r="AI2955" s="29" t="s">
        <v>155</v>
      </c>
      <c r="AJ2955" s="29" t="str">
        <f t="shared" si="766"/>
        <v>2846.</v>
      </c>
      <c r="AL2955" s="29"/>
    </row>
    <row r="2956" spans="1:38" ht="23.25" customHeight="1" x14ac:dyDescent="0.25">
      <c r="A2956" s="143" t="str">
        <f t="shared" si="767"/>
        <v>2847.</v>
      </c>
      <c r="B2956" s="71" t="s">
        <v>2339</v>
      </c>
      <c r="C2956" s="52">
        <v>1977</v>
      </c>
      <c r="D2956" s="220" t="s">
        <v>3015</v>
      </c>
      <c r="E2956" s="143" t="s">
        <v>3017</v>
      </c>
      <c r="F2956" s="52">
        <v>9</v>
      </c>
      <c r="G2956" s="52">
        <v>7</v>
      </c>
      <c r="H2956" s="145">
        <v>13755.3</v>
      </c>
      <c r="I2956" s="145">
        <v>12851</v>
      </c>
      <c r="J2956" s="145">
        <v>12770</v>
      </c>
      <c r="K2956" s="3">
        <v>626</v>
      </c>
      <c r="L2956" s="10">
        <f t="shared" si="764"/>
        <v>4738516.38</v>
      </c>
      <c r="M2956" s="145"/>
      <c r="N2956" s="1"/>
      <c r="O2956" s="145"/>
      <c r="P2956" s="145">
        <f t="shared" si="765"/>
        <v>4738516.38</v>
      </c>
      <c r="Q2956" s="145">
        <v>4738516.38</v>
      </c>
      <c r="R2956" s="3"/>
      <c r="S2956" s="145"/>
      <c r="T2956" s="145"/>
      <c r="U2956" s="145"/>
      <c r="V2956" s="145"/>
      <c r="W2956" s="145"/>
      <c r="X2956" s="145"/>
      <c r="Y2956" s="145"/>
      <c r="Z2956" s="145"/>
      <c r="AA2956" s="145"/>
      <c r="AB2956" s="43"/>
      <c r="AC2956" s="43"/>
      <c r="AD2956" s="145"/>
      <c r="AE2956" s="18"/>
      <c r="AF2956" s="35">
        <v>2025</v>
      </c>
      <c r="AG2956" s="255"/>
      <c r="AH2956" s="29">
        <v>2847</v>
      </c>
      <c r="AI2956" s="29" t="s">
        <v>155</v>
      </c>
      <c r="AJ2956" s="29" t="str">
        <f t="shared" si="766"/>
        <v>2847.</v>
      </c>
    </row>
    <row r="2957" spans="1:38" ht="22.5" customHeight="1" x14ac:dyDescent="0.25">
      <c r="A2957" s="143" t="str">
        <f t="shared" si="767"/>
        <v>2848.</v>
      </c>
      <c r="B2957" s="76" t="s">
        <v>2340</v>
      </c>
      <c r="C2957" s="52">
        <v>1977</v>
      </c>
      <c r="D2957" s="220" t="s">
        <v>3015</v>
      </c>
      <c r="E2957" s="143" t="s">
        <v>3017</v>
      </c>
      <c r="F2957" s="52">
        <v>5</v>
      </c>
      <c r="G2957" s="52">
        <v>2</v>
      </c>
      <c r="H2957" s="145">
        <v>1594.6</v>
      </c>
      <c r="I2957" s="145">
        <v>1440.9</v>
      </c>
      <c r="J2957" s="145">
        <v>1440.9</v>
      </c>
      <c r="K2957" s="3">
        <v>51</v>
      </c>
      <c r="L2957" s="10">
        <f t="shared" si="764"/>
        <v>563040</v>
      </c>
      <c r="M2957" s="145"/>
      <c r="N2957" s="1"/>
      <c r="O2957" s="145"/>
      <c r="P2957" s="145">
        <f t="shared" si="765"/>
        <v>563040</v>
      </c>
      <c r="Q2957" s="145">
        <v>563040</v>
      </c>
      <c r="R2957" s="3"/>
      <c r="S2957" s="145"/>
      <c r="T2957" s="145"/>
      <c r="U2957" s="145"/>
      <c r="V2957" s="145"/>
      <c r="W2957" s="145"/>
      <c r="X2957" s="145"/>
      <c r="Y2957" s="145"/>
      <c r="Z2957" s="145"/>
      <c r="AA2957" s="145"/>
      <c r="AB2957" s="145"/>
      <c r="AC2957" s="145"/>
      <c r="AD2957" s="145"/>
      <c r="AE2957" s="18"/>
      <c r="AF2957" s="35">
        <v>2025</v>
      </c>
      <c r="AG2957" s="256"/>
      <c r="AH2957" s="29">
        <v>2848</v>
      </c>
      <c r="AI2957" s="29" t="s">
        <v>155</v>
      </c>
      <c r="AJ2957" s="29" t="str">
        <f t="shared" si="766"/>
        <v>2848.</v>
      </c>
      <c r="AL2957" s="29"/>
    </row>
    <row r="2958" spans="1:38" ht="22.5" customHeight="1" x14ac:dyDescent="0.25">
      <c r="A2958" s="143" t="str">
        <f t="shared" si="767"/>
        <v>2849.</v>
      </c>
      <c r="B2958" s="86" t="s">
        <v>2341</v>
      </c>
      <c r="C2958" s="52">
        <v>1977</v>
      </c>
      <c r="D2958" s="220" t="s">
        <v>3015</v>
      </c>
      <c r="E2958" s="143" t="s">
        <v>3017</v>
      </c>
      <c r="F2958" s="52">
        <v>5</v>
      </c>
      <c r="G2958" s="52">
        <v>7</v>
      </c>
      <c r="H2958" s="145">
        <v>5758.3</v>
      </c>
      <c r="I2958" s="145">
        <v>5756.2</v>
      </c>
      <c r="J2958" s="145">
        <v>5497.7</v>
      </c>
      <c r="K2958" s="3">
        <v>259</v>
      </c>
      <c r="L2958" s="10">
        <f t="shared" si="764"/>
        <v>1236085</v>
      </c>
      <c r="M2958" s="145"/>
      <c r="N2958" s="1"/>
      <c r="O2958" s="145"/>
      <c r="P2958" s="145">
        <f t="shared" si="765"/>
        <v>1236085</v>
      </c>
      <c r="Q2958" s="145">
        <v>1236085</v>
      </c>
      <c r="R2958" s="3"/>
      <c r="S2958" s="145"/>
      <c r="T2958" s="145"/>
      <c r="U2958" s="145"/>
      <c r="V2958" s="145"/>
      <c r="W2958" s="145"/>
      <c r="X2958" s="145"/>
      <c r="Y2958" s="145"/>
      <c r="Z2958" s="145"/>
      <c r="AA2958" s="145"/>
      <c r="AB2958" s="43"/>
      <c r="AC2958" s="43"/>
      <c r="AD2958" s="145"/>
      <c r="AE2958" s="18"/>
      <c r="AF2958" s="35">
        <v>2025</v>
      </c>
      <c r="AG2958" s="255"/>
      <c r="AH2958" s="29">
        <v>2849</v>
      </c>
      <c r="AI2958" s="29" t="s">
        <v>155</v>
      </c>
      <c r="AJ2958" s="29" t="str">
        <f t="shared" si="766"/>
        <v>2849.</v>
      </c>
      <c r="AL2958" s="29"/>
    </row>
    <row r="2959" spans="1:38" ht="22.5" customHeight="1" x14ac:dyDescent="0.25">
      <c r="A2959" s="143" t="str">
        <f t="shared" si="767"/>
        <v>2850.</v>
      </c>
      <c r="B2959" s="77" t="s">
        <v>2342</v>
      </c>
      <c r="C2959" s="52">
        <v>1977</v>
      </c>
      <c r="D2959" s="220" t="s">
        <v>3015</v>
      </c>
      <c r="E2959" s="143" t="s">
        <v>3017</v>
      </c>
      <c r="F2959" s="52">
        <v>5</v>
      </c>
      <c r="G2959" s="52">
        <v>1</v>
      </c>
      <c r="H2959" s="145">
        <v>3714.72</v>
      </c>
      <c r="I2959" s="145">
        <v>3026.8</v>
      </c>
      <c r="J2959" s="145">
        <v>3026.8</v>
      </c>
      <c r="K2959" s="3">
        <v>155</v>
      </c>
      <c r="L2959" s="10">
        <f t="shared" si="764"/>
        <v>1139970</v>
      </c>
      <c r="M2959" s="145"/>
      <c r="N2959" s="1"/>
      <c r="O2959" s="145"/>
      <c r="P2959" s="145">
        <f t="shared" si="765"/>
        <v>1139970</v>
      </c>
      <c r="Q2959" s="145">
        <v>1139970</v>
      </c>
      <c r="R2959" s="3"/>
      <c r="S2959" s="145"/>
      <c r="T2959" s="145"/>
      <c r="U2959" s="145"/>
      <c r="V2959" s="145"/>
      <c r="W2959" s="145"/>
      <c r="X2959" s="145"/>
      <c r="Y2959" s="145"/>
      <c r="Z2959" s="145"/>
      <c r="AA2959" s="145"/>
      <c r="AB2959" s="145"/>
      <c r="AC2959" s="145"/>
      <c r="AD2959" s="145"/>
      <c r="AE2959" s="18"/>
      <c r="AF2959" s="35">
        <v>2025</v>
      </c>
      <c r="AG2959" s="256"/>
      <c r="AH2959" s="29">
        <v>2850</v>
      </c>
      <c r="AI2959" s="29" t="s">
        <v>155</v>
      </c>
      <c r="AJ2959" s="29" t="str">
        <f t="shared" si="766"/>
        <v>2850.</v>
      </c>
      <c r="AL2959" s="29"/>
    </row>
    <row r="2960" spans="1:38" ht="22.5" customHeight="1" x14ac:dyDescent="0.25">
      <c r="A2960" s="143" t="str">
        <f t="shared" si="767"/>
        <v>2851.</v>
      </c>
      <c r="B2960" s="73" t="s">
        <v>2343</v>
      </c>
      <c r="C2960" s="52">
        <v>1978</v>
      </c>
      <c r="D2960" s="220" t="s">
        <v>3015</v>
      </c>
      <c r="E2960" s="143" t="s">
        <v>3016</v>
      </c>
      <c r="F2960" s="52">
        <v>5</v>
      </c>
      <c r="G2960" s="52">
        <v>2</v>
      </c>
      <c r="H2960" s="10">
        <v>2189.1999999999998</v>
      </c>
      <c r="I2960" s="145">
        <v>1435</v>
      </c>
      <c r="J2960" s="10">
        <v>1435</v>
      </c>
      <c r="K2960" s="63">
        <v>83</v>
      </c>
      <c r="L2960" s="10">
        <f t="shared" si="764"/>
        <v>2349801</v>
      </c>
      <c r="M2960" s="145"/>
      <c r="N2960" s="1"/>
      <c r="O2960" s="145"/>
      <c r="P2960" s="145">
        <f t="shared" si="765"/>
        <v>2349801</v>
      </c>
      <c r="Q2960" s="145">
        <v>434421</v>
      </c>
      <c r="R2960" s="3"/>
      <c r="S2960" s="145"/>
      <c r="T2960" s="145">
        <v>540</v>
      </c>
      <c r="U2960" s="145">
        <f>T2960*3547</f>
        <v>1915380</v>
      </c>
      <c r="V2960" s="145"/>
      <c r="W2960" s="145"/>
      <c r="X2960" s="145"/>
      <c r="Y2960" s="145"/>
      <c r="Z2960" s="145"/>
      <c r="AA2960" s="145"/>
      <c r="AB2960" s="145"/>
      <c r="AC2960" s="145"/>
      <c r="AD2960" s="145"/>
      <c r="AE2960" s="18"/>
      <c r="AF2960" s="35">
        <v>2025</v>
      </c>
      <c r="AG2960" s="255"/>
      <c r="AH2960" s="29">
        <v>2851</v>
      </c>
      <c r="AI2960" s="29" t="s">
        <v>155</v>
      </c>
      <c r="AJ2960" s="29" t="str">
        <f t="shared" si="766"/>
        <v>2851.</v>
      </c>
      <c r="AL2960" s="29"/>
    </row>
    <row r="2961" spans="1:38" ht="23.25" customHeight="1" x14ac:dyDescent="0.25">
      <c r="A2961" s="143" t="str">
        <f t="shared" si="767"/>
        <v>2852.</v>
      </c>
      <c r="B2961" s="71" t="s">
        <v>2344</v>
      </c>
      <c r="C2961" s="52">
        <v>1978</v>
      </c>
      <c r="D2961" s="220" t="s">
        <v>3015</v>
      </c>
      <c r="E2961" s="143" t="s">
        <v>3016</v>
      </c>
      <c r="F2961" s="52">
        <v>5</v>
      </c>
      <c r="G2961" s="52">
        <v>6</v>
      </c>
      <c r="H2961" s="145">
        <v>4785.2</v>
      </c>
      <c r="I2961" s="145">
        <v>4786.3</v>
      </c>
      <c r="J2961" s="145">
        <v>4786.3</v>
      </c>
      <c r="K2961" s="3">
        <v>230</v>
      </c>
      <c r="L2961" s="10">
        <f t="shared" si="764"/>
        <v>1417260</v>
      </c>
      <c r="M2961" s="145"/>
      <c r="N2961" s="1"/>
      <c r="O2961" s="145"/>
      <c r="P2961" s="145">
        <f t="shared" si="765"/>
        <v>1417260</v>
      </c>
      <c r="Q2961" s="145">
        <v>1417260</v>
      </c>
      <c r="R2961" s="3"/>
      <c r="S2961" s="145"/>
      <c r="T2961" s="145"/>
      <c r="U2961" s="145"/>
      <c r="V2961" s="145"/>
      <c r="W2961" s="145"/>
      <c r="X2961" s="145"/>
      <c r="Y2961" s="145"/>
      <c r="Z2961" s="145"/>
      <c r="AA2961" s="145"/>
      <c r="AB2961" s="43"/>
      <c r="AC2961" s="43"/>
      <c r="AD2961" s="145"/>
      <c r="AE2961" s="18"/>
      <c r="AF2961" s="35">
        <v>2025</v>
      </c>
      <c r="AG2961" s="255"/>
      <c r="AH2961" s="29">
        <v>2852</v>
      </c>
      <c r="AI2961" s="29" t="s">
        <v>155</v>
      </c>
      <c r="AJ2961" s="29" t="str">
        <f t="shared" si="766"/>
        <v>2852.</v>
      </c>
    </row>
    <row r="2962" spans="1:38" ht="22.5" customHeight="1" x14ac:dyDescent="0.25">
      <c r="A2962" s="143" t="str">
        <f t="shared" si="767"/>
        <v>2853.</v>
      </c>
      <c r="B2962" s="73" t="s">
        <v>2345</v>
      </c>
      <c r="C2962" s="52">
        <v>1979</v>
      </c>
      <c r="D2962" s="220" t="s">
        <v>3015</v>
      </c>
      <c r="E2962" s="143" t="s">
        <v>3016</v>
      </c>
      <c r="F2962" s="52">
        <v>5</v>
      </c>
      <c r="G2962" s="52">
        <v>4</v>
      </c>
      <c r="H2962" s="10">
        <v>3486.8</v>
      </c>
      <c r="I2962" s="145">
        <v>3152.9</v>
      </c>
      <c r="J2962" s="10">
        <v>3152.9</v>
      </c>
      <c r="K2962" s="63">
        <v>157</v>
      </c>
      <c r="L2962" s="10">
        <f t="shared" si="764"/>
        <v>659334</v>
      </c>
      <c r="M2962" s="145"/>
      <c r="N2962" s="1"/>
      <c r="O2962" s="145"/>
      <c r="P2962" s="145">
        <f t="shared" si="765"/>
        <v>659334</v>
      </c>
      <c r="Q2962" s="145">
        <v>659334</v>
      </c>
      <c r="R2962" s="3"/>
      <c r="S2962" s="145"/>
      <c r="T2962" s="145"/>
      <c r="U2962" s="145"/>
      <c r="V2962" s="145"/>
      <c r="W2962" s="145"/>
      <c r="X2962" s="145"/>
      <c r="Y2962" s="145"/>
      <c r="Z2962" s="145"/>
      <c r="AA2962" s="145"/>
      <c r="AB2962" s="145"/>
      <c r="AC2962" s="145"/>
      <c r="AD2962" s="145"/>
      <c r="AE2962" s="18"/>
      <c r="AF2962" s="35">
        <v>2025</v>
      </c>
      <c r="AG2962" s="255"/>
      <c r="AH2962" s="29">
        <v>2853</v>
      </c>
      <c r="AI2962" s="29" t="s">
        <v>155</v>
      </c>
      <c r="AJ2962" s="29" t="str">
        <f t="shared" si="766"/>
        <v>2853.</v>
      </c>
      <c r="AL2962" s="29"/>
    </row>
    <row r="2963" spans="1:38" ht="22.5" customHeight="1" x14ac:dyDescent="0.25">
      <c r="A2963" s="143" t="str">
        <f t="shared" si="767"/>
        <v>2854.</v>
      </c>
      <c r="B2963" s="86" t="s">
        <v>2346</v>
      </c>
      <c r="C2963" s="52">
        <v>1979</v>
      </c>
      <c r="D2963" s="220" t="s">
        <v>3015</v>
      </c>
      <c r="E2963" s="143" t="s">
        <v>3017</v>
      </c>
      <c r="F2963" s="52">
        <v>5</v>
      </c>
      <c r="G2963" s="52">
        <v>4</v>
      </c>
      <c r="H2963" s="145">
        <v>3132.5</v>
      </c>
      <c r="I2963" s="145">
        <v>2780</v>
      </c>
      <c r="J2963" s="145">
        <v>2780</v>
      </c>
      <c r="K2963" s="3">
        <v>119</v>
      </c>
      <c r="L2963" s="10">
        <f t="shared" si="764"/>
        <v>786887.4</v>
      </c>
      <c r="M2963" s="145"/>
      <c r="N2963" s="1"/>
      <c r="O2963" s="145"/>
      <c r="P2963" s="145">
        <f t="shared" si="765"/>
        <v>786887.4</v>
      </c>
      <c r="Q2963" s="145">
        <v>786887.4</v>
      </c>
      <c r="R2963" s="3"/>
      <c r="S2963" s="145"/>
      <c r="T2963" s="145"/>
      <c r="U2963" s="145"/>
      <c r="V2963" s="145"/>
      <c r="W2963" s="145"/>
      <c r="X2963" s="145"/>
      <c r="Y2963" s="145"/>
      <c r="Z2963" s="145"/>
      <c r="AA2963" s="145"/>
      <c r="AB2963" s="43"/>
      <c r="AC2963" s="43"/>
      <c r="AD2963" s="145"/>
      <c r="AE2963" s="18"/>
      <c r="AF2963" s="35">
        <v>2025</v>
      </c>
      <c r="AG2963" s="255"/>
      <c r="AH2963" s="29">
        <v>2854</v>
      </c>
      <c r="AI2963" s="29" t="s">
        <v>155</v>
      </c>
      <c r="AJ2963" s="29" t="str">
        <f t="shared" si="766"/>
        <v>2854.</v>
      </c>
      <c r="AL2963" s="29"/>
    </row>
    <row r="2964" spans="1:38" ht="22.5" customHeight="1" x14ac:dyDescent="0.25">
      <c r="A2964" s="143" t="str">
        <f t="shared" si="767"/>
        <v>2855.</v>
      </c>
      <c r="B2964" s="86" t="s">
        <v>2347</v>
      </c>
      <c r="C2964" s="52">
        <v>1979</v>
      </c>
      <c r="D2964" s="220" t="s">
        <v>3015</v>
      </c>
      <c r="E2964" s="143" t="s">
        <v>3016</v>
      </c>
      <c r="F2964" s="52">
        <v>9</v>
      </c>
      <c r="G2964" s="52">
        <v>8</v>
      </c>
      <c r="H2964" s="145">
        <v>15172.2</v>
      </c>
      <c r="I2964" s="145">
        <v>14420.5</v>
      </c>
      <c r="J2964" s="145">
        <v>14364.6</v>
      </c>
      <c r="K2964" s="3">
        <v>759</v>
      </c>
      <c r="L2964" s="10">
        <f t="shared" si="764"/>
        <v>7377760</v>
      </c>
      <c r="M2964" s="145"/>
      <c r="N2964" s="1"/>
      <c r="O2964" s="145"/>
      <c r="P2964" s="145">
        <f t="shared" si="765"/>
        <v>7377760</v>
      </c>
      <c r="Q2964" s="145"/>
      <c r="R2964" s="3"/>
      <c r="S2964" s="145"/>
      <c r="T2964" s="145">
        <v>2080</v>
      </c>
      <c r="U2964" s="145">
        <f>T2964*3547</f>
        <v>7377760</v>
      </c>
      <c r="V2964" s="145"/>
      <c r="W2964" s="145"/>
      <c r="X2964" s="145"/>
      <c r="Y2964" s="145"/>
      <c r="Z2964" s="145"/>
      <c r="AA2964" s="145"/>
      <c r="AB2964" s="43"/>
      <c r="AC2964" s="43"/>
      <c r="AD2964" s="145"/>
      <c r="AE2964" s="18"/>
      <c r="AF2964" s="35">
        <v>2025</v>
      </c>
      <c r="AG2964" s="259"/>
      <c r="AH2964" s="29">
        <v>2855</v>
      </c>
      <c r="AI2964" s="29" t="s">
        <v>155</v>
      </c>
      <c r="AJ2964" s="29" t="str">
        <f t="shared" si="766"/>
        <v>2855.</v>
      </c>
      <c r="AL2964" s="29"/>
    </row>
    <row r="2965" spans="1:38" ht="22.5" customHeight="1" x14ac:dyDescent="0.25">
      <c r="A2965" s="143" t="str">
        <f t="shared" si="767"/>
        <v>2856.</v>
      </c>
      <c r="B2965" s="87" t="s">
        <v>2348</v>
      </c>
      <c r="C2965" s="52">
        <v>1980</v>
      </c>
      <c r="D2965" s="220" t="s">
        <v>3015</v>
      </c>
      <c r="E2965" s="143" t="s">
        <v>3019</v>
      </c>
      <c r="F2965" s="52">
        <v>9</v>
      </c>
      <c r="G2965" s="52">
        <v>1</v>
      </c>
      <c r="H2965" s="145">
        <v>2865.3</v>
      </c>
      <c r="I2965" s="145">
        <v>2861.6</v>
      </c>
      <c r="J2965" s="145">
        <v>2464.8000000000002</v>
      </c>
      <c r="K2965" s="3">
        <v>98</v>
      </c>
      <c r="L2965" s="10">
        <f t="shared" si="764"/>
        <v>3106306</v>
      </c>
      <c r="M2965" s="145"/>
      <c r="N2965" s="1"/>
      <c r="O2965" s="145"/>
      <c r="P2965" s="145">
        <f t="shared" si="765"/>
        <v>3106306</v>
      </c>
      <c r="Q2965" s="145"/>
      <c r="R2965" s="3"/>
      <c r="S2965" s="145"/>
      <c r="T2965" s="145"/>
      <c r="U2965" s="145"/>
      <c r="V2965" s="145"/>
      <c r="W2965" s="145"/>
      <c r="X2965" s="145">
        <v>2186</v>
      </c>
      <c r="Y2965" s="145">
        <f>X2965*1421</f>
        <v>3106306</v>
      </c>
      <c r="Z2965" s="145"/>
      <c r="AA2965" s="145"/>
      <c r="AB2965" s="43"/>
      <c r="AC2965" s="43"/>
      <c r="AD2965" s="145"/>
      <c r="AE2965" s="18"/>
      <c r="AF2965" s="35">
        <v>2025</v>
      </c>
      <c r="AG2965" s="256"/>
      <c r="AH2965" s="29">
        <v>2856</v>
      </c>
      <c r="AI2965" s="29" t="s">
        <v>155</v>
      </c>
      <c r="AJ2965" s="29" t="str">
        <f t="shared" si="766"/>
        <v>2856.</v>
      </c>
      <c r="AL2965" s="29"/>
    </row>
    <row r="2966" spans="1:38" ht="22.5" customHeight="1" x14ac:dyDescent="0.25">
      <c r="A2966" s="143" t="str">
        <f t="shared" si="767"/>
        <v>2857.</v>
      </c>
      <c r="B2966" s="76" t="s">
        <v>2349</v>
      </c>
      <c r="C2966" s="52">
        <v>1980</v>
      </c>
      <c r="D2966" s="220" t="s">
        <v>3015</v>
      </c>
      <c r="E2966" s="143" t="s">
        <v>3016</v>
      </c>
      <c r="F2966" s="52">
        <v>9</v>
      </c>
      <c r="G2966" s="52">
        <v>2</v>
      </c>
      <c r="H2966" s="145">
        <v>4160.8</v>
      </c>
      <c r="I2966" s="145">
        <v>3862.5</v>
      </c>
      <c r="J2966" s="145">
        <v>3862.5</v>
      </c>
      <c r="K2966" s="3">
        <v>195</v>
      </c>
      <c r="L2966" s="145">
        <f>Q2966+S2966+U2966+W2966+Y2966+AA2966+AD2966+AE2966</f>
        <v>955110</v>
      </c>
      <c r="M2966" s="145"/>
      <c r="N2966" s="1"/>
      <c r="O2966" s="145"/>
      <c r="P2966" s="145">
        <f>L2966</f>
        <v>955110</v>
      </c>
      <c r="Q2966" s="145">
        <v>955110</v>
      </c>
      <c r="R2966" s="3"/>
      <c r="S2966" s="145"/>
      <c r="T2966" s="145"/>
      <c r="U2966" s="145"/>
      <c r="V2966" s="145"/>
      <c r="W2966" s="145"/>
      <c r="X2966" s="145"/>
      <c r="Y2966" s="145"/>
      <c r="Z2966" s="145"/>
      <c r="AA2966" s="145"/>
      <c r="AB2966" s="145"/>
      <c r="AC2966" s="145"/>
      <c r="AD2966" s="145"/>
      <c r="AE2966" s="18"/>
      <c r="AF2966" s="35">
        <v>2025</v>
      </c>
      <c r="AG2966" s="256"/>
      <c r="AH2966" s="29">
        <v>2857</v>
      </c>
      <c r="AI2966" s="29" t="s">
        <v>155</v>
      </c>
      <c r="AJ2966" s="29" t="str">
        <f t="shared" si="766"/>
        <v>2857.</v>
      </c>
      <c r="AL2966" s="29"/>
    </row>
    <row r="2967" spans="1:38" ht="22.5" customHeight="1" x14ac:dyDescent="0.25">
      <c r="A2967" s="143" t="str">
        <f t="shared" si="767"/>
        <v>2858.</v>
      </c>
      <c r="B2967" s="76" t="s">
        <v>2350</v>
      </c>
      <c r="C2967" s="52">
        <v>1982</v>
      </c>
      <c r="D2967" s="220" t="s">
        <v>3015</v>
      </c>
      <c r="E2967" s="143" t="s">
        <v>3017</v>
      </c>
      <c r="F2967" s="52">
        <v>5</v>
      </c>
      <c r="G2967" s="52">
        <v>1</v>
      </c>
      <c r="H2967" s="145">
        <v>3447.5</v>
      </c>
      <c r="I2967" s="145">
        <v>2505.1999999999998</v>
      </c>
      <c r="J2967" s="145">
        <v>2505.1999999999998</v>
      </c>
      <c r="K2967" s="3">
        <v>196</v>
      </c>
      <c r="L2967" s="10">
        <f t="shared" si="764"/>
        <v>1279724.1600000001</v>
      </c>
      <c r="M2967" s="145"/>
      <c r="N2967" s="1"/>
      <c r="O2967" s="145"/>
      <c r="P2967" s="145">
        <f t="shared" si="765"/>
        <v>1279724.1600000001</v>
      </c>
      <c r="Q2967" s="145">
        <v>1279724.1600000001</v>
      </c>
      <c r="R2967" s="3"/>
      <c r="S2967" s="145"/>
      <c r="T2967" s="145"/>
      <c r="U2967" s="145"/>
      <c r="V2967" s="145"/>
      <c r="W2967" s="145"/>
      <c r="X2967" s="145"/>
      <c r="Y2967" s="145"/>
      <c r="Z2967" s="145"/>
      <c r="AA2967" s="145"/>
      <c r="AB2967" s="145"/>
      <c r="AC2967" s="145"/>
      <c r="AD2967" s="145"/>
      <c r="AE2967" s="18"/>
      <c r="AF2967" s="35">
        <v>2025</v>
      </c>
      <c r="AG2967" s="256"/>
      <c r="AH2967" s="29">
        <v>2858</v>
      </c>
      <c r="AI2967" s="29" t="s">
        <v>155</v>
      </c>
      <c r="AJ2967" s="29" t="str">
        <f t="shared" si="766"/>
        <v>2858.</v>
      </c>
      <c r="AL2967" s="29"/>
    </row>
    <row r="2968" spans="1:38" ht="22.5" customHeight="1" x14ac:dyDescent="0.25">
      <c r="A2968" s="143" t="str">
        <f t="shared" si="767"/>
        <v>2859.</v>
      </c>
      <c r="B2968" s="86" t="s">
        <v>2351</v>
      </c>
      <c r="C2968" s="52">
        <v>1983</v>
      </c>
      <c r="D2968" s="220" t="s">
        <v>3015</v>
      </c>
      <c r="E2968" s="143" t="s">
        <v>3016</v>
      </c>
      <c r="F2968" s="52">
        <v>10</v>
      </c>
      <c r="G2968" s="52">
        <v>5</v>
      </c>
      <c r="H2968" s="145">
        <v>3781.3</v>
      </c>
      <c r="I2968" s="145">
        <v>10577.1</v>
      </c>
      <c r="J2968" s="145">
        <v>10232.6</v>
      </c>
      <c r="K2968" s="3">
        <v>425</v>
      </c>
      <c r="L2968" s="10">
        <f t="shared" si="764"/>
        <v>3740914.49</v>
      </c>
      <c r="M2968" s="145"/>
      <c r="N2968" s="1"/>
      <c r="O2968" s="145"/>
      <c r="P2968" s="145">
        <f t="shared" si="765"/>
        <v>3740914.49</v>
      </c>
      <c r="Q2968" s="145"/>
      <c r="R2968" s="3"/>
      <c r="S2968" s="145"/>
      <c r="T2968" s="145">
        <v>1054.67</v>
      </c>
      <c r="U2968" s="145">
        <f>T2968*3547</f>
        <v>3740914.49</v>
      </c>
      <c r="V2968" s="145"/>
      <c r="W2968" s="145"/>
      <c r="X2968" s="145"/>
      <c r="Y2968" s="145"/>
      <c r="Z2968" s="145"/>
      <c r="AA2968" s="145"/>
      <c r="AB2968" s="43"/>
      <c r="AC2968" s="43"/>
      <c r="AD2968" s="145"/>
      <c r="AE2968" s="18"/>
      <c r="AF2968" s="35">
        <v>2025</v>
      </c>
      <c r="AG2968" s="259"/>
      <c r="AH2968" s="29">
        <v>2859</v>
      </c>
      <c r="AI2968" s="29" t="s">
        <v>155</v>
      </c>
      <c r="AJ2968" s="29" t="str">
        <f t="shared" si="766"/>
        <v>2859.</v>
      </c>
      <c r="AL2968" s="29"/>
    </row>
    <row r="2969" spans="1:38" ht="23.25" customHeight="1" x14ac:dyDescent="0.25">
      <c r="A2969" s="143" t="str">
        <f t="shared" si="767"/>
        <v>2860.</v>
      </c>
      <c r="B2969" s="86" t="s">
        <v>2352</v>
      </c>
      <c r="C2969" s="52">
        <v>1984</v>
      </c>
      <c r="D2969" s="220" t="s">
        <v>3015</v>
      </c>
      <c r="E2969" s="143" t="s">
        <v>3016</v>
      </c>
      <c r="F2969" s="52">
        <v>9</v>
      </c>
      <c r="G2969" s="52">
        <v>5</v>
      </c>
      <c r="H2969" s="145">
        <v>9522.2999999999993</v>
      </c>
      <c r="I2969" s="145">
        <v>9500.2999999999993</v>
      </c>
      <c r="J2969" s="145">
        <v>9190.1</v>
      </c>
      <c r="K2969" s="3">
        <v>446</v>
      </c>
      <c r="L2969" s="10">
        <f t="shared" si="764"/>
        <v>9420583.709999999</v>
      </c>
      <c r="M2969" s="145"/>
      <c r="N2969" s="1"/>
      <c r="O2969" s="145"/>
      <c r="P2969" s="145">
        <f t="shared" si="765"/>
        <v>9420583.709999999</v>
      </c>
      <c r="Q2969" s="145"/>
      <c r="R2969" s="3"/>
      <c r="S2969" s="145"/>
      <c r="T2969" s="145">
        <v>2655.93</v>
      </c>
      <c r="U2969" s="145">
        <f>T2969*3547</f>
        <v>9420583.709999999</v>
      </c>
      <c r="V2969" s="145"/>
      <c r="W2969" s="145"/>
      <c r="X2969" s="145"/>
      <c r="Y2969" s="145"/>
      <c r="Z2969" s="145"/>
      <c r="AA2969" s="145"/>
      <c r="AB2969" s="43"/>
      <c r="AC2969" s="43"/>
      <c r="AD2969" s="145"/>
      <c r="AE2969" s="18"/>
      <c r="AF2969" s="35">
        <v>2025</v>
      </c>
      <c r="AG2969" s="259"/>
      <c r="AH2969" s="29">
        <v>2860</v>
      </c>
      <c r="AI2969" s="29" t="s">
        <v>155</v>
      </c>
      <c r="AJ2969" s="29" t="str">
        <f t="shared" si="766"/>
        <v>2860.</v>
      </c>
    </row>
    <row r="2970" spans="1:38" ht="22.5" customHeight="1" x14ac:dyDescent="0.25">
      <c r="A2970" s="143" t="str">
        <f t="shared" si="767"/>
        <v>2861.</v>
      </c>
      <c r="B2970" s="76" t="s">
        <v>2353</v>
      </c>
      <c r="C2970" s="52">
        <v>1984</v>
      </c>
      <c r="D2970" s="220" t="s">
        <v>3015</v>
      </c>
      <c r="E2970" s="143" t="s">
        <v>3017</v>
      </c>
      <c r="F2970" s="52">
        <v>5</v>
      </c>
      <c r="G2970" s="52">
        <v>4</v>
      </c>
      <c r="H2970" s="145">
        <v>2807.3</v>
      </c>
      <c r="I2970" s="145">
        <v>2480.6999999999998</v>
      </c>
      <c r="J2970" s="145">
        <v>1660.1</v>
      </c>
      <c r="K2970" s="3">
        <v>97</v>
      </c>
      <c r="L2970" s="10">
        <f t="shared" si="764"/>
        <v>5899650.6600000001</v>
      </c>
      <c r="M2970" s="145"/>
      <c r="N2970" s="1"/>
      <c r="O2970" s="145"/>
      <c r="P2970" s="145">
        <f t="shared" si="765"/>
        <v>5899650.6600000001</v>
      </c>
      <c r="Q2970" s="145">
        <f>4526959.14+1372691.52</f>
        <v>5899650.6600000001</v>
      </c>
      <c r="R2970" s="3"/>
      <c r="S2970" s="145"/>
      <c r="T2970" s="145"/>
      <c r="U2970" s="145"/>
      <c r="V2970" s="145"/>
      <c r="W2970" s="145"/>
      <c r="X2970" s="145"/>
      <c r="Y2970" s="145"/>
      <c r="Z2970" s="145"/>
      <c r="AA2970" s="145"/>
      <c r="AB2970" s="145"/>
      <c r="AC2970" s="145"/>
      <c r="AD2970" s="145"/>
      <c r="AE2970" s="18"/>
      <c r="AF2970" s="35">
        <v>2025</v>
      </c>
      <c r="AG2970" s="256"/>
      <c r="AH2970" s="29">
        <v>2861</v>
      </c>
      <c r="AI2970" s="29" t="s">
        <v>155</v>
      </c>
      <c r="AJ2970" s="29" t="str">
        <f t="shared" si="766"/>
        <v>2861.</v>
      </c>
    </row>
    <row r="2971" spans="1:38" ht="22.5" customHeight="1" x14ac:dyDescent="0.25">
      <c r="A2971" s="143" t="str">
        <f t="shared" si="767"/>
        <v>2862.</v>
      </c>
      <c r="B2971" s="71" t="s">
        <v>2354</v>
      </c>
      <c r="C2971" s="52">
        <v>1985</v>
      </c>
      <c r="D2971" s="220" t="s">
        <v>3015</v>
      </c>
      <c r="E2971" s="143" t="s">
        <v>3017</v>
      </c>
      <c r="F2971" s="52">
        <v>5</v>
      </c>
      <c r="G2971" s="52">
        <v>6</v>
      </c>
      <c r="H2971" s="145">
        <v>4870.5</v>
      </c>
      <c r="I2971" s="145">
        <v>4351.3999999999996</v>
      </c>
      <c r="J2971" s="145">
        <v>4351.3999999999996</v>
      </c>
      <c r="K2971" s="3">
        <v>178</v>
      </c>
      <c r="L2971" s="10">
        <f t="shared" si="764"/>
        <v>5217940</v>
      </c>
      <c r="M2971" s="145"/>
      <c r="N2971" s="1"/>
      <c r="O2971" s="145"/>
      <c r="P2971" s="145">
        <f t="shared" si="765"/>
        <v>5217940</v>
      </c>
      <c r="Q2971" s="145">
        <v>5217940</v>
      </c>
      <c r="R2971" s="3"/>
      <c r="S2971" s="145"/>
      <c r="T2971" s="145"/>
      <c r="U2971" s="145"/>
      <c r="V2971" s="145"/>
      <c r="W2971" s="145"/>
      <c r="X2971" s="145"/>
      <c r="Y2971" s="145"/>
      <c r="Z2971" s="145"/>
      <c r="AA2971" s="145"/>
      <c r="AB2971" s="145"/>
      <c r="AC2971" s="145"/>
      <c r="AD2971" s="145"/>
      <c r="AE2971" s="18"/>
      <c r="AF2971" s="35">
        <v>2025</v>
      </c>
      <c r="AG2971" s="255"/>
      <c r="AH2971" s="29">
        <v>2862</v>
      </c>
      <c r="AI2971" s="29" t="s">
        <v>155</v>
      </c>
      <c r="AJ2971" s="29" t="str">
        <f t="shared" si="766"/>
        <v>2862.</v>
      </c>
      <c r="AL2971" s="29"/>
    </row>
    <row r="2972" spans="1:38" ht="23.25" customHeight="1" x14ac:dyDescent="0.25">
      <c r="A2972" s="143" t="str">
        <f t="shared" si="767"/>
        <v>2863.</v>
      </c>
      <c r="B2972" s="71" t="s">
        <v>2355</v>
      </c>
      <c r="C2972" s="52">
        <v>1985</v>
      </c>
      <c r="D2972" s="220" t="s">
        <v>3015</v>
      </c>
      <c r="E2972" s="143" t="s">
        <v>3017</v>
      </c>
      <c r="F2972" s="52">
        <v>5</v>
      </c>
      <c r="G2972" s="52">
        <v>10</v>
      </c>
      <c r="H2972" s="145">
        <v>9757.9</v>
      </c>
      <c r="I2972" s="145">
        <v>8825.2000000000007</v>
      </c>
      <c r="J2972" s="145">
        <v>6991.1</v>
      </c>
      <c r="K2972" s="3">
        <v>325</v>
      </c>
      <c r="L2972" s="10">
        <f t="shared" si="764"/>
        <v>13888620</v>
      </c>
      <c r="M2972" s="145"/>
      <c r="N2972" s="1"/>
      <c r="O2972" s="145"/>
      <c r="P2972" s="145">
        <f t="shared" si="765"/>
        <v>13888620</v>
      </c>
      <c r="Q2972" s="145">
        <v>13888620</v>
      </c>
      <c r="R2972" s="3"/>
      <c r="S2972" s="145"/>
      <c r="T2972" s="145"/>
      <c r="U2972" s="145"/>
      <c r="V2972" s="145"/>
      <c r="W2972" s="145"/>
      <c r="X2972" s="145"/>
      <c r="Y2972" s="145"/>
      <c r="Z2972" s="145"/>
      <c r="AA2972" s="145"/>
      <c r="AB2972" s="43"/>
      <c r="AC2972" s="43"/>
      <c r="AD2972" s="145"/>
      <c r="AE2972" s="18"/>
      <c r="AF2972" s="35">
        <v>2025</v>
      </c>
      <c r="AG2972" s="255"/>
      <c r="AH2972" s="29">
        <v>2863</v>
      </c>
      <c r="AI2972" s="29" t="s">
        <v>155</v>
      </c>
      <c r="AJ2972" s="29" t="str">
        <f t="shared" si="766"/>
        <v>2863.</v>
      </c>
    </row>
    <row r="2973" spans="1:38" ht="22.5" customHeight="1" x14ac:dyDescent="0.25">
      <c r="A2973" s="143" t="str">
        <f t="shared" si="767"/>
        <v>2864.</v>
      </c>
      <c r="B2973" s="73" t="s">
        <v>2356</v>
      </c>
      <c r="C2973" s="52">
        <v>1985</v>
      </c>
      <c r="D2973" s="220" t="s">
        <v>3015</v>
      </c>
      <c r="E2973" s="143" t="s">
        <v>3017</v>
      </c>
      <c r="F2973" s="52">
        <v>4</v>
      </c>
      <c r="G2973" s="52">
        <v>1</v>
      </c>
      <c r="H2973" s="145">
        <v>1910.5</v>
      </c>
      <c r="I2973" s="145">
        <v>505.6</v>
      </c>
      <c r="J2973" s="145">
        <v>505.6</v>
      </c>
      <c r="K2973" s="3">
        <v>21</v>
      </c>
      <c r="L2973" s="10">
        <f t="shared" si="764"/>
        <v>1557753.6</v>
      </c>
      <c r="M2973" s="145"/>
      <c r="N2973" s="1"/>
      <c r="O2973" s="145"/>
      <c r="P2973" s="145">
        <f t="shared" si="765"/>
        <v>1557753.6</v>
      </c>
      <c r="Q2973" s="145">
        <v>1557753.6</v>
      </c>
      <c r="R2973" s="3"/>
      <c r="S2973" s="145"/>
      <c r="T2973" s="145"/>
      <c r="U2973" s="145"/>
      <c r="V2973" s="145"/>
      <c r="W2973" s="145"/>
      <c r="X2973" s="145"/>
      <c r="Y2973" s="145"/>
      <c r="Z2973" s="145"/>
      <c r="AA2973" s="145"/>
      <c r="AB2973" s="145"/>
      <c r="AC2973" s="145"/>
      <c r="AD2973" s="145"/>
      <c r="AE2973" s="18"/>
      <c r="AF2973" s="35">
        <v>2025</v>
      </c>
      <c r="AG2973" s="255"/>
      <c r="AH2973" s="29">
        <v>2864</v>
      </c>
      <c r="AI2973" s="29" t="s">
        <v>155</v>
      </c>
      <c r="AJ2973" s="29" t="str">
        <f t="shared" si="766"/>
        <v>2864.</v>
      </c>
    </row>
    <row r="2974" spans="1:38" ht="22.5" customHeight="1" x14ac:dyDescent="0.25">
      <c r="A2974" s="143" t="str">
        <f t="shared" si="767"/>
        <v>2865.</v>
      </c>
      <c r="B2974" s="77" t="s">
        <v>2357</v>
      </c>
      <c r="C2974" s="52">
        <v>1985</v>
      </c>
      <c r="D2974" s="220" t="s">
        <v>3015</v>
      </c>
      <c r="E2974" s="143" t="s">
        <v>3017</v>
      </c>
      <c r="F2974" s="52">
        <v>5</v>
      </c>
      <c r="G2974" s="52">
        <v>4</v>
      </c>
      <c r="H2974" s="145">
        <v>3085.6</v>
      </c>
      <c r="I2974" s="145">
        <v>2973.1</v>
      </c>
      <c r="J2974" s="145">
        <v>2332.3000000000002</v>
      </c>
      <c r="K2974" s="3">
        <v>110</v>
      </c>
      <c r="L2974" s="10">
        <f t="shared" ref="L2974:L2993" si="768">Q2974+S2974+U2974+W2974+Y2974+AA2974+AD2974+AE2974</f>
        <v>7717930.5</v>
      </c>
      <c r="M2974" s="145"/>
      <c r="N2974" s="1"/>
      <c r="O2974" s="145"/>
      <c r="P2974" s="145">
        <f t="shared" ref="P2974:P2993" si="769">L2974</f>
        <v>7717930.5</v>
      </c>
      <c r="Q2974" s="145">
        <v>7717930.5</v>
      </c>
      <c r="R2974" s="3"/>
      <c r="S2974" s="145"/>
      <c r="T2974" s="145"/>
      <c r="U2974" s="145"/>
      <c r="V2974" s="145"/>
      <c r="W2974" s="145"/>
      <c r="X2974" s="145"/>
      <c r="Y2974" s="145"/>
      <c r="Z2974" s="145"/>
      <c r="AA2974" s="145"/>
      <c r="AB2974" s="145"/>
      <c r="AC2974" s="145"/>
      <c r="AD2974" s="145"/>
      <c r="AE2974" s="18"/>
      <c r="AF2974" s="35">
        <v>2025</v>
      </c>
      <c r="AG2974" s="256"/>
      <c r="AH2974" s="29">
        <v>2865</v>
      </c>
      <c r="AI2974" s="29" t="s">
        <v>155</v>
      </c>
      <c r="AJ2974" s="29" t="str">
        <f t="shared" si="766"/>
        <v>2865.</v>
      </c>
    </row>
    <row r="2975" spans="1:38" ht="22.5" customHeight="1" x14ac:dyDescent="0.25">
      <c r="A2975" s="143" t="str">
        <f t="shared" si="767"/>
        <v>2866.</v>
      </c>
      <c r="B2975" s="247" t="s">
        <v>2358</v>
      </c>
      <c r="C2975" s="52">
        <v>1986</v>
      </c>
      <c r="D2975" s="220" t="s">
        <v>3015</v>
      </c>
      <c r="E2975" s="143" t="s">
        <v>3016</v>
      </c>
      <c r="F2975" s="52">
        <v>5</v>
      </c>
      <c r="G2975" s="52">
        <v>2</v>
      </c>
      <c r="H2975" s="10">
        <v>2661.3</v>
      </c>
      <c r="I2975" s="10">
        <v>2177.5</v>
      </c>
      <c r="J2975" s="10">
        <v>2177.5</v>
      </c>
      <c r="K2975" s="63">
        <v>122</v>
      </c>
      <c r="L2975" s="10">
        <f t="shared" si="768"/>
        <v>2110465</v>
      </c>
      <c r="M2975" s="145"/>
      <c r="N2975" s="1"/>
      <c r="O2975" s="145"/>
      <c r="P2975" s="145">
        <f t="shared" si="769"/>
        <v>2110465</v>
      </c>
      <c r="Q2975" s="145"/>
      <c r="R2975" s="3"/>
      <c r="S2975" s="145"/>
      <c r="T2975" s="145">
        <v>595</v>
      </c>
      <c r="U2975" s="145">
        <f>T2975*3547</f>
        <v>2110465</v>
      </c>
      <c r="V2975" s="145"/>
      <c r="W2975" s="145"/>
      <c r="X2975" s="145"/>
      <c r="Y2975" s="145"/>
      <c r="Z2975" s="145"/>
      <c r="AA2975" s="145"/>
      <c r="AB2975" s="145"/>
      <c r="AC2975" s="145"/>
      <c r="AD2975" s="145"/>
      <c r="AE2975" s="18"/>
      <c r="AF2975" s="35">
        <v>2025</v>
      </c>
      <c r="AG2975" s="259"/>
      <c r="AH2975" s="29">
        <v>2866</v>
      </c>
      <c r="AI2975" s="29" t="s">
        <v>155</v>
      </c>
      <c r="AJ2975" s="29" t="str">
        <f t="shared" si="766"/>
        <v>2866.</v>
      </c>
      <c r="AL2975" s="29"/>
    </row>
    <row r="2976" spans="1:38" ht="22.5" customHeight="1" x14ac:dyDescent="0.25">
      <c r="A2976" s="143" t="str">
        <f t="shared" si="767"/>
        <v>2867.</v>
      </c>
      <c r="B2976" s="247" t="s">
        <v>2359</v>
      </c>
      <c r="C2976" s="52">
        <v>1988</v>
      </c>
      <c r="D2976" s="220" t="s">
        <v>3015</v>
      </c>
      <c r="E2976" s="143" t="s">
        <v>3016</v>
      </c>
      <c r="F2976" s="52">
        <v>9</v>
      </c>
      <c r="G2976" s="52">
        <v>6</v>
      </c>
      <c r="H2976" s="145">
        <v>2507.2000000000003</v>
      </c>
      <c r="I2976" s="145">
        <v>2507.1999999999998</v>
      </c>
      <c r="J2976" s="145">
        <v>11533.6</v>
      </c>
      <c r="K2976" s="3">
        <v>482</v>
      </c>
      <c r="L2976" s="10">
        <f t="shared" si="768"/>
        <v>4276233</v>
      </c>
      <c r="M2976" s="145"/>
      <c r="N2976" s="1"/>
      <c r="O2976" s="145"/>
      <c r="P2976" s="145">
        <f t="shared" si="769"/>
        <v>4276233</v>
      </c>
      <c r="Q2976" s="145">
        <v>4276233</v>
      </c>
      <c r="R2976" s="3"/>
      <c r="S2976" s="145"/>
      <c r="T2976" s="145"/>
      <c r="U2976" s="145"/>
      <c r="V2976" s="145"/>
      <c r="W2976" s="145"/>
      <c r="X2976" s="145"/>
      <c r="Y2976" s="145"/>
      <c r="Z2976" s="145"/>
      <c r="AA2976" s="145"/>
      <c r="AB2976" s="145"/>
      <c r="AC2976" s="145"/>
      <c r="AD2976" s="145"/>
      <c r="AE2976" s="18"/>
      <c r="AF2976" s="35">
        <v>2025</v>
      </c>
      <c r="AG2976" s="255"/>
      <c r="AH2976" s="29">
        <v>2867</v>
      </c>
      <c r="AI2976" s="29" t="s">
        <v>155</v>
      </c>
      <c r="AJ2976" s="29" t="str">
        <f t="shared" si="766"/>
        <v>2867.</v>
      </c>
      <c r="AL2976" s="29"/>
    </row>
    <row r="2977" spans="1:38" ht="22.5" customHeight="1" x14ac:dyDescent="0.25">
      <c r="A2977" s="143" t="str">
        <f t="shared" si="767"/>
        <v>2868.</v>
      </c>
      <c r="B2977" s="247" t="s">
        <v>2361</v>
      </c>
      <c r="C2977" s="52">
        <v>1987</v>
      </c>
      <c r="D2977" s="220" t="s">
        <v>3015</v>
      </c>
      <c r="E2977" s="143" t="s">
        <v>3017</v>
      </c>
      <c r="F2977" s="52">
        <v>9</v>
      </c>
      <c r="G2977" s="52">
        <v>1</v>
      </c>
      <c r="H2977" s="10">
        <v>5621.7</v>
      </c>
      <c r="I2977" s="10">
        <v>4773.3</v>
      </c>
      <c r="J2977" s="10">
        <v>4773.3</v>
      </c>
      <c r="K2977" s="63">
        <v>243</v>
      </c>
      <c r="L2977" s="10">
        <f t="shared" si="768"/>
        <v>3106160</v>
      </c>
      <c r="M2977" s="145"/>
      <c r="N2977" s="1"/>
      <c r="O2977" s="145"/>
      <c r="P2977" s="145">
        <f t="shared" si="769"/>
        <v>3106160</v>
      </c>
      <c r="Q2977" s="145"/>
      <c r="R2977" s="3">
        <v>1</v>
      </c>
      <c r="S2977" s="145">
        <f t="shared" ref="S2977:S2978" si="770">R2977*3106160</f>
        <v>3106160</v>
      </c>
      <c r="T2977" s="145"/>
      <c r="U2977" s="145"/>
      <c r="V2977" s="145"/>
      <c r="W2977" s="145"/>
      <c r="X2977" s="145"/>
      <c r="Y2977" s="145"/>
      <c r="Z2977" s="145"/>
      <c r="AA2977" s="145"/>
      <c r="AB2977" s="145"/>
      <c r="AC2977" s="145"/>
      <c r="AD2977" s="145"/>
      <c r="AE2977" s="18"/>
      <c r="AF2977" s="35">
        <v>2025</v>
      </c>
      <c r="AG2977" s="255"/>
      <c r="AH2977" s="29">
        <v>2868</v>
      </c>
      <c r="AI2977" s="29" t="s">
        <v>155</v>
      </c>
      <c r="AJ2977" s="29" t="str">
        <f t="shared" si="766"/>
        <v>2868.</v>
      </c>
      <c r="AL2977" s="29"/>
    </row>
    <row r="2978" spans="1:38" ht="22.5" customHeight="1" x14ac:dyDescent="0.25">
      <c r="A2978" s="143" t="str">
        <f t="shared" si="767"/>
        <v>2869.</v>
      </c>
      <c r="B2978" s="86" t="s">
        <v>2362</v>
      </c>
      <c r="C2978" s="52">
        <v>1987</v>
      </c>
      <c r="D2978" s="220" t="s">
        <v>3015</v>
      </c>
      <c r="E2978" s="143" t="s">
        <v>3016</v>
      </c>
      <c r="F2978" s="52">
        <v>9</v>
      </c>
      <c r="G2978" s="52">
        <v>4</v>
      </c>
      <c r="H2978" s="145">
        <v>7748.2</v>
      </c>
      <c r="I2978" s="145">
        <v>4651</v>
      </c>
      <c r="J2978" s="145">
        <v>4651</v>
      </c>
      <c r="K2978" s="3">
        <v>344</v>
      </c>
      <c r="L2978" s="10">
        <f t="shared" si="768"/>
        <v>12424640</v>
      </c>
      <c r="M2978" s="145"/>
      <c r="N2978" s="1"/>
      <c r="O2978" s="145"/>
      <c r="P2978" s="145">
        <f t="shared" si="769"/>
        <v>12424640</v>
      </c>
      <c r="Q2978" s="145"/>
      <c r="R2978" s="3">
        <v>4</v>
      </c>
      <c r="S2978" s="145">
        <f t="shared" si="770"/>
        <v>12424640</v>
      </c>
      <c r="T2978" s="145"/>
      <c r="U2978" s="145"/>
      <c r="V2978" s="145"/>
      <c r="W2978" s="145"/>
      <c r="X2978" s="145"/>
      <c r="Y2978" s="145"/>
      <c r="Z2978" s="145"/>
      <c r="AA2978" s="145"/>
      <c r="AB2978" s="43"/>
      <c r="AC2978" s="43"/>
      <c r="AD2978" s="145"/>
      <c r="AE2978" s="18"/>
      <c r="AF2978" s="35">
        <v>2025</v>
      </c>
      <c r="AG2978" s="255"/>
      <c r="AH2978" s="29">
        <v>2869</v>
      </c>
      <c r="AI2978" s="29" t="s">
        <v>155</v>
      </c>
      <c r="AJ2978" s="29" t="str">
        <f t="shared" si="766"/>
        <v>2869.</v>
      </c>
      <c r="AL2978" s="29"/>
    </row>
    <row r="2979" spans="1:38" ht="22.5" customHeight="1" x14ac:dyDescent="0.25">
      <c r="A2979" s="143" t="str">
        <f t="shared" si="767"/>
        <v>2870.</v>
      </c>
      <c r="B2979" s="73" t="s">
        <v>2363</v>
      </c>
      <c r="C2979" s="52">
        <v>1987</v>
      </c>
      <c r="D2979" s="220" t="s">
        <v>3015</v>
      </c>
      <c r="E2979" s="143" t="s">
        <v>3017</v>
      </c>
      <c r="F2979" s="52">
        <v>5</v>
      </c>
      <c r="G2979" s="52">
        <v>4</v>
      </c>
      <c r="H2979" s="145">
        <v>5849.3</v>
      </c>
      <c r="I2979" s="145">
        <v>3268.9</v>
      </c>
      <c r="J2979" s="145">
        <v>2547.1</v>
      </c>
      <c r="K2979" s="3">
        <v>122</v>
      </c>
      <c r="L2979" s="10">
        <f t="shared" si="768"/>
        <v>9432403.4799999986</v>
      </c>
      <c r="M2979" s="145"/>
      <c r="N2979" s="1"/>
      <c r="O2979" s="145"/>
      <c r="P2979" s="145">
        <f t="shared" si="769"/>
        <v>9432403.4799999986</v>
      </c>
      <c r="Q2979" s="145">
        <v>9432403.4799999986</v>
      </c>
      <c r="R2979" s="3"/>
      <c r="S2979" s="145"/>
      <c r="T2979" s="145"/>
      <c r="U2979" s="145"/>
      <c r="V2979" s="145"/>
      <c r="W2979" s="145"/>
      <c r="X2979" s="145"/>
      <c r="Y2979" s="145"/>
      <c r="Z2979" s="145"/>
      <c r="AA2979" s="145"/>
      <c r="AB2979" s="145"/>
      <c r="AC2979" s="145"/>
      <c r="AD2979" s="145"/>
      <c r="AE2979" s="18"/>
      <c r="AF2979" s="35">
        <v>2025</v>
      </c>
      <c r="AG2979" s="255"/>
      <c r="AH2979" s="29">
        <v>2870</v>
      </c>
      <c r="AI2979" s="29" t="s">
        <v>155</v>
      </c>
      <c r="AJ2979" s="29" t="str">
        <f t="shared" si="766"/>
        <v>2870.</v>
      </c>
      <c r="AL2979" s="29"/>
    </row>
    <row r="2980" spans="1:38" ht="22.5" customHeight="1" x14ac:dyDescent="0.25">
      <c r="A2980" s="143" t="str">
        <f t="shared" si="767"/>
        <v>2871.</v>
      </c>
      <c r="B2980" s="54" t="s">
        <v>2364</v>
      </c>
      <c r="C2980" s="52">
        <v>1987</v>
      </c>
      <c r="D2980" s="220" t="s">
        <v>3015</v>
      </c>
      <c r="E2980" s="143" t="s">
        <v>3017</v>
      </c>
      <c r="F2980" s="52">
        <v>4</v>
      </c>
      <c r="G2980" s="52">
        <v>2</v>
      </c>
      <c r="H2980" s="10">
        <v>2016.8</v>
      </c>
      <c r="I2980" s="145">
        <v>2016.8</v>
      </c>
      <c r="J2980" s="10">
        <v>2016.8</v>
      </c>
      <c r="K2980" s="63">
        <v>56</v>
      </c>
      <c r="L2980" s="10">
        <f t="shared" si="768"/>
        <v>3070116</v>
      </c>
      <c r="M2980" s="145"/>
      <c r="N2980" s="1"/>
      <c r="O2980" s="145"/>
      <c r="P2980" s="145">
        <f t="shared" si="769"/>
        <v>3070116</v>
      </c>
      <c r="Q2980" s="145">
        <v>3070116</v>
      </c>
      <c r="R2980" s="3"/>
      <c r="S2980" s="145"/>
      <c r="T2980" s="145"/>
      <c r="U2980" s="145"/>
      <c r="V2980" s="145"/>
      <c r="W2980" s="145"/>
      <c r="X2980" s="145"/>
      <c r="Y2980" s="145"/>
      <c r="Z2980" s="145"/>
      <c r="AA2980" s="145"/>
      <c r="AB2980" s="145"/>
      <c r="AC2980" s="145"/>
      <c r="AD2980" s="145"/>
      <c r="AE2980" s="18"/>
      <c r="AF2980" s="35">
        <v>2025</v>
      </c>
      <c r="AG2980" s="255"/>
      <c r="AH2980" s="29">
        <v>2871</v>
      </c>
      <c r="AI2980" s="29" t="s">
        <v>155</v>
      </c>
      <c r="AJ2980" s="29" t="str">
        <f t="shared" si="766"/>
        <v>2871.</v>
      </c>
      <c r="AL2980" s="29"/>
    </row>
    <row r="2981" spans="1:38" ht="22.5" customHeight="1" x14ac:dyDescent="0.25">
      <c r="A2981" s="143" t="str">
        <f t="shared" si="767"/>
        <v>2872.</v>
      </c>
      <c r="B2981" s="86" t="s">
        <v>2365</v>
      </c>
      <c r="C2981" s="52">
        <v>1988</v>
      </c>
      <c r="D2981" s="220" t="s">
        <v>3015</v>
      </c>
      <c r="E2981" s="143" t="s">
        <v>3017</v>
      </c>
      <c r="F2981" s="52">
        <v>2</v>
      </c>
      <c r="G2981" s="52">
        <v>1</v>
      </c>
      <c r="H2981" s="145">
        <v>384.9</v>
      </c>
      <c r="I2981" s="145">
        <v>333.9</v>
      </c>
      <c r="J2981" s="145">
        <v>333.9</v>
      </c>
      <c r="K2981" s="3">
        <v>19</v>
      </c>
      <c r="L2981" s="10">
        <f t="shared" si="768"/>
        <v>305362.26</v>
      </c>
      <c r="M2981" s="145"/>
      <c r="N2981" s="1"/>
      <c r="O2981" s="145"/>
      <c r="P2981" s="145">
        <f t="shared" si="769"/>
        <v>305362.26</v>
      </c>
      <c r="Q2981" s="145">
        <f>206830.26+98532</f>
        <v>305362.26</v>
      </c>
      <c r="R2981" s="3"/>
      <c r="S2981" s="145"/>
      <c r="T2981" s="145"/>
      <c r="U2981" s="145"/>
      <c r="V2981" s="145"/>
      <c r="W2981" s="145"/>
      <c r="X2981" s="145"/>
      <c r="Y2981" s="145"/>
      <c r="Z2981" s="145"/>
      <c r="AA2981" s="145"/>
      <c r="AB2981" s="145"/>
      <c r="AC2981" s="145"/>
      <c r="AD2981" s="145"/>
      <c r="AE2981" s="18"/>
      <c r="AF2981" s="35">
        <v>2025</v>
      </c>
      <c r="AG2981" s="256"/>
      <c r="AH2981" s="29">
        <v>2872</v>
      </c>
      <c r="AI2981" s="29" t="s">
        <v>155</v>
      </c>
      <c r="AJ2981" s="29" t="str">
        <f t="shared" si="766"/>
        <v>2872.</v>
      </c>
      <c r="AL2981" s="29"/>
    </row>
    <row r="2982" spans="1:38" ht="22.5" customHeight="1" x14ac:dyDescent="0.25">
      <c r="A2982" s="143" t="str">
        <f t="shared" si="767"/>
        <v>2873.</v>
      </c>
      <c r="B2982" s="86" t="s">
        <v>2366</v>
      </c>
      <c r="C2982" s="52">
        <v>1988</v>
      </c>
      <c r="D2982" s="220" t="s">
        <v>3015</v>
      </c>
      <c r="E2982" s="143" t="s">
        <v>3016</v>
      </c>
      <c r="F2982" s="52">
        <v>9</v>
      </c>
      <c r="G2982" s="52">
        <v>3</v>
      </c>
      <c r="H2982" s="10">
        <v>6453.5</v>
      </c>
      <c r="I2982" s="10">
        <v>5932.8</v>
      </c>
      <c r="J2982" s="10">
        <v>5913.1</v>
      </c>
      <c r="K2982" s="63">
        <v>301</v>
      </c>
      <c r="L2982" s="10">
        <f t="shared" si="768"/>
        <v>10406718.6</v>
      </c>
      <c r="M2982" s="145"/>
      <c r="N2982" s="1"/>
      <c r="O2982" s="145"/>
      <c r="P2982" s="145">
        <f t="shared" si="769"/>
        <v>10406718.6</v>
      </c>
      <c r="Q2982" s="145">
        <v>10406718.6</v>
      </c>
      <c r="R2982" s="3"/>
      <c r="S2982" s="145"/>
      <c r="T2982" s="145"/>
      <c r="U2982" s="145"/>
      <c r="V2982" s="145"/>
      <c r="W2982" s="145"/>
      <c r="X2982" s="145"/>
      <c r="Y2982" s="145"/>
      <c r="Z2982" s="145"/>
      <c r="AA2982" s="145"/>
      <c r="AB2982" s="43"/>
      <c r="AC2982" s="43"/>
      <c r="AD2982" s="145"/>
      <c r="AE2982" s="18"/>
      <c r="AF2982" s="35">
        <v>2025</v>
      </c>
      <c r="AG2982" s="255"/>
      <c r="AH2982" s="29">
        <v>2873</v>
      </c>
      <c r="AI2982" s="29" t="s">
        <v>155</v>
      </c>
      <c r="AJ2982" s="29" t="str">
        <f t="shared" si="766"/>
        <v>2873.</v>
      </c>
      <c r="AL2982" s="29"/>
    </row>
    <row r="2983" spans="1:38" ht="22.5" customHeight="1" x14ac:dyDescent="0.25">
      <c r="A2983" s="143" t="str">
        <f t="shared" si="767"/>
        <v>2874.</v>
      </c>
      <c r="B2983" s="247" t="s">
        <v>2367</v>
      </c>
      <c r="C2983" s="52">
        <v>1988</v>
      </c>
      <c r="D2983" s="220" t="s">
        <v>3015</v>
      </c>
      <c r="E2983" s="143" t="s">
        <v>3017</v>
      </c>
      <c r="F2983" s="52">
        <v>2</v>
      </c>
      <c r="G2983" s="52">
        <v>4</v>
      </c>
      <c r="H2983" s="10">
        <v>1509.8</v>
      </c>
      <c r="I2983" s="145">
        <v>1244.8</v>
      </c>
      <c r="J2983" s="10">
        <v>1244.8</v>
      </c>
      <c r="K2983" s="63">
        <v>53</v>
      </c>
      <c r="L2983" s="10">
        <f t="shared" si="768"/>
        <v>295776</v>
      </c>
      <c r="M2983" s="145"/>
      <c r="N2983" s="1"/>
      <c r="O2983" s="145"/>
      <c r="P2983" s="145">
        <f t="shared" si="769"/>
        <v>295776</v>
      </c>
      <c r="Q2983" s="145">
        <v>295776</v>
      </c>
      <c r="R2983" s="3"/>
      <c r="S2983" s="145"/>
      <c r="T2983" s="145"/>
      <c r="U2983" s="145"/>
      <c r="V2983" s="145"/>
      <c r="W2983" s="145"/>
      <c r="X2983" s="145"/>
      <c r="Y2983" s="145"/>
      <c r="Z2983" s="145"/>
      <c r="AA2983" s="145"/>
      <c r="AB2983" s="145"/>
      <c r="AC2983" s="145"/>
      <c r="AD2983" s="145"/>
      <c r="AE2983" s="18"/>
      <c r="AF2983" s="35">
        <v>2025</v>
      </c>
      <c r="AG2983" s="255"/>
      <c r="AH2983" s="29">
        <v>2874</v>
      </c>
      <c r="AI2983" s="29" t="s">
        <v>155</v>
      </c>
      <c r="AJ2983" s="29" t="str">
        <f t="shared" si="766"/>
        <v>2874.</v>
      </c>
    </row>
    <row r="2984" spans="1:38" ht="22.5" customHeight="1" x14ac:dyDescent="0.25">
      <c r="A2984" s="143" t="str">
        <f t="shared" si="767"/>
        <v>2875.</v>
      </c>
      <c r="B2984" s="247" t="s">
        <v>2369</v>
      </c>
      <c r="C2984" s="52">
        <v>1989</v>
      </c>
      <c r="D2984" s="220" t="s">
        <v>3015</v>
      </c>
      <c r="E2984" s="143" t="s">
        <v>3017</v>
      </c>
      <c r="F2984" s="52">
        <v>9</v>
      </c>
      <c r="G2984" s="52">
        <v>1</v>
      </c>
      <c r="H2984" s="10">
        <v>3380.5</v>
      </c>
      <c r="I2984" s="10">
        <v>2980.6</v>
      </c>
      <c r="J2984" s="10">
        <v>2980.6</v>
      </c>
      <c r="K2984" s="63">
        <v>113</v>
      </c>
      <c r="L2984" s="10">
        <f t="shared" si="768"/>
        <v>5451283.3499999996</v>
      </c>
      <c r="M2984" s="145"/>
      <c r="N2984" s="1"/>
      <c r="O2984" s="145"/>
      <c r="P2984" s="145">
        <f t="shared" si="769"/>
        <v>5451283.3499999996</v>
      </c>
      <c r="Q2984" s="145">
        <v>5451283.3499999996</v>
      </c>
      <c r="R2984" s="3"/>
      <c r="S2984" s="145"/>
      <c r="T2984" s="145"/>
      <c r="U2984" s="145"/>
      <c r="V2984" s="145"/>
      <c r="W2984" s="145"/>
      <c r="X2984" s="145"/>
      <c r="Y2984" s="145"/>
      <c r="Z2984" s="145"/>
      <c r="AA2984" s="145"/>
      <c r="AB2984" s="145"/>
      <c r="AC2984" s="145"/>
      <c r="AD2984" s="145"/>
      <c r="AE2984" s="145"/>
      <c r="AF2984" s="35">
        <v>2025</v>
      </c>
      <c r="AG2984" s="255"/>
      <c r="AH2984" s="29">
        <v>2875</v>
      </c>
      <c r="AI2984" s="29" t="s">
        <v>155</v>
      </c>
      <c r="AJ2984" s="29" t="str">
        <f t="shared" si="766"/>
        <v>2875.</v>
      </c>
      <c r="AL2984" s="29"/>
    </row>
    <row r="2985" spans="1:38" ht="22.5" customHeight="1" x14ac:dyDescent="0.25">
      <c r="A2985" s="143" t="str">
        <f t="shared" si="767"/>
        <v>2876.</v>
      </c>
      <c r="B2985" s="247" t="s">
        <v>2370</v>
      </c>
      <c r="C2985" s="52">
        <v>1990</v>
      </c>
      <c r="D2985" s="220" t="s">
        <v>3015</v>
      </c>
      <c r="E2985" s="143" t="s">
        <v>3017</v>
      </c>
      <c r="F2985" s="52">
        <v>6</v>
      </c>
      <c r="G2985" s="52">
        <v>2</v>
      </c>
      <c r="H2985" s="10">
        <v>2473</v>
      </c>
      <c r="I2985" s="145">
        <v>2335.1999999999998</v>
      </c>
      <c r="J2985" s="10">
        <v>2335.1999999999998</v>
      </c>
      <c r="K2985" s="63">
        <v>80</v>
      </c>
      <c r="L2985" s="10">
        <f t="shared" si="768"/>
        <v>1000300</v>
      </c>
      <c r="M2985" s="145"/>
      <c r="N2985" s="1"/>
      <c r="O2985" s="145"/>
      <c r="P2985" s="145">
        <f t="shared" si="769"/>
        <v>1000300</v>
      </c>
      <c r="Q2985" s="145">
        <v>1000300</v>
      </c>
      <c r="R2985" s="3"/>
      <c r="S2985" s="145"/>
      <c r="T2985" s="145"/>
      <c r="U2985" s="145"/>
      <c r="V2985" s="145"/>
      <c r="W2985" s="145"/>
      <c r="X2985" s="145"/>
      <c r="Y2985" s="145"/>
      <c r="Z2985" s="145"/>
      <c r="AA2985" s="145"/>
      <c r="AB2985" s="145"/>
      <c r="AC2985" s="145"/>
      <c r="AD2985" s="145"/>
      <c r="AE2985" s="18"/>
      <c r="AF2985" s="35">
        <v>2025</v>
      </c>
      <c r="AG2985" s="255"/>
      <c r="AH2985" s="29">
        <v>2876</v>
      </c>
      <c r="AI2985" s="29" t="s">
        <v>155</v>
      </c>
      <c r="AJ2985" s="29" t="str">
        <f t="shared" si="766"/>
        <v>2876.</v>
      </c>
      <c r="AL2985" s="29"/>
    </row>
    <row r="2986" spans="1:38" ht="22.5" customHeight="1" x14ac:dyDescent="0.25">
      <c r="A2986" s="143" t="str">
        <f t="shared" si="767"/>
        <v>2877.</v>
      </c>
      <c r="B2986" s="86" t="s">
        <v>2371</v>
      </c>
      <c r="C2986" s="52">
        <v>1990</v>
      </c>
      <c r="D2986" s="220" t="s">
        <v>3015</v>
      </c>
      <c r="E2986" s="143" t="s">
        <v>3016</v>
      </c>
      <c r="F2986" s="52">
        <v>3</v>
      </c>
      <c r="G2986" s="52">
        <v>3</v>
      </c>
      <c r="H2986" s="145">
        <v>1307.7</v>
      </c>
      <c r="I2986" s="145">
        <v>1307.7</v>
      </c>
      <c r="J2986" s="145">
        <v>1307.7</v>
      </c>
      <c r="K2986" s="3">
        <v>64</v>
      </c>
      <c r="L2986" s="10">
        <f t="shared" si="768"/>
        <v>1778718</v>
      </c>
      <c r="M2986" s="145"/>
      <c r="N2986" s="1"/>
      <c r="O2986" s="145"/>
      <c r="P2986" s="145">
        <f t="shared" si="769"/>
        <v>1778718</v>
      </c>
      <c r="Q2986" s="145">
        <v>1778718</v>
      </c>
      <c r="R2986" s="3"/>
      <c r="S2986" s="145"/>
      <c r="T2986" s="145"/>
      <c r="U2986" s="145"/>
      <c r="V2986" s="145"/>
      <c r="W2986" s="145"/>
      <c r="X2986" s="145"/>
      <c r="Y2986" s="145"/>
      <c r="Z2986" s="145"/>
      <c r="AA2986" s="145"/>
      <c r="AB2986" s="145"/>
      <c r="AC2986" s="145"/>
      <c r="AD2986" s="145"/>
      <c r="AE2986" s="18"/>
      <c r="AF2986" s="35">
        <v>2025</v>
      </c>
      <c r="AG2986" s="255"/>
      <c r="AH2986" s="29">
        <v>2877</v>
      </c>
      <c r="AI2986" s="29" t="s">
        <v>155</v>
      </c>
      <c r="AJ2986" s="29" t="str">
        <f t="shared" si="766"/>
        <v>2877.</v>
      </c>
      <c r="AL2986" s="29"/>
    </row>
    <row r="2987" spans="1:38" ht="22.5" customHeight="1" x14ac:dyDescent="0.25">
      <c r="A2987" s="143" t="str">
        <f t="shared" si="767"/>
        <v>2878.</v>
      </c>
      <c r="B2987" s="247" t="s">
        <v>2372</v>
      </c>
      <c r="C2987" s="52">
        <v>1990</v>
      </c>
      <c r="D2987" s="220" t="s">
        <v>3015</v>
      </c>
      <c r="E2987" s="143" t="s">
        <v>3016</v>
      </c>
      <c r="F2987" s="52">
        <v>5</v>
      </c>
      <c r="G2987" s="52">
        <v>2</v>
      </c>
      <c r="H2987" s="10">
        <v>2174.3000000000002</v>
      </c>
      <c r="I2987" s="145">
        <v>2174.3000000000002</v>
      </c>
      <c r="J2987" s="10">
        <v>2174.3000000000002</v>
      </c>
      <c r="K2987" s="63">
        <v>99</v>
      </c>
      <c r="L2987" s="10">
        <f t="shared" si="768"/>
        <v>935018</v>
      </c>
      <c r="M2987" s="145"/>
      <c r="N2987" s="1"/>
      <c r="O2987" s="145"/>
      <c r="P2987" s="145">
        <f t="shared" si="769"/>
        <v>935018</v>
      </c>
      <c r="Q2987" s="145"/>
      <c r="R2987" s="3"/>
      <c r="S2987" s="145"/>
      <c r="T2987" s="145"/>
      <c r="U2987" s="145"/>
      <c r="V2987" s="145"/>
      <c r="W2987" s="145"/>
      <c r="X2987" s="145">
        <v>658</v>
      </c>
      <c r="Y2987" s="145">
        <f>X2987*1421</f>
        <v>935018</v>
      </c>
      <c r="Z2987" s="145"/>
      <c r="AA2987" s="145"/>
      <c r="AB2987" s="145"/>
      <c r="AC2987" s="145"/>
      <c r="AD2987" s="145"/>
      <c r="AE2987" s="18"/>
      <c r="AF2987" s="35">
        <v>2025</v>
      </c>
      <c r="AG2987" s="256"/>
      <c r="AH2987" s="29">
        <v>2878</v>
      </c>
      <c r="AI2987" s="29" t="s">
        <v>155</v>
      </c>
      <c r="AJ2987" s="29" t="str">
        <f t="shared" ref="AJ2987:AJ3050" si="771">CONCATENATE(AH2987,AI2987)</f>
        <v>2878.</v>
      </c>
      <c r="AL2987" s="29"/>
    </row>
    <row r="2988" spans="1:38" ht="23.25" customHeight="1" x14ac:dyDescent="0.25">
      <c r="A2988" s="143" t="str">
        <f t="shared" si="767"/>
        <v>2879.</v>
      </c>
      <c r="B2988" s="86" t="s">
        <v>2373</v>
      </c>
      <c r="C2988" s="52">
        <v>1990</v>
      </c>
      <c r="D2988" s="220" t="s">
        <v>3015</v>
      </c>
      <c r="E2988" s="143" t="s">
        <v>3016</v>
      </c>
      <c r="F2988" s="52">
        <v>5</v>
      </c>
      <c r="G2988" s="52">
        <v>12</v>
      </c>
      <c r="H2988" s="145">
        <v>14335.3</v>
      </c>
      <c r="I2988" s="145">
        <v>16886.599999999999</v>
      </c>
      <c r="J2988" s="145">
        <v>12478.7</v>
      </c>
      <c r="K2988" s="3">
        <v>566</v>
      </c>
      <c r="L2988" s="10">
        <f>Q2988+S2988+U2988+W2988+Y2988+AA2988+AD2988+AE2988</f>
        <v>18636960</v>
      </c>
      <c r="M2988" s="145"/>
      <c r="N2988" s="1"/>
      <c r="O2988" s="145"/>
      <c r="P2988" s="145">
        <f>L2988</f>
        <v>18636960</v>
      </c>
      <c r="Q2988" s="145"/>
      <c r="R2988" s="3">
        <v>6</v>
      </c>
      <c r="S2988" s="145">
        <f>R2988*3106160</f>
        <v>18636960</v>
      </c>
      <c r="T2988" s="145"/>
      <c r="U2988" s="145"/>
      <c r="V2988" s="145"/>
      <c r="W2988" s="145"/>
      <c r="X2988" s="145"/>
      <c r="Y2988" s="145"/>
      <c r="Z2988" s="145"/>
      <c r="AA2988" s="145"/>
      <c r="AB2988" s="43"/>
      <c r="AC2988" s="43"/>
      <c r="AD2988" s="145"/>
      <c r="AE2988" s="18"/>
      <c r="AF2988" s="35">
        <v>2025</v>
      </c>
      <c r="AG2988" s="255"/>
      <c r="AH2988" s="29">
        <v>2879</v>
      </c>
      <c r="AI2988" s="29" t="s">
        <v>155</v>
      </c>
      <c r="AJ2988" s="29" t="str">
        <f t="shared" si="771"/>
        <v>2879.</v>
      </c>
    </row>
    <row r="2989" spans="1:38" ht="22.5" customHeight="1" x14ac:dyDescent="0.25">
      <c r="A2989" s="143" t="str">
        <f t="shared" si="767"/>
        <v>2880.</v>
      </c>
      <c r="B2989" s="247" t="s">
        <v>2374</v>
      </c>
      <c r="C2989" s="52">
        <v>1990</v>
      </c>
      <c r="D2989" s="220" t="s">
        <v>3015</v>
      </c>
      <c r="E2989" s="143" t="s">
        <v>3017</v>
      </c>
      <c r="F2989" s="52">
        <v>6</v>
      </c>
      <c r="G2989" s="52">
        <v>1</v>
      </c>
      <c r="H2989" s="10">
        <v>2372.6999999999998</v>
      </c>
      <c r="I2989" s="145">
        <v>1364.7</v>
      </c>
      <c r="J2989" s="10">
        <v>1364.7</v>
      </c>
      <c r="K2989" s="63">
        <v>89</v>
      </c>
      <c r="L2989" s="10">
        <f t="shared" si="768"/>
        <v>290588.34999999998</v>
      </c>
      <c r="M2989" s="145"/>
      <c r="N2989" s="1"/>
      <c r="O2989" s="145"/>
      <c r="P2989" s="145">
        <f t="shared" si="769"/>
        <v>290588.34999999998</v>
      </c>
      <c r="Q2989" s="145"/>
      <c r="R2989" s="3"/>
      <c r="S2989" s="145"/>
      <c r="T2989" s="145"/>
      <c r="U2989" s="145"/>
      <c r="V2989" s="145"/>
      <c r="W2989" s="145"/>
      <c r="X2989" s="145"/>
      <c r="Y2989" s="145"/>
      <c r="Z2989" s="145">
        <v>108.55</v>
      </c>
      <c r="AA2989" s="145">
        <f>Z2989*2677</f>
        <v>290588.34999999998</v>
      </c>
      <c r="AB2989" s="145"/>
      <c r="AC2989" s="145"/>
      <c r="AD2989" s="145"/>
      <c r="AE2989" s="18"/>
      <c r="AF2989" s="35">
        <v>2025</v>
      </c>
      <c r="AG2989" s="259"/>
      <c r="AH2989" s="29">
        <v>2880</v>
      </c>
      <c r="AI2989" s="29" t="s">
        <v>155</v>
      </c>
      <c r="AJ2989" s="29" t="str">
        <f t="shared" si="771"/>
        <v>2880.</v>
      </c>
      <c r="AL2989" s="29"/>
    </row>
    <row r="2990" spans="1:38" ht="22.5" customHeight="1" x14ac:dyDescent="0.25">
      <c r="A2990" s="143" t="str">
        <f t="shared" si="767"/>
        <v>2881.</v>
      </c>
      <c r="B2990" s="247" t="s">
        <v>2375</v>
      </c>
      <c r="C2990" s="52">
        <v>1991</v>
      </c>
      <c r="D2990" s="220" t="s">
        <v>3015</v>
      </c>
      <c r="E2990" s="143" t="s">
        <v>3017</v>
      </c>
      <c r="F2990" s="52">
        <v>5</v>
      </c>
      <c r="G2990" s="52">
        <v>4</v>
      </c>
      <c r="H2990" s="10">
        <v>2827.7</v>
      </c>
      <c r="I2990" s="145">
        <v>2827.7</v>
      </c>
      <c r="J2990" s="10">
        <v>2827.7</v>
      </c>
      <c r="K2990" s="63">
        <v>117</v>
      </c>
      <c r="L2990" s="10">
        <f t="shared" si="768"/>
        <v>3549314</v>
      </c>
      <c r="M2990" s="145"/>
      <c r="N2990" s="1"/>
      <c r="O2990" s="145"/>
      <c r="P2990" s="145">
        <f t="shared" si="769"/>
        <v>3549314</v>
      </c>
      <c r="Q2990" s="145">
        <v>3549314</v>
      </c>
      <c r="R2990" s="3"/>
      <c r="S2990" s="145"/>
      <c r="T2990" s="145"/>
      <c r="U2990" s="145"/>
      <c r="V2990" s="145"/>
      <c r="W2990" s="145"/>
      <c r="X2990" s="145"/>
      <c r="Y2990" s="145"/>
      <c r="Z2990" s="145"/>
      <c r="AA2990" s="145"/>
      <c r="AB2990" s="145"/>
      <c r="AC2990" s="145"/>
      <c r="AD2990" s="145"/>
      <c r="AE2990" s="18"/>
      <c r="AF2990" s="35">
        <v>2025</v>
      </c>
      <c r="AG2990" s="255"/>
      <c r="AH2990" s="29">
        <v>2881</v>
      </c>
      <c r="AI2990" s="29" t="s">
        <v>155</v>
      </c>
      <c r="AJ2990" s="29" t="str">
        <f t="shared" si="771"/>
        <v>2881.</v>
      </c>
    </row>
    <row r="2991" spans="1:38" ht="22.5" customHeight="1" x14ac:dyDescent="0.25">
      <c r="A2991" s="143" t="str">
        <f t="shared" si="767"/>
        <v>2882.</v>
      </c>
      <c r="B2991" s="76" t="s">
        <v>2376</v>
      </c>
      <c r="C2991" s="52">
        <v>1991</v>
      </c>
      <c r="D2991" s="220" t="s">
        <v>3015</v>
      </c>
      <c r="E2991" s="143" t="s">
        <v>3016</v>
      </c>
      <c r="F2991" s="52">
        <v>10</v>
      </c>
      <c r="G2991" s="52">
        <v>6</v>
      </c>
      <c r="H2991" s="145">
        <v>12615.6</v>
      </c>
      <c r="I2991" s="145">
        <v>7593.9</v>
      </c>
      <c r="J2991" s="145">
        <v>7593.9</v>
      </c>
      <c r="K2991" s="3">
        <v>613</v>
      </c>
      <c r="L2991" s="10">
        <f t="shared" si="768"/>
        <v>11461958.17</v>
      </c>
      <c r="M2991" s="145"/>
      <c r="N2991" s="1"/>
      <c r="O2991" s="145"/>
      <c r="P2991" s="145">
        <f t="shared" si="769"/>
        <v>11461958.17</v>
      </c>
      <c r="Q2991" s="145">
        <f>6778992.22+4682965.95</f>
        <v>11461958.17</v>
      </c>
      <c r="R2991" s="3"/>
      <c r="S2991" s="145"/>
      <c r="T2991" s="145"/>
      <c r="U2991" s="145"/>
      <c r="V2991" s="145"/>
      <c r="W2991" s="145"/>
      <c r="X2991" s="145"/>
      <c r="Y2991" s="145"/>
      <c r="Z2991" s="145"/>
      <c r="AA2991" s="145"/>
      <c r="AB2991" s="145"/>
      <c r="AC2991" s="145"/>
      <c r="AD2991" s="145"/>
      <c r="AE2991" s="18"/>
      <c r="AF2991" s="35">
        <v>2025</v>
      </c>
      <c r="AG2991" s="256"/>
      <c r="AH2991" s="29">
        <v>2882</v>
      </c>
      <c r="AI2991" s="29" t="s">
        <v>155</v>
      </c>
      <c r="AJ2991" s="29" t="str">
        <f t="shared" si="771"/>
        <v>2882.</v>
      </c>
      <c r="AL2991" s="29"/>
    </row>
    <row r="2992" spans="1:38" ht="22.5" customHeight="1" x14ac:dyDescent="0.25">
      <c r="A2992" s="143" t="str">
        <f t="shared" ref="A2992:A3055" si="772">AJ2992</f>
        <v>2883.</v>
      </c>
      <c r="B2992" s="76" t="s">
        <v>2377</v>
      </c>
      <c r="C2992" s="52">
        <v>1992</v>
      </c>
      <c r="D2992" s="220" t="s">
        <v>3015</v>
      </c>
      <c r="E2992" s="143" t="s">
        <v>3017</v>
      </c>
      <c r="F2992" s="52">
        <v>3</v>
      </c>
      <c r="G2992" s="52">
        <v>2</v>
      </c>
      <c r="H2992" s="145">
        <v>875.7</v>
      </c>
      <c r="I2992" s="145">
        <v>574.5</v>
      </c>
      <c r="J2992" s="145">
        <v>574.5</v>
      </c>
      <c r="K2992" s="3">
        <v>28</v>
      </c>
      <c r="L2992" s="10">
        <f t="shared" si="768"/>
        <v>325076.31</v>
      </c>
      <c r="M2992" s="145"/>
      <c r="N2992" s="1"/>
      <c r="O2992" s="145"/>
      <c r="P2992" s="145">
        <f t="shared" si="769"/>
        <v>325076.31</v>
      </c>
      <c r="Q2992" s="145">
        <v>325076.31</v>
      </c>
      <c r="R2992" s="3"/>
      <c r="S2992" s="145"/>
      <c r="T2992" s="145"/>
      <c r="U2992" s="145"/>
      <c r="V2992" s="145"/>
      <c r="W2992" s="145"/>
      <c r="X2992" s="145"/>
      <c r="Y2992" s="145"/>
      <c r="Z2992" s="145"/>
      <c r="AA2992" s="145"/>
      <c r="AB2992" s="145"/>
      <c r="AC2992" s="145"/>
      <c r="AD2992" s="145"/>
      <c r="AE2992" s="18"/>
      <c r="AF2992" s="35">
        <v>2025</v>
      </c>
      <c r="AG2992" s="256"/>
      <c r="AH2992" s="29">
        <v>2883</v>
      </c>
      <c r="AI2992" s="29" t="s">
        <v>155</v>
      </c>
      <c r="AJ2992" s="29" t="str">
        <f t="shared" si="771"/>
        <v>2883.</v>
      </c>
      <c r="AL2992" s="29"/>
    </row>
    <row r="2993" spans="1:38" ht="22.5" customHeight="1" x14ac:dyDescent="0.25">
      <c r="A2993" s="143" t="str">
        <f t="shared" si="772"/>
        <v>2884.</v>
      </c>
      <c r="B2993" s="76" t="s">
        <v>2378</v>
      </c>
      <c r="C2993" s="52">
        <v>1992</v>
      </c>
      <c r="D2993" s="220" t="s">
        <v>3015</v>
      </c>
      <c r="E2993" s="143" t="s">
        <v>3017</v>
      </c>
      <c r="F2993" s="52">
        <v>5</v>
      </c>
      <c r="G2993" s="52">
        <v>5</v>
      </c>
      <c r="H2993" s="145">
        <v>2729.9</v>
      </c>
      <c r="I2993" s="145">
        <v>2621.5</v>
      </c>
      <c r="J2993" s="145">
        <v>2621.5</v>
      </c>
      <c r="K2993" s="3">
        <v>124</v>
      </c>
      <c r="L2993" s="10">
        <f t="shared" si="768"/>
        <v>4348965.5100000007</v>
      </c>
      <c r="M2993" s="145"/>
      <c r="N2993" s="1"/>
      <c r="O2993" s="145"/>
      <c r="P2993" s="145">
        <f t="shared" si="769"/>
        <v>4348965.5100000007</v>
      </c>
      <c r="Q2993" s="145">
        <v>4348965.5100000007</v>
      </c>
      <c r="R2993" s="3"/>
      <c r="S2993" s="145"/>
      <c r="T2993" s="145"/>
      <c r="U2993" s="145"/>
      <c r="V2993" s="145"/>
      <c r="W2993" s="145"/>
      <c r="X2993" s="145"/>
      <c r="Y2993" s="145"/>
      <c r="Z2993" s="145"/>
      <c r="AA2993" s="145"/>
      <c r="AB2993" s="145"/>
      <c r="AC2993" s="145"/>
      <c r="AD2993" s="145"/>
      <c r="AE2993" s="18"/>
      <c r="AF2993" s="35">
        <v>2025</v>
      </c>
      <c r="AG2993" s="256"/>
      <c r="AH2993" s="29">
        <v>2884</v>
      </c>
      <c r="AI2993" s="29" t="s">
        <v>155</v>
      </c>
      <c r="AJ2993" s="29" t="str">
        <f t="shared" si="771"/>
        <v>2884.</v>
      </c>
      <c r="AL2993" s="29"/>
    </row>
    <row r="2994" spans="1:38" ht="22.5" customHeight="1" x14ac:dyDescent="0.25">
      <c r="A2994" s="143" t="str">
        <f t="shared" si="772"/>
        <v>2885.</v>
      </c>
      <c r="B2994" s="247" t="s">
        <v>2379</v>
      </c>
      <c r="C2994" s="52">
        <v>1993</v>
      </c>
      <c r="D2994" s="220" t="s">
        <v>3015</v>
      </c>
      <c r="E2994" s="143" t="s">
        <v>3019</v>
      </c>
      <c r="F2994" s="52">
        <v>5</v>
      </c>
      <c r="G2994" s="52">
        <v>9</v>
      </c>
      <c r="H2994" s="10">
        <v>5909.4</v>
      </c>
      <c r="I2994" s="145">
        <v>5909.4</v>
      </c>
      <c r="J2994" s="10">
        <v>5909.4</v>
      </c>
      <c r="K2994" s="63">
        <v>318</v>
      </c>
      <c r="L2994" s="10">
        <f t="shared" ref="L2994:L3021" si="773">Q2994+S2994+U2994+W2994+Y2994+AA2994+AD2994+AE2994</f>
        <v>3847440</v>
      </c>
      <c r="M2994" s="145"/>
      <c r="N2994" s="1"/>
      <c r="O2994" s="145"/>
      <c r="P2994" s="145">
        <f t="shared" ref="P2994:P3021" si="774">L2994</f>
        <v>3847440</v>
      </c>
      <c r="Q2994" s="145">
        <v>3847440</v>
      </c>
      <c r="R2994" s="3"/>
      <c r="S2994" s="145"/>
      <c r="T2994" s="145"/>
      <c r="U2994" s="145"/>
      <c r="V2994" s="145"/>
      <c r="W2994" s="145"/>
      <c r="X2994" s="145"/>
      <c r="Y2994" s="145"/>
      <c r="Z2994" s="145"/>
      <c r="AA2994" s="145"/>
      <c r="AB2994" s="145"/>
      <c r="AC2994" s="145"/>
      <c r="AD2994" s="145"/>
      <c r="AE2994" s="18"/>
      <c r="AF2994" s="35">
        <v>2025</v>
      </c>
      <c r="AG2994" s="255"/>
      <c r="AH2994" s="29">
        <v>2885</v>
      </c>
      <c r="AI2994" s="29" t="s">
        <v>155</v>
      </c>
      <c r="AJ2994" s="29" t="str">
        <f t="shared" si="771"/>
        <v>2885.</v>
      </c>
      <c r="AL2994" s="29"/>
    </row>
    <row r="2995" spans="1:38" ht="22.5" customHeight="1" x14ac:dyDescent="0.25">
      <c r="A2995" s="143" t="str">
        <f t="shared" si="772"/>
        <v>2886.</v>
      </c>
      <c r="B2995" s="247" t="s">
        <v>2381</v>
      </c>
      <c r="C2995" s="52">
        <v>1994</v>
      </c>
      <c r="D2995" s="220" t="s">
        <v>3015</v>
      </c>
      <c r="E2995" s="143" t="s">
        <v>3017</v>
      </c>
      <c r="F2995" s="52">
        <v>3</v>
      </c>
      <c r="G2995" s="52">
        <v>3</v>
      </c>
      <c r="H2995" s="10">
        <v>1580.9</v>
      </c>
      <c r="I2995" s="10">
        <v>862.2</v>
      </c>
      <c r="J2995" s="10">
        <v>862.2</v>
      </c>
      <c r="K2995" s="63">
        <v>25</v>
      </c>
      <c r="L2995" s="10">
        <f t="shared" si="773"/>
        <v>849469.53</v>
      </c>
      <c r="M2995" s="145"/>
      <c r="N2995" s="1"/>
      <c r="O2995" s="145"/>
      <c r="P2995" s="145">
        <f t="shared" si="774"/>
        <v>849469.53</v>
      </c>
      <c r="Q2995" s="145">
        <v>849469.53</v>
      </c>
      <c r="R2995" s="3"/>
      <c r="S2995" s="145"/>
      <c r="T2995" s="145"/>
      <c r="U2995" s="145"/>
      <c r="V2995" s="145"/>
      <c r="W2995" s="145"/>
      <c r="X2995" s="145"/>
      <c r="Y2995" s="145"/>
      <c r="Z2995" s="145"/>
      <c r="AA2995" s="145"/>
      <c r="AB2995" s="145"/>
      <c r="AC2995" s="145"/>
      <c r="AD2995" s="145"/>
      <c r="AE2995" s="18"/>
      <c r="AF2995" s="35">
        <v>2025</v>
      </c>
      <c r="AG2995" s="255"/>
      <c r="AH2995" s="29">
        <v>2886</v>
      </c>
      <c r="AI2995" s="29" t="s">
        <v>155</v>
      </c>
      <c r="AJ2995" s="29" t="str">
        <f t="shared" si="771"/>
        <v>2886.</v>
      </c>
      <c r="AL2995" s="29"/>
    </row>
    <row r="2996" spans="1:38" ht="22.5" customHeight="1" x14ac:dyDescent="0.25">
      <c r="A2996" s="143" t="str">
        <f t="shared" si="772"/>
        <v>2887.</v>
      </c>
      <c r="B2996" s="73" t="s">
        <v>3029</v>
      </c>
      <c r="C2996" s="52">
        <v>1995</v>
      </c>
      <c r="D2996" s="220" t="s">
        <v>3015</v>
      </c>
      <c r="E2996" s="143" t="s">
        <v>3017</v>
      </c>
      <c r="F2996" s="52">
        <v>5</v>
      </c>
      <c r="G2996" s="52">
        <v>4</v>
      </c>
      <c r="H2996" s="10">
        <v>2669</v>
      </c>
      <c r="I2996" s="10">
        <v>1568</v>
      </c>
      <c r="J2996" s="10">
        <v>1568</v>
      </c>
      <c r="K2996" s="63">
        <v>146</v>
      </c>
      <c r="L2996" s="10">
        <f t="shared" si="773"/>
        <v>990726.36</v>
      </c>
      <c r="M2996" s="145"/>
      <c r="N2996" s="1"/>
      <c r="O2996" s="145"/>
      <c r="P2996" s="145">
        <f t="shared" si="774"/>
        <v>990726.36</v>
      </c>
      <c r="Q2996" s="145">
        <v>990726.36</v>
      </c>
      <c r="R2996" s="3"/>
      <c r="S2996" s="145"/>
      <c r="T2996" s="145"/>
      <c r="U2996" s="145"/>
      <c r="V2996" s="145"/>
      <c r="W2996" s="145"/>
      <c r="X2996" s="145"/>
      <c r="Y2996" s="145"/>
      <c r="Z2996" s="145"/>
      <c r="AA2996" s="145"/>
      <c r="AB2996" s="145"/>
      <c r="AC2996" s="145"/>
      <c r="AD2996" s="145"/>
      <c r="AE2996" s="18"/>
      <c r="AF2996" s="35">
        <v>2025</v>
      </c>
      <c r="AG2996" s="255"/>
      <c r="AH2996" s="29">
        <v>2887</v>
      </c>
      <c r="AI2996" s="29" t="s">
        <v>155</v>
      </c>
      <c r="AJ2996" s="29" t="str">
        <f t="shared" si="771"/>
        <v>2887.</v>
      </c>
      <c r="AL2996" s="29"/>
    </row>
    <row r="2997" spans="1:38" ht="22.5" customHeight="1" x14ac:dyDescent="0.25">
      <c r="A2997" s="143" t="str">
        <f t="shared" si="772"/>
        <v>2888.</v>
      </c>
      <c r="B2997" s="54" t="s">
        <v>3030</v>
      </c>
      <c r="C2997" s="52">
        <v>1995</v>
      </c>
      <c r="D2997" s="220" t="s">
        <v>3015</v>
      </c>
      <c r="E2997" s="143" t="s">
        <v>3017</v>
      </c>
      <c r="F2997" s="52">
        <v>5</v>
      </c>
      <c r="G2997" s="52">
        <v>1</v>
      </c>
      <c r="H2997" s="10">
        <v>2444.1</v>
      </c>
      <c r="I2997" s="10">
        <v>1333.7</v>
      </c>
      <c r="J2997" s="10">
        <v>1333.7</v>
      </c>
      <c r="K2997" s="63">
        <v>110</v>
      </c>
      <c r="L2997" s="10">
        <f t="shared" si="773"/>
        <v>907262.07000000007</v>
      </c>
      <c r="M2997" s="145"/>
      <c r="N2997" s="1"/>
      <c r="O2997" s="145"/>
      <c r="P2997" s="145">
        <f t="shared" si="774"/>
        <v>907262.07000000007</v>
      </c>
      <c r="Q2997" s="145">
        <v>907262.07000000007</v>
      </c>
      <c r="R2997" s="3"/>
      <c r="S2997" s="145"/>
      <c r="T2997" s="145"/>
      <c r="U2997" s="145"/>
      <c r="V2997" s="145"/>
      <c r="W2997" s="145"/>
      <c r="X2997" s="145"/>
      <c r="Y2997" s="145"/>
      <c r="Z2997" s="145"/>
      <c r="AA2997" s="145"/>
      <c r="AB2997" s="145"/>
      <c r="AC2997" s="145"/>
      <c r="AD2997" s="145"/>
      <c r="AE2997" s="18"/>
      <c r="AF2997" s="35">
        <v>2025</v>
      </c>
      <c r="AG2997" s="255"/>
      <c r="AH2997" s="29">
        <v>2888</v>
      </c>
      <c r="AI2997" s="29" t="s">
        <v>155</v>
      </c>
      <c r="AJ2997" s="29" t="str">
        <f t="shared" si="771"/>
        <v>2888.</v>
      </c>
      <c r="AL2997" s="29"/>
    </row>
    <row r="2998" spans="1:38" ht="22.5" customHeight="1" x14ac:dyDescent="0.25">
      <c r="A2998" s="143" t="str">
        <f t="shared" si="772"/>
        <v>2889.</v>
      </c>
      <c r="B2998" s="247" t="s">
        <v>2383</v>
      </c>
      <c r="C2998" s="52">
        <v>1995</v>
      </c>
      <c r="D2998" s="220" t="s">
        <v>3015</v>
      </c>
      <c r="E2998" s="143" t="s">
        <v>3017</v>
      </c>
      <c r="F2998" s="52">
        <v>13</v>
      </c>
      <c r="G2998" s="52">
        <v>1</v>
      </c>
      <c r="H2998" s="10">
        <v>4815.7</v>
      </c>
      <c r="I2998" s="10">
        <v>2154.8000000000002</v>
      </c>
      <c r="J2998" s="10">
        <v>2154.8000000000002</v>
      </c>
      <c r="K2998" s="63">
        <v>153</v>
      </c>
      <c r="L2998" s="10">
        <f t="shared" si="773"/>
        <v>1787596.2000000002</v>
      </c>
      <c r="M2998" s="145"/>
      <c r="N2998" s="1"/>
      <c r="O2998" s="145"/>
      <c r="P2998" s="145">
        <f t="shared" si="774"/>
        <v>1787596.2000000002</v>
      </c>
      <c r="Q2998" s="145">
        <v>1787596.2000000002</v>
      </c>
      <c r="R2998" s="3"/>
      <c r="S2998" s="145"/>
      <c r="T2998" s="145"/>
      <c r="U2998" s="145"/>
      <c r="V2998" s="145"/>
      <c r="W2998" s="145"/>
      <c r="X2998" s="145"/>
      <c r="Y2998" s="145"/>
      <c r="Z2998" s="145"/>
      <c r="AA2998" s="145"/>
      <c r="AB2998" s="145"/>
      <c r="AC2998" s="145"/>
      <c r="AD2998" s="145"/>
      <c r="AE2998" s="18"/>
      <c r="AF2998" s="35">
        <v>2025</v>
      </c>
      <c r="AG2998" s="255"/>
      <c r="AH2998" s="29">
        <v>2889</v>
      </c>
      <c r="AI2998" s="29" t="s">
        <v>155</v>
      </c>
      <c r="AJ2998" s="29" t="str">
        <f t="shared" si="771"/>
        <v>2889.</v>
      </c>
      <c r="AL2998" s="29"/>
    </row>
    <row r="2999" spans="1:38" ht="23.25" customHeight="1" x14ac:dyDescent="0.25">
      <c r="A2999" s="143" t="str">
        <f t="shared" si="772"/>
        <v>2890.</v>
      </c>
      <c r="B2999" s="86" t="s">
        <v>2384</v>
      </c>
      <c r="C2999" s="52">
        <v>1996</v>
      </c>
      <c r="D2999" s="220" t="s">
        <v>3015</v>
      </c>
      <c r="E2999" s="143" t="s">
        <v>3016</v>
      </c>
      <c r="F2999" s="52">
        <v>10</v>
      </c>
      <c r="G2999" s="52">
        <v>11</v>
      </c>
      <c r="H2999" s="145">
        <v>24881.7</v>
      </c>
      <c r="I2999" s="145">
        <v>21860.2</v>
      </c>
      <c r="J2999" s="145">
        <v>21848.1</v>
      </c>
      <c r="K2999" s="3">
        <v>958</v>
      </c>
      <c r="L2999" s="10">
        <f t="shared" si="773"/>
        <v>34167760</v>
      </c>
      <c r="M2999" s="145"/>
      <c r="N2999" s="1"/>
      <c r="O2999" s="145"/>
      <c r="P2999" s="145">
        <f t="shared" si="774"/>
        <v>34167760</v>
      </c>
      <c r="Q2999" s="145"/>
      <c r="R2999" s="3">
        <v>11</v>
      </c>
      <c r="S2999" s="145">
        <f>R2999*3106160</f>
        <v>34167760</v>
      </c>
      <c r="T2999" s="145"/>
      <c r="U2999" s="145"/>
      <c r="V2999" s="145"/>
      <c r="W2999" s="145"/>
      <c r="X2999" s="145"/>
      <c r="Y2999" s="145"/>
      <c r="Z2999" s="145"/>
      <c r="AA2999" s="145"/>
      <c r="AB2999" s="43"/>
      <c r="AC2999" s="43"/>
      <c r="AD2999" s="145"/>
      <c r="AE2999" s="18"/>
      <c r="AF2999" s="35">
        <v>2025</v>
      </c>
      <c r="AG2999" s="255"/>
      <c r="AH2999" s="29">
        <v>2890</v>
      </c>
      <c r="AI2999" s="29" t="s">
        <v>155</v>
      </c>
      <c r="AJ2999" s="29" t="str">
        <f t="shared" si="771"/>
        <v>2890.</v>
      </c>
    </row>
    <row r="3000" spans="1:38" ht="22.5" customHeight="1" x14ac:dyDescent="0.25">
      <c r="A3000" s="143" t="str">
        <f t="shared" si="772"/>
        <v>2891.</v>
      </c>
      <c r="B3000" s="71" t="s">
        <v>2385</v>
      </c>
      <c r="C3000" s="52">
        <v>1999</v>
      </c>
      <c r="D3000" s="220" t="s">
        <v>3015</v>
      </c>
      <c r="E3000" s="143" t="s">
        <v>3017</v>
      </c>
      <c r="F3000" s="52">
        <v>10</v>
      </c>
      <c r="G3000" s="52">
        <v>6</v>
      </c>
      <c r="H3000" s="10">
        <v>12388.2</v>
      </c>
      <c r="I3000" s="10">
        <v>12689.5</v>
      </c>
      <c r="J3000" s="10">
        <v>11496.5</v>
      </c>
      <c r="K3000" s="63">
        <v>417</v>
      </c>
      <c r="L3000" s="10">
        <f t="shared" si="773"/>
        <v>12255878.16</v>
      </c>
      <c r="M3000" s="145"/>
      <c r="N3000" s="1"/>
      <c r="O3000" s="145"/>
      <c r="P3000" s="145">
        <f t="shared" si="774"/>
        <v>12255878.16</v>
      </c>
      <c r="Q3000" s="145"/>
      <c r="R3000" s="3"/>
      <c r="S3000" s="145"/>
      <c r="T3000" s="145">
        <v>3455.28</v>
      </c>
      <c r="U3000" s="145">
        <f>T3000*3547</f>
        <v>12255878.16</v>
      </c>
      <c r="V3000" s="145"/>
      <c r="W3000" s="145"/>
      <c r="X3000" s="145"/>
      <c r="Y3000" s="145"/>
      <c r="Z3000" s="145"/>
      <c r="AA3000" s="145"/>
      <c r="AB3000" s="43"/>
      <c r="AC3000" s="43"/>
      <c r="AD3000" s="145"/>
      <c r="AE3000" s="18"/>
      <c r="AF3000" s="35">
        <v>2025</v>
      </c>
      <c r="AG3000" s="259"/>
      <c r="AH3000" s="29">
        <v>2891</v>
      </c>
      <c r="AI3000" s="29" t="s">
        <v>155</v>
      </c>
      <c r="AJ3000" s="29" t="str">
        <f t="shared" si="771"/>
        <v>2891.</v>
      </c>
      <c r="AL3000" s="29"/>
    </row>
    <row r="3001" spans="1:38" ht="22.5" customHeight="1" x14ac:dyDescent="0.25">
      <c r="A3001" s="143" t="str">
        <f t="shared" si="772"/>
        <v>2892.</v>
      </c>
      <c r="B3001" s="73" t="s">
        <v>2386</v>
      </c>
      <c r="C3001" s="52">
        <v>1962</v>
      </c>
      <c r="D3001" s="220" t="s">
        <v>3015</v>
      </c>
      <c r="E3001" s="143" t="s">
        <v>3017</v>
      </c>
      <c r="F3001" s="52">
        <v>3</v>
      </c>
      <c r="G3001" s="52">
        <v>1</v>
      </c>
      <c r="H3001" s="10">
        <v>896.2</v>
      </c>
      <c r="I3001" s="145">
        <v>896.2</v>
      </c>
      <c r="J3001" s="10">
        <v>896.2</v>
      </c>
      <c r="K3001" s="63">
        <v>58</v>
      </c>
      <c r="L3001" s="10">
        <f t="shared" si="773"/>
        <v>5352645</v>
      </c>
      <c r="M3001" s="145"/>
      <c r="N3001" s="1"/>
      <c r="O3001" s="145"/>
      <c r="P3001" s="145">
        <f t="shared" si="774"/>
        <v>5352645</v>
      </c>
      <c r="Q3001" s="145">
        <f>5116860+235785</f>
        <v>5352645</v>
      </c>
      <c r="R3001" s="3"/>
      <c r="S3001" s="145"/>
      <c r="T3001" s="145"/>
      <c r="U3001" s="145"/>
      <c r="V3001" s="145"/>
      <c r="W3001" s="145"/>
      <c r="X3001" s="145"/>
      <c r="Y3001" s="145"/>
      <c r="Z3001" s="145"/>
      <c r="AA3001" s="145"/>
      <c r="AB3001" s="145"/>
      <c r="AC3001" s="145"/>
      <c r="AD3001" s="145"/>
      <c r="AE3001" s="18"/>
      <c r="AF3001" s="35">
        <v>2025</v>
      </c>
      <c r="AG3001" s="255"/>
      <c r="AH3001" s="29">
        <v>2892</v>
      </c>
      <c r="AI3001" s="29" t="s">
        <v>155</v>
      </c>
      <c r="AJ3001" s="29" t="str">
        <f t="shared" si="771"/>
        <v>2892.</v>
      </c>
      <c r="AL3001" s="29"/>
    </row>
    <row r="3002" spans="1:38" ht="22.5" customHeight="1" x14ac:dyDescent="0.25">
      <c r="A3002" s="143" t="str">
        <f t="shared" si="772"/>
        <v>2893.</v>
      </c>
      <c r="B3002" s="73" t="s">
        <v>2387</v>
      </c>
      <c r="C3002" s="52">
        <v>1972</v>
      </c>
      <c r="D3002" s="220" t="s">
        <v>3015</v>
      </c>
      <c r="E3002" s="143" t="s">
        <v>3017</v>
      </c>
      <c r="F3002" s="52">
        <v>2</v>
      </c>
      <c r="G3002" s="52">
        <v>1</v>
      </c>
      <c r="H3002" s="10">
        <v>366.5</v>
      </c>
      <c r="I3002" s="10">
        <v>328.2</v>
      </c>
      <c r="J3002" s="10">
        <v>143.69999999999999</v>
      </c>
      <c r="K3002" s="63">
        <v>14</v>
      </c>
      <c r="L3002" s="10">
        <f t="shared" si="773"/>
        <v>1092409</v>
      </c>
      <c r="M3002" s="145"/>
      <c r="N3002" s="1"/>
      <c r="O3002" s="145"/>
      <c r="P3002" s="145">
        <f t="shared" si="774"/>
        <v>1092409</v>
      </c>
      <c r="Q3002" s="145">
        <v>1092409</v>
      </c>
      <c r="R3002" s="3"/>
      <c r="S3002" s="145"/>
      <c r="T3002" s="145"/>
      <c r="U3002" s="145"/>
      <c r="V3002" s="145"/>
      <c r="W3002" s="145"/>
      <c r="X3002" s="145"/>
      <c r="Y3002" s="145"/>
      <c r="Z3002" s="145"/>
      <c r="AA3002" s="145"/>
      <c r="AB3002" s="145"/>
      <c r="AC3002" s="145"/>
      <c r="AD3002" s="145"/>
      <c r="AE3002" s="145"/>
      <c r="AF3002" s="35">
        <v>2025</v>
      </c>
      <c r="AG3002" s="255"/>
      <c r="AH3002" s="29">
        <v>2893</v>
      </c>
      <c r="AI3002" s="29" t="s">
        <v>155</v>
      </c>
      <c r="AJ3002" s="29" t="str">
        <f t="shared" si="771"/>
        <v>2893.</v>
      </c>
      <c r="AL3002" s="29"/>
    </row>
    <row r="3003" spans="1:38" ht="22.5" customHeight="1" x14ac:dyDescent="0.25">
      <c r="A3003" s="143" t="str">
        <f t="shared" si="772"/>
        <v>2894.</v>
      </c>
      <c r="B3003" s="247" t="s">
        <v>2389</v>
      </c>
      <c r="C3003" s="52">
        <v>1998</v>
      </c>
      <c r="D3003" s="220" t="s">
        <v>3015</v>
      </c>
      <c r="E3003" s="143" t="s">
        <v>3017</v>
      </c>
      <c r="F3003" s="52">
        <v>5</v>
      </c>
      <c r="G3003" s="52">
        <v>2</v>
      </c>
      <c r="H3003" s="145">
        <v>3425.6</v>
      </c>
      <c r="I3003" s="145">
        <v>1932.9</v>
      </c>
      <c r="J3003" s="145">
        <v>1932.9</v>
      </c>
      <c r="K3003" s="3">
        <v>99</v>
      </c>
      <c r="L3003" s="10">
        <f t="shared" si="773"/>
        <v>7264500</v>
      </c>
      <c r="M3003" s="145"/>
      <c r="N3003" s="1"/>
      <c r="O3003" s="145"/>
      <c r="P3003" s="145">
        <f t="shared" si="774"/>
        <v>7264500</v>
      </c>
      <c r="Q3003" s="145">
        <f>1173000+6091500</f>
        <v>7264500</v>
      </c>
      <c r="R3003" s="3"/>
      <c r="S3003" s="145"/>
      <c r="T3003" s="145"/>
      <c r="U3003" s="145"/>
      <c r="V3003" s="145"/>
      <c r="W3003" s="145"/>
      <c r="X3003" s="145"/>
      <c r="Y3003" s="145"/>
      <c r="Z3003" s="145"/>
      <c r="AA3003" s="145"/>
      <c r="AB3003" s="145"/>
      <c r="AC3003" s="145"/>
      <c r="AD3003" s="145"/>
      <c r="AE3003" s="18"/>
      <c r="AF3003" s="35">
        <v>2025</v>
      </c>
      <c r="AG3003" s="255"/>
      <c r="AH3003" s="29">
        <v>2894</v>
      </c>
      <c r="AI3003" s="29" t="s">
        <v>155</v>
      </c>
      <c r="AJ3003" s="29" t="str">
        <f t="shared" si="771"/>
        <v>2894.</v>
      </c>
      <c r="AL3003" s="29"/>
    </row>
    <row r="3004" spans="1:38" ht="22.5" customHeight="1" x14ac:dyDescent="0.25">
      <c r="A3004" s="143" t="str">
        <f t="shared" si="772"/>
        <v>2895.</v>
      </c>
      <c r="B3004" s="71" t="s">
        <v>2390</v>
      </c>
      <c r="C3004" s="52">
        <v>1998</v>
      </c>
      <c r="D3004" s="220" t="s">
        <v>3015</v>
      </c>
      <c r="E3004" s="143" t="s">
        <v>3017</v>
      </c>
      <c r="F3004" s="52">
        <v>5</v>
      </c>
      <c r="G3004" s="52">
        <v>4</v>
      </c>
      <c r="H3004" s="145">
        <v>3684.3</v>
      </c>
      <c r="I3004" s="145">
        <v>4263.8</v>
      </c>
      <c r="J3004" s="145">
        <v>3678.4</v>
      </c>
      <c r="K3004" s="3">
        <v>97</v>
      </c>
      <c r="L3004" s="10">
        <f t="shared" si="773"/>
        <v>1367625.0899999999</v>
      </c>
      <c r="M3004" s="145"/>
      <c r="N3004" s="1"/>
      <c r="O3004" s="145"/>
      <c r="P3004" s="145">
        <f t="shared" si="774"/>
        <v>1367625.0899999999</v>
      </c>
      <c r="Q3004" s="145">
        <v>1367625.0899999999</v>
      </c>
      <c r="R3004" s="3"/>
      <c r="S3004" s="145"/>
      <c r="T3004" s="145"/>
      <c r="U3004" s="145"/>
      <c r="V3004" s="145"/>
      <c r="W3004" s="145"/>
      <c r="X3004" s="145"/>
      <c r="Y3004" s="145"/>
      <c r="Z3004" s="145"/>
      <c r="AA3004" s="145"/>
      <c r="AB3004" s="43"/>
      <c r="AC3004" s="43"/>
      <c r="AD3004" s="145"/>
      <c r="AE3004" s="18"/>
      <c r="AF3004" s="35">
        <v>2025</v>
      </c>
      <c r="AG3004" s="255"/>
      <c r="AH3004" s="29">
        <v>2895</v>
      </c>
      <c r="AI3004" s="29" t="s">
        <v>155</v>
      </c>
      <c r="AJ3004" s="29" t="str">
        <f t="shared" si="771"/>
        <v>2895.</v>
      </c>
      <c r="AL3004" s="29"/>
    </row>
    <row r="3005" spans="1:38" ht="22.5" customHeight="1" x14ac:dyDescent="0.25">
      <c r="A3005" s="143" t="str">
        <f t="shared" si="772"/>
        <v>2896.</v>
      </c>
      <c r="B3005" s="247" t="s">
        <v>2391</v>
      </c>
      <c r="C3005" s="52">
        <v>1997</v>
      </c>
      <c r="D3005" s="220" t="s">
        <v>3015</v>
      </c>
      <c r="E3005" s="143" t="s">
        <v>3017</v>
      </c>
      <c r="F3005" s="52">
        <v>4</v>
      </c>
      <c r="G3005" s="52">
        <v>2</v>
      </c>
      <c r="H3005" s="10">
        <v>1988.3</v>
      </c>
      <c r="I3005" s="10">
        <v>1217.4000000000001</v>
      </c>
      <c r="J3005" s="10">
        <v>1217.4000000000001</v>
      </c>
      <c r="K3005" s="63">
        <v>40</v>
      </c>
      <c r="L3005" s="10">
        <f t="shared" si="773"/>
        <v>738053.55</v>
      </c>
      <c r="M3005" s="145"/>
      <c r="N3005" s="1"/>
      <c r="O3005" s="145"/>
      <c r="P3005" s="145">
        <f t="shared" si="774"/>
        <v>738053.55</v>
      </c>
      <c r="Q3005" s="145">
        <v>738053.55</v>
      </c>
      <c r="R3005" s="3"/>
      <c r="S3005" s="145"/>
      <c r="T3005" s="145"/>
      <c r="U3005" s="145"/>
      <c r="V3005" s="145"/>
      <c r="W3005" s="145"/>
      <c r="X3005" s="145"/>
      <c r="Y3005" s="145"/>
      <c r="Z3005" s="145"/>
      <c r="AA3005" s="145"/>
      <c r="AB3005" s="145"/>
      <c r="AC3005" s="145"/>
      <c r="AD3005" s="145"/>
      <c r="AE3005" s="18"/>
      <c r="AF3005" s="35">
        <v>2025</v>
      </c>
      <c r="AG3005" s="255"/>
      <c r="AH3005" s="29">
        <v>2896</v>
      </c>
      <c r="AI3005" s="29" t="s">
        <v>155</v>
      </c>
      <c r="AJ3005" s="29" t="str">
        <f t="shared" si="771"/>
        <v>2896.</v>
      </c>
      <c r="AL3005" s="29"/>
    </row>
    <row r="3006" spans="1:38" ht="22.5" customHeight="1" x14ac:dyDescent="0.25">
      <c r="A3006" s="143" t="str">
        <f t="shared" si="772"/>
        <v>2897.</v>
      </c>
      <c r="B3006" s="54" t="s">
        <v>2392</v>
      </c>
      <c r="C3006" s="52">
        <v>1999</v>
      </c>
      <c r="D3006" s="220" t="s">
        <v>3015</v>
      </c>
      <c r="E3006" s="143" t="s">
        <v>3017</v>
      </c>
      <c r="F3006" s="52">
        <v>3</v>
      </c>
      <c r="G3006" s="52">
        <v>2</v>
      </c>
      <c r="H3006" s="10">
        <v>1158.3</v>
      </c>
      <c r="I3006" s="145">
        <v>783.5</v>
      </c>
      <c r="J3006" s="10">
        <v>783.5</v>
      </c>
      <c r="K3006" s="63">
        <v>14</v>
      </c>
      <c r="L3006" s="10">
        <f t="shared" si="773"/>
        <v>429953.55000000005</v>
      </c>
      <c r="M3006" s="145"/>
      <c r="N3006" s="1"/>
      <c r="O3006" s="145"/>
      <c r="P3006" s="145">
        <f t="shared" si="774"/>
        <v>429953.55000000005</v>
      </c>
      <c r="Q3006" s="145">
        <v>429953.55000000005</v>
      </c>
      <c r="R3006" s="3"/>
      <c r="S3006" s="145"/>
      <c r="T3006" s="145"/>
      <c r="U3006" s="145"/>
      <c r="V3006" s="145"/>
      <c r="W3006" s="145"/>
      <c r="X3006" s="145"/>
      <c r="Y3006" s="145"/>
      <c r="Z3006" s="145"/>
      <c r="AA3006" s="145"/>
      <c r="AB3006" s="145"/>
      <c r="AC3006" s="145"/>
      <c r="AD3006" s="145"/>
      <c r="AE3006" s="18"/>
      <c r="AF3006" s="35">
        <v>2025</v>
      </c>
      <c r="AG3006" s="255"/>
      <c r="AH3006" s="29">
        <v>2897</v>
      </c>
      <c r="AI3006" s="29" t="s">
        <v>155</v>
      </c>
      <c r="AJ3006" s="29" t="str">
        <f t="shared" si="771"/>
        <v>2897.</v>
      </c>
      <c r="AL3006" s="29"/>
    </row>
    <row r="3007" spans="1:38" ht="22.5" customHeight="1" x14ac:dyDescent="0.25">
      <c r="A3007" s="143" t="str">
        <f t="shared" si="772"/>
        <v>2898.</v>
      </c>
      <c r="B3007" s="86" t="s">
        <v>2393</v>
      </c>
      <c r="C3007" s="52">
        <v>1999</v>
      </c>
      <c r="D3007" s="220" t="s">
        <v>3015</v>
      </c>
      <c r="E3007" s="143" t="s">
        <v>3028</v>
      </c>
      <c r="F3007" s="52">
        <v>10</v>
      </c>
      <c r="G3007" s="52">
        <v>1</v>
      </c>
      <c r="H3007" s="10">
        <v>4130.5</v>
      </c>
      <c r="I3007" s="10">
        <v>5298.6</v>
      </c>
      <c r="J3007" s="10">
        <v>3878</v>
      </c>
      <c r="K3007" s="63">
        <v>143</v>
      </c>
      <c r="L3007" s="10">
        <f t="shared" si="773"/>
        <v>4086392.2899999996</v>
      </c>
      <c r="M3007" s="145"/>
      <c r="N3007" s="1"/>
      <c r="O3007" s="145"/>
      <c r="P3007" s="145">
        <f t="shared" si="774"/>
        <v>4086392.2899999996</v>
      </c>
      <c r="Q3007" s="145"/>
      <c r="R3007" s="3"/>
      <c r="S3007" s="145"/>
      <c r="T3007" s="145">
        <v>1152.07</v>
      </c>
      <c r="U3007" s="145">
        <f>T3007*3547</f>
        <v>4086392.2899999996</v>
      </c>
      <c r="V3007" s="145"/>
      <c r="W3007" s="145"/>
      <c r="X3007" s="145"/>
      <c r="Y3007" s="145"/>
      <c r="Z3007" s="145"/>
      <c r="AA3007" s="145"/>
      <c r="AB3007" s="43"/>
      <c r="AC3007" s="43"/>
      <c r="AD3007" s="145"/>
      <c r="AE3007" s="18"/>
      <c r="AF3007" s="35">
        <v>2025</v>
      </c>
      <c r="AG3007" s="259"/>
      <c r="AH3007" s="29">
        <v>2898</v>
      </c>
      <c r="AI3007" s="29" t="s">
        <v>155</v>
      </c>
      <c r="AJ3007" s="29" t="str">
        <f t="shared" si="771"/>
        <v>2898.</v>
      </c>
      <c r="AL3007" s="29"/>
    </row>
    <row r="3008" spans="1:38" ht="23.25" customHeight="1" x14ac:dyDescent="0.25">
      <c r="A3008" s="143" t="str">
        <f t="shared" si="772"/>
        <v>2899.</v>
      </c>
      <c r="B3008" s="86" t="s">
        <v>2394</v>
      </c>
      <c r="C3008" s="52">
        <v>2002</v>
      </c>
      <c r="D3008" s="220" t="s">
        <v>3015</v>
      </c>
      <c r="E3008" s="143" t="s">
        <v>3017</v>
      </c>
      <c r="F3008" s="52">
        <v>6</v>
      </c>
      <c r="G3008" s="52">
        <v>1</v>
      </c>
      <c r="H3008" s="10">
        <v>1384.8</v>
      </c>
      <c r="I3008" s="10">
        <v>1384.8</v>
      </c>
      <c r="J3008" s="10">
        <v>1204.5999999999999</v>
      </c>
      <c r="K3008" s="63">
        <v>31</v>
      </c>
      <c r="L3008" s="10">
        <f t="shared" si="773"/>
        <v>2602958</v>
      </c>
      <c r="M3008" s="145"/>
      <c r="N3008" s="1"/>
      <c r="O3008" s="145"/>
      <c r="P3008" s="145">
        <f t="shared" si="774"/>
        <v>2602958</v>
      </c>
      <c r="Q3008" s="145"/>
      <c r="R3008" s="3"/>
      <c r="S3008" s="145"/>
      <c r="T3008" s="145">
        <v>346</v>
      </c>
      <c r="U3008" s="145">
        <f>T3008*7523</f>
        <v>2602958</v>
      </c>
      <c r="V3008" s="145"/>
      <c r="W3008" s="145"/>
      <c r="X3008" s="145"/>
      <c r="Y3008" s="145"/>
      <c r="Z3008" s="145"/>
      <c r="AA3008" s="145"/>
      <c r="AB3008" s="43"/>
      <c r="AC3008" s="43"/>
      <c r="AD3008" s="145"/>
      <c r="AE3008" s="18"/>
      <c r="AF3008" s="35">
        <v>2025</v>
      </c>
      <c r="AG3008" s="259"/>
      <c r="AH3008" s="29">
        <v>2899</v>
      </c>
      <c r="AI3008" s="29" t="s">
        <v>155</v>
      </c>
      <c r="AJ3008" s="29" t="str">
        <f t="shared" si="771"/>
        <v>2899.</v>
      </c>
    </row>
    <row r="3009" spans="1:38" ht="22.5" customHeight="1" x14ac:dyDescent="0.25">
      <c r="A3009" s="143" t="str">
        <f t="shared" si="772"/>
        <v>2900.</v>
      </c>
      <c r="B3009" s="247" t="s">
        <v>2395</v>
      </c>
      <c r="C3009" s="52">
        <v>1963</v>
      </c>
      <c r="D3009" s="220" t="s">
        <v>3015</v>
      </c>
      <c r="E3009" s="143" t="s">
        <v>3017</v>
      </c>
      <c r="F3009" s="52">
        <v>5</v>
      </c>
      <c r="G3009" s="52">
        <v>3</v>
      </c>
      <c r="H3009" s="145">
        <v>3154.8</v>
      </c>
      <c r="I3009" s="145">
        <v>2503.9</v>
      </c>
      <c r="J3009" s="145">
        <v>2503.9</v>
      </c>
      <c r="K3009" s="3">
        <v>109</v>
      </c>
      <c r="L3009" s="10">
        <f t="shared" si="773"/>
        <v>5087742.63</v>
      </c>
      <c r="M3009" s="145"/>
      <c r="N3009" s="1"/>
      <c r="O3009" s="145"/>
      <c r="P3009" s="145">
        <f t="shared" si="774"/>
        <v>5087742.63</v>
      </c>
      <c r="Q3009" s="145">
        <v>5087742.63</v>
      </c>
      <c r="R3009" s="3"/>
      <c r="S3009" s="145"/>
      <c r="T3009" s="145"/>
      <c r="U3009" s="145"/>
      <c r="V3009" s="145"/>
      <c r="W3009" s="145"/>
      <c r="X3009" s="145"/>
      <c r="Y3009" s="145"/>
      <c r="Z3009" s="145"/>
      <c r="AA3009" s="145"/>
      <c r="AB3009" s="145"/>
      <c r="AC3009" s="145"/>
      <c r="AD3009" s="145"/>
      <c r="AE3009" s="18"/>
      <c r="AF3009" s="35">
        <v>2025</v>
      </c>
      <c r="AG3009" s="255"/>
      <c r="AH3009" s="29">
        <v>2900</v>
      </c>
      <c r="AI3009" s="29" t="s">
        <v>155</v>
      </c>
      <c r="AJ3009" s="29" t="str">
        <f t="shared" si="771"/>
        <v>2900.</v>
      </c>
      <c r="AL3009" s="29"/>
    </row>
    <row r="3010" spans="1:38" ht="22.5" customHeight="1" x14ac:dyDescent="0.25">
      <c r="A3010" s="143" t="str">
        <f t="shared" si="772"/>
        <v>2901.</v>
      </c>
      <c r="B3010" s="71" t="s">
        <v>2396</v>
      </c>
      <c r="C3010" s="52">
        <v>2003</v>
      </c>
      <c r="D3010" s="220" t="s">
        <v>3015</v>
      </c>
      <c r="E3010" s="143" t="s">
        <v>3017</v>
      </c>
      <c r="F3010" s="52">
        <v>5</v>
      </c>
      <c r="G3010" s="52">
        <v>1</v>
      </c>
      <c r="H3010" s="10">
        <v>1967.4</v>
      </c>
      <c r="I3010" s="10">
        <v>2778.8</v>
      </c>
      <c r="J3010" s="10">
        <v>1394.2</v>
      </c>
      <c r="K3010" s="63">
        <v>34</v>
      </c>
      <c r="L3010" s="10">
        <f t="shared" si="773"/>
        <v>5740049</v>
      </c>
      <c r="M3010" s="145"/>
      <c r="N3010" s="1"/>
      <c r="O3010" s="145"/>
      <c r="P3010" s="145">
        <f t="shared" si="774"/>
        <v>5740049</v>
      </c>
      <c r="Q3010" s="145"/>
      <c r="R3010" s="3"/>
      <c r="S3010" s="145"/>
      <c r="T3010" s="145">
        <v>763</v>
      </c>
      <c r="U3010" s="145">
        <f>T3010*7523</f>
        <v>5740049</v>
      </c>
      <c r="V3010" s="145"/>
      <c r="W3010" s="145"/>
      <c r="X3010" s="145"/>
      <c r="Y3010" s="145"/>
      <c r="Z3010" s="145"/>
      <c r="AA3010" s="145"/>
      <c r="AB3010" s="43"/>
      <c r="AC3010" s="43"/>
      <c r="AD3010" s="145"/>
      <c r="AE3010" s="18"/>
      <c r="AF3010" s="35">
        <v>2025</v>
      </c>
      <c r="AG3010" s="259"/>
      <c r="AH3010" s="29">
        <v>2901</v>
      </c>
      <c r="AI3010" s="29" t="s">
        <v>155</v>
      </c>
      <c r="AJ3010" s="29" t="str">
        <f t="shared" si="771"/>
        <v>2901.</v>
      </c>
      <c r="AL3010" s="29"/>
    </row>
    <row r="3011" spans="1:38" ht="23.25" customHeight="1" x14ac:dyDescent="0.25">
      <c r="A3011" s="143" t="str">
        <f t="shared" si="772"/>
        <v>2902.</v>
      </c>
      <c r="B3011" s="86" t="s">
        <v>2397</v>
      </c>
      <c r="C3011" s="52">
        <v>2003</v>
      </c>
      <c r="D3011" s="220" t="s">
        <v>3015</v>
      </c>
      <c r="E3011" s="143" t="s">
        <v>3017</v>
      </c>
      <c r="F3011" s="52">
        <v>5</v>
      </c>
      <c r="G3011" s="52">
        <v>2</v>
      </c>
      <c r="H3011" s="10">
        <v>2230.1999999999998</v>
      </c>
      <c r="I3011" s="10">
        <v>2230.1999999999998</v>
      </c>
      <c r="J3011" s="10">
        <v>2227.8000000000002</v>
      </c>
      <c r="K3011" s="63">
        <v>57</v>
      </c>
      <c r="L3011" s="10">
        <f t="shared" si="773"/>
        <v>5815279</v>
      </c>
      <c r="M3011" s="145"/>
      <c r="N3011" s="1"/>
      <c r="O3011" s="145"/>
      <c r="P3011" s="145">
        <f t="shared" si="774"/>
        <v>5815279</v>
      </c>
      <c r="Q3011" s="145"/>
      <c r="R3011" s="3"/>
      <c r="S3011" s="145"/>
      <c r="T3011" s="145">
        <v>773</v>
      </c>
      <c r="U3011" s="145">
        <f>T3011*7523</f>
        <v>5815279</v>
      </c>
      <c r="V3011" s="145"/>
      <c r="W3011" s="145"/>
      <c r="X3011" s="145"/>
      <c r="Y3011" s="145"/>
      <c r="Z3011" s="145"/>
      <c r="AA3011" s="145"/>
      <c r="AB3011" s="43"/>
      <c r="AC3011" s="43"/>
      <c r="AD3011" s="145"/>
      <c r="AE3011" s="18"/>
      <c r="AF3011" s="35">
        <v>2025</v>
      </c>
      <c r="AG3011" s="259"/>
      <c r="AH3011" s="29">
        <v>2902</v>
      </c>
      <c r="AI3011" s="29" t="s">
        <v>155</v>
      </c>
      <c r="AJ3011" s="29" t="str">
        <f t="shared" si="771"/>
        <v>2902.</v>
      </c>
    </row>
    <row r="3012" spans="1:38" ht="22.5" customHeight="1" x14ac:dyDescent="0.25">
      <c r="A3012" s="143" t="str">
        <f t="shared" si="772"/>
        <v>2903.</v>
      </c>
      <c r="B3012" s="86" t="s">
        <v>2398</v>
      </c>
      <c r="C3012" s="52">
        <v>2003</v>
      </c>
      <c r="D3012" s="220" t="s">
        <v>3015</v>
      </c>
      <c r="E3012" s="143" t="s">
        <v>3017</v>
      </c>
      <c r="F3012" s="52">
        <v>5</v>
      </c>
      <c r="G3012" s="52">
        <v>3</v>
      </c>
      <c r="H3012" s="145">
        <v>4140</v>
      </c>
      <c r="I3012" s="145">
        <v>3225.8</v>
      </c>
      <c r="J3012" s="145">
        <v>3093.9</v>
      </c>
      <c r="K3012" s="3">
        <v>115</v>
      </c>
      <c r="L3012" s="10">
        <f t="shared" si="773"/>
        <v>2449203.5</v>
      </c>
      <c r="M3012" s="145"/>
      <c r="N3012" s="1"/>
      <c r="O3012" s="145"/>
      <c r="P3012" s="145">
        <f t="shared" si="774"/>
        <v>2449203.5</v>
      </c>
      <c r="Q3012" s="145"/>
      <c r="R3012" s="3"/>
      <c r="S3012" s="145"/>
      <c r="T3012" s="145">
        <v>690.5</v>
      </c>
      <c r="U3012" s="145">
        <f>T3012*3547</f>
        <v>2449203.5</v>
      </c>
      <c r="V3012" s="145"/>
      <c r="W3012" s="145"/>
      <c r="X3012" s="145"/>
      <c r="Y3012" s="145"/>
      <c r="Z3012" s="145"/>
      <c r="AA3012" s="145"/>
      <c r="AB3012" s="43"/>
      <c r="AC3012" s="43"/>
      <c r="AD3012" s="145"/>
      <c r="AE3012" s="18"/>
      <c r="AF3012" s="35">
        <v>2025</v>
      </c>
      <c r="AG3012" s="259"/>
      <c r="AH3012" s="29">
        <v>2903</v>
      </c>
      <c r="AI3012" s="29" t="s">
        <v>155</v>
      </c>
      <c r="AJ3012" s="29" t="str">
        <f t="shared" si="771"/>
        <v>2903.</v>
      </c>
      <c r="AL3012" s="29"/>
    </row>
    <row r="3013" spans="1:38" ht="22.5" customHeight="1" x14ac:dyDescent="0.25">
      <c r="A3013" s="143" t="str">
        <f t="shared" si="772"/>
        <v>2904.</v>
      </c>
      <c r="B3013" s="76" t="s">
        <v>2399</v>
      </c>
      <c r="C3013" s="52">
        <v>2006</v>
      </c>
      <c r="D3013" s="220" t="s">
        <v>3015</v>
      </c>
      <c r="E3013" s="143" t="s">
        <v>3017</v>
      </c>
      <c r="F3013" s="52">
        <v>3</v>
      </c>
      <c r="G3013" s="52">
        <v>3</v>
      </c>
      <c r="H3013" s="145">
        <v>1498.5</v>
      </c>
      <c r="I3013" s="145">
        <v>1498.5</v>
      </c>
      <c r="J3013" s="145">
        <v>1498.5</v>
      </c>
      <c r="K3013" s="3">
        <v>28</v>
      </c>
      <c r="L3013" s="10">
        <f t="shared" si="773"/>
        <v>6356935</v>
      </c>
      <c r="M3013" s="145"/>
      <c r="N3013" s="1"/>
      <c r="O3013" s="145"/>
      <c r="P3013" s="145">
        <f t="shared" si="774"/>
        <v>6356935</v>
      </c>
      <c r="Q3013" s="145"/>
      <c r="R3013" s="3"/>
      <c r="S3013" s="145"/>
      <c r="T3013" s="145">
        <v>845</v>
      </c>
      <c r="U3013" s="145">
        <f>T3013*7523</f>
        <v>6356935</v>
      </c>
      <c r="V3013" s="145"/>
      <c r="W3013" s="145"/>
      <c r="X3013" s="145"/>
      <c r="Y3013" s="145"/>
      <c r="Z3013" s="145"/>
      <c r="AA3013" s="145"/>
      <c r="AB3013" s="145"/>
      <c r="AC3013" s="145"/>
      <c r="AD3013" s="145"/>
      <c r="AE3013" s="18"/>
      <c r="AF3013" s="35">
        <v>2025</v>
      </c>
      <c r="AG3013" s="259"/>
      <c r="AH3013" s="29">
        <v>2904</v>
      </c>
      <c r="AI3013" s="29" t="s">
        <v>155</v>
      </c>
      <c r="AJ3013" s="29" t="str">
        <f t="shared" si="771"/>
        <v>2904.</v>
      </c>
      <c r="AL3013" s="29"/>
    </row>
    <row r="3014" spans="1:38" ht="22.5" customHeight="1" x14ac:dyDescent="0.25">
      <c r="A3014" s="143" t="str">
        <f t="shared" si="772"/>
        <v>2905.</v>
      </c>
      <c r="B3014" s="247" t="s">
        <v>2400</v>
      </c>
      <c r="C3014" s="52">
        <v>1917</v>
      </c>
      <c r="D3014" s="220" t="s">
        <v>3015</v>
      </c>
      <c r="E3014" s="143" t="s">
        <v>3017</v>
      </c>
      <c r="F3014" s="52">
        <v>2</v>
      </c>
      <c r="G3014" s="52">
        <v>1</v>
      </c>
      <c r="H3014" s="10">
        <v>333.4</v>
      </c>
      <c r="I3014" s="10">
        <v>333.4</v>
      </c>
      <c r="J3014" s="10">
        <v>333.4</v>
      </c>
      <c r="K3014" s="63">
        <v>6</v>
      </c>
      <c r="L3014" s="10">
        <f t="shared" si="773"/>
        <v>163047</v>
      </c>
      <c r="M3014" s="145"/>
      <c r="N3014" s="1"/>
      <c r="O3014" s="145"/>
      <c r="P3014" s="145">
        <f t="shared" si="774"/>
        <v>163047</v>
      </c>
      <c r="Q3014" s="145">
        <v>163047</v>
      </c>
      <c r="R3014" s="3"/>
      <c r="S3014" s="145"/>
      <c r="T3014" s="145"/>
      <c r="U3014" s="145"/>
      <c r="V3014" s="145"/>
      <c r="W3014" s="145"/>
      <c r="X3014" s="145"/>
      <c r="Y3014" s="145"/>
      <c r="Z3014" s="145"/>
      <c r="AA3014" s="145"/>
      <c r="AB3014" s="145"/>
      <c r="AC3014" s="145"/>
      <c r="AD3014" s="145"/>
      <c r="AE3014" s="18"/>
      <c r="AF3014" s="35">
        <v>2025</v>
      </c>
      <c r="AG3014" s="255"/>
      <c r="AH3014" s="29">
        <v>2905</v>
      </c>
      <c r="AI3014" s="29" t="s">
        <v>155</v>
      </c>
      <c r="AJ3014" s="29" t="str">
        <f t="shared" si="771"/>
        <v>2905.</v>
      </c>
      <c r="AL3014" s="29"/>
    </row>
    <row r="3015" spans="1:38" ht="22.5" customHeight="1" x14ac:dyDescent="0.25">
      <c r="A3015" s="143" t="str">
        <f t="shared" si="772"/>
        <v>2906.</v>
      </c>
      <c r="B3015" s="86" t="s">
        <v>2401</v>
      </c>
      <c r="C3015" s="52">
        <v>2012</v>
      </c>
      <c r="D3015" s="220" t="s">
        <v>3015</v>
      </c>
      <c r="E3015" s="143" t="s">
        <v>3017</v>
      </c>
      <c r="F3015" s="52">
        <v>3</v>
      </c>
      <c r="G3015" s="52">
        <v>1</v>
      </c>
      <c r="H3015" s="145">
        <v>453.8</v>
      </c>
      <c r="I3015" s="145">
        <v>453.8</v>
      </c>
      <c r="J3015" s="145">
        <v>453.8</v>
      </c>
      <c r="K3015" s="3">
        <v>12</v>
      </c>
      <c r="L3015" s="10">
        <f t="shared" si="773"/>
        <v>187390</v>
      </c>
      <c r="M3015" s="145"/>
      <c r="N3015" s="1"/>
      <c r="O3015" s="145"/>
      <c r="P3015" s="145">
        <f t="shared" si="774"/>
        <v>187390</v>
      </c>
      <c r="Q3015" s="145"/>
      <c r="R3015" s="3"/>
      <c r="S3015" s="145"/>
      <c r="T3015" s="145"/>
      <c r="U3015" s="145"/>
      <c r="V3015" s="145"/>
      <c r="W3015" s="145"/>
      <c r="X3015" s="145"/>
      <c r="Y3015" s="145"/>
      <c r="Z3015" s="145">
        <v>70</v>
      </c>
      <c r="AA3015" s="145">
        <f>Z3015*2677</f>
        <v>187390</v>
      </c>
      <c r="AB3015" s="145"/>
      <c r="AC3015" s="145"/>
      <c r="AD3015" s="145"/>
      <c r="AE3015" s="18"/>
      <c r="AF3015" s="35">
        <v>2025</v>
      </c>
      <c r="AG3015" s="259"/>
      <c r="AH3015" s="29">
        <v>2906</v>
      </c>
      <c r="AI3015" s="29" t="s">
        <v>155</v>
      </c>
      <c r="AJ3015" s="29" t="str">
        <f t="shared" si="771"/>
        <v>2906.</v>
      </c>
      <c r="AL3015" s="29"/>
    </row>
    <row r="3016" spans="1:38" ht="23.25" customHeight="1" x14ac:dyDescent="0.25">
      <c r="A3016" s="143" t="str">
        <f t="shared" si="772"/>
        <v>2907.</v>
      </c>
      <c r="B3016" s="86" t="s">
        <v>3138</v>
      </c>
      <c r="C3016" s="52">
        <v>2013</v>
      </c>
      <c r="D3016" s="220" t="s">
        <v>3015</v>
      </c>
      <c r="E3016" s="143" t="s">
        <v>3017</v>
      </c>
      <c r="F3016" s="52">
        <v>5</v>
      </c>
      <c r="G3016" s="52">
        <v>3</v>
      </c>
      <c r="H3016" s="145">
        <v>4501.3</v>
      </c>
      <c r="I3016" s="145">
        <v>3457.4</v>
      </c>
      <c r="J3016" s="145">
        <v>3054</v>
      </c>
      <c r="K3016" s="3">
        <v>39</v>
      </c>
      <c r="L3016" s="10">
        <f t="shared" si="773"/>
        <v>6075640</v>
      </c>
      <c r="M3016" s="145"/>
      <c r="N3016" s="1"/>
      <c r="O3016" s="145"/>
      <c r="P3016" s="145">
        <f t="shared" si="774"/>
        <v>6075640</v>
      </c>
      <c r="Q3016" s="145"/>
      <c r="R3016" s="3"/>
      <c r="S3016" s="145"/>
      <c r="T3016" s="145"/>
      <c r="U3016" s="145"/>
      <c r="V3016" s="145"/>
      <c r="W3016" s="145"/>
      <c r="X3016" s="145">
        <v>1930</v>
      </c>
      <c r="Y3016" s="145">
        <f>X3016*3148</f>
        <v>6075640</v>
      </c>
      <c r="Z3016" s="145"/>
      <c r="AA3016" s="145"/>
      <c r="AB3016" s="43"/>
      <c r="AC3016" s="43"/>
      <c r="AD3016" s="145"/>
      <c r="AE3016" s="18"/>
      <c r="AF3016" s="35">
        <v>2025</v>
      </c>
      <c r="AG3016" s="256"/>
      <c r="AH3016" s="29">
        <v>2907</v>
      </c>
      <c r="AI3016" s="29" t="s">
        <v>155</v>
      </c>
      <c r="AJ3016" s="29" t="str">
        <f t="shared" si="771"/>
        <v>2907.</v>
      </c>
    </row>
    <row r="3017" spans="1:38" ht="23.25" customHeight="1" x14ac:dyDescent="0.25">
      <c r="A3017" s="143" t="str">
        <f t="shared" si="772"/>
        <v>2908.</v>
      </c>
      <c r="B3017" s="86" t="s">
        <v>2402</v>
      </c>
      <c r="C3017" s="52">
        <v>2013</v>
      </c>
      <c r="D3017" s="220" t="s">
        <v>3015</v>
      </c>
      <c r="E3017" s="143" t="s">
        <v>3017</v>
      </c>
      <c r="F3017" s="52">
        <v>5</v>
      </c>
      <c r="G3017" s="52">
        <v>9</v>
      </c>
      <c r="H3017" s="145">
        <v>12671.9</v>
      </c>
      <c r="I3017" s="145">
        <v>10202.200000000001</v>
      </c>
      <c r="J3017" s="145">
        <v>8769.2000000000007</v>
      </c>
      <c r="K3017" s="3">
        <v>146</v>
      </c>
      <c r="L3017" s="10">
        <f t="shared" si="773"/>
        <v>15990077.119999999</v>
      </c>
      <c r="M3017" s="145"/>
      <c r="N3017" s="1"/>
      <c r="O3017" s="145"/>
      <c r="P3017" s="145">
        <f t="shared" si="774"/>
        <v>15990077.119999999</v>
      </c>
      <c r="Q3017" s="145"/>
      <c r="R3017" s="3"/>
      <c r="S3017" s="145"/>
      <c r="T3017" s="145"/>
      <c r="U3017" s="145"/>
      <c r="V3017" s="145"/>
      <c r="W3017" s="145"/>
      <c r="X3017" s="145">
        <v>5079.4399999999996</v>
      </c>
      <c r="Y3017" s="145">
        <f>X3017*3148</f>
        <v>15990077.119999999</v>
      </c>
      <c r="Z3017" s="145"/>
      <c r="AA3017" s="145"/>
      <c r="AB3017" s="43"/>
      <c r="AC3017" s="43"/>
      <c r="AD3017" s="145"/>
      <c r="AE3017" s="18"/>
      <c r="AF3017" s="35">
        <v>2025</v>
      </c>
      <c r="AG3017" s="256"/>
      <c r="AH3017" s="29">
        <v>2908</v>
      </c>
      <c r="AI3017" s="29" t="s">
        <v>155</v>
      </c>
      <c r="AJ3017" s="29" t="str">
        <f t="shared" si="771"/>
        <v>2908.</v>
      </c>
    </row>
    <row r="3018" spans="1:38" ht="22.5" customHeight="1" x14ac:dyDescent="0.25">
      <c r="A3018" s="143" t="str">
        <f t="shared" si="772"/>
        <v>2909.</v>
      </c>
      <c r="B3018" s="54" t="s">
        <v>2404</v>
      </c>
      <c r="C3018" s="52">
        <v>1917</v>
      </c>
      <c r="D3018" s="220" t="s">
        <v>3015</v>
      </c>
      <c r="E3018" s="143" t="s">
        <v>3017</v>
      </c>
      <c r="F3018" s="52">
        <v>3</v>
      </c>
      <c r="G3018" s="52">
        <v>1</v>
      </c>
      <c r="H3018" s="145">
        <v>385.2</v>
      </c>
      <c r="I3018" s="145">
        <v>326</v>
      </c>
      <c r="J3018" s="145">
        <v>205.9</v>
      </c>
      <c r="K3018" s="3">
        <v>22</v>
      </c>
      <c r="L3018" s="10">
        <f t="shared" si="773"/>
        <v>142989.21</v>
      </c>
      <c r="M3018" s="145"/>
      <c r="N3018" s="1"/>
      <c r="O3018" s="145"/>
      <c r="P3018" s="145">
        <f t="shared" si="774"/>
        <v>142989.21</v>
      </c>
      <c r="Q3018" s="145">
        <v>142989.21</v>
      </c>
      <c r="R3018" s="35"/>
      <c r="S3018" s="43"/>
      <c r="T3018" s="145"/>
      <c r="U3018" s="145"/>
      <c r="V3018" s="145"/>
      <c r="W3018" s="145"/>
      <c r="X3018" s="145"/>
      <c r="Y3018" s="145"/>
      <c r="Z3018" s="43"/>
      <c r="AA3018" s="43"/>
      <c r="AB3018" s="43"/>
      <c r="AC3018" s="43"/>
      <c r="AD3018" s="145"/>
      <c r="AE3018" s="145"/>
      <c r="AF3018" s="35">
        <v>2025</v>
      </c>
      <c r="AG3018" s="253"/>
      <c r="AH3018" s="29">
        <v>2909</v>
      </c>
      <c r="AI3018" s="29" t="s">
        <v>155</v>
      </c>
      <c r="AJ3018" s="29" t="str">
        <f t="shared" si="771"/>
        <v>2909.</v>
      </c>
      <c r="AL3018" s="29"/>
    </row>
    <row r="3019" spans="1:38" ht="23.25" customHeight="1" x14ac:dyDescent="0.25">
      <c r="A3019" s="143" t="str">
        <f t="shared" si="772"/>
        <v>2910.</v>
      </c>
      <c r="B3019" s="71" t="s">
        <v>2405</v>
      </c>
      <c r="C3019" s="52">
        <v>1929</v>
      </c>
      <c r="D3019" s="220" t="s">
        <v>3015</v>
      </c>
      <c r="E3019" s="143" t="s">
        <v>3017</v>
      </c>
      <c r="F3019" s="52">
        <v>3</v>
      </c>
      <c r="G3019" s="52">
        <v>3</v>
      </c>
      <c r="H3019" s="145">
        <v>1728</v>
      </c>
      <c r="I3019" s="145">
        <v>1727.6</v>
      </c>
      <c r="J3019" s="145">
        <v>1727.6</v>
      </c>
      <c r="K3019" s="3">
        <v>125</v>
      </c>
      <c r="L3019" s="10">
        <f t="shared" si="773"/>
        <v>2786536.3699999996</v>
      </c>
      <c r="M3019" s="145"/>
      <c r="N3019" s="1"/>
      <c r="O3019" s="145"/>
      <c r="P3019" s="145">
        <f t="shared" si="774"/>
        <v>2786536.3699999996</v>
      </c>
      <c r="Q3019" s="145">
        <v>2786536.3699999996</v>
      </c>
      <c r="R3019" s="3"/>
      <c r="S3019" s="145"/>
      <c r="T3019" s="145"/>
      <c r="U3019" s="145"/>
      <c r="V3019" s="145"/>
      <c r="W3019" s="145"/>
      <c r="X3019" s="145"/>
      <c r="Y3019" s="145"/>
      <c r="Z3019" s="145"/>
      <c r="AA3019" s="145"/>
      <c r="AB3019" s="43"/>
      <c r="AC3019" s="43"/>
      <c r="AD3019" s="145"/>
      <c r="AE3019" s="18"/>
      <c r="AF3019" s="35">
        <v>2025</v>
      </c>
      <c r="AG3019" s="255"/>
      <c r="AH3019" s="29">
        <v>2910</v>
      </c>
      <c r="AI3019" s="29" t="s">
        <v>155</v>
      </c>
      <c r="AJ3019" s="29" t="str">
        <f t="shared" si="771"/>
        <v>2910.</v>
      </c>
    </row>
    <row r="3020" spans="1:38" ht="22.5" customHeight="1" x14ac:dyDescent="0.25">
      <c r="A3020" s="143" t="str">
        <f t="shared" si="772"/>
        <v>2911.</v>
      </c>
      <c r="B3020" s="73" t="s">
        <v>2406</v>
      </c>
      <c r="C3020" s="52">
        <v>1932</v>
      </c>
      <c r="D3020" s="220" t="s">
        <v>3015</v>
      </c>
      <c r="E3020" s="143" t="s">
        <v>3017</v>
      </c>
      <c r="F3020" s="52">
        <v>3</v>
      </c>
      <c r="G3020" s="52">
        <v>4</v>
      </c>
      <c r="H3020" s="10">
        <v>1669.7</v>
      </c>
      <c r="I3020" s="10">
        <v>1117</v>
      </c>
      <c r="J3020" s="10">
        <v>1117</v>
      </c>
      <c r="K3020" s="63">
        <v>79</v>
      </c>
      <c r="L3020" s="10">
        <f t="shared" si="773"/>
        <v>2692524.2199999997</v>
      </c>
      <c r="M3020" s="145"/>
      <c r="N3020" s="1"/>
      <c r="O3020" s="145"/>
      <c r="P3020" s="145">
        <f t="shared" si="774"/>
        <v>2692524.2199999997</v>
      </c>
      <c r="Q3020" s="145">
        <v>2692524.2199999997</v>
      </c>
      <c r="R3020" s="3"/>
      <c r="S3020" s="145"/>
      <c r="T3020" s="145"/>
      <c r="U3020" s="145"/>
      <c r="V3020" s="145"/>
      <c r="W3020" s="145"/>
      <c r="X3020" s="145"/>
      <c r="Y3020" s="145"/>
      <c r="Z3020" s="145"/>
      <c r="AA3020" s="145"/>
      <c r="AB3020" s="145"/>
      <c r="AC3020" s="145"/>
      <c r="AD3020" s="145"/>
      <c r="AE3020" s="18"/>
      <c r="AF3020" s="35">
        <v>2025</v>
      </c>
      <c r="AG3020" s="255"/>
      <c r="AH3020" s="29">
        <v>2911</v>
      </c>
      <c r="AI3020" s="29" t="s">
        <v>155</v>
      </c>
      <c r="AJ3020" s="29" t="str">
        <f t="shared" si="771"/>
        <v>2911.</v>
      </c>
      <c r="AL3020" s="29"/>
    </row>
    <row r="3021" spans="1:38" ht="22.5" customHeight="1" x14ac:dyDescent="0.25">
      <c r="A3021" s="143" t="str">
        <f t="shared" si="772"/>
        <v>2912.</v>
      </c>
      <c r="B3021" s="76" t="s">
        <v>2412</v>
      </c>
      <c r="C3021" s="52">
        <v>1936</v>
      </c>
      <c r="D3021" s="220" t="s">
        <v>3015</v>
      </c>
      <c r="E3021" s="143" t="s">
        <v>3017</v>
      </c>
      <c r="F3021" s="52">
        <v>4</v>
      </c>
      <c r="G3021" s="52">
        <v>3</v>
      </c>
      <c r="H3021" s="145">
        <v>2155</v>
      </c>
      <c r="I3021" s="145">
        <v>1470.4</v>
      </c>
      <c r="J3021" s="145">
        <v>1470.4</v>
      </c>
      <c r="K3021" s="3">
        <v>100</v>
      </c>
      <c r="L3021" s="10">
        <f t="shared" si="773"/>
        <v>799950.84</v>
      </c>
      <c r="M3021" s="145"/>
      <c r="N3021" s="1"/>
      <c r="O3021" s="145"/>
      <c r="P3021" s="145">
        <f t="shared" si="774"/>
        <v>799950.84</v>
      </c>
      <c r="Q3021" s="145">
        <v>799950.84</v>
      </c>
      <c r="R3021" s="3"/>
      <c r="S3021" s="145"/>
      <c r="T3021" s="145"/>
      <c r="U3021" s="145"/>
      <c r="V3021" s="145"/>
      <c r="W3021" s="145"/>
      <c r="X3021" s="145"/>
      <c r="Y3021" s="145"/>
      <c r="Z3021" s="145"/>
      <c r="AA3021" s="145"/>
      <c r="AB3021" s="145"/>
      <c r="AC3021" s="145"/>
      <c r="AD3021" s="145"/>
      <c r="AE3021" s="18"/>
      <c r="AF3021" s="35">
        <v>2025</v>
      </c>
      <c r="AG3021" s="256"/>
      <c r="AH3021" s="29">
        <v>2912</v>
      </c>
      <c r="AI3021" s="29" t="s">
        <v>155</v>
      </c>
      <c r="AJ3021" s="29" t="str">
        <f t="shared" si="771"/>
        <v>2912.</v>
      </c>
      <c r="AL3021" s="29"/>
    </row>
    <row r="3022" spans="1:38" ht="22.5" customHeight="1" x14ac:dyDescent="0.25">
      <c r="A3022" s="143" t="str">
        <f t="shared" si="772"/>
        <v>2913.</v>
      </c>
      <c r="B3022" s="76" t="s">
        <v>2407</v>
      </c>
      <c r="C3022" s="52">
        <v>1946</v>
      </c>
      <c r="D3022" s="220" t="s">
        <v>3015</v>
      </c>
      <c r="E3022" s="143" t="s">
        <v>3017</v>
      </c>
      <c r="F3022" s="52">
        <v>2</v>
      </c>
      <c r="G3022" s="52">
        <v>1</v>
      </c>
      <c r="H3022" s="145">
        <v>427</v>
      </c>
      <c r="I3022" s="145">
        <v>252</v>
      </c>
      <c r="J3022" s="145">
        <v>252</v>
      </c>
      <c r="K3022" s="3">
        <v>19</v>
      </c>
      <c r="L3022" s="10">
        <f t="shared" ref="L3022:L3026" si="775">Q3022+S3022+U3022+W3022+Y3022+AA3022+AD3022+AE3022</f>
        <v>1703196</v>
      </c>
      <c r="M3022" s="145"/>
      <c r="N3022" s="1"/>
      <c r="O3022" s="145"/>
      <c r="P3022" s="145">
        <f t="shared" ref="P3022:P3026" si="776">L3022</f>
        <v>1703196</v>
      </c>
      <c r="Q3022" s="145">
        <v>1703196</v>
      </c>
      <c r="R3022" s="3"/>
      <c r="S3022" s="145"/>
      <c r="T3022" s="145"/>
      <c r="U3022" s="145"/>
      <c r="V3022" s="145"/>
      <c r="W3022" s="145"/>
      <c r="X3022" s="145"/>
      <c r="Y3022" s="145"/>
      <c r="Z3022" s="145"/>
      <c r="AA3022" s="145"/>
      <c r="AB3022" s="145"/>
      <c r="AC3022" s="145"/>
      <c r="AD3022" s="145"/>
      <c r="AE3022" s="18"/>
      <c r="AF3022" s="35">
        <v>2025</v>
      </c>
      <c r="AG3022" s="256"/>
      <c r="AH3022" s="29">
        <v>2913</v>
      </c>
      <c r="AI3022" s="29" t="s">
        <v>155</v>
      </c>
      <c r="AJ3022" s="29" t="str">
        <f t="shared" si="771"/>
        <v>2913.</v>
      </c>
      <c r="AL3022" s="29"/>
    </row>
    <row r="3023" spans="1:38" ht="22.5" customHeight="1" x14ac:dyDescent="0.25">
      <c r="A3023" s="143" t="str">
        <f t="shared" si="772"/>
        <v>2914.</v>
      </c>
      <c r="B3023" s="76" t="s">
        <v>2408</v>
      </c>
      <c r="C3023" s="52">
        <v>1946</v>
      </c>
      <c r="D3023" s="220" t="s">
        <v>3015</v>
      </c>
      <c r="E3023" s="143" t="s">
        <v>3017</v>
      </c>
      <c r="F3023" s="52">
        <v>2</v>
      </c>
      <c r="G3023" s="52">
        <v>1</v>
      </c>
      <c r="H3023" s="145">
        <v>622</v>
      </c>
      <c r="I3023" s="145">
        <v>545.6</v>
      </c>
      <c r="J3023" s="145">
        <v>450.7</v>
      </c>
      <c r="K3023" s="3">
        <v>22</v>
      </c>
      <c r="L3023" s="10">
        <f t="shared" si="775"/>
        <v>403512</v>
      </c>
      <c r="M3023" s="145"/>
      <c r="N3023" s="1"/>
      <c r="O3023" s="145"/>
      <c r="P3023" s="145">
        <f t="shared" si="776"/>
        <v>403512</v>
      </c>
      <c r="Q3023" s="145">
        <v>403512</v>
      </c>
      <c r="R3023" s="3"/>
      <c r="S3023" s="145"/>
      <c r="T3023" s="145"/>
      <c r="U3023" s="145"/>
      <c r="V3023" s="145"/>
      <c r="W3023" s="145"/>
      <c r="X3023" s="145"/>
      <c r="Y3023" s="145"/>
      <c r="Z3023" s="145"/>
      <c r="AA3023" s="145"/>
      <c r="AB3023" s="145"/>
      <c r="AC3023" s="145"/>
      <c r="AD3023" s="145"/>
      <c r="AE3023" s="18"/>
      <c r="AF3023" s="35">
        <v>2025</v>
      </c>
      <c r="AG3023" s="256"/>
      <c r="AH3023" s="29">
        <v>2914</v>
      </c>
      <c r="AI3023" s="29" t="s">
        <v>155</v>
      </c>
      <c r="AJ3023" s="29" t="str">
        <f t="shared" si="771"/>
        <v>2914.</v>
      </c>
      <c r="AL3023" s="29"/>
    </row>
    <row r="3024" spans="1:38" ht="22.5" customHeight="1" x14ac:dyDescent="0.25">
      <c r="A3024" s="143" t="str">
        <f t="shared" si="772"/>
        <v>2915.</v>
      </c>
      <c r="B3024" s="73" t="s">
        <v>2413</v>
      </c>
      <c r="C3024" s="52">
        <v>1835</v>
      </c>
      <c r="D3024" s="220" t="s">
        <v>3015</v>
      </c>
      <c r="E3024" s="143" t="s">
        <v>3017</v>
      </c>
      <c r="F3024" s="52">
        <v>2</v>
      </c>
      <c r="G3024" s="52">
        <v>4</v>
      </c>
      <c r="H3024" s="10">
        <v>2383.4</v>
      </c>
      <c r="I3024" s="145">
        <v>1639.4</v>
      </c>
      <c r="J3024" s="10">
        <v>1639.4</v>
      </c>
      <c r="K3024" s="63">
        <v>51</v>
      </c>
      <c r="L3024" s="10">
        <f t="shared" si="775"/>
        <v>442990</v>
      </c>
      <c r="M3024" s="145"/>
      <c r="N3024" s="1"/>
      <c r="O3024" s="145"/>
      <c r="P3024" s="145">
        <f t="shared" si="776"/>
        <v>442990</v>
      </c>
      <c r="Q3024" s="145">
        <v>442990</v>
      </c>
      <c r="R3024" s="3"/>
      <c r="S3024" s="145"/>
      <c r="T3024" s="145"/>
      <c r="U3024" s="145"/>
      <c r="V3024" s="145"/>
      <c r="W3024" s="145"/>
      <c r="X3024" s="145"/>
      <c r="Y3024" s="145"/>
      <c r="Z3024" s="145"/>
      <c r="AA3024" s="145"/>
      <c r="AB3024" s="145"/>
      <c r="AC3024" s="145"/>
      <c r="AD3024" s="145"/>
      <c r="AE3024" s="18"/>
      <c r="AF3024" s="35">
        <v>2025</v>
      </c>
      <c r="AG3024" s="255"/>
      <c r="AH3024" s="29">
        <v>2915</v>
      </c>
      <c r="AI3024" s="29" t="s">
        <v>155</v>
      </c>
      <c r="AJ3024" s="29" t="str">
        <f t="shared" si="771"/>
        <v>2915.</v>
      </c>
      <c r="AL3024" s="29"/>
    </row>
    <row r="3025" spans="1:41" ht="22.5" customHeight="1" x14ac:dyDescent="0.25">
      <c r="A3025" s="143" t="str">
        <f t="shared" si="772"/>
        <v>2916.</v>
      </c>
      <c r="B3025" s="73" t="s">
        <v>2414</v>
      </c>
      <c r="C3025" s="52">
        <v>1948</v>
      </c>
      <c r="D3025" s="220" t="s">
        <v>3015</v>
      </c>
      <c r="E3025" s="143" t="s">
        <v>3017</v>
      </c>
      <c r="F3025" s="52">
        <v>3</v>
      </c>
      <c r="G3025" s="52">
        <v>2</v>
      </c>
      <c r="H3025" s="10">
        <v>564.70000000000005</v>
      </c>
      <c r="I3025" s="145">
        <v>383.4</v>
      </c>
      <c r="J3025" s="10">
        <v>383.4</v>
      </c>
      <c r="K3025" s="63">
        <v>35</v>
      </c>
      <c r="L3025" s="10">
        <f t="shared" si="775"/>
        <v>910638.64</v>
      </c>
      <c r="M3025" s="145"/>
      <c r="N3025" s="1"/>
      <c r="O3025" s="145"/>
      <c r="P3025" s="145">
        <f t="shared" si="776"/>
        <v>910638.64</v>
      </c>
      <c r="Q3025" s="145">
        <v>910638.64</v>
      </c>
      <c r="R3025" s="3"/>
      <c r="S3025" s="145"/>
      <c r="T3025" s="145"/>
      <c r="U3025" s="145"/>
      <c r="V3025" s="145"/>
      <c r="W3025" s="145"/>
      <c r="X3025" s="145"/>
      <c r="Y3025" s="145"/>
      <c r="Z3025" s="145"/>
      <c r="AA3025" s="145"/>
      <c r="AB3025" s="145"/>
      <c r="AC3025" s="145"/>
      <c r="AD3025" s="145"/>
      <c r="AE3025" s="18"/>
      <c r="AF3025" s="35">
        <v>2025</v>
      </c>
      <c r="AG3025" s="255"/>
      <c r="AH3025" s="29">
        <v>2916</v>
      </c>
      <c r="AI3025" s="29" t="s">
        <v>155</v>
      </c>
      <c r="AJ3025" s="29" t="str">
        <f t="shared" si="771"/>
        <v>2916.</v>
      </c>
      <c r="AL3025" s="29"/>
    </row>
    <row r="3026" spans="1:41" ht="22.5" customHeight="1" x14ac:dyDescent="0.25">
      <c r="A3026" s="143" t="str">
        <f t="shared" si="772"/>
        <v>2917.</v>
      </c>
      <c r="B3026" s="71" t="s">
        <v>2415</v>
      </c>
      <c r="C3026" s="52">
        <v>1947</v>
      </c>
      <c r="D3026" s="220" t="s">
        <v>3015</v>
      </c>
      <c r="E3026" s="143" t="s">
        <v>3018</v>
      </c>
      <c r="F3026" s="52">
        <v>2</v>
      </c>
      <c r="G3026" s="52">
        <v>1</v>
      </c>
      <c r="H3026" s="10">
        <v>200.8</v>
      </c>
      <c r="I3026" s="10">
        <v>201.3</v>
      </c>
      <c r="J3026" s="10">
        <v>201.3</v>
      </c>
      <c r="K3026" s="63">
        <v>13</v>
      </c>
      <c r="L3026" s="10">
        <f t="shared" si="775"/>
        <v>1543180</v>
      </c>
      <c r="M3026" s="145"/>
      <c r="N3026" s="1"/>
      <c r="O3026" s="145"/>
      <c r="P3026" s="145">
        <f t="shared" si="776"/>
        <v>1543180</v>
      </c>
      <c r="Q3026" s="145">
        <v>1543180</v>
      </c>
      <c r="R3026" s="3"/>
      <c r="S3026" s="145"/>
      <c r="T3026" s="145"/>
      <c r="U3026" s="145"/>
      <c r="V3026" s="145"/>
      <c r="W3026" s="145"/>
      <c r="X3026" s="145"/>
      <c r="Y3026" s="145"/>
      <c r="Z3026" s="145"/>
      <c r="AA3026" s="145"/>
      <c r="AB3026" s="43"/>
      <c r="AC3026" s="43"/>
      <c r="AD3026" s="145"/>
      <c r="AE3026" s="18"/>
      <c r="AF3026" s="35">
        <v>2025</v>
      </c>
      <c r="AG3026" s="255"/>
      <c r="AH3026" s="29">
        <v>2917</v>
      </c>
      <c r="AI3026" s="29" t="s">
        <v>155</v>
      </c>
      <c r="AJ3026" s="29" t="str">
        <f t="shared" si="771"/>
        <v>2917.</v>
      </c>
      <c r="AL3026" s="29"/>
    </row>
    <row r="3027" spans="1:41" s="53" customFormat="1" ht="22.5" customHeight="1" x14ac:dyDescent="0.25">
      <c r="A3027" s="143" t="str">
        <f t="shared" si="772"/>
        <v>2918.</v>
      </c>
      <c r="B3027" s="76" t="s">
        <v>2409</v>
      </c>
      <c r="C3027" s="52">
        <v>1949</v>
      </c>
      <c r="D3027" s="220" t="s">
        <v>3015</v>
      </c>
      <c r="E3027" s="143" t="s">
        <v>3017</v>
      </c>
      <c r="F3027" s="52">
        <v>2</v>
      </c>
      <c r="G3027" s="52">
        <v>5</v>
      </c>
      <c r="H3027" s="145">
        <v>1716.1</v>
      </c>
      <c r="I3027" s="145">
        <v>1675.8</v>
      </c>
      <c r="J3027" s="145">
        <v>1061.5999999999999</v>
      </c>
      <c r="K3027" s="3">
        <v>52</v>
      </c>
      <c r="L3027" s="10">
        <f t="shared" ref="L3027:L3031" si="777">Q3027+S3027+U3027+W3027+Y3027+AA3027+AD3027+AE3027</f>
        <v>596321.70000000007</v>
      </c>
      <c r="M3027" s="145"/>
      <c r="N3027" s="1"/>
      <c r="O3027" s="145"/>
      <c r="P3027" s="145">
        <f t="shared" ref="P3027:P3031" si="778">L3027</f>
        <v>596321.70000000007</v>
      </c>
      <c r="Q3027" s="145">
        <v>596321.70000000007</v>
      </c>
      <c r="R3027" s="3"/>
      <c r="S3027" s="145"/>
      <c r="T3027" s="145"/>
      <c r="U3027" s="145"/>
      <c r="V3027" s="145"/>
      <c r="W3027" s="145"/>
      <c r="X3027" s="145"/>
      <c r="Y3027" s="145"/>
      <c r="Z3027" s="145"/>
      <c r="AA3027" s="145"/>
      <c r="AB3027" s="145"/>
      <c r="AC3027" s="145"/>
      <c r="AD3027" s="145"/>
      <c r="AE3027" s="18"/>
      <c r="AF3027" s="35">
        <v>2025</v>
      </c>
      <c r="AG3027" s="256"/>
      <c r="AH3027" s="29">
        <v>2918</v>
      </c>
      <c r="AI3027" s="29" t="s">
        <v>155</v>
      </c>
      <c r="AJ3027" s="29" t="str">
        <f t="shared" si="771"/>
        <v>2918.</v>
      </c>
      <c r="AK3027" s="67"/>
      <c r="AO3027" s="29"/>
    </row>
    <row r="3028" spans="1:41" ht="22.5" customHeight="1" x14ac:dyDescent="0.25">
      <c r="A3028" s="143" t="str">
        <f t="shared" si="772"/>
        <v>2919.</v>
      </c>
      <c r="B3028" s="73" t="s">
        <v>2410</v>
      </c>
      <c r="C3028" s="52">
        <v>1949</v>
      </c>
      <c r="D3028" s="220" t="s">
        <v>3015</v>
      </c>
      <c r="E3028" s="143" t="s">
        <v>3017</v>
      </c>
      <c r="F3028" s="52">
        <v>2</v>
      </c>
      <c r="G3028" s="52">
        <v>2</v>
      </c>
      <c r="H3028" s="10">
        <v>575</v>
      </c>
      <c r="I3028" s="10">
        <v>361.4</v>
      </c>
      <c r="J3028" s="10">
        <v>361.4</v>
      </c>
      <c r="K3028" s="63">
        <v>27</v>
      </c>
      <c r="L3028" s="10">
        <f t="shared" si="777"/>
        <v>213451.68</v>
      </c>
      <c r="M3028" s="145"/>
      <c r="N3028" s="1"/>
      <c r="O3028" s="145"/>
      <c r="P3028" s="145">
        <f t="shared" si="778"/>
        <v>213451.68</v>
      </c>
      <c r="Q3028" s="145">
        <v>213451.68</v>
      </c>
      <c r="R3028" s="3"/>
      <c r="S3028" s="145"/>
      <c r="T3028" s="145"/>
      <c r="U3028" s="145"/>
      <c r="V3028" s="145"/>
      <c r="W3028" s="145"/>
      <c r="X3028" s="145"/>
      <c r="Y3028" s="145"/>
      <c r="Z3028" s="145"/>
      <c r="AA3028" s="145"/>
      <c r="AB3028" s="145"/>
      <c r="AC3028" s="145"/>
      <c r="AD3028" s="145"/>
      <c r="AE3028" s="18"/>
      <c r="AF3028" s="35">
        <v>2025</v>
      </c>
      <c r="AG3028" s="255"/>
      <c r="AH3028" s="29">
        <v>2919</v>
      </c>
      <c r="AI3028" s="29" t="s">
        <v>155</v>
      </c>
      <c r="AJ3028" s="29" t="str">
        <f t="shared" si="771"/>
        <v>2919.</v>
      </c>
      <c r="AL3028" s="29"/>
    </row>
    <row r="3029" spans="1:41" ht="22.5" customHeight="1" x14ac:dyDescent="0.25">
      <c r="A3029" s="143" t="str">
        <f t="shared" si="772"/>
        <v>2920.</v>
      </c>
      <c r="B3029" s="247" t="s">
        <v>2411</v>
      </c>
      <c r="C3029" s="52">
        <v>1949</v>
      </c>
      <c r="D3029" s="220" t="s">
        <v>3015</v>
      </c>
      <c r="E3029" s="143" t="s">
        <v>3017</v>
      </c>
      <c r="F3029" s="52">
        <v>2</v>
      </c>
      <c r="G3029" s="52">
        <v>1</v>
      </c>
      <c r="H3029" s="10">
        <v>236</v>
      </c>
      <c r="I3029" s="10">
        <v>134</v>
      </c>
      <c r="J3029" s="10">
        <v>134</v>
      </c>
      <c r="K3029" s="63">
        <v>17</v>
      </c>
      <c r="L3029" s="10">
        <f t="shared" si="777"/>
        <v>495932.58999999997</v>
      </c>
      <c r="M3029" s="145"/>
      <c r="N3029" s="1"/>
      <c r="O3029" s="145"/>
      <c r="P3029" s="145">
        <f t="shared" si="778"/>
        <v>495932.58999999997</v>
      </c>
      <c r="Q3029" s="145">
        <f>380556.31+115376.28</f>
        <v>495932.58999999997</v>
      </c>
      <c r="R3029" s="3"/>
      <c r="S3029" s="145"/>
      <c r="T3029" s="145"/>
      <c r="U3029" s="145"/>
      <c r="V3029" s="145"/>
      <c r="W3029" s="145"/>
      <c r="X3029" s="145"/>
      <c r="Y3029" s="145"/>
      <c r="Z3029" s="145"/>
      <c r="AA3029" s="145"/>
      <c r="AB3029" s="145"/>
      <c r="AC3029" s="145"/>
      <c r="AD3029" s="145"/>
      <c r="AE3029" s="18"/>
      <c r="AF3029" s="35">
        <v>2025</v>
      </c>
      <c r="AG3029" s="255"/>
      <c r="AH3029" s="29">
        <v>2920</v>
      </c>
      <c r="AI3029" s="29" t="s">
        <v>155</v>
      </c>
      <c r="AJ3029" s="29" t="str">
        <f t="shared" si="771"/>
        <v>2920.</v>
      </c>
      <c r="AL3029" s="29"/>
    </row>
    <row r="3030" spans="1:41" ht="22.5" customHeight="1" x14ac:dyDescent="0.25">
      <c r="A3030" s="143" t="str">
        <f t="shared" si="772"/>
        <v>2921.</v>
      </c>
      <c r="B3030" s="247" t="s">
        <v>2416</v>
      </c>
      <c r="C3030" s="52">
        <v>1949</v>
      </c>
      <c r="D3030" s="220" t="s">
        <v>3015</v>
      </c>
      <c r="E3030" s="143" t="s">
        <v>3017</v>
      </c>
      <c r="F3030" s="52">
        <v>2</v>
      </c>
      <c r="G3030" s="52">
        <v>3</v>
      </c>
      <c r="H3030" s="10">
        <v>1490.1</v>
      </c>
      <c r="I3030" s="145">
        <v>786.8</v>
      </c>
      <c r="J3030" s="10">
        <v>786.8</v>
      </c>
      <c r="K3030" s="63">
        <v>48</v>
      </c>
      <c r="L3030" s="10">
        <f t="shared" si="777"/>
        <v>728620.67999999993</v>
      </c>
      <c r="M3030" s="145"/>
      <c r="N3030" s="1"/>
      <c r="O3030" s="145"/>
      <c r="P3030" s="145">
        <f t="shared" si="778"/>
        <v>728620.67999999993</v>
      </c>
      <c r="Q3030" s="145">
        <v>728620.67999999993</v>
      </c>
      <c r="R3030" s="3"/>
      <c r="S3030" s="145"/>
      <c r="T3030" s="145"/>
      <c r="U3030" s="145"/>
      <c r="V3030" s="145"/>
      <c r="W3030" s="145"/>
      <c r="X3030" s="145"/>
      <c r="Y3030" s="145"/>
      <c r="Z3030" s="145"/>
      <c r="AA3030" s="145"/>
      <c r="AB3030" s="145"/>
      <c r="AC3030" s="145"/>
      <c r="AD3030" s="145"/>
      <c r="AE3030" s="18"/>
      <c r="AF3030" s="35">
        <v>2025</v>
      </c>
      <c r="AG3030" s="255"/>
      <c r="AH3030" s="29">
        <v>2921</v>
      </c>
      <c r="AI3030" s="29" t="s">
        <v>155</v>
      </c>
      <c r="AJ3030" s="29" t="str">
        <f t="shared" si="771"/>
        <v>2921.</v>
      </c>
      <c r="AL3030" s="29"/>
    </row>
    <row r="3031" spans="1:41" ht="22.5" customHeight="1" x14ac:dyDescent="0.25">
      <c r="A3031" s="143" t="str">
        <f t="shared" si="772"/>
        <v>2922.</v>
      </c>
      <c r="B3031" s="76" t="s">
        <v>2418</v>
      </c>
      <c r="C3031" s="52">
        <v>1950</v>
      </c>
      <c r="D3031" s="220" t="s">
        <v>3015</v>
      </c>
      <c r="E3031" s="143" t="s">
        <v>3017</v>
      </c>
      <c r="F3031" s="52">
        <v>2</v>
      </c>
      <c r="G3031" s="52">
        <v>1</v>
      </c>
      <c r="H3031" s="145">
        <v>443.6</v>
      </c>
      <c r="I3031" s="145">
        <v>288.8</v>
      </c>
      <c r="J3031" s="145">
        <v>288.8</v>
      </c>
      <c r="K3031" s="3">
        <v>35</v>
      </c>
      <c r="L3031" s="10">
        <f t="shared" si="777"/>
        <v>633904.4</v>
      </c>
      <c r="M3031" s="145"/>
      <c r="N3031" s="1"/>
      <c r="O3031" s="145"/>
      <c r="P3031" s="145">
        <f t="shared" si="778"/>
        <v>633904.4</v>
      </c>
      <c r="Q3031" s="145">
        <v>633904.4</v>
      </c>
      <c r="R3031" s="3"/>
      <c r="S3031" s="145"/>
      <c r="T3031" s="145"/>
      <c r="U3031" s="145"/>
      <c r="V3031" s="145"/>
      <c r="W3031" s="145"/>
      <c r="X3031" s="145"/>
      <c r="Y3031" s="145"/>
      <c r="Z3031" s="145"/>
      <c r="AA3031" s="145"/>
      <c r="AB3031" s="145"/>
      <c r="AC3031" s="145"/>
      <c r="AD3031" s="145"/>
      <c r="AE3031" s="18"/>
      <c r="AF3031" s="35">
        <v>2025</v>
      </c>
      <c r="AG3031" s="256"/>
      <c r="AH3031" s="29">
        <v>2922</v>
      </c>
      <c r="AI3031" s="29" t="s">
        <v>155</v>
      </c>
      <c r="AJ3031" s="29" t="str">
        <f t="shared" si="771"/>
        <v>2922.</v>
      </c>
      <c r="AL3031" s="29"/>
    </row>
    <row r="3032" spans="1:41" ht="22.5" customHeight="1" x14ac:dyDescent="0.25">
      <c r="A3032" s="143" t="str">
        <f t="shared" si="772"/>
        <v>2923.</v>
      </c>
      <c r="B3032" s="247" t="s">
        <v>2417</v>
      </c>
      <c r="C3032" s="52">
        <v>1951</v>
      </c>
      <c r="D3032" s="220" t="s">
        <v>3015</v>
      </c>
      <c r="E3032" s="143" t="s">
        <v>3017</v>
      </c>
      <c r="F3032" s="52">
        <v>3</v>
      </c>
      <c r="G3032" s="52">
        <v>5</v>
      </c>
      <c r="H3032" s="10">
        <v>2332.3000000000002</v>
      </c>
      <c r="I3032" s="145">
        <v>2332.3000000000002</v>
      </c>
      <c r="J3032" s="10">
        <v>1889.2</v>
      </c>
      <c r="K3032" s="63">
        <v>66</v>
      </c>
      <c r="L3032" s="10">
        <f t="shared" ref="L3032:L3049" si="779">Q3032+S3032+U3032+W3032+Y3032+AA3032+AD3032+AE3032</f>
        <v>6698551.7999999998</v>
      </c>
      <c r="M3032" s="145"/>
      <c r="N3032" s="1"/>
      <c r="O3032" s="145"/>
      <c r="P3032" s="145">
        <f t="shared" ref="P3032:P3049" si="780">L3032</f>
        <v>6698551.7999999998</v>
      </c>
      <c r="Q3032" s="145">
        <v>539175</v>
      </c>
      <c r="R3032" s="3"/>
      <c r="S3032" s="145"/>
      <c r="T3032" s="145"/>
      <c r="U3032" s="145"/>
      <c r="V3032" s="145"/>
      <c r="W3032" s="145"/>
      <c r="X3032" s="145">
        <v>1956.6</v>
      </c>
      <c r="Y3032" s="145">
        <f>X3032*3148</f>
        <v>6159376.7999999998</v>
      </c>
      <c r="Z3032" s="145"/>
      <c r="AA3032" s="145"/>
      <c r="AB3032" s="145"/>
      <c r="AC3032" s="145"/>
      <c r="AD3032" s="145"/>
      <c r="AE3032" s="18"/>
      <c r="AF3032" s="35">
        <v>2025</v>
      </c>
      <c r="AG3032" s="255"/>
      <c r="AH3032" s="29">
        <v>2923</v>
      </c>
      <c r="AI3032" s="29" t="s">
        <v>155</v>
      </c>
      <c r="AJ3032" s="29" t="str">
        <f t="shared" si="771"/>
        <v>2923.</v>
      </c>
      <c r="AL3032" s="29"/>
    </row>
    <row r="3033" spans="1:41" ht="22.5" customHeight="1" x14ac:dyDescent="0.25">
      <c r="A3033" s="143" t="str">
        <f t="shared" si="772"/>
        <v>2924.</v>
      </c>
      <c r="B3033" s="247" t="s">
        <v>2419</v>
      </c>
      <c r="C3033" s="52">
        <v>1952</v>
      </c>
      <c r="D3033" s="220" t="s">
        <v>3015</v>
      </c>
      <c r="E3033" s="143" t="s">
        <v>3017</v>
      </c>
      <c r="F3033" s="52">
        <v>2</v>
      </c>
      <c r="G3033" s="52">
        <v>2</v>
      </c>
      <c r="H3033" s="145">
        <v>761.3</v>
      </c>
      <c r="I3033" s="145">
        <v>679.7</v>
      </c>
      <c r="J3033" s="145">
        <v>679.7</v>
      </c>
      <c r="K3033" s="3">
        <v>36</v>
      </c>
      <c r="L3033" s="10">
        <f t="shared" si="779"/>
        <v>871140</v>
      </c>
      <c r="M3033" s="145"/>
      <c r="N3033" s="1"/>
      <c r="O3033" s="145"/>
      <c r="P3033" s="145">
        <f t="shared" si="780"/>
        <v>871140</v>
      </c>
      <c r="Q3033" s="145">
        <f>120*4692+100*3081</f>
        <v>871140</v>
      </c>
      <c r="R3033" s="3"/>
      <c r="S3033" s="145"/>
      <c r="T3033" s="145"/>
      <c r="U3033" s="145"/>
      <c r="V3033" s="145"/>
      <c r="W3033" s="145"/>
      <c r="X3033" s="145"/>
      <c r="Y3033" s="145"/>
      <c r="Z3033" s="145"/>
      <c r="AA3033" s="145"/>
      <c r="AB3033" s="145"/>
      <c r="AC3033" s="145"/>
      <c r="AD3033" s="145"/>
      <c r="AE3033" s="18"/>
      <c r="AF3033" s="35">
        <v>2025</v>
      </c>
      <c r="AG3033" s="255"/>
      <c r="AH3033" s="29">
        <v>2924</v>
      </c>
      <c r="AI3033" s="29" t="s">
        <v>155</v>
      </c>
      <c r="AJ3033" s="29" t="str">
        <f t="shared" si="771"/>
        <v>2924.</v>
      </c>
      <c r="AL3033" s="29"/>
    </row>
    <row r="3034" spans="1:41" ht="22.5" customHeight="1" x14ac:dyDescent="0.25">
      <c r="A3034" s="143" t="str">
        <f t="shared" si="772"/>
        <v>2925.</v>
      </c>
      <c r="B3034" s="247" t="s">
        <v>2420</v>
      </c>
      <c r="C3034" s="52">
        <v>1953</v>
      </c>
      <c r="D3034" s="220" t="s">
        <v>3015</v>
      </c>
      <c r="E3034" s="143" t="s">
        <v>3017</v>
      </c>
      <c r="F3034" s="52">
        <v>3</v>
      </c>
      <c r="G3034" s="52">
        <v>2</v>
      </c>
      <c r="H3034" s="10">
        <v>1837</v>
      </c>
      <c r="I3034" s="10">
        <v>1516.6</v>
      </c>
      <c r="J3034" s="10">
        <v>1073.5</v>
      </c>
      <c r="K3034" s="63">
        <v>51</v>
      </c>
      <c r="L3034" s="10">
        <f t="shared" si="779"/>
        <v>898564.91999999993</v>
      </c>
      <c r="M3034" s="145"/>
      <c r="N3034" s="1"/>
      <c r="O3034" s="145"/>
      <c r="P3034" s="145">
        <f t="shared" si="780"/>
        <v>898564.91999999993</v>
      </c>
      <c r="Q3034" s="145">
        <v>898564.91999999993</v>
      </c>
      <c r="R3034" s="3"/>
      <c r="S3034" s="145"/>
      <c r="T3034" s="145"/>
      <c r="U3034" s="145"/>
      <c r="V3034" s="145"/>
      <c r="W3034" s="145"/>
      <c r="X3034" s="145"/>
      <c r="Y3034" s="145"/>
      <c r="Z3034" s="145"/>
      <c r="AA3034" s="145"/>
      <c r="AB3034" s="145"/>
      <c r="AC3034" s="145"/>
      <c r="AD3034" s="145"/>
      <c r="AE3034" s="18"/>
      <c r="AF3034" s="35">
        <v>2025</v>
      </c>
      <c r="AG3034" s="255"/>
      <c r="AH3034" s="29">
        <v>2925</v>
      </c>
      <c r="AI3034" s="29" t="s">
        <v>155</v>
      </c>
      <c r="AJ3034" s="29" t="str">
        <f t="shared" si="771"/>
        <v>2925.</v>
      </c>
      <c r="AL3034" s="29"/>
    </row>
    <row r="3035" spans="1:41" ht="22.5" customHeight="1" x14ac:dyDescent="0.25">
      <c r="A3035" s="143" t="str">
        <f t="shared" si="772"/>
        <v>2926.</v>
      </c>
      <c r="B3035" s="76" t="s">
        <v>2421</v>
      </c>
      <c r="C3035" s="52">
        <v>1953</v>
      </c>
      <c r="D3035" s="220" t="s">
        <v>3015</v>
      </c>
      <c r="E3035" s="143" t="s">
        <v>3017</v>
      </c>
      <c r="F3035" s="52">
        <v>2</v>
      </c>
      <c r="G3035" s="52">
        <v>2</v>
      </c>
      <c r="H3035" s="145">
        <v>880.69</v>
      </c>
      <c r="I3035" s="145">
        <v>820.9</v>
      </c>
      <c r="J3035" s="145">
        <v>820.9</v>
      </c>
      <c r="K3035" s="3">
        <v>42</v>
      </c>
      <c r="L3035" s="10">
        <f t="shared" si="779"/>
        <v>1143200</v>
      </c>
      <c r="M3035" s="145"/>
      <c r="N3035" s="1"/>
      <c r="O3035" s="145"/>
      <c r="P3035" s="145">
        <f t="shared" si="780"/>
        <v>1143200</v>
      </c>
      <c r="Q3035" s="145">
        <v>1143200</v>
      </c>
      <c r="R3035" s="3"/>
      <c r="S3035" s="145"/>
      <c r="T3035" s="145"/>
      <c r="U3035" s="145"/>
      <c r="V3035" s="145"/>
      <c r="W3035" s="145"/>
      <c r="X3035" s="145"/>
      <c r="Y3035" s="145"/>
      <c r="Z3035" s="145"/>
      <c r="AA3035" s="145"/>
      <c r="AB3035" s="145"/>
      <c r="AC3035" s="145"/>
      <c r="AD3035" s="145"/>
      <c r="AE3035" s="18"/>
      <c r="AF3035" s="35">
        <v>2025</v>
      </c>
      <c r="AG3035" s="256"/>
      <c r="AH3035" s="29">
        <v>2926</v>
      </c>
      <c r="AI3035" s="29" t="s">
        <v>155</v>
      </c>
      <c r="AJ3035" s="29" t="str">
        <f t="shared" si="771"/>
        <v>2926.</v>
      </c>
      <c r="AL3035" s="29"/>
    </row>
    <row r="3036" spans="1:41" ht="22.5" customHeight="1" x14ac:dyDescent="0.25">
      <c r="A3036" s="143" t="str">
        <f t="shared" si="772"/>
        <v>2927.</v>
      </c>
      <c r="B3036" s="76" t="s">
        <v>2423</v>
      </c>
      <c r="C3036" s="52">
        <v>1954</v>
      </c>
      <c r="D3036" s="220" t="s">
        <v>3015</v>
      </c>
      <c r="E3036" s="143" t="s">
        <v>3017</v>
      </c>
      <c r="F3036" s="52">
        <v>2</v>
      </c>
      <c r="G3036" s="52">
        <v>1</v>
      </c>
      <c r="H3036" s="145">
        <v>424</v>
      </c>
      <c r="I3036" s="145">
        <v>386.8</v>
      </c>
      <c r="J3036" s="145">
        <v>386.8</v>
      </c>
      <c r="K3036" s="3">
        <v>20</v>
      </c>
      <c r="L3036" s="10">
        <f t="shared" si="779"/>
        <v>197064</v>
      </c>
      <c r="M3036" s="145"/>
      <c r="N3036" s="1"/>
      <c r="O3036" s="145"/>
      <c r="P3036" s="145">
        <f t="shared" si="780"/>
        <v>197064</v>
      </c>
      <c r="Q3036" s="145">
        <v>197064</v>
      </c>
      <c r="R3036" s="3"/>
      <c r="S3036" s="145"/>
      <c r="T3036" s="145"/>
      <c r="U3036" s="145"/>
      <c r="V3036" s="145"/>
      <c r="W3036" s="145"/>
      <c r="X3036" s="145"/>
      <c r="Y3036" s="145"/>
      <c r="Z3036" s="145"/>
      <c r="AA3036" s="145"/>
      <c r="AB3036" s="145"/>
      <c r="AC3036" s="145"/>
      <c r="AD3036" s="145"/>
      <c r="AE3036" s="18"/>
      <c r="AF3036" s="35">
        <v>2025</v>
      </c>
      <c r="AG3036" s="256"/>
      <c r="AH3036" s="29">
        <v>2927</v>
      </c>
      <c r="AI3036" s="29" t="s">
        <v>155</v>
      </c>
      <c r="AJ3036" s="29" t="str">
        <f t="shared" si="771"/>
        <v>2927.</v>
      </c>
      <c r="AL3036" s="29"/>
    </row>
    <row r="3037" spans="1:41" ht="22.5" customHeight="1" x14ac:dyDescent="0.25">
      <c r="A3037" s="143" t="str">
        <f t="shared" si="772"/>
        <v>2928.</v>
      </c>
      <c r="B3037" s="76" t="s">
        <v>2424</v>
      </c>
      <c r="C3037" s="52">
        <v>1954</v>
      </c>
      <c r="D3037" s="220" t="s">
        <v>3015</v>
      </c>
      <c r="E3037" s="143" t="s">
        <v>3017</v>
      </c>
      <c r="F3037" s="52">
        <v>2</v>
      </c>
      <c r="G3037" s="52">
        <v>2</v>
      </c>
      <c r="H3037" s="145">
        <v>393.9</v>
      </c>
      <c r="I3037" s="145">
        <v>269</v>
      </c>
      <c r="J3037" s="145">
        <v>269</v>
      </c>
      <c r="K3037" s="3">
        <v>23</v>
      </c>
      <c r="L3037" s="10">
        <f t="shared" si="779"/>
        <v>338830.86</v>
      </c>
      <c r="M3037" s="145"/>
      <c r="N3037" s="1"/>
      <c r="O3037" s="145"/>
      <c r="P3037" s="145">
        <f t="shared" si="780"/>
        <v>338830.86</v>
      </c>
      <c r="Q3037" s="145">
        <f>146224.26+192606.6</f>
        <v>338830.86</v>
      </c>
      <c r="R3037" s="3"/>
      <c r="S3037" s="145"/>
      <c r="T3037" s="145"/>
      <c r="U3037" s="145"/>
      <c r="V3037" s="145"/>
      <c r="W3037" s="145"/>
      <c r="X3037" s="145"/>
      <c r="Y3037" s="145"/>
      <c r="Z3037" s="145"/>
      <c r="AA3037" s="145"/>
      <c r="AB3037" s="145"/>
      <c r="AC3037" s="145"/>
      <c r="AD3037" s="145"/>
      <c r="AE3037" s="18"/>
      <c r="AF3037" s="35">
        <v>2025</v>
      </c>
      <c r="AG3037" s="256"/>
      <c r="AH3037" s="29">
        <v>2928</v>
      </c>
      <c r="AI3037" s="29" t="s">
        <v>155</v>
      </c>
      <c r="AJ3037" s="29" t="str">
        <f t="shared" si="771"/>
        <v>2928.</v>
      </c>
      <c r="AL3037" s="29"/>
    </row>
    <row r="3038" spans="1:41" ht="22.5" customHeight="1" x14ac:dyDescent="0.25">
      <c r="A3038" s="143" t="str">
        <f t="shared" si="772"/>
        <v>2929.</v>
      </c>
      <c r="B3038" s="77" t="s">
        <v>2425</v>
      </c>
      <c r="C3038" s="52">
        <v>1954</v>
      </c>
      <c r="D3038" s="220" t="s">
        <v>3015</v>
      </c>
      <c r="E3038" s="143" t="s">
        <v>3017</v>
      </c>
      <c r="F3038" s="52">
        <v>3</v>
      </c>
      <c r="G3038" s="52">
        <v>3</v>
      </c>
      <c r="H3038" s="145">
        <v>1927.5</v>
      </c>
      <c r="I3038" s="145">
        <v>1723.6</v>
      </c>
      <c r="J3038" s="145">
        <v>1723.6</v>
      </c>
      <c r="K3038" s="3">
        <v>48</v>
      </c>
      <c r="L3038" s="10">
        <f t="shared" si="779"/>
        <v>3573680</v>
      </c>
      <c r="M3038" s="145"/>
      <c r="N3038" s="1"/>
      <c r="O3038" s="145"/>
      <c r="P3038" s="145">
        <f t="shared" si="780"/>
        <v>3573680</v>
      </c>
      <c r="Q3038" s="145">
        <v>3573680</v>
      </c>
      <c r="R3038" s="3"/>
      <c r="S3038" s="145"/>
      <c r="T3038" s="145"/>
      <c r="U3038" s="145"/>
      <c r="V3038" s="145"/>
      <c r="W3038" s="145"/>
      <c r="X3038" s="145"/>
      <c r="Y3038" s="145"/>
      <c r="Z3038" s="145"/>
      <c r="AA3038" s="145"/>
      <c r="AB3038" s="145"/>
      <c r="AC3038" s="145"/>
      <c r="AD3038" s="145"/>
      <c r="AE3038" s="18"/>
      <c r="AF3038" s="35">
        <v>2025</v>
      </c>
      <c r="AG3038" s="256"/>
      <c r="AH3038" s="29">
        <v>2929</v>
      </c>
      <c r="AI3038" s="29" t="s">
        <v>155</v>
      </c>
      <c r="AJ3038" s="29" t="str">
        <f t="shared" si="771"/>
        <v>2929.</v>
      </c>
      <c r="AL3038" s="29"/>
    </row>
    <row r="3039" spans="1:41" ht="22.5" customHeight="1" x14ac:dyDescent="0.25">
      <c r="A3039" s="143" t="str">
        <f t="shared" si="772"/>
        <v>2930.</v>
      </c>
      <c r="B3039" s="76" t="s">
        <v>2426</v>
      </c>
      <c r="C3039" s="52">
        <v>1955</v>
      </c>
      <c r="D3039" s="220" t="s">
        <v>3015</v>
      </c>
      <c r="E3039" s="143" t="s">
        <v>3017</v>
      </c>
      <c r="F3039" s="52">
        <v>2</v>
      </c>
      <c r="G3039" s="52">
        <v>1</v>
      </c>
      <c r="H3039" s="145">
        <v>444.9</v>
      </c>
      <c r="I3039" s="145">
        <v>414.5</v>
      </c>
      <c r="J3039" s="145">
        <v>414.5</v>
      </c>
      <c r="K3039" s="3">
        <v>25</v>
      </c>
      <c r="L3039" s="10">
        <f t="shared" si="779"/>
        <v>1149263</v>
      </c>
      <c r="M3039" s="145"/>
      <c r="N3039" s="1"/>
      <c r="O3039" s="145"/>
      <c r="P3039" s="145">
        <f t="shared" si="780"/>
        <v>1149263</v>
      </c>
      <c r="Q3039" s="145">
        <v>1149263</v>
      </c>
      <c r="R3039" s="3"/>
      <c r="S3039" s="145"/>
      <c r="T3039" s="145"/>
      <c r="U3039" s="145"/>
      <c r="V3039" s="145"/>
      <c r="W3039" s="145"/>
      <c r="X3039" s="145"/>
      <c r="Y3039" s="145"/>
      <c r="Z3039" s="145"/>
      <c r="AA3039" s="145"/>
      <c r="AB3039" s="145"/>
      <c r="AC3039" s="145"/>
      <c r="AD3039" s="145"/>
      <c r="AE3039" s="18"/>
      <c r="AF3039" s="35">
        <v>2025</v>
      </c>
      <c r="AG3039" s="256"/>
      <c r="AH3039" s="29">
        <v>2930</v>
      </c>
      <c r="AI3039" s="29" t="s">
        <v>155</v>
      </c>
      <c r="AJ3039" s="29" t="str">
        <f t="shared" si="771"/>
        <v>2930.</v>
      </c>
      <c r="AL3039" s="29"/>
    </row>
    <row r="3040" spans="1:41" ht="22.5" customHeight="1" x14ac:dyDescent="0.25">
      <c r="A3040" s="143" t="str">
        <f t="shared" si="772"/>
        <v>2931.</v>
      </c>
      <c r="B3040" s="76" t="s">
        <v>2429</v>
      </c>
      <c r="C3040" s="52">
        <v>1955</v>
      </c>
      <c r="D3040" s="220" t="s">
        <v>3015</v>
      </c>
      <c r="E3040" s="143" t="s">
        <v>3017</v>
      </c>
      <c r="F3040" s="52">
        <v>3</v>
      </c>
      <c r="G3040" s="52">
        <v>3</v>
      </c>
      <c r="H3040" s="145">
        <v>2015.49</v>
      </c>
      <c r="I3040" s="145">
        <v>1477</v>
      </c>
      <c r="J3040" s="145">
        <v>1477</v>
      </c>
      <c r="K3040" s="3">
        <v>50</v>
      </c>
      <c r="L3040" s="10">
        <f t="shared" si="779"/>
        <v>1771960</v>
      </c>
      <c r="M3040" s="145"/>
      <c r="N3040" s="1"/>
      <c r="O3040" s="145"/>
      <c r="P3040" s="145">
        <f t="shared" si="780"/>
        <v>1771960</v>
      </c>
      <c r="Q3040" s="145">
        <v>1771960</v>
      </c>
      <c r="R3040" s="3"/>
      <c r="S3040" s="145"/>
      <c r="T3040" s="145"/>
      <c r="U3040" s="145"/>
      <c r="V3040" s="145"/>
      <c r="W3040" s="145"/>
      <c r="X3040" s="145"/>
      <c r="Y3040" s="145"/>
      <c r="Z3040" s="145"/>
      <c r="AA3040" s="145"/>
      <c r="AB3040" s="145"/>
      <c r="AC3040" s="145"/>
      <c r="AD3040" s="145"/>
      <c r="AE3040" s="18"/>
      <c r="AF3040" s="35">
        <v>2025</v>
      </c>
      <c r="AG3040" s="256"/>
      <c r="AH3040" s="29">
        <v>2931</v>
      </c>
      <c r="AI3040" s="29" t="s">
        <v>155</v>
      </c>
      <c r="AJ3040" s="29" t="str">
        <f t="shared" si="771"/>
        <v>2931.</v>
      </c>
    </row>
    <row r="3041" spans="1:38" ht="22.5" customHeight="1" x14ac:dyDescent="0.25">
      <c r="A3041" s="143" t="str">
        <f t="shared" si="772"/>
        <v>2932.</v>
      </c>
      <c r="B3041" s="73" t="s">
        <v>2427</v>
      </c>
      <c r="C3041" s="52">
        <v>1956</v>
      </c>
      <c r="D3041" s="220" t="s">
        <v>3015</v>
      </c>
      <c r="E3041" s="143" t="s">
        <v>3017</v>
      </c>
      <c r="F3041" s="52">
        <v>4</v>
      </c>
      <c r="G3041" s="52">
        <v>4</v>
      </c>
      <c r="H3041" s="10">
        <v>3340.4</v>
      </c>
      <c r="I3041" s="10">
        <v>2520.6999999999998</v>
      </c>
      <c r="J3041" s="10">
        <v>2520.6999999999998</v>
      </c>
      <c r="K3041" s="63">
        <v>89</v>
      </c>
      <c r="L3041" s="10">
        <f t="shared" si="779"/>
        <v>2078240</v>
      </c>
      <c r="M3041" s="145"/>
      <c r="N3041" s="1"/>
      <c r="O3041" s="145"/>
      <c r="P3041" s="145">
        <f t="shared" si="780"/>
        <v>2078240</v>
      </c>
      <c r="Q3041" s="145">
        <f>1400420+677820</f>
        <v>2078240</v>
      </c>
      <c r="R3041" s="3"/>
      <c r="S3041" s="145"/>
      <c r="T3041" s="145"/>
      <c r="U3041" s="145"/>
      <c r="V3041" s="145"/>
      <c r="W3041" s="145"/>
      <c r="X3041" s="145"/>
      <c r="Y3041" s="145"/>
      <c r="Z3041" s="145"/>
      <c r="AA3041" s="145"/>
      <c r="AB3041" s="145"/>
      <c r="AC3041" s="145"/>
      <c r="AD3041" s="145"/>
      <c r="AE3041" s="145"/>
      <c r="AF3041" s="35">
        <v>2025</v>
      </c>
      <c r="AG3041" s="255"/>
      <c r="AH3041" s="29">
        <v>2932</v>
      </c>
      <c r="AI3041" s="29" t="s">
        <v>155</v>
      </c>
      <c r="AJ3041" s="29" t="str">
        <f t="shared" si="771"/>
        <v>2932.</v>
      </c>
      <c r="AL3041" s="29"/>
    </row>
    <row r="3042" spans="1:38" ht="22.5" customHeight="1" x14ac:dyDescent="0.25">
      <c r="A3042" s="143" t="str">
        <f t="shared" si="772"/>
        <v>2933.</v>
      </c>
      <c r="B3042" s="73" t="s">
        <v>2428</v>
      </c>
      <c r="C3042" s="52">
        <v>1956</v>
      </c>
      <c r="D3042" s="220" t="s">
        <v>3015</v>
      </c>
      <c r="E3042" s="143" t="s">
        <v>3017</v>
      </c>
      <c r="F3042" s="52">
        <v>3</v>
      </c>
      <c r="G3042" s="52">
        <v>2</v>
      </c>
      <c r="H3042" s="10">
        <v>947.9</v>
      </c>
      <c r="I3042" s="145">
        <v>947.9</v>
      </c>
      <c r="J3042" s="10">
        <v>947.9</v>
      </c>
      <c r="K3042" s="63">
        <v>37</v>
      </c>
      <c r="L3042" s="10">
        <f t="shared" si="779"/>
        <v>188628</v>
      </c>
      <c r="M3042" s="145"/>
      <c r="N3042" s="1"/>
      <c r="O3042" s="145"/>
      <c r="P3042" s="145">
        <f t="shared" si="780"/>
        <v>188628</v>
      </c>
      <c r="Q3042" s="145">
        <v>188628</v>
      </c>
      <c r="R3042" s="3"/>
      <c r="S3042" s="145"/>
      <c r="T3042" s="145"/>
      <c r="U3042" s="145"/>
      <c r="V3042" s="145"/>
      <c r="W3042" s="145"/>
      <c r="X3042" s="145"/>
      <c r="Y3042" s="145"/>
      <c r="Z3042" s="145"/>
      <c r="AA3042" s="145"/>
      <c r="AB3042" s="145"/>
      <c r="AC3042" s="145"/>
      <c r="AD3042" s="145"/>
      <c r="AE3042" s="18"/>
      <c r="AF3042" s="35">
        <v>2025</v>
      </c>
      <c r="AG3042" s="255"/>
      <c r="AH3042" s="29">
        <v>2933</v>
      </c>
      <c r="AI3042" s="29" t="s">
        <v>155</v>
      </c>
      <c r="AJ3042" s="29" t="str">
        <f t="shared" si="771"/>
        <v>2933.</v>
      </c>
      <c r="AL3042" s="29"/>
    </row>
    <row r="3043" spans="1:38" ht="22.5" customHeight="1" x14ac:dyDescent="0.25">
      <c r="A3043" s="143" t="str">
        <f t="shared" si="772"/>
        <v>2934.</v>
      </c>
      <c r="B3043" s="73" t="s">
        <v>2430</v>
      </c>
      <c r="C3043" s="52">
        <v>1956</v>
      </c>
      <c r="D3043" s="220" t="s">
        <v>3015</v>
      </c>
      <c r="E3043" s="143" t="s">
        <v>3017</v>
      </c>
      <c r="F3043" s="52">
        <v>3</v>
      </c>
      <c r="G3043" s="52">
        <v>2</v>
      </c>
      <c r="H3043" s="10">
        <v>1189.3800000000001</v>
      </c>
      <c r="I3043" s="145">
        <v>1056.7</v>
      </c>
      <c r="J3043" s="10">
        <v>1056.7</v>
      </c>
      <c r="K3043" s="63">
        <v>38</v>
      </c>
      <c r="L3043" s="10">
        <f t="shared" si="779"/>
        <v>1771960</v>
      </c>
      <c r="M3043" s="145"/>
      <c r="N3043" s="1"/>
      <c r="O3043" s="145"/>
      <c r="P3043" s="145">
        <f t="shared" si="780"/>
        <v>1771960</v>
      </c>
      <c r="Q3043" s="145">
        <v>1771960</v>
      </c>
      <c r="R3043" s="3"/>
      <c r="S3043" s="145"/>
      <c r="T3043" s="145"/>
      <c r="U3043" s="145"/>
      <c r="V3043" s="145"/>
      <c r="W3043" s="145"/>
      <c r="X3043" s="145"/>
      <c r="Y3043" s="145"/>
      <c r="Z3043" s="145"/>
      <c r="AA3043" s="145"/>
      <c r="AB3043" s="145"/>
      <c r="AC3043" s="145"/>
      <c r="AD3043" s="145"/>
      <c r="AE3043" s="18"/>
      <c r="AF3043" s="35">
        <v>2025</v>
      </c>
      <c r="AG3043" s="255"/>
      <c r="AH3043" s="29">
        <v>2934</v>
      </c>
      <c r="AI3043" s="29" t="s">
        <v>155</v>
      </c>
      <c r="AJ3043" s="29" t="str">
        <f t="shared" si="771"/>
        <v>2934.</v>
      </c>
      <c r="AL3043" s="29"/>
    </row>
    <row r="3044" spans="1:38" ht="22.5" customHeight="1" x14ac:dyDescent="0.25">
      <c r="A3044" s="143" t="str">
        <f t="shared" si="772"/>
        <v>2935.</v>
      </c>
      <c r="B3044" s="247" t="s">
        <v>2431</v>
      </c>
      <c r="C3044" s="52">
        <v>1956</v>
      </c>
      <c r="D3044" s="220" t="s">
        <v>3015</v>
      </c>
      <c r="E3044" s="143" t="s">
        <v>3017</v>
      </c>
      <c r="F3044" s="52">
        <v>4</v>
      </c>
      <c r="G3044" s="52">
        <v>1</v>
      </c>
      <c r="H3044" s="145">
        <v>389.04</v>
      </c>
      <c r="I3044" s="145">
        <v>311.7</v>
      </c>
      <c r="J3044" s="145">
        <v>311.7</v>
      </c>
      <c r="K3044" s="3">
        <v>13</v>
      </c>
      <c r="L3044" s="10">
        <f t="shared" si="779"/>
        <v>134326</v>
      </c>
      <c r="M3044" s="145"/>
      <c r="N3044" s="1"/>
      <c r="O3044" s="145"/>
      <c r="P3044" s="145">
        <f t="shared" si="780"/>
        <v>134326</v>
      </c>
      <c r="Q3044" s="145">
        <v>134326</v>
      </c>
      <c r="R3044" s="3"/>
      <c r="S3044" s="145"/>
      <c r="T3044" s="145"/>
      <c r="U3044" s="145"/>
      <c r="V3044" s="145"/>
      <c r="W3044" s="145"/>
      <c r="X3044" s="145"/>
      <c r="Y3044" s="145"/>
      <c r="Z3044" s="145"/>
      <c r="AA3044" s="145"/>
      <c r="AB3044" s="145"/>
      <c r="AC3044" s="145"/>
      <c r="AD3044" s="145"/>
      <c r="AE3044" s="18"/>
      <c r="AF3044" s="35">
        <v>2025</v>
      </c>
      <c r="AG3044" s="255"/>
      <c r="AH3044" s="29">
        <v>2935</v>
      </c>
      <c r="AI3044" s="29" t="s">
        <v>155</v>
      </c>
      <c r="AJ3044" s="29" t="str">
        <f t="shared" si="771"/>
        <v>2935.</v>
      </c>
      <c r="AL3044" s="29"/>
    </row>
    <row r="3045" spans="1:38" ht="22.5" customHeight="1" x14ac:dyDescent="0.25">
      <c r="A3045" s="143" t="str">
        <f t="shared" si="772"/>
        <v>2936.</v>
      </c>
      <c r="B3045" s="73" t="s">
        <v>2433</v>
      </c>
      <c r="C3045" s="52">
        <v>1957</v>
      </c>
      <c r="D3045" s="220" t="s">
        <v>3015</v>
      </c>
      <c r="E3045" s="143" t="s">
        <v>3017</v>
      </c>
      <c r="F3045" s="52">
        <v>3</v>
      </c>
      <c r="G3045" s="52">
        <v>4</v>
      </c>
      <c r="H3045" s="10">
        <v>1942.3</v>
      </c>
      <c r="I3045" s="10">
        <v>1766.9</v>
      </c>
      <c r="J3045" s="10">
        <v>1401.6</v>
      </c>
      <c r="K3045" s="63">
        <v>59</v>
      </c>
      <c r="L3045" s="10">
        <f t="shared" si="779"/>
        <v>674916.70000000007</v>
      </c>
      <c r="M3045" s="145"/>
      <c r="N3045" s="1"/>
      <c r="O3045" s="145"/>
      <c r="P3045" s="145">
        <f t="shared" si="780"/>
        <v>674916.70000000007</v>
      </c>
      <c r="Q3045" s="145">
        <v>674916.70000000007</v>
      </c>
      <c r="R3045" s="3"/>
      <c r="S3045" s="145"/>
      <c r="T3045" s="145"/>
      <c r="U3045" s="145"/>
      <c r="V3045" s="145"/>
      <c r="W3045" s="145"/>
      <c r="X3045" s="145"/>
      <c r="Y3045" s="145"/>
      <c r="Z3045" s="145"/>
      <c r="AA3045" s="145"/>
      <c r="AB3045" s="145"/>
      <c r="AC3045" s="145"/>
      <c r="AD3045" s="145"/>
      <c r="AE3045" s="18"/>
      <c r="AF3045" s="35">
        <v>2025</v>
      </c>
      <c r="AG3045" s="255"/>
      <c r="AH3045" s="29">
        <v>2936</v>
      </c>
      <c r="AI3045" s="29" t="s">
        <v>155</v>
      </c>
      <c r="AJ3045" s="29" t="str">
        <f t="shared" si="771"/>
        <v>2936.</v>
      </c>
      <c r="AL3045" s="29"/>
    </row>
    <row r="3046" spans="1:38" ht="22.5" customHeight="1" x14ac:dyDescent="0.25">
      <c r="A3046" s="143" t="str">
        <f t="shared" si="772"/>
        <v>2937.</v>
      </c>
      <c r="B3046" s="71" t="s">
        <v>2434</v>
      </c>
      <c r="C3046" s="52">
        <v>1957</v>
      </c>
      <c r="D3046" s="220" t="s">
        <v>3015</v>
      </c>
      <c r="E3046" s="143" t="s">
        <v>3017</v>
      </c>
      <c r="F3046" s="52">
        <v>2</v>
      </c>
      <c r="G3046" s="52">
        <v>1</v>
      </c>
      <c r="H3046" s="145">
        <v>426.3</v>
      </c>
      <c r="I3046" s="145">
        <v>426.3</v>
      </c>
      <c r="J3046" s="145">
        <v>426.3</v>
      </c>
      <c r="K3046" s="3">
        <v>36</v>
      </c>
      <c r="L3046" s="10">
        <f t="shared" si="779"/>
        <v>3935000</v>
      </c>
      <c r="M3046" s="145"/>
      <c r="N3046" s="1"/>
      <c r="O3046" s="145"/>
      <c r="P3046" s="145">
        <f t="shared" si="780"/>
        <v>3935000</v>
      </c>
      <c r="Q3046" s="145"/>
      <c r="R3046" s="3"/>
      <c r="S3046" s="145"/>
      <c r="T3046" s="145"/>
      <c r="U3046" s="145"/>
      <c r="V3046" s="145"/>
      <c r="W3046" s="145"/>
      <c r="X3046" s="145">
        <v>1250</v>
      </c>
      <c r="Y3046" s="145">
        <f>X3046*3148</f>
        <v>3935000</v>
      </c>
      <c r="Z3046" s="145"/>
      <c r="AA3046" s="145"/>
      <c r="AB3046" s="43"/>
      <c r="AC3046" s="43"/>
      <c r="AD3046" s="145"/>
      <c r="AE3046" s="18"/>
      <c r="AF3046" s="35">
        <v>2025</v>
      </c>
      <c r="AG3046" s="256"/>
      <c r="AH3046" s="29">
        <v>2937</v>
      </c>
      <c r="AI3046" s="29" t="s">
        <v>155</v>
      </c>
      <c r="AJ3046" s="29" t="str">
        <f t="shared" si="771"/>
        <v>2937.</v>
      </c>
      <c r="AL3046" s="29"/>
    </row>
    <row r="3047" spans="1:38" ht="22.5" customHeight="1" x14ac:dyDescent="0.25">
      <c r="A3047" s="143" t="str">
        <f t="shared" si="772"/>
        <v>2938.</v>
      </c>
      <c r="B3047" s="73" t="s">
        <v>2435</v>
      </c>
      <c r="C3047" s="52">
        <v>1957</v>
      </c>
      <c r="D3047" s="220" t="s">
        <v>3015</v>
      </c>
      <c r="E3047" s="143" t="s">
        <v>3017</v>
      </c>
      <c r="F3047" s="52">
        <v>2</v>
      </c>
      <c r="G3047" s="52">
        <v>1</v>
      </c>
      <c r="H3047" s="10">
        <v>440.2</v>
      </c>
      <c r="I3047" s="145">
        <v>440.2</v>
      </c>
      <c r="J3047" s="10">
        <v>440.2</v>
      </c>
      <c r="K3047" s="63">
        <v>25</v>
      </c>
      <c r="L3047" s="10">
        <f t="shared" si="779"/>
        <v>215644.32</v>
      </c>
      <c r="M3047" s="145"/>
      <c r="N3047" s="1"/>
      <c r="O3047" s="145"/>
      <c r="P3047" s="145">
        <f t="shared" si="780"/>
        <v>215644.32</v>
      </c>
      <c r="Q3047" s="145">
        <v>215644.32</v>
      </c>
      <c r="R3047" s="3"/>
      <c r="S3047" s="145"/>
      <c r="T3047" s="145"/>
      <c r="U3047" s="145"/>
      <c r="V3047" s="145"/>
      <c r="W3047" s="145"/>
      <c r="X3047" s="145"/>
      <c r="Y3047" s="145"/>
      <c r="Z3047" s="145"/>
      <c r="AA3047" s="145"/>
      <c r="AB3047" s="145"/>
      <c r="AC3047" s="145"/>
      <c r="AD3047" s="145"/>
      <c r="AE3047" s="18"/>
      <c r="AF3047" s="35">
        <v>2025</v>
      </c>
      <c r="AG3047" s="255"/>
      <c r="AH3047" s="29">
        <v>2938</v>
      </c>
      <c r="AI3047" s="29" t="s">
        <v>155</v>
      </c>
      <c r="AJ3047" s="29" t="str">
        <f t="shared" si="771"/>
        <v>2938.</v>
      </c>
      <c r="AL3047" s="29"/>
    </row>
    <row r="3048" spans="1:38" ht="22.5" customHeight="1" x14ac:dyDescent="0.25">
      <c r="A3048" s="143" t="str">
        <f t="shared" si="772"/>
        <v>2939.</v>
      </c>
      <c r="B3048" s="247" t="s">
        <v>2436</v>
      </c>
      <c r="C3048" s="52">
        <v>1957</v>
      </c>
      <c r="D3048" s="220" t="s">
        <v>3015</v>
      </c>
      <c r="E3048" s="143" t="s">
        <v>3017</v>
      </c>
      <c r="F3048" s="52">
        <v>2</v>
      </c>
      <c r="G3048" s="52">
        <v>1</v>
      </c>
      <c r="H3048" s="145">
        <v>417.7</v>
      </c>
      <c r="I3048" s="145">
        <v>382.2</v>
      </c>
      <c r="J3048" s="145">
        <v>382.2</v>
      </c>
      <c r="K3048" s="3">
        <v>20</v>
      </c>
      <c r="L3048" s="10">
        <f t="shared" si="779"/>
        <v>112608</v>
      </c>
      <c r="M3048" s="145"/>
      <c r="N3048" s="1"/>
      <c r="O3048" s="145"/>
      <c r="P3048" s="145">
        <f t="shared" si="780"/>
        <v>112608</v>
      </c>
      <c r="Q3048" s="145">
        <v>112608</v>
      </c>
      <c r="R3048" s="3"/>
      <c r="S3048" s="145"/>
      <c r="T3048" s="145"/>
      <c r="U3048" s="145"/>
      <c r="V3048" s="145"/>
      <c r="W3048" s="145"/>
      <c r="X3048" s="145"/>
      <c r="Y3048" s="145"/>
      <c r="Z3048" s="145"/>
      <c r="AA3048" s="145"/>
      <c r="AB3048" s="145"/>
      <c r="AC3048" s="145"/>
      <c r="AD3048" s="145"/>
      <c r="AE3048" s="18"/>
      <c r="AF3048" s="35">
        <v>2025</v>
      </c>
      <c r="AG3048" s="255"/>
      <c r="AH3048" s="29">
        <v>2939</v>
      </c>
      <c r="AI3048" s="29" t="s">
        <v>155</v>
      </c>
      <c r="AJ3048" s="29" t="str">
        <f t="shared" si="771"/>
        <v>2939.</v>
      </c>
      <c r="AL3048" s="29"/>
    </row>
    <row r="3049" spans="1:38" ht="23.25" customHeight="1" x14ac:dyDescent="0.25">
      <c r="A3049" s="143" t="str">
        <f t="shared" si="772"/>
        <v>2940.</v>
      </c>
      <c r="B3049" s="86" t="s">
        <v>2438</v>
      </c>
      <c r="C3049" s="52">
        <v>1957</v>
      </c>
      <c r="D3049" s="220" t="s">
        <v>3015</v>
      </c>
      <c r="E3049" s="143" t="s">
        <v>3017</v>
      </c>
      <c r="F3049" s="52">
        <v>4</v>
      </c>
      <c r="G3049" s="52">
        <v>3</v>
      </c>
      <c r="H3049" s="145">
        <v>2908.9</v>
      </c>
      <c r="I3049" s="145">
        <v>2833.3</v>
      </c>
      <c r="J3049" s="145">
        <v>2295.6</v>
      </c>
      <c r="K3049" s="3">
        <v>81</v>
      </c>
      <c r="L3049" s="10">
        <f t="shared" si="779"/>
        <v>5351300</v>
      </c>
      <c r="M3049" s="145"/>
      <c r="N3049" s="1"/>
      <c r="O3049" s="145"/>
      <c r="P3049" s="145">
        <f t="shared" si="780"/>
        <v>5351300</v>
      </c>
      <c r="Q3049" s="145">
        <f>1290300+4061000</f>
        <v>5351300</v>
      </c>
      <c r="R3049" s="3"/>
      <c r="S3049" s="145"/>
      <c r="T3049" s="145"/>
      <c r="U3049" s="145"/>
      <c r="V3049" s="145"/>
      <c r="W3049" s="145"/>
      <c r="X3049" s="145"/>
      <c r="Y3049" s="145"/>
      <c r="Z3049" s="145"/>
      <c r="AA3049" s="145"/>
      <c r="AB3049" s="43"/>
      <c r="AC3049" s="43"/>
      <c r="AD3049" s="145"/>
      <c r="AE3049" s="18"/>
      <c r="AF3049" s="35">
        <v>2025</v>
      </c>
      <c r="AG3049" s="255"/>
      <c r="AH3049" s="29">
        <v>2940</v>
      </c>
      <c r="AI3049" s="29" t="s">
        <v>155</v>
      </c>
      <c r="AJ3049" s="29" t="str">
        <f t="shared" si="771"/>
        <v>2940.</v>
      </c>
    </row>
    <row r="3050" spans="1:38" ht="23.25" customHeight="1" x14ac:dyDescent="0.25">
      <c r="A3050" s="143" t="str">
        <f t="shared" si="772"/>
        <v>2941.</v>
      </c>
      <c r="B3050" s="71" t="s">
        <v>2439</v>
      </c>
      <c r="C3050" s="52">
        <v>1958</v>
      </c>
      <c r="D3050" s="220" t="s">
        <v>3015</v>
      </c>
      <c r="E3050" s="143" t="s">
        <v>3017</v>
      </c>
      <c r="F3050" s="52">
        <v>2</v>
      </c>
      <c r="G3050" s="52">
        <v>2</v>
      </c>
      <c r="H3050" s="10">
        <v>719</v>
      </c>
      <c r="I3050" s="10">
        <v>719</v>
      </c>
      <c r="J3050" s="10">
        <v>719</v>
      </c>
      <c r="K3050" s="63">
        <v>37</v>
      </c>
      <c r="L3050" s="10">
        <f t="shared" ref="L3050:L3109" si="781">Q3050+S3050+U3050+W3050+Y3050+AA3050+AD3050+AE3050</f>
        <v>2071110</v>
      </c>
      <c r="M3050" s="145"/>
      <c r="N3050" s="1"/>
      <c r="O3050" s="145"/>
      <c r="P3050" s="145">
        <f t="shared" ref="P3050:P3109" si="782">L3050</f>
        <v>2071110</v>
      </c>
      <c r="Q3050" s="145">
        <v>2071110</v>
      </c>
      <c r="R3050" s="3"/>
      <c r="S3050" s="145"/>
      <c r="T3050" s="145"/>
      <c r="U3050" s="145"/>
      <c r="V3050" s="145"/>
      <c r="W3050" s="145"/>
      <c r="X3050" s="145"/>
      <c r="Y3050" s="145"/>
      <c r="Z3050" s="145"/>
      <c r="AA3050" s="145"/>
      <c r="AB3050" s="43"/>
      <c r="AC3050" s="43"/>
      <c r="AD3050" s="145"/>
      <c r="AE3050" s="18"/>
      <c r="AF3050" s="35">
        <v>2025</v>
      </c>
      <c r="AG3050" s="255"/>
      <c r="AH3050" s="29">
        <v>2941</v>
      </c>
      <c r="AI3050" s="29" t="s">
        <v>155</v>
      </c>
      <c r="AJ3050" s="29" t="str">
        <f t="shared" si="771"/>
        <v>2941.</v>
      </c>
    </row>
    <row r="3051" spans="1:38" ht="22.5" customHeight="1" x14ac:dyDescent="0.25">
      <c r="A3051" s="143" t="str">
        <f t="shared" si="772"/>
        <v>2942.</v>
      </c>
      <c r="B3051" s="73" t="s">
        <v>2440</v>
      </c>
      <c r="C3051" s="52">
        <v>1958</v>
      </c>
      <c r="D3051" s="220" t="s">
        <v>3015</v>
      </c>
      <c r="E3051" s="143" t="s">
        <v>3017</v>
      </c>
      <c r="F3051" s="52">
        <v>2</v>
      </c>
      <c r="G3051" s="52">
        <v>2</v>
      </c>
      <c r="H3051" s="10">
        <v>562.70000000000005</v>
      </c>
      <c r="I3051" s="10">
        <v>562.70000000000005</v>
      </c>
      <c r="J3051" s="10">
        <v>562.70000000000005</v>
      </c>
      <c r="K3051" s="63">
        <v>31</v>
      </c>
      <c r="L3051" s="10">
        <f t="shared" si="781"/>
        <v>2413517</v>
      </c>
      <c r="M3051" s="145"/>
      <c r="N3051" s="1"/>
      <c r="O3051" s="145"/>
      <c r="P3051" s="145">
        <f t="shared" si="782"/>
        <v>2413517</v>
      </c>
      <c r="Q3051" s="145">
        <f>2363502+50015</f>
        <v>2413517</v>
      </c>
      <c r="R3051" s="3"/>
      <c r="S3051" s="145"/>
      <c r="T3051" s="145"/>
      <c r="U3051" s="145"/>
      <c r="V3051" s="145"/>
      <c r="W3051" s="145"/>
      <c r="X3051" s="145"/>
      <c r="Y3051" s="145"/>
      <c r="Z3051" s="145"/>
      <c r="AA3051" s="145"/>
      <c r="AB3051" s="145"/>
      <c r="AC3051" s="145"/>
      <c r="AD3051" s="145"/>
      <c r="AE3051" s="18"/>
      <c r="AF3051" s="35">
        <v>2025</v>
      </c>
      <c r="AG3051" s="255"/>
      <c r="AH3051" s="29">
        <v>2942</v>
      </c>
      <c r="AI3051" s="29" t="s">
        <v>155</v>
      </c>
      <c r="AJ3051" s="29" t="str">
        <f t="shared" ref="AJ3051:AJ3114" si="783">CONCATENATE(AH3051,AI3051)</f>
        <v>2942.</v>
      </c>
      <c r="AL3051" s="29"/>
    </row>
    <row r="3052" spans="1:38" ht="22.5" customHeight="1" x14ac:dyDescent="0.25">
      <c r="A3052" s="143" t="str">
        <f t="shared" si="772"/>
        <v>2943.</v>
      </c>
      <c r="B3052" s="73" t="s">
        <v>2441</v>
      </c>
      <c r="C3052" s="52">
        <v>1958</v>
      </c>
      <c r="D3052" s="220" t="s">
        <v>3015</v>
      </c>
      <c r="E3052" s="143" t="s">
        <v>3017</v>
      </c>
      <c r="F3052" s="52">
        <v>2</v>
      </c>
      <c r="G3052" s="52">
        <v>2</v>
      </c>
      <c r="H3052" s="10">
        <v>572.6</v>
      </c>
      <c r="I3052" s="10">
        <v>516.20000000000005</v>
      </c>
      <c r="J3052" s="10">
        <v>516.20000000000005</v>
      </c>
      <c r="K3052" s="63">
        <v>26</v>
      </c>
      <c r="L3052" s="10">
        <f t="shared" si="781"/>
        <v>928850</v>
      </c>
      <c r="M3052" s="145"/>
      <c r="N3052" s="1"/>
      <c r="O3052" s="145"/>
      <c r="P3052" s="145">
        <f t="shared" si="782"/>
        <v>928850</v>
      </c>
      <c r="Q3052" s="145">
        <v>928850</v>
      </c>
      <c r="R3052" s="3"/>
      <c r="S3052" s="145"/>
      <c r="T3052" s="145"/>
      <c r="U3052" s="145"/>
      <c r="V3052" s="145"/>
      <c r="W3052" s="145"/>
      <c r="X3052" s="145"/>
      <c r="Y3052" s="145"/>
      <c r="Z3052" s="145"/>
      <c r="AA3052" s="145"/>
      <c r="AB3052" s="145"/>
      <c r="AC3052" s="145"/>
      <c r="AD3052" s="145"/>
      <c r="AE3052" s="18"/>
      <c r="AF3052" s="35">
        <v>2025</v>
      </c>
      <c r="AG3052" s="255"/>
      <c r="AH3052" s="29">
        <v>2943</v>
      </c>
      <c r="AI3052" s="29" t="s">
        <v>155</v>
      </c>
      <c r="AJ3052" s="29" t="str">
        <f t="shared" si="783"/>
        <v>2943.</v>
      </c>
      <c r="AL3052" s="29"/>
    </row>
    <row r="3053" spans="1:38" ht="22.5" customHeight="1" x14ac:dyDescent="0.25">
      <c r="A3053" s="143" t="str">
        <f t="shared" si="772"/>
        <v>2944.</v>
      </c>
      <c r="B3053" s="247" t="s">
        <v>2442</v>
      </c>
      <c r="C3053" s="52">
        <v>1958</v>
      </c>
      <c r="D3053" s="220" t="s">
        <v>3015</v>
      </c>
      <c r="E3053" s="143" t="s">
        <v>3017</v>
      </c>
      <c r="F3053" s="52">
        <v>4</v>
      </c>
      <c r="G3053" s="52">
        <v>2</v>
      </c>
      <c r="H3053" s="145">
        <v>2146</v>
      </c>
      <c r="I3053" s="145">
        <v>1694.2</v>
      </c>
      <c r="J3053" s="145">
        <v>1694.2</v>
      </c>
      <c r="K3053" s="3">
        <v>56</v>
      </c>
      <c r="L3053" s="10">
        <f t="shared" si="781"/>
        <v>284371</v>
      </c>
      <c r="M3053" s="145"/>
      <c r="N3053" s="1"/>
      <c r="O3053" s="145"/>
      <c r="P3053" s="145">
        <f t="shared" si="782"/>
        <v>284371</v>
      </c>
      <c r="Q3053" s="145">
        <v>284371</v>
      </c>
      <c r="R3053" s="3"/>
      <c r="S3053" s="145"/>
      <c r="T3053" s="145"/>
      <c r="U3053" s="145"/>
      <c r="V3053" s="145"/>
      <c r="W3053" s="145"/>
      <c r="X3053" s="145"/>
      <c r="Y3053" s="145"/>
      <c r="Z3053" s="145"/>
      <c r="AA3053" s="145"/>
      <c r="AB3053" s="145"/>
      <c r="AC3053" s="145"/>
      <c r="AD3053" s="145"/>
      <c r="AE3053" s="18"/>
      <c r="AF3053" s="35">
        <v>2025</v>
      </c>
      <c r="AG3053" s="255"/>
      <c r="AH3053" s="29">
        <v>2944</v>
      </c>
      <c r="AI3053" s="29" t="s">
        <v>155</v>
      </c>
      <c r="AJ3053" s="29" t="str">
        <f t="shared" si="783"/>
        <v>2944.</v>
      </c>
      <c r="AL3053" s="29"/>
    </row>
    <row r="3054" spans="1:38" ht="22.5" customHeight="1" x14ac:dyDescent="0.25">
      <c r="A3054" s="143" t="str">
        <f t="shared" si="772"/>
        <v>2945.</v>
      </c>
      <c r="B3054" s="247" t="s">
        <v>2443</v>
      </c>
      <c r="C3054" s="52">
        <v>1959</v>
      </c>
      <c r="D3054" s="220" t="s">
        <v>3015</v>
      </c>
      <c r="E3054" s="143" t="s">
        <v>3017</v>
      </c>
      <c r="F3054" s="52">
        <v>4</v>
      </c>
      <c r="G3054" s="52">
        <v>4</v>
      </c>
      <c r="H3054" s="10">
        <v>3584.7</v>
      </c>
      <c r="I3054" s="10">
        <v>3363.7</v>
      </c>
      <c r="J3054" s="10">
        <v>3363.7</v>
      </c>
      <c r="K3054" s="63">
        <v>109</v>
      </c>
      <c r="L3054" s="10">
        <f t="shared" si="781"/>
        <v>1804827</v>
      </c>
      <c r="M3054" s="145"/>
      <c r="N3054" s="1"/>
      <c r="O3054" s="145"/>
      <c r="P3054" s="145">
        <f t="shared" si="782"/>
        <v>1804827</v>
      </c>
      <c r="Q3054" s="145">
        <v>1804827</v>
      </c>
      <c r="R3054" s="3"/>
      <c r="S3054" s="145"/>
      <c r="T3054" s="145"/>
      <c r="U3054" s="145"/>
      <c r="V3054" s="145"/>
      <c r="W3054" s="145"/>
      <c r="X3054" s="145"/>
      <c r="Y3054" s="145"/>
      <c r="Z3054" s="145"/>
      <c r="AA3054" s="145"/>
      <c r="AB3054" s="145"/>
      <c r="AC3054" s="145"/>
      <c r="AD3054" s="145"/>
      <c r="AE3054" s="145"/>
      <c r="AF3054" s="35">
        <v>2025</v>
      </c>
      <c r="AG3054" s="255"/>
      <c r="AH3054" s="29">
        <v>2945</v>
      </c>
      <c r="AI3054" s="29" t="s">
        <v>155</v>
      </c>
      <c r="AJ3054" s="29" t="str">
        <f t="shared" si="783"/>
        <v>2945.</v>
      </c>
      <c r="AL3054" s="29"/>
    </row>
    <row r="3055" spans="1:38" ht="22.5" customHeight="1" x14ac:dyDescent="0.25">
      <c r="A3055" s="143" t="str">
        <f t="shared" si="772"/>
        <v>2946.</v>
      </c>
      <c r="B3055" s="247" t="s">
        <v>2444</v>
      </c>
      <c r="C3055" s="52">
        <v>1959</v>
      </c>
      <c r="D3055" s="220" t="s">
        <v>3015</v>
      </c>
      <c r="E3055" s="143" t="s">
        <v>3017</v>
      </c>
      <c r="F3055" s="52">
        <v>3</v>
      </c>
      <c r="G3055" s="52">
        <v>4</v>
      </c>
      <c r="H3055" s="10">
        <v>1849.2</v>
      </c>
      <c r="I3055" s="10">
        <v>1228.7</v>
      </c>
      <c r="J3055" s="10">
        <v>1228.7</v>
      </c>
      <c r="K3055" s="63">
        <v>97</v>
      </c>
      <c r="L3055" s="10">
        <f t="shared" si="781"/>
        <v>2977377.71</v>
      </c>
      <c r="M3055" s="145"/>
      <c r="N3055" s="1"/>
      <c r="O3055" s="145"/>
      <c r="P3055" s="145">
        <f t="shared" si="782"/>
        <v>2977377.71</v>
      </c>
      <c r="Q3055" s="145"/>
      <c r="R3055" s="3"/>
      <c r="S3055" s="145"/>
      <c r="T3055" s="145">
        <v>395.77</v>
      </c>
      <c r="U3055" s="145">
        <f>T3055*7523</f>
        <v>2977377.71</v>
      </c>
      <c r="V3055" s="145"/>
      <c r="W3055" s="145"/>
      <c r="X3055" s="145"/>
      <c r="Y3055" s="145"/>
      <c r="Z3055" s="145"/>
      <c r="AA3055" s="145"/>
      <c r="AB3055" s="145"/>
      <c r="AC3055" s="145"/>
      <c r="AD3055" s="145"/>
      <c r="AE3055" s="18"/>
      <c r="AF3055" s="35">
        <v>2025</v>
      </c>
      <c r="AG3055" s="259"/>
      <c r="AH3055" s="29">
        <v>2946</v>
      </c>
      <c r="AI3055" s="29" t="s">
        <v>155</v>
      </c>
      <c r="AJ3055" s="29" t="str">
        <f t="shared" si="783"/>
        <v>2946.</v>
      </c>
      <c r="AL3055" s="29"/>
    </row>
    <row r="3056" spans="1:38" ht="22.5" customHeight="1" x14ac:dyDescent="0.25">
      <c r="A3056" s="143" t="str">
        <f t="shared" ref="A3056:A3119" si="784">AJ3056</f>
        <v>2947.</v>
      </c>
      <c r="B3056" s="86" t="s">
        <v>2445</v>
      </c>
      <c r="C3056" s="52">
        <v>1959</v>
      </c>
      <c r="D3056" s="220" t="s">
        <v>3015</v>
      </c>
      <c r="E3056" s="143" t="s">
        <v>3017</v>
      </c>
      <c r="F3056" s="52">
        <v>2</v>
      </c>
      <c r="G3056" s="52">
        <v>2</v>
      </c>
      <c r="H3056" s="145">
        <v>777.9</v>
      </c>
      <c r="I3056" s="145">
        <v>696.3</v>
      </c>
      <c r="J3056" s="145">
        <v>696.3</v>
      </c>
      <c r="K3056" s="3">
        <v>28</v>
      </c>
      <c r="L3056" s="10">
        <f t="shared" si="781"/>
        <v>1088220</v>
      </c>
      <c r="M3056" s="145"/>
      <c r="N3056" s="1"/>
      <c r="O3056" s="145"/>
      <c r="P3056" s="145">
        <f t="shared" si="782"/>
        <v>1088220</v>
      </c>
      <c r="Q3056" s="145">
        <f>431340+656880</f>
        <v>1088220</v>
      </c>
      <c r="R3056" s="3"/>
      <c r="S3056" s="145"/>
      <c r="T3056" s="145"/>
      <c r="U3056" s="145"/>
      <c r="V3056" s="145"/>
      <c r="W3056" s="145"/>
      <c r="X3056" s="145"/>
      <c r="Y3056" s="145"/>
      <c r="Z3056" s="145"/>
      <c r="AA3056" s="145"/>
      <c r="AB3056" s="43"/>
      <c r="AC3056" s="43"/>
      <c r="AD3056" s="145"/>
      <c r="AE3056" s="18"/>
      <c r="AF3056" s="35">
        <v>2025</v>
      </c>
      <c r="AG3056" s="255"/>
      <c r="AH3056" s="29">
        <v>2947</v>
      </c>
      <c r="AI3056" s="29" t="s">
        <v>155</v>
      </c>
      <c r="AJ3056" s="29" t="str">
        <f t="shared" si="783"/>
        <v>2947.</v>
      </c>
      <c r="AL3056" s="29"/>
    </row>
    <row r="3057" spans="1:38" ht="22.5" customHeight="1" x14ac:dyDescent="0.25">
      <c r="A3057" s="143" t="str">
        <f t="shared" si="784"/>
        <v>2948.</v>
      </c>
      <c r="B3057" s="73" t="s">
        <v>2446</v>
      </c>
      <c r="C3057" s="52">
        <v>1959</v>
      </c>
      <c r="D3057" s="220" t="s">
        <v>3015</v>
      </c>
      <c r="E3057" s="143" t="s">
        <v>3017</v>
      </c>
      <c r="F3057" s="52">
        <v>2</v>
      </c>
      <c r="G3057" s="52">
        <v>1</v>
      </c>
      <c r="H3057" s="145">
        <v>275.8</v>
      </c>
      <c r="I3057" s="145">
        <v>275.8</v>
      </c>
      <c r="J3057" s="145">
        <v>275.8</v>
      </c>
      <c r="K3057" s="3">
        <v>15</v>
      </c>
      <c r="L3057" s="10">
        <f t="shared" si="781"/>
        <v>134848.07999999999</v>
      </c>
      <c r="M3057" s="145"/>
      <c r="N3057" s="1"/>
      <c r="O3057" s="145"/>
      <c r="P3057" s="145">
        <f t="shared" si="782"/>
        <v>134848.07999999999</v>
      </c>
      <c r="Q3057" s="145">
        <v>134848.07999999999</v>
      </c>
      <c r="R3057" s="3"/>
      <c r="S3057" s="145"/>
      <c r="T3057" s="145"/>
      <c r="U3057" s="145"/>
      <c r="V3057" s="145"/>
      <c r="W3057" s="145"/>
      <c r="X3057" s="145"/>
      <c r="Y3057" s="145"/>
      <c r="Z3057" s="145"/>
      <c r="AA3057" s="145"/>
      <c r="AB3057" s="145"/>
      <c r="AC3057" s="145"/>
      <c r="AD3057" s="145"/>
      <c r="AE3057" s="18"/>
      <c r="AF3057" s="35">
        <v>2025</v>
      </c>
      <c r="AG3057" s="255"/>
      <c r="AH3057" s="29">
        <v>2948</v>
      </c>
      <c r="AI3057" s="29" t="s">
        <v>155</v>
      </c>
      <c r="AJ3057" s="29" t="str">
        <f t="shared" si="783"/>
        <v>2948.</v>
      </c>
      <c r="AL3057" s="29"/>
    </row>
    <row r="3058" spans="1:38" ht="22.5" customHeight="1" x14ac:dyDescent="0.25">
      <c r="A3058" s="143" t="str">
        <f t="shared" si="784"/>
        <v>2949.</v>
      </c>
      <c r="B3058" s="247" t="s">
        <v>2447</v>
      </c>
      <c r="C3058" s="52">
        <v>1960</v>
      </c>
      <c r="D3058" s="220" t="s">
        <v>3015</v>
      </c>
      <c r="E3058" s="143" t="s">
        <v>3017</v>
      </c>
      <c r="F3058" s="52">
        <v>3</v>
      </c>
      <c r="G3058" s="52">
        <v>4</v>
      </c>
      <c r="H3058" s="10">
        <v>1858.9</v>
      </c>
      <c r="I3058" s="145">
        <v>1732.2</v>
      </c>
      <c r="J3058" s="10">
        <v>1732.2</v>
      </c>
      <c r="K3058" s="63">
        <v>61</v>
      </c>
      <c r="L3058" s="10">
        <f t="shared" si="781"/>
        <v>360360</v>
      </c>
      <c r="M3058" s="145"/>
      <c r="N3058" s="1"/>
      <c r="O3058" s="145"/>
      <c r="P3058" s="145">
        <f t="shared" si="782"/>
        <v>360360</v>
      </c>
      <c r="Q3058" s="145">
        <v>360360</v>
      </c>
      <c r="R3058" s="3"/>
      <c r="S3058" s="145"/>
      <c r="T3058" s="145"/>
      <c r="U3058" s="145"/>
      <c r="V3058" s="145"/>
      <c r="W3058" s="145"/>
      <c r="X3058" s="145"/>
      <c r="Y3058" s="145"/>
      <c r="Z3058" s="145"/>
      <c r="AA3058" s="145"/>
      <c r="AB3058" s="145"/>
      <c r="AC3058" s="145"/>
      <c r="AD3058" s="145"/>
      <c r="AE3058" s="18"/>
      <c r="AF3058" s="35">
        <v>2025</v>
      </c>
      <c r="AG3058" s="255"/>
      <c r="AH3058" s="29">
        <v>2949</v>
      </c>
      <c r="AI3058" s="29" t="s">
        <v>155</v>
      </c>
      <c r="AJ3058" s="29" t="str">
        <f t="shared" si="783"/>
        <v>2949.</v>
      </c>
      <c r="AL3058" s="29"/>
    </row>
    <row r="3059" spans="1:38" ht="22.5" customHeight="1" x14ac:dyDescent="0.25">
      <c r="A3059" s="143" t="str">
        <f t="shared" si="784"/>
        <v>2950.</v>
      </c>
      <c r="B3059" s="247" t="s">
        <v>2448</v>
      </c>
      <c r="C3059" s="52">
        <v>1960</v>
      </c>
      <c r="D3059" s="220" t="s">
        <v>3015</v>
      </c>
      <c r="E3059" s="143" t="s">
        <v>3017</v>
      </c>
      <c r="F3059" s="52">
        <v>4</v>
      </c>
      <c r="G3059" s="52">
        <v>2</v>
      </c>
      <c r="H3059" s="10">
        <v>1358.9</v>
      </c>
      <c r="I3059" s="10">
        <v>1060.9000000000001</v>
      </c>
      <c r="J3059" s="10">
        <v>1060.9000000000001</v>
      </c>
      <c r="K3059" s="63">
        <v>41</v>
      </c>
      <c r="L3059" s="10">
        <f t="shared" si="781"/>
        <v>509082</v>
      </c>
      <c r="M3059" s="145"/>
      <c r="N3059" s="1"/>
      <c r="O3059" s="145"/>
      <c r="P3059" s="145">
        <f t="shared" si="782"/>
        <v>509082</v>
      </c>
      <c r="Q3059" s="145">
        <v>509082</v>
      </c>
      <c r="R3059" s="3"/>
      <c r="S3059" s="145"/>
      <c r="T3059" s="145"/>
      <c r="U3059" s="145"/>
      <c r="V3059" s="145"/>
      <c r="W3059" s="145"/>
      <c r="X3059" s="145"/>
      <c r="Y3059" s="145"/>
      <c r="Z3059" s="145"/>
      <c r="AA3059" s="145"/>
      <c r="AB3059" s="145"/>
      <c r="AC3059" s="145"/>
      <c r="AD3059" s="145"/>
      <c r="AE3059" s="18"/>
      <c r="AF3059" s="35">
        <v>2025</v>
      </c>
      <c r="AG3059" s="255"/>
      <c r="AH3059" s="29">
        <v>2950</v>
      </c>
      <c r="AI3059" s="29" t="s">
        <v>155</v>
      </c>
      <c r="AJ3059" s="29" t="str">
        <f t="shared" si="783"/>
        <v>2950.</v>
      </c>
      <c r="AL3059" s="29"/>
    </row>
    <row r="3060" spans="1:38" ht="22.5" customHeight="1" x14ac:dyDescent="0.25">
      <c r="A3060" s="143" t="str">
        <f t="shared" si="784"/>
        <v>2951.</v>
      </c>
      <c r="B3060" s="76" t="s">
        <v>2449</v>
      </c>
      <c r="C3060" s="52">
        <v>1961</v>
      </c>
      <c r="D3060" s="220" t="s">
        <v>3015</v>
      </c>
      <c r="E3060" s="143" t="s">
        <v>3017</v>
      </c>
      <c r="F3060" s="52">
        <v>2</v>
      </c>
      <c r="G3060" s="52">
        <v>2</v>
      </c>
      <c r="H3060" s="145">
        <v>557.6</v>
      </c>
      <c r="I3060" s="145">
        <v>392.1</v>
      </c>
      <c r="J3060" s="145">
        <v>392.1</v>
      </c>
      <c r="K3060" s="3">
        <v>27</v>
      </c>
      <c r="L3060" s="10">
        <f t="shared" si="781"/>
        <v>673193</v>
      </c>
      <c r="M3060" s="145"/>
      <c r="N3060" s="1"/>
      <c r="O3060" s="145"/>
      <c r="P3060" s="145">
        <f t="shared" si="782"/>
        <v>673193</v>
      </c>
      <c r="Q3060" s="145">
        <v>421555</v>
      </c>
      <c r="R3060" s="3"/>
      <c r="S3060" s="145"/>
      <c r="T3060" s="145"/>
      <c r="U3060" s="145"/>
      <c r="V3060" s="145"/>
      <c r="W3060" s="145"/>
      <c r="X3060" s="145"/>
      <c r="Y3060" s="145"/>
      <c r="Z3060" s="145">
        <v>94</v>
      </c>
      <c r="AA3060" s="145">
        <f>Z3060*2677</f>
        <v>251638</v>
      </c>
      <c r="AB3060" s="145"/>
      <c r="AC3060" s="145"/>
      <c r="AD3060" s="145"/>
      <c r="AE3060" s="18"/>
      <c r="AF3060" s="35">
        <v>2025</v>
      </c>
      <c r="AG3060" s="256"/>
      <c r="AH3060" s="29">
        <v>2951</v>
      </c>
      <c r="AI3060" s="29" t="s">
        <v>155</v>
      </c>
      <c r="AJ3060" s="29" t="str">
        <f t="shared" si="783"/>
        <v>2951.</v>
      </c>
      <c r="AL3060" s="29"/>
    </row>
    <row r="3061" spans="1:38" ht="22.5" customHeight="1" x14ac:dyDescent="0.25">
      <c r="A3061" s="143" t="str">
        <f t="shared" si="784"/>
        <v>2952.</v>
      </c>
      <c r="B3061" s="76" t="s">
        <v>2450</v>
      </c>
      <c r="C3061" s="52">
        <v>1961</v>
      </c>
      <c r="D3061" s="220" t="s">
        <v>3015</v>
      </c>
      <c r="E3061" s="143" t="s">
        <v>3017</v>
      </c>
      <c r="F3061" s="52">
        <v>2</v>
      </c>
      <c r="G3061" s="52">
        <v>2</v>
      </c>
      <c r="H3061" s="145">
        <v>745.09</v>
      </c>
      <c r="I3061" s="145">
        <v>708.7</v>
      </c>
      <c r="J3061" s="145">
        <v>692.39</v>
      </c>
      <c r="K3061" s="3">
        <v>51</v>
      </c>
      <c r="L3061" s="10">
        <f t="shared" si="781"/>
        <v>1989890</v>
      </c>
      <c r="M3061" s="145"/>
      <c r="N3061" s="1"/>
      <c r="O3061" s="145"/>
      <c r="P3061" s="145">
        <f t="shared" si="782"/>
        <v>1989890</v>
      </c>
      <c r="Q3061" s="145">
        <v>1989890</v>
      </c>
      <c r="R3061" s="3"/>
      <c r="S3061" s="145"/>
      <c r="T3061" s="145"/>
      <c r="U3061" s="145"/>
      <c r="V3061" s="145"/>
      <c r="W3061" s="145"/>
      <c r="X3061" s="145"/>
      <c r="Y3061" s="145"/>
      <c r="Z3061" s="145"/>
      <c r="AA3061" s="145"/>
      <c r="AB3061" s="145"/>
      <c r="AC3061" s="145"/>
      <c r="AD3061" s="145"/>
      <c r="AE3061" s="18"/>
      <c r="AF3061" s="35">
        <v>2025</v>
      </c>
      <c r="AG3061" s="256"/>
      <c r="AH3061" s="29">
        <v>2952</v>
      </c>
      <c r="AI3061" s="29" t="s">
        <v>155</v>
      </c>
      <c r="AJ3061" s="29" t="str">
        <f t="shared" si="783"/>
        <v>2952.</v>
      </c>
      <c r="AL3061" s="29"/>
    </row>
    <row r="3062" spans="1:38" ht="22.5" customHeight="1" x14ac:dyDescent="0.25">
      <c r="A3062" s="143" t="str">
        <f t="shared" si="784"/>
        <v>2953.</v>
      </c>
      <c r="B3062" s="135" t="s">
        <v>2451</v>
      </c>
      <c r="C3062" s="134">
        <v>1961</v>
      </c>
      <c r="D3062" s="233" t="s">
        <v>3015</v>
      </c>
      <c r="E3062" s="143" t="s">
        <v>3017</v>
      </c>
      <c r="F3062" s="134">
        <v>4</v>
      </c>
      <c r="G3062" s="134">
        <v>2</v>
      </c>
      <c r="H3062" s="50">
        <v>1266</v>
      </c>
      <c r="I3062" s="50">
        <v>844.6</v>
      </c>
      <c r="J3062" s="50">
        <v>844.6</v>
      </c>
      <c r="K3062" s="136">
        <v>44</v>
      </c>
      <c r="L3062" s="50">
        <f t="shared" si="781"/>
        <v>372801</v>
      </c>
      <c r="M3062" s="50"/>
      <c r="N3062" s="137"/>
      <c r="O3062" s="50"/>
      <c r="P3062" s="50">
        <f t="shared" si="782"/>
        <v>372801</v>
      </c>
      <c r="Q3062" s="50">
        <v>372801</v>
      </c>
      <c r="R3062" s="136"/>
      <c r="S3062" s="50"/>
      <c r="T3062" s="50"/>
      <c r="U3062" s="50"/>
      <c r="V3062" s="50"/>
      <c r="W3062" s="50"/>
      <c r="X3062" s="50"/>
      <c r="Y3062" s="50"/>
      <c r="Z3062" s="50"/>
      <c r="AA3062" s="50"/>
      <c r="AB3062" s="50"/>
      <c r="AC3062" s="50"/>
      <c r="AD3062" s="50"/>
      <c r="AE3062" s="138"/>
      <c r="AF3062" s="35">
        <v>2025</v>
      </c>
      <c r="AG3062" s="256"/>
      <c r="AH3062" s="29">
        <v>2953</v>
      </c>
      <c r="AI3062" s="29" t="s">
        <v>155</v>
      </c>
      <c r="AJ3062" s="29" t="str">
        <f t="shared" si="783"/>
        <v>2953.</v>
      </c>
      <c r="AL3062" s="29"/>
    </row>
    <row r="3063" spans="1:38" ht="22.5" customHeight="1" x14ac:dyDescent="0.25">
      <c r="A3063" s="143" t="str">
        <f t="shared" si="784"/>
        <v>2954.</v>
      </c>
      <c r="B3063" s="76" t="s">
        <v>2452</v>
      </c>
      <c r="C3063" s="52">
        <v>1961</v>
      </c>
      <c r="D3063" s="220" t="s">
        <v>3015</v>
      </c>
      <c r="E3063" s="143" t="s">
        <v>3017</v>
      </c>
      <c r="F3063" s="52">
        <v>2</v>
      </c>
      <c r="G3063" s="52">
        <v>1</v>
      </c>
      <c r="H3063" s="145">
        <v>346.5</v>
      </c>
      <c r="I3063" s="145">
        <v>324.2</v>
      </c>
      <c r="J3063" s="145">
        <v>324.2</v>
      </c>
      <c r="K3063" s="3">
        <v>15</v>
      </c>
      <c r="L3063" s="10">
        <f t="shared" si="781"/>
        <v>123240</v>
      </c>
      <c r="M3063" s="145"/>
      <c r="N3063" s="1"/>
      <c r="O3063" s="145"/>
      <c r="P3063" s="145">
        <f t="shared" si="782"/>
        <v>123240</v>
      </c>
      <c r="Q3063" s="145">
        <v>123240</v>
      </c>
      <c r="R3063" s="3"/>
      <c r="S3063" s="145"/>
      <c r="T3063" s="145"/>
      <c r="U3063" s="145"/>
      <c r="V3063" s="145"/>
      <c r="W3063" s="145"/>
      <c r="X3063" s="145"/>
      <c r="Y3063" s="145"/>
      <c r="Z3063" s="145"/>
      <c r="AA3063" s="145"/>
      <c r="AB3063" s="145"/>
      <c r="AC3063" s="145"/>
      <c r="AD3063" s="145"/>
      <c r="AE3063" s="18"/>
      <c r="AF3063" s="35">
        <v>2025</v>
      </c>
      <c r="AG3063" s="256"/>
      <c r="AH3063" s="29">
        <v>2954</v>
      </c>
      <c r="AI3063" s="29" t="s">
        <v>155</v>
      </c>
      <c r="AJ3063" s="29" t="str">
        <f t="shared" si="783"/>
        <v>2954.</v>
      </c>
      <c r="AL3063" s="29"/>
    </row>
    <row r="3064" spans="1:38" ht="22.5" customHeight="1" x14ac:dyDescent="0.25">
      <c r="A3064" s="143" t="str">
        <f t="shared" si="784"/>
        <v>2955.</v>
      </c>
      <c r="B3064" s="73" t="s">
        <v>2453</v>
      </c>
      <c r="C3064" s="52">
        <v>1962</v>
      </c>
      <c r="D3064" s="220" t="s">
        <v>3015</v>
      </c>
      <c r="E3064" s="143" t="s">
        <v>3017</v>
      </c>
      <c r="F3064" s="52">
        <v>2</v>
      </c>
      <c r="G3064" s="52">
        <v>1</v>
      </c>
      <c r="H3064" s="10">
        <v>271.3</v>
      </c>
      <c r="I3064" s="10">
        <v>271.3</v>
      </c>
      <c r="J3064" s="10">
        <v>271.3</v>
      </c>
      <c r="K3064" s="63">
        <v>14</v>
      </c>
      <c r="L3064" s="10">
        <f t="shared" si="781"/>
        <v>98592</v>
      </c>
      <c r="M3064" s="145"/>
      <c r="N3064" s="1"/>
      <c r="O3064" s="145"/>
      <c r="P3064" s="145">
        <f t="shared" si="782"/>
        <v>98592</v>
      </c>
      <c r="Q3064" s="145">
        <v>98592</v>
      </c>
      <c r="R3064" s="3"/>
      <c r="S3064" s="145"/>
      <c r="T3064" s="145"/>
      <c r="U3064" s="145"/>
      <c r="V3064" s="145"/>
      <c r="W3064" s="145"/>
      <c r="X3064" s="145"/>
      <c r="Y3064" s="145"/>
      <c r="Z3064" s="145"/>
      <c r="AA3064" s="145"/>
      <c r="AB3064" s="145"/>
      <c r="AC3064" s="145"/>
      <c r="AD3064" s="145"/>
      <c r="AE3064" s="145"/>
      <c r="AF3064" s="35">
        <v>2025</v>
      </c>
      <c r="AG3064" s="255"/>
      <c r="AH3064" s="29">
        <v>2955</v>
      </c>
      <c r="AI3064" s="29" t="s">
        <v>155</v>
      </c>
      <c r="AJ3064" s="29" t="str">
        <f t="shared" si="783"/>
        <v>2955.</v>
      </c>
      <c r="AL3064" s="29"/>
    </row>
    <row r="3065" spans="1:38" ht="22.5" customHeight="1" x14ac:dyDescent="0.25">
      <c r="A3065" s="143" t="str">
        <f t="shared" si="784"/>
        <v>2956.</v>
      </c>
      <c r="B3065" s="73" t="s">
        <v>2454</v>
      </c>
      <c r="C3065" s="52">
        <v>1962</v>
      </c>
      <c r="D3065" s="220" t="s">
        <v>3015</v>
      </c>
      <c r="E3065" s="143" t="s">
        <v>3017</v>
      </c>
      <c r="F3065" s="52">
        <v>4</v>
      </c>
      <c r="G3065" s="52">
        <v>5</v>
      </c>
      <c r="H3065" s="10">
        <v>3303.8</v>
      </c>
      <c r="I3065" s="145">
        <v>2537</v>
      </c>
      <c r="J3065" s="10">
        <v>2537</v>
      </c>
      <c r="K3065" s="63">
        <v>114</v>
      </c>
      <c r="L3065" s="10">
        <f t="shared" si="781"/>
        <v>6485417</v>
      </c>
      <c r="M3065" s="145"/>
      <c r="N3065" s="1"/>
      <c r="O3065" s="145"/>
      <c r="P3065" s="145">
        <f t="shared" si="782"/>
        <v>6485417</v>
      </c>
      <c r="Q3065" s="145">
        <v>6485417</v>
      </c>
      <c r="R3065" s="3"/>
      <c r="S3065" s="145"/>
      <c r="T3065" s="145"/>
      <c r="U3065" s="145"/>
      <c r="V3065" s="145"/>
      <c r="W3065" s="145"/>
      <c r="X3065" s="145"/>
      <c r="Y3065" s="145"/>
      <c r="Z3065" s="145"/>
      <c r="AA3065" s="145"/>
      <c r="AB3065" s="145"/>
      <c r="AC3065" s="145"/>
      <c r="AD3065" s="145"/>
      <c r="AE3065" s="18"/>
      <c r="AF3065" s="35">
        <v>2025</v>
      </c>
      <c r="AG3065" s="255"/>
      <c r="AH3065" s="29">
        <v>2956</v>
      </c>
      <c r="AI3065" s="29" t="s">
        <v>155</v>
      </c>
      <c r="AJ3065" s="29" t="str">
        <f t="shared" si="783"/>
        <v>2956.</v>
      </c>
      <c r="AL3065" s="29"/>
    </row>
    <row r="3066" spans="1:38" ht="22.5" customHeight="1" x14ac:dyDescent="0.25">
      <c r="A3066" s="143" t="str">
        <f t="shared" si="784"/>
        <v>2957.</v>
      </c>
      <c r="B3066" s="73" t="s">
        <v>2455</v>
      </c>
      <c r="C3066" s="52">
        <v>1962</v>
      </c>
      <c r="D3066" s="220" t="s">
        <v>3015</v>
      </c>
      <c r="E3066" s="143" t="s">
        <v>3017</v>
      </c>
      <c r="F3066" s="52">
        <v>2</v>
      </c>
      <c r="G3066" s="52">
        <v>1</v>
      </c>
      <c r="H3066" s="10">
        <v>304.60000000000002</v>
      </c>
      <c r="I3066" s="145">
        <v>304.60000000000002</v>
      </c>
      <c r="J3066" s="10">
        <v>304.60000000000002</v>
      </c>
      <c r="K3066" s="63">
        <v>21</v>
      </c>
      <c r="L3066" s="10">
        <f t="shared" si="781"/>
        <v>25722</v>
      </c>
      <c r="M3066" s="145"/>
      <c r="N3066" s="1"/>
      <c r="O3066" s="145"/>
      <c r="P3066" s="145">
        <f t="shared" si="782"/>
        <v>25722</v>
      </c>
      <c r="Q3066" s="145">
        <v>25722</v>
      </c>
      <c r="R3066" s="3"/>
      <c r="S3066" s="145"/>
      <c r="T3066" s="145"/>
      <c r="U3066" s="145"/>
      <c r="V3066" s="145"/>
      <c r="W3066" s="145"/>
      <c r="X3066" s="145"/>
      <c r="Y3066" s="145"/>
      <c r="Z3066" s="145"/>
      <c r="AA3066" s="145"/>
      <c r="AB3066" s="145"/>
      <c r="AC3066" s="145"/>
      <c r="AD3066" s="145"/>
      <c r="AE3066" s="18"/>
      <c r="AF3066" s="35">
        <v>2025</v>
      </c>
      <c r="AG3066" s="255"/>
      <c r="AH3066" s="29">
        <v>2957</v>
      </c>
      <c r="AI3066" s="29" t="s">
        <v>155</v>
      </c>
      <c r="AJ3066" s="29" t="str">
        <f t="shared" si="783"/>
        <v>2957.</v>
      </c>
      <c r="AL3066" s="29"/>
    </row>
    <row r="3067" spans="1:38" ht="22.5" customHeight="1" x14ac:dyDescent="0.25">
      <c r="A3067" s="143" t="str">
        <f t="shared" si="784"/>
        <v>2958.</v>
      </c>
      <c r="B3067" s="73" t="s">
        <v>2456</v>
      </c>
      <c r="C3067" s="52">
        <v>1962</v>
      </c>
      <c r="D3067" s="220" t="s">
        <v>3015</v>
      </c>
      <c r="E3067" s="143" t="s">
        <v>3017</v>
      </c>
      <c r="F3067" s="52">
        <v>4</v>
      </c>
      <c r="G3067" s="52">
        <v>3</v>
      </c>
      <c r="H3067" s="10">
        <v>2567.04</v>
      </c>
      <c r="I3067" s="10">
        <v>2383.4</v>
      </c>
      <c r="J3067" s="10">
        <v>2383.4</v>
      </c>
      <c r="K3067" s="63">
        <v>211</v>
      </c>
      <c r="L3067" s="10">
        <f t="shared" si="781"/>
        <v>1857700</v>
      </c>
      <c r="M3067" s="145"/>
      <c r="N3067" s="1"/>
      <c r="O3067" s="145"/>
      <c r="P3067" s="145">
        <f t="shared" si="782"/>
        <v>1857700</v>
      </c>
      <c r="Q3067" s="145">
        <v>1857700</v>
      </c>
      <c r="R3067" s="3"/>
      <c r="S3067" s="145"/>
      <c r="T3067" s="145"/>
      <c r="U3067" s="145"/>
      <c r="V3067" s="145"/>
      <c r="W3067" s="145"/>
      <c r="X3067" s="145"/>
      <c r="Y3067" s="145"/>
      <c r="Z3067" s="145"/>
      <c r="AA3067" s="145"/>
      <c r="AB3067" s="145"/>
      <c r="AC3067" s="145"/>
      <c r="AD3067" s="145"/>
      <c r="AE3067" s="18"/>
      <c r="AF3067" s="35">
        <v>2025</v>
      </c>
      <c r="AG3067" s="255"/>
      <c r="AH3067" s="29">
        <v>2958</v>
      </c>
      <c r="AI3067" s="29" t="s">
        <v>155</v>
      </c>
      <c r="AJ3067" s="29" t="str">
        <f t="shared" si="783"/>
        <v>2958.</v>
      </c>
      <c r="AL3067" s="29"/>
    </row>
    <row r="3068" spans="1:38" ht="22.5" customHeight="1" x14ac:dyDescent="0.25">
      <c r="A3068" s="143" t="str">
        <f t="shared" si="784"/>
        <v>2959.</v>
      </c>
      <c r="B3068" s="76" t="s">
        <v>2457</v>
      </c>
      <c r="C3068" s="52">
        <v>1963</v>
      </c>
      <c r="D3068" s="220" t="s">
        <v>3015</v>
      </c>
      <c r="E3068" s="143" t="s">
        <v>3017</v>
      </c>
      <c r="F3068" s="52">
        <v>4</v>
      </c>
      <c r="G3068" s="52">
        <v>3</v>
      </c>
      <c r="H3068" s="145">
        <v>2591.9</v>
      </c>
      <c r="I3068" s="145">
        <v>1848.7</v>
      </c>
      <c r="J3068" s="145">
        <v>1848.7</v>
      </c>
      <c r="K3068" s="3">
        <v>180</v>
      </c>
      <c r="L3068" s="10">
        <f t="shared" si="781"/>
        <v>3809218</v>
      </c>
      <c r="M3068" s="145"/>
      <c r="N3068" s="1"/>
      <c r="O3068" s="145"/>
      <c r="P3068" s="145">
        <f t="shared" si="782"/>
        <v>3809218</v>
      </c>
      <c r="Q3068" s="145">
        <v>3809218</v>
      </c>
      <c r="R3068" s="3"/>
      <c r="S3068" s="145"/>
      <c r="T3068" s="145"/>
      <c r="U3068" s="145"/>
      <c r="V3068" s="145"/>
      <c r="W3068" s="145"/>
      <c r="X3068" s="145"/>
      <c r="Y3068" s="145"/>
      <c r="Z3068" s="145"/>
      <c r="AA3068" s="145"/>
      <c r="AB3068" s="145"/>
      <c r="AC3068" s="145"/>
      <c r="AD3068" s="145"/>
      <c r="AE3068" s="18"/>
      <c r="AF3068" s="35">
        <v>2025</v>
      </c>
      <c r="AG3068" s="256"/>
      <c r="AH3068" s="29">
        <v>2959</v>
      </c>
      <c r="AI3068" s="29" t="s">
        <v>155</v>
      </c>
      <c r="AJ3068" s="29" t="str">
        <f t="shared" si="783"/>
        <v>2959.</v>
      </c>
      <c r="AL3068" s="29"/>
    </row>
    <row r="3069" spans="1:38" ht="22.5" customHeight="1" x14ac:dyDescent="0.25">
      <c r="A3069" s="143" t="str">
        <f t="shared" si="784"/>
        <v>2960.</v>
      </c>
      <c r="B3069" s="86" t="s">
        <v>2459</v>
      </c>
      <c r="C3069" s="52">
        <v>1964</v>
      </c>
      <c r="D3069" s="220" t="s">
        <v>3015</v>
      </c>
      <c r="E3069" s="143" t="s">
        <v>3017</v>
      </c>
      <c r="F3069" s="52">
        <v>4</v>
      </c>
      <c r="G3069" s="52">
        <v>5</v>
      </c>
      <c r="H3069" s="145">
        <v>9354.1</v>
      </c>
      <c r="I3069" s="145">
        <v>6288.5</v>
      </c>
      <c r="J3069" s="145">
        <v>4890.7</v>
      </c>
      <c r="K3069" s="3">
        <v>78</v>
      </c>
      <c r="L3069" s="10">
        <f t="shared" si="781"/>
        <v>2390856</v>
      </c>
      <c r="M3069" s="145"/>
      <c r="N3069" s="1"/>
      <c r="O3069" s="145"/>
      <c r="P3069" s="145">
        <f t="shared" si="782"/>
        <v>2390856</v>
      </c>
      <c r="Q3069" s="145">
        <v>2390856</v>
      </c>
      <c r="R3069" s="3"/>
      <c r="S3069" s="145"/>
      <c r="T3069" s="145"/>
      <c r="U3069" s="145"/>
      <c r="V3069" s="145"/>
      <c r="W3069" s="145"/>
      <c r="X3069" s="145"/>
      <c r="Y3069" s="145"/>
      <c r="Z3069" s="145"/>
      <c r="AA3069" s="145"/>
      <c r="AB3069" s="43"/>
      <c r="AC3069" s="43"/>
      <c r="AD3069" s="145"/>
      <c r="AE3069" s="18"/>
      <c r="AF3069" s="35">
        <v>2025</v>
      </c>
      <c r="AG3069" s="255"/>
      <c r="AH3069" s="29">
        <v>2960</v>
      </c>
      <c r="AI3069" s="29" t="s">
        <v>155</v>
      </c>
      <c r="AJ3069" s="29" t="str">
        <f t="shared" si="783"/>
        <v>2960.</v>
      </c>
      <c r="AL3069" s="29"/>
    </row>
    <row r="3070" spans="1:38" ht="22.5" customHeight="1" x14ac:dyDescent="0.25">
      <c r="A3070" s="143" t="str">
        <f t="shared" si="784"/>
        <v>2961.</v>
      </c>
      <c r="B3070" s="247" t="s">
        <v>2460</v>
      </c>
      <c r="C3070" s="52">
        <v>1965</v>
      </c>
      <c r="D3070" s="220" t="s">
        <v>3015</v>
      </c>
      <c r="E3070" s="143" t="s">
        <v>3017</v>
      </c>
      <c r="F3070" s="52">
        <v>4</v>
      </c>
      <c r="G3070" s="52">
        <v>3</v>
      </c>
      <c r="H3070" s="145">
        <v>2106.6</v>
      </c>
      <c r="I3070" s="145">
        <v>2046.1</v>
      </c>
      <c r="J3070" s="145">
        <v>1490.8</v>
      </c>
      <c r="K3070" s="3">
        <v>78</v>
      </c>
      <c r="L3070" s="10">
        <f t="shared" si="781"/>
        <v>3898560</v>
      </c>
      <c r="M3070" s="145"/>
      <c r="N3070" s="1"/>
      <c r="O3070" s="145"/>
      <c r="P3070" s="145">
        <f t="shared" si="782"/>
        <v>3898560</v>
      </c>
      <c r="Q3070" s="145">
        <v>3898560</v>
      </c>
      <c r="R3070" s="3"/>
      <c r="S3070" s="145"/>
      <c r="T3070" s="145"/>
      <c r="U3070" s="145"/>
      <c r="V3070" s="145"/>
      <c r="W3070" s="145"/>
      <c r="X3070" s="145"/>
      <c r="Y3070" s="145"/>
      <c r="Z3070" s="145"/>
      <c r="AA3070" s="145"/>
      <c r="AB3070" s="145"/>
      <c r="AC3070" s="145"/>
      <c r="AD3070" s="145"/>
      <c r="AE3070" s="18"/>
      <c r="AF3070" s="35">
        <v>2025</v>
      </c>
      <c r="AG3070" s="255"/>
      <c r="AH3070" s="29">
        <v>2961</v>
      </c>
      <c r="AI3070" s="29" t="s">
        <v>155</v>
      </c>
      <c r="AJ3070" s="29" t="str">
        <f t="shared" si="783"/>
        <v>2961.</v>
      </c>
      <c r="AL3070" s="29"/>
    </row>
    <row r="3071" spans="1:38" ht="22.5" customHeight="1" x14ac:dyDescent="0.25">
      <c r="A3071" s="143" t="str">
        <f t="shared" si="784"/>
        <v>2962.</v>
      </c>
      <c r="B3071" s="72" t="s">
        <v>2461</v>
      </c>
      <c r="C3071" s="52">
        <v>1965</v>
      </c>
      <c r="D3071" s="220" t="s">
        <v>3015</v>
      </c>
      <c r="E3071" s="143" t="s">
        <v>3016</v>
      </c>
      <c r="F3071" s="52">
        <v>5</v>
      </c>
      <c r="G3071" s="52">
        <v>4</v>
      </c>
      <c r="H3071" s="10">
        <v>3960.6</v>
      </c>
      <c r="I3071" s="145">
        <v>2608.5</v>
      </c>
      <c r="J3071" s="10">
        <v>2608.5</v>
      </c>
      <c r="K3071" s="63">
        <v>205</v>
      </c>
      <c r="L3071" s="10">
        <f t="shared" si="781"/>
        <v>1929150</v>
      </c>
      <c r="M3071" s="145"/>
      <c r="N3071" s="1"/>
      <c r="O3071" s="145"/>
      <c r="P3071" s="145">
        <f t="shared" si="782"/>
        <v>1929150</v>
      </c>
      <c r="Q3071" s="145">
        <v>1929150</v>
      </c>
      <c r="R3071" s="3"/>
      <c r="S3071" s="145"/>
      <c r="T3071" s="145"/>
      <c r="U3071" s="145"/>
      <c r="V3071" s="145"/>
      <c r="W3071" s="145"/>
      <c r="X3071" s="145"/>
      <c r="Y3071" s="145"/>
      <c r="Z3071" s="145"/>
      <c r="AA3071" s="145"/>
      <c r="AB3071" s="145"/>
      <c r="AC3071" s="145"/>
      <c r="AD3071" s="145"/>
      <c r="AE3071" s="18"/>
      <c r="AF3071" s="35">
        <v>2025</v>
      </c>
      <c r="AG3071" s="255"/>
      <c r="AH3071" s="29">
        <v>2962</v>
      </c>
      <c r="AI3071" s="29" t="s">
        <v>155</v>
      </c>
      <c r="AJ3071" s="29" t="str">
        <f t="shared" si="783"/>
        <v>2962.</v>
      </c>
      <c r="AL3071" s="29"/>
    </row>
    <row r="3072" spans="1:38" ht="22.5" customHeight="1" x14ac:dyDescent="0.25">
      <c r="A3072" s="143" t="str">
        <f t="shared" si="784"/>
        <v>2963.</v>
      </c>
      <c r="B3072" s="247" t="s">
        <v>2462</v>
      </c>
      <c r="C3072" s="52">
        <v>1965</v>
      </c>
      <c r="D3072" s="143" t="s">
        <v>3015</v>
      </c>
      <c r="E3072" s="143" t="s">
        <v>3017</v>
      </c>
      <c r="F3072" s="52">
        <v>4</v>
      </c>
      <c r="G3072" s="52">
        <v>5</v>
      </c>
      <c r="H3072" s="8">
        <v>4604.6400000000003</v>
      </c>
      <c r="I3072" s="8">
        <v>4388.6400000000003</v>
      </c>
      <c r="J3072" s="8">
        <v>2284.7399999999998</v>
      </c>
      <c r="K3072" s="142">
        <v>119</v>
      </c>
      <c r="L3072" s="10">
        <f t="shared" si="781"/>
        <v>7609120</v>
      </c>
      <c r="M3072" s="145"/>
      <c r="N3072" s="1"/>
      <c r="O3072" s="145"/>
      <c r="P3072" s="145">
        <f t="shared" si="782"/>
        <v>7609120</v>
      </c>
      <c r="Q3072" s="145">
        <f>1923720+5685400</f>
        <v>7609120</v>
      </c>
      <c r="R3072" s="35"/>
      <c r="S3072" s="43"/>
      <c r="T3072" s="145"/>
      <c r="U3072" s="145"/>
      <c r="V3072" s="43"/>
      <c r="W3072" s="43"/>
      <c r="X3072" s="43"/>
      <c r="Y3072" s="43"/>
      <c r="Z3072" s="43"/>
      <c r="AA3072" s="43"/>
      <c r="AB3072" s="43"/>
      <c r="AC3072" s="43"/>
      <c r="AD3072" s="145"/>
      <c r="AE3072" s="163"/>
      <c r="AF3072" s="35">
        <v>2025</v>
      </c>
      <c r="AG3072" s="253"/>
      <c r="AH3072" s="29">
        <v>2963</v>
      </c>
      <c r="AI3072" s="29" t="s">
        <v>155</v>
      </c>
      <c r="AJ3072" s="29" t="str">
        <f t="shared" si="783"/>
        <v>2963.</v>
      </c>
      <c r="AL3072" s="29"/>
    </row>
    <row r="3073" spans="1:38" ht="22.5" customHeight="1" x14ac:dyDescent="0.25">
      <c r="A3073" s="143" t="str">
        <f t="shared" si="784"/>
        <v>2964.</v>
      </c>
      <c r="B3073" s="76" t="s">
        <v>2463</v>
      </c>
      <c r="C3073" s="52">
        <v>1966</v>
      </c>
      <c r="D3073" s="220" t="s">
        <v>3015</v>
      </c>
      <c r="E3073" s="143" t="s">
        <v>3017</v>
      </c>
      <c r="F3073" s="52">
        <v>4</v>
      </c>
      <c r="G3073" s="52">
        <v>2</v>
      </c>
      <c r="H3073" s="145">
        <v>1394.4</v>
      </c>
      <c r="I3073" s="145">
        <v>1322.5</v>
      </c>
      <c r="J3073" s="145">
        <v>1186.0999999999999</v>
      </c>
      <c r="K3073" s="3">
        <v>46</v>
      </c>
      <c r="L3073" s="10">
        <f t="shared" si="781"/>
        <v>2561226</v>
      </c>
      <c r="M3073" s="145"/>
      <c r="N3073" s="1"/>
      <c r="O3073" s="145"/>
      <c r="P3073" s="145">
        <f t="shared" si="782"/>
        <v>2561226</v>
      </c>
      <c r="Q3073" s="145">
        <f>449826+2111400</f>
        <v>2561226</v>
      </c>
      <c r="R3073" s="3"/>
      <c r="S3073" s="145"/>
      <c r="T3073" s="145"/>
      <c r="U3073" s="145"/>
      <c r="V3073" s="145"/>
      <c r="W3073" s="145"/>
      <c r="X3073" s="145"/>
      <c r="Y3073" s="145"/>
      <c r="Z3073" s="145"/>
      <c r="AA3073" s="145"/>
      <c r="AB3073" s="145"/>
      <c r="AC3073" s="145"/>
      <c r="AD3073" s="145"/>
      <c r="AE3073" s="145"/>
      <c r="AF3073" s="35">
        <v>2025</v>
      </c>
      <c r="AG3073" s="256"/>
      <c r="AH3073" s="29">
        <v>2964</v>
      </c>
      <c r="AI3073" s="29" t="s">
        <v>155</v>
      </c>
      <c r="AJ3073" s="29" t="str">
        <f t="shared" si="783"/>
        <v>2964.</v>
      </c>
      <c r="AL3073" s="29"/>
    </row>
    <row r="3074" spans="1:38" ht="22.5" customHeight="1" x14ac:dyDescent="0.25">
      <c r="A3074" s="143" t="str">
        <f t="shared" si="784"/>
        <v>2965.</v>
      </c>
      <c r="B3074" s="247" t="s">
        <v>2464</v>
      </c>
      <c r="C3074" s="52">
        <v>1966</v>
      </c>
      <c r="D3074" s="220" t="s">
        <v>3015</v>
      </c>
      <c r="E3074" s="143" t="s">
        <v>3017</v>
      </c>
      <c r="F3074" s="52">
        <v>5</v>
      </c>
      <c r="G3074" s="52">
        <v>3</v>
      </c>
      <c r="H3074" s="10">
        <v>2538.4</v>
      </c>
      <c r="I3074" s="10">
        <v>2538.4</v>
      </c>
      <c r="J3074" s="10">
        <v>2538.4</v>
      </c>
      <c r="K3074" s="63">
        <v>116</v>
      </c>
      <c r="L3074" s="10">
        <f t="shared" si="781"/>
        <v>970200</v>
      </c>
      <c r="M3074" s="145"/>
      <c r="N3074" s="1"/>
      <c r="O3074" s="145"/>
      <c r="P3074" s="145">
        <f t="shared" si="782"/>
        <v>970200</v>
      </c>
      <c r="Q3074" s="145">
        <v>970200</v>
      </c>
      <c r="R3074" s="3"/>
      <c r="S3074" s="145"/>
      <c r="T3074" s="145"/>
      <c r="U3074" s="145"/>
      <c r="V3074" s="145"/>
      <c r="W3074" s="145"/>
      <c r="X3074" s="145"/>
      <c r="Y3074" s="145"/>
      <c r="Z3074" s="145"/>
      <c r="AA3074" s="145"/>
      <c r="AB3074" s="145"/>
      <c r="AC3074" s="145"/>
      <c r="AD3074" s="145"/>
      <c r="AE3074" s="18"/>
      <c r="AF3074" s="35">
        <v>2025</v>
      </c>
      <c r="AG3074" s="255"/>
      <c r="AH3074" s="29">
        <v>2965</v>
      </c>
      <c r="AI3074" s="29" t="s">
        <v>155</v>
      </c>
      <c r="AJ3074" s="29" t="str">
        <f t="shared" si="783"/>
        <v>2965.</v>
      </c>
      <c r="AL3074" s="29"/>
    </row>
    <row r="3075" spans="1:38" ht="22.5" customHeight="1" x14ac:dyDescent="0.25">
      <c r="A3075" s="143" t="str">
        <f t="shared" si="784"/>
        <v>2966.</v>
      </c>
      <c r="B3075" s="76" t="s">
        <v>2465</v>
      </c>
      <c r="C3075" s="52">
        <v>1967</v>
      </c>
      <c r="D3075" s="220" t="s">
        <v>3015</v>
      </c>
      <c r="E3075" s="143" t="s">
        <v>3017</v>
      </c>
      <c r="F3075" s="52">
        <v>2</v>
      </c>
      <c r="G3075" s="52">
        <v>1</v>
      </c>
      <c r="H3075" s="145">
        <v>334.4</v>
      </c>
      <c r="I3075" s="145">
        <v>229.3</v>
      </c>
      <c r="J3075" s="145">
        <v>224.7</v>
      </c>
      <c r="K3075" s="3">
        <v>17</v>
      </c>
      <c r="L3075" s="10">
        <f t="shared" si="781"/>
        <v>539260.18999999994</v>
      </c>
      <c r="M3075" s="145"/>
      <c r="N3075" s="1"/>
      <c r="O3075" s="145"/>
      <c r="P3075" s="145">
        <f t="shared" si="782"/>
        <v>539260.18999999994</v>
      </c>
      <c r="Q3075" s="145">
        <v>539260.18999999994</v>
      </c>
      <c r="R3075" s="3"/>
      <c r="S3075" s="145"/>
      <c r="T3075" s="145"/>
      <c r="U3075" s="145"/>
      <c r="V3075" s="145"/>
      <c r="W3075" s="145"/>
      <c r="X3075" s="145"/>
      <c r="Y3075" s="145"/>
      <c r="Z3075" s="145"/>
      <c r="AA3075" s="145"/>
      <c r="AB3075" s="145"/>
      <c r="AC3075" s="145"/>
      <c r="AD3075" s="145"/>
      <c r="AE3075" s="18"/>
      <c r="AF3075" s="35">
        <v>2025</v>
      </c>
      <c r="AG3075" s="256"/>
      <c r="AH3075" s="29">
        <v>2966</v>
      </c>
      <c r="AI3075" s="29" t="s">
        <v>155</v>
      </c>
      <c r="AJ3075" s="29" t="str">
        <f t="shared" si="783"/>
        <v>2966.</v>
      </c>
      <c r="AL3075" s="29"/>
    </row>
    <row r="3076" spans="1:38" ht="22.5" customHeight="1" x14ac:dyDescent="0.25">
      <c r="A3076" s="143" t="str">
        <f t="shared" si="784"/>
        <v>2967.</v>
      </c>
      <c r="B3076" s="76" t="s">
        <v>2466</v>
      </c>
      <c r="C3076" s="52">
        <v>1967</v>
      </c>
      <c r="D3076" s="220" t="s">
        <v>3015</v>
      </c>
      <c r="E3076" s="143" t="s">
        <v>3017</v>
      </c>
      <c r="F3076" s="52">
        <v>5</v>
      </c>
      <c r="G3076" s="52">
        <v>4</v>
      </c>
      <c r="H3076" s="145">
        <v>3508.2</v>
      </c>
      <c r="I3076" s="145">
        <v>3209.4</v>
      </c>
      <c r="J3076" s="145">
        <v>2535.3000000000002</v>
      </c>
      <c r="K3076" s="3">
        <v>119</v>
      </c>
      <c r="L3076" s="10">
        <f t="shared" si="781"/>
        <v>1923720</v>
      </c>
      <c r="M3076" s="145"/>
      <c r="N3076" s="1"/>
      <c r="O3076" s="145"/>
      <c r="P3076" s="145">
        <f t="shared" si="782"/>
        <v>1923720</v>
      </c>
      <c r="Q3076" s="145">
        <v>1923720</v>
      </c>
      <c r="R3076" s="3"/>
      <c r="S3076" s="145"/>
      <c r="T3076" s="145"/>
      <c r="U3076" s="145"/>
      <c r="V3076" s="145"/>
      <c r="W3076" s="145"/>
      <c r="X3076" s="145"/>
      <c r="Y3076" s="145"/>
      <c r="Z3076" s="145"/>
      <c r="AA3076" s="145"/>
      <c r="AB3076" s="145"/>
      <c r="AC3076" s="145"/>
      <c r="AD3076" s="145"/>
      <c r="AE3076" s="18"/>
      <c r="AF3076" s="35">
        <v>2025</v>
      </c>
      <c r="AG3076" s="256"/>
      <c r="AH3076" s="29">
        <v>2967</v>
      </c>
      <c r="AI3076" s="29" t="s">
        <v>155</v>
      </c>
      <c r="AJ3076" s="29" t="str">
        <f t="shared" si="783"/>
        <v>2967.</v>
      </c>
      <c r="AL3076" s="29"/>
    </row>
    <row r="3077" spans="1:38" ht="22.5" customHeight="1" x14ac:dyDescent="0.25">
      <c r="A3077" s="143" t="str">
        <f t="shared" si="784"/>
        <v>2968.</v>
      </c>
      <c r="B3077" s="73" t="s">
        <v>2467</v>
      </c>
      <c r="C3077" s="52">
        <v>1967</v>
      </c>
      <c r="D3077" s="220" t="s">
        <v>3015</v>
      </c>
      <c r="E3077" s="143" t="s">
        <v>3016</v>
      </c>
      <c r="F3077" s="52">
        <v>5</v>
      </c>
      <c r="G3077" s="52">
        <v>5</v>
      </c>
      <c r="H3077" s="10">
        <v>4967.7</v>
      </c>
      <c r="I3077" s="145">
        <v>3250</v>
      </c>
      <c r="J3077" s="10">
        <v>3250</v>
      </c>
      <c r="K3077" s="63">
        <v>268</v>
      </c>
      <c r="L3077" s="10">
        <f t="shared" si="781"/>
        <v>11749031.5</v>
      </c>
      <c r="M3077" s="145"/>
      <c r="N3077" s="1"/>
      <c r="O3077" s="145"/>
      <c r="P3077" s="145">
        <f t="shared" si="782"/>
        <v>11749031.5</v>
      </c>
      <c r="Q3077" s="145">
        <v>6834663</v>
      </c>
      <c r="R3077" s="3"/>
      <c r="S3077" s="145"/>
      <c r="T3077" s="145">
        <v>1385.5</v>
      </c>
      <c r="U3077" s="145">
        <f>T3077*3547</f>
        <v>4914368.5</v>
      </c>
      <c r="V3077" s="145"/>
      <c r="W3077" s="145"/>
      <c r="X3077" s="145"/>
      <c r="Y3077" s="145"/>
      <c r="Z3077" s="145"/>
      <c r="AA3077" s="145"/>
      <c r="AB3077" s="145"/>
      <c r="AC3077" s="145"/>
      <c r="AD3077" s="145"/>
      <c r="AE3077" s="18"/>
      <c r="AF3077" s="35">
        <v>2025</v>
      </c>
      <c r="AG3077" s="255"/>
      <c r="AH3077" s="29">
        <v>2968</v>
      </c>
      <c r="AI3077" s="29" t="s">
        <v>155</v>
      </c>
      <c r="AJ3077" s="29" t="str">
        <f t="shared" si="783"/>
        <v>2968.</v>
      </c>
      <c r="AL3077" s="29"/>
    </row>
    <row r="3078" spans="1:38" ht="23.25" customHeight="1" x14ac:dyDescent="0.25">
      <c r="A3078" s="143" t="str">
        <f t="shared" si="784"/>
        <v>2969.</v>
      </c>
      <c r="B3078" s="71" t="s">
        <v>2468</v>
      </c>
      <c r="C3078" s="52">
        <v>1967</v>
      </c>
      <c r="D3078" s="220" t="s">
        <v>3015</v>
      </c>
      <c r="E3078" s="143" t="s">
        <v>3017</v>
      </c>
      <c r="F3078" s="52">
        <v>9</v>
      </c>
      <c r="G3078" s="52">
        <v>1</v>
      </c>
      <c r="H3078" s="145">
        <v>2060.6999999999998</v>
      </c>
      <c r="I3078" s="145">
        <v>2026.8</v>
      </c>
      <c r="J3078" s="145">
        <v>1976.1</v>
      </c>
      <c r="K3078" s="3">
        <v>64</v>
      </c>
      <c r="L3078" s="10">
        <f t="shared" si="781"/>
        <v>577500</v>
      </c>
      <c r="M3078" s="145"/>
      <c r="N3078" s="1"/>
      <c r="O3078" s="145"/>
      <c r="P3078" s="145">
        <f t="shared" si="782"/>
        <v>577500</v>
      </c>
      <c r="Q3078" s="145">
        <v>577500</v>
      </c>
      <c r="R3078" s="3"/>
      <c r="S3078" s="145"/>
      <c r="T3078" s="145"/>
      <c r="U3078" s="145"/>
      <c r="V3078" s="145"/>
      <c r="W3078" s="145"/>
      <c r="X3078" s="145"/>
      <c r="Y3078" s="145"/>
      <c r="Z3078" s="145"/>
      <c r="AA3078" s="145"/>
      <c r="AB3078" s="43"/>
      <c r="AC3078" s="43"/>
      <c r="AD3078" s="145"/>
      <c r="AE3078" s="18"/>
      <c r="AF3078" s="35">
        <v>2025</v>
      </c>
      <c r="AG3078" s="255"/>
      <c r="AH3078" s="29">
        <v>2969</v>
      </c>
      <c r="AI3078" s="29" t="s">
        <v>155</v>
      </c>
      <c r="AJ3078" s="29" t="str">
        <f t="shared" si="783"/>
        <v>2969.</v>
      </c>
    </row>
    <row r="3079" spans="1:38" ht="22.5" customHeight="1" x14ac:dyDescent="0.25">
      <c r="A3079" s="143" t="str">
        <f t="shared" si="784"/>
        <v>2970.</v>
      </c>
      <c r="B3079" s="73" t="s">
        <v>2469</v>
      </c>
      <c r="C3079" s="52">
        <v>1967</v>
      </c>
      <c r="D3079" s="220" t="s">
        <v>3015</v>
      </c>
      <c r="E3079" s="143" t="s">
        <v>3017</v>
      </c>
      <c r="F3079" s="52">
        <v>5</v>
      </c>
      <c r="G3079" s="52">
        <v>2</v>
      </c>
      <c r="H3079" s="10">
        <v>3416.2</v>
      </c>
      <c r="I3079" s="10">
        <v>2886.8</v>
      </c>
      <c r="J3079" s="10">
        <v>2623.5</v>
      </c>
      <c r="K3079" s="63">
        <v>200</v>
      </c>
      <c r="L3079" s="10">
        <f t="shared" si="781"/>
        <v>5508868.3300000001</v>
      </c>
      <c r="M3079" s="145"/>
      <c r="N3079" s="1"/>
      <c r="O3079" s="145"/>
      <c r="P3079" s="145">
        <f t="shared" si="782"/>
        <v>5508868.3300000001</v>
      </c>
      <c r="Q3079" s="145">
        <v>5508868.3300000001</v>
      </c>
      <c r="R3079" s="3"/>
      <c r="S3079" s="145"/>
      <c r="T3079" s="145"/>
      <c r="U3079" s="145"/>
      <c r="V3079" s="145"/>
      <c r="W3079" s="145"/>
      <c r="X3079" s="145"/>
      <c r="Y3079" s="145"/>
      <c r="Z3079" s="145"/>
      <c r="AA3079" s="145"/>
      <c r="AB3079" s="145"/>
      <c r="AC3079" s="145"/>
      <c r="AD3079" s="145"/>
      <c r="AE3079" s="18"/>
      <c r="AF3079" s="35">
        <v>2025</v>
      </c>
      <c r="AG3079" s="255"/>
      <c r="AH3079" s="29">
        <v>2970</v>
      </c>
      <c r="AI3079" s="29" t="s">
        <v>155</v>
      </c>
      <c r="AJ3079" s="29" t="str">
        <f t="shared" si="783"/>
        <v>2970.</v>
      </c>
      <c r="AL3079" s="29"/>
    </row>
    <row r="3080" spans="1:38" ht="22.5" customHeight="1" x14ac:dyDescent="0.25">
      <c r="A3080" s="143" t="str">
        <f t="shared" si="784"/>
        <v>2971.</v>
      </c>
      <c r="B3080" s="247" t="s">
        <v>2470</v>
      </c>
      <c r="C3080" s="52">
        <v>1967</v>
      </c>
      <c r="D3080" s="220" t="s">
        <v>3015</v>
      </c>
      <c r="E3080" s="143" t="s">
        <v>3017</v>
      </c>
      <c r="F3080" s="52">
        <v>5</v>
      </c>
      <c r="G3080" s="52">
        <v>1</v>
      </c>
      <c r="H3080" s="10">
        <v>3421.3</v>
      </c>
      <c r="I3080" s="145">
        <v>3421.3</v>
      </c>
      <c r="J3080" s="10">
        <v>3421.3</v>
      </c>
      <c r="K3080" s="63">
        <v>187</v>
      </c>
      <c r="L3080" s="10">
        <f t="shared" si="781"/>
        <v>1886280</v>
      </c>
      <c r="M3080" s="145"/>
      <c r="N3080" s="1"/>
      <c r="O3080" s="145"/>
      <c r="P3080" s="145">
        <f t="shared" si="782"/>
        <v>1886280</v>
      </c>
      <c r="Q3080" s="145">
        <v>1886280</v>
      </c>
      <c r="R3080" s="3"/>
      <c r="S3080" s="145"/>
      <c r="T3080" s="145"/>
      <c r="U3080" s="145"/>
      <c r="V3080" s="145"/>
      <c r="W3080" s="145"/>
      <c r="X3080" s="145"/>
      <c r="Y3080" s="145"/>
      <c r="Z3080" s="145"/>
      <c r="AA3080" s="145"/>
      <c r="AB3080" s="145"/>
      <c r="AC3080" s="145"/>
      <c r="AD3080" s="145"/>
      <c r="AE3080" s="18"/>
      <c r="AF3080" s="35">
        <v>2025</v>
      </c>
      <c r="AG3080" s="255"/>
      <c r="AH3080" s="29">
        <v>2971</v>
      </c>
      <c r="AI3080" s="29" t="s">
        <v>155</v>
      </c>
      <c r="AJ3080" s="29" t="str">
        <f t="shared" si="783"/>
        <v>2971.</v>
      </c>
      <c r="AL3080" s="29"/>
    </row>
    <row r="3081" spans="1:38" ht="22.5" customHeight="1" x14ac:dyDescent="0.25">
      <c r="A3081" s="143" t="str">
        <f t="shared" si="784"/>
        <v>2972.</v>
      </c>
      <c r="B3081" s="73" t="s">
        <v>2471</v>
      </c>
      <c r="C3081" s="52">
        <v>1968</v>
      </c>
      <c r="D3081" s="220" t="s">
        <v>3015</v>
      </c>
      <c r="E3081" s="143" t="s">
        <v>3016</v>
      </c>
      <c r="F3081" s="52">
        <v>5</v>
      </c>
      <c r="G3081" s="52">
        <v>5</v>
      </c>
      <c r="H3081" s="10">
        <v>4825.2</v>
      </c>
      <c r="I3081" s="145">
        <v>3185.7</v>
      </c>
      <c r="J3081" s="10">
        <v>3185.7</v>
      </c>
      <c r="K3081" s="63">
        <v>271</v>
      </c>
      <c r="L3081" s="10">
        <f t="shared" si="781"/>
        <v>4773659.01</v>
      </c>
      <c r="M3081" s="145"/>
      <c r="N3081" s="1"/>
      <c r="O3081" s="145"/>
      <c r="P3081" s="145">
        <f t="shared" si="782"/>
        <v>4773659.01</v>
      </c>
      <c r="Q3081" s="145"/>
      <c r="R3081" s="3"/>
      <c r="S3081" s="145"/>
      <c r="T3081" s="145">
        <v>1345.83</v>
      </c>
      <c r="U3081" s="145">
        <f>T3081*3547</f>
        <v>4773659.01</v>
      </c>
      <c r="V3081" s="145"/>
      <c r="W3081" s="145"/>
      <c r="X3081" s="145"/>
      <c r="Y3081" s="145"/>
      <c r="Z3081" s="145"/>
      <c r="AA3081" s="145"/>
      <c r="AB3081" s="145"/>
      <c r="AC3081" s="145"/>
      <c r="AD3081" s="145"/>
      <c r="AE3081" s="18"/>
      <c r="AF3081" s="35">
        <v>2025</v>
      </c>
      <c r="AG3081" s="259"/>
      <c r="AH3081" s="29">
        <v>2972</v>
      </c>
      <c r="AI3081" s="29" t="s">
        <v>155</v>
      </c>
      <c r="AJ3081" s="29" t="str">
        <f t="shared" si="783"/>
        <v>2972.</v>
      </c>
      <c r="AL3081" s="29"/>
    </row>
    <row r="3082" spans="1:38" ht="22.5" customHeight="1" x14ac:dyDescent="0.25">
      <c r="A3082" s="143" t="str">
        <f t="shared" si="784"/>
        <v>2973.</v>
      </c>
      <c r="B3082" s="247" t="s">
        <v>2472</v>
      </c>
      <c r="C3082" s="52">
        <v>1968</v>
      </c>
      <c r="D3082" s="220" t="s">
        <v>3015</v>
      </c>
      <c r="E3082" s="143" t="s">
        <v>3017</v>
      </c>
      <c r="F3082" s="52">
        <v>5</v>
      </c>
      <c r="G3082" s="52">
        <v>4</v>
      </c>
      <c r="H3082" s="145">
        <v>2530</v>
      </c>
      <c r="I3082" s="145">
        <v>1714.1</v>
      </c>
      <c r="J3082" s="145">
        <v>1714.1</v>
      </c>
      <c r="K3082" s="3">
        <v>115</v>
      </c>
      <c r="L3082" s="10">
        <f t="shared" si="781"/>
        <v>6253940</v>
      </c>
      <c r="M3082" s="145"/>
      <c r="N3082" s="1"/>
      <c r="O3082" s="145"/>
      <c r="P3082" s="145">
        <f t="shared" si="782"/>
        <v>6253940</v>
      </c>
      <c r="Q3082" s="145">
        <v>6253940</v>
      </c>
      <c r="R3082" s="3"/>
      <c r="S3082" s="145"/>
      <c r="T3082" s="145"/>
      <c r="U3082" s="145"/>
      <c r="V3082" s="145"/>
      <c r="W3082" s="145"/>
      <c r="X3082" s="145"/>
      <c r="Y3082" s="145"/>
      <c r="Z3082" s="145"/>
      <c r="AA3082" s="145"/>
      <c r="AB3082" s="145"/>
      <c r="AC3082" s="145"/>
      <c r="AD3082" s="145"/>
      <c r="AE3082" s="18"/>
      <c r="AF3082" s="35">
        <v>2025</v>
      </c>
      <c r="AG3082" s="255"/>
      <c r="AH3082" s="29">
        <v>2973</v>
      </c>
      <c r="AI3082" s="29" t="s">
        <v>155</v>
      </c>
      <c r="AJ3082" s="29" t="str">
        <f t="shared" si="783"/>
        <v>2973.</v>
      </c>
      <c r="AL3082" s="29"/>
    </row>
    <row r="3083" spans="1:38" ht="22.5" customHeight="1" x14ac:dyDescent="0.25">
      <c r="A3083" s="143" t="str">
        <f t="shared" si="784"/>
        <v>2974.</v>
      </c>
      <c r="B3083" s="247" t="s">
        <v>2473</v>
      </c>
      <c r="C3083" s="52">
        <v>1968</v>
      </c>
      <c r="D3083" s="220" t="s">
        <v>3015</v>
      </c>
      <c r="E3083" s="143" t="s">
        <v>3016</v>
      </c>
      <c r="F3083" s="52">
        <v>5</v>
      </c>
      <c r="G3083" s="52">
        <v>5</v>
      </c>
      <c r="H3083" s="10">
        <v>4837</v>
      </c>
      <c r="I3083" s="10">
        <v>3164.6</v>
      </c>
      <c r="J3083" s="10">
        <v>3164.6</v>
      </c>
      <c r="K3083" s="63">
        <v>269</v>
      </c>
      <c r="L3083" s="10">
        <f t="shared" si="781"/>
        <v>918456</v>
      </c>
      <c r="M3083" s="145"/>
      <c r="N3083" s="1"/>
      <c r="O3083" s="145"/>
      <c r="P3083" s="145">
        <f t="shared" si="782"/>
        <v>918456</v>
      </c>
      <c r="Q3083" s="145">
        <v>918456</v>
      </c>
      <c r="R3083" s="3"/>
      <c r="S3083" s="145"/>
      <c r="T3083" s="145"/>
      <c r="U3083" s="145"/>
      <c r="V3083" s="145"/>
      <c r="W3083" s="145"/>
      <c r="X3083" s="145"/>
      <c r="Y3083" s="145"/>
      <c r="Z3083" s="145"/>
      <c r="AA3083" s="145"/>
      <c r="AB3083" s="145"/>
      <c r="AC3083" s="145"/>
      <c r="AD3083" s="145"/>
      <c r="AE3083" s="18"/>
      <c r="AF3083" s="35">
        <v>2025</v>
      </c>
      <c r="AG3083" s="255"/>
      <c r="AH3083" s="29">
        <v>2974</v>
      </c>
      <c r="AI3083" s="29" t="s">
        <v>155</v>
      </c>
      <c r="AJ3083" s="29" t="str">
        <f t="shared" si="783"/>
        <v>2974.</v>
      </c>
      <c r="AL3083" s="29"/>
    </row>
    <row r="3084" spans="1:38" ht="22.5" customHeight="1" x14ac:dyDescent="0.25">
      <c r="A3084" s="143" t="str">
        <f t="shared" si="784"/>
        <v>2975.</v>
      </c>
      <c r="B3084" s="73" t="s">
        <v>2474</v>
      </c>
      <c r="C3084" s="52">
        <v>1968</v>
      </c>
      <c r="D3084" s="220" t="s">
        <v>3015</v>
      </c>
      <c r="E3084" s="143" t="s">
        <v>3016</v>
      </c>
      <c r="F3084" s="52">
        <v>5</v>
      </c>
      <c r="G3084" s="52">
        <v>4</v>
      </c>
      <c r="H3084" s="145">
        <v>4225.1000000000004</v>
      </c>
      <c r="I3084" s="145">
        <v>2882.1</v>
      </c>
      <c r="J3084" s="145">
        <v>3882.1</v>
      </c>
      <c r="K3084" s="3">
        <v>180</v>
      </c>
      <c r="L3084" s="10">
        <f t="shared" si="781"/>
        <v>2500750</v>
      </c>
      <c r="M3084" s="145"/>
      <c r="N3084" s="1"/>
      <c r="O3084" s="145"/>
      <c r="P3084" s="145">
        <f t="shared" si="782"/>
        <v>2500750</v>
      </c>
      <c r="Q3084" s="145">
        <v>2500750</v>
      </c>
      <c r="R3084" s="3"/>
      <c r="S3084" s="145"/>
      <c r="T3084" s="145"/>
      <c r="U3084" s="145"/>
      <c r="V3084" s="145"/>
      <c r="W3084" s="145"/>
      <c r="X3084" s="145"/>
      <c r="Y3084" s="145"/>
      <c r="Z3084" s="145"/>
      <c r="AA3084" s="145"/>
      <c r="AB3084" s="145"/>
      <c r="AC3084" s="145"/>
      <c r="AD3084" s="145"/>
      <c r="AE3084" s="18"/>
      <c r="AF3084" s="35">
        <v>2025</v>
      </c>
      <c r="AG3084" s="255"/>
      <c r="AH3084" s="29">
        <v>2975</v>
      </c>
      <c r="AI3084" s="29" t="s">
        <v>155</v>
      </c>
      <c r="AJ3084" s="29" t="str">
        <f t="shared" si="783"/>
        <v>2975.</v>
      </c>
      <c r="AL3084" s="29"/>
    </row>
    <row r="3085" spans="1:38" ht="22.5" customHeight="1" x14ac:dyDescent="0.25">
      <c r="A3085" s="143" t="str">
        <f t="shared" si="784"/>
        <v>2976.</v>
      </c>
      <c r="B3085" s="247" t="s">
        <v>2475</v>
      </c>
      <c r="C3085" s="52">
        <v>1968</v>
      </c>
      <c r="D3085" s="220" t="s">
        <v>3015</v>
      </c>
      <c r="E3085" s="143" t="s">
        <v>3016</v>
      </c>
      <c r="F3085" s="52">
        <v>5</v>
      </c>
      <c r="G3085" s="52">
        <v>10</v>
      </c>
      <c r="H3085" s="145">
        <v>2721</v>
      </c>
      <c r="I3085" s="145">
        <v>1657.3</v>
      </c>
      <c r="J3085" s="145">
        <v>1657.3</v>
      </c>
      <c r="K3085" s="3">
        <v>351</v>
      </c>
      <c r="L3085" s="10">
        <f t="shared" si="781"/>
        <v>7079753.9900000002</v>
      </c>
      <c r="M3085" s="145"/>
      <c r="N3085" s="1"/>
      <c r="O3085" s="145"/>
      <c r="P3085" s="145">
        <f t="shared" si="782"/>
        <v>7079753.9900000002</v>
      </c>
      <c r="Q3085" s="145">
        <v>4387829.28</v>
      </c>
      <c r="R3085" s="3"/>
      <c r="S3085" s="145"/>
      <c r="T3085" s="145">
        <v>758.93</v>
      </c>
      <c r="U3085" s="145">
        <f>T3085*3547</f>
        <v>2691924.71</v>
      </c>
      <c r="V3085" s="145"/>
      <c r="W3085" s="145"/>
      <c r="X3085" s="145"/>
      <c r="Y3085" s="145"/>
      <c r="Z3085" s="145"/>
      <c r="AA3085" s="145"/>
      <c r="AB3085" s="145"/>
      <c r="AC3085" s="145"/>
      <c r="AD3085" s="145"/>
      <c r="AE3085" s="18"/>
      <c r="AF3085" s="35">
        <v>2025</v>
      </c>
      <c r="AG3085" s="255"/>
      <c r="AH3085" s="29">
        <v>2976</v>
      </c>
      <c r="AI3085" s="29" t="s">
        <v>155</v>
      </c>
      <c r="AJ3085" s="29" t="str">
        <f t="shared" si="783"/>
        <v>2976.</v>
      </c>
      <c r="AL3085" s="29"/>
    </row>
    <row r="3086" spans="1:38" ht="22.5" customHeight="1" x14ac:dyDescent="0.25">
      <c r="A3086" s="143" t="str">
        <f t="shared" si="784"/>
        <v>2977.</v>
      </c>
      <c r="B3086" s="76" t="s">
        <v>2476</v>
      </c>
      <c r="C3086" s="52">
        <v>1969</v>
      </c>
      <c r="D3086" s="220" t="s">
        <v>3015</v>
      </c>
      <c r="E3086" s="143" t="s">
        <v>3017</v>
      </c>
      <c r="F3086" s="52">
        <v>5</v>
      </c>
      <c r="G3086" s="52">
        <v>1</v>
      </c>
      <c r="H3086" s="145">
        <v>1566.9</v>
      </c>
      <c r="I3086" s="145">
        <v>1360.1</v>
      </c>
      <c r="J3086" s="145">
        <v>1360.1</v>
      </c>
      <c r="K3086" s="3">
        <v>116</v>
      </c>
      <c r="L3086" s="10">
        <f t="shared" si="781"/>
        <v>2274160</v>
      </c>
      <c r="M3086" s="145"/>
      <c r="N3086" s="1"/>
      <c r="O3086" s="145"/>
      <c r="P3086" s="145">
        <f t="shared" si="782"/>
        <v>2274160</v>
      </c>
      <c r="Q3086" s="145">
        <v>2274160</v>
      </c>
      <c r="R3086" s="3"/>
      <c r="S3086" s="145"/>
      <c r="T3086" s="145"/>
      <c r="U3086" s="145"/>
      <c r="V3086" s="145"/>
      <c r="W3086" s="145"/>
      <c r="X3086" s="145"/>
      <c r="Y3086" s="145"/>
      <c r="Z3086" s="145"/>
      <c r="AA3086" s="145"/>
      <c r="AB3086" s="145"/>
      <c r="AC3086" s="145"/>
      <c r="AD3086" s="145"/>
      <c r="AE3086" s="18"/>
      <c r="AF3086" s="35">
        <v>2025</v>
      </c>
      <c r="AG3086" s="256"/>
      <c r="AH3086" s="29">
        <v>2977</v>
      </c>
      <c r="AI3086" s="29" t="s">
        <v>155</v>
      </c>
      <c r="AJ3086" s="29" t="str">
        <f t="shared" si="783"/>
        <v>2977.</v>
      </c>
      <c r="AL3086" s="29"/>
    </row>
    <row r="3087" spans="1:38" ht="22.5" customHeight="1" x14ac:dyDescent="0.25">
      <c r="A3087" s="143" t="str">
        <f t="shared" si="784"/>
        <v>2978.</v>
      </c>
      <c r="B3087" s="73" t="s">
        <v>2477</v>
      </c>
      <c r="C3087" s="52">
        <v>1969</v>
      </c>
      <c r="D3087" s="220" t="s">
        <v>3015</v>
      </c>
      <c r="E3087" s="143" t="s">
        <v>3016</v>
      </c>
      <c r="F3087" s="52">
        <v>5</v>
      </c>
      <c r="G3087" s="52">
        <v>5</v>
      </c>
      <c r="H3087" s="10">
        <v>4852.6000000000004</v>
      </c>
      <c r="I3087" s="10">
        <v>4852.6000000000004</v>
      </c>
      <c r="J3087" s="10">
        <v>4852.6000000000004</v>
      </c>
      <c r="K3087" s="63">
        <v>243</v>
      </c>
      <c r="L3087" s="10">
        <f t="shared" si="781"/>
        <v>6595064</v>
      </c>
      <c r="M3087" s="145"/>
      <c r="N3087" s="1"/>
      <c r="O3087" s="145"/>
      <c r="P3087" s="145">
        <f t="shared" si="782"/>
        <v>6595064</v>
      </c>
      <c r="Q3087" s="145">
        <v>6595064</v>
      </c>
      <c r="R3087" s="3"/>
      <c r="S3087" s="145"/>
      <c r="T3087" s="145"/>
      <c r="U3087" s="145"/>
      <c r="V3087" s="145"/>
      <c r="W3087" s="145"/>
      <c r="X3087" s="145"/>
      <c r="Y3087" s="145"/>
      <c r="Z3087" s="145"/>
      <c r="AA3087" s="145"/>
      <c r="AB3087" s="145"/>
      <c r="AC3087" s="145"/>
      <c r="AD3087" s="145"/>
      <c r="AE3087" s="18"/>
      <c r="AF3087" s="35">
        <v>2025</v>
      </c>
      <c r="AG3087" s="255"/>
      <c r="AH3087" s="29">
        <v>2978</v>
      </c>
      <c r="AI3087" s="29" t="s">
        <v>155</v>
      </c>
      <c r="AJ3087" s="29" t="str">
        <f t="shared" si="783"/>
        <v>2978.</v>
      </c>
      <c r="AL3087" s="29"/>
    </row>
    <row r="3088" spans="1:38" ht="22.5" customHeight="1" x14ac:dyDescent="0.25">
      <c r="A3088" s="143" t="str">
        <f t="shared" si="784"/>
        <v>2979.</v>
      </c>
      <c r="B3088" s="247" t="s">
        <v>2478</v>
      </c>
      <c r="C3088" s="52">
        <v>1969</v>
      </c>
      <c r="D3088" s="220" t="s">
        <v>3015</v>
      </c>
      <c r="E3088" s="143" t="s">
        <v>3016</v>
      </c>
      <c r="F3088" s="52">
        <v>5</v>
      </c>
      <c r="G3088" s="52">
        <v>5</v>
      </c>
      <c r="H3088" s="10">
        <v>4792.3</v>
      </c>
      <c r="I3088" s="10">
        <v>4792.3</v>
      </c>
      <c r="J3088" s="10">
        <v>4792.3</v>
      </c>
      <c r="K3088" s="63">
        <v>284</v>
      </c>
      <c r="L3088" s="10">
        <f t="shared" si="781"/>
        <v>4242212</v>
      </c>
      <c r="M3088" s="145"/>
      <c r="N3088" s="1"/>
      <c r="O3088" s="145"/>
      <c r="P3088" s="145">
        <f t="shared" si="782"/>
        <v>4242212</v>
      </c>
      <c r="Q3088" s="145"/>
      <c r="R3088" s="3"/>
      <c r="S3088" s="145"/>
      <c r="T3088" s="145">
        <v>1196</v>
      </c>
      <c r="U3088" s="145">
        <f>T3088*3547</f>
        <v>4242212</v>
      </c>
      <c r="V3088" s="145"/>
      <c r="W3088" s="145"/>
      <c r="X3088" s="145"/>
      <c r="Y3088" s="145"/>
      <c r="Z3088" s="145"/>
      <c r="AA3088" s="145"/>
      <c r="AB3088" s="145"/>
      <c r="AC3088" s="145"/>
      <c r="AD3088" s="145"/>
      <c r="AE3088" s="18"/>
      <c r="AF3088" s="35">
        <v>2025</v>
      </c>
      <c r="AG3088" s="259"/>
      <c r="AH3088" s="29">
        <v>2979</v>
      </c>
      <c r="AI3088" s="29" t="s">
        <v>155</v>
      </c>
      <c r="AJ3088" s="29" t="str">
        <f t="shared" si="783"/>
        <v>2979.</v>
      </c>
      <c r="AL3088" s="29"/>
    </row>
    <row r="3089" spans="1:38" ht="22.5" customHeight="1" x14ac:dyDescent="0.25">
      <c r="A3089" s="143" t="str">
        <f t="shared" si="784"/>
        <v>2980.</v>
      </c>
      <c r="B3089" s="76" t="s">
        <v>3031</v>
      </c>
      <c r="C3089" s="52">
        <v>1970</v>
      </c>
      <c r="D3089" s="220" t="s">
        <v>3015</v>
      </c>
      <c r="E3089" s="143" t="s">
        <v>3017</v>
      </c>
      <c r="F3089" s="52">
        <v>5</v>
      </c>
      <c r="G3089" s="52">
        <v>2</v>
      </c>
      <c r="H3089" s="145">
        <v>1710.6</v>
      </c>
      <c r="I3089" s="145">
        <v>1501.3</v>
      </c>
      <c r="J3089" s="145">
        <v>1246.3</v>
      </c>
      <c r="K3089" s="3">
        <v>134</v>
      </c>
      <c r="L3089" s="10">
        <f t="shared" si="781"/>
        <v>919190.09</v>
      </c>
      <c r="M3089" s="145"/>
      <c r="N3089" s="1"/>
      <c r="O3089" s="145"/>
      <c r="P3089" s="145">
        <f t="shared" si="782"/>
        <v>919190.09</v>
      </c>
      <c r="Q3089" s="145">
        <v>919190.09</v>
      </c>
      <c r="R3089" s="3"/>
      <c r="S3089" s="145"/>
      <c r="T3089" s="145"/>
      <c r="U3089" s="145"/>
      <c r="V3089" s="145"/>
      <c r="W3089" s="145"/>
      <c r="X3089" s="145"/>
      <c r="Y3089" s="145"/>
      <c r="Z3089" s="145"/>
      <c r="AA3089" s="145"/>
      <c r="AB3089" s="145"/>
      <c r="AC3089" s="145"/>
      <c r="AD3089" s="145"/>
      <c r="AE3089" s="18"/>
      <c r="AF3089" s="35">
        <v>2025</v>
      </c>
      <c r="AG3089" s="256"/>
      <c r="AH3089" s="29">
        <v>2980</v>
      </c>
      <c r="AI3089" s="29" t="s">
        <v>155</v>
      </c>
      <c r="AJ3089" s="29" t="str">
        <f t="shared" si="783"/>
        <v>2980.</v>
      </c>
      <c r="AL3089" s="29"/>
    </row>
    <row r="3090" spans="1:38" ht="22.5" customHeight="1" x14ac:dyDescent="0.25">
      <c r="A3090" s="143" t="str">
        <f t="shared" si="784"/>
        <v>2981.</v>
      </c>
      <c r="B3090" s="247" t="s">
        <v>2479</v>
      </c>
      <c r="C3090" s="52">
        <v>1970</v>
      </c>
      <c r="D3090" s="220" t="s">
        <v>3015</v>
      </c>
      <c r="E3090" s="143" t="s">
        <v>3016</v>
      </c>
      <c r="F3090" s="52">
        <v>5</v>
      </c>
      <c r="G3090" s="52">
        <v>10</v>
      </c>
      <c r="H3090" s="10">
        <v>6879</v>
      </c>
      <c r="I3090" s="10">
        <v>4452.2</v>
      </c>
      <c r="J3090" s="10">
        <v>4452.2</v>
      </c>
      <c r="K3090" s="63">
        <v>360</v>
      </c>
      <c r="L3090" s="10">
        <f t="shared" si="781"/>
        <v>13433788</v>
      </c>
      <c r="M3090" s="145"/>
      <c r="N3090" s="1"/>
      <c r="O3090" s="145"/>
      <c r="P3090" s="145">
        <f t="shared" si="782"/>
        <v>13433788</v>
      </c>
      <c r="Q3090" s="145">
        <v>13433788</v>
      </c>
      <c r="R3090" s="3"/>
      <c r="S3090" s="145"/>
      <c r="T3090" s="145"/>
      <c r="U3090" s="145"/>
      <c r="V3090" s="145"/>
      <c r="W3090" s="145"/>
      <c r="X3090" s="145"/>
      <c r="Y3090" s="145"/>
      <c r="Z3090" s="145"/>
      <c r="AA3090" s="145"/>
      <c r="AB3090" s="145"/>
      <c r="AC3090" s="145"/>
      <c r="AD3090" s="145"/>
      <c r="AE3090" s="18"/>
      <c r="AF3090" s="35">
        <v>2025</v>
      </c>
      <c r="AG3090" s="255"/>
      <c r="AH3090" s="29">
        <v>2981</v>
      </c>
      <c r="AI3090" s="29" t="s">
        <v>155</v>
      </c>
      <c r="AJ3090" s="29" t="str">
        <f t="shared" si="783"/>
        <v>2981.</v>
      </c>
      <c r="AL3090" s="29"/>
    </row>
    <row r="3091" spans="1:38" ht="22.5" customHeight="1" x14ac:dyDescent="0.25">
      <c r="A3091" s="143" t="str">
        <f t="shared" si="784"/>
        <v>2982.</v>
      </c>
      <c r="B3091" s="73" t="s">
        <v>2480</v>
      </c>
      <c r="C3091" s="52">
        <v>1970</v>
      </c>
      <c r="D3091" s="220" t="s">
        <v>3015</v>
      </c>
      <c r="E3091" s="143" t="s">
        <v>3017</v>
      </c>
      <c r="F3091" s="52">
        <v>5</v>
      </c>
      <c r="G3091" s="52">
        <v>6</v>
      </c>
      <c r="H3091" s="10">
        <v>5155.3</v>
      </c>
      <c r="I3091" s="10">
        <v>3749.4</v>
      </c>
      <c r="J3091" s="10">
        <v>3749.4</v>
      </c>
      <c r="K3091" s="63">
        <v>179</v>
      </c>
      <c r="L3091" s="10">
        <f t="shared" si="781"/>
        <v>1814830</v>
      </c>
      <c r="M3091" s="145"/>
      <c r="N3091" s="1"/>
      <c r="O3091" s="145"/>
      <c r="P3091" s="145">
        <f t="shared" si="782"/>
        <v>1814830</v>
      </c>
      <c r="Q3091" s="145">
        <v>1814830</v>
      </c>
      <c r="R3091" s="3"/>
      <c r="S3091" s="145"/>
      <c r="T3091" s="145"/>
      <c r="U3091" s="145"/>
      <c r="V3091" s="145"/>
      <c r="W3091" s="145"/>
      <c r="X3091" s="145"/>
      <c r="Y3091" s="145"/>
      <c r="Z3091" s="145"/>
      <c r="AA3091" s="145"/>
      <c r="AB3091" s="145"/>
      <c r="AC3091" s="145"/>
      <c r="AD3091" s="145"/>
      <c r="AE3091" s="18"/>
      <c r="AF3091" s="35">
        <v>2025</v>
      </c>
      <c r="AG3091" s="255"/>
      <c r="AH3091" s="29">
        <v>2982</v>
      </c>
      <c r="AI3091" s="29" t="s">
        <v>155</v>
      </c>
      <c r="AJ3091" s="29" t="str">
        <f t="shared" si="783"/>
        <v>2982.</v>
      </c>
      <c r="AL3091" s="29"/>
    </row>
    <row r="3092" spans="1:38" ht="22.5" customHeight="1" x14ac:dyDescent="0.25">
      <c r="A3092" s="143" t="str">
        <f t="shared" si="784"/>
        <v>2983.</v>
      </c>
      <c r="B3092" s="247" t="s">
        <v>2481</v>
      </c>
      <c r="C3092" s="52">
        <v>1970</v>
      </c>
      <c r="D3092" s="220" t="s">
        <v>3015</v>
      </c>
      <c r="E3092" s="143" t="s">
        <v>3017</v>
      </c>
      <c r="F3092" s="52">
        <v>5</v>
      </c>
      <c r="G3092" s="52">
        <v>6</v>
      </c>
      <c r="H3092" s="10">
        <v>4802.8</v>
      </c>
      <c r="I3092" s="145">
        <v>4448.8</v>
      </c>
      <c r="J3092" s="10">
        <v>4277.1000000000004</v>
      </c>
      <c r="K3092" s="63">
        <v>201</v>
      </c>
      <c r="L3092" s="10">
        <f t="shared" si="781"/>
        <v>2575664</v>
      </c>
      <c r="M3092" s="145"/>
      <c r="N3092" s="1"/>
      <c r="O3092" s="145"/>
      <c r="P3092" s="145">
        <f t="shared" si="782"/>
        <v>2575664</v>
      </c>
      <c r="Q3092" s="145">
        <v>2575664</v>
      </c>
      <c r="R3092" s="3"/>
      <c r="S3092" s="145"/>
      <c r="T3092" s="145"/>
      <c r="U3092" s="145"/>
      <c r="V3092" s="145"/>
      <c r="W3092" s="145"/>
      <c r="X3092" s="145"/>
      <c r="Y3092" s="145"/>
      <c r="Z3092" s="145"/>
      <c r="AA3092" s="145"/>
      <c r="AB3092" s="145"/>
      <c r="AC3092" s="145"/>
      <c r="AD3092" s="145"/>
      <c r="AE3092" s="18"/>
      <c r="AF3092" s="35">
        <v>2025</v>
      </c>
      <c r="AG3092" s="255"/>
      <c r="AH3092" s="29">
        <v>2983</v>
      </c>
      <c r="AI3092" s="29" t="s">
        <v>155</v>
      </c>
      <c r="AJ3092" s="29" t="str">
        <f t="shared" si="783"/>
        <v>2983.</v>
      </c>
      <c r="AL3092" s="29"/>
    </row>
    <row r="3093" spans="1:38" ht="22.5" customHeight="1" x14ac:dyDescent="0.25">
      <c r="A3093" s="143" t="str">
        <f t="shared" si="784"/>
        <v>2984.</v>
      </c>
      <c r="B3093" s="73" t="s">
        <v>2482</v>
      </c>
      <c r="C3093" s="52">
        <v>1970</v>
      </c>
      <c r="D3093" s="220" t="s">
        <v>3015</v>
      </c>
      <c r="E3093" s="143" t="s">
        <v>3017</v>
      </c>
      <c r="F3093" s="52">
        <v>5</v>
      </c>
      <c r="G3093" s="52">
        <v>6</v>
      </c>
      <c r="H3093" s="10">
        <v>4382.1000000000004</v>
      </c>
      <c r="I3093" s="145">
        <v>4006</v>
      </c>
      <c r="J3093" s="10">
        <v>2773.5</v>
      </c>
      <c r="K3093" s="63">
        <v>179</v>
      </c>
      <c r="L3093" s="10">
        <f t="shared" si="781"/>
        <v>1236085</v>
      </c>
      <c r="M3093" s="145"/>
      <c r="N3093" s="1"/>
      <c r="O3093" s="145"/>
      <c r="P3093" s="145">
        <f t="shared" si="782"/>
        <v>1236085</v>
      </c>
      <c r="Q3093" s="145">
        <v>1236085</v>
      </c>
      <c r="R3093" s="3"/>
      <c r="S3093" s="145"/>
      <c r="T3093" s="145"/>
      <c r="U3093" s="145"/>
      <c r="V3093" s="145"/>
      <c r="W3093" s="145"/>
      <c r="X3093" s="145"/>
      <c r="Y3093" s="145"/>
      <c r="Z3093" s="145"/>
      <c r="AA3093" s="145"/>
      <c r="AB3093" s="145"/>
      <c r="AC3093" s="145"/>
      <c r="AD3093" s="145"/>
      <c r="AE3093" s="18"/>
      <c r="AF3093" s="35">
        <v>2025</v>
      </c>
      <c r="AG3093" s="255"/>
      <c r="AH3093" s="29">
        <v>2984</v>
      </c>
      <c r="AI3093" s="29" t="s">
        <v>155</v>
      </c>
      <c r="AJ3093" s="29" t="str">
        <f t="shared" si="783"/>
        <v>2984.</v>
      </c>
      <c r="AL3093" s="29"/>
    </row>
    <row r="3094" spans="1:38" ht="22.5" customHeight="1" x14ac:dyDescent="0.25">
      <c r="A3094" s="143" t="str">
        <f t="shared" si="784"/>
        <v>2985.</v>
      </c>
      <c r="B3094" s="89" t="s">
        <v>2483</v>
      </c>
      <c r="C3094" s="52">
        <v>1971</v>
      </c>
      <c r="D3094" s="220" t="s">
        <v>3015</v>
      </c>
      <c r="E3094" s="143" t="s">
        <v>3017</v>
      </c>
      <c r="F3094" s="52">
        <v>5</v>
      </c>
      <c r="G3094" s="52">
        <v>1</v>
      </c>
      <c r="H3094" s="10">
        <v>2891.3</v>
      </c>
      <c r="I3094" s="10">
        <v>2804.1</v>
      </c>
      <c r="J3094" s="10">
        <v>2596.6999999999998</v>
      </c>
      <c r="K3094" s="63">
        <v>195</v>
      </c>
      <c r="L3094" s="145">
        <f t="shared" si="781"/>
        <v>757926</v>
      </c>
      <c r="M3094" s="145"/>
      <c r="N3094" s="1"/>
      <c r="O3094" s="145"/>
      <c r="P3094" s="145">
        <f t="shared" si="782"/>
        <v>757926</v>
      </c>
      <c r="Q3094" s="145">
        <v>757926</v>
      </c>
      <c r="R3094" s="3"/>
      <c r="S3094" s="145"/>
      <c r="T3094" s="145"/>
      <c r="U3094" s="145"/>
      <c r="V3094" s="145"/>
      <c r="W3094" s="145"/>
      <c r="X3094" s="145"/>
      <c r="Y3094" s="145"/>
      <c r="Z3094" s="145"/>
      <c r="AA3094" s="145"/>
      <c r="AB3094" s="145"/>
      <c r="AC3094" s="145"/>
      <c r="AD3094" s="145"/>
      <c r="AE3094" s="18"/>
      <c r="AF3094" s="35">
        <v>2025</v>
      </c>
      <c r="AG3094" s="255"/>
      <c r="AH3094" s="29">
        <v>2985</v>
      </c>
      <c r="AI3094" s="29" t="s">
        <v>155</v>
      </c>
      <c r="AJ3094" s="29" t="str">
        <f t="shared" si="783"/>
        <v>2985.</v>
      </c>
      <c r="AK3094" s="29"/>
      <c r="AL3094" s="29"/>
    </row>
    <row r="3095" spans="1:38" ht="22.5" customHeight="1" x14ac:dyDescent="0.25">
      <c r="A3095" s="143" t="str">
        <f t="shared" si="784"/>
        <v>2986.</v>
      </c>
      <c r="B3095" s="76" t="s">
        <v>2484</v>
      </c>
      <c r="C3095" s="52">
        <v>1971</v>
      </c>
      <c r="D3095" s="220" t="s">
        <v>3015</v>
      </c>
      <c r="E3095" s="143" t="s">
        <v>3016</v>
      </c>
      <c r="F3095" s="52">
        <v>5</v>
      </c>
      <c r="G3095" s="52">
        <v>3</v>
      </c>
      <c r="H3095" s="145">
        <v>2488.1999999999998</v>
      </c>
      <c r="I3095" s="145">
        <v>1669.3</v>
      </c>
      <c r="J3095" s="145">
        <v>1669.3</v>
      </c>
      <c r="K3095" s="3">
        <v>122</v>
      </c>
      <c r="L3095" s="10">
        <f t="shared" si="781"/>
        <v>923622.17999999993</v>
      </c>
      <c r="M3095" s="145"/>
      <c r="N3095" s="1"/>
      <c r="O3095" s="145"/>
      <c r="P3095" s="145">
        <f t="shared" si="782"/>
        <v>923622.17999999993</v>
      </c>
      <c r="Q3095" s="145">
        <v>923622.17999999993</v>
      </c>
      <c r="R3095" s="3"/>
      <c r="S3095" s="145"/>
      <c r="T3095" s="145"/>
      <c r="U3095" s="145"/>
      <c r="V3095" s="145"/>
      <c r="W3095" s="145"/>
      <c r="X3095" s="145"/>
      <c r="Y3095" s="145"/>
      <c r="Z3095" s="145"/>
      <c r="AA3095" s="145"/>
      <c r="AB3095" s="145"/>
      <c r="AC3095" s="145"/>
      <c r="AD3095" s="145"/>
      <c r="AE3095" s="18"/>
      <c r="AF3095" s="35">
        <v>2025</v>
      </c>
      <c r="AG3095" s="256"/>
      <c r="AH3095" s="29">
        <v>2986</v>
      </c>
      <c r="AI3095" s="29" t="s">
        <v>155</v>
      </c>
      <c r="AJ3095" s="29" t="str">
        <f t="shared" si="783"/>
        <v>2986.</v>
      </c>
      <c r="AL3095" s="29"/>
    </row>
    <row r="3096" spans="1:38" ht="22.5" customHeight="1" x14ac:dyDescent="0.25">
      <c r="A3096" s="143" t="str">
        <f t="shared" si="784"/>
        <v>2987.</v>
      </c>
      <c r="B3096" s="76" t="s">
        <v>2485</v>
      </c>
      <c r="C3096" s="52">
        <v>1971</v>
      </c>
      <c r="D3096" s="220" t="s">
        <v>3015</v>
      </c>
      <c r="E3096" s="143" t="s">
        <v>3016</v>
      </c>
      <c r="F3096" s="52">
        <v>5</v>
      </c>
      <c r="G3096" s="52">
        <v>6</v>
      </c>
      <c r="H3096" s="145">
        <v>4944.7</v>
      </c>
      <c r="I3096" s="145">
        <v>4703.3999999999996</v>
      </c>
      <c r="J3096" s="145">
        <v>3223.5</v>
      </c>
      <c r="K3096" s="3">
        <v>221</v>
      </c>
      <c r="L3096" s="10">
        <f t="shared" si="781"/>
        <v>5421435</v>
      </c>
      <c r="M3096" s="145"/>
      <c r="N3096" s="1"/>
      <c r="O3096" s="145"/>
      <c r="P3096" s="145">
        <f t="shared" si="782"/>
        <v>5421435</v>
      </c>
      <c r="Q3096" s="145">
        <v>5421435</v>
      </c>
      <c r="R3096" s="3"/>
      <c r="S3096" s="145"/>
      <c r="T3096" s="145"/>
      <c r="U3096" s="145"/>
      <c r="V3096" s="145"/>
      <c r="W3096" s="145"/>
      <c r="X3096" s="145"/>
      <c r="Y3096" s="145"/>
      <c r="Z3096" s="145"/>
      <c r="AA3096" s="145"/>
      <c r="AB3096" s="145"/>
      <c r="AC3096" s="145"/>
      <c r="AD3096" s="145"/>
      <c r="AE3096" s="18"/>
      <c r="AF3096" s="35">
        <v>2025</v>
      </c>
      <c r="AG3096" s="256"/>
      <c r="AH3096" s="29">
        <v>2987</v>
      </c>
      <c r="AI3096" s="29" t="s">
        <v>155</v>
      </c>
      <c r="AJ3096" s="29" t="str">
        <f t="shared" si="783"/>
        <v>2987.</v>
      </c>
      <c r="AL3096" s="29"/>
    </row>
    <row r="3097" spans="1:38" ht="22.5" customHeight="1" x14ac:dyDescent="0.25">
      <c r="A3097" s="143" t="str">
        <f t="shared" si="784"/>
        <v>2988.</v>
      </c>
      <c r="B3097" s="247" t="s">
        <v>2486</v>
      </c>
      <c r="C3097" s="52">
        <v>1971</v>
      </c>
      <c r="D3097" s="220" t="s">
        <v>3015</v>
      </c>
      <c r="E3097" s="143" t="s">
        <v>3016</v>
      </c>
      <c r="F3097" s="52">
        <v>5</v>
      </c>
      <c r="G3097" s="52">
        <v>4</v>
      </c>
      <c r="H3097" s="10">
        <v>3576.2</v>
      </c>
      <c r="I3097" s="145">
        <v>3247.1</v>
      </c>
      <c r="J3097" s="10">
        <v>3247.1</v>
      </c>
      <c r="K3097" s="63">
        <v>165</v>
      </c>
      <c r="L3097" s="10">
        <f t="shared" si="781"/>
        <v>4871750</v>
      </c>
      <c r="M3097" s="145"/>
      <c r="N3097" s="1"/>
      <c r="O3097" s="145"/>
      <c r="P3097" s="145">
        <f t="shared" si="782"/>
        <v>4871750</v>
      </c>
      <c r="Q3097" s="145">
        <v>1920646</v>
      </c>
      <c r="R3097" s="3"/>
      <c r="S3097" s="145"/>
      <c r="T3097" s="145">
        <v>832</v>
      </c>
      <c r="U3097" s="145">
        <f>T3097*3547</f>
        <v>2951104</v>
      </c>
      <c r="V3097" s="145"/>
      <c r="W3097" s="145"/>
      <c r="X3097" s="145"/>
      <c r="Y3097" s="145"/>
      <c r="Z3097" s="145"/>
      <c r="AA3097" s="145"/>
      <c r="AB3097" s="145"/>
      <c r="AC3097" s="145"/>
      <c r="AD3097" s="145"/>
      <c r="AE3097" s="18"/>
      <c r="AF3097" s="35">
        <v>2025</v>
      </c>
      <c r="AG3097" s="255"/>
      <c r="AH3097" s="29">
        <v>2988</v>
      </c>
      <c r="AI3097" s="29" t="s">
        <v>155</v>
      </c>
      <c r="AJ3097" s="29" t="str">
        <f t="shared" si="783"/>
        <v>2988.</v>
      </c>
      <c r="AL3097" s="29"/>
    </row>
    <row r="3098" spans="1:38" ht="22.5" customHeight="1" x14ac:dyDescent="0.25">
      <c r="A3098" s="143" t="str">
        <f t="shared" si="784"/>
        <v>2989.</v>
      </c>
      <c r="B3098" s="73" t="s">
        <v>2487</v>
      </c>
      <c r="C3098" s="52">
        <v>1972</v>
      </c>
      <c r="D3098" s="220" t="s">
        <v>3015</v>
      </c>
      <c r="E3098" s="143" t="s">
        <v>3016</v>
      </c>
      <c r="F3098" s="52">
        <v>5</v>
      </c>
      <c r="G3098" s="52">
        <v>4</v>
      </c>
      <c r="H3098" s="10">
        <v>3512.8</v>
      </c>
      <c r="I3098" s="145">
        <v>2150.6999999999998</v>
      </c>
      <c r="J3098" s="10">
        <v>2128.4</v>
      </c>
      <c r="K3098" s="63">
        <v>145</v>
      </c>
      <c r="L3098" s="10">
        <f t="shared" si="781"/>
        <v>5664648.29</v>
      </c>
      <c r="M3098" s="145"/>
      <c r="N3098" s="1"/>
      <c r="O3098" s="145"/>
      <c r="P3098" s="145">
        <f t="shared" si="782"/>
        <v>5664648.29</v>
      </c>
      <c r="Q3098" s="145">
        <v>5664648.29</v>
      </c>
      <c r="R3098" s="3"/>
      <c r="S3098" s="145"/>
      <c r="T3098" s="145"/>
      <c r="U3098" s="145"/>
      <c r="V3098" s="145"/>
      <c r="W3098" s="145"/>
      <c r="X3098" s="145"/>
      <c r="Y3098" s="145"/>
      <c r="Z3098" s="145"/>
      <c r="AA3098" s="145"/>
      <c r="AB3098" s="145"/>
      <c r="AC3098" s="145"/>
      <c r="AD3098" s="145"/>
      <c r="AE3098" s="18"/>
      <c r="AF3098" s="35">
        <v>2025</v>
      </c>
      <c r="AG3098" s="255"/>
      <c r="AH3098" s="29">
        <v>2989</v>
      </c>
      <c r="AI3098" s="29" t="s">
        <v>155</v>
      </c>
      <c r="AJ3098" s="29" t="str">
        <f t="shared" si="783"/>
        <v>2989.</v>
      </c>
      <c r="AL3098" s="29"/>
    </row>
    <row r="3099" spans="1:38" ht="22.5" customHeight="1" x14ac:dyDescent="0.25">
      <c r="A3099" s="143" t="str">
        <f t="shared" si="784"/>
        <v>2990.</v>
      </c>
      <c r="B3099" s="73" t="s">
        <v>2488</v>
      </c>
      <c r="C3099" s="52">
        <v>1972</v>
      </c>
      <c r="D3099" s="220" t="s">
        <v>3015</v>
      </c>
      <c r="E3099" s="143" t="s">
        <v>3017</v>
      </c>
      <c r="F3099" s="52">
        <v>5</v>
      </c>
      <c r="G3099" s="52">
        <v>4</v>
      </c>
      <c r="H3099" s="10">
        <v>3660.4</v>
      </c>
      <c r="I3099" s="145">
        <v>3336.3</v>
      </c>
      <c r="J3099" s="10">
        <v>3336.3</v>
      </c>
      <c r="K3099" s="63">
        <v>169</v>
      </c>
      <c r="L3099" s="10">
        <f t="shared" si="781"/>
        <v>2111720</v>
      </c>
      <c r="M3099" s="145"/>
      <c r="N3099" s="1"/>
      <c r="O3099" s="145"/>
      <c r="P3099" s="145">
        <f t="shared" si="782"/>
        <v>2111720</v>
      </c>
      <c r="Q3099" s="145">
        <v>2111720</v>
      </c>
      <c r="R3099" s="3"/>
      <c r="S3099" s="145"/>
      <c r="T3099" s="145"/>
      <c r="U3099" s="145"/>
      <c r="V3099" s="145"/>
      <c r="W3099" s="145"/>
      <c r="X3099" s="145"/>
      <c r="Y3099" s="145"/>
      <c r="Z3099" s="145"/>
      <c r="AA3099" s="145"/>
      <c r="AB3099" s="145"/>
      <c r="AC3099" s="145"/>
      <c r="AD3099" s="145"/>
      <c r="AE3099" s="145"/>
      <c r="AF3099" s="35">
        <v>2025</v>
      </c>
      <c r="AG3099" s="255"/>
      <c r="AH3099" s="29">
        <v>2990</v>
      </c>
      <c r="AI3099" s="29" t="s">
        <v>155</v>
      </c>
      <c r="AJ3099" s="29" t="str">
        <f t="shared" si="783"/>
        <v>2990.</v>
      </c>
    </row>
    <row r="3100" spans="1:38" ht="22.5" customHeight="1" x14ac:dyDescent="0.25">
      <c r="A3100" s="143" t="str">
        <f t="shared" si="784"/>
        <v>2991.</v>
      </c>
      <c r="B3100" s="247" t="s">
        <v>2489</v>
      </c>
      <c r="C3100" s="52">
        <v>1972</v>
      </c>
      <c r="D3100" s="220" t="s">
        <v>3015</v>
      </c>
      <c r="E3100" s="143" t="s">
        <v>3017</v>
      </c>
      <c r="F3100" s="52">
        <v>9</v>
      </c>
      <c r="G3100" s="52">
        <v>1</v>
      </c>
      <c r="H3100" s="10">
        <v>1939.7</v>
      </c>
      <c r="I3100" s="145">
        <v>1187.5999999999999</v>
      </c>
      <c r="J3100" s="10">
        <v>1187.5999999999999</v>
      </c>
      <c r="K3100" s="63">
        <v>107</v>
      </c>
      <c r="L3100" s="10">
        <f t="shared" si="781"/>
        <v>3577938</v>
      </c>
      <c r="M3100" s="145"/>
      <c r="N3100" s="1"/>
      <c r="O3100" s="145"/>
      <c r="P3100" s="145">
        <f t="shared" si="782"/>
        <v>3577938</v>
      </c>
      <c r="Q3100" s="145">
        <f>337260+3240678</f>
        <v>3577938</v>
      </c>
      <c r="R3100" s="3"/>
      <c r="S3100" s="145"/>
      <c r="T3100" s="145"/>
      <c r="U3100" s="145"/>
      <c r="V3100" s="145"/>
      <c r="W3100" s="145"/>
      <c r="X3100" s="145"/>
      <c r="Y3100" s="145"/>
      <c r="Z3100" s="145"/>
      <c r="AA3100" s="145"/>
      <c r="AB3100" s="145"/>
      <c r="AC3100" s="145"/>
      <c r="AD3100" s="145"/>
      <c r="AE3100" s="18"/>
      <c r="AF3100" s="35">
        <v>2025</v>
      </c>
      <c r="AG3100" s="255"/>
      <c r="AH3100" s="29">
        <v>2991</v>
      </c>
      <c r="AI3100" s="29" t="s">
        <v>155</v>
      </c>
      <c r="AJ3100" s="29" t="str">
        <f t="shared" si="783"/>
        <v>2991.</v>
      </c>
      <c r="AL3100" s="29"/>
    </row>
    <row r="3101" spans="1:38" ht="22.5" customHeight="1" x14ac:dyDescent="0.25">
      <c r="A3101" s="143" t="str">
        <f t="shared" si="784"/>
        <v>2992.</v>
      </c>
      <c r="B3101" s="73" t="s">
        <v>2490</v>
      </c>
      <c r="C3101" s="52">
        <v>1972</v>
      </c>
      <c r="D3101" s="220" t="s">
        <v>3015</v>
      </c>
      <c r="E3101" s="143" t="s">
        <v>3016</v>
      </c>
      <c r="F3101" s="52">
        <v>5</v>
      </c>
      <c r="G3101" s="52">
        <v>6</v>
      </c>
      <c r="H3101" s="10">
        <v>5401.1</v>
      </c>
      <c r="I3101" s="145">
        <v>4918.8999999999996</v>
      </c>
      <c r="J3101" s="10">
        <v>3881.8</v>
      </c>
      <c r="K3101" s="63">
        <v>162</v>
      </c>
      <c r="L3101" s="10">
        <f t="shared" si="781"/>
        <v>2057760</v>
      </c>
      <c r="M3101" s="145"/>
      <c r="N3101" s="1"/>
      <c r="O3101" s="145"/>
      <c r="P3101" s="145">
        <f t="shared" si="782"/>
        <v>2057760</v>
      </c>
      <c r="Q3101" s="145">
        <v>2057760</v>
      </c>
      <c r="R3101" s="3"/>
      <c r="S3101" s="145"/>
      <c r="T3101" s="145"/>
      <c r="U3101" s="145"/>
      <c r="V3101" s="145"/>
      <c r="W3101" s="145"/>
      <c r="X3101" s="145"/>
      <c r="Y3101" s="145"/>
      <c r="Z3101" s="145"/>
      <c r="AA3101" s="145"/>
      <c r="AB3101" s="145"/>
      <c r="AC3101" s="145"/>
      <c r="AD3101" s="145"/>
      <c r="AE3101" s="18"/>
      <c r="AF3101" s="35">
        <v>2025</v>
      </c>
      <c r="AG3101" s="255"/>
      <c r="AH3101" s="29">
        <v>2992</v>
      </c>
      <c r="AI3101" s="29" t="s">
        <v>155</v>
      </c>
      <c r="AJ3101" s="29" t="str">
        <f t="shared" si="783"/>
        <v>2992.</v>
      </c>
      <c r="AL3101" s="29"/>
    </row>
    <row r="3102" spans="1:38" ht="22.5" customHeight="1" x14ac:dyDescent="0.25">
      <c r="A3102" s="143" t="str">
        <f t="shared" si="784"/>
        <v>2993.</v>
      </c>
      <c r="B3102" s="73" t="s">
        <v>2491</v>
      </c>
      <c r="C3102" s="52">
        <v>1972</v>
      </c>
      <c r="D3102" s="220" t="s">
        <v>3015</v>
      </c>
      <c r="E3102" s="143" t="s">
        <v>3017</v>
      </c>
      <c r="F3102" s="52">
        <v>5</v>
      </c>
      <c r="G3102" s="52">
        <v>1</v>
      </c>
      <c r="H3102" s="10">
        <v>3394.4</v>
      </c>
      <c r="I3102" s="10">
        <v>2918.1</v>
      </c>
      <c r="J3102" s="10">
        <v>2918.1</v>
      </c>
      <c r="K3102" s="63">
        <v>256</v>
      </c>
      <c r="L3102" s="10">
        <f t="shared" si="781"/>
        <v>1196460</v>
      </c>
      <c r="M3102" s="145"/>
      <c r="N3102" s="1"/>
      <c r="O3102" s="145"/>
      <c r="P3102" s="145">
        <f t="shared" si="782"/>
        <v>1196460</v>
      </c>
      <c r="Q3102" s="145">
        <v>1196460</v>
      </c>
      <c r="R3102" s="3"/>
      <c r="S3102" s="145"/>
      <c r="T3102" s="145"/>
      <c r="U3102" s="145"/>
      <c r="V3102" s="145"/>
      <c r="W3102" s="145"/>
      <c r="X3102" s="145"/>
      <c r="Y3102" s="145"/>
      <c r="Z3102" s="145"/>
      <c r="AA3102" s="145"/>
      <c r="AB3102" s="145"/>
      <c r="AC3102" s="145"/>
      <c r="AD3102" s="145"/>
      <c r="AE3102" s="18"/>
      <c r="AF3102" s="35">
        <v>2025</v>
      </c>
      <c r="AG3102" s="255"/>
      <c r="AH3102" s="29">
        <v>2993</v>
      </c>
      <c r="AI3102" s="29" t="s">
        <v>155</v>
      </c>
      <c r="AJ3102" s="29" t="str">
        <f t="shared" si="783"/>
        <v>2993.</v>
      </c>
      <c r="AL3102" s="29"/>
    </row>
    <row r="3103" spans="1:38" ht="22.5" customHeight="1" x14ac:dyDescent="0.25">
      <c r="A3103" s="143" t="str">
        <f t="shared" si="784"/>
        <v>2994.</v>
      </c>
      <c r="B3103" s="73" t="s">
        <v>2492</v>
      </c>
      <c r="C3103" s="52">
        <v>1972</v>
      </c>
      <c r="D3103" s="220" t="s">
        <v>3015</v>
      </c>
      <c r="E3103" s="143" t="s">
        <v>3017</v>
      </c>
      <c r="F3103" s="52">
        <v>5</v>
      </c>
      <c r="G3103" s="52">
        <v>4</v>
      </c>
      <c r="H3103" s="145">
        <v>2580</v>
      </c>
      <c r="I3103" s="145">
        <v>2580</v>
      </c>
      <c r="J3103" s="145">
        <v>2580</v>
      </c>
      <c r="K3103" s="3">
        <v>108</v>
      </c>
      <c r="L3103" s="10">
        <f t="shared" si="781"/>
        <v>1369709.25</v>
      </c>
      <c r="M3103" s="145"/>
      <c r="N3103" s="1"/>
      <c r="O3103" s="145"/>
      <c r="P3103" s="145">
        <f t="shared" si="782"/>
        <v>1369709.25</v>
      </c>
      <c r="Q3103" s="145">
        <v>1369709.25</v>
      </c>
      <c r="R3103" s="3"/>
      <c r="S3103" s="145"/>
      <c r="T3103" s="145"/>
      <c r="U3103" s="145"/>
      <c r="V3103" s="145"/>
      <c r="W3103" s="145"/>
      <c r="X3103" s="145"/>
      <c r="Y3103" s="145"/>
      <c r="Z3103" s="145"/>
      <c r="AA3103" s="145"/>
      <c r="AB3103" s="145"/>
      <c r="AC3103" s="145"/>
      <c r="AD3103" s="145"/>
      <c r="AE3103" s="18"/>
      <c r="AF3103" s="35">
        <v>2025</v>
      </c>
      <c r="AG3103" s="255"/>
      <c r="AH3103" s="29">
        <v>2994</v>
      </c>
      <c r="AI3103" s="29" t="s">
        <v>155</v>
      </c>
      <c r="AJ3103" s="29" t="str">
        <f t="shared" si="783"/>
        <v>2994.</v>
      </c>
      <c r="AL3103" s="29"/>
    </row>
    <row r="3104" spans="1:38" ht="22.5" customHeight="1" x14ac:dyDescent="0.25">
      <c r="A3104" s="143" t="str">
        <f t="shared" si="784"/>
        <v>2995.</v>
      </c>
      <c r="B3104" s="73" t="s">
        <v>2493</v>
      </c>
      <c r="C3104" s="52">
        <v>1973</v>
      </c>
      <c r="D3104" s="220" t="s">
        <v>3015</v>
      </c>
      <c r="E3104" s="143" t="s">
        <v>3016</v>
      </c>
      <c r="F3104" s="52">
        <v>2</v>
      </c>
      <c r="G3104" s="52">
        <v>2</v>
      </c>
      <c r="H3104" s="10">
        <v>781.6</v>
      </c>
      <c r="I3104" s="145">
        <v>781.6</v>
      </c>
      <c r="J3104" s="10">
        <v>781.6</v>
      </c>
      <c r="K3104" s="63">
        <v>38</v>
      </c>
      <c r="L3104" s="10">
        <f t="shared" si="781"/>
        <v>900864</v>
      </c>
      <c r="M3104" s="145"/>
      <c r="N3104" s="1"/>
      <c r="O3104" s="145"/>
      <c r="P3104" s="145">
        <f t="shared" si="782"/>
        <v>900864</v>
      </c>
      <c r="Q3104" s="145">
        <v>900864</v>
      </c>
      <c r="R3104" s="3"/>
      <c r="S3104" s="145"/>
      <c r="T3104" s="145"/>
      <c r="U3104" s="145"/>
      <c r="V3104" s="145"/>
      <c r="W3104" s="145"/>
      <c r="X3104" s="145"/>
      <c r="Y3104" s="145"/>
      <c r="Z3104" s="145"/>
      <c r="AA3104" s="145"/>
      <c r="AB3104" s="145"/>
      <c r="AC3104" s="145"/>
      <c r="AD3104" s="145"/>
      <c r="AE3104" s="145"/>
      <c r="AF3104" s="35">
        <v>2025</v>
      </c>
      <c r="AG3104" s="255"/>
      <c r="AH3104" s="29">
        <v>2995</v>
      </c>
      <c r="AI3104" s="29" t="s">
        <v>155</v>
      </c>
      <c r="AJ3104" s="29" t="str">
        <f t="shared" si="783"/>
        <v>2995.</v>
      </c>
      <c r="AL3104" s="29"/>
    </row>
    <row r="3105" spans="1:38" ht="22.5" customHeight="1" x14ac:dyDescent="0.25">
      <c r="A3105" s="143" t="str">
        <f t="shared" si="784"/>
        <v>2996.</v>
      </c>
      <c r="B3105" s="73" t="s">
        <v>2494</v>
      </c>
      <c r="C3105" s="52">
        <v>1973</v>
      </c>
      <c r="D3105" s="220" t="s">
        <v>3015</v>
      </c>
      <c r="E3105" s="143" t="s">
        <v>3017</v>
      </c>
      <c r="F3105" s="52">
        <v>5</v>
      </c>
      <c r="G3105" s="52">
        <v>4</v>
      </c>
      <c r="H3105" s="10">
        <v>2817.7</v>
      </c>
      <c r="I3105" s="10">
        <v>1766.6</v>
      </c>
      <c r="J3105" s="10">
        <v>1766.6</v>
      </c>
      <c r="K3105" s="63">
        <v>111</v>
      </c>
      <c r="L3105" s="10">
        <f t="shared" si="781"/>
        <v>2560028.64</v>
      </c>
      <c r="M3105" s="145"/>
      <c r="N3105" s="1"/>
      <c r="O3105" s="145"/>
      <c r="P3105" s="145">
        <f t="shared" si="782"/>
        <v>2560028.64</v>
      </c>
      <c r="Q3105" s="145">
        <f>1045937.88+1514090.76</f>
        <v>2560028.64</v>
      </c>
      <c r="R3105" s="3"/>
      <c r="S3105" s="145"/>
      <c r="T3105" s="145"/>
      <c r="U3105" s="145"/>
      <c r="V3105" s="145"/>
      <c r="W3105" s="145"/>
      <c r="X3105" s="145"/>
      <c r="Y3105" s="145"/>
      <c r="Z3105" s="145"/>
      <c r="AA3105" s="145"/>
      <c r="AB3105" s="145"/>
      <c r="AC3105" s="145"/>
      <c r="AD3105" s="145"/>
      <c r="AE3105" s="18"/>
      <c r="AF3105" s="35">
        <v>2025</v>
      </c>
      <c r="AG3105" s="255"/>
      <c r="AH3105" s="29">
        <v>2996</v>
      </c>
      <c r="AI3105" s="29" t="s">
        <v>155</v>
      </c>
      <c r="AJ3105" s="29" t="str">
        <f t="shared" si="783"/>
        <v>2996.</v>
      </c>
      <c r="AL3105" s="29"/>
    </row>
    <row r="3106" spans="1:38" ht="23.25" customHeight="1" x14ac:dyDescent="0.25">
      <c r="A3106" s="143" t="str">
        <f t="shared" si="784"/>
        <v>2997.</v>
      </c>
      <c r="B3106" s="86" t="s">
        <v>2495</v>
      </c>
      <c r="C3106" s="52">
        <v>1973</v>
      </c>
      <c r="D3106" s="220" t="s">
        <v>3015</v>
      </c>
      <c r="E3106" s="143" t="s">
        <v>3017</v>
      </c>
      <c r="F3106" s="52">
        <v>5</v>
      </c>
      <c r="G3106" s="52">
        <v>10</v>
      </c>
      <c r="H3106" s="145">
        <v>8678</v>
      </c>
      <c r="I3106" s="145">
        <v>7715.9</v>
      </c>
      <c r="J3106" s="145">
        <v>6751.1</v>
      </c>
      <c r="K3106" s="3">
        <v>297</v>
      </c>
      <c r="L3106" s="10">
        <f t="shared" si="781"/>
        <v>7884426.29</v>
      </c>
      <c r="M3106" s="145"/>
      <c r="N3106" s="1"/>
      <c r="O3106" s="145"/>
      <c r="P3106" s="145">
        <f t="shared" si="782"/>
        <v>7884426.29</v>
      </c>
      <c r="Q3106" s="145">
        <f>3221308.74+4663117.55</f>
        <v>7884426.29</v>
      </c>
      <c r="R3106" s="3"/>
      <c r="S3106" s="145"/>
      <c r="T3106" s="145"/>
      <c r="U3106" s="145"/>
      <c r="V3106" s="145"/>
      <c r="W3106" s="145"/>
      <c r="X3106" s="145"/>
      <c r="Y3106" s="145"/>
      <c r="Z3106" s="145"/>
      <c r="AA3106" s="145"/>
      <c r="AB3106" s="43"/>
      <c r="AC3106" s="43"/>
      <c r="AD3106" s="145"/>
      <c r="AE3106" s="18"/>
      <c r="AF3106" s="35">
        <v>2025</v>
      </c>
      <c r="AG3106" s="255"/>
      <c r="AH3106" s="29">
        <v>2997</v>
      </c>
      <c r="AI3106" s="29" t="s">
        <v>155</v>
      </c>
      <c r="AJ3106" s="29" t="str">
        <f t="shared" si="783"/>
        <v>2997.</v>
      </c>
    </row>
    <row r="3107" spans="1:38" ht="22.5" customHeight="1" x14ac:dyDescent="0.25">
      <c r="A3107" s="143" t="str">
        <f t="shared" si="784"/>
        <v>2998.</v>
      </c>
      <c r="B3107" s="247" t="s">
        <v>2496</v>
      </c>
      <c r="C3107" s="52">
        <v>1973</v>
      </c>
      <c r="D3107" s="220" t="s">
        <v>3015</v>
      </c>
      <c r="E3107" s="143" t="s">
        <v>3017</v>
      </c>
      <c r="F3107" s="52">
        <v>5</v>
      </c>
      <c r="G3107" s="52">
        <v>6</v>
      </c>
      <c r="H3107" s="10">
        <v>5054.3999999999996</v>
      </c>
      <c r="I3107" s="10">
        <v>3776</v>
      </c>
      <c r="J3107" s="10">
        <v>2644.9</v>
      </c>
      <c r="K3107" s="63">
        <v>178</v>
      </c>
      <c r="L3107" s="10">
        <f t="shared" si="781"/>
        <v>2715993.28</v>
      </c>
      <c r="M3107" s="145"/>
      <c r="N3107" s="1"/>
      <c r="O3107" s="145"/>
      <c r="P3107" s="145">
        <f t="shared" si="782"/>
        <v>2715993.28</v>
      </c>
      <c r="Q3107" s="145">
        <v>2715993.28</v>
      </c>
      <c r="R3107" s="3"/>
      <c r="S3107" s="145"/>
      <c r="T3107" s="145"/>
      <c r="U3107" s="145"/>
      <c r="V3107" s="145"/>
      <c r="W3107" s="145"/>
      <c r="X3107" s="145"/>
      <c r="Y3107" s="145"/>
      <c r="Z3107" s="145"/>
      <c r="AA3107" s="145"/>
      <c r="AB3107" s="145"/>
      <c r="AC3107" s="145"/>
      <c r="AD3107" s="145"/>
      <c r="AE3107" s="18"/>
      <c r="AF3107" s="35">
        <v>2025</v>
      </c>
      <c r="AG3107" s="255"/>
      <c r="AH3107" s="29">
        <v>2998</v>
      </c>
      <c r="AI3107" s="29" t="s">
        <v>155</v>
      </c>
      <c r="AJ3107" s="29" t="str">
        <f t="shared" si="783"/>
        <v>2998.</v>
      </c>
      <c r="AL3107" s="29"/>
    </row>
    <row r="3108" spans="1:38" ht="22.5" customHeight="1" x14ac:dyDescent="0.25">
      <c r="A3108" s="143" t="str">
        <f t="shared" si="784"/>
        <v>2999.</v>
      </c>
      <c r="B3108" s="73" t="s">
        <v>2497</v>
      </c>
      <c r="C3108" s="52">
        <v>1974</v>
      </c>
      <c r="D3108" s="220" t="s">
        <v>3015</v>
      </c>
      <c r="E3108" s="143" t="s">
        <v>3017</v>
      </c>
      <c r="F3108" s="52">
        <v>5</v>
      </c>
      <c r="G3108" s="52">
        <v>6</v>
      </c>
      <c r="H3108" s="10">
        <v>4434.8999999999996</v>
      </c>
      <c r="I3108" s="145">
        <v>4174.2</v>
      </c>
      <c r="J3108" s="10">
        <v>4174.2</v>
      </c>
      <c r="K3108" s="63">
        <v>206</v>
      </c>
      <c r="L3108" s="10">
        <f t="shared" si="781"/>
        <v>3612795</v>
      </c>
      <c r="M3108" s="145"/>
      <c r="N3108" s="1"/>
      <c r="O3108" s="145"/>
      <c r="P3108" s="145">
        <f t="shared" si="782"/>
        <v>3612795</v>
      </c>
      <c r="Q3108" s="145">
        <f>1130727+2482068</f>
        <v>3612795</v>
      </c>
      <c r="R3108" s="3"/>
      <c r="S3108" s="145"/>
      <c r="T3108" s="145"/>
      <c r="U3108" s="145"/>
      <c r="V3108" s="145"/>
      <c r="W3108" s="145"/>
      <c r="X3108" s="145"/>
      <c r="Y3108" s="145"/>
      <c r="Z3108" s="145"/>
      <c r="AA3108" s="145"/>
      <c r="AB3108" s="145"/>
      <c r="AC3108" s="145"/>
      <c r="AD3108" s="145"/>
      <c r="AE3108" s="18"/>
      <c r="AF3108" s="35">
        <v>2025</v>
      </c>
      <c r="AG3108" s="255"/>
      <c r="AH3108" s="29">
        <v>2999</v>
      </c>
      <c r="AI3108" s="29" t="s">
        <v>155</v>
      </c>
      <c r="AJ3108" s="29" t="str">
        <f t="shared" si="783"/>
        <v>2999.</v>
      </c>
      <c r="AL3108" s="29"/>
    </row>
    <row r="3109" spans="1:38" ht="22.5" customHeight="1" x14ac:dyDescent="0.25">
      <c r="A3109" s="143" t="str">
        <f t="shared" si="784"/>
        <v>3000.</v>
      </c>
      <c r="B3109" s="73" t="s">
        <v>2498</v>
      </c>
      <c r="C3109" s="52">
        <v>1998</v>
      </c>
      <c r="D3109" s="220" t="s">
        <v>3015</v>
      </c>
      <c r="E3109" s="143" t="s">
        <v>3017</v>
      </c>
      <c r="F3109" s="52">
        <v>10</v>
      </c>
      <c r="G3109" s="52">
        <v>5</v>
      </c>
      <c r="H3109" s="10">
        <v>10025.799999999999</v>
      </c>
      <c r="I3109" s="10">
        <v>9599.7000000000007</v>
      </c>
      <c r="J3109" s="10">
        <v>9599.7000000000007</v>
      </c>
      <c r="K3109" s="63">
        <v>279</v>
      </c>
      <c r="L3109" s="10">
        <f t="shared" si="781"/>
        <v>15530800</v>
      </c>
      <c r="M3109" s="145"/>
      <c r="N3109" s="1"/>
      <c r="O3109" s="145"/>
      <c r="P3109" s="145">
        <f t="shared" si="782"/>
        <v>15530800</v>
      </c>
      <c r="Q3109" s="145"/>
      <c r="R3109" s="3">
        <v>5</v>
      </c>
      <c r="S3109" s="145">
        <f>R3109*3106160</f>
        <v>15530800</v>
      </c>
      <c r="T3109" s="145"/>
      <c r="U3109" s="145"/>
      <c r="V3109" s="145"/>
      <c r="W3109" s="145"/>
      <c r="X3109" s="145"/>
      <c r="Y3109" s="145"/>
      <c r="Z3109" s="145"/>
      <c r="AA3109" s="145"/>
      <c r="AB3109" s="145"/>
      <c r="AC3109" s="145"/>
      <c r="AD3109" s="145"/>
      <c r="AE3109" s="18"/>
      <c r="AF3109" s="35">
        <v>2025</v>
      </c>
      <c r="AG3109" s="255"/>
      <c r="AH3109" s="29">
        <v>3000</v>
      </c>
      <c r="AI3109" s="29" t="s">
        <v>155</v>
      </c>
      <c r="AJ3109" s="29" t="str">
        <f t="shared" si="783"/>
        <v>3000.</v>
      </c>
      <c r="AL3109" s="29"/>
    </row>
    <row r="3110" spans="1:38" ht="22.5" customHeight="1" x14ac:dyDescent="0.25">
      <c r="A3110" s="143" t="str">
        <f t="shared" si="784"/>
        <v>3001.</v>
      </c>
      <c r="B3110" s="73" t="s">
        <v>2499</v>
      </c>
      <c r="C3110" s="52">
        <v>1974</v>
      </c>
      <c r="D3110" s="220" t="s">
        <v>3015</v>
      </c>
      <c r="E3110" s="143" t="s">
        <v>3016</v>
      </c>
      <c r="F3110" s="52">
        <v>5</v>
      </c>
      <c r="G3110" s="52">
        <v>6</v>
      </c>
      <c r="H3110" s="10">
        <v>4735.3999999999996</v>
      </c>
      <c r="I3110" s="145">
        <v>3329.4</v>
      </c>
      <c r="J3110" s="10">
        <v>3229.4</v>
      </c>
      <c r="K3110" s="63">
        <v>203</v>
      </c>
      <c r="L3110" s="10">
        <f t="shared" ref="L3110:L3134" si="785">Q3110+S3110+U3110+W3110+Y3110+AA3110+AD3110+AE3110</f>
        <v>1501440</v>
      </c>
      <c r="M3110" s="145"/>
      <c r="N3110" s="1"/>
      <c r="O3110" s="145"/>
      <c r="P3110" s="145">
        <f t="shared" ref="P3110:P3140" si="786">L3110</f>
        <v>1501440</v>
      </c>
      <c r="Q3110" s="145">
        <v>1501440</v>
      </c>
      <c r="R3110" s="3"/>
      <c r="S3110" s="145"/>
      <c r="T3110" s="145"/>
      <c r="U3110" s="145"/>
      <c r="V3110" s="145"/>
      <c r="W3110" s="145"/>
      <c r="X3110" s="145"/>
      <c r="Y3110" s="145"/>
      <c r="Z3110" s="145"/>
      <c r="AA3110" s="145"/>
      <c r="AB3110" s="145"/>
      <c r="AC3110" s="145"/>
      <c r="AD3110" s="145"/>
      <c r="AE3110" s="18"/>
      <c r="AF3110" s="35">
        <v>2025</v>
      </c>
      <c r="AG3110" s="255"/>
      <c r="AH3110" s="29">
        <v>3001</v>
      </c>
      <c r="AI3110" s="29" t="s">
        <v>155</v>
      </c>
      <c r="AJ3110" s="29" t="str">
        <f t="shared" si="783"/>
        <v>3001.</v>
      </c>
      <c r="AL3110" s="29"/>
    </row>
    <row r="3111" spans="1:38" ht="22.5" customHeight="1" x14ac:dyDescent="0.25">
      <c r="A3111" s="143" t="str">
        <f t="shared" si="784"/>
        <v>3002.</v>
      </c>
      <c r="B3111" s="247" t="s">
        <v>2500</v>
      </c>
      <c r="C3111" s="52">
        <v>1974</v>
      </c>
      <c r="D3111" s="143" t="s">
        <v>3015</v>
      </c>
      <c r="E3111" s="143" t="s">
        <v>3017</v>
      </c>
      <c r="F3111" s="52">
        <v>5</v>
      </c>
      <c r="G3111" s="52">
        <v>4</v>
      </c>
      <c r="H3111" s="8">
        <v>2884.3</v>
      </c>
      <c r="I3111" s="8">
        <v>2614.3000000000002</v>
      </c>
      <c r="J3111" s="8">
        <v>2614.3000000000002</v>
      </c>
      <c r="K3111" s="142">
        <v>138</v>
      </c>
      <c r="L3111" s="10">
        <f t="shared" si="785"/>
        <v>1549894.71</v>
      </c>
      <c r="M3111" s="145"/>
      <c r="N3111" s="1"/>
      <c r="O3111" s="145"/>
      <c r="P3111" s="145">
        <f t="shared" si="786"/>
        <v>1549894.71</v>
      </c>
      <c r="Q3111" s="145">
        <v>1549894.71</v>
      </c>
      <c r="R3111" s="35"/>
      <c r="S3111" s="43"/>
      <c r="T3111" s="145"/>
      <c r="U3111" s="145"/>
      <c r="V3111" s="43"/>
      <c r="W3111" s="43"/>
      <c r="X3111" s="8"/>
      <c r="Y3111" s="8"/>
      <c r="Z3111" s="43"/>
      <c r="AA3111" s="43"/>
      <c r="AB3111" s="43"/>
      <c r="AC3111" s="43"/>
      <c r="AD3111" s="145"/>
      <c r="AE3111" s="163"/>
      <c r="AF3111" s="35">
        <v>2025</v>
      </c>
      <c r="AG3111" s="253"/>
      <c r="AH3111" s="29">
        <v>3002</v>
      </c>
      <c r="AI3111" s="29" t="s">
        <v>155</v>
      </c>
      <c r="AJ3111" s="29" t="str">
        <f t="shared" si="783"/>
        <v>3002.</v>
      </c>
    </row>
    <row r="3112" spans="1:38" ht="22.5" customHeight="1" x14ac:dyDescent="0.25">
      <c r="A3112" s="143" t="str">
        <f t="shared" si="784"/>
        <v>3003.</v>
      </c>
      <c r="B3112" s="247" t="s">
        <v>2501</v>
      </c>
      <c r="C3112" s="52">
        <v>1974</v>
      </c>
      <c r="D3112" s="220" t="s">
        <v>3015</v>
      </c>
      <c r="E3112" s="143" t="s">
        <v>3019</v>
      </c>
      <c r="F3112" s="52">
        <v>5</v>
      </c>
      <c r="G3112" s="52">
        <v>8</v>
      </c>
      <c r="H3112" s="10">
        <v>6262.5</v>
      </c>
      <c r="I3112" s="145">
        <v>4244.3999999999996</v>
      </c>
      <c r="J3112" s="10">
        <v>4244.3999999999996</v>
      </c>
      <c r="K3112" s="63">
        <v>302</v>
      </c>
      <c r="L3112" s="10">
        <f t="shared" si="785"/>
        <v>9560743.0600000005</v>
      </c>
      <c r="M3112" s="145"/>
      <c r="N3112" s="1"/>
      <c r="O3112" s="145"/>
      <c r="P3112" s="145">
        <f t="shared" si="786"/>
        <v>9560743.0600000005</v>
      </c>
      <c r="Q3112" s="145">
        <v>3365127.22</v>
      </c>
      <c r="R3112" s="3"/>
      <c r="S3112" s="145"/>
      <c r="T3112" s="145">
        <v>1746.72</v>
      </c>
      <c r="U3112" s="145">
        <f>T3112*3547</f>
        <v>6195615.8399999999</v>
      </c>
      <c r="V3112" s="145"/>
      <c r="W3112" s="145"/>
      <c r="X3112" s="145"/>
      <c r="Y3112" s="145"/>
      <c r="Z3112" s="145"/>
      <c r="AA3112" s="145"/>
      <c r="AB3112" s="145"/>
      <c r="AC3112" s="145"/>
      <c r="AD3112" s="145"/>
      <c r="AE3112" s="18"/>
      <c r="AF3112" s="35">
        <v>2025</v>
      </c>
      <c r="AG3112" s="255"/>
      <c r="AH3112" s="29">
        <v>3003</v>
      </c>
      <c r="AI3112" s="29" t="s">
        <v>155</v>
      </c>
      <c r="AJ3112" s="29" t="str">
        <f t="shared" si="783"/>
        <v>3003.</v>
      </c>
      <c r="AL3112" s="29"/>
    </row>
    <row r="3113" spans="1:38" ht="22.5" customHeight="1" x14ac:dyDescent="0.25">
      <c r="A3113" s="143" t="str">
        <f t="shared" si="784"/>
        <v>3004.</v>
      </c>
      <c r="B3113" s="73" t="s">
        <v>2502</v>
      </c>
      <c r="C3113" s="52">
        <v>1975</v>
      </c>
      <c r="D3113" s="220" t="s">
        <v>3015</v>
      </c>
      <c r="E3113" s="143" t="s">
        <v>3016</v>
      </c>
      <c r="F3113" s="52">
        <v>5</v>
      </c>
      <c r="G3113" s="52">
        <v>4</v>
      </c>
      <c r="H3113" s="10">
        <v>3327.9</v>
      </c>
      <c r="I3113" s="145">
        <v>2268.1</v>
      </c>
      <c r="J3113" s="10">
        <v>2268.1</v>
      </c>
      <c r="K3113" s="63">
        <v>159</v>
      </c>
      <c r="L3113" s="10">
        <f t="shared" si="785"/>
        <v>1167699</v>
      </c>
      <c r="M3113" s="145"/>
      <c r="N3113" s="1"/>
      <c r="O3113" s="145"/>
      <c r="P3113" s="145">
        <f t="shared" si="786"/>
        <v>1167699</v>
      </c>
      <c r="Q3113" s="145">
        <v>1167699</v>
      </c>
      <c r="R3113" s="3"/>
      <c r="S3113" s="145"/>
      <c r="T3113" s="145"/>
      <c r="U3113" s="145"/>
      <c r="V3113" s="145"/>
      <c r="W3113" s="145"/>
      <c r="X3113" s="145"/>
      <c r="Y3113" s="145"/>
      <c r="Z3113" s="145"/>
      <c r="AA3113" s="145"/>
      <c r="AB3113" s="145"/>
      <c r="AC3113" s="145"/>
      <c r="AD3113" s="145"/>
      <c r="AE3113" s="18"/>
      <c r="AF3113" s="35">
        <v>2025</v>
      </c>
      <c r="AG3113" s="255"/>
      <c r="AH3113" s="29">
        <v>3004</v>
      </c>
      <c r="AI3113" s="29" t="s">
        <v>155</v>
      </c>
      <c r="AJ3113" s="29" t="str">
        <f t="shared" si="783"/>
        <v>3004.</v>
      </c>
      <c r="AL3113" s="29"/>
    </row>
    <row r="3114" spans="1:38" ht="22.5" customHeight="1" x14ac:dyDescent="0.25">
      <c r="A3114" s="143" t="str">
        <f t="shared" si="784"/>
        <v>3005.</v>
      </c>
      <c r="B3114" s="76" t="s">
        <v>2503</v>
      </c>
      <c r="C3114" s="52">
        <v>1975</v>
      </c>
      <c r="D3114" s="220" t="s">
        <v>3015</v>
      </c>
      <c r="E3114" s="143" t="s">
        <v>3017</v>
      </c>
      <c r="F3114" s="52">
        <v>5</v>
      </c>
      <c r="G3114" s="52">
        <v>5</v>
      </c>
      <c r="H3114" s="145">
        <v>3559.2</v>
      </c>
      <c r="I3114" s="145">
        <v>3234.8</v>
      </c>
      <c r="J3114" s="145">
        <v>3234.8</v>
      </c>
      <c r="K3114" s="3">
        <v>150</v>
      </c>
      <c r="L3114" s="10">
        <f t="shared" si="785"/>
        <v>5924999</v>
      </c>
      <c r="M3114" s="145"/>
      <c r="N3114" s="1"/>
      <c r="O3114" s="145"/>
      <c r="P3114" s="145">
        <f t="shared" si="786"/>
        <v>5924999</v>
      </c>
      <c r="Q3114" s="145">
        <v>5924999</v>
      </c>
      <c r="R3114" s="3"/>
      <c r="S3114" s="145"/>
      <c r="T3114" s="145"/>
      <c r="U3114" s="145"/>
      <c r="V3114" s="145"/>
      <c r="W3114" s="145"/>
      <c r="X3114" s="145"/>
      <c r="Y3114" s="145"/>
      <c r="Z3114" s="145"/>
      <c r="AA3114" s="145"/>
      <c r="AB3114" s="145"/>
      <c r="AC3114" s="145"/>
      <c r="AD3114" s="145"/>
      <c r="AE3114" s="18"/>
      <c r="AF3114" s="35">
        <v>2025</v>
      </c>
      <c r="AG3114" s="256"/>
      <c r="AH3114" s="29">
        <v>3005</v>
      </c>
      <c r="AI3114" s="29" t="s">
        <v>155</v>
      </c>
      <c r="AJ3114" s="29" t="str">
        <f t="shared" si="783"/>
        <v>3005.</v>
      </c>
      <c r="AL3114" s="29"/>
    </row>
    <row r="3115" spans="1:38" ht="22.5" customHeight="1" x14ac:dyDescent="0.25">
      <c r="A3115" s="143" t="str">
        <f t="shared" si="784"/>
        <v>3006.</v>
      </c>
      <c r="B3115" s="247" t="s">
        <v>2504</v>
      </c>
      <c r="C3115" s="52">
        <v>1975</v>
      </c>
      <c r="D3115" s="220" t="s">
        <v>3015</v>
      </c>
      <c r="E3115" s="143" t="s">
        <v>3016</v>
      </c>
      <c r="F3115" s="52">
        <v>5</v>
      </c>
      <c r="G3115" s="52">
        <v>6</v>
      </c>
      <c r="H3115" s="10">
        <v>5188.2</v>
      </c>
      <c r="I3115" s="10">
        <v>4676.7</v>
      </c>
      <c r="J3115" s="10">
        <v>4676.7</v>
      </c>
      <c r="K3115" s="63">
        <v>246</v>
      </c>
      <c r="L3115" s="10">
        <f t="shared" si="785"/>
        <v>1243491.6000000001</v>
      </c>
      <c r="M3115" s="145"/>
      <c r="N3115" s="1"/>
      <c r="O3115" s="145"/>
      <c r="P3115" s="145">
        <f t="shared" si="786"/>
        <v>1243491.6000000001</v>
      </c>
      <c r="Q3115" s="145">
        <v>1243491.6000000001</v>
      </c>
      <c r="R3115" s="3"/>
      <c r="S3115" s="145"/>
      <c r="T3115" s="145"/>
      <c r="U3115" s="145"/>
      <c r="V3115" s="145"/>
      <c r="W3115" s="145"/>
      <c r="X3115" s="145"/>
      <c r="Y3115" s="145"/>
      <c r="Z3115" s="145"/>
      <c r="AA3115" s="145"/>
      <c r="AB3115" s="145"/>
      <c r="AC3115" s="145"/>
      <c r="AD3115" s="145"/>
      <c r="AE3115" s="18"/>
      <c r="AF3115" s="35">
        <v>2025</v>
      </c>
      <c r="AG3115" s="255"/>
      <c r="AH3115" s="29">
        <v>3006</v>
      </c>
      <c r="AI3115" s="29" t="s">
        <v>155</v>
      </c>
      <c r="AJ3115" s="29" t="str">
        <f t="shared" ref="AJ3115:AJ3178" si="787">CONCATENATE(AH3115,AI3115)</f>
        <v>3006.</v>
      </c>
      <c r="AL3115" s="29"/>
    </row>
    <row r="3116" spans="1:38" ht="22.5" customHeight="1" x14ac:dyDescent="0.25">
      <c r="A3116" s="143" t="str">
        <f t="shared" si="784"/>
        <v>3007.</v>
      </c>
      <c r="B3116" s="76" t="s">
        <v>2505</v>
      </c>
      <c r="C3116" s="52">
        <v>1975</v>
      </c>
      <c r="D3116" s="220" t="s">
        <v>3015</v>
      </c>
      <c r="E3116" s="143" t="s">
        <v>3017</v>
      </c>
      <c r="F3116" s="52">
        <v>5</v>
      </c>
      <c r="G3116" s="52">
        <v>1</v>
      </c>
      <c r="H3116" s="145">
        <v>3463.6</v>
      </c>
      <c r="I3116" s="145">
        <v>2807.8</v>
      </c>
      <c r="J3116" s="145">
        <v>2421.8000000000002</v>
      </c>
      <c r="K3116" s="3">
        <v>198</v>
      </c>
      <c r="L3116" s="10">
        <f t="shared" si="785"/>
        <v>6664101</v>
      </c>
      <c r="M3116" s="145"/>
      <c r="N3116" s="1"/>
      <c r="O3116" s="145"/>
      <c r="P3116" s="145">
        <f t="shared" si="786"/>
        <v>6664101</v>
      </c>
      <c r="Q3116" s="145">
        <v>6664101</v>
      </c>
      <c r="R3116" s="3"/>
      <c r="S3116" s="145"/>
      <c r="T3116" s="145"/>
      <c r="U3116" s="145"/>
      <c r="V3116" s="145"/>
      <c r="W3116" s="145"/>
      <c r="X3116" s="145"/>
      <c r="Y3116" s="145"/>
      <c r="Z3116" s="145"/>
      <c r="AA3116" s="145"/>
      <c r="AB3116" s="145"/>
      <c r="AC3116" s="145"/>
      <c r="AD3116" s="145"/>
      <c r="AE3116" s="18"/>
      <c r="AF3116" s="35">
        <v>2025</v>
      </c>
      <c r="AG3116" s="256"/>
      <c r="AH3116" s="29">
        <v>3007</v>
      </c>
      <c r="AI3116" s="29" t="s">
        <v>155</v>
      </c>
      <c r="AJ3116" s="29" t="str">
        <f t="shared" si="787"/>
        <v>3007.</v>
      </c>
      <c r="AL3116" s="29"/>
    </row>
    <row r="3117" spans="1:38" ht="22.5" customHeight="1" x14ac:dyDescent="0.25">
      <c r="A3117" s="143" t="str">
        <f t="shared" si="784"/>
        <v>3008.</v>
      </c>
      <c r="B3117" s="76" t="s">
        <v>2506</v>
      </c>
      <c r="C3117" s="52">
        <v>1975</v>
      </c>
      <c r="D3117" s="220" t="s">
        <v>3015</v>
      </c>
      <c r="E3117" s="143" t="s">
        <v>3017</v>
      </c>
      <c r="F3117" s="52">
        <v>9</v>
      </c>
      <c r="G3117" s="52">
        <v>1</v>
      </c>
      <c r="H3117" s="145">
        <v>4879.1000000000004</v>
      </c>
      <c r="I3117" s="145">
        <v>3508.8</v>
      </c>
      <c r="J3117" s="145">
        <v>3370.5</v>
      </c>
      <c r="K3117" s="3">
        <v>281</v>
      </c>
      <c r="L3117" s="10">
        <f t="shared" si="785"/>
        <v>7867903.2300000004</v>
      </c>
      <c r="M3117" s="145"/>
      <c r="N3117" s="1"/>
      <c r="O3117" s="145"/>
      <c r="P3117" s="145">
        <f t="shared" si="786"/>
        <v>7867903.2300000004</v>
      </c>
      <c r="Q3117" s="145">
        <v>7867903.2300000004</v>
      </c>
      <c r="R3117" s="3"/>
      <c r="S3117" s="145"/>
      <c r="T3117" s="145"/>
      <c r="U3117" s="145"/>
      <c r="V3117" s="145"/>
      <c r="W3117" s="145"/>
      <c r="X3117" s="145"/>
      <c r="Y3117" s="145"/>
      <c r="Z3117" s="145"/>
      <c r="AA3117" s="145"/>
      <c r="AB3117" s="145"/>
      <c r="AC3117" s="145"/>
      <c r="AD3117" s="145"/>
      <c r="AE3117" s="18"/>
      <c r="AF3117" s="35">
        <v>2025</v>
      </c>
      <c r="AG3117" s="256"/>
      <c r="AH3117" s="29">
        <v>3008</v>
      </c>
      <c r="AI3117" s="29" t="s">
        <v>155</v>
      </c>
      <c r="AJ3117" s="29" t="str">
        <f t="shared" si="787"/>
        <v>3008.</v>
      </c>
      <c r="AL3117" s="29"/>
    </row>
    <row r="3118" spans="1:38" ht="22.5" customHeight="1" x14ac:dyDescent="0.25">
      <c r="A3118" s="143" t="str">
        <f t="shared" si="784"/>
        <v>3009.</v>
      </c>
      <c r="B3118" s="77" t="s">
        <v>2507</v>
      </c>
      <c r="C3118" s="52">
        <v>1975</v>
      </c>
      <c r="D3118" s="220" t="s">
        <v>3015</v>
      </c>
      <c r="E3118" s="143" t="s">
        <v>3016</v>
      </c>
      <c r="F3118" s="52">
        <v>5</v>
      </c>
      <c r="G3118" s="52">
        <v>5</v>
      </c>
      <c r="H3118" s="145">
        <v>4857.6000000000004</v>
      </c>
      <c r="I3118" s="145">
        <v>4772.1000000000004</v>
      </c>
      <c r="J3118" s="145">
        <v>4470.1000000000004</v>
      </c>
      <c r="K3118" s="3">
        <v>258</v>
      </c>
      <c r="L3118" s="10">
        <f t="shared" si="785"/>
        <v>2000600</v>
      </c>
      <c r="M3118" s="145"/>
      <c r="N3118" s="1"/>
      <c r="O3118" s="145"/>
      <c r="P3118" s="145">
        <f t="shared" si="786"/>
        <v>2000600</v>
      </c>
      <c r="Q3118" s="145">
        <v>2000600</v>
      </c>
      <c r="R3118" s="3"/>
      <c r="S3118" s="145"/>
      <c r="T3118" s="145"/>
      <c r="U3118" s="145"/>
      <c r="V3118" s="145"/>
      <c r="W3118" s="145"/>
      <c r="X3118" s="145"/>
      <c r="Y3118" s="145"/>
      <c r="Z3118" s="145"/>
      <c r="AA3118" s="145"/>
      <c r="AB3118" s="145"/>
      <c r="AC3118" s="145"/>
      <c r="AD3118" s="145"/>
      <c r="AE3118" s="18"/>
      <c r="AF3118" s="35">
        <v>2025</v>
      </c>
      <c r="AG3118" s="256"/>
      <c r="AH3118" s="29">
        <v>3009</v>
      </c>
      <c r="AI3118" s="29" t="s">
        <v>155</v>
      </c>
      <c r="AJ3118" s="29" t="str">
        <f t="shared" si="787"/>
        <v>3009.</v>
      </c>
      <c r="AL3118" s="29"/>
    </row>
    <row r="3119" spans="1:38" ht="22.5" customHeight="1" x14ac:dyDescent="0.25">
      <c r="A3119" s="143" t="str">
        <f t="shared" si="784"/>
        <v>3010.</v>
      </c>
      <c r="B3119" s="247" t="s">
        <v>2508</v>
      </c>
      <c r="C3119" s="52">
        <v>1976</v>
      </c>
      <c r="D3119" s="220" t="s">
        <v>3015</v>
      </c>
      <c r="E3119" s="143" t="s">
        <v>3016</v>
      </c>
      <c r="F3119" s="52">
        <v>9</v>
      </c>
      <c r="G3119" s="52">
        <v>6</v>
      </c>
      <c r="H3119" s="10">
        <v>12225.4</v>
      </c>
      <c r="I3119" s="10">
        <v>11995.7</v>
      </c>
      <c r="J3119" s="10">
        <v>11478.4</v>
      </c>
      <c r="K3119" s="63">
        <v>591</v>
      </c>
      <c r="L3119" s="10">
        <f t="shared" si="785"/>
        <v>12094808.889999999</v>
      </c>
      <c r="M3119" s="145"/>
      <c r="N3119" s="1"/>
      <c r="O3119" s="145"/>
      <c r="P3119" s="145">
        <f t="shared" si="786"/>
        <v>12094808.889999999</v>
      </c>
      <c r="Q3119" s="145"/>
      <c r="R3119" s="3"/>
      <c r="S3119" s="145"/>
      <c r="T3119" s="145">
        <v>3409.87</v>
      </c>
      <c r="U3119" s="145">
        <f>T3119*3547</f>
        <v>12094808.889999999</v>
      </c>
      <c r="V3119" s="145"/>
      <c r="W3119" s="145"/>
      <c r="X3119" s="145"/>
      <c r="Y3119" s="145"/>
      <c r="Z3119" s="145"/>
      <c r="AA3119" s="145"/>
      <c r="AB3119" s="145"/>
      <c r="AC3119" s="145"/>
      <c r="AD3119" s="145"/>
      <c r="AE3119" s="18"/>
      <c r="AF3119" s="35">
        <v>2025</v>
      </c>
      <c r="AG3119" s="259"/>
      <c r="AH3119" s="29">
        <v>3010</v>
      </c>
      <c r="AI3119" s="29" t="s">
        <v>155</v>
      </c>
      <c r="AJ3119" s="29" t="str">
        <f t="shared" si="787"/>
        <v>3010.</v>
      </c>
      <c r="AL3119" s="29"/>
    </row>
    <row r="3120" spans="1:38" ht="22.5" customHeight="1" x14ac:dyDescent="0.25">
      <c r="A3120" s="143" t="str">
        <f t="shared" ref="A3120:A3183" si="788">AJ3120</f>
        <v>3011.</v>
      </c>
      <c r="B3120" s="76" t="s">
        <v>2509</v>
      </c>
      <c r="C3120" s="52">
        <v>1976</v>
      </c>
      <c r="D3120" s="220" t="s">
        <v>3015</v>
      </c>
      <c r="E3120" s="143" t="s">
        <v>3016</v>
      </c>
      <c r="F3120" s="52">
        <v>5</v>
      </c>
      <c r="G3120" s="52">
        <v>4</v>
      </c>
      <c r="H3120" s="145">
        <v>3798.3</v>
      </c>
      <c r="I3120" s="145">
        <v>3367.2</v>
      </c>
      <c r="J3120" s="145">
        <v>3367.2</v>
      </c>
      <c r="K3120" s="3">
        <v>192</v>
      </c>
      <c r="L3120" s="145">
        <f t="shared" si="785"/>
        <v>2645902</v>
      </c>
      <c r="M3120" s="145"/>
      <c r="N3120" s="1"/>
      <c r="O3120" s="145"/>
      <c r="P3120" s="145">
        <f t="shared" si="786"/>
        <v>2645902</v>
      </c>
      <c r="Q3120" s="145"/>
      <c r="R3120" s="3"/>
      <c r="S3120" s="145"/>
      <c r="T3120" s="145"/>
      <c r="U3120" s="145"/>
      <c r="V3120" s="145"/>
      <c r="W3120" s="145"/>
      <c r="X3120" s="145">
        <v>1862</v>
      </c>
      <c r="Y3120" s="145">
        <f>X3120*1421</f>
        <v>2645902</v>
      </c>
      <c r="Z3120" s="145"/>
      <c r="AA3120" s="145"/>
      <c r="AB3120" s="145"/>
      <c r="AC3120" s="145"/>
      <c r="AD3120" s="145"/>
      <c r="AE3120" s="18"/>
      <c r="AF3120" s="35">
        <v>2025</v>
      </c>
      <c r="AG3120" s="256"/>
      <c r="AH3120" s="29">
        <v>3011</v>
      </c>
      <c r="AI3120" s="29" t="s">
        <v>155</v>
      </c>
      <c r="AJ3120" s="29" t="str">
        <f t="shared" si="787"/>
        <v>3011.</v>
      </c>
      <c r="AL3120" s="29"/>
    </row>
    <row r="3121" spans="1:38" ht="22.5" customHeight="1" x14ac:dyDescent="0.25">
      <c r="A3121" s="143" t="str">
        <f t="shared" si="788"/>
        <v>3012.</v>
      </c>
      <c r="B3121" s="71" t="s">
        <v>2510</v>
      </c>
      <c r="C3121" s="52">
        <v>2011</v>
      </c>
      <c r="D3121" s="220" t="s">
        <v>3015</v>
      </c>
      <c r="E3121" s="143" t="s">
        <v>3017</v>
      </c>
      <c r="F3121" s="52">
        <v>5</v>
      </c>
      <c r="G3121" s="52">
        <v>6</v>
      </c>
      <c r="H3121" s="145">
        <v>5199.8</v>
      </c>
      <c r="I3121" s="145">
        <v>4757.8</v>
      </c>
      <c r="J3121" s="145">
        <v>4757.8</v>
      </c>
      <c r="K3121" s="3">
        <v>218</v>
      </c>
      <c r="L3121" s="10">
        <f t="shared" si="785"/>
        <v>1762301.19</v>
      </c>
      <c r="M3121" s="145"/>
      <c r="N3121" s="1"/>
      <c r="O3121" s="145"/>
      <c r="P3121" s="145">
        <f t="shared" si="786"/>
        <v>1762301.19</v>
      </c>
      <c r="Q3121" s="145">
        <v>1762301.19</v>
      </c>
      <c r="R3121" s="3"/>
      <c r="S3121" s="145"/>
      <c r="T3121" s="145"/>
      <c r="U3121" s="145"/>
      <c r="V3121" s="145"/>
      <c r="W3121" s="145"/>
      <c r="X3121" s="145"/>
      <c r="Y3121" s="145"/>
      <c r="Z3121" s="145"/>
      <c r="AA3121" s="145"/>
      <c r="AB3121" s="145"/>
      <c r="AC3121" s="145"/>
      <c r="AD3121" s="145"/>
      <c r="AE3121" s="18"/>
      <c r="AF3121" s="35">
        <v>2025</v>
      </c>
      <c r="AG3121" s="255"/>
      <c r="AH3121" s="29">
        <v>3012</v>
      </c>
      <c r="AI3121" s="29" t="s">
        <v>155</v>
      </c>
      <c r="AJ3121" s="29" t="str">
        <f t="shared" si="787"/>
        <v>3012.</v>
      </c>
      <c r="AL3121" s="29"/>
    </row>
    <row r="3122" spans="1:38" ht="22.5" customHeight="1" x14ac:dyDescent="0.25">
      <c r="A3122" s="143" t="str">
        <f t="shared" si="788"/>
        <v>3013.</v>
      </c>
      <c r="B3122" s="247" t="s">
        <v>2512</v>
      </c>
      <c r="C3122" s="52">
        <v>1978</v>
      </c>
      <c r="D3122" s="143" t="s">
        <v>3015</v>
      </c>
      <c r="E3122" s="143" t="s">
        <v>3016</v>
      </c>
      <c r="F3122" s="52">
        <v>5</v>
      </c>
      <c r="G3122" s="52">
        <v>4</v>
      </c>
      <c r="H3122" s="8">
        <v>3368.9</v>
      </c>
      <c r="I3122" s="8">
        <v>3133.1</v>
      </c>
      <c r="J3122" s="8">
        <v>2299.1999999999998</v>
      </c>
      <c r="K3122" s="142">
        <v>184</v>
      </c>
      <c r="L3122" s="10">
        <f t="shared" si="785"/>
        <v>1831830</v>
      </c>
      <c r="M3122" s="145"/>
      <c r="N3122" s="1"/>
      <c r="O3122" s="145"/>
      <c r="P3122" s="145">
        <f t="shared" si="786"/>
        <v>1831830</v>
      </c>
      <c r="Q3122" s="145">
        <v>1831830</v>
      </c>
      <c r="R3122" s="35"/>
      <c r="S3122" s="43"/>
      <c r="T3122" s="145"/>
      <c r="U3122" s="145"/>
      <c r="V3122" s="145"/>
      <c r="W3122" s="145"/>
      <c r="X3122" s="8"/>
      <c r="Y3122" s="8"/>
      <c r="Z3122" s="43"/>
      <c r="AA3122" s="43"/>
      <c r="AB3122" s="43"/>
      <c r="AC3122" s="43"/>
      <c r="AD3122" s="145"/>
      <c r="AE3122" s="145"/>
      <c r="AF3122" s="35">
        <v>2025</v>
      </c>
      <c r="AG3122" s="253"/>
      <c r="AH3122" s="29">
        <v>3013</v>
      </c>
      <c r="AI3122" s="29" t="s">
        <v>155</v>
      </c>
      <c r="AJ3122" s="29" t="str">
        <f t="shared" si="787"/>
        <v>3013.</v>
      </c>
    </row>
    <row r="3123" spans="1:38" ht="22.5" customHeight="1" x14ac:dyDescent="0.25">
      <c r="A3123" s="143" t="str">
        <f t="shared" si="788"/>
        <v>3014.</v>
      </c>
      <c r="B3123" s="247" t="s">
        <v>2513</v>
      </c>
      <c r="C3123" s="52">
        <v>1979</v>
      </c>
      <c r="D3123" s="143" t="s">
        <v>3015</v>
      </c>
      <c r="E3123" s="143" t="s">
        <v>3016</v>
      </c>
      <c r="F3123" s="52">
        <v>5</v>
      </c>
      <c r="G3123" s="52">
        <v>4</v>
      </c>
      <c r="H3123" s="8">
        <v>3433.9</v>
      </c>
      <c r="I3123" s="8">
        <v>3108</v>
      </c>
      <c r="J3123" s="8">
        <v>3108</v>
      </c>
      <c r="K3123" s="142">
        <v>198</v>
      </c>
      <c r="L3123" s="10">
        <f t="shared" si="785"/>
        <v>3341274</v>
      </c>
      <c r="M3123" s="145"/>
      <c r="N3123" s="1"/>
      <c r="O3123" s="145"/>
      <c r="P3123" s="145">
        <f t="shared" si="786"/>
        <v>3341274</v>
      </c>
      <c r="Q3123" s="145"/>
      <c r="R3123" s="35"/>
      <c r="S3123" s="43"/>
      <c r="T3123" s="145">
        <v>942</v>
      </c>
      <c r="U3123" s="145">
        <f>T3123*3547</f>
        <v>3341274</v>
      </c>
      <c r="V3123" s="43"/>
      <c r="W3123" s="43"/>
      <c r="X3123" s="8"/>
      <c r="Y3123" s="8"/>
      <c r="Z3123" s="43"/>
      <c r="AA3123" s="43"/>
      <c r="AB3123" s="43"/>
      <c r="AC3123" s="43"/>
      <c r="AD3123" s="145"/>
      <c r="AE3123" s="163"/>
      <c r="AF3123" s="35">
        <v>2025</v>
      </c>
      <c r="AG3123" s="259"/>
      <c r="AH3123" s="29">
        <v>3014</v>
      </c>
      <c r="AI3123" s="29" t="s">
        <v>155</v>
      </c>
      <c r="AJ3123" s="29" t="str">
        <f t="shared" si="787"/>
        <v>3014.</v>
      </c>
    </row>
    <row r="3124" spans="1:38" ht="22.5" customHeight="1" x14ac:dyDescent="0.25">
      <c r="A3124" s="143" t="str">
        <f t="shared" si="788"/>
        <v>3015.</v>
      </c>
      <c r="B3124" s="76" t="s">
        <v>2514</v>
      </c>
      <c r="C3124" s="52">
        <v>1979</v>
      </c>
      <c r="D3124" s="220" t="s">
        <v>3015</v>
      </c>
      <c r="E3124" s="143" t="s">
        <v>3017</v>
      </c>
      <c r="F3124" s="52">
        <v>5</v>
      </c>
      <c r="G3124" s="52">
        <v>5</v>
      </c>
      <c r="H3124" s="145">
        <v>4226.3999999999996</v>
      </c>
      <c r="I3124" s="145">
        <v>3929.6</v>
      </c>
      <c r="J3124" s="145">
        <v>3929.6</v>
      </c>
      <c r="K3124" s="3">
        <v>130</v>
      </c>
      <c r="L3124" s="10">
        <f t="shared" si="785"/>
        <v>1099917</v>
      </c>
      <c r="M3124" s="145"/>
      <c r="N3124" s="1"/>
      <c r="O3124" s="145"/>
      <c r="P3124" s="145">
        <f t="shared" si="786"/>
        <v>1099917</v>
      </c>
      <c r="Q3124" s="145">
        <v>1099917</v>
      </c>
      <c r="R3124" s="3"/>
      <c r="S3124" s="145"/>
      <c r="T3124" s="145"/>
      <c r="U3124" s="145"/>
      <c r="V3124" s="145"/>
      <c r="W3124" s="145"/>
      <c r="X3124" s="145"/>
      <c r="Y3124" s="145"/>
      <c r="Z3124" s="145"/>
      <c r="AA3124" s="145"/>
      <c r="AB3124" s="145"/>
      <c r="AC3124" s="145"/>
      <c r="AD3124" s="145"/>
      <c r="AE3124" s="18"/>
      <c r="AF3124" s="35">
        <v>2025</v>
      </c>
      <c r="AG3124" s="256"/>
      <c r="AH3124" s="29">
        <v>3015</v>
      </c>
      <c r="AI3124" s="29" t="s">
        <v>155</v>
      </c>
      <c r="AJ3124" s="29" t="str">
        <f t="shared" si="787"/>
        <v>3015.</v>
      </c>
      <c r="AL3124" s="29"/>
    </row>
    <row r="3125" spans="1:38" ht="22.5" customHeight="1" x14ac:dyDescent="0.25">
      <c r="A3125" s="143" t="str">
        <f t="shared" si="788"/>
        <v>3016.</v>
      </c>
      <c r="B3125" s="86" t="s">
        <v>2515</v>
      </c>
      <c r="C3125" s="52">
        <v>1979</v>
      </c>
      <c r="D3125" s="220" t="s">
        <v>3015</v>
      </c>
      <c r="E3125" s="143" t="s">
        <v>3017</v>
      </c>
      <c r="F3125" s="52">
        <v>7</v>
      </c>
      <c r="G3125" s="52">
        <v>2</v>
      </c>
      <c r="H3125" s="145">
        <v>3206.1</v>
      </c>
      <c r="I3125" s="145">
        <v>3485.9</v>
      </c>
      <c r="J3125" s="145">
        <v>3154.8</v>
      </c>
      <c r="K3125" s="3">
        <v>102</v>
      </c>
      <c r="L3125" s="10">
        <f t="shared" si="785"/>
        <v>2940463</v>
      </c>
      <c r="M3125" s="145"/>
      <c r="N3125" s="1"/>
      <c r="O3125" s="145"/>
      <c r="P3125" s="145">
        <f t="shared" si="786"/>
        <v>2940463</v>
      </c>
      <c r="Q3125" s="145"/>
      <c r="R3125" s="3"/>
      <c r="S3125" s="145"/>
      <c r="T3125" s="145">
        <v>829</v>
      </c>
      <c r="U3125" s="145">
        <f>T3125*3547</f>
        <v>2940463</v>
      </c>
      <c r="V3125" s="145"/>
      <c r="W3125" s="145"/>
      <c r="X3125" s="145"/>
      <c r="Y3125" s="145"/>
      <c r="Z3125" s="145"/>
      <c r="AA3125" s="145"/>
      <c r="AB3125" s="43"/>
      <c r="AC3125" s="43"/>
      <c r="AD3125" s="145"/>
      <c r="AE3125" s="18"/>
      <c r="AF3125" s="35">
        <v>2025</v>
      </c>
      <c r="AG3125" s="259"/>
      <c r="AH3125" s="29">
        <v>3016</v>
      </c>
      <c r="AI3125" s="29" t="s">
        <v>155</v>
      </c>
      <c r="AJ3125" s="29" t="str">
        <f t="shared" si="787"/>
        <v>3016.</v>
      </c>
      <c r="AL3125" s="29"/>
    </row>
    <row r="3126" spans="1:38" ht="22.5" customHeight="1" x14ac:dyDescent="0.25">
      <c r="A3126" s="143" t="str">
        <f t="shared" si="788"/>
        <v>3017.</v>
      </c>
      <c r="B3126" s="76" t="s">
        <v>2516</v>
      </c>
      <c r="C3126" s="52">
        <v>1980</v>
      </c>
      <c r="D3126" s="220" t="s">
        <v>3015</v>
      </c>
      <c r="E3126" s="143" t="s">
        <v>3017</v>
      </c>
      <c r="F3126" s="52">
        <v>5</v>
      </c>
      <c r="G3126" s="52">
        <v>6</v>
      </c>
      <c r="H3126" s="145">
        <v>4495.2</v>
      </c>
      <c r="I3126" s="145">
        <v>4148.3999999999996</v>
      </c>
      <c r="J3126" s="145">
        <v>2443.6</v>
      </c>
      <c r="K3126" s="3">
        <v>175</v>
      </c>
      <c r="L3126" s="10">
        <f t="shared" si="785"/>
        <v>1668638.79</v>
      </c>
      <c r="M3126" s="145"/>
      <c r="N3126" s="1"/>
      <c r="O3126" s="145"/>
      <c r="P3126" s="145">
        <f t="shared" si="786"/>
        <v>1668638.79</v>
      </c>
      <c r="Q3126" s="145">
        <v>1668638.79</v>
      </c>
      <c r="R3126" s="3"/>
      <c r="S3126" s="145"/>
      <c r="T3126" s="145"/>
      <c r="U3126" s="145"/>
      <c r="V3126" s="145"/>
      <c r="W3126" s="145"/>
      <c r="X3126" s="145"/>
      <c r="Y3126" s="145"/>
      <c r="Z3126" s="145"/>
      <c r="AA3126" s="145"/>
      <c r="AB3126" s="145"/>
      <c r="AC3126" s="145"/>
      <c r="AD3126" s="145"/>
      <c r="AE3126" s="18"/>
      <c r="AF3126" s="35">
        <v>2025</v>
      </c>
      <c r="AG3126" s="256"/>
      <c r="AH3126" s="29">
        <v>3017</v>
      </c>
      <c r="AI3126" s="29" t="s">
        <v>155</v>
      </c>
      <c r="AJ3126" s="29" t="str">
        <f t="shared" si="787"/>
        <v>3017.</v>
      </c>
      <c r="AL3126" s="29"/>
    </row>
    <row r="3127" spans="1:38" ht="22.5" customHeight="1" x14ac:dyDescent="0.25">
      <c r="A3127" s="143" t="str">
        <f t="shared" si="788"/>
        <v>3018.</v>
      </c>
      <c r="B3127" s="76" t="s">
        <v>2517</v>
      </c>
      <c r="C3127" s="52">
        <v>1980</v>
      </c>
      <c r="D3127" s="220" t="s">
        <v>3015</v>
      </c>
      <c r="E3127" s="143" t="s">
        <v>3017</v>
      </c>
      <c r="F3127" s="52">
        <v>9</v>
      </c>
      <c r="G3127" s="52">
        <v>8</v>
      </c>
      <c r="H3127" s="145">
        <v>14794.5</v>
      </c>
      <c r="I3127" s="145">
        <v>14307.2</v>
      </c>
      <c r="J3127" s="145">
        <v>14234.3</v>
      </c>
      <c r="K3127" s="3">
        <v>710</v>
      </c>
      <c r="L3127" s="10">
        <f t="shared" si="785"/>
        <v>3182673</v>
      </c>
      <c r="M3127" s="145"/>
      <c r="N3127" s="1"/>
      <c r="O3127" s="145"/>
      <c r="P3127" s="145">
        <f t="shared" si="786"/>
        <v>3182673</v>
      </c>
      <c r="Q3127" s="145">
        <v>3182673</v>
      </c>
      <c r="R3127" s="3"/>
      <c r="S3127" s="145"/>
      <c r="T3127" s="145"/>
      <c r="U3127" s="145"/>
      <c r="V3127" s="145"/>
      <c r="W3127" s="145"/>
      <c r="X3127" s="145"/>
      <c r="Y3127" s="145"/>
      <c r="Z3127" s="145"/>
      <c r="AA3127" s="145"/>
      <c r="AB3127" s="145"/>
      <c r="AC3127" s="145"/>
      <c r="AD3127" s="145"/>
      <c r="AE3127" s="18"/>
      <c r="AF3127" s="35">
        <v>2025</v>
      </c>
      <c r="AG3127" s="256"/>
      <c r="AH3127" s="29">
        <v>3018</v>
      </c>
      <c r="AI3127" s="29" t="s">
        <v>155</v>
      </c>
      <c r="AJ3127" s="29" t="str">
        <f t="shared" si="787"/>
        <v>3018.</v>
      </c>
      <c r="AL3127" s="29"/>
    </row>
    <row r="3128" spans="1:38" ht="22.5" customHeight="1" x14ac:dyDescent="0.25">
      <c r="A3128" s="143" t="str">
        <f t="shared" si="788"/>
        <v>3019.</v>
      </c>
      <c r="B3128" s="86" t="s">
        <v>2519</v>
      </c>
      <c r="C3128" s="52">
        <v>1981</v>
      </c>
      <c r="D3128" s="220" t="s">
        <v>3015</v>
      </c>
      <c r="E3128" s="143" t="s">
        <v>3017</v>
      </c>
      <c r="F3128" s="52">
        <v>5</v>
      </c>
      <c r="G3128" s="52">
        <v>4</v>
      </c>
      <c r="H3128" s="10">
        <v>1659</v>
      </c>
      <c r="I3128" s="10">
        <v>1659</v>
      </c>
      <c r="J3128" s="10">
        <v>898.3</v>
      </c>
      <c r="K3128" s="63">
        <v>68</v>
      </c>
      <c r="L3128" s="10">
        <f t="shared" si="785"/>
        <v>615830.28</v>
      </c>
      <c r="M3128" s="145"/>
      <c r="N3128" s="1"/>
      <c r="O3128" s="145"/>
      <c r="P3128" s="145">
        <f t="shared" si="786"/>
        <v>615830.28</v>
      </c>
      <c r="Q3128" s="145">
        <v>615830.28</v>
      </c>
      <c r="R3128" s="3"/>
      <c r="S3128" s="145"/>
      <c r="T3128" s="145"/>
      <c r="U3128" s="145"/>
      <c r="V3128" s="145"/>
      <c r="W3128" s="145"/>
      <c r="X3128" s="145"/>
      <c r="Y3128" s="145"/>
      <c r="Z3128" s="145"/>
      <c r="AA3128" s="145"/>
      <c r="AB3128" s="145"/>
      <c r="AC3128" s="145"/>
      <c r="AD3128" s="145"/>
      <c r="AE3128" s="18"/>
      <c r="AF3128" s="35">
        <v>2025</v>
      </c>
      <c r="AG3128" s="255"/>
      <c r="AH3128" s="29">
        <v>3019</v>
      </c>
      <c r="AI3128" s="29" t="s">
        <v>155</v>
      </c>
      <c r="AJ3128" s="29" t="str">
        <f t="shared" si="787"/>
        <v>3019.</v>
      </c>
      <c r="AL3128" s="29"/>
    </row>
    <row r="3129" spans="1:38" ht="23.25" customHeight="1" x14ac:dyDescent="0.25">
      <c r="A3129" s="143" t="str">
        <f t="shared" si="788"/>
        <v>3020.</v>
      </c>
      <c r="B3129" s="86" t="s">
        <v>2520</v>
      </c>
      <c r="C3129" s="52">
        <v>1982</v>
      </c>
      <c r="D3129" s="143" t="s">
        <v>3015</v>
      </c>
      <c r="E3129" s="143" t="s">
        <v>3016</v>
      </c>
      <c r="F3129" s="52">
        <v>9</v>
      </c>
      <c r="G3129" s="52">
        <v>8</v>
      </c>
      <c r="H3129" s="4">
        <v>15614</v>
      </c>
      <c r="I3129" s="4">
        <v>9208</v>
      </c>
      <c r="J3129" s="4">
        <v>9208</v>
      </c>
      <c r="K3129" s="5">
        <v>698</v>
      </c>
      <c r="L3129" s="10">
        <f t="shared" si="785"/>
        <v>24849280</v>
      </c>
      <c r="M3129" s="145"/>
      <c r="N3129" s="1"/>
      <c r="O3129" s="145"/>
      <c r="P3129" s="145">
        <f t="shared" si="786"/>
        <v>24849280</v>
      </c>
      <c r="Q3129" s="145"/>
      <c r="R3129" s="3">
        <v>8</v>
      </c>
      <c r="S3129" s="145">
        <f>R3129*3106160</f>
        <v>24849280</v>
      </c>
      <c r="T3129" s="145"/>
      <c r="U3129" s="145"/>
      <c r="V3129" s="145"/>
      <c r="W3129" s="145"/>
      <c r="X3129" s="145"/>
      <c r="Y3129" s="145"/>
      <c r="Z3129" s="145"/>
      <c r="AA3129" s="145"/>
      <c r="AB3129" s="43"/>
      <c r="AC3129" s="43"/>
      <c r="AD3129" s="145"/>
      <c r="AE3129" s="18"/>
      <c r="AF3129" s="35">
        <v>2025</v>
      </c>
      <c r="AG3129" s="255"/>
      <c r="AH3129" s="29">
        <v>3020</v>
      </c>
      <c r="AI3129" s="29" t="s">
        <v>155</v>
      </c>
      <c r="AJ3129" s="29" t="str">
        <f t="shared" si="787"/>
        <v>3020.</v>
      </c>
    </row>
    <row r="3130" spans="1:38" ht="22.5" customHeight="1" x14ac:dyDescent="0.25">
      <c r="A3130" s="143" t="str">
        <f t="shared" si="788"/>
        <v>3021.</v>
      </c>
      <c r="B3130" s="77" t="s">
        <v>2521</v>
      </c>
      <c r="C3130" s="52">
        <v>1983</v>
      </c>
      <c r="D3130" s="220" t="s">
        <v>3015</v>
      </c>
      <c r="E3130" s="143" t="s">
        <v>3017</v>
      </c>
      <c r="F3130" s="52">
        <v>4</v>
      </c>
      <c r="G3130" s="52">
        <v>3</v>
      </c>
      <c r="H3130" s="145">
        <v>4534.5</v>
      </c>
      <c r="I3130" s="145">
        <v>4087.6</v>
      </c>
      <c r="J3130" s="145">
        <v>4087.6</v>
      </c>
      <c r="K3130" s="3">
        <v>117</v>
      </c>
      <c r="L3130" s="10">
        <f t="shared" si="785"/>
        <v>6288450</v>
      </c>
      <c r="M3130" s="145"/>
      <c r="N3130" s="1"/>
      <c r="O3130" s="145"/>
      <c r="P3130" s="145">
        <f t="shared" si="786"/>
        <v>6288450</v>
      </c>
      <c r="Q3130" s="145">
        <v>5888450</v>
      </c>
      <c r="R3130" s="3"/>
      <c r="S3130" s="145"/>
      <c r="T3130" s="145"/>
      <c r="U3130" s="145"/>
      <c r="V3130" s="145"/>
      <c r="W3130" s="145"/>
      <c r="X3130" s="145"/>
      <c r="Y3130" s="145"/>
      <c r="Z3130" s="145"/>
      <c r="AA3130" s="145"/>
      <c r="AB3130" s="145"/>
      <c r="AC3130" s="145"/>
      <c r="AD3130" s="145">
        <v>400000</v>
      </c>
      <c r="AE3130" s="18"/>
      <c r="AF3130" s="35">
        <v>2025</v>
      </c>
      <c r="AG3130" s="256"/>
      <c r="AH3130" s="29">
        <v>3021</v>
      </c>
      <c r="AI3130" s="29" t="s">
        <v>155</v>
      </c>
      <c r="AJ3130" s="29" t="str">
        <f t="shared" si="787"/>
        <v>3021.</v>
      </c>
      <c r="AL3130" s="29"/>
    </row>
    <row r="3131" spans="1:38" ht="22.5" customHeight="1" x14ac:dyDescent="0.25">
      <c r="A3131" s="143" t="str">
        <f t="shared" si="788"/>
        <v>3022.</v>
      </c>
      <c r="B3131" s="247" t="s">
        <v>2522</v>
      </c>
      <c r="C3131" s="52">
        <v>1984</v>
      </c>
      <c r="D3131" s="220" t="s">
        <v>3015</v>
      </c>
      <c r="E3131" s="143" t="s">
        <v>3016</v>
      </c>
      <c r="F3131" s="52">
        <v>5</v>
      </c>
      <c r="G3131" s="52">
        <v>3</v>
      </c>
      <c r="H3131" s="10">
        <v>2978.4</v>
      </c>
      <c r="I3131" s="145">
        <v>1749.1</v>
      </c>
      <c r="J3131" s="10">
        <v>1749.1</v>
      </c>
      <c r="K3131" s="63">
        <v>131</v>
      </c>
      <c r="L3131" s="10">
        <f t="shared" si="785"/>
        <v>3050420</v>
      </c>
      <c r="M3131" s="145"/>
      <c r="N3131" s="1"/>
      <c r="O3131" s="145"/>
      <c r="P3131" s="145">
        <f t="shared" si="786"/>
        <v>3050420</v>
      </c>
      <c r="Q3131" s="145"/>
      <c r="R3131" s="3"/>
      <c r="S3131" s="145"/>
      <c r="T3131" s="145">
        <v>860</v>
      </c>
      <c r="U3131" s="145">
        <f>T3131*3547</f>
        <v>3050420</v>
      </c>
      <c r="V3131" s="145"/>
      <c r="W3131" s="145"/>
      <c r="X3131" s="145"/>
      <c r="Y3131" s="145"/>
      <c r="Z3131" s="145"/>
      <c r="AA3131" s="145"/>
      <c r="AB3131" s="145"/>
      <c r="AC3131" s="145"/>
      <c r="AD3131" s="145"/>
      <c r="AE3131" s="18"/>
      <c r="AF3131" s="35">
        <v>2025</v>
      </c>
      <c r="AG3131" s="259"/>
      <c r="AH3131" s="29">
        <v>3022</v>
      </c>
      <c r="AI3131" s="29" t="s">
        <v>155</v>
      </c>
      <c r="AJ3131" s="29" t="str">
        <f t="shared" si="787"/>
        <v>3022.</v>
      </c>
      <c r="AL3131" s="29"/>
    </row>
    <row r="3132" spans="1:38" ht="22.5" customHeight="1" x14ac:dyDescent="0.25">
      <c r="A3132" s="143" t="str">
        <f t="shared" si="788"/>
        <v>3023.</v>
      </c>
      <c r="B3132" s="247" t="s">
        <v>2523</v>
      </c>
      <c r="C3132" s="52">
        <v>1987</v>
      </c>
      <c r="D3132" s="220" t="s">
        <v>3015</v>
      </c>
      <c r="E3132" s="143" t="s">
        <v>3017</v>
      </c>
      <c r="F3132" s="52">
        <v>9</v>
      </c>
      <c r="G3132" s="52">
        <v>1</v>
      </c>
      <c r="H3132" s="10">
        <v>1873.8</v>
      </c>
      <c r="I3132" s="10">
        <v>1873.8</v>
      </c>
      <c r="J3132" s="10">
        <v>1873.8</v>
      </c>
      <c r="K3132" s="63">
        <v>89</v>
      </c>
      <c r="L3132" s="10">
        <f t="shared" si="785"/>
        <v>2716809</v>
      </c>
      <c r="M3132" s="145"/>
      <c r="N3132" s="1"/>
      <c r="O3132" s="145"/>
      <c r="P3132" s="145">
        <f t="shared" si="786"/>
        <v>2716809</v>
      </c>
      <c r="Q3132" s="145">
        <v>2716809</v>
      </c>
      <c r="R3132" s="3"/>
      <c r="S3132" s="145"/>
      <c r="T3132" s="145"/>
      <c r="U3132" s="145"/>
      <c r="V3132" s="145"/>
      <c r="W3132" s="145"/>
      <c r="X3132" s="145"/>
      <c r="Y3132" s="145"/>
      <c r="Z3132" s="145"/>
      <c r="AA3132" s="145"/>
      <c r="AB3132" s="145"/>
      <c r="AC3132" s="145"/>
      <c r="AD3132" s="145"/>
      <c r="AE3132" s="18"/>
      <c r="AF3132" s="35">
        <v>2025</v>
      </c>
      <c r="AG3132" s="255"/>
      <c r="AH3132" s="29">
        <v>3023</v>
      </c>
      <c r="AI3132" s="29" t="s">
        <v>155</v>
      </c>
      <c r="AJ3132" s="29" t="str">
        <f t="shared" si="787"/>
        <v>3023.</v>
      </c>
      <c r="AL3132" s="29"/>
    </row>
    <row r="3133" spans="1:38" ht="23.25" customHeight="1" x14ac:dyDescent="0.25">
      <c r="A3133" s="143" t="str">
        <f t="shared" si="788"/>
        <v>3024.</v>
      </c>
      <c r="B3133" s="86" t="s">
        <v>2524</v>
      </c>
      <c r="C3133" s="52">
        <v>1987</v>
      </c>
      <c r="D3133" s="220" t="s">
        <v>3015</v>
      </c>
      <c r="E3133" s="143" t="s">
        <v>3016</v>
      </c>
      <c r="F3133" s="52">
        <v>9</v>
      </c>
      <c r="G3133" s="52">
        <v>6</v>
      </c>
      <c r="H3133" s="145">
        <v>11650.4</v>
      </c>
      <c r="I3133" s="145">
        <v>11650.4</v>
      </c>
      <c r="J3133" s="145">
        <v>11577.7</v>
      </c>
      <c r="K3133" s="3">
        <v>558</v>
      </c>
      <c r="L3133" s="10">
        <f t="shared" si="785"/>
        <v>11454043.34</v>
      </c>
      <c r="M3133" s="145"/>
      <c r="N3133" s="1"/>
      <c r="O3133" s="145"/>
      <c r="P3133" s="145">
        <f t="shared" si="786"/>
        <v>11454043.34</v>
      </c>
      <c r="Q3133" s="145"/>
      <c r="R3133" s="3"/>
      <c r="S3133" s="145"/>
      <c r="T3133" s="145">
        <v>3229.22</v>
      </c>
      <c r="U3133" s="145">
        <f>T3133*3547</f>
        <v>11454043.34</v>
      </c>
      <c r="V3133" s="145"/>
      <c r="W3133" s="145"/>
      <c r="X3133" s="145"/>
      <c r="Y3133" s="145"/>
      <c r="Z3133" s="145"/>
      <c r="AA3133" s="145"/>
      <c r="AB3133" s="43"/>
      <c r="AC3133" s="43"/>
      <c r="AD3133" s="145"/>
      <c r="AE3133" s="18"/>
      <c r="AF3133" s="35">
        <v>2025</v>
      </c>
      <c r="AG3133" s="259"/>
      <c r="AH3133" s="29">
        <v>3024</v>
      </c>
      <c r="AI3133" s="29" t="s">
        <v>155</v>
      </c>
      <c r="AJ3133" s="29" t="str">
        <f t="shared" si="787"/>
        <v>3024.</v>
      </c>
    </row>
    <row r="3134" spans="1:38" ht="23.25" customHeight="1" x14ac:dyDescent="0.25">
      <c r="A3134" s="143" t="str">
        <f t="shared" si="788"/>
        <v>3025.</v>
      </c>
      <c r="B3134" s="86" t="s">
        <v>2525</v>
      </c>
      <c r="C3134" s="52">
        <v>1988</v>
      </c>
      <c r="D3134" s="220" t="s">
        <v>3015</v>
      </c>
      <c r="E3134" s="143" t="s">
        <v>3016</v>
      </c>
      <c r="F3134" s="52">
        <v>9</v>
      </c>
      <c r="G3134" s="52">
        <v>4</v>
      </c>
      <c r="H3134" s="145">
        <v>12110</v>
      </c>
      <c r="I3134" s="145">
        <v>7775.9</v>
      </c>
      <c r="J3134" s="145">
        <v>4668.22</v>
      </c>
      <c r="K3134" s="3">
        <v>347</v>
      </c>
      <c r="L3134" s="10">
        <f t="shared" si="785"/>
        <v>7692946.4200000009</v>
      </c>
      <c r="M3134" s="145"/>
      <c r="N3134" s="1"/>
      <c r="O3134" s="145"/>
      <c r="P3134" s="145">
        <f t="shared" si="786"/>
        <v>7692946.4200000009</v>
      </c>
      <c r="Q3134" s="145"/>
      <c r="R3134" s="3"/>
      <c r="S3134" s="145"/>
      <c r="T3134" s="145">
        <v>2168.86</v>
      </c>
      <c r="U3134" s="145">
        <f>T3134*3547</f>
        <v>7692946.4200000009</v>
      </c>
      <c r="V3134" s="145"/>
      <c r="W3134" s="145"/>
      <c r="X3134" s="145"/>
      <c r="Y3134" s="145"/>
      <c r="Z3134" s="145"/>
      <c r="AA3134" s="145"/>
      <c r="AB3134" s="43"/>
      <c r="AC3134" s="43"/>
      <c r="AD3134" s="145"/>
      <c r="AE3134" s="18"/>
      <c r="AF3134" s="35">
        <v>2025</v>
      </c>
      <c r="AG3134" s="259"/>
      <c r="AH3134" s="29">
        <v>3025</v>
      </c>
      <c r="AI3134" s="29" t="s">
        <v>155</v>
      </c>
      <c r="AJ3134" s="29" t="str">
        <f t="shared" si="787"/>
        <v>3025.</v>
      </c>
    </row>
    <row r="3135" spans="1:38" ht="22.5" customHeight="1" x14ac:dyDescent="0.25">
      <c r="A3135" s="143" t="str">
        <f t="shared" si="788"/>
        <v>3026.</v>
      </c>
      <c r="B3135" s="73" t="s">
        <v>2526</v>
      </c>
      <c r="C3135" s="52">
        <v>1989</v>
      </c>
      <c r="D3135" s="220" t="s">
        <v>3015</v>
      </c>
      <c r="E3135" s="143" t="s">
        <v>3017</v>
      </c>
      <c r="F3135" s="52">
        <v>12</v>
      </c>
      <c r="G3135" s="52">
        <v>2</v>
      </c>
      <c r="H3135" s="10">
        <v>11149.96</v>
      </c>
      <c r="I3135" s="145">
        <v>9715.2999999999993</v>
      </c>
      <c r="J3135" s="10">
        <v>7670.5</v>
      </c>
      <c r="K3135" s="63">
        <v>358</v>
      </c>
      <c r="L3135" s="10">
        <f>Q3135+S3135+U3135+W3135+Y3135+AA3135+AD3135+AE3135</f>
        <v>19974000</v>
      </c>
      <c r="M3135" s="145"/>
      <c r="N3135" s="1"/>
      <c r="O3135" s="145"/>
      <c r="P3135" s="145">
        <f t="shared" si="786"/>
        <v>19974000</v>
      </c>
      <c r="Q3135" s="145">
        <v>7549360</v>
      </c>
      <c r="R3135" s="3">
        <v>4</v>
      </c>
      <c r="S3135" s="145">
        <f t="shared" ref="S3135:S3136" si="789">R3135*3106160</f>
        <v>12424640</v>
      </c>
      <c r="T3135" s="145"/>
      <c r="U3135" s="145"/>
      <c r="V3135" s="145"/>
      <c r="W3135" s="145"/>
      <c r="X3135" s="145"/>
      <c r="Y3135" s="145"/>
      <c r="Z3135" s="145"/>
      <c r="AA3135" s="145"/>
      <c r="AB3135" s="145"/>
      <c r="AC3135" s="145"/>
      <c r="AD3135" s="145"/>
      <c r="AE3135" s="18"/>
      <c r="AF3135" s="35">
        <v>2025</v>
      </c>
      <c r="AG3135" s="255"/>
      <c r="AH3135" s="29">
        <v>3026</v>
      </c>
      <c r="AI3135" s="29" t="s">
        <v>155</v>
      </c>
      <c r="AJ3135" s="29" t="str">
        <f t="shared" si="787"/>
        <v>3026.</v>
      </c>
      <c r="AL3135" s="29"/>
    </row>
    <row r="3136" spans="1:38" ht="23.25" customHeight="1" x14ac:dyDescent="0.25">
      <c r="A3136" s="143" t="str">
        <f t="shared" si="788"/>
        <v>3027.</v>
      </c>
      <c r="B3136" s="71" t="s">
        <v>2527</v>
      </c>
      <c r="C3136" s="52">
        <v>1989</v>
      </c>
      <c r="D3136" s="220" t="s">
        <v>3015</v>
      </c>
      <c r="E3136" s="143" t="s">
        <v>3017</v>
      </c>
      <c r="F3136" s="52">
        <v>12</v>
      </c>
      <c r="G3136" s="52">
        <v>14</v>
      </c>
      <c r="H3136" s="145">
        <v>29637.5</v>
      </c>
      <c r="I3136" s="145">
        <v>29769.3</v>
      </c>
      <c r="J3136" s="145">
        <v>28083.599999999999</v>
      </c>
      <c r="K3136" s="3">
        <v>1363</v>
      </c>
      <c r="L3136" s="10">
        <f t="shared" ref="L3136:L3140" si="790">Q3136+S3136+U3136+W3136+Y3136+AA3136+AD3136+AE3136</f>
        <v>46592400</v>
      </c>
      <c r="M3136" s="145"/>
      <c r="N3136" s="1"/>
      <c r="O3136" s="145"/>
      <c r="P3136" s="145">
        <f t="shared" si="786"/>
        <v>46592400</v>
      </c>
      <c r="Q3136" s="145"/>
      <c r="R3136" s="3">
        <v>15</v>
      </c>
      <c r="S3136" s="145">
        <f t="shared" si="789"/>
        <v>46592400</v>
      </c>
      <c r="T3136" s="145"/>
      <c r="U3136" s="145"/>
      <c r="V3136" s="145"/>
      <c r="W3136" s="145"/>
      <c r="X3136" s="145"/>
      <c r="Y3136" s="145"/>
      <c r="Z3136" s="145"/>
      <c r="AA3136" s="145"/>
      <c r="AB3136" s="43"/>
      <c r="AC3136" s="43"/>
      <c r="AD3136" s="145"/>
      <c r="AE3136" s="18"/>
      <c r="AF3136" s="35">
        <v>2025</v>
      </c>
      <c r="AG3136" s="255"/>
      <c r="AH3136" s="29">
        <v>3027</v>
      </c>
      <c r="AI3136" s="29" t="s">
        <v>155</v>
      </c>
      <c r="AJ3136" s="29" t="str">
        <f t="shared" si="787"/>
        <v>3027.</v>
      </c>
    </row>
    <row r="3137" spans="1:38" ht="22.5" customHeight="1" x14ac:dyDescent="0.25">
      <c r="A3137" s="143" t="str">
        <f t="shared" si="788"/>
        <v>3028.</v>
      </c>
      <c r="B3137" s="86" t="s">
        <v>2528</v>
      </c>
      <c r="C3137" s="52">
        <v>1989</v>
      </c>
      <c r="D3137" s="220" t="s">
        <v>3015</v>
      </c>
      <c r="E3137" s="143" t="s">
        <v>3016</v>
      </c>
      <c r="F3137" s="52">
        <v>9</v>
      </c>
      <c r="G3137" s="52">
        <v>9</v>
      </c>
      <c r="H3137" s="145">
        <v>20514.099999999999</v>
      </c>
      <c r="I3137" s="145">
        <v>17414.099999999999</v>
      </c>
      <c r="J3137" s="145">
        <v>10446.700000000001</v>
      </c>
      <c r="K3137" s="3">
        <v>849</v>
      </c>
      <c r="L3137" s="10">
        <f t="shared" si="790"/>
        <v>9340300</v>
      </c>
      <c r="M3137" s="145"/>
      <c r="N3137" s="1"/>
      <c r="O3137" s="145"/>
      <c r="P3137" s="145">
        <f t="shared" si="786"/>
        <v>9340300</v>
      </c>
      <c r="Q3137" s="145">
        <v>9340300</v>
      </c>
      <c r="R3137" s="3"/>
      <c r="S3137" s="145"/>
      <c r="T3137" s="145"/>
      <c r="U3137" s="145"/>
      <c r="V3137" s="145"/>
      <c r="W3137" s="145"/>
      <c r="X3137" s="145"/>
      <c r="Y3137" s="145"/>
      <c r="Z3137" s="145"/>
      <c r="AA3137" s="145"/>
      <c r="AB3137" s="145"/>
      <c r="AC3137" s="145"/>
      <c r="AD3137" s="145"/>
      <c r="AE3137" s="18"/>
      <c r="AF3137" s="35">
        <v>2025</v>
      </c>
      <c r="AG3137" s="255"/>
      <c r="AH3137" s="29">
        <v>3028</v>
      </c>
      <c r="AI3137" s="29" t="s">
        <v>155</v>
      </c>
      <c r="AJ3137" s="29" t="str">
        <f t="shared" si="787"/>
        <v>3028.</v>
      </c>
      <c r="AL3137" s="29"/>
    </row>
    <row r="3138" spans="1:38" ht="22.5" customHeight="1" x14ac:dyDescent="0.25">
      <c r="A3138" s="143" t="str">
        <f t="shared" si="788"/>
        <v>3029.</v>
      </c>
      <c r="B3138" s="73" t="s">
        <v>2529</v>
      </c>
      <c r="C3138" s="52">
        <v>1989</v>
      </c>
      <c r="D3138" s="220" t="s">
        <v>3015</v>
      </c>
      <c r="E3138" s="143" t="s">
        <v>3017</v>
      </c>
      <c r="F3138" s="52">
        <v>9</v>
      </c>
      <c r="G3138" s="52">
        <v>1</v>
      </c>
      <c r="H3138" s="10">
        <v>5637.1</v>
      </c>
      <c r="I3138" s="10">
        <v>5132.8999999999996</v>
      </c>
      <c r="J3138" s="10">
        <v>4075.8</v>
      </c>
      <c r="K3138" s="63">
        <v>259</v>
      </c>
      <c r="L3138" s="10">
        <f t="shared" si="790"/>
        <v>9090223.620000001</v>
      </c>
      <c r="M3138" s="145"/>
      <c r="N3138" s="1"/>
      <c r="O3138" s="145"/>
      <c r="P3138" s="145">
        <f t="shared" si="786"/>
        <v>9090223.620000001</v>
      </c>
      <c r="Q3138" s="145">
        <v>9090223.620000001</v>
      </c>
      <c r="R3138" s="3"/>
      <c r="S3138" s="145"/>
      <c r="T3138" s="145"/>
      <c r="U3138" s="145"/>
      <c r="V3138" s="145"/>
      <c r="W3138" s="145"/>
      <c r="X3138" s="145"/>
      <c r="Y3138" s="145"/>
      <c r="Z3138" s="145"/>
      <c r="AA3138" s="145"/>
      <c r="AB3138" s="145"/>
      <c r="AC3138" s="145"/>
      <c r="AD3138" s="145"/>
      <c r="AE3138" s="18"/>
      <c r="AF3138" s="35">
        <v>2025</v>
      </c>
      <c r="AG3138" s="255"/>
      <c r="AH3138" s="29">
        <v>3029</v>
      </c>
      <c r="AI3138" s="29" t="s">
        <v>155</v>
      </c>
      <c r="AJ3138" s="29" t="str">
        <f t="shared" si="787"/>
        <v>3029.</v>
      </c>
      <c r="AL3138" s="29"/>
    </row>
    <row r="3139" spans="1:38" ht="22.5" customHeight="1" x14ac:dyDescent="0.25">
      <c r="A3139" s="143" t="str">
        <f t="shared" si="788"/>
        <v>3030.</v>
      </c>
      <c r="B3139" s="86" t="s">
        <v>2530</v>
      </c>
      <c r="C3139" s="52">
        <v>1990</v>
      </c>
      <c r="D3139" s="220" t="s">
        <v>3015</v>
      </c>
      <c r="E3139" s="143" t="s">
        <v>3016</v>
      </c>
      <c r="F3139" s="52">
        <v>9</v>
      </c>
      <c r="G3139" s="52">
        <v>5</v>
      </c>
      <c r="H3139" s="145">
        <v>9575.7999999999993</v>
      </c>
      <c r="I3139" s="145">
        <v>9578.1</v>
      </c>
      <c r="J3139" s="145">
        <v>9578.1</v>
      </c>
      <c r="K3139" s="3">
        <v>502</v>
      </c>
      <c r="L3139" s="10">
        <f t="shared" si="790"/>
        <v>9473540.4199999999</v>
      </c>
      <c r="M3139" s="145"/>
      <c r="N3139" s="1"/>
      <c r="O3139" s="145"/>
      <c r="P3139" s="145">
        <f t="shared" si="786"/>
        <v>9473540.4199999999</v>
      </c>
      <c r="Q3139" s="145"/>
      <c r="R3139" s="3"/>
      <c r="S3139" s="145"/>
      <c r="T3139" s="145">
        <v>2670.86</v>
      </c>
      <c r="U3139" s="145">
        <f>T3139*3547</f>
        <v>9473540.4199999999</v>
      </c>
      <c r="V3139" s="145"/>
      <c r="W3139" s="145"/>
      <c r="X3139" s="145"/>
      <c r="Y3139" s="145"/>
      <c r="Z3139" s="145"/>
      <c r="AA3139" s="145"/>
      <c r="AB3139" s="145"/>
      <c r="AC3139" s="145"/>
      <c r="AD3139" s="145"/>
      <c r="AE3139" s="18"/>
      <c r="AF3139" s="35">
        <v>2025</v>
      </c>
      <c r="AG3139" s="259"/>
      <c r="AH3139" s="29">
        <v>3030</v>
      </c>
      <c r="AI3139" s="29" t="s">
        <v>155</v>
      </c>
      <c r="AJ3139" s="29" t="str">
        <f t="shared" si="787"/>
        <v>3030.</v>
      </c>
      <c r="AL3139" s="29"/>
    </row>
    <row r="3140" spans="1:38" ht="23.25" customHeight="1" x14ac:dyDescent="0.25">
      <c r="A3140" s="143" t="str">
        <f t="shared" si="788"/>
        <v>3031.</v>
      </c>
      <c r="B3140" s="86" t="s">
        <v>2532</v>
      </c>
      <c r="C3140" s="52">
        <v>1967</v>
      </c>
      <c r="D3140" s="220" t="s">
        <v>3015</v>
      </c>
      <c r="E3140" s="143" t="s">
        <v>3017</v>
      </c>
      <c r="F3140" s="52">
        <v>5</v>
      </c>
      <c r="G3140" s="52">
        <v>4</v>
      </c>
      <c r="H3140" s="145">
        <v>2637.4</v>
      </c>
      <c r="I3140" s="145">
        <v>2637.6</v>
      </c>
      <c r="J3140" s="145">
        <v>2637.6</v>
      </c>
      <c r="K3140" s="3">
        <v>110</v>
      </c>
      <c r="L3140" s="10">
        <f t="shared" si="790"/>
        <v>6048611.79</v>
      </c>
      <c r="M3140" s="145"/>
      <c r="N3140" s="1"/>
      <c r="O3140" s="145"/>
      <c r="P3140" s="145">
        <f t="shared" si="786"/>
        <v>6048611.79</v>
      </c>
      <c r="Q3140" s="145">
        <v>3026622.69</v>
      </c>
      <c r="R3140" s="3"/>
      <c r="S3140" s="145"/>
      <c r="T3140" s="145">
        <v>401.7</v>
      </c>
      <c r="U3140" s="145">
        <f>T3140*7523</f>
        <v>3021989.1</v>
      </c>
      <c r="V3140" s="145"/>
      <c r="W3140" s="145"/>
      <c r="X3140" s="145"/>
      <c r="Y3140" s="145"/>
      <c r="Z3140" s="145"/>
      <c r="AA3140" s="145"/>
      <c r="AB3140" s="43"/>
      <c r="AC3140" s="43"/>
      <c r="AD3140" s="145"/>
      <c r="AE3140" s="18"/>
      <c r="AF3140" s="35">
        <v>2025</v>
      </c>
      <c r="AG3140" s="255"/>
      <c r="AH3140" s="29">
        <v>3031</v>
      </c>
      <c r="AI3140" s="29" t="s">
        <v>155</v>
      </c>
      <c r="AJ3140" s="29" t="str">
        <f t="shared" si="787"/>
        <v>3031.</v>
      </c>
    </row>
    <row r="3141" spans="1:38" ht="23.25" customHeight="1" x14ac:dyDescent="0.25">
      <c r="A3141" s="143" t="str">
        <f t="shared" si="788"/>
        <v>3032.</v>
      </c>
      <c r="B3141" s="86" t="s">
        <v>2531</v>
      </c>
      <c r="C3141" s="52">
        <v>1992</v>
      </c>
      <c r="D3141" s="220" t="s">
        <v>3015</v>
      </c>
      <c r="E3141" s="143" t="s">
        <v>3017</v>
      </c>
      <c r="F3141" s="52">
        <v>12</v>
      </c>
      <c r="G3141" s="52">
        <v>1</v>
      </c>
      <c r="H3141" s="145">
        <v>4557.3</v>
      </c>
      <c r="I3141" s="145">
        <v>4109.3</v>
      </c>
      <c r="J3141" s="145">
        <v>4022.4</v>
      </c>
      <c r="K3141" s="3">
        <v>160</v>
      </c>
      <c r="L3141" s="10">
        <f t="shared" ref="L3141:L3147" si="791">Q3141+S3141+U3141+W3141+Y3141+AA3141+AD3141+AE3141</f>
        <v>6212320</v>
      </c>
      <c r="M3141" s="145"/>
      <c r="N3141" s="1"/>
      <c r="O3141" s="145"/>
      <c r="P3141" s="145">
        <f t="shared" ref="P3141:P3174" si="792">L3141</f>
        <v>6212320</v>
      </c>
      <c r="Q3141" s="145"/>
      <c r="R3141" s="3">
        <v>2</v>
      </c>
      <c r="S3141" s="145">
        <f>R3141*3106160</f>
        <v>6212320</v>
      </c>
      <c r="T3141" s="145"/>
      <c r="U3141" s="145"/>
      <c r="V3141" s="145"/>
      <c r="W3141" s="145"/>
      <c r="X3141" s="145"/>
      <c r="Y3141" s="145"/>
      <c r="Z3141" s="145"/>
      <c r="AA3141" s="145"/>
      <c r="AB3141" s="43"/>
      <c r="AC3141" s="43"/>
      <c r="AD3141" s="145"/>
      <c r="AE3141" s="18"/>
      <c r="AF3141" s="35">
        <v>2025</v>
      </c>
      <c r="AG3141" s="255"/>
      <c r="AH3141" s="29">
        <v>3032</v>
      </c>
      <c r="AI3141" s="29" t="s">
        <v>155</v>
      </c>
      <c r="AJ3141" s="29" t="str">
        <f t="shared" si="787"/>
        <v>3032.</v>
      </c>
    </row>
    <row r="3142" spans="1:38" ht="22.5" customHeight="1" x14ac:dyDescent="0.25">
      <c r="A3142" s="143" t="str">
        <f t="shared" si="788"/>
        <v>3033.</v>
      </c>
      <c r="B3142" s="86" t="s">
        <v>2533</v>
      </c>
      <c r="C3142" s="52">
        <v>1993</v>
      </c>
      <c r="D3142" s="220" t="s">
        <v>3015</v>
      </c>
      <c r="E3142" s="143" t="s">
        <v>3016</v>
      </c>
      <c r="F3142" s="52">
        <v>9</v>
      </c>
      <c r="G3142" s="52">
        <v>4</v>
      </c>
      <c r="H3142" s="145">
        <v>8721.2000000000007</v>
      </c>
      <c r="I3142" s="145">
        <v>7760.8</v>
      </c>
      <c r="J3142" s="145">
        <v>7654.4</v>
      </c>
      <c r="K3142" s="3">
        <v>329</v>
      </c>
      <c r="L3142" s="10">
        <f t="shared" si="791"/>
        <v>7678687.4800000004</v>
      </c>
      <c r="M3142" s="145"/>
      <c r="N3142" s="1"/>
      <c r="O3142" s="145"/>
      <c r="P3142" s="145">
        <f t="shared" si="792"/>
        <v>7678687.4800000004</v>
      </c>
      <c r="Q3142" s="145"/>
      <c r="R3142" s="3"/>
      <c r="S3142" s="145"/>
      <c r="T3142" s="145">
        <v>2164.84</v>
      </c>
      <c r="U3142" s="145">
        <f>T3142*3547</f>
        <v>7678687.4800000004</v>
      </c>
      <c r="V3142" s="145"/>
      <c r="W3142" s="145"/>
      <c r="X3142" s="145"/>
      <c r="Y3142" s="145"/>
      <c r="Z3142" s="145"/>
      <c r="AA3142" s="145"/>
      <c r="AB3142" s="43"/>
      <c r="AC3142" s="43"/>
      <c r="AD3142" s="145"/>
      <c r="AE3142" s="18"/>
      <c r="AF3142" s="35">
        <v>2025</v>
      </c>
      <c r="AG3142" s="259"/>
      <c r="AH3142" s="29">
        <v>3033</v>
      </c>
      <c r="AI3142" s="29" t="s">
        <v>155</v>
      </c>
      <c r="AJ3142" s="29" t="str">
        <f t="shared" si="787"/>
        <v>3033.</v>
      </c>
      <c r="AL3142" s="29"/>
    </row>
    <row r="3143" spans="1:38" ht="22.5" customHeight="1" x14ac:dyDescent="0.25">
      <c r="A3143" s="143" t="str">
        <f t="shared" si="788"/>
        <v>3034.</v>
      </c>
      <c r="B3143" s="73" t="s">
        <v>2534</v>
      </c>
      <c r="C3143" s="52">
        <v>1994</v>
      </c>
      <c r="D3143" s="220" t="s">
        <v>3015</v>
      </c>
      <c r="E3143" s="143" t="s">
        <v>3017</v>
      </c>
      <c r="F3143" s="52">
        <v>5</v>
      </c>
      <c r="G3143" s="52">
        <v>4</v>
      </c>
      <c r="H3143" s="145">
        <v>2402.9</v>
      </c>
      <c r="I3143" s="145">
        <v>1458.7</v>
      </c>
      <c r="J3143" s="145">
        <v>1458.7</v>
      </c>
      <c r="K3143" s="3">
        <v>138</v>
      </c>
      <c r="L3143" s="10">
        <f t="shared" si="791"/>
        <v>7618541</v>
      </c>
      <c r="M3143" s="145"/>
      <c r="N3143" s="1"/>
      <c r="O3143" s="145"/>
      <c r="P3143" s="145">
        <f t="shared" si="792"/>
        <v>7618541</v>
      </c>
      <c r="Q3143" s="145">
        <f>6278306+1340235</f>
        <v>7618541</v>
      </c>
      <c r="R3143" s="3"/>
      <c r="S3143" s="145"/>
      <c r="T3143" s="145"/>
      <c r="U3143" s="145"/>
      <c r="V3143" s="145"/>
      <c r="W3143" s="145"/>
      <c r="X3143" s="145"/>
      <c r="Y3143" s="145"/>
      <c r="Z3143" s="145"/>
      <c r="AA3143" s="145"/>
      <c r="AB3143" s="145"/>
      <c r="AC3143" s="145"/>
      <c r="AD3143" s="145"/>
      <c r="AE3143" s="18"/>
      <c r="AF3143" s="35">
        <v>2025</v>
      </c>
      <c r="AG3143" s="255"/>
      <c r="AH3143" s="29">
        <v>3034</v>
      </c>
      <c r="AI3143" s="29" t="s">
        <v>155</v>
      </c>
      <c r="AJ3143" s="29" t="str">
        <f t="shared" si="787"/>
        <v>3034.</v>
      </c>
      <c r="AL3143" s="29"/>
    </row>
    <row r="3144" spans="1:38" ht="22.5" customHeight="1" x14ac:dyDescent="0.25">
      <c r="A3144" s="143" t="str">
        <f t="shared" si="788"/>
        <v>3035.</v>
      </c>
      <c r="B3144" s="247" t="s">
        <v>2535</v>
      </c>
      <c r="C3144" s="52">
        <v>1994</v>
      </c>
      <c r="D3144" s="220" t="s">
        <v>3015</v>
      </c>
      <c r="E3144" s="143" t="s">
        <v>3017</v>
      </c>
      <c r="F3144" s="52">
        <v>5</v>
      </c>
      <c r="G3144" s="52">
        <v>2</v>
      </c>
      <c r="H3144" s="10">
        <v>3085.9</v>
      </c>
      <c r="I3144" s="10">
        <v>3085.9</v>
      </c>
      <c r="J3144" s="10">
        <v>3085.9</v>
      </c>
      <c r="K3144" s="63">
        <v>87</v>
      </c>
      <c r="L3144" s="10">
        <f t="shared" si="791"/>
        <v>741336</v>
      </c>
      <c r="M3144" s="145"/>
      <c r="N3144" s="1"/>
      <c r="O3144" s="145"/>
      <c r="P3144" s="145">
        <f t="shared" si="792"/>
        <v>741336</v>
      </c>
      <c r="Q3144" s="145">
        <v>741336</v>
      </c>
      <c r="R3144" s="3"/>
      <c r="S3144" s="145"/>
      <c r="T3144" s="145"/>
      <c r="U3144" s="145"/>
      <c r="V3144" s="145"/>
      <c r="W3144" s="145"/>
      <c r="X3144" s="145"/>
      <c r="Y3144" s="145"/>
      <c r="Z3144" s="145"/>
      <c r="AA3144" s="145"/>
      <c r="AB3144" s="145"/>
      <c r="AC3144" s="145"/>
      <c r="AD3144" s="145"/>
      <c r="AE3144" s="18"/>
      <c r="AF3144" s="35">
        <v>2025</v>
      </c>
      <c r="AG3144" s="255"/>
      <c r="AH3144" s="29">
        <v>3035</v>
      </c>
      <c r="AI3144" s="29" t="s">
        <v>155</v>
      </c>
      <c r="AJ3144" s="29" t="str">
        <f t="shared" si="787"/>
        <v>3035.</v>
      </c>
      <c r="AL3144" s="29"/>
    </row>
    <row r="3145" spans="1:38" ht="22.5" customHeight="1" x14ac:dyDescent="0.25">
      <c r="A3145" s="143" t="str">
        <f t="shared" si="788"/>
        <v>3036.</v>
      </c>
      <c r="B3145" s="71" t="s">
        <v>2536</v>
      </c>
      <c r="C3145" s="52">
        <v>1967</v>
      </c>
      <c r="D3145" s="220" t="s">
        <v>3015</v>
      </c>
      <c r="E3145" s="143" t="s">
        <v>3017</v>
      </c>
      <c r="F3145" s="52">
        <v>5</v>
      </c>
      <c r="G3145" s="52">
        <v>4</v>
      </c>
      <c r="H3145" s="145">
        <v>2637.4</v>
      </c>
      <c r="I3145" s="145">
        <v>2637.6</v>
      </c>
      <c r="J3145" s="145">
        <v>2637.6</v>
      </c>
      <c r="K3145" s="3">
        <v>110</v>
      </c>
      <c r="L3145" s="10">
        <f t="shared" si="791"/>
        <v>10156050</v>
      </c>
      <c r="M3145" s="145"/>
      <c r="N3145" s="1"/>
      <c r="O3145" s="145"/>
      <c r="P3145" s="145">
        <f t="shared" si="792"/>
        <v>10156050</v>
      </c>
      <c r="Q3145" s="145"/>
      <c r="R3145" s="3"/>
      <c r="S3145" s="145"/>
      <c r="T3145" s="145">
        <v>1350</v>
      </c>
      <c r="U3145" s="145">
        <f>T3145*7523</f>
        <v>10156050</v>
      </c>
      <c r="V3145" s="145"/>
      <c r="W3145" s="145"/>
      <c r="X3145" s="145"/>
      <c r="Y3145" s="145"/>
      <c r="Z3145" s="145"/>
      <c r="AA3145" s="145"/>
      <c r="AB3145" s="43"/>
      <c r="AC3145" s="43"/>
      <c r="AD3145" s="145"/>
      <c r="AE3145" s="18"/>
      <c r="AF3145" s="35">
        <v>2025</v>
      </c>
      <c r="AG3145" s="259"/>
      <c r="AH3145" s="29">
        <v>3036</v>
      </c>
      <c r="AI3145" s="29" t="s">
        <v>155</v>
      </c>
      <c r="AJ3145" s="29" t="str">
        <f t="shared" si="787"/>
        <v>3036.</v>
      </c>
      <c r="AL3145" s="29"/>
    </row>
    <row r="3146" spans="1:38" ht="22.5" customHeight="1" x14ac:dyDescent="0.25">
      <c r="A3146" s="143" t="str">
        <f t="shared" si="788"/>
        <v>3037.</v>
      </c>
      <c r="B3146" s="247" t="s">
        <v>2537</v>
      </c>
      <c r="C3146" s="52">
        <v>1995</v>
      </c>
      <c r="D3146" s="220" t="s">
        <v>3015</v>
      </c>
      <c r="E3146" s="143" t="s">
        <v>3017</v>
      </c>
      <c r="F3146" s="52">
        <v>12</v>
      </c>
      <c r="G3146" s="52">
        <v>1</v>
      </c>
      <c r="H3146" s="10">
        <v>3083.1</v>
      </c>
      <c r="I3146" s="10">
        <v>2936.1</v>
      </c>
      <c r="J3146" s="10">
        <v>2936.1</v>
      </c>
      <c r="K3146" s="63">
        <v>132</v>
      </c>
      <c r="L3146" s="10">
        <f t="shared" si="791"/>
        <v>1144468.26</v>
      </c>
      <c r="M3146" s="145"/>
      <c r="N3146" s="1"/>
      <c r="O3146" s="145"/>
      <c r="P3146" s="145">
        <f t="shared" si="792"/>
        <v>1144468.26</v>
      </c>
      <c r="Q3146" s="145">
        <v>1144468.26</v>
      </c>
      <c r="R3146" s="3"/>
      <c r="S3146" s="145"/>
      <c r="T3146" s="145"/>
      <c r="U3146" s="145"/>
      <c r="V3146" s="145"/>
      <c r="W3146" s="145"/>
      <c r="X3146" s="145"/>
      <c r="Y3146" s="145"/>
      <c r="Z3146" s="145"/>
      <c r="AA3146" s="145"/>
      <c r="AB3146" s="145"/>
      <c r="AC3146" s="145"/>
      <c r="AD3146" s="145"/>
      <c r="AE3146" s="145"/>
      <c r="AF3146" s="35">
        <v>2025</v>
      </c>
      <c r="AG3146" s="255"/>
      <c r="AH3146" s="29">
        <v>3037</v>
      </c>
      <c r="AI3146" s="29" t="s">
        <v>155</v>
      </c>
      <c r="AJ3146" s="29" t="str">
        <f t="shared" si="787"/>
        <v>3037.</v>
      </c>
      <c r="AL3146" s="29"/>
    </row>
    <row r="3147" spans="1:38" ht="22.5" customHeight="1" x14ac:dyDescent="0.25">
      <c r="A3147" s="143" t="str">
        <f t="shared" si="788"/>
        <v>3038.</v>
      </c>
      <c r="B3147" s="247" t="s">
        <v>2538</v>
      </c>
      <c r="C3147" s="52">
        <v>1995</v>
      </c>
      <c r="D3147" s="220" t="s">
        <v>3015</v>
      </c>
      <c r="E3147" s="143" t="s">
        <v>3019</v>
      </c>
      <c r="F3147" s="52">
        <v>5</v>
      </c>
      <c r="G3147" s="52">
        <v>5</v>
      </c>
      <c r="H3147" s="10">
        <v>3727</v>
      </c>
      <c r="I3147" s="145">
        <v>2156.8000000000002</v>
      </c>
      <c r="J3147" s="10">
        <v>2156.8000000000002</v>
      </c>
      <c r="K3147" s="63">
        <v>185</v>
      </c>
      <c r="L3147" s="10">
        <f t="shared" si="791"/>
        <v>961272</v>
      </c>
      <c r="M3147" s="145"/>
      <c r="N3147" s="1"/>
      <c r="O3147" s="145"/>
      <c r="P3147" s="145">
        <f t="shared" si="792"/>
        <v>961272</v>
      </c>
      <c r="Q3147" s="145">
        <v>961272</v>
      </c>
      <c r="R3147" s="3"/>
      <c r="S3147" s="145"/>
      <c r="T3147" s="145"/>
      <c r="U3147" s="145"/>
      <c r="V3147" s="145"/>
      <c r="W3147" s="145"/>
      <c r="X3147" s="145"/>
      <c r="Y3147" s="145"/>
      <c r="Z3147" s="145"/>
      <c r="AA3147" s="145"/>
      <c r="AB3147" s="145"/>
      <c r="AC3147" s="145"/>
      <c r="AD3147" s="145"/>
      <c r="AE3147" s="18"/>
      <c r="AF3147" s="35">
        <v>2025</v>
      </c>
      <c r="AG3147" s="255"/>
      <c r="AH3147" s="29">
        <v>3038</v>
      </c>
      <c r="AI3147" s="29" t="s">
        <v>155</v>
      </c>
      <c r="AJ3147" s="29" t="str">
        <f t="shared" si="787"/>
        <v>3038.</v>
      </c>
      <c r="AL3147" s="29"/>
    </row>
    <row r="3148" spans="1:38" ht="22.5" customHeight="1" x14ac:dyDescent="0.25">
      <c r="A3148" s="143" t="str">
        <f t="shared" si="788"/>
        <v>3039.</v>
      </c>
      <c r="B3148" s="76" t="s">
        <v>2539</v>
      </c>
      <c r="C3148" s="52">
        <v>1824</v>
      </c>
      <c r="D3148" s="220" t="s">
        <v>3015</v>
      </c>
      <c r="E3148" s="143" t="s">
        <v>3017</v>
      </c>
      <c r="F3148" s="52">
        <v>2</v>
      </c>
      <c r="G3148" s="52">
        <v>1</v>
      </c>
      <c r="H3148" s="145">
        <v>694.9</v>
      </c>
      <c r="I3148" s="145">
        <v>694.9</v>
      </c>
      <c r="J3148" s="145">
        <v>694.9</v>
      </c>
      <c r="K3148" s="3">
        <v>30</v>
      </c>
      <c r="L3148" s="145">
        <f>Q3148+S3148+U3148+W3148+Y3148+AA3148+AD3148+AE3148</f>
        <v>1027433</v>
      </c>
      <c r="M3148" s="145"/>
      <c r="N3148" s="145"/>
      <c r="O3148" s="145"/>
      <c r="P3148" s="145">
        <f t="shared" si="792"/>
        <v>1027433</v>
      </c>
      <c r="Q3148" s="145">
        <v>1027433</v>
      </c>
      <c r="R3148" s="3"/>
      <c r="S3148" s="145"/>
      <c r="T3148" s="145"/>
      <c r="U3148" s="145"/>
      <c r="V3148" s="145"/>
      <c r="W3148" s="145"/>
      <c r="X3148" s="145"/>
      <c r="Y3148" s="145"/>
      <c r="Z3148" s="145"/>
      <c r="AA3148" s="145"/>
      <c r="AB3148" s="145"/>
      <c r="AC3148" s="145"/>
      <c r="AD3148" s="145"/>
      <c r="AE3148" s="18"/>
      <c r="AF3148" s="35">
        <v>2025</v>
      </c>
      <c r="AG3148" s="256"/>
      <c r="AH3148" s="29">
        <v>3039</v>
      </c>
      <c r="AI3148" s="29" t="s">
        <v>155</v>
      </c>
      <c r="AJ3148" s="29" t="str">
        <f t="shared" si="787"/>
        <v>3039.</v>
      </c>
    </row>
    <row r="3149" spans="1:38" ht="22.5" customHeight="1" x14ac:dyDescent="0.25">
      <c r="A3149" s="143" t="str">
        <f t="shared" si="788"/>
        <v>3040.</v>
      </c>
      <c r="B3149" s="54" t="s">
        <v>2540</v>
      </c>
      <c r="C3149" s="52">
        <v>1956</v>
      </c>
      <c r="D3149" s="220" t="s">
        <v>3015</v>
      </c>
      <c r="E3149" s="143" t="s">
        <v>3017</v>
      </c>
      <c r="F3149" s="52">
        <v>15</v>
      </c>
      <c r="G3149" s="52">
        <v>2</v>
      </c>
      <c r="H3149" s="145">
        <v>11033.1</v>
      </c>
      <c r="I3149" s="145">
        <v>11033.3</v>
      </c>
      <c r="J3149" s="145">
        <v>9629.2999999999993</v>
      </c>
      <c r="K3149" s="3">
        <v>374</v>
      </c>
      <c r="L3149" s="10">
        <f t="shared" ref="L3149:L3174" si="793">Q3149+S3149+U3149+W3149+Y3149+AA3149+AD3149+AE3149</f>
        <v>10915254.040000001</v>
      </c>
      <c r="M3149" s="145"/>
      <c r="N3149" s="1"/>
      <c r="O3149" s="145"/>
      <c r="P3149" s="145">
        <f t="shared" si="792"/>
        <v>10915254.040000001</v>
      </c>
      <c r="Q3149" s="145"/>
      <c r="R3149" s="3"/>
      <c r="S3149" s="145"/>
      <c r="T3149" s="145">
        <v>3077.32</v>
      </c>
      <c r="U3149" s="145">
        <f>T3149*3547</f>
        <v>10915254.040000001</v>
      </c>
      <c r="V3149" s="145"/>
      <c r="W3149" s="145"/>
      <c r="X3149" s="145"/>
      <c r="Y3149" s="145"/>
      <c r="Z3149" s="145"/>
      <c r="AA3149" s="145"/>
      <c r="AB3149" s="43"/>
      <c r="AC3149" s="43"/>
      <c r="AD3149" s="145"/>
      <c r="AE3149" s="18"/>
      <c r="AF3149" s="35">
        <v>2025</v>
      </c>
      <c r="AG3149" s="259"/>
      <c r="AH3149" s="29">
        <v>3040</v>
      </c>
      <c r="AI3149" s="29" t="s">
        <v>155</v>
      </c>
      <c r="AJ3149" s="29" t="str">
        <f t="shared" si="787"/>
        <v>3040.</v>
      </c>
      <c r="AL3149" s="29"/>
    </row>
    <row r="3150" spans="1:38" ht="22.5" customHeight="1" x14ac:dyDescent="0.25">
      <c r="A3150" s="143" t="str">
        <f t="shared" si="788"/>
        <v>3041.</v>
      </c>
      <c r="B3150" s="71" t="s">
        <v>2541</v>
      </c>
      <c r="C3150" s="52">
        <v>1970</v>
      </c>
      <c r="D3150" s="220" t="s">
        <v>3015</v>
      </c>
      <c r="E3150" s="143" t="s">
        <v>3017</v>
      </c>
      <c r="F3150" s="52">
        <v>5</v>
      </c>
      <c r="G3150" s="52">
        <v>9</v>
      </c>
      <c r="H3150" s="10">
        <v>7287.7</v>
      </c>
      <c r="I3150" s="10">
        <v>7228.9</v>
      </c>
      <c r="J3150" s="10">
        <v>5775.9</v>
      </c>
      <c r="K3150" s="63">
        <v>247</v>
      </c>
      <c r="L3150" s="145">
        <f t="shared" si="793"/>
        <v>928850</v>
      </c>
      <c r="M3150" s="145"/>
      <c r="N3150" s="1"/>
      <c r="O3150" s="145"/>
      <c r="P3150" s="145">
        <f t="shared" si="792"/>
        <v>928850</v>
      </c>
      <c r="Q3150" s="43">
        <v>928850</v>
      </c>
      <c r="R3150" s="35"/>
      <c r="S3150" s="43"/>
      <c r="T3150" s="43"/>
      <c r="U3150" s="43"/>
      <c r="V3150" s="43"/>
      <c r="W3150" s="43"/>
      <c r="X3150" s="43"/>
      <c r="Y3150" s="43"/>
      <c r="Z3150" s="43"/>
      <c r="AA3150" s="43"/>
      <c r="AB3150" s="145"/>
      <c r="AC3150" s="145"/>
      <c r="AD3150" s="43"/>
      <c r="AE3150" s="163"/>
      <c r="AF3150" s="35">
        <v>2025</v>
      </c>
      <c r="AG3150" s="263"/>
      <c r="AH3150" s="29">
        <v>3041</v>
      </c>
      <c r="AI3150" s="29" t="s">
        <v>155</v>
      </c>
      <c r="AJ3150" s="29" t="str">
        <f t="shared" si="787"/>
        <v>3041.</v>
      </c>
    </row>
    <row r="3151" spans="1:38" ht="22.5" customHeight="1" x14ac:dyDescent="0.25">
      <c r="A3151" s="143" t="str">
        <f t="shared" si="788"/>
        <v>3042.</v>
      </c>
      <c r="B3151" s="247" t="s">
        <v>2542</v>
      </c>
      <c r="C3151" s="52">
        <v>1997</v>
      </c>
      <c r="D3151" s="220" t="s">
        <v>3015</v>
      </c>
      <c r="E3151" s="143" t="s">
        <v>3017</v>
      </c>
      <c r="F3151" s="52">
        <v>3</v>
      </c>
      <c r="G3151" s="52">
        <v>2</v>
      </c>
      <c r="H3151" s="10">
        <v>2035.6</v>
      </c>
      <c r="I3151" s="10">
        <v>1411.9</v>
      </c>
      <c r="J3151" s="10">
        <v>1411.9</v>
      </c>
      <c r="K3151" s="63">
        <v>11</v>
      </c>
      <c r="L3151" s="10">
        <f t="shared" si="793"/>
        <v>755615.25</v>
      </c>
      <c r="M3151" s="145"/>
      <c r="N3151" s="1"/>
      <c r="O3151" s="145"/>
      <c r="P3151" s="145">
        <f t="shared" si="792"/>
        <v>755615.25</v>
      </c>
      <c r="Q3151" s="145">
        <v>755615.25</v>
      </c>
      <c r="R3151" s="3"/>
      <c r="S3151" s="145"/>
      <c r="T3151" s="145"/>
      <c r="U3151" s="145"/>
      <c r="V3151" s="145"/>
      <c r="W3151" s="145"/>
      <c r="X3151" s="145"/>
      <c r="Y3151" s="145"/>
      <c r="Z3151" s="145"/>
      <c r="AA3151" s="145"/>
      <c r="AB3151" s="145"/>
      <c r="AC3151" s="145"/>
      <c r="AD3151" s="145"/>
      <c r="AE3151" s="18"/>
      <c r="AF3151" s="35">
        <v>2025</v>
      </c>
      <c r="AG3151" s="255"/>
      <c r="AH3151" s="29">
        <v>3042</v>
      </c>
      <c r="AI3151" s="29" t="s">
        <v>155</v>
      </c>
      <c r="AJ3151" s="29" t="str">
        <f t="shared" si="787"/>
        <v>3042.</v>
      </c>
      <c r="AL3151" s="29"/>
    </row>
    <row r="3152" spans="1:38" ht="22.5" customHeight="1" x14ac:dyDescent="0.25">
      <c r="A3152" s="143" t="str">
        <f t="shared" si="788"/>
        <v>3043.</v>
      </c>
      <c r="B3152" s="86" t="s">
        <v>2543</v>
      </c>
      <c r="C3152" s="52">
        <v>1999</v>
      </c>
      <c r="D3152" s="220" t="s">
        <v>3015</v>
      </c>
      <c r="E3152" s="143" t="s">
        <v>3017</v>
      </c>
      <c r="F3152" s="52">
        <v>6</v>
      </c>
      <c r="G3152" s="52">
        <v>3</v>
      </c>
      <c r="H3152" s="10">
        <v>4705.2</v>
      </c>
      <c r="I3152" s="10">
        <v>4723.6000000000004</v>
      </c>
      <c r="J3152" s="10">
        <v>4595.5</v>
      </c>
      <c r="K3152" s="63">
        <v>170</v>
      </c>
      <c r="L3152" s="10">
        <f t="shared" si="793"/>
        <v>4654940.92</v>
      </c>
      <c r="M3152" s="145"/>
      <c r="N3152" s="1"/>
      <c r="O3152" s="145"/>
      <c r="P3152" s="145">
        <f t="shared" si="792"/>
        <v>4654940.92</v>
      </c>
      <c r="Q3152" s="145"/>
      <c r="R3152" s="3"/>
      <c r="S3152" s="145"/>
      <c r="T3152" s="145">
        <v>1312.36</v>
      </c>
      <c r="U3152" s="145">
        <f>T3152*3547</f>
        <v>4654940.92</v>
      </c>
      <c r="V3152" s="145"/>
      <c r="W3152" s="145"/>
      <c r="X3152" s="145"/>
      <c r="Y3152" s="145"/>
      <c r="Z3152" s="145"/>
      <c r="AA3152" s="145"/>
      <c r="AB3152" s="43"/>
      <c r="AC3152" s="43"/>
      <c r="AD3152" s="145"/>
      <c r="AE3152" s="18"/>
      <c r="AF3152" s="35">
        <v>2025</v>
      </c>
      <c r="AG3152" s="259"/>
      <c r="AH3152" s="29">
        <v>3043</v>
      </c>
      <c r="AI3152" s="29" t="s">
        <v>155</v>
      </c>
      <c r="AJ3152" s="29" t="str">
        <f t="shared" si="787"/>
        <v>3043.</v>
      </c>
      <c r="AL3152" s="29"/>
    </row>
    <row r="3153" spans="1:38" ht="22.5" customHeight="1" x14ac:dyDescent="0.25">
      <c r="A3153" s="143" t="str">
        <f t="shared" si="788"/>
        <v>3044.</v>
      </c>
      <c r="B3153" s="71" t="s">
        <v>2544</v>
      </c>
      <c r="C3153" s="52">
        <v>2000</v>
      </c>
      <c r="D3153" s="220" t="s">
        <v>3015</v>
      </c>
      <c r="E3153" s="143" t="s">
        <v>3017</v>
      </c>
      <c r="F3153" s="52">
        <v>6</v>
      </c>
      <c r="G3153" s="52">
        <v>3</v>
      </c>
      <c r="H3153" s="10">
        <v>3970.2</v>
      </c>
      <c r="I3153" s="10">
        <v>4874.3</v>
      </c>
      <c r="J3153" s="10">
        <v>4122.1000000000004</v>
      </c>
      <c r="K3153" s="63">
        <v>102</v>
      </c>
      <c r="L3153" s="10">
        <f t="shared" si="793"/>
        <v>11284500</v>
      </c>
      <c r="M3153" s="145"/>
      <c r="N3153" s="1"/>
      <c r="O3153" s="145"/>
      <c r="P3153" s="145">
        <f t="shared" si="792"/>
        <v>11284500</v>
      </c>
      <c r="Q3153" s="145"/>
      <c r="R3153" s="3"/>
      <c r="S3153" s="145"/>
      <c r="T3153" s="145">
        <v>1500</v>
      </c>
      <c r="U3153" s="145">
        <f>T3153*7523</f>
        <v>11284500</v>
      </c>
      <c r="V3153" s="145"/>
      <c r="W3153" s="145"/>
      <c r="X3153" s="145"/>
      <c r="Y3153" s="145"/>
      <c r="Z3153" s="145"/>
      <c r="AA3153" s="145"/>
      <c r="AB3153" s="43"/>
      <c r="AC3153" s="43"/>
      <c r="AD3153" s="145"/>
      <c r="AE3153" s="18"/>
      <c r="AF3153" s="35">
        <v>2025</v>
      </c>
      <c r="AG3153" s="259"/>
      <c r="AH3153" s="29">
        <v>3044</v>
      </c>
      <c r="AI3153" s="29" t="s">
        <v>155</v>
      </c>
      <c r="AJ3153" s="29" t="str">
        <f t="shared" si="787"/>
        <v>3044.</v>
      </c>
      <c r="AL3153" s="29"/>
    </row>
    <row r="3154" spans="1:38" ht="23.25" customHeight="1" x14ac:dyDescent="0.25">
      <c r="A3154" s="143" t="str">
        <f t="shared" si="788"/>
        <v>3045.</v>
      </c>
      <c r="B3154" s="86" t="s">
        <v>2545</v>
      </c>
      <c r="C3154" s="52">
        <v>2000</v>
      </c>
      <c r="D3154" s="220" t="s">
        <v>3015</v>
      </c>
      <c r="E3154" s="143" t="s">
        <v>3017</v>
      </c>
      <c r="F3154" s="52">
        <v>6</v>
      </c>
      <c r="G3154" s="52">
        <v>2</v>
      </c>
      <c r="H3154" s="10">
        <v>3415.8</v>
      </c>
      <c r="I3154" s="10">
        <v>3415.8</v>
      </c>
      <c r="J3154" s="10">
        <v>3113.7</v>
      </c>
      <c r="K3154" s="63">
        <v>70</v>
      </c>
      <c r="L3154" s="10">
        <f t="shared" si="793"/>
        <v>6770700</v>
      </c>
      <c r="M3154" s="145"/>
      <c r="N3154" s="1"/>
      <c r="O3154" s="145"/>
      <c r="P3154" s="145">
        <f t="shared" si="792"/>
        <v>6770700</v>
      </c>
      <c r="Q3154" s="145"/>
      <c r="R3154" s="3"/>
      <c r="S3154" s="145"/>
      <c r="T3154" s="145">
        <v>900</v>
      </c>
      <c r="U3154" s="145">
        <f>T3154*7523</f>
        <v>6770700</v>
      </c>
      <c r="V3154" s="145"/>
      <c r="W3154" s="145"/>
      <c r="X3154" s="145"/>
      <c r="Y3154" s="145"/>
      <c r="Z3154" s="145"/>
      <c r="AA3154" s="145"/>
      <c r="AB3154" s="43"/>
      <c r="AC3154" s="43"/>
      <c r="AD3154" s="145"/>
      <c r="AE3154" s="18"/>
      <c r="AF3154" s="35">
        <v>2025</v>
      </c>
      <c r="AG3154" s="259"/>
      <c r="AH3154" s="29">
        <v>3045</v>
      </c>
      <c r="AI3154" s="29" t="s">
        <v>155</v>
      </c>
      <c r="AJ3154" s="29" t="str">
        <f t="shared" si="787"/>
        <v>3045.</v>
      </c>
    </row>
    <row r="3155" spans="1:38" ht="22.5" customHeight="1" x14ac:dyDescent="0.25">
      <c r="A3155" s="143" t="str">
        <f t="shared" si="788"/>
        <v>3046.</v>
      </c>
      <c r="B3155" s="86" t="s">
        <v>2546</v>
      </c>
      <c r="C3155" s="52">
        <v>2000</v>
      </c>
      <c r="D3155" s="220" t="s">
        <v>3015</v>
      </c>
      <c r="E3155" s="143" t="s">
        <v>3017</v>
      </c>
      <c r="F3155" s="52">
        <v>5</v>
      </c>
      <c r="G3155" s="52">
        <v>1</v>
      </c>
      <c r="H3155" s="145">
        <v>679.6</v>
      </c>
      <c r="I3155" s="145">
        <v>679.6</v>
      </c>
      <c r="J3155" s="145">
        <v>548.20000000000005</v>
      </c>
      <c r="K3155" s="3">
        <v>9</v>
      </c>
      <c r="L3155" s="10">
        <f t="shared" si="793"/>
        <v>224913</v>
      </c>
      <c r="M3155" s="145"/>
      <c r="N3155" s="1"/>
      <c r="O3155" s="145"/>
      <c r="P3155" s="145">
        <f t="shared" si="792"/>
        <v>224913</v>
      </c>
      <c r="Q3155" s="145">
        <v>224913</v>
      </c>
      <c r="R3155" s="3"/>
      <c r="S3155" s="145"/>
      <c r="T3155" s="145"/>
      <c r="U3155" s="145"/>
      <c r="V3155" s="145"/>
      <c r="W3155" s="145"/>
      <c r="X3155" s="145"/>
      <c r="Y3155" s="145"/>
      <c r="Z3155" s="145"/>
      <c r="AA3155" s="145"/>
      <c r="AB3155" s="43"/>
      <c r="AC3155" s="43"/>
      <c r="AD3155" s="145"/>
      <c r="AE3155" s="18"/>
      <c r="AF3155" s="35">
        <v>2025</v>
      </c>
      <c r="AG3155" s="255"/>
      <c r="AH3155" s="29">
        <v>3046</v>
      </c>
      <c r="AI3155" s="29" t="s">
        <v>155</v>
      </c>
      <c r="AJ3155" s="29" t="str">
        <f t="shared" si="787"/>
        <v>3046.</v>
      </c>
      <c r="AL3155" s="29"/>
    </row>
    <row r="3156" spans="1:38" ht="22.5" customHeight="1" x14ac:dyDescent="0.25">
      <c r="A3156" s="143" t="str">
        <f t="shared" si="788"/>
        <v>3047.</v>
      </c>
      <c r="B3156" s="247" t="s">
        <v>2547</v>
      </c>
      <c r="C3156" s="52">
        <v>2001</v>
      </c>
      <c r="D3156" s="143" t="s">
        <v>3015</v>
      </c>
      <c r="E3156" s="143" t="s">
        <v>3017</v>
      </c>
      <c r="F3156" s="52">
        <v>10</v>
      </c>
      <c r="G3156" s="52">
        <v>3</v>
      </c>
      <c r="H3156" s="8">
        <v>5743.8</v>
      </c>
      <c r="I3156" s="8">
        <v>3204.5</v>
      </c>
      <c r="J3156" s="8">
        <v>3204.5</v>
      </c>
      <c r="K3156" s="142">
        <v>195</v>
      </c>
      <c r="L3156" s="10">
        <f t="shared" si="793"/>
        <v>5682435.8799999999</v>
      </c>
      <c r="M3156" s="145"/>
      <c r="N3156" s="1"/>
      <c r="O3156" s="145"/>
      <c r="P3156" s="145">
        <f t="shared" si="792"/>
        <v>5682435.8799999999</v>
      </c>
      <c r="Q3156" s="145"/>
      <c r="R3156" s="35"/>
      <c r="S3156" s="43"/>
      <c r="T3156" s="145">
        <v>1602.04</v>
      </c>
      <c r="U3156" s="145">
        <f>T3156*3547</f>
        <v>5682435.8799999999</v>
      </c>
      <c r="V3156" s="43"/>
      <c r="W3156" s="43"/>
      <c r="X3156" s="10"/>
      <c r="Y3156" s="10"/>
      <c r="Z3156" s="43"/>
      <c r="AA3156" s="43"/>
      <c r="AB3156" s="145"/>
      <c r="AC3156" s="145"/>
      <c r="AD3156" s="145"/>
      <c r="AE3156" s="163"/>
      <c r="AF3156" s="35">
        <v>2025</v>
      </c>
      <c r="AG3156" s="259"/>
      <c r="AH3156" s="29">
        <v>3047</v>
      </c>
      <c r="AI3156" s="29" t="s">
        <v>155</v>
      </c>
      <c r="AJ3156" s="29" t="str">
        <f t="shared" si="787"/>
        <v>3047.</v>
      </c>
    </row>
    <row r="3157" spans="1:38" ht="22.5" customHeight="1" x14ac:dyDescent="0.25">
      <c r="A3157" s="143" t="str">
        <f t="shared" si="788"/>
        <v>3048.</v>
      </c>
      <c r="B3157" s="77" t="s">
        <v>2548</v>
      </c>
      <c r="C3157" s="52">
        <v>2001</v>
      </c>
      <c r="D3157" s="220" t="s">
        <v>3015</v>
      </c>
      <c r="E3157" s="143" t="s">
        <v>3016</v>
      </c>
      <c r="F3157" s="52">
        <v>5</v>
      </c>
      <c r="G3157" s="52">
        <v>5</v>
      </c>
      <c r="H3157" s="145">
        <v>5990.6</v>
      </c>
      <c r="I3157" s="145">
        <v>4429.2</v>
      </c>
      <c r="J3157" s="145">
        <v>4429.2</v>
      </c>
      <c r="K3157" s="3">
        <v>235</v>
      </c>
      <c r="L3157" s="10">
        <f t="shared" si="793"/>
        <v>5926611.3600000003</v>
      </c>
      <c r="M3157" s="145"/>
      <c r="N3157" s="1"/>
      <c r="O3157" s="145"/>
      <c r="P3157" s="145">
        <f t="shared" si="792"/>
        <v>5926611.3600000003</v>
      </c>
      <c r="Q3157" s="145"/>
      <c r="R3157" s="3"/>
      <c r="S3157" s="145"/>
      <c r="T3157" s="145">
        <v>1670.88</v>
      </c>
      <c r="U3157" s="145">
        <f>T3157*3547</f>
        <v>5926611.3600000003</v>
      </c>
      <c r="V3157" s="145"/>
      <c r="W3157" s="145"/>
      <c r="X3157" s="145"/>
      <c r="Y3157" s="145"/>
      <c r="Z3157" s="145"/>
      <c r="AA3157" s="145"/>
      <c r="AB3157" s="145"/>
      <c r="AC3157" s="145"/>
      <c r="AD3157" s="145"/>
      <c r="AE3157" s="18"/>
      <c r="AF3157" s="35">
        <v>2025</v>
      </c>
      <c r="AG3157" s="259"/>
      <c r="AH3157" s="29">
        <v>3048</v>
      </c>
      <c r="AI3157" s="29" t="s">
        <v>155</v>
      </c>
      <c r="AJ3157" s="29" t="str">
        <f t="shared" si="787"/>
        <v>3048.</v>
      </c>
    </row>
    <row r="3158" spans="1:38" ht="22.5" customHeight="1" x14ac:dyDescent="0.25">
      <c r="A3158" s="143" t="str">
        <f t="shared" si="788"/>
        <v>3049.</v>
      </c>
      <c r="B3158" s="86" t="s">
        <v>2549</v>
      </c>
      <c r="C3158" s="52">
        <v>2001</v>
      </c>
      <c r="D3158" s="220" t="s">
        <v>3015</v>
      </c>
      <c r="E3158" s="143" t="s">
        <v>3016</v>
      </c>
      <c r="F3158" s="52">
        <v>9</v>
      </c>
      <c r="G3158" s="52">
        <v>3</v>
      </c>
      <c r="H3158" s="145">
        <v>6688.5</v>
      </c>
      <c r="I3158" s="145">
        <v>5971.5</v>
      </c>
      <c r="J3158" s="145">
        <v>5971.5</v>
      </c>
      <c r="K3158" s="3">
        <v>262</v>
      </c>
      <c r="L3158" s="10">
        <f t="shared" si="793"/>
        <v>10368874.16</v>
      </c>
      <c r="M3158" s="145"/>
      <c r="N3158" s="1"/>
      <c r="O3158" s="145"/>
      <c r="P3158" s="145">
        <f t="shared" si="792"/>
        <v>10368874.16</v>
      </c>
      <c r="Q3158" s="145"/>
      <c r="R3158" s="3"/>
      <c r="S3158" s="145"/>
      <c r="T3158" s="145">
        <v>2923.28</v>
      </c>
      <c r="U3158" s="145">
        <f>T3158*3547</f>
        <v>10368874.16</v>
      </c>
      <c r="V3158" s="145"/>
      <c r="W3158" s="145"/>
      <c r="X3158" s="145"/>
      <c r="Y3158" s="145"/>
      <c r="Z3158" s="145"/>
      <c r="AA3158" s="145"/>
      <c r="AB3158" s="43"/>
      <c r="AC3158" s="43"/>
      <c r="AD3158" s="145"/>
      <c r="AE3158" s="18"/>
      <c r="AF3158" s="35">
        <v>2025</v>
      </c>
      <c r="AG3158" s="259"/>
      <c r="AH3158" s="29">
        <v>3049</v>
      </c>
      <c r="AI3158" s="29" t="s">
        <v>155</v>
      </c>
      <c r="AJ3158" s="29" t="str">
        <f t="shared" si="787"/>
        <v>3049.</v>
      </c>
      <c r="AL3158" s="29"/>
    </row>
    <row r="3159" spans="1:38" ht="22.5" customHeight="1" x14ac:dyDescent="0.25">
      <c r="A3159" s="143" t="str">
        <f t="shared" si="788"/>
        <v>3050.</v>
      </c>
      <c r="B3159" s="71" t="s">
        <v>2550</v>
      </c>
      <c r="C3159" s="52">
        <v>2002</v>
      </c>
      <c r="D3159" s="220" t="s">
        <v>3015</v>
      </c>
      <c r="E3159" s="143" t="s">
        <v>3017</v>
      </c>
      <c r="F3159" s="52">
        <v>2</v>
      </c>
      <c r="G3159" s="52">
        <v>2</v>
      </c>
      <c r="H3159" s="10">
        <v>1560.8</v>
      </c>
      <c r="I3159" s="10">
        <v>1475.7</v>
      </c>
      <c r="J3159" s="10">
        <v>1475.7</v>
      </c>
      <c r="K3159" s="63">
        <v>30</v>
      </c>
      <c r="L3159" s="10">
        <f t="shared" si="793"/>
        <v>5078025</v>
      </c>
      <c r="M3159" s="145"/>
      <c r="N3159" s="1"/>
      <c r="O3159" s="145"/>
      <c r="P3159" s="145">
        <f t="shared" si="792"/>
        <v>5078025</v>
      </c>
      <c r="Q3159" s="145"/>
      <c r="R3159" s="3"/>
      <c r="S3159" s="145"/>
      <c r="T3159" s="145">
        <v>675</v>
      </c>
      <c r="U3159" s="145">
        <f>T3159*7523</f>
        <v>5078025</v>
      </c>
      <c r="V3159" s="145"/>
      <c r="W3159" s="145"/>
      <c r="X3159" s="145"/>
      <c r="Y3159" s="145"/>
      <c r="Z3159" s="145"/>
      <c r="AA3159" s="145"/>
      <c r="AB3159" s="43"/>
      <c r="AC3159" s="43"/>
      <c r="AD3159" s="145"/>
      <c r="AE3159" s="18"/>
      <c r="AF3159" s="35">
        <v>2025</v>
      </c>
      <c r="AG3159" s="259"/>
      <c r="AH3159" s="29">
        <v>3050</v>
      </c>
      <c r="AI3159" s="29" t="s">
        <v>155</v>
      </c>
      <c r="AJ3159" s="29" t="str">
        <f t="shared" si="787"/>
        <v>3050.</v>
      </c>
      <c r="AL3159" s="29"/>
    </row>
    <row r="3160" spans="1:38" ht="22.5" customHeight="1" x14ac:dyDescent="0.25">
      <c r="A3160" s="143" t="str">
        <f t="shared" si="788"/>
        <v>3051.</v>
      </c>
      <c r="B3160" s="71" t="s">
        <v>2551</v>
      </c>
      <c r="C3160" s="52">
        <v>2002</v>
      </c>
      <c r="D3160" s="220" t="s">
        <v>3015</v>
      </c>
      <c r="E3160" s="143" t="s">
        <v>3017</v>
      </c>
      <c r="F3160" s="52">
        <v>6</v>
      </c>
      <c r="G3160" s="52">
        <v>3</v>
      </c>
      <c r="H3160" s="145">
        <v>4986.2</v>
      </c>
      <c r="I3160" s="145">
        <v>5470.1</v>
      </c>
      <c r="J3160" s="145">
        <v>4992.7</v>
      </c>
      <c r="K3160" s="3">
        <v>164</v>
      </c>
      <c r="L3160" s="10">
        <f t="shared" si="793"/>
        <v>9516595</v>
      </c>
      <c r="M3160" s="145"/>
      <c r="N3160" s="1"/>
      <c r="O3160" s="145"/>
      <c r="P3160" s="145">
        <f t="shared" si="792"/>
        <v>9516595</v>
      </c>
      <c r="Q3160" s="145"/>
      <c r="R3160" s="3"/>
      <c r="S3160" s="145"/>
      <c r="T3160" s="145">
        <v>1265</v>
      </c>
      <c r="U3160" s="145">
        <f>T3160*7523</f>
        <v>9516595</v>
      </c>
      <c r="V3160" s="145"/>
      <c r="W3160" s="145"/>
      <c r="X3160" s="145"/>
      <c r="Y3160" s="145"/>
      <c r="Z3160" s="145"/>
      <c r="AA3160" s="145"/>
      <c r="AB3160" s="43"/>
      <c r="AC3160" s="43"/>
      <c r="AD3160" s="145"/>
      <c r="AE3160" s="18"/>
      <c r="AF3160" s="35">
        <v>2025</v>
      </c>
      <c r="AG3160" s="259"/>
      <c r="AH3160" s="29">
        <v>3051</v>
      </c>
      <c r="AI3160" s="29" t="s">
        <v>155</v>
      </c>
      <c r="AJ3160" s="29" t="str">
        <f t="shared" si="787"/>
        <v>3051.</v>
      </c>
      <c r="AL3160" s="29"/>
    </row>
    <row r="3161" spans="1:38" ht="23.25" customHeight="1" x14ac:dyDescent="0.25">
      <c r="A3161" s="143" t="str">
        <f t="shared" si="788"/>
        <v>3052.</v>
      </c>
      <c r="B3161" s="86" t="s">
        <v>2552</v>
      </c>
      <c r="C3161" s="52">
        <v>2003</v>
      </c>
      <c r="D3161" s="220" t="s">
        <v>3015</v>
      </c>
      <c r="E3161" s="143" t="s">
        <v>3017</v>
      </c>
      <c r="F3161" s="52">
        <v>6</v>
      </c>
      <c r="G3161" s="52">
        <v>9</v>
      </c>
      <c r="H3161" s="10">
        <v>13881.8</v>
      </c>
      <c r="I3161" s="10">
        <v>13766.8</v>
      </c>
      <c r="J3161" s="10">
        <v>13766.8</v>
      </c>
      <c r="K3161" s="63">
        <v>483</v>
      </c>
      <c r="L3161" s="10">
        <f t="shared" si="793"/>
        <v>5297019.53</v>
      </c>
      <c r="M3161" s="145"/>
      <c r="N3161" s="1"/>
      <c r="O3161" s="145"/>
      <c r="P3161" s="145">
        <f t="shared" si="792"/>
        <v>5297019.53</v>
      </c>
      <c r="Q3161" s="145"/>
      <c r="R3161" s="3"/>
      <c r="S3161" s="145"/>
      <c r="T3161" s="145">
        <v>704.11</v>
      </c>
      <c r="U3161" s="145">
        <f>T3161*7523</f>
        <v>5297019.53</v>
      </c>
      <c r="V3161" s="145"/>
      <c r="W3161" s="145"/>
      <c r="X3161" s="145"/>
      <c r="Y3161" s="145"/>
      <c r="Z3161" s="145"/>
      <c r="AA3161" s="145"/>
      <c r="AB3161" s="43"/>
      <c r="AC3161" s="43"/>
      <c r="AD3161" s="145"/>
      <c r="AE3161" s="18"/>
      <c r="AF3161" s="35">
        <v>2025</v>
      </c>
      <c r="AG3161" s="259"/>
      <c r="AH3161" s="29">
        <v>3052</v>
      </c>
      <c r="AI3161" s="29" t="s">
        <v>155</v>
      </c>
      <c r="AJ3161" s="29" t="str">
        <f t="shared" si="787"/>
        <v>3052.</v>
      </c>
    </row>
    <row r="3162" spans="1:38" ht="22.5" customHeight="1" x14ac:dyDescent="0.25">
      <c r="A3162" s="143" t="str">
        <f t="shared" si="788"/>
        <v>3053.</v>
      </c>
      <c r="B3162" s="76" t="s">
        <v>2553</v>
      </c>
      <c r="C3162" s="52">
        <v>1991</v>
      </c>
      <c r="D3162" s="220" t="s">
        <v>3015</v>
      </c>
      <c r="E3162" s="143" t="s">
        <v>3016</v>
      </c>
      <c r="F3162" s="52">
        <v>9</v>
      </c>
      <c r="G3162" s="52">
        <v>2</v>
      </c>
      <c r="H3162" s="145">
        <v>3265</v>
      </c>
      <c r="I3162" s="145">
        <v>3265</v>
      </c>
      <c r="J3162" s="145">
        <v>3265</v>
      </c>
      <c r="K3162" s="3">
        <v>156</v>
      </c>
      <c r="L3162" s="145">
        <f t="shared" si="793"/>
        <v>5170514</v>
      </c>
      <c r="M3162" s="145"/>
      <c r="N3162" s="1"/>
      <c r="O3162" s="145"/>
      <c r="P3162" s="145">
        <f t="shared" si="792"/>
        <v>5170514</v>
      </c>
      <c r="Q3162" s="145"/>
      <c r="R3162" s="3">
        <v>1</v>
      </c>
      <c r="S3162" s="145">
        <f>R3162*3106160</f>
        <v>3106160</v>
      </c>
      <c r="T3162" s="145">
        <v>582</v>
      </c>
      <c r="U3162" s="145">
        <f>T3162*3547</f>
        <v>2064354</v>
      </c>
      <c r="V3162" s="145"/>
      <c r="W3162" s="145"/>
      <c r="X3162" s="145"/>
      <c r="Y3162" s="145"/>
      <c r="Z3162" s="145"/>
      <c r="AA3162" s="145"/>
      <c r="AB3162" s="145"/>
      <c r="AC3162" s="145"/>
      <c r="AD3162" s="145"/>
      <c r="AE3162" s="18"/>
      <c r="AF3162" s="35">
        <v>2025</v>
      </c>
      <c r="AG3162" s="255"/>
      <c r="AH3162" s="29">
        <v>3053</v>
      </c>
      <c r="AI3162" s="29" t="s">
        <v>155</v>
      </c>
      <c r="AJ3162" s="29" t="str">
        <f t="shared" si="787"/>
        <v>3053.</v>
      </c>
      <c r="AL3162" s="29"/>
    </row>
    <row r="3163" spans="1:38" ht="22.5" customHeight="1" x14ac:dyDescent="0.25">
      <c r="A3163" s="143" t="str">
        <f t="shared" si="788"/>
        <v>3054.</v>
      </c>
      <c r="B3163" s="86" t="s">
        <v>2554</v>
      </c>
      <c r="C3163" s="52">
        <v>2013</v>
      </c>
      <c r="D3163" s="220" t="s">
        <v>3015</v>
      </c>
      <c r="E3163" s="143" t="s">
        <v>3017</v>
      </c>
      <c r="F3163" s="52">
        <v>4</v>
      </c>
      <c r="G3163" s="52">
        <v>2</v>
      </c>
      <c r="H3163" s="145">
        <v>2794.4</v>
      </c>
      <c r="I3163" s="145">
        <v>2172.9</v>
      </c>
      <c r="J3163" s="145">
        <v>1771.4</v>
      </c>
      <c r="K3163" s="3">
        <v>24</v>
      </c>
      <c r="L3163" s="10">
        <f t="shared" si="793"/>
        <v>2376740</v>
      </c>
      <c r="M3163" s="145"/>
      <c r="N3163" s="1"/>
      <c r="O3163" s="145"/>
      <c r="P3163" s="145">
        <f t="shared" si="792"/>
        <v>2376740</v>
      </c>
      <c r="Q3163" s="145"/>
      <c r="R3163" s="3"/>
      <c r="S3163" s="145"/>
      <c r="T3163" s="145"/>
      <c r="U3163" s="145"/>
      <c r="V3163" s="145"/>
      <c r="W3163" s="145"/>
      <c r="X3163" s="145">
        <v>755</v>
      </c>
      <c r="Y3163" s="145">
        <f>X3163*3148</f>
        <v>2376740</v>
      </c>
      <c r="Z3163" s="145"/>
      <c r="AA3163" s="145"/>
      <c r="AB3163" s="43"/>
      <c r="AC3163" s="43"/>
      <c r="AD3163" s="145"/>
      <c r="AE3163" s="18"/>
      <c r="AF3163" s="35">
        <v>2025</v>
      </c>
      <c r="AG3163" s="256"/>
      <c r="AH3163" s="29">
        <v>3054</v>
      </c>
      <c r="AI3163" s="29" t="s">
        <v>155</v>
      </c>
      <c r="AJ3163" s="29" t="str">
        <f t="shared" si="787"/>
        <v>3054.</v>
      </c>
      <c r="AL3163" s="29"/>
    </row>
    <row r="3164" spans="1:38" ht="22.5" customHeight="1" x14ac:dyDescent="0.25">
      <c r="A3164" s="143" t="str">
        <f t="shared" si="788"/>
        <v>3055.</v>
      </c>
      <c r="B3164" s="71" t="s">
        <v>2555</v>
      </c>
      <c r="C3164" s="52">
        <v>2014</v>
      </c>
      <c r="D3164" s="220" t="s">
        <v>3015</v>
      </c>
      <c r="E3164" s="143" t="s">
        <v>3017</v>
      </c>
      <c r="F3164" s="52">
        <v>5</v>
      </c>
      <c r="G3164" s="52">
        <v>4</v>
      </c>
      <c r="H3164" s="145">
        <v>6420.7</v>
      </c>
      <c r="I3164" s="145">
        <v>6420.7</v>
      </c>
      <c r="J3164" s="145">
        <v>6420.7</v>
      </c>
      <c r="K3164" s="3">
        <v>132</v>
      </c>
      <c r="L3164" s="10">
        <f t="shared" si="793"/>
        <v>549320.4</v>
      </c>
      <c r="M3164" s="145"/>
      <c r="N3164" s="1"/>
      <c r="O3164" s="145"/>
      <c r="P3164" s="145">
        <f t="shared" si="792"/>
        <v>549320.4</v>
      </c>
      <c r="Q3164" s="145"/>
      <c r="R3164" s="3"/>
      <c r="S3164" s="145"/>
      <c r="T3164" s="145"/>
      <c r="U3164" s="145"/>
      <c r="V3164" s="145"/>
      <c r="W3164" s="145"/>
      <c r="X3164" s="145"/>
      <c r="Y3164" s="145"/>
      <c r="Z3164" s="145">
        <v>205.2</v>
      </c>
      <c r="AA3164" s="145">
        <f>Z3164*2677</f>
        <v>549320.4</v>
      </c>
      <c r="AB3164" s="43"/>
      <c r="AC3164" s="43"/>
      <c r="AD3164" s="145"/>
      <c r="AE3164" s="18"/>
      <c r="AF3164" s="35">
        <v>2025</v>
      </c>
      <c r="AG3164" s="259"/>
      <c r="AH3164" s="29">
        <v>3055</v>
      </c>
      <c r="AI3164" s="29" t="s">
        <v>155</v>
      </c>
      <c r="AJ3164" s="29" t="str">
        <f t="shared" si="787"/>
        <v>3055.</v>
      </c>
      <c r="AL3164" s="29"/>
    </row>
    <row r="3165" spans="1:38" ht="22.5" customHeight="1" x14ac:dyDescent="0.25">
      <c r="A3165" s="143" t="str">
        <f t="shared" si="788"/>
        <v>3056.</v>
      </c>
      <c r="B3165" s="87" t="s">
        <v>2556</v>
      </c>
      <c r="C3165" s="52">
        <v>2014</v>
      </c>
      <c r="D3165" s="220" t="s">
        <v>3015</v>
      </c>
      <c r="E3165" s="143" t="s">
        <v>3017</v>
      </c>
      <c r="F3165" s="52">
        <v>5</v>
      </c>
      <c r="G3165" s="52">
        <v>4</v>
      </c>
      <c r="H3165" s="145">
        <v>4531.5</v>
      </c>
      <c r="I3165" s="145">
        <v>3454</v>
      </c>
      <c r="J3165" s="145">
        <v>3454</v>
      </c>
      <c r="K3165" s="3">
        <v>92</v>
      </c>
      <c r="L3165" s="10">
        <f t="shared" si="793"/>
        <v>682635</v>
      </c>
      <c r="M3165" s="145"/>
      <c r="N3165" s="1"/>
      <c r="O3165" s="145"/>
      <c r="P3165" s="145">
        <f t="shared" si="792"/>
        <v>682635</v>
      </c>
      <c r="Q3165" s="145"/>
      <c r="R3165" s="3"/>
      <c r="S3165" s="145"/>
      <c r="T3165" s="145"/>
      <c r="U3165" s="145"/>
      <c r="V3165" s="145"/>
      <c r="W3165" s="145"/>
      <c r="X3165" s="145"/>
      <c r="Y3165" s="145"/>
      <c r="Z3165" s="145">
        <v>255</v>
      </c>
      <c r="AA3165" s="145">
        <f>Z3165*2677</f>
        <v>682635</v>
      </c>
      <c r="AB3165" s="43"/>
      <c r="AC3165" s="43"/>
      <c r="AD3165" s="145"/>
      <c r="AE3165" s="18"/>
      <c r="AF3165" s="35">
        <v>2025</v>
      </c>
      <c r="AG3165" s="259"/>
      <c r="AH3165" s="29">
        <v>3056</v>
      </c>
      <c r="AI3165" s="29" t="s">
        <v>155</v>
      </c>
      <c r="AJ3165" s="29" t="str">
        <f t="shared" si="787"/>
        <v>3056.</v>
      </c>
      <c r="AL3165" s="29"/>
    </row>
    <row r="3166" spans="1:38" ht="22.5" customHeight="1" x14ac:dyDescent="0.25">
      <c r="A3166" s="143" t="str">
        <f t="shared" si="788"/>
        <v>3057.</v>
      </c>
      <c r="B3166" s="87" t="s">
        <v>2557</v>
      </c>
      <c r="C3166" s="52">
        <v>2014</v>
      </c>
      <c r="D3166" s="220" t="s">
        <v>3015</v>
      </c>
      <c r="E3166" s="143" t="s">
        <v>3017</v>
      </c>
      <c r="F3166" s="52">
        <v>3</v>
      </c>
      <c r="G3166" s="52">
        <v>3</v>
      </c>
      <c r="H3166" s="10">
        <v>2817.8</v>
      </c>
      <c r="I3166" s="10">
        <v>1924.9</v>
      </c>
      <c r="J3166" s="10">
        <v>1924.9</v>
      </c>
      <c r="K3166" s="63">
        <v>33</v>
      </c>
      <c r="L3166" s="10">
        <f t="shared" si="793"/>
        <v>6438183.3999999994</v>
      </c>
      <c r="M3166" s="145"/>
      <c r="N3166" s="1"/>
      <c r="O3166" s="145"/>
      <c r="P3166" s="145">
        <f t="shared" si="792"/>
        <v>6438183.3999999994</v>
      </c>
      <c r="Q3166" s="145"/>
      <c r="R3166" s="3"/>
      <c r="S3166" s="145"/>
      <c r="T3166" s="145">
        <v>855.8</v>
      </c>
      <c r="U3166" s="145">
        <f>T3166*7523</f>
        <v>6438183.3999999994</v>
      </c>
      <c r="V3166" s="145"/>
      <c r="W3166" s="145"/>
      <c r="X3166" s="145"/>
      <c r="Y3166" s="145"/>
      <c r="Z3166" s="145"/>
      <c r="AA3166" s="145"/>
      <c r="AB3166" s="43"/>
      <c r="AC3166" s="43"/>
      <c r="AD3166" s="145"/>
      <c r="AE3166" s="18"/>
      <c r="AF3166" s="35">
        <v>2025</v>
      </c>
      <c r="AG3166" s="259"/>
      <c r="AH3166" s="29">
        <v>3057</v>
      </c>
      <c r="AI3166" s="29" t="s">
        <v>155</v>
      </c>
      <c r="AJ3166" s="29" t="str">
        <f t="shared" si="787"/>
        <v>3057.</v>
      </c>
      <c r="AL3166" s="29"/>
    </row>
    <row r="3167" spans="1:38" ht="22.5" customHeight="1" x14ac:dyDescent="0.25">
      <c r="A3167" s="143" t="str">
        <f t="shared" si="788"/>
        <v>3058.</v>
      </c>
      <c r="B3167" s="87" t="s">
        <v>2558</v>
      </c>
      <c r="C3167" s="52">
        <v>2014</v>
      </c>
      <c r="D3167" s="220" t="s">
        <v>3015</v>
      </c>
      <c r="E3167" s="143" t="s">
        <v>3019</v>
      </c>
      <c r="F3167" s="52">
        <v>3</v>
      </c>
      <c r="G3167" s="52">
        <v>1</v>
      </c>
      <c r="H3167" s="145">
        <v>2075.5</v>
      </c>
      <c r="I3167" s="145">
        <v>1365.5</v>
      </c>
      <c r="J3167" s="145">
        <v>1365.5</v>
      </c>
      <c r="K3167" s="3">
        <v>24</v>
      </c>
      <c r="L3167" s="10">
        <f t="shared" si="793"/>
        <v>246819.4</v>
      </c>
      <c r="M3167" s="145"/>
      <c r="N3167" s="1"/>
      <c r="O3167" s="145"/>
      <c r="P3167" s="145">
        <f t="shared" si="792"/>
        <v>246819.4</v>
      </c>
      <c r="Q3167" s="145"/>
      <c r="R3167" s="3"/>
      <c r="S3167" s="145"/>
      <c r="T3167" s="145"/>
      <c r="U3167" s="145"/>
      <c r="V3167" s="145"/>
      <c r="W3167" s="145"/>
      <c r="X3167" s="145"/>
      <c r="Y3167" s="145"/>
      <c r="Z3167" s="145">
        <v>92.2</v>
      </c>
      <c r="AA3167" s="145">
        <f t="shared" ref="AA3167:AA3168" si="794">Z3167*2677</f>
        <v>246819.4</v>
      </c>
      <c r="AB3167" s="43"/>
      <c r="AC3167" s="43"/>
      <c r="AD3167" s="145"/>
      <c r="AE3167" s="18"/>
      <c r="AF3167" s="35">
        <v>2025</v>
      </c>
      <c r="AG3167" s="259"/>
      <c r="AH3167" s="29">
        <v>3058</v>
      </c>
      <c r="AI3167" s="29" t="s">
        <v>155</v>
      </c>
      <c r="AJ3167" s="29" t="str">
        <f t="shared" si="787"/>
        <v>3058.</v>
      </c>
      <c r="AL3167" s="29"/>
    </row>
    <row r="3168" spans="1:38" ht="22.5" customHeight="1" x14ac:dyDescent="0.25">
      <c r="A3168" s="143" t="str">
        <f t="shared" si="788"/>
        <v>3059.</v>
      </c>
      <c r="B3168" s="87" t="s">
        <v>2559</v>
      </c>
      <c r="C3168" s="52">
        <v>2014</v>
      </c>
      <c r="D3168" s="220" t="s">
        <v>3015</v>
      </c>
      <c r="E3168" s="143" t="s">
        <v>3019</v>
      </c>
      <c r="F3168" s="52">
        <v>3</v>
      </c>
      <c r="G3168" s="52">
        <v>1</v>
      </c>
      <c r="H3168" s="145">
        <v>1993.1</v>
      </c>
      <c r="I3168" s="145">
        <v>1303.1400000000001</v>
      </c>
      <c r="J3168" s="145">
        <v>1303.1400000000001</v>
      </c>
      <c r="K3168" s="3">
        <v>24</v>
      </c>
      <c r="L3168" s="10">
        <f t="shared" si="793"/>
        <v>212018.4</v>
      </c>
      <c r="M3168" s="145"/>
      <c r="N3168" s="1"/>
      <c r="O3168" s="145"/>
      <c r="P3168" s="145">
        <f t="shared" si="792"/>
        <v>212018.4</v>
      </c>
      <c r="Q3168" s="145"/>
      <c r="R3168" s="3"/>
      <c r="S3168" s="145"/>
      <c r="T3168" s="145"/>
      <c r="U3168" s="145"/>
      <c r="V3168" s="145"/>
      <c r="W3168" s="145"/>
      <c r="X3168" s="145"/>
      <c r="Y3168" s="145"/>
      <c r="Z3168" s="145">
        <v>79.2</v>
      </c>
      <c r="AA3168" s="145">
        <f t="shared" si="794"/>
        <v>212018.4</v>
      </c>
      <c r="AB3168" s="43"/>
      <c r="AC3168" s="43"/>
      <c r="AD3168" s="145"/>
      <c r="AE3168" s="18"/>
      <c r="AF3168" s="35">
        <v>2025</v>
      </c>
      <c r="AG3168" s="259"/>
      <c r="AH3168" s="29">
        <v>3059</v>
      </c>
      <c r="AI3168" s="29" t="s">
        <v>155</v>
      </c>
      <c r="AJ3168" s="29" t="str">
        <f t="shared" si="787"/>
        <v>3059.</v>
      </c>
      <c r="AL3168" s="29"/>
    </row>
    <row r="3169" spans="1:38" ht="23.25" customHeight="1" x14ac:dyDescent="0.25">
      <c r="A3169" s="143" t="str">
        <f t="shared" si="788"/>
        <v>3060.</v>
      </c>
      <c r="B3169" s="87" t="s">
        <v>2560</v>
      </c>
      <c r="C3169" s="52">
        <v>2014</v>
      </c>
      <c r="D3169" s="220" t="s">
        <v>3015</v>
      </c>
      <c r="E3169" s="143" t="s">
        <v>3017</v>
      </c>
      <c r="F3169" s="52">
        <v>5</v>
      </c>
      <c r="G3169" s="52">
        <v>6</v>
      </c>
      <c r="H3169" s="10">
        <v>9978.9</v>
      </c>
      <c r="I3169" s="10">
        <v>7361.3</v>
      </c>
      <c r="J3169" s="10">
        <v>7361.3</v>
      </c>
      <c r="K3169" s="63">
        <v>104</v>
      </c>
      <c r="L3169" s="10">
        <f t="shared" si="793"/>
        <v>4647186</v>
      </c>
      <c r="M3169" s="145"/>
      <c r="N3169" s="1"/>
      <c r="O3169" s="145"/>
      <c r="P3169" s="145">
        <f t="shared" si="792"/>
        <v>4647186</v>
      </c>
      <c r="Q3169" s="145"/>
      <c r="R3169" s="3"/>
      <c r="S3169" s="145"/>
      <c r="T3169" s="145"/>
      <c r="U3169" s="145"/>
      <c r="V3169" s="145">
        <v>2099</v>
      </c>
      <c r="W3169" s="145">
        <f>V3169*2214</f>
        <v>4647186</v>
      </c>
      <c r="X3169" s="145"/>
      <c r="Y3169" s="145"/>
      <c r="Z3169" s="145"/>
      <c r="AA3169" s="145"/>
      <c r="AB3169" s="43"/>
      <c r="AC3169" s="43"/>
      <c r="AD3169" s="145"/>
      <c r="AE3169" s="18"/>
      <c r="AF3169" s="35">
        <v>2025</v>
      </c>
      <c r="AG3169" s="259"/>
      <c r="AH3169" s="29">
        <v>3060</v>
      </c>
      <c r="AI3169" s="29" t="s">
        <v>155</v>
      </c>
      <c r="AJ3169" s="29" t="str">
        <f t="shared" si="787"/>
        <v>3060.</v>
      </c>
    </row>
    <row r="3170" spans="1:38" ht="22.5" customHeight="1" x14ac:dyDescent="0.25">
      <c r="A3170" s="143" t="str">
        <f t="shared" si="788"/>
        <v>3061.</v>
      </c>
      <c r="B3170" s="87" t="s">
        <v>2561</v>
      </c>
      <c r="C3170" s="52">
        <v>2015</v>
      </c>
      <c r="D3170" s="220" t="s">
        <v>3015</v>
      </c>
      <c r="E3170" s="143" t="s">
        <v>3019</v>
      </c>
      <c r="F3170" s="52">
        <v>4</v>
      </c>
      <c r="G3170" s="52">
        <v>2</v>
      </c>
      <c r="H3170" s="145">
        <v>2445.4</v>
      </c>
      <c r="I3170" s="145">
        <v>1477.8</v>
      </c>
      <c r="J3170" s="145">
        <v>1477.8</v>
      </c>
      <c r="K3170" s="3">
        <v>40</v>
      </c>
      <c r="L3170" s="10">
        <f t="shared" si="793"/>
        <v>4340771</v>
      </c>
      <c r="M3170" s="145"/>
      <c r="N3170" s="1"/>
      <c r="O3170" s="145"/>
      <c r="P3170" s="145">
        <f t="shared" si="792"/>
        <v>4340771</v>
      </c>
      <c r="Q3170" s="145"/>
      <c r="R3170" s="3"/>
      <c r="S3170" s="145"/>
      <c r="T3170" s="145">
        <v>577</v>
      </c>
      <c r="U3170" s="145">
        <f>T3170*7523</f>
        <v>4340771</v>
      </c>
      <c r="V3170" s="145"/>
      <c r="W3170" s="145"/>
      <c r="X3170" s="145"/>
      <c r="Y3170" s="145"/>
      <c r="Z3170" s="145"/>
      <c r="AA3170" s="145"/>
      <c r="AB3170" s="43"/>
      <c r="AC3170" s="43"/>
      <c r="AD3170" s="145"/>
      <c r="AE3170" s="18"/>
      <c r="AF3170" s="35">
        <v>2025</v>
      </c>
      <c r="AG3170" s="259"/>
      <c r="AH3170" s="29">
        <v>3061</v>
      </c>
      <c r="AI3170" s="29" t="s">
        <v>155</v>
      </c>
      <c r="AJ3170" s="29" t="str">
        <f t="shared" si="787"/>
        <v>3061.</v>
      </c>
      <c r="AL3170" s="29"/>
    </row>
    <row r="3171" spans="1:38" ht="22.5" customHeight="1" x14ac:dyDescent="0.25">
      <c r="A3171" s="143" t="str">
        <f t="shared" si="788"/>
        <v>3062.</v>
      </c>
      <c r="B3171" s="87" t="s">
        <v>2562</v>
      </c>
      <c r="C3171" s="52">
        <v>2015</v>
      </c>
      <c r="D3171" s="220" t="s">
        <v>3015</v>
      </c>
      <c r="E3171" s="143" t="s">
        <v>3017</v>
      </c>
      <c r="F3171" s="52">
        <v>9</v>
      </c>
      <c r="G3171" s="52">
        <v>5</v>
      </c>
      <c r="H3171" s="145">
        <v>11081.5</v>
      </c>
      <c r="I3171" s="3">
        <v>9369.5</v>
      </c>
      <c r="J3171" s="145">
        <v>9369.5</v>
      </c>
      <c r="K3171" s="3">
        <v>360</v>
      </c>
      <c r="L3171" s="10">
        <f t="shared" si="793"/>
        <v>685312</v>
      </c>
      <c r="M3171" s="145"/>
      <c r="N3171" s="1"/>
      <c r="O3171" s="145"/>
      <c r="P3171" s="145">
        <f t="shared" si="792"/>
        <v>685312</v>
      </c>
      <c r="Q3171" s="145"/>
      <c r="R3171" s="3"/>
      <c r="S3171" s="145"/>
      <c r="T3171" s="145"/>
      <c r="U3171" s="145"/>
      <c r="V3171" s="145"/>
      <c r="W3171" s="145"/>
      <c r="X3171" s="145"/>
      <c r="Y3171" s="145"/>
      <c r="Z3171" s="145">
        <v>256</v>
      </c>
      <c r="AA3171" s="145">
        <f>Z3171*2677</f>
        <v>685312</v>
      </c>
      <c r="AB3171" s="43"/>
      <c r="AC3171" s="43"/>
      <c r="AD3171" s="145"/>
      <c r="AE3171" s="18"/>
      <c r="AF3171" s="35">
        <v>2025</v>
      </c>
      <c r="AG3171" s="259"/>
      <c r="AH3171" s="29">
        <v>3062</v>
      </c>
      <c r="AI3171" s="29" t="s">
        <v>155</v>
      </c>
      <c r="AJ3171" s="29" t="str">
        <f t="shared" si="787"/>
        <v>3062.</v>
      </c>
      <c r="AL3171" s="29"/>
    </row>
    <row r="3172" spans="1:38" ht="22.5" customHeight="1" x14ac:dyDescent="0.25">
      <c r="A3172" s="143" t="str">
        <f t="shared" si="788"/>
        <v>3063.</v>
      </c>
      <c r="B3172" s="87" t="s">
        <v>2563</v>
      </c>
      <c r="C3172" s="52">
        <v>2015</v>
      </c>
      <c r="D3172" s="220" t="s">
        <v>3015</v>
      </c>
      <c r="E3172" s="143" t="s">
        <v>3017</v>
      </c>
      <c r="F3172" s="52">
        <v>9</v>
      </c>
      <c r="G3172" s="52">
        <v>4</v>
      </c>
      <c r="H3172" s="145">
        <v>13272.3</v>
      </c>
      <c r="I3172" s="145">
        <v>9359</v>
      </c>
      <c r="J3172" s="145">
        <v>9359</v>
      </c>
      <c r="K3172" s="3">
        <v>362</v>
      </c>
      <c r="L3172" s="10">
        <f t="shared" si="793"/>
        <v>661219</v>
      </c>
      <c r="M3172" s="145"/>
      <c r="N3172" s="1"/>
      <c r="O3172" s="145"/>
      <c r="P3172" s="145">
        <f t="shared" si="792"/>
        <v>661219</v>
      </c>
      <c r="Q3172" s="145"/>
      <c r="R3172" s="3"/>
      <c r="S3172" s="145"/>
      <c r="T3172" s="145"/>
      <c r="U3172" s="145"/>
      <c r="V3172" s="145"/>
      <c r="W3172" s="145"/>
      <c r="X3172" s="145"/>
      <c r="Y3172" s="145"/>
      <c r="Z3172" s="145">
        <v>247</v>
      </c>
      <c r="AA3172" s="145">
        <f t="shared" ref="AA3172:AA3173" si="795">Z3172*2677</f>
        <v>661219</v>
      </c>
      <c r="AB3172" s="43"/>
      <c r="AC3172" s="43"/>
      <c r="AD3172" s="145"/>
      <c r="AE3172" s="18"/>
      <c r="AF3172" s="35">
        <v>2025</v>
      </c>
      <c r="AG3172" s="259"/>
      <c r="AH3172" s="29">
        <v>3063</v>
      </c>
      <c r="AI3172" s="29" t="s">
        <v>155</v>
      </c>
      <c r="AJ3172" s="29" t="str">
        <f t="shared" si="787"/>
        <v>3063.</v>
      </c>
      <c r="AL3172" s="29"/>
    </row>
    <row r="3173" spans="1:38" ht="22.5" customHeight="1" x14ac:dyDescent="0.25">
      <c r="A3173" s="143" t="str">
        <f t="shared" si="788"/>
        <v>3064.</v>
      </c>
      <c r="B3173" s="87" t="s">
        <v>2564</v>
      </c>
      <c r="C3173" s="52">
        <v>2015</v>
      </c>
      <c r="D3173" s="220" t="s">
        <v>3015</v>
      </c>
      <c r="E3173" s="143" t="s">
        <v>3016</v>
      </c>
      <c r="F3173" s="52">
        <v>9</v>
      </c>
      <c r="G3173" s="52">
        <v>3</v>
      </c>
      <c r="H3173" s="145">
        <v>7795.2</v>
      </c>
      <c r="I3173" s="3">
        <v>6070.9</v>
      </c>
      <c r="J3173" s="145">
        <v>6070.9</v>
      </c>
      <c r="K3173" s="3">
        <v>202</v>
      </c>
      <c r="L3173" s="10">
        <f t="shared" si="793"/>
        <v>4143302.3899999997</v>
      </c>
      <c r="M3173" s="145"/>
      <c r="N3173" s="1"/>
      <c r="O3173" s="145"/>
      <c r="P3173" s="145">
        <f t="shared" si="792"/>
        <v>4143302.3899999997</v>
      </c>
      <c r="Q3173" s="145"/>
      <c r="R3173" s="3"/>
      <c r="S3173" s="145"/>
      <c r="T3173" s="145">
        <v>1001.17</v>
      </c>
      <c r="U3173" s="145">
        <f>T3173*3547</f>
        <v>3551149.9899999998</v>
      </c>
      <c r="V3173" s="145"/>
      <c r="W3173" s="145"/>
      <c r="X3173" s="145"/>
      <c r="Y3173" s="145"/>
      <c r="Z3173" s="145">
        <v>221.2</v>
      </c>
      <c r="AA3173" s="145">
        <f t="shared" si="795"/>
        <v>592152.4</v>
      </c>
      <c r="AB3173" s="43"/>
      <c r="AC3173" s="43"/>
      <c r="AD3173" s="145"/>
      <c r="AE3173" s="18"/>
      <c r="AF3173" s="35">
        <v>2025</v>
      </c>
      <c r="AG3173" s="259"/>
      <c r="AH3173" s="29">
        <v>3064</v>
      </c>
      <c r="AI3173" s="29" t="s">
        <v>155</v>
      </c>
      <c r="AJ3173" s="29" t="str">
        <f t="shared" si="787"/>
        <v>3064.</v>
      </c>
      <c r="AL3173" s="29"/>
    </row>
    <row r="3174" spans="1:38" ht="23.25" customHeight="1" x14ac:dyDescent="0.25">
      <c r="A3174" s="143" t="str">
        <f t="shared" si="788"/>
        <v>3065.</v>
      </c>
      <c r="B3174" s="87" t="s">
        <v>2567</v>
      </c>
      <c r="C3174" s="52">
        <v>2015</v>
      </c>
      <c r="D3174" s="220" t="s">
        <v>3015</v>
      </c>
      <c r="E3174" s="143" t="s">
        <v>3017</v>
      </c>
      <c r="F3174" s="52">
        <v>5</v>
      </c>
      <c r="G3174" s="52">
        <v>4</v>
      </c>
      <c r="H3174" s="10">
        <v>6483</v>
      </c>
      <c r="I3174" s="10">
        <v>4743.7</v>
      </c>
      <c r="J3174" s="10">
        <v>4743.7</v>
      </c>
      <c r="K3174" s="63">
        <v>70</v>
      </c>
      <c r="L3174" s="10">
        <f t="shared" si="793"/>
        <v>3028752</v>
      </c>
      <c r="M3174" s="145"/>
      <c r="N3174" s="1"/>
      <c r="O3174" s="145"/>
      <c r="P3174" s="145">
        <f t="shared" si="792"/>
        <v>3028752</v>
      </c>
      <c r="Q3174" s="145"/>
      <c r="R3174" s="3"/>
      <c r="S3174" s="145"/>
      <c r="T3174" s="145"/>
      <c r="U3174" s="145"/>
      <c r="V3174" s="145">
        <v>1368</v>
      </c>
      <c r="W3174" s="145">
        <f>V3174*2214</f>
        <v>3028752</v>
      </c>
      <c r="X3174" s="145"/>
      <c r="Y3174" s="145"/>
      <c r="Z3174" s="145"/>
      <c r="AA3174" s="145"/>
      <c r="AB3174" s="43"/>
      <c r="AC3174" s="43"/>
      <c r="AD3174" s="145"/>
      <c r="AE3174" s="18"/>
      <c r="AF3174" s="35">
        <v>2025</v>
      </c>
      <c r="AG3174" s="259"/>
      <c r="AH3174" s="29">
        <v>3065</v>
      </c>
      <c r="AI3174" s="29" t="s">
        <v>155</v>
      </c>
      <c r="AJ3174" s="29" t="str">
        <f t="shared" si="787"/>
        <v>3065.</v>
      </c>
    </row>
    <row r="3175" spans="1:38" ht="22.5" customHeight="1" x14ac:dyDescent="0.25">
      <c r="A3175" s="143" t="str">
        <f t="shared" si="788"/>
        <v>3066.</v>
      </c>
      <c r="B3175" s="87" t="s">
        <v>2565</v>
      </c>
      <c r="C3175" s="52">
        <v>2016</v>
      </c>
      <c r="D3175" s="220" t="s">
        <v>3015</v>
      </c>
      <c r="E3175" s="143" t="s">
        <v>3017</v>
      </c>
      <c r="F3175" s="52">
        <v>9</v>
      </c>
      <c r="G3175" s="52">
        <v>5</v>
      </c>
      <c r="H3175" s="3">
        <v>11713.2</v>
      </c>
      <c r="I3175" s="145">
        <v>9411.9</v>
      </c>
      <c r="J3175" s="145">
        <v>9411.9</v>
      </c>
      <c r="K3175" s="3">
        <v>393</v>
      </c>
      <c r="L3175" s="10">
        <f t="shared" ref="L3175:L3180" si="796">Q3175+S3175+U3175+W3175+Y3175+AA3175+AD3175+AE3175</f>
        <v>709405</v>
      </c>
      <c r="M3175" s="145"/>
      <c r="N3175" s="1"/>
      <c r="O3175" s="145"/>
      <c r="P3175" s="145">
        <f t="shared" ref="P3175:P3180" si="797">L3175</f>
        <v>709405</v>
      </c>
      <c r="Q3175" s="145"/>
      <c r="R3175" s="3"/>
      <c r="S3175" s="145"/>
      <c r="T3175" s="145"/>
      <c r="U3175" s="145"/>
      <c r="V3175" s="145"/>
      <c r="W3175" s="145"/>
      <c r="X3175" s="145"/>
      <c r="Y3175" s="145"/>
      <c r="Z3175" s="145">
        <v>265</v>
      </c>
      <c r="AA3175" s="145">
        <f t="shared" ref="AA3175:AA3176" si="798">Z3175*2677</f>
        <v>709405</v>
      </c>
      <c r="AB3175" s="43"/>
      <c r="AC3175" s="43"/>
      <c r="AD3175" s="145"/>
      <c r="AE3175" s="18"/>
      <c r="AF3175" s="35">
        <v>2025</v>
      </c>
      <c r="AG3175" s="259"/>
      <c r="AH3175" s="29">
        <v>3066</v>
      </c>
      <c r="AI3175" s="29" t="s">
        <v>155</v>
      </c>
      <c r="AJ3175" s="29" t="str">
        <f t="shared" si="787"/>
        <v>3066.</v>
      </c>
      <c r="AL3175" s="29"/>
    </row>
    <row r="3176" spans="1:38" ht="22.5" customHeight="1" x14ac:dyDescent="0.25">
      <c r="A3176" s="143" t="str">
        <f t="shared" si="788"/>
        <v>3067.</v>
      </c>
      <c r="B3176" s="87" t="s">
        <v>2566</v>
      </c>
      <c r="C3176" s="52">
        <v>2016</v>
      </c>
      <c r="D3176" s="220" t="s">
        <v>3015</v>
      </c>
      <c r="E3176" s="143" t="s">
        <v>3017</v>
      </c>
      <c r="F3176" s="52">
        <v>9</v>
      </c>
      <c r="G3176" s="52">
        <v>3</v>
      </c>
      <c r="H3176" s="145">
        <v>9412</v>
      </c>
      <c r="I3176" s="145">
        <v>7387.45</v>
      </c>
      <c r="J3176" s="145">
        <v>7387.45</v>
      </c>
      <c r="K3176" s="3">
        <v>176</v>
      </c>
      <c r="L3176" s="10">
        <f t="shared" si="796"/>
        <v>4900212.0999999996</v>
      </c>
      <c r="M3176" s="145"/>
      <c r="N3176" s="1"/>
      <c r="O3176" s="145"/>
      <c r="P3176" s="145">
        <f t="shared" si="797"/>
        <v>4900212.0999999996</v>
      </c>
      <c r="Q3176" s="145"/>
      <c r="R3176" s="3"/>
      <c r="S3176" s="145"/>
      <c r="T3176" s="145">
        <v>1188.3</v>
      </c>
      <c r="U3176" s="145">
        <f>T3176*3547</f>
        <v>4214900.0999999996</v>
      </c>
      <c r="V3176" s="145"/>
      <c r="W3176" s="145"/>
      <c r="X3176" s="145"/>
      <c r="Y3176" s="145"/>
      <c r="Z3176" s="145">
        <v>256</v>
      </c>
      <c r="AA3176" s="145">
        <f t="shared" si="798"/>
        <v>685312</v>
      </c>
      <c r="AB3176" s="43"/>
      <c r="AC3176" s="43"/>
      <c r="AD3176" s="145"/>
      <c r="AE3176" s="18"/>
      <c r="AF3176" s="35">
        <v>2025</v>
      </c>
      <c r="AG3176" s="259"/>
      <c r="AH3176" s="29">
        <v>3067</v>
      </c>
      <c r="AI3176" s="29" t="s">
        <v>155</v>
      </c>
      <c r="AJ3176" s="29" t="str">
        <f t="shared" si="787"/>
        <v>3067.</v>
      </c>
      <c r="AL3176" s="29"/>
    </row>
    <row r="3177" spans="1:38" ht="23.25" customHeight="1" x14ac:dyDescent="0.25">
      <c r="A3177" s="143" t="str">
        <f t="shared" si="788"/>
        <v>3068.</v>
      </c>
      <c r="B3177" s="91" t="s">
        <v>2570</v>
      </c>
      <c r="C3177" s="52">
        <v>2016</v>
      </c>
      <c r="D3177" s="220" t="s">
        <v>3015</v>
      </c>
      <c r="E3177" s="143" t="s">
        <v>3017</v>
      </c>
      <c r="F3177" s="52">
        <v>3</v>
      </c>
      <c r="G3177" s="52">
        <v>2</v>
      </c>
      <c r="H3177" s="10">
        <v>1782.7</v>
      </c>
      <c r="I3177" s="10">
        <v>1392</v>
      </c>
      <c r="J3177" s="10">
        <v>1392</v>
      </c>
      <c r="K3177" s="63">
        <v>60</v>
      </c>
      <c r="L3177" s="10">
        <f t="shared" si="796"/>
        <v>1353954.8</v>
      </c>
      <c r="M3177" s="145"/>
      <c r="N3177" s="1"/>
      <c r="O3177" s="145"/>
      <c r="P3177" s="145">
        <f t="shared" si="797"/>
        <v>1353954.8</v>
      </c>
      <c r="Q3177" s="145"/>
      <c r="R3177" s="3"/>
      <c r="S3177" s="145"/>
      <c r="T3177" s="145"/>
      <c r="U3177" s="145"/>
      <c r="V3177" s="145"/>
      <c r="W3177" s="145"/>
      <c r="X3177" s="145">
        <v>430.1</v>
      </c>
      <c r="Y3177" s="145">
        <f>X3177*3148</f>
        <v>1353954.8</v>
      </c>
      <c r="Z3177" s="145"/>
      <c r="AA3177" s="145"/>
      <c r="AB3177" s="43"/>
      <c r="AC3177" s="43"/>
      <c r="AD3177" s="145"/>
      <c r="AE3177" s="18"/>
      <c r="AF3177" s="35">
        <v>2025</v>
      </c>
      <c r="AG3177" s="256"/>
      <c r="AH3177" s="29">
        <v>3068</v>
      </c>
      <c r="AI3177" s="29" t="s">
        <v>155</v>
      </c>
      <c r="AJ3177" s="29" t="str">
        <f t="shared" si="787"/>
        <v>3068.</v>
      </c>
    </row>
    <row r="3178" spans="1:38" ht="23.25" customHeight="1" x14ac:dyDescent="0.25">
      <c r="A3178" s="143" t="str">
        <f t="shared" si="788"/>
        <v>3069.</v>
      </c>
      <c r="B3178" s="91" t="s">
        <v>2571</v>
      </c>
      <c r="C3178" s="52">
        <v>2018</v>
      </c>
      <c r="D3178" s="220" t="s">
        <v>3015</v>
      </c>
      <c r="E3178" s="143" t="s">
        <v>3017</v>
      </c>
      <c r="F3178" s="52">
        <v>9</v>
      </c>
      <c r="G3178" s="52">
        <v>5</v>
      </c>
      <c r="H3178" s="10">
        <v>15828.5</v>
      </c>
      <c r="I3178" s="10">
        <v>9396.6</v>
      </c>
      <c r="J3178" s="10">
        <v>9396.6</v>
      </c>
      <c r="K3178" s="63">
        <v>413</v>
      </c>
      <c r="L3178" s="10">
        <f t="shared" si="796"/>
        <v>535132.30000000005</v>
      </c>
      <c r="M3178" s="145"/>
      <c r="N3178" s="1"/>
      <c r="O3178" s="145"/>
      <c r="P3178" s="145">
        <f t="shared" si="797"/>
        <v>535132.30000000005</v>
      </c>
      <c r="Q3178" s="145"/>
      <c r="R3178" s="3"/>
      <c r="S3178" s="145"/>
      <c r="T3178" s="145"/>
      <c r="U3178" s="145"/>
      <c r="V3178" s="145"/>
      <c r="W3178" s="145"/>
      <c r="X3178" s="145"/>
      <c r="Y3178" s="145"/>
      <c r="Z3178" s="145">
        <v>199.9</v>
      </c>
      <c r="AA3178" s="145">
        <f>Z3178*2677</f>
        <v>535132.30000000005</v>
      </c>
      <c r="AB3178" s="43"/>
      <c r="AC3178" s="43"/>
      <c r="AD3178" s="145"/>
      <c r="AE3178" s="18"/>
      <c r="AF3178" s="35">
        <v>2025</v>
      </c>
      <c r="AG3178" s="259"/>
      <c r="AH3178" s="29">
        <v>3069</v>
      </c>
      <c r="AI3178" s="29" t="s">
        <v>155</v>
      </c>
      <c r="AJ3178" s="29" t="str">
        <f t="shared" si="787"/>
        <v>3069.</v>
      </c>
    </row>
    <row r="3179" spans="1:38" ht="22.5" customHeight="1" x14ac:dyDescent="0.25">
      <c r="A3179" s="143" t="str">
        <f t="shared" si="788"/>
        <v>3070.</v>
      </c>
      <c r="B3179" s="73" t="s">
        <v>2568</v>
      </c>
      <c r="C3179" s="52">
        <v>1969</v>
      </c>
      <c r="D3179" s="220" t="s">
        <v>3015</v>
      </c>
      <c r="E3179" s="143" t="s">
        <v>3017</v>
      </c>
      <c r="F3179" s="52">
        <v>5</v>
      </c>
      <c r="G3179" s="52">
        <v>1</v>
      </c>
      <c r="H3179" s="10">
        <v>1313.4</v>
      </c>
      <c r="I3179" s="10">
        <v>1313.4</v>
      </c>
      <c r="J3179" s="10">
        <v>1313.4</v>
      </c>
      <c r="K3179" s="63">
        <v>127</v>
      </c>
      <c r="L3179" s="10">
        <f t="shared" si="796"/>
        <v>1900548</v>
      </c>
      <c r="M3179" s="145"/>
      <c r="N3179" s="1"/>
      <c r="O3179" s="145"/>
      <c r="P3179" s="145">
        <f t="shared" si="797"/>
        <v>1900548</v>
      </c>
      <c r="Q3179" s="10">
        <v>1900548</v>
      </c>
      <c r="R3179" s="63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45"/>
      <c r="AE3179" s="92"/>
      <c r="AF3179" s="35">
        <v>2025</v>
      </c>
      <c r="AG3179" s="255"/>
      <c r="AH3179" s="29">
        <v>3070</v>
      </c>
      <c r="AI3179" s="29" t="s">
        <v>155</v>
      </c>
      <c r="AJ3179" s="29" t="str">
        <f t="shared" ref="AJ3179:AJ3183" si="799">CONCATENATE(AH3179,AI3179)</f>
        <v>3070.</v>
      </c>
      <c r="AL3179" s="29"/>
    </row>
    <row r="3180" spans="1:38" ht="23.25" customHeight="1" x14ac:dyDescent="0.25">
      <c r="A3180" s="143" t="str">
        <f t="shared" si="788"/>
        <v>3071.</v>
      </c>
      <c r="B3180" s="71" t="s">
        <v>2569</v>
      </c>
      <c r="C3180" s="52">
        <v>1996</v>
      </c>
      <c r="D3180" s="220" t="s">
        <v>3015</v>
      </c>
      <c r="E3180" s="143" t="s">
        <v>3016</v>
      </c>
      <c r="F3180" s="52">
        <v>10</v>
      </c>
      <c r="G3180" s="52">
        <v>5</v>
      </c>
      <c r="H3180" s="10">
        <v>11929.45</v>
      </c>
      <c r="I3180" s="10">
        <v>10716.55</v>
      </c>
      <c r="J3180" s="10">
        <v>10716.55</v>
      </c>
      <c r="K3180" s="63">
        <v>438</v>
      </c>
      <c r="L3180" s="10">
        <f t="shared" si="796"/>
        <v>15530800</v>
      </c>
      <c r="M3180" s="145"/>
      <c r="N3180" s="1"/>
      <c r="O3180" s="145"/>
      <c r="P3180" s="145">
        <f t="shared" si="797"/>
        <v>15530800</v>
      </c>
      <c r="Q3180" s="145"/>
      <c r="R3180" s="3">
        <v>5</v>
      </c>
      <c r="S3180" s="145">
        <f>R3180*3106160</f>
        <v>15530800</v>
      </c>
      <c r="T3180" s="145"/>
      <c r="U3180" s="145"/>
      <c r="V3180" s="145"/>
      <c r="W3180" s="145"/>
      <c r="X3180" s="145"/>
      <c r="Y3180" s="145"/>
      <c r="Z3180" s="145"/>
      <c r="AA3180" s="145"/>
      <c r="AB3180" s="43"/>
      <c r="AC3180" s="43"/>
      <c r="AD3180" s="145"/>
      <c r="AE3180" s="18"/>
      <c r="AF3180" s="35">
        <v>2025</v>
      </c>
      <c r="AG3180" s="255"/>
      <c r="AH3180" s="29">
        <v>3071</v>
      </c>
      <c r="AI3180" s="29" t="s">
        <v>155</v>
      </c>
      <c r="AJ3180" s="29" t="str">
        <f t="shared" si="799"/>
        <v>3071.</v>
      </c>
    </row>
    <row r="3181" spans="1:38" ht="23.25" customHeight="1" x14ac:dyDescent="0.25">
      <c r="A3181" s="143" t="str">
        <f t="shared" si="788"/>
        <v>3072.</v>
      </c>
      <c r="B3181" s="91" t="s">
        <v>3025</v>
      </c>
      <c r="C3181" s="143">
        <v>2013</v>
      </c>
      <c r="D3181" s="220" t="s">
        <v>3015</v>
      </c>
      <c r="E3181" s="143" t="s">
        <v>3028</v>
      </c>
      <c r="F3181" s="52">
        <v>16</v>
      </c>
      <c r="G3181" s="52">
        <v>1</v>
      </c>
      <c r="H3181" s="10">
        <v>8097.1</v>
      </c>
      <c r="I3181" s="145">
        <v>5765</v>
      </c>
      <c r="J3181" s="10">
        <v>5765</v>
      </c>
      <c r="K3181" s="63">
        <v>216</v>
      </c>
      <c r="L3181" s="10">
        <f t="shared" ref="L3181" si="800">Q3181+S3181+U3181+W3181+Y3181+AA3181+AD3181+AE3181</f>
        <v>868842</v>
      </c>
      <c r="M3181" s="145"/>
      <c r="N3181" s="1"/>
      <c r="O3181" s="145"/>
      <c r="P3181" s="145">
        <f t="shared" ref="P3181" si="801">L3181</f>
        <v>868842</v>
      </c>
      <c r="Q3181" s="145">
        <v>868842</v>
      </c>
      <c r="R3181" s="3"/>
      <c r="S3181" s="145"/>
      <c r="T3181" s="145"/>
      <c r="U3181" s="145"/>
      <c r="V3181" s="145"/>
      <c r="W3181" s="145"/>
      <c r="X3181" s="145"/>
      <c r="Y3181" s="145"/>
      <c r="Z3181" s="145"/>
      <c r="AA3181" s="145"/>
      <c r="AB3181" s="43"/>
      <c r="AC3181" s="43"/>
      <c r="AD3181" s="145"/>
      <c r="AE3181" s="18"/>
      <c r="AF3181" s="35">
        <v>2025</v>
      </c>
      <c r="AG3181" s="255"/>
      <c r="AH3181" s="29">
        <v>3072</v>
      </c>
      <c r="AI3181" s="29" t="s">
        <v>155</v>
      </c>
      <c r="AJ3181" s="29" t="str">
        <f t="shared" si="799"/>
        <v>3072.</v>
      </c>
    </row>
    <row r="3182" spans="1:38" ht="23.25" customHeight="1" x14ac:dyDescent="0.25">
      <c r="A3182" s="143" t="str">
        <f t="shared" si="788"/>
        <v>3073.</v>
      </c>
      <c r="B3182" s="149" t="s">
        <v>3026</v>
      </c>
      <c r="C3182" s="143">
        <v>1982</v>
      </c>
      <c r="D3182" s="220" t="s">
        <v>3015</v>
      </c>
      <c r="E3182" s="143" t="s">
        <v>3016</v>
      </c>
      <c r="F3182" s="52">
        <v>5</v>
      </c>
      <c r="G3182" s="52">
        <v>2</v>
      </c>
      <c r="H3182" s="10">
        <v>1324.7</v>
      </c>
      <c r="I3182" s="10">
        <v>1288</v>
      </c>
      <c r="J3182" s="10">
        <v>1288</v>
      </c>
      <c r="K3182" s="63">
        <v>86</v>
      </c>
      <c r="L3182" s="10">
        <f t="shared" ref="L3182" si="802">Q3182+S3182+U3182+W3182+Y3182+AA3182+AD3182+AE3182</f>
        <v>2242885</v>
      </c>
      <c r="M3182" s="145"/>
      <c r="N3182" s="1"/>
      <c r="O3182" s="145"/>
      <c r="P3182" s="145">
        <f t="shared" ref="P3182" si="803">L3182</f>
        <v>2242885</v>
      </c>
      <c r="Q3182" s="145">
        <f>1304485+938400</f>
        <v>2242885</v>
      </c>
      <c r="R3182" s="3"/>
      <c r="S3182" s="145"/>
      <c r="T3182" s="145"/>
      <c r="U3182" s="145"/>
      <c r="V3182" s="145"/>
      <c r="W3182" s="145"/>
      <c r="X3182" s="145"/>
      <c r="Y3182" s="145"/>
      <c r="Z3182" s="145"/>
      <c r="AA3182" s="145"/>
      <c r="AB3182" s="43"/>
      <c r="AC3182" s="43"/>
      <c r="AD3182" s="145"/>
      <c r="AE3182" s="18"/>
      <c r="AF3182" s="35">
        <v>2025</v>
      </c>
      <c r="AG3182" s="255"/>
      <c r="AH3182" s="29">
        <v>3073</v>
      </c>
      <c r="AI3182" s="29" t="s">
        <v>155</v>
      </c>
      <c r="AJ3182" s="29" t="str">
        <f t="shared" si="799"/>
        <v>3073.</v>
      </c>
    </row>
    <row r="3183" spans="1:38" ht="23.25" customHeight="1" x14ac:dyDescent="0.25">
      <c r="A3183" s="143" t="str">
        <f t="shared" si="788"/>
        <v>3074.</v>
      </c>
      <c r="B3183" s="150" t="s">
        <v>3116</v>
      </c>
      <c r="C3183" s="144">
        <v>1951</v>
      </c>
      <c r="D3183" s="243" t="s">
        <v>3015</v>
      </c>
      <c r="E3183" s="144" t="s">
        <v>3017</v>
      </c>
      <c r="F3183" s="142">
        <v>3</v>
      </c>
      <c r="G3183" s="142">
        <v>3</v>
      </c>
      <c r="H3183" s="145">
        <v>1793</v>
      </c>
      <c r="I3183" s="145">
        <v>1299.0999999999999</v>
      </c>
      <c r="J3183" s="145">
        <v>1299.0999999999999</v>
      </c>
      <c r="K3183" s="3">
        <v>49</v>
      </c>
      <c r="L3183" s="10">
        <f t="shared" ref="L3183" si="804">Q3183+S3183+U3183+W3183+Y3183+AA3183+AD3183+AE3183</f>
        <v>3358447</v>
      </c>
      <c r="M3183" s="145"/>
      <c r="N3183" s="1"/>
      <c r="O3183" s="145"/>
      <c r="P3183" s="145">
        <f t="shared" ref="P3183" si="805">L3183</f>
        <v>3358447</v>
      </c>
      <c r="Q3183" s="145">
        <v>3358447</v>
      </c>
      <c r="R3183" s="3"/>
      <c r="S3183" s="145"/>
      <c r="T3183" s="145"/>
      <c r="U3183" s="145"/>
      <c r="V3183" s="145"/>
      <c r="W3183" s="145"/>
      <c r="X3183" s="145"/>
      <c r="Y3183" s="145"/>
      <c r="Z3183" s="145"/>
      <c r="AA3183" s="145"/>
      <c r="AB3183" s="43"/>
      <c r="AC3183" s="43"/>
      <c r="AD3183" s="145"/>
      <c r="AE3183" s="18"/>
      <c r="AF3183" s="35">
        <v>2025</v>
      </c>
      <c r="AG3183" s="255"/>
      <c r="AH3183" s="29">
        <v>3074</v>
      </c>
      <c r="AI3183" s="29" t="s">
        <v>155</v>
      </c>
      <c r="AJ3183" s="29" t="str">
        <f t="shared" si="799"/>
        <v>3074.</v>
      </c>
    </row>
    <row r="3186" spans="1:21" ht="22.5" customHeight="1" x14ac:dyDescent="0.25">
      <c r="A3186" s="27" t="s">
        <v>185</v>
      </c>
    </row>
    <row r="3187" spans="1:21" ht="22.5" customHeight="1" x14ac:dyDescent="0.25">
      <c r="A3187" s="27" t="s">
        <v>186</v>
      </c>
      <c r="B3187" s="85"/>
      <c r="R3187" s="49"/>
      <c r="S3187" s="36"/>
      <c r="T3187" s="36"/>
      <c r="U3187" s="105"/>
    </row>
    <row r="3188" spans="1:21" ht="22.5" customHeight="1" x14ac:dyDescent="0.25">
      <c r="A3188" s="27" t="s">
        <v>187</v>
      </c>
    </row>
    <row r="3189" spans="1:21" ht="22.5" customHeight="1" x14ac:dyDescent="0.25">
      <c r="A3189" s="27" t="s">
        <v>188</v>
      </c>
      <c r="T3189" s="104"/>
    </row>
    <row r="3191" spans="1:21" ht="22.5" customHeight="1" x14ac:dyDescent="0.25">
      <c r="B3191" s="39" t="s">
        <v>1114</v>
      </c>
      <c r="R3191" s="93" t="s">
        <v>1149</v>
      </c>
    </row>
  </sheetData>
  <autoFilter ref="A17:XEW3183"/>
  <customSheetViews>
    <customSheetView guid="{C7F31BB5-A5FD-49C6-9BB3-1EC8F2C98019}" scale="70" fitToPage="1" filter="1" showAutoFilter="1" hiddenRows="1" hiddenColumns="1" topLeftCell="B1">
      <selection activeCell="AF1462" sqref="AF1462"/>
      <pageMargins left="0.7" right="0.7" top="0.75" bottom="0.75" header="0.3" footer="0.3"/>
      <pageSetup paperSize="9" scale="39" fitToHeight="0" orientation="landscape" r:id="rId1"/>
      <autoFilter ref="A19:AO2034">
        <filterColumn colId="33">
          <filters>
            <filter val="2017"/>
          </filters>
        </filterColumn>
      </autoFilter>
    </customSheetView>
    <customSheetView guid="{04681E51-F482-43C0-80C1-79FD2B2CC19D}" scale="70" showAutoFilter="1" hiddenColumns="1" topLeftCell="A2722">
      <selection activeCell="Y2723" sqref="Y2723:Y2742"/>
      <pageMargins left="0.70866141732283472" right="0.70866141732283472" top="0.74803149606299213" bottom="0.74803149606299213" header="0.31496062992125984" footer="0.31496062992125984"/>
      <pageSetup paperSize="9" scale="90" fitToHeight="0" orientation="landscape" r:id="rId2"/>
      <autoFilter ref="A17:AV3518"/>
    </customSheetView>
  </customSheetViews>
  <mergeCells count="26">
    <mergeCell ref="C14:D14"/>
    <mergeCell ref="E14:E16"/>
    <mergeCell ref="F14:F16"/>
    <mergeCell ref="G14:G16"/>
    <mergeCell ref="C15:C16"/>
    <mergeCell ref="D15:D16"/>
    <mergeCell ref="A10:AF10"/>
    <mergeCell ref="AD1:AF1"/>
    <mergeCell ref="AD2:AF2"/>
    <mergeCell ref="AA3:AF3"/>
    <mergeCell ref="AA4:AF4"/>
    <mergeCell ref="A11:AF11"/>
    <mergeCell ref="A14:A16"/>
    <mergeCell ref="B14:B16"/>
    <mergeCell ref="H14:H15"/>
    <mergeCell ref="AF14:AF16"/>
    <mergeCell ref="R15:S15"/>
    <mergeCell ref="T15:U15"/>
    <mergeCell ref="V15:W15"/>
    <mergeCell ref="AB14:AE14"/>
    <mergeCell ref="Z15:AA15"/>
    <mergeCell ref="I14:J14"/>
    <mergeCell ref="K14:K15"/>
    <mergeCell ref="Q14:AA14"/>
    <mergeCell ref="X15:Y15"/>
    <mergeCell ref="L14:P14"/>
  </mergeCells>
  <pageMargins left="0.25" right="0.25" top="0.75" bottom="0.75" header="0.3" footer="0.3"/>
  <pageSetup paperSize="9" scale="50" orientation="landscape" r:id="rId3"/>
  <headerFooter>
    <oddHeader>&amp;C&amp;P</oddHeader>
  </headerFooter>
  <ignoredErrors>
    <ignoredError sqref="P1723 AB1723 AB805 P633:P634 P632 AB632 P906 AB906:AE906 AB2062 P2205:P2206 L2205:L2206 P2110 AB2110 AB635 AB1405 AB1458 P753 AB753 AB2061:AE2061 L44:L53 P44:P53 P64 AB64 P258 AB258 P400 P232 P599 P598 AB598 P600 AB600 P601:P602 P629:P631 L629:L634 AB636:AE636 P658:P694 L658:L694 AB773:AB803 P878 AB878 P879 AB879 P903:P905 P901:P902 AB901:AB902 P907:P920 L940:L949 P940:P949 L961:L967 P961:P967 AB1459:AE1459 L1588:L1589 P1588:P1589 P1689:P1702 P1725:P1735 P1773:P1795 P2034 L1999:L2041 P2052:P2060 L2052:L2060 P2111:P2113 P2162:P2163 P2161 AB2161 P2166 AB2166 P2167:P2173 P2174 AB2174 P2209:P2210 L2209:L2210 P2217 L2217 P2230:P2266 L2230:L2266 P2410:P2432 P2469 AB2469 L2410:L2515 P2470:P2515 P2527:P2530 P2532:P2537 P2559 AB2559 P2568:P2570 P2567 AB2567 P2572 P2573 AB2573 P2574:P2583 P2584 AB2584 P2677 AB2677 P2678:P2684 P2697 AB2697 P2698:P2705 P2773:P2774 P2781 AB2781 P2782:P2798 P2800:P2807 P2799 AB2799 P2808 AB2808 P2809:P2824 P2825 AB2825 P2885 AB2885 P2900:P2903 P2899 AB2899 P2904 AB2904 P2922 P2965 P2964 AB2964 P2967:P2987 L2967:L2987 P2585:P2676 AB467:AE467 AB621:AE622 AB695:AE696 AB754:AE755 AB804:AE804 AB931:AE932 AB950:AE951 AB968:AE968 AB1252:AE1253 AB1404:AE1404 AB1580:AE1581 P1604:P1664 L1604:L1664 AB1590:AE1591 AB1665:AE1666 AB1976:AE1977 AB2042:AE2043 P2220:P2224 L2220:L2224 AB2218:AE2219 P2461:P2462 P2460 AB2460 P2434:P2459 P2433 AB2433 P2826:P2884 P2706 AB2706 L497:L550 P550 P2175:P2192 AD44:AE53 P73:P83 P497 AD496:AE549 P551 AD551:AE553 AD629:AE634 AD658:AE694 AD773:AE803 AD907:AE920 AD940:AE949 AD961:AE967 AD1588:AE1589 AD1604:AE1664 AD1689:AE1771 AD1773:AE1837 P1999:P2033 AD1999:AE2033 P2035:P2041 AD2035:AE2041 AD2052:AE2060 AD2205:AE2206 AD2209:AE2210 AD2220:AE2224 AD2230:AE2266 P2905:P2921 AD2410:AE2515 P2923:P2950 AD2923:AE2965 AD2967:AE2987 P1811:P1836 P1810 AB1810 P2464:P2468 P2463 AB2463 P2531 AB2531 P717:P752 L717:L753 AD717:AE753 P832 P2557:P2558 P2556 AB2556 P2989:P3135 L2989:L3180 AD2989:AE3180 P1090 AB1090 P2081 L2081:L2131 AD2081:AE2131 P3163:P3180 P3162 AB3162 P2691:P2696 P2689 AB2689 P2560:P2566 L2527:L2570 AD2527:AE2570 P2544:P2555 P2543 AB2543 L2773:L2965 P2886:P2898 AD2773:AE2921 L1503:L1507 P1503:P1506 AD1503:AE1507 P2776:P2780 P2775 AB2775 P84 AB84 P1182:P1250 P1181 AB1181 P1799 P1798 AB1798 P1797 P1796 AB1796 P2952:P2963 P2951 AB2951 P880:P888 AD829:AE839 L829:L839 AD73:AE208 P85:P117 P1056:P1060 P2707:P2749 L2572:L2771 AD2572:AE2771 P2751:P2771 P2750 AB2750 P2539:P2542 P2538 AB2538 P3137:P3161 P3136 AB3136 AD1007:AE1009 P1007:P1009 L1007:L1009 L1056:L1060 AD1056:AE1060 P1091:P1107 AD64:AE66 L64:L66 P65:P66 P233:P240 P413:P440 AD413:AE440 AD69:AE69 L69 P69 L413:L440 AD329:AE399 P329:P335 L329:L411 AD401:AE411 P401:P411 L73:L208 P259:P278 AD233:AE327 AD209:AE231 P209:P210 L209:L327 AD1010:AE1018 P1010:P1018 L1010:L1018 AD1019:AE1026 P1019:P1026 L1019:L1026 AD1027:AE1033 P1027:P1033 L1027:L1033 AD1034:AE1054 P1034:P1054 L1034:L1054 P1061:P1064 L1061:L1064 AD1061:AE1064 P1065 L1065 AD1065:AE1065 P1066:P1076 L1066:L1076 AD1066:AE1076 P1077:P1089 L1077:L1107 AD1077:AE1107 P1108:P1119 L1108:L1119 AD1108:AE1119 P1120 L1120 AD1120:AE1120 P1121:P1128 L1121:L1128 AD1121:AE1128 P1129:P1145 L1129:L1145 AD1129:AE1145 P1146:P1147 L1146:L1147 AD1146:AE1147 P1148 L1148 AD1148:AE1148 P1149:P1150 L1149:L1150 AD1149:AE1150 P1151 L1151 AD1151:AE1151 P1152 L1152 AD1152:AE1152 P1153:P1156 L1153:L1156 AD1153:AE1156 P1157:P1180 L1157:L1250 AD1157:AE1250 P119:P200 P118 AB118 P202:P208 P201 AB201 P212:P231 P211 AB211 P242:P257 P241 AB241 P280:P327 P279 AB279 P446:P466 AD446:AE466 L446:L466 P340:P385 P337 AB337 P338 AB338 P339 AB339 P387:P398 P386 AB386 P336 AB336 P441:P445 AD441:AE445 L441:L445 P399 AB399 L551:L553 P496 AB496 P499:P501 P498 AB498 P555 AD554:AE556 L554:L556 P503:P508 P502 AB502 P594:P595 L594:L595 AD594:AE595 P553 AB553 P557:P561 AD557:AE571 L557:L571 P510:P511 P509 AB509 L599:L600 AD599:AE600 P513:P518 P512 AB512 P572 AD572:AE572 L572 P520:P522 P519 AB519 P604 L604 AD604:AE604 P524:P527 P523 AB523 P589 L589 AD589:AE589 P547:P549 P545 AB545 P590:P593 L590:L593 AD590:AE593 P546 AB546 P573 AD573:AE584 L573:L584 P529:P531 P528 AB528 P585:P587 AD585:AE587 L585:L587 P533:P541 P532 AB532 P543:P544 P542 AB542 P552 AB552 P554 AB554 P596:P597 L596:L598 AD596:AE598 P556 AB556 L601:L602 AD601:AE602 P566:P567 P562 AB562 P563 AB563 P564 AB564 P603 L603 AD603:AE603 P565 AB565 P569 P568 AB568 P571 P570 AB570 P605:P607 L605:L607 AD605:AE607 AB572 P608:P615 L608:L615 AD608:AE615 P575:P578 P574 AB574 P581:P584 P579 AB579 P580 AB580 P616:P620 L616:L620 AD616:AE620 AD879:AE879 L879 AD880:AE888 L880:L888 P889 AD889:AE889 L889 P890:P893 AD890:AE893 L890:L893 P896:P899 AD896:AE899 L896:L899 P921:P930 AD921:AE930 L921:L930 P840:P862 AD840:AE862 L840:L862 P829 AB829 P863 AD863:AE863 L863 P830 AB830 P864:P866 AD864:AE866 L864:L866 P831 AB831 P867:P877 AD867:AE878 L867:L878 P839 P838 AB838 AB839 P894 AD894:AE894 L894 P837 P833 AB833 P895 AD895:AE895 L895 P834 AB834 P835 AB835 P900 AD900:AE905 L900:L920 P836 L1540:L1541 P1540:P1541 AD1540:AE1541 L1508:L1532 P1508:P1509 AD1508:AE1532 P1507 AB1507 L1570:L1579 P1570:P1579 AD1570:AE1579 L1542:L1552 P1542:P1552 AD1542:AE1552 P1511:P1520 P1510 AB1510 L1533:L1539 AD1533:AE1539 P1533:P1539 L1553 P1553 AD1553:AE1553 P1522:P1523 P1521 AB1521 L1554:L1569 P1554:P1569 AD1554:AE1569 P1525:P1532 P1524 AB1524 AD1887:AE1915 P1887:P1915 P1704:P1722 P1703 AB1703 AD1973:AE1973 P1973 P1724 AB1724 AD1916:AE1920 P1916:P1920 P1737:P1766 P1736 AB1736 AD1847:AE1886 P1847:P1872 P1768:P1771 P1767 AB1767 AD1838:AE1846 P1838:P1842 P1801:P1809 P1800 AB1800 AD1921:AE1941 P1921:P1941 P1837 AB1837 AD1942:AE1965 P1942:P1965 P1844:P1846 P1843 AB1843 AD1974:AE1974 P1974 AD1966:AE1972 P1966:P1972 P1874:P1886 P1873 AB1873 P2132:P2143 L2132:L2145 AD2132:AE2145 P2083:P2088 P2082 AB2082 P2193 L2193 AD2193:AE2193 P2093 P2089 AB2089 P2147 L2146:L2147 AD2146:AE2147 P2090 AB2090 P2091 AB2091 P2194:P2195 L2194:L2195 AD2194:AE2195 P2145 P2144 P2196:P2197 L2196:L2197 AD2196:AE2197 P2146 AB2146 P2148:P2160 L2148:L2160 AD2148:AE2160 P2092 AB2092 P2198 L2198 AD2198:AE2198 P2095:P2096 P2094 AB2094 P2199:P2204 L2199:L2204 AD2199:AE2204 P2098:P2104 P2097 AB2097 AB2093 L2161:L2163 AD2161:AE2163 P2106:P2108 P2105 AB2105 P2164:P2165 L2164:L2166 AD2164:AE2166 P2109 AB2109 L2167:L2192 AD2167:AE2192 P2115 P2114 AB2114 P2207 L2207 AD2207:AE2207 P2118 P2116 AB2116 P2211:P2215 L2211:L2215 AD2211:AE2215 P2117 AB2117 P2120:P2131 P2119 AB2119 P2686:P2688 P2685 AB2685 P2690 AB2690 L33 AB497 AB836 AB2144 AB633:AB634 AB2205:AB2206 AB44:AB53 AB400:AE400 AB232:AE232 AB599 AB601:AB602 AB629:AB631 AB658:AB694 AB903:AB905 AB907:AB920 AB940:AB949 AB961:AB967 AB1588:AB1589 AB1689:AB1702 AB1725:AB1735 AB1773:AB1795 AB2034:AE2034 AB2052:AB2060 AB2111:AB2113 AB2162:AB2163 AB2167:AB2173 AB2209:AB2210 AB2217:AE2217 AB2230:AB2266 AB2410:AB2432 AB2470:AB2515 AB2527:AB2530 AB2532:AB2537 AB2568:AB2570 AB2572 AB2574:AB2583 AB2678:AB2684 AB2698:AB2705 AB2773:AB2774 AB2782:AB2798 AB2800:AB2807 AB2809:AB2824 AB2900:AB2903 AB2922:AE2922 AB2965 AB2967:AB2987 AB2585:AB2676 AB1604:AB1664 AB2220:AB2224 AB2461:AB2462 AB2434:AB2459 AB2826:AB2884 AB550:AE550 AB2175:AB2192 AB73:AB83 AB551 AB1999:AB2033 AB2035:AB2041 AB2905:AB2921 AB2923:AB2950 AB1811:AB1836 AB2464:AB2468 AB717:AB752 AB832 AB2557:AB2558 AB2989:AB3135 AB2081 AB3163:AB3180 AB2691:AB2696 AB2560:AB2566 AB2544:AB2555 AB2886:AB2898 AB1503:AB1506 AB2776:AB2780 AB1182:AB1250 AB1799 AB1797 AB2952:AB2963 AB880:AB888 AB85:AB117 AB1056:AB1060 AB2707:AB2749 AB2751:AB2771 AB2539:AB2542 AB3137:AB3161 AB1007:AB1009 AB1091:AB1107 AB65:AB66 AB233:AB240 AB413:AB440 AB69 AB329:AB335 AB401:AB411 AB259:AB278 AB209:AB210 AB1010:AB1018 AB1019:AB1026 AB1027:AB1033 AB1034:AB1054 AB1061:AB1064 AB1065 AB1066:AB1076 AB1077:AB1089 AB1108:AB1119 AB1120 AB1121:AB1128 AB1129:AB1145 AB1146:AB1147 AB1148 AB1149:AB1150 AB1151 AB1152 AB1153:AB1156 AB1157:AB1180 AB119:AB200 AB202:AB208 AB212:AB231 AB242:AB257 AB280:AB327 AB446:AB466 AB340:AB385 AB387:AB398 AB441:AB445 AB499:AB501 AB555 AB503:AB508 AB594:AB595 AB557:AB561 AB510:AB511 AB513:AB518 AB520:AB522 AB604 AB524:AB527 AB589 AB547:AB549 AB590:AB593 AB573 AB529:AB531 AB585:AB587 AB533:AB541 AB543:AB544 AB596:AB597 AB566:AB567 AB603 AB569 AB571 AB605:AB607 AB608:AB615 AB575:AB578 AB581:AB584 AB616:AB620 AB889 AB890:AB893 AB896:AB899 AB921:AB930 AB840:AB862 AB863 AB864:AB866 AB867:AB877 AB894 AB837 AB895 AB900 AB1540:AB1541 AB1508:AB1509 AB1570:AB1579 AB1542:AB1552 AB1511:AB1520 AB1533:AB1539 AB1553 AB1522:AB1523 AB1554:AB1569 AB1525:AB1532 AB1887:AB1915 AB1704:AB1722 AB1973 AB1916:AB1920 AB1737:AB1766 AB1847:AB1872 AB1768:AB1771 AB1838:AB1842 AB1801:AB1809 AB1921:AB1941 AB1942:AB1965 AB1844:AB1846 AB1974 AB1966:AB1972 AB1874:AB1886 AB2132:AB2143 AB2083:AB2088 AB2193 AB2147 AB2194:AB2195 AB2145 AB2196:AB2197 AB2148:AB2160 AB2198 AB2095:AB2096 AB2199:AB2204 AB2098:AB2104 AB2106:AB2108 AB2164:AB2165 AB2115 AB2207 AB2118 AB2211:AB2215 AB2120:AB2131 AB2686:AB2688 L2516:L2525 P2516:P2525 AD2516:AE2525 AB2516:AB252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1.25" x14ac:dyDescent="0.2"/>
  <sheetData/>
  <customSheetViews>
    <customSheetView guid="{04681E51-F482-43C0-80C1-79FD2B2CC19D}" state="hidden">
      <selection activeCell="C34" sqref="C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"/>
  <sheetViews>
    <sheetView zoomScale="60" zoomScaleNormal="60" workbookViewId="0">
      <selection activeCell="F13" sqref="F13"/>
    </sheetView>
  </sheetViews>
  <sheetFormatPr defaultRowHeight="15.75" x14ac:dyDescent="0.25"/>
  <cols>
    <col min="1" max="1" width="5.5" style="44" customWidth="1"/>
    <col min="2" max="2" width="56.6640625" style="44" customWidth="1"/>
    <col min="3" max="3" width="18.83203125" style="126" customWidth="1"/>
    <col min="4" max="4" width="19.33203125" style="94" customWidth="1"/>
    <col min="5" max="5" width="18.5" style="94" customWidth="1"/>
    <col min="6" max="6" width="23.6640625" style="126" customWidth="1"/>
    <col min="7" max="7" width="18.83203125" style="126" customWidth="1"/>
    <col min="8" max="8" width="19.1640625" style="94" customWidth="1"/>
    <col min="9" max="9" width="18.6640625" style="94" customWidth="1"/>
    <col min="10" max="10" width="23.6640625" style="126" customWidth="1"/>
    <col min="11" max="11" width="19" style="126" customWidth="1"/>
    <col min="12" max="12" width="19.1640625" style="94" customWidth="1"/>
    <col min="13" max="13" width="18.5" style="94" customWidth="1"/>
    <col min="14" max="14" width="23.5" style="126" customWidth="1"/>
    <col min="15" max="15" width="19" style="126" customWidth="1"/>
    <col min="16" max="16" width="18.33203125" style="94" customWidth="1"/>
    <col min="17" max="17" width="18.6640625" style="94" customWidth="1"/>
    <col min="18" max="18" width="25.5" style="126" customWidth="1"/>
    <col min="19" max="19" width="9.33203125" style="44"/>
    <col min="20" max="20" width="9.33203125" style="28"/>
    <col min="21" max="22" width="9.33203125" style="44"/>
    <col min="23" max="23" width="24.83203125" style="44" bestFit="1" customWidth="1"/>
    <col min="24" max="16384" width="9.33203125" style="44"/>
  </cols>
  <sheetData>
    <row r="1" spans="1:20" ht="17.25" customHeight="1" x14ac:dyDescent="0.25">
      <c r="A1" s="291" t="s">
        <v>189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0"/>
      <c r="Q1" s="290"/>
      <c r="R1" s="291"/>
    </row>
    <row r="2" spans="1:20" ht="17.25" customHeight="1" x14ac:dyDescent="0.25">
      <c r="A2" s="289" t="s">
        <v>156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90"/>
      <c r="Q2" s="290"/>
      <c r="R2" s="291"/>
    </row>
    <row r="3" spans="1:20" ht="16.5" customHeight="1" x14ac:dyDescent="0.25">
      <c r="A3" s="289" t="s">
        <v>157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90"/>
      <c r="Q3" s="290"/>
      <c r="R3" s="291"/>
    </row>
    <row r="4" spans="1:20" ht="17.25" customHeight="1" x14ac:dyDescent="0.25">
      <c r="A4" s="289" t="s">
        <v>1212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90"/>
      <c r="Q4" s="290"/>
      <c r="R4" s="291"/>
    </row>
    <row r="5" spans="1:20" ht="17.25" x14ac:dyDescent="0.3">
      <c r="A5" s="19"/>
      <c r="B5" s="20"/>
      <c r="C5" s="109"/>
      <c r="D5" s="21"/>
      <c r="E5" s="21"/>
      <c r="F5" s="109"/>
      <c r="G5" s="109"/>
      <c r="H5" s="21"/>
      <c r="I5" s="21"/>
      <c r="J5" s="109"/>
      <c r="K5" s="109"/>
      <c r="L5" s="21"/>
      <c r="M5" s="21"/>
      <c r="N5" s="109"/>
      <c r="O5" s="109"/>
      <c r="P5" s="21"/>
      <c r="Q5" s="21"/>
      <c r="R5" s="109"/>
    </row>
    <row r="6" spans="1:20" ht="18.75" x14ac:dyDescent="0.3">
      <c r="A6" s="22"/>
      <c r="B6" s="23"/>
      <c r="C6" s="292" t="s">
        <v>1213</v>
      </c>
      <c r="D6" s="293"/>
      <c r="E6" s="293"/>
      <c r="F6" s="294"/>
      <c r="G6" s="292" t="s">
        <v>1214</v>
      </c>
      <c r="H6" s="293"/>
      <c r="I6" s="293"/>
      <c r="J6" s="294"/>
      <c r="K6" s="292" t="s">
        <v>1215</v>
      </c>
      <c r="L6" s="293"/>
      <c r="M6" s="293"/>
      <c r="N6" s="294"/>
      <c r="O6" s="292" t="s">
        <v>158</v>
      </c>
      <c r="P6" s="295"/>
      <c r="Q6" s="295"/>
      <c r="R6" s="296"/>
    </row>
    <row r="7" spans="1:20" ht="192.75" customHeight="1" x14ac:dyDescent="0.25">
      <c r="A7" s="17" t="s">
        <v>1</v>
      </c>
      <c r="B7" s="24" t="s">
        <v>159</v>
      </c>
      <c r="C7" s="127" t="s">
        <v>160</v>
      </c>
      <c r="D7" s="25" t="s">
        <v>161</v>
      </c>
      <c r="E7" s="25" t="s">
        <v>162</v>
      </c>
      <c r="F7" s="124" t="s">
        <v>1901</v>
      </c>
      <c r="G7" s="127" t="s">
        <v>160</v>
      </c>
      <c r="H7" s="25" t="s">
        <v>161</v>
      </c>
      <c r="I7" s="25" t="s">
        <v>162</v>
      </c>
      <c r="J7" s="124" t="s">
        <v>1901</v>
      </c>
      <c r="K7" s="127" t="s">
        <v>160</v>
      </c>
      <c r="L7" s="25" t="s">
        <v>161</v>
      </c>
      <c r="M7" s="25" t="s">
        <v>162</v>
      </c>
      <c r="N7" s="124" t="s">
        <v>1901</v>
      </c>
      <c r="O7" s="127" t="s">
        <v>160</v>
      </c>
      <c r="P7" s="25" t="s">
        <v>161</v>
      </c>
      <c r="Q7" s="25" t="s">
        <v>162</v>
      </c>
      <c r="R7" s="127" t="s">
        <v>1901</v>
      </c>
    </row>
    <row r="8" spans="1:20" ht="18.75" x14ac:dyDescent="0.25">
      <c r="A8" s="194"/>
      <c r="B8" s="195"/>
      <c r="C8" s="128" t="s">
        <v>10</v>
      </c>
      <c r="D8" s="128" t="s">
        <v>11</v>
      </c>
      <c r="E8" s="128" t="s">
        <v>163</v>
      </c>
      <c r="F8" s="196" t="s">
        <v>12</v>
      </c>
      <c r="G8" s="128" t="s">
        <v>10</v>
      </c>
      <c r="H8" s="128" t="s">
        <v>11</v>
      </c>
      <c r="I8" s="128" t="s">
        <v>163</v>
      </c>
      <c r="J8" s="128" t="s">
        <v>12</v>
      </c>
      <c r="K8" s="197" t="s">
        <v>10</v>
      </c>
      <c r="L8" s="128" t="s">
        <v>11</v>
      </c>
      <c r="M8" s="128" t="s">
        <v>163</v>
      </c>
      <c r="N8" s="196" t="s">
        <v>12</v>
      </c>
      <c r="O8" s="128" t="s">
        <v>10</v>
      </c>
      <c r="P8" s="128" t="s">
        <v>11</v>
      </c>
      <c r="Q8" s="128" t="s">
        <v>163</v>
      </c>
      <c r="R8" s="128" t="s">
        <v>12</v>
      </c>
    </row>
    <row r="9" spans="1:20" x14ac:dyDescent="0.25">
      <c r="A9" s="60">
        <v>1</v>
      </c>
      <c r="B9" s="60">
        <v>2</v>
      </c>
      <c r="C9" s="52">
        <v>3</v>
      </c>
      <c r="D9" s="52">
        <v>4</v>
      </c>
      <c r="E9" s="52">
        <v>5</v>
      </c>
      <c r="F9" s="52">
        <v>6</v>
      </c>
      <c r="G9" s="52">
        <v>7</v>
      </c>
      <c r="H9" s="52">
        <v>8</v>
      </c>
      <c r="I9" s="52">
        <v>9</v>
      </c>
      <c r="J9" s="52">
        <v>10</v>
      </c>
      <c r="K9" s="52">
        <v>11</v>
      </c>
      <c r="L9" s="52">
        <v>12</v>
      </c>
      <c r="M9" s="52">
        <v>13</v>
      </c>
      <c r="N9" s="52">
        <v>14</v>
      </c>
      <c r="O9" s="52">
        <v>15</v>
      </c>
      <c r="P9" s="52">
        <v>16</v>
      </c>
      <c r="Q9" s="52">
        <v>17</v>
      </c>
      <c r="R9" s="52">
        <v>18</v>
      </c>
    </row>
    <row r="10" spans="1:20" ht="20.25" customHeight="1" x14ac:dyDescent="0.25">
      <c r="A10" s="207"/>
      <c r="B10" s="215" t="s">
        <v>13</v>
      </c>
      <c r="C10" s="130">
        <f>SUM(C11:C32)</f>
        <v>531373.46000000008</v>
      </c>
      <c r="D10" s="199">
        <f t="shared" ref="D10:M10" si="0">SUM(D11:D32)</f>
        <v>21935</v>
      </c>
      <c r="E10" s="199">
        <f t="shared" si="0"/>
        <v>172</v>
      </c>
      <c r="F10" s="130">
        <f>SUM(F11:F32)</f>
        <v>417050879.89999998</v>
      </c>
      <c r="G10" s="130">
        <f t="shared" si="0"/>
        <v>429601.64999999991</v>
      </c>
      <c r="H10" s="199">
        <f t="shared" si="0"/>
        <v>18065</v>
      </c>
      <c r="I10" s="199">
        <f t="shared" si="0"/>
        <v>155</v>
      </c>
      <c r="J10" s="130">
        <f t="shared" si="0"/>
        <v>447162145.56999999</v>
      </c>
      <c r="K10" s="130">
        <f t="shared" si="0"/>
        <v>5726652.0100000007</v>
      </c>
      <c r="L10" s="199">
        <f t="shared" si="0"/>
        <v>217259</v>
      </c>
      <c r="M10" s="199">
        <f t="shared" si="0"/>
        <v>2747</v>
      </c>
      <c r="N10" s="130">
        <f>SUM(N11:N32)</f>
        <v>6891643496.314003</v>
      </c>
      <c r="O10" s="130">
        <f>C10+G10+K10</f>
        <v>6687627.120000001</v>
      </c>
      <c r="P10" s="199">
        <f t="shared" ref="P10" si="1">D10+H10+L10</f>
        <v>257259</v>
      </c>
      <c r="Q10" s="199">
        <f>E10+I10+M10</f>
        <v>3074</v>
      </c>
      <c r="R10" s="130">
        <f>F10+J10+N10</f>
        <v>7755856521.7840033</v>
      </c>
      <c r="T10" s="245"/>
    </row>
    <row r="11" spans="1:20" ht="20.25" customHeight="1" x14ac:dyDescent="0.25">
      <c r="A11" s="144" t="s">
        <v>164</v>
      </c>
      <c r="B11" s="216" t="s">
        <v>14</v>
      </c>
      <c r="C11" s="131">
        <f>'перечень МКД'!H23</f>
        <v>0</v>
      </c>
      <c r="D11" s="58">
        <f>'перечень МКД'!K23</f>
        <v>0</v>
      </c>
      <c r="E11" s="52">
        <v>0</v>
      </c>
      <c r="F11" s="210">
        <f>'перечень МКД'!L23</f>
        <v>0</v>
      </c>
      <c r="G11" s="131">
        <f>'перечень МКД'!H24</f>
        <v>4919.0999999999995</v>
      </c>
      <c r="H11" s="58">
        <f>'перечень МКД'!K24</f>
        <v>252</v>
      </c>
      <c r="I11" s="52">
        <v>8</v>
      </c>
      <c r="J11" s="212">
        <f>'перечень МКД'!L24</f>
        <v>5055843</v>
      </c>
      <c r="K11" s="157">
        <f>'перечень МКД'!H33</f>
        <v>17951.5</v>
      </c>
      <c r="L11" s="58">
        <f>'перечень МКД'!K33</f>
        <v>750</v>
      </c>
      <c r="M11" s="52">
        <v>20</v>
      </c>
      <c r="N11" s="210">
        <f>'перечень МКД'!L33</f>
        <v>14663512</v>
      </c>
      <c r="O11" s="131">
        <f>C11+G11+K11</f>
        <v>22870.6</v>
      </c>
      <c r="P11" s="58">
        <f>D11+H11+L11</f>
        <v>1002</v>
      </c>
      <c r="Q11" s="58">
        <f>E11+I11+M11</f>
        <v>28</v>
      </c>
      <c r="R11" s="130">
        <f>F11+J11+N11</f>
        <v>19719355</v>
      </c>
      <c r="T11" s="245"/>
    </row>
    <row r="12" spans="1:20" ht="20.25" customHeight="1" x14ac:dyDescent="0.25">
      <c r="A12" s="144" t="s">
        <v>165</v>
      </c>
      <c r="B12" s="216" t="s">
        <v>15</v>
      </c>
      <c r="C12" s="211">
        <f>'перечень МКД'!H55</f>
        <v>18304.93</v>
      </c>
      <c r="D12" s="52">
        <f>'перечень МКД'!K55</f>
        <v>600</v>
      </c>
      <c r="E12" s="52">
        <v>6</v>
      </c>
      <c r="F12" s="210">
        <f>'перечень МКД'!L55</f>
        <v>13342500</v>
      </c>
      <c r="G12" s="211">
        <f>'перечень МКД'!H62</f>
        <v>0</v>
      </c>
      <c r="H12" s="52">
        <f>'перечень МКД'!K62</f>
        <v>0</v>
      </c>
      <c r="I12" s="52">
        <v>0</v>
      </c>
      <c r="J12" s="212">
        <f>'перечень МКД'!L62</f>
        <v>0</v>
      </c>
      <c r="K12" s="213">
        <f>'перечень МКД'!H63</f>
        <v>739390.40000000049</v>
      </c>
      <c r="L12" s="52">
        <f>'перечень МКД'!K63</f>
        <v>22093</v>
      </c>
      <c r="M12" s="52">
        <v>403</v>
      </c>
      <c r="N12" s="210">
        <f>'перечень МКД'!L63</f>
        <v>891501381</v>
      </c>
      <c r="O12" s="131">
        <f>C12+G12+K12</f>
        <v>757695.33000000054</v>
      </c>
      <c r="P12" s="58">
        <f t="shared" ref="P12:P32" si="2">D12+H12+L12</f>
        <v>22693</v>
      </c>
      <c r="Q12" s="58">
        <f t="shared" ref="Q12:Q32" si="3">E12+I12+M12</f>
        <v>409</v>
      </c>
      <c r="R12" s="130">
        <f t="shared" ref="R12:R32" si="4">F12+J12+N12</f>
        <v>904843881</v>
      </c>
      <c r="T12" s="245"/>
    </row>
    <row r="13" spans="1:20" ht="21" customHeight="1" x14ac:dyDescent="0.25">
      <c r="A13" s="144" t="s">
        <v>166</v>
      </c>
      <c r="B13" s="216" t="s">
        <v>44</v>
      </c>
      <c r="C13" s="131">
        <f>'перечень МКД'!H468</f>
        <v>53353.189999999995</v>
      </c>
      <c r="D13" s="58">
        <f>'перечень МКД'!K468</f>
        <v>1880</v>
      </c>
      <c r="E13" s="58">
        <v>25</v>
      </c>
      <c r="F13" s="210">
        <f>'перечень МКД'!L468</f>
        <v>18587184</v>
      </c>
      <c r="G13" s="131">
        <f>'перечень МКД'!H494</f>
        <v>0</v>
      </c>
      <c r="H13" s="58">
        <f>'перечень МКД'!K494</f>
        <v>0</v>
      </c>
      <c r="I13" s="58">
        <v>0</v>
      </c>
      <c r="J13" s="212">
        <f>'перечень МКД'!L494</f>
        <v>0</v>
      </c>
      <c r="K13" s="157">
        <f>'перечень МКД'!H495</f>
        <v>233711.7099999999</v>
      </c>
      <c r="L13" s="58">
        <f>'перечень МКД'!K495</f>
        <v>7763</v>
      </c>
      <c r="M13" s="58">
        <v>125</v>
      </c>
      <c r="N13" s="210">
        <f>'перечень МКД'!L495</f>
        <v>235182458.16</v>
      </c>
      <c r="O13" s="131">
        <f t="shared" ref="O13:O32" si="5">C13+G13+K13</f>
        <v>287064.89999999991</v>
      </c>
      <c r="P13" s="58">
        <f t="shared" si="2"/>
        <v>9643</v>
      </c>
      <c r="Q13" s="58">
        <f t="shared" si="3"/>
        <v>150</v>
      </c>
      <c r="R13" s="130">
        <f t="shared" si="4"/>
        <v>253769642.16</v>
      </c>
      <c r="T13" s="245"/>
    </row>
    <row r="14" spans="1:20" ht="34.5" customHeight="1" x14ac:dyDescent="0.25">
      <c r="A14" s="144" t="s">
        <v>167</v>
      </c>
      <c r="B14" s="216" t="s">
        <v>1893</v>
      </c>
      <c r="C14" s="131">
        <f>'перечень МКД'!H622</f>
        <v>0</v>
      </c>
      <c r="D14" s="58">
        <f>'перечень МКД'!K622</f>
        <v>0</v>
      </c>
      <c r="E14" s="58">
        <v>0</v>
      </c>
      <c r="F14" s="131">
        <f>'перечень МКД'!L622</f>
        <v>0</v>
      </c>
      <c r="G14" s="131">
        <f>'перечень МКД'!H623</f>
        <v>3164</v>
      </c>
      <c r="H14" s="58">
        <f>'перечень МКД'!K623</f>
        <v>122</v>
      </c>
      <c r="I14" s="52">
        <v>4</v>
      </c>
      <c r="J14" s="212">
        <f>'перечень МКД'!L623</f>
        <v>7756989.8999999994</v>
      </c>
      <c r="K14" s="157">
        <f>'перечень МКД'!H628</f>
        <v>3376.8</v>
      </c>
      <c r="L14" s="58">
        <f>'перечень МКД'!K628</f>
        <v>134</v>
      </c>
      <c r="M14" s="52">
        <v>6</v>
      </c>
      <c r="N14" s="210">
        <f>'перечень МКД'!L628</f>
        <v>12423822</v>
      </c>
      <c r="O14" s="131">
        <f>C14+G14+K14</f>
        <v>6540.8</v>
      </c>
      <c r="P14" s="58">
        <f t="shared" si="2"/>
        <v>256</v>
      </c>
      <c r="Q14" s="58">
        <f t="shared" si="3"/>
        <v>10</v>
      </c>
      <c r="R14" s="130">
        <f t="shared" si="4"/>
        <v>20180811.899999999</v>
      </c>
      <c r="T14" s="245"/>
    </row>
    <row r="15" spans="1:20" ht="21" customHeight="1" x14ac:dyDescent="0.25">
      <c r="A15" s="144" t="s">
        <v>168</v>
      </c>
      <c r="B15" s="216" t="s">
        <v>45</v>
      </c>
      <c r="C15" s="131">
        <f>'перечень МКД'!H636</f>
        <v>0</v>
      </c>
      <c r="D15" s="58">
        <f>'перечень МКД'!K636</f>
        <v>0</v>
      </c>
      <c r="E15" s="52">
        <v>0</v>
      </c>
      <c r="F15" s="210">
        <f>'перечень МКД'!L636</f>
        <v>0</v>
      </c>
      <c r="G15" s="131">
        <f>'перечень МКД'!H637</f>
        <v>9697.9999999999982</v>
      </c>
      <c r="H15" s="58">
        <f>'перечень МКД'!K637</f>
        <v>506</v>
      </c>
      <c r="I15" s="52">
        <v>19</v>
      </c>
      <c r="J15" s="131">
        <f>'перечень МКД'!L637</f>
        <v>43427976.909999996</v>
      </c>
      <c r="K15" s="157">
        <f>'перечень МКД'!H657</f>
        <v>19169.600000000002</v>
      </c>
      <c r="L15" s="58">
        <f>'перечень МКД'!K657</f>
        <v>922</v>
      </c>
      <c r="M15" s="52">
        <v>37</v>
      </c>
      <c r="N15" s="205">
        <f>'перечень МКД'!L657</f>
        <v>16390552.399999999</v>
      </c>
      <c r="O15" s="131">
        <f t="shared" si="5"/>
        <v>28867.599999999999</v>
      </c>
      <c r="P15" s="58">
        <f t="shared" si="2"/>
        <v>1428</v>
      </c>
      <c r="Q15" s="58">
        <f t="shared" si="3"/>
        <v>56</v>
      </c>
      <c r="R15" s="130">
        <f t="shared" si="4"/>
        <v>59818529.309999995</v>
      </c>
      <c r="T15" s="245"/>
    </row>
    <row r="16" spans="1:20" ht="21" customHeight="1" x14ac:dyDescent="0.25">
      <c r="A16" s="144" t="s">
        <v>169</v>
      </c>
      <c r="B16" s="216" t="s">
        <v>190</v>
      </c>
      <c r="C16" s="131">
        <f>'перечень МКД'!H696</f>
        <v>0</v>
      </c>
      <c r="D16" s="58">
        <f>'перечень МКД'!K696</f>
        <v>0</v>
      </c>
      <c r="E16" s="52">
        <v>0</v>
      </c>
      <c r="F16" s="205">
        <f>'перечень МКД'!L696</f>
        <v>0</v>
      </c>
      <c r="G16" s="212">
        <f>'перечень МКД'!H697</f>
        <v>14825.840000000004</v>
      </c>
      <c r="H16" s="52">
        <f>'перечень МКД'!K697</f>
        <v>557</v>
      </c>
      <c r="I16" s="52">
        <v>17</v>
      </c>
      <c r="J16" s="212">
        <f>'перечень МКД'!L697</f>
        <v>34927887</v>
      </c>
      <c r="K16" s="214">
        <f>'перечень МКД'!H715</f>
        <v>29914.440000000006</v>
      </c>
      <c r="L16" s="52">
        <f>'перечень МКД'!K715</f>
        <v>1187</v>
      </c>
      <c r="M16" s="52">
        <v>38</v>
      </c>
      <c r="N16" s="210">
        <f>'перечень МКД'!L715</f>
        <v>72606476</v>
      </c>
      <c r="O16" s="131">
        <f t="shared" si="5"/>
        <v>44740.280000000013</v>
      </c>
      <c r="P16" s="58">
        <f t="shared" si="2"/>
        <v>1744</v>
      </c>
      <c r="Q16" s="58">
        <f t="shared" si="3"/>
        <v>55</v>
      </c>
      <c r="R16" s="130">
        <f t="shared" si="4"/>
        <v>107534363</v>
      </c>
      <c r="T16" s="245"/>
    </row>
    <row r="17" spans="1:23" ht="20.25" customHeight="1" x14ac:dyDescent="0.25">
      <c r="A17" s="144" t="s">
        <v>170</v>
      </c>
      <c r="B17" s="216" t="s">
        <v>48</v>
      </c>
      <c r="C17" s="212">
        <f>'перечень МКД'!H755</f>
        <v>664.4</v>
      </c>
      <c r="D17" s="52">
        <f>'перечень МКД'!K755</f>
        <v>24</v>
      </c>
      <c r="E17" s="52">
        <v>1</v>
      </c>
      <c r="F17" s="210">
        <f>'перечень МКД'!L755</f>
        <v>27720</v>
      </c>
      <c r="G17" s="131">
        <f>'перечень МКД'!H757</f>
        <v>0</v>
      </c>
      <c r="H17" s="58">
        <f>'перечень МКД'!K757</f>
        <v>0</v>
      </c>
      <c r="I17" s="58">
        <v>0</v>
      </c>
      <c r="J17" s="131">
        <f>'перечень МКД'!L757</f>
        <v>0</v>
      </c>
      <c r="K17" s="157">
        <f>'перечень МКД'!H758</f>
        <v>30601.699999999993</v>
      </c>
      <c r="L17" s="58">
        <f>'перечень МКД'!K758</f>
        <v>965</v>
      </c>
      <c r="M17" s="58">
        <v>45</v>
      </c>
      <c r="N17" s="205">
        <f>'перечень МКД'!L758</f>
        <v>81427986</v>
      </c>
      <c r="O17" s="131">
        <f t="shared" si="5"/>
        <v>31266.099999999995</v>
      </c>
      <c r="P17" s="58">
        <f t="shared" si="2"/>
        <v>989</v>
      </c>
      <c r="Q17" s="58">
        <f>E17+I17+M17</f>
        <v>46</v>
      </c>
      <c r="R17" s="130">
        <f t="shared" si="4"/>
        <v>81455706</v>
      </c>
      <c r="T17" s="245"/>
    </row>
    <row r="18" spans="1:23" ht="20.25" customHeight="1" x14ac:dyDescent="0.25">
      <c r="A18" s="144" t="s">
        <v>171</v>
      </c>
      <c r="B18" s="216" t="s">
        <v>50</v>
      </c>
      <c r="C18" s="131">
        <f>'перечень МКД'!H805</f>
        <v>7681.96</v>
      </c>
      <c r="D18" s="58">
        <f>'перечень МКД'!K805</f>
        <v>300</v>
      </c>
      <c r="E18" s="58">
        <v>4</v>
      </c>
      <c r="F18" s="205">
        <f>'перечень МКД'!L805</f>
        <v>1871100</v>
      </c>
      <c r="G18" s="212">
        <f>'перечень МКД'!H810</f>
        <v>2295</v>
      </c>
      <c r="H18" s="52">
        <f>'перечень МКД'!K810</f>
        <v>111</v>
      </c>
      <c r="I18" s="52">
        <v>3</v>
      </c>
      <c r="J18" s="212">
        <f>'перечень МКД'!L810</f>
        <v>11456350.559999999</v>
      </c>
      <c r="K18" s="214">
        <f>'перечень МКД'!H814</f>
        <v>101237.29000000001</v>
      </c>
      <c r="L18" s="52">
        <f>'перечень МКД'!K814</f>
        <v>3775</v>
      </c>
      <c r="M18" s="52">
        <v>116</v>
      </c>
      <c r="N18" s="210">
        <f>'перечень МКД'!L814</f>
        <v>209736932.21000001</v>
      </c>
      <c r="O18" s="131">
        <f t="shared" si="5"/>
        <v>111214.25</v>
      </c>
      <c r="P18" s="58">
        <f t="shared" si="2"/>
        <v>4186</v>
      </c>
      <c r="Q18" s="58">
        <f t="shared" si="3"/>
        <v>123</v>
      </c>
      <c r="R18" s="130">
        <f t="shared" si="4"/>
        <v>223064382.77000001</v>
      </c>
      <c r="T18" s="245"/>
    </row>
    <row r="19" spans="1:23" ht="34.5" customHeight="1" x14ac:dyDescent="0.25">
      <c r="A19" s="144">
        <v>9</v>
      </c>
      <c r="B19" s="216" t="s">
        <v>1894</v>
      </c>
      <c r="C19" s="212">
        <f>'перечень МКД'!H932</f>
        <v>0</v>
      </c>
      <c r="D19" s="52">
        <f>'перечень МКД'!K932</f>
        <v>0</v>
      </c>
      <c r="E19" s="52">
        <v>0</v>
      </c>
      <c r="F19" s="210">
        <f>'перечень МКД'!L932</f>
        <v>0</v>
      </c>
      <c r="G19" s="131">
        <f>'перечень МКД'!H933</f>
        <v>0</v>
      </c>
      <c r="H19" s="58">
        <f>'перечень МКД'!K933</f>
        <v>0</v>
      </c>
      <c r="I19" s="52">
        <v>0</v>
      </c>
      <c r="J19" s="131">
        <f>'перечень МКД'!L933</f>
        <v>0</v>
      </c>
      <c r="K19" s="157">
        <f>'перечень МКД'!H934</f>
        <v>9823.3000000000011</v>
      </c>
      <c r="L19" s="58">
        <f>'перечень МКД'!K934</f>
        <v>345</v>
      </c>
      <c r="M19" s="52">
        <v>15</v>
      </c>
      <c r="N19" s="205">
        <f>'перечень МКД'!L934</f>
        <v>17245304.930000003</v>
      </c>
      <c r="O19" s="131">
        <f t="shared" si="5"/>
        <v>9823.3000000000011</v>
      </c>
      <c r="P19" s="58">
        <f t="shared" si="2"/>
        <v>345</v>
      </c>
      <c r="Q19" s="58">
        <f t="shared" si="3"/>
        <v>15</v>
      </c>
      <c r="R19" s="130">
        <f t="shared" si="4"/>
        <v>17245304.930000003</v>
      </c>
      <c r="T19" s="245"/>
    </row>
    <row r="20" spans="1:23" ht="21" customHeight="1" x14ac:dyDescent="0.25">
      <c r="A20" s="144" t="s">
        <v>172</v>
      </c>
      <c r="B20" s="216" t="s">
        <v>62</v>
      </c>
      <c r="C20" s="131">
        <f>'перечень МКД'!H951</f>
        <v>1361.7</v>
      </c>
      <c r="D20" s="58">
        <f>'перечень МКД'!K951</f>
        <v>52</v>
      </c>
      <c r="E20" s="52">
        <v>1</v>
      </c>
      <c r="F20" s="205">
        <f>'перечень МКД'!L951</f>
        <v>1478880</v>
      </c>
      <c r="G20" s="131">
        <f>'перечень МКД'!H953</f>
        <v>0</v>
      </c>
      <c r="H20" s="58">
        <f>'перечень МКД'!K953</f>
        <v>0</v>
      </c>
      <c r="I20" s="52">
        <v>0</v>
      </c>
      <c r="J20" s="131">
        <f>'перечень МКД'!L953</f>
        <v>0</v>
      </c>
      <c r="K20" s="157">
        <f>'перечень МКД'!H954</f>
        <v>8957.1</v>
      </c>
      <c r="L20" s="58">
        <f>'перечень МКД'!K954</f>
        <v>313</v>
      </c>
      <c r="M20" s="58">
        <v>13</v>
      </c>
      <c r="N20" s="205">
        <f>'перечень МКД'!L954</f>
        <v>26206541.300000001</v>
      </c>
      <c r="O20" s="131">
        <f t="shared" si="5"/>
        <v>10318.800000000001</v>
      </c>
      <c r="P20" s="58">
        <f t="shared" si="2"/>
        <v>365</v>
      </c>
      <c r="Q20" s="58">
        <f t="shared" si="3"/>
        <v>14</v>
      </c>
      <c r="R20" s="130">
        <f t="shared" si="4"/>
        <v>27685421.300000001</v>
      </c>
      <c r="T20" s="245"/>
    </row>
    <row r="21" spans="1:23" ht="20.25" customHeight="1" x14ac:dyDescent="0.3">
      <c r="A21" s="144" t="s">
        <v>173</v>
      </c>
      <c r="B21" s="216" t="s">
        <v>63</v>
      </c>
      <c r="C21" s="131">
        <f>'перечень МКД'!H969</f>
        <v>51676.600000000006</v>
      </c>
      <c r="D21" s="58">
        <f>'перечень МКД'!K969</f>
        <v>2419</v>
      </c>
      <c r="E21" s="58">
        <v>16</v>
      </c>
      <c r="F21" s="205">
        <f>'перечень МКД'!L969</f>
        <v>31276087.5</v>
      </c>
      <c r="G21" s="131">
        <f>'перечень МКД'!H986</f>
        <v>76201.8</v>
      </c>
      <c r="H21" s="58">
        <f>'перечень МКД'!K986</f>
        <v>3411</v>
      </c>
      <c r="I21" s="52">
        <v>19</v>
      </c>
      <c r="J21" s="212">
        <f>'перечень МКД'!L986</f>
        <v>89130259.099999994</v>
      </c>
      <c r="K21" s="157">
        <f>'перечень МКД'!H1006</f>
        <v>367518.50000000006</v>
      </c>
      <c r="L21" s="58">
        <f>'перечень МКД'!K1006</f>
        <v>16747</v>
      </c>
      <c r="M21" s="52">
        <v>245</v>
      </c>
      <c r="N21" s="210">
        <f>'перечень МКД'!L1006</f>
        <v>616263117.45000005</v>
      </c>
      <c r="O21" s="131">
        <f t="shared" si="5"/>
        <v>495396.90000000008</v>
      </c>
      <c r="P21" s="58">
        <f t="shared" si="2"/>
        <v>22577</v>
      </c>
      <c r="Q21" s="58">
        <f t="shared" si="3"/>
        <v>280</v>
      </c>
      <c r="R21" s="130">
        <f t="shared" si="4"/>
        <v>736669464.05000007</v>
      </c>
      <c r="T21" s="245"/>
      <c r="W21" s="206"/>
    </row>
    <row r="22" spans="1:23" ht="21" customHeight="1" x14ac:dyDescent="0.25">
      <c r="A22" s="144" t="s">
        <v>174</v>
      </c>
      <c r="B22" s="216" t="s">
        <v>64</v>
      </c>
      <c r="C22" s="131">
        <f>'перечень МКД'!H1253</f>
        <v>577.1</v>
      </c>
      <c r="D22" s="58">
        <f>'перечень МКД'!K1253</f>
        <v>23</v>
      </c>
      <c r="E22" s="52">
        <v>1</v>
      </c>
      <c r="F22" s="210">
        <f>'перечень МКД'!L1253</f>
        <v>55440</v>
      </c>
      <c r="G22" s="131">
        <f>'перечень МКД'!H1255</f>
        <v>8956.5999999999985</v>
      </c>
      <c r="H22" s="58">
        <f>'перечень МКД'!K1255</f>
        <v>344</v>
      </c>
      <c r="I22" s="52">
        <v>4</v>
      </c>
      <c r="J22" s="131">
        <f>'перечень МКД'!L1255</f>
        <v>2316851</v>
      </c>
      <c r="K22" s="157">
        <f>'перечень МКД'!H1260</f>
        <v>195442.45000000019</v>
      </c>
      <c r="L22" s="58">
        <f>'перечень МКД'!K1260</f>
        <v>7542</v>
      </c>
      <c r="M22" s="58">
        <v>143</v>
      </c>
      <c r="N22" s="205">
        <f>'перечень МКД'!L1260</f>
        <v>232210148.40000004</v>
      </c>
      <c r="O22" s="131">
        <f t="shared" si="5"/>
        <v>204976.1500000002</v>
      </c>
      <c r="P22" s="58">
        <f t="shared" si="2"/>
        <v>7909</v>
      </c>
      <c r="Q22" s="58">
        <f t="shared" si="3"/>
        <v>148</v>
      </c>
      <c r="R22" s="130">
        <f t="shared" si="4"/>
        <v>234582439.40000004</v>
      </c>
      <c r="T22" s="245"/>
    </row>
    <row r="23" spans="1:23" s="208" customFormat="1" ht="21" customHeight="1" x14ac:dyDescent="0.25">
      <c r="A23" s="144" t="s">
        <v>175</v>
      </c>
      <c r="B23" s="216" t="s">
        <v>94</v>
      </c>
      <c r="C23" s="131">
        <f>'перечень МКД'!H1405</f>
        <v>0</v>
      </c>
      <c r="D23" s="58">
        <f>'перечень МКД'!K1405</f>
        <v>0</v>
      </c>
      <c r="E23" s="58">
        <v>0</v>
      </c>
      <c r="F23" s="205">
        <f>'перечень МКД'!L1405</f>
        <v>0</v>
      </c>
      <c r="G23" s="131">
        <f>'перечень МКД'!H1406</f>
        <v>0</v>
      </c>
      <c r="H23" s="58">
        <f>'перечень МКД'!K1406</f>
        <v>0</v>
      </c>
      <c r="I23" s="52">
        <v>0</v>
      </c>
      <c r="J23" s="212">
        <f>'перечень МКД'!L1406</f>
        <v>0</v>
      </c>
      <c r="K23" s="157">
        <f>'перечень МКД'!H1407</f>
        <v>74216.799999999974</v>
      </c>
      <c r="L23" s="58">
        <f>'перечень МКД'!K1407</f>
        <v>2905</v>
      </c>
      <c r="M23" s="52">
        <v>50</v>
      </c>
      <c r="N23" s="210">
        <f>'перечень МКД'!L1407</f>
        <v>131756004.5</v>
      </c>
      <c r="O23" s="131">
        <f t="shared" si="5"/>
        <v>74216.799999999974</v>
      </c>
      <c r="P23" s="58">
        <f t="shared" si="2"/>
        <v>2905</v>
      </c>
      <c r="Q23" s="58">
        <f t="shared" si="3"/>
        <v>50</v>
      </c>
      <c r="R23" s="130">
        <f t="shared" si="4"/>
        <v>131756004.5</v>
      </c>
      <c r="T23" s="245"/>
    </row>
    <row r="24" spans="1:23" ht="21" customHeight="1" x14ac:dyDescent="0.25">
      <c r="A24" s="144" t="s">
        <v>176</v>
      </c>
      <c r="B24" s="216" t="s">
        <v>95</v>
      </c>
      <c r="C24" s="131">
        <f>'перечень МКД'!H1459</f>
        <v>7214.75</v>
      </c>
      <c r="D24" s="58">
        <f>'перечень МКД'!K1459</f>
        <v>277</v>
      </c>
      <c r="E24" s="52">
        <v>3</v>
      </c>
      <c r="F24" s="210">
        <f>'перечень МКД'!L1459</f>
        <v>1792560</v>
      </c>
      <c r="G24" s="131">
        <f>'перечень МКД'!H1463</f>
        <v>3275.7</v>
      </c>
      <c r="H24" s="58">
        <f>'перечень МКД'!K1463</f>
        <v>147</v>
      </c>
      <c r="I24" s="52">
        <v>1</v>
      </c>
      <c r="J24" s="212">
        <f>'перечень МКД'!L1463</f>
        <v>678775</v>
      </c>
      <c r="K24" s="157">
        <f>'перечень МКД'!H1465</f>
        <v>119945.21</v>
      </c>
      <c r="L24" s="58">
        <f>'перечень МКД'!K1465</f>
        <v>4994</v>
      </c>
      <c r="M24" s="58">
        <v>114</v>
      </c>
      <c r="N24" s="210">
        <f>'перечень МКД'!L1465</f>
        <v>140439921.19000003</v>
      </c>
      <c r="O24" s="131">
        <f t="shared" si="5"/>
        <v>130435.66</v>
      </c>
      <c r="P24" s="58">
        <f t="shared" si="2"/>
        <v>5418</v>
      </c>
      <c r="Q24" s="58">
        <f t="shared" si="3"/>
        <v>118</v>
      </c>
      <c r="R24" s="130">
        <f t="shared" si="4"/>
        <v>142911256.19000003</v>
      </c>
      <c r="T24" s="245"/>
    </row>
    <row r="25" spans="1:23" ht="20.25" customHeight="1" x14ac:dyDescent="0.25">
      <c r="A25" s="144" t="s">
        <v>177</v>
      </c>
      <c r="B25" s="216" t="s">
        <v>96</v>
      </c>
      <c r="C25" s="131">
        <f>'перечень МКД'!H1581</f>
        <v>930.8</v>
      </c>
      <c r="D25" s="58">
        <f>'перечень МКД'!K1581</f>
        <v>44</v>
      </c>
      <c r="E25" s="58">
        <v>2</v>
      </c>
      <c r="F25" s="210">
        <f>'перечень МКД'!L1581</f>
        <v>92885</v>
      </c>
      <c r="G25" s="131">
        <f>'перечень МКД'!H1584</f>
        <v>939.09999999999991</v>
      </c>
      <c r="H25" s="58">
        <f>'перечень МКД'!K1584</f>
        <v>55</v>
      </c>
      <c r="I25" s="52">
        <v>2</v>
      </c>
      <c r="J25" s="131">
        <f>'перечень МКД'!L1584</f>
        <v>226972.3</v>
      </c>
      <c r="K25" s="157">
        <f>'перечень МКД'!H1587</f>
        <v>1009.9</v>
      </c>
      <c r="L25" s="58">
        <f>'перечень МКД'!K1587</f>
        <v>25</v>
      </c>
      <c r="M25" s="58">
        <v>2</v>
      </c>
      <c r="N25" s="210">
        <f>'перечень МКД'!L1587</f>
        <v>3756918.8</v>
      </c>
      <c r="O25" s="131">
        <f>C25+G25+K25</f>
        <v>2879.7999999999997</v>
      </c>
      <c r="P25" s="58">
        <f t="shared" si="2"/>
        <v>124</v>
      </c>
      <c r="Q25" s="58">
        <f t="shared" si="3"/>
        <v>6</v>
      </c>
      <c r="R25" s="130">
        <f t="shared" si="4"/>
        <v>4076776.0999999996</v>
      </c>
      <c r="T25" s="245"/>
    </row>
    <row r="26" spans="1:23" ht="35.25" customHeight="1" x14ac:dyDescent="0.25">
      <c r="A26" s="144" t="s">
        <v>178</v>
      </c>
      <c r="B26" s="216" t="s">
        <v>1895</v>
      </c>
      <c r="C26" s="131">
        <f>'перечень МКД'!H1591</f>
        <v>0</v>
      </c>
      <c r="D26" s="58">
        <f>'перечень МКД'!K1591</f>
        <v>0</v>
      </c>
      <c r="E26" s="58">
        <v>0</v>
      </c>
      <c r="F26" s="210">
        <f>'перечень МКД'!L1591</f>
        <v>0</v>
      </c>
      <c r="G26" s="131">
        <f>'перечень МКД'!H1592</f>
        <v>7897.7199999999993</v>
      </c>
      <c r="H26" s="58">
        <f>'перечень МКД'!K1592</f>
        <v>315</v>
      </c>
      <c r="I26" s="52">
        <v>5</v>
      </c>
      <c r="J26" s="212">
        <f>'перечень МКД'!L1592</f>
        <v>2076895.2</v>
      </c>
      <c r="K26" s="157">
        <f>'перечень МКД'!H1598</f>
        <v>62228.469999999994</v>
      </c>
      <c r="L26" s="58">
        <f>'перечень МКД'!K1598</f>
        <v>1997</v>
      </c>
      <c r="M26" s="52">
        <v>66</v>
      </c>
      <c r="N26" s="210">
        <f>'перечень МКД'!L1598</f>
        <v>123863052.55999999</v>
      </c>
      <c r="O26" s="131">
        <f t="shared" si="5"/>
        <v>70126.189999999988</v>
      </c>
      <c r="P26" s="58">
        <f t="shared" si="2"/>
        <v>2312</v>
      </c>
      <c r="Q26" s="58">
        <f t="shared" si="3"/>
        <v>71</v>
      </c>
      <c r="R26" s="130">
        <f t="shared" si="4"/>
        <v>125939947.75999999</v>
      </c>
      <c r="T26" s="245"/>
    </row>
    <row r="27" spans="1:23" ht="20.25" customHeight="1" x14ac:dyDescent="0.25">
      <c r="A27" s="144" t="s">
        <v>179</v>
      </c>
      <c r="B27" s="216" t="s">
        <v>100</v>
      </c>
      <c r="C27" s="131">
        <f>'перечень МКД'!H1666</f>
        <v>8121.0999999999995</v>
      </c>
      <c r="D27" s="58">
        <f>'перечень МКД'!K1666</f>
        <v>280</v>
      </c>
      <c r="E27" s="52">
        <v>11</v>
      </c>
      <c r="F27" s="210">
        <f>'перечень МКД'!L1666</f>
        <v>8619072</v>
      </c>
      <c r="G27" s="211">
        <f>'перечень МКД'!H1678</f>
        <v>10264.300000000001</v>
      </c>
      <c r="H27" s="52">
        <f>'перечень МКД'!K1678</f>
        <v>363</v>
      </c>
      <c r="I27" s="52">
        <v>9</v>
      </c>
      <c r="J27" s="212">
        <f>'перечень МКД'!L1678</f>
        <v>1896433.5</v>
      </c>
      <c r="K27" s="213">
        <f>'перечень МКД'!H1688</f>
        <v>539742.71000000008</v>
      </c>
      <c r="L27" s="52">
        <f>'перечень МКД'!K1688</f>
        <v>16675</v>
      </c>
      <c r="M27" s="52">
        <v>287</v>
      </c>
      <c r="N27" s="210">
        <f>'перечень МКД'!L1688</f>
        <v>508078936.39999998</v>
      </c>
      <c r="O27" s="131">
        <f>C27+G27+K27</f>
        <v>558128.1100000001</v>
      </c>
      <c r="P27" s="58">
        <f t="shared" si="2"/>
        <v>17318</v>
      </c>
      <c r="Q27" s="58">
        <f t="shared" si="3"/>
        <v>307</v>
      </c>
      <c r="R27" s="130">
        <f>F27+J27+N27</f>
        <v>518594441.89999998</v>
      </c>
      <c r="T27" s="245"/>
    </row>
    <row r="28" spans="1:23" ht="33.75" customHeight="1" x14ac:dyDescent="0.25">
      <c r="A28" s="144" t="s">
        <v>180</v>
      </c>
      <c r="B28" s="216" t="s">
        <v>1896</v>
      </c>
      <c r="C28" s="211">
        <f>'перечень МКД'!H1977</f>
        <v>684</v>
      </c>
      <c r="D28" s="52">
        <f>'перечень МКД'!K1977</f>
        <v>10</v>
      </c>
      <c r="E28" s="52">
        <v>1</v>
      </c>
      <c r="F28" s="210">
        <f>'перечень МКД'!L1977</f>
        <v>92400</v>
      </c>
      <c r="G28" s="131">
        <f>'перечень МКД'!H1979</f>
        <v>7589</v>
      </c>
      <c r="H28" s="58">
        <f>'перечень МКД'!K1979</f>
        <v>260</v>
      </c>
      <c r="I28" s="52">
        <v>2</v>
      </c>
      <c r="J28" s="212">
        <f>'перечень МКД'!L1979</f>
        <v>3216240</v>
      </c>
      <c r="K28" s="157">
        <f>'перечень МКД'!H1982</f>
        <v>69108.97</v>
      </c>
      <c r="L28" s="58">
        <f>'перечень МКД'!K1982</f>
        <v>1878</v>
      </c>
      <c r="M28" s="52">
        <v>59</v>
      </c>
      <c r="N28" s="210">
        <f>'перечень МКД'!L1982</f>
        <v>108185582.32000001</v>
      </c>
      <c r="O28" s="131">
        <f t="shared" si="5"/>
        <v>77381.97</v>
      </c>
      <c r="P28" s="58">
        <f t="shared" si="2"/>
        <v>2148</v>
      </c>
      <c r="Q28" s="58">
        <f t="shared" si="3"/>
        <v>62</v>
      </c>
      <c r="R28" s="130">
        <f t="shared" si="4"/>
        <v>111494222.32000001</v>
      </c>
      <c r="T28" s="245"/>
    </row>
    <row r="29" spans="1:23" ht="21" customHeight="1" x14ac:dyDescent="0.25">
      <c r="A29" s="144" t="s">
        <v>181</v>
      </c>
      <c r="B29" s="216" t="s">
        <v>122</v>
      </c>
      <c r="C29" s="131">
        <f>'перечень МКД'!H2043</f>
        <v>0</v>
      </c>
      <c r="D29" s="58">
        <f>'перечень МКД'!K2043</f>
        <v>0</v>
      </c>
      <c r="E29" s="52">
        <v>0</v>
      </c>
      <c r="F29" s="210">
        <f>'перечень МКД'!L2043</f>
        <v>0</v>
      </c>
      <c r="G29" s="131">
        <f>'перечень МКД'!H2044</f>
        <v>0</v>
      </c>
      <c r="H29" s="58">
        <f>'перечень МКД'!K2044</f>
        <v>0</v>
      </c>
      <c r="I29" s="52">
        <v>0</v>
      </c>
      <c r="J29" s="212">
        <f>'перечень МКД'!L2044</f>
        <v>0</v>
      </c>
      <c r="K29" s="157">
        <f>'перечень МКД'!H2045</f>
        <v>8900.6</v>
      </c>
      <c r="L29" s="58">
        <f>'перечень МКД'!K2045</f>
        <v>320</v>
      </c>
      <c r="M29" s="52">
        <v>15</v>
      </c>
      <c r="N29" s="210">
        <f>'перечень МКД'!L2045</f>
        <v>20291203.800000001</v>
      </c>
      <c r="O29" s="131">
        <f t="shared" si="5"/>
        <v>8900.6</v>
      </c>
      <c r="P29" s="58">
        <f t="shared" si="2"/>
        <v>320</v>
      </c>
      <c r="Q29" s="58">
        <f t="shared" si="3"/>
        <v>15</v>
      </c>
      <c r="R29" s="130">
        <f t="shared" si="4"/>
        <v>20291203.800000001</v>
      </c>
      <c r="T29" s="245"/>
    </row>
    <row r="30" spans="1:23" ht="21" customHeight="1" x14ac:dyDescent="0.25">
      <c r="A30" s="144" t="s">
        <v>182</v>
      </c>
      <c r="B30" s="216" t="s">
        <v>123</v>
      </c>
      <c r="C30" s="131">
        <f>'перечень МКД'!H2062</f>
        <v>10934.15</v>
      </c>
      <c r="D30" s="58">
        <f>'перечень МКД'!K2062</f>
        <v>352</v>
      </c>
      <c r="E30" s="52">
        <v>9</v>
      </c>
      <c r="F30" s="210">
        <f>'перечень МКД'!L2062</f>
        <v>4930464</v>
      </c>
      <c r="G30" s="131">
        <f>'перечень МКД'!H2072</f>
        <v>17815.11</v>
      </c>
      <c r="H30" s="58">
        <f>'перечень МКД'!K2072</f>
        <v>690</v>
      </c>
      <c r="I30" s="52">
        <v>7</v>
      </c>
      <c r="J30" s="212">
        <f>'перечень МКД'!L2072</f>
        <v>8652928.7800000012</v>
      </c>
      <c r="K30" s="157">
        <f>'перечень МКД'!H2080</f>
        <v>244785.35999999996</v>
      </c>
      <c r="L30" s="58">
        <f>'перечень МКД'!K2080</f>
        <v>9606</v>
      </c>
      <c r="M30" s="52">
        <v>137</v>
      </c>
      <c r="N30" s="210">
        <f>'перечень МКД'!L2080</f>
        <v>333945415.29999995</v>
      </c>
      <c r="O30" s="131">
        <f t="shared" si="5"/>
        <v>273534.61999999994</v>
      </c>
      <c r="P30" s="58">
        <f t="shared" si="2"/>
        <v>10648</v>
      </c>
      <c r="Q30" s="58">
        <f t="shared" si="3"/>
        <v>153</v>
      </c>
      <c r="R30" s="130">
        <f t="shared" si="4"/>
        <v>347528808.07999992</v>
      </c>
      <c r="T30" s="245"/>
    </row>
    <row r="31" spans="1:23" ht="21" customHeight="1" x14ac:dyDescent="0.25">
      <c r="A31" s="144" t="s">
        <v>183</v>
      </c>
      <c r="B31" s="216" t="s">
        <v>144</v>
      </c>
      <c r="C31" s="131">
        <f>'перечень МКД'!H2219</f>
        <v>5984.4</v>
      </c>
      <c r="D31" s="58">
        <f>'перечень МКД'!K2219</f>
        <v>230</v>
      </c>
      <c r="E31" s="52">
        <v>5</v>
      </c>
      <c r="F31" s="210">
        <f>'перечень МКД'!L2219</f>
        <v>1349040</v>
      </c>
      <c r="G31" s="131">
        <f>'перечень МКД'!H2225</f>
        <v>3197.1</v>
      </c>
      <c r="H31" s="58">
        <f>'перечень МКД'!K2225</f>
        <v>112</v>
      </c>
      <c r="I31" s="52">
        <v>3</v>
      </c>
      <c r="J31" s="212">
        <f>'перечень МКД'!L2225</f>
        <v>913108</v>
      </c>
      <c r="K31" s="157">
        <f>'перечень МКД'!H2229</f>
        <v>31687.350000000002</v>
      </c>
      <c r="L31" s="58">
        <f>'перечень МКД'!K2229</f>
        <v>1080</v>
      </c>
      <c r="M31" s="52">
        <v>37</v>
      </c>
      <c r="N31" s="210">
        <f>'перечень МКД'!L2229</f>
        <v>52929435.200000003</v>
      </c>
      <c r="O31" s="131">
        <f t="shared" si="5"/>
        <v>40868.850000000006</v>
      </c>
      <c r="P31" s="58">
        <f t="shared" si="2"/>
        <v>1422</v>
      </c>
      <c r="Q31" s="58">
        <f t="shared" si="3"/>
        <v>45</v>
      </c>
      <c r="R31" s="130">
        <f t="shared" si="4"/>
        <v>55191583.200000003</v>
      </c>
      <c r="T31" s="245"/>
    </row>
    <row r="32" spans="1:23" ht="20.25" customHeight="1" x14ac:dyDescent="0.25">
      <c r="A32" s="144" t="s">
        <v>184</v>
      </c>
      <c r="B32" s="216" t="s">
        <v>1183</v>
      </c>
      <c r="C32" s="131">
        <f>'перечень МКД'!H2268</f>
        <v>363884.38000000012</v>
      </c>
      <c r="D32" s="58">
        <f>'перечень МКД'!K2268</f>
        <v>15444</v>
      </c>
      <c r="E32" s="52">
        <v>87</v>
      </c>
      <c r="F32" s="210">
        <f>'перечень МКД'!L2268</f>
        <v>333535547.39999998</v>
      </c>
      <c r="G32" s="131">
        <f>'перечень МКД'!H2356</f>
        <v>258563.27999999991</v>
      </c>
      <c r="H32" s="58">
        <f>'перечень МКД'!K2356</f>
        <v>10820</v>
      </c>
      <c r="I32" s="52">
        <v>52</v>
      </c>
      <c r="J32" s="212">
        <f>'перечень МКД'!L2356</f>
        <v>235428635.31999999</v>
      </c>
      <c r="K32" s="157">
        <f>'перечень МКД'!H2409</f>
        <v>2817931.8499999996</v>
      </c>
      <c r="L32" s="58">
        <f>'перечень МКД'!K2409</f>
        <v>115243</v>
      </c>
      <c r="M32" s="52">
        <v>774</v>
      </c>
      <c r="N32" s="210">
        <f>'перечень МКД'!L2409</f>
        <v>3042538794.394002</v>
      </c>
      <c r="O32" s="131">
        <f t="shared" si="5"/>
        <v>3440379.51</v>
      </c>
      <c r="P32" s="58">
        <f t="shared" si="2"/>
        <v>141507</v>
      </c>
      <c r="Q32" s="58">
        <f t="shared" si="3"/>
        <v>913</v>
      </c>
      <c r="R32" s="130">
        <f t="shared" si="4"/>
        <v>3611502977.1140022</v>
      </c>
      <c r="T32" s="245"/>
    </row>
    <row r="33" spans="1:20" ht="18.75" customHeight="1" x14ac:dyDescent="0.25">
      <c r="A33" s="45"/>
      <c r="B33" s="55"/>
      <c r="C33" s="156"/>
      <c r="D33" s="57"/>
      <c r="E33" s="56"/>
      <c r="F33" s="125"/>
      <c r="G33" s="156"/>
      <c r="H33" s="57"/>
      <c r="I33" s="56"/>
      <c r="J33" s="125"/>
      <c r="K33" s="156"/>
      <c r="L33" s="57"/>
      <c r="M33" s="56"/>
      <c r="N33" s="125"/>
      <c r="O33" s="156"/>
      <c r="P33" s="57"/>
      <c r="Q33" s="57"/>
      <c r="R33" s="96"/>
      <c r="T33" s="34"/>
    </row>
    <row r="34" spans="1:20" ht="18.75" x14ac:dyDescent="0.3">
      <c r="A34" s="27" t="s">
        <v>185</v>
      </c>
      <c r="B34" s="20"/>
      <c r="C34" s="109"/>
      <c r="D34" s="21"/>
      <c r="E34" s="21"/>
      <c r="F34" s="109"/>
      <c r="G34" s="109"/>
      <c r="H34" s="21"/>
      <c r="I34" s="21"/>
      <c r="J34" s="109"/>
      <c r="K34" s="109"/>
      <c r="L34" s="21"/>
      <c r="M34" s="21"/>
      <c r="N34" s="109"/>
      <c r="O34" s="109"/>
      <c r="P34" s="21"/>
      <c r="Q34" s="21"/>
      <c r="R34" s="112"/>
    </row>
    <row r="35" spans="1:20" ht="18.75" x14ac:dyDescent="0.3">
      <c r="A35" s="27" t="s">
        <v>186</v>
      </c>
      <c r="B35" s="20"/>
      <c r="C35" s="109"/>
      <c r="D35" s="21"/>
      <c r="E35" s="21"/>
      <c r="F35" s="109"/>
      <c r="G35" s="109"/>
      <c r="H35" s="21"/>
      <c r="I35" s="21"/>
      <c r="J35" s="109"/>
      <c r="K35" s="109"/>
      <c r="L35" s="21"/>
      <c r="M35" s="21"/>
      <c r="N35" s="109"/>
      <c r="O35" s="109"/>
      <c r="P35" s="21"/>
      <c r="Q35" s="21"/>
      <c r="R35" s="109"/>
    </row>
    <row r="36" spans="1:20" ht="18.75" x14ac:dyDescent="0.3">
      <c r="A36" s="27" t="s">
        <v>187</v>
      </c>
      <c r="B36" s="20"/>
      <c r="C36" s="109"/>
      <c r="D36" s="21"/>
      <c r="E36" s="21"/>
      <c r="F36" s="109"/>
      <c r="G36" s="109"/>
      <c r="H36" s="21"/>
      <c r="I36" s="21"/>
      <c r="J36" s="109"/>
      <c r="K36" s="109"/>
      <c r="L36" s="21"/>
      <c r="M36" s="21"/>
      <c r="N36" s="109"/>
      <c r="O36" s="109"/>
      <c r="P36" s="21"/>
      <c r="Q36" s="21"/>
      <c r="R36" s="109"/>
    </row>
    <row r="37" spans="1:20" ht="18.75" x14ac:dyDescent="0.3">
      <c r="A37" s="27" t="s">
        <v>188</v>
      </c>
      <c r="B37" s="20"/>
      <c r="C37" s="109"/>
      <c r="D37" s="21"/>
      <c r="E37" s="21"/>
      <c r="F37" s="109"/>
      <c r="G37" s="109"/>
      <c r="H37" s="21"/>
      <c r="I37" s="21"/>
      <c r="J37" s="109"/>
      <c r="K37" s="109"/>
      <c r="L37" s="21"/>
      <c r="M37" s="21"/>
      <c r="N37" s="109"/>
      <c r="O37" s="109"/>
      <c r="P37" s="21"/>
      <c r="Q37" s="21"/>
      <c r="R37" s="109"/>
    </row>
    <row r="39" spans="1:20" ht="31.5" x14ac:dyDescent="0.25">
      <c r="B39" s="39" t="s">
        <v>1114</v>
      </c>
      <c r="E39" s="93" t="s">
        <v>1150</v>
      </c>
    </row>
  </sheetData>
  <customSheetViews>
    <customSheetView guid="{C7F31BB5-A5FD-49C6-9BB3-1EC8F2C98019}" scale="70" showAutoFilter="1">
      <selection activeCell="R14" sqref="R14"/>
      <pageMargins left="0.7" right="0.7" top="0.75" bottom="0.75" header="0.3" footer="0.3"/>
      <pageSetup paperSize="9" orientation="landscape" r:id="rId1"/>
      <autoFilter ref="A8:R32"/>
    </customSheetView>
    <customSheetView guid="{04681E51-F482-43C0-80C1-79FD2B2CC19D}" scale="70" fitToPage="1" showAutoFilter="1">
      <selection activeCell="L55" sqref="L55"/>
      <pageMargins left="0.25" right="0.25" top="0.75" bottom="0.75" header="0.3" footer="0.3"/>
      <pageSetup paperSize="9" scale="55" fitToHeight="0" orientation="landscape" r:id="rId2"/>
      <autoFilter ref="A8:R36"/>
    </customSheetView>
  </customSheetViews>
  <mergeCells count="8">
    <mergeCell ref="A4:R4"/>
    <mergeCell ref="A3:R3"/>
    <mergeCell ref="A2:R2"/>
    <mergeCell ref="A1:R1"/>
    <mergeCell ref="C6:F6"/>
    <mergeCell ref="G6:J6"/>
    <mergeCell ref="K6:N6"/>
    <mergeCell ref="O6:R6"/>
  </mergeCells>
  <pageMargins left="0.25" right="0.25" top="0.75" bottom="0.75" header="0.3" footer="0.3"/>
  <pageSetup paperSize="9" scale="5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7"/>
  <sheetViews>
    <sheetView zoomScale="53" zoomScaleNormal="53" workbookViewId="0">
      <selection activeCell="H17" sqref="H17"/>
    </sheetView>
  </sheetViews>
  <sheetFormatPr defaultRowHeight="11.25" x14ac:dyDescent="0.2"/>
  <cols>
    <col min="1" max="1" width="8.1640625" customWidth="1"/>
    <col min="2" max="2" width="69.33203125" customWidth="1"/>
    <col min="3" max="3" width="9.33203125" style="113" customWidth="1"/>
    <col min="4" max="4" width="18.33203125" style="114" customWidth="1"/>
    <col min="5" max="5" width="9.1640625" customWidth="1"/>
    <col min="6" max="6" width="18.1640625" style="113" customWidth="1"/>
    <col min="7" max="7" width="9.33203125" style="113" customWidth="1"/>
    <col min="8" max="8" width="18.1640625" style="113" customWidth="1"/>
    <col min="9" max="9" width="9.33203125" style="113" customWidth="1"/>
    <col min="10" max="10" width="18.1640625" style="114" customWidth="1"/>
    <col min="11" max="11" width="9.33203125" style="113" customWidth="1"/>
    <col min="12" max="12" width="18.33203125" style="114" customWidth="1"/>
    <col min="13" max="13" width="9.1640625" customWidth="1"/>
    <col min="14" max="14" width="18.1640625" style="113" customWidth="1"/>
    <col min="15" max="15" width="9.1640625" style="113" customWidth="1"/>
    <col min="16" max="16" width="18.33203125" style="114" customWidth="1"/>
    <col min="17" max="17" width="9.33203125" customWidth="1"/>
    <col min="18" max="18" width="18.33203125" style="113" customWidth="1"/>
    <col min="19" max="19" width="9.33203125" customWidth="1"/>
    <col min="20" max="20" width="18.1640625" customWidth="1"/>
    <col min="22" max="22" width="18.33203125" customWidth="1"/>
    <col min="24" max="24" width="18.33203125" customWidth="1"/>
    <col min="26" max="26" width="18.33203125" customWidth="1"/>
    <col min="27" max="27" width="9.33203125" customWidth="1"/>
    <col min="28" max="28" width="18.83203125" style="123" customWidth="1"/>
    <col min="29" max="29" width="9.33203125" customWidth="1"/>
    <col min="30" max="30" width="18.5" style="123" customWidth="1"/>
    <col min="31" max="31" width="9.33203125" customWidth="1"/>
    <col min="32" max="32" width="18.5" style="123" customWidth="1"/>
    <col min="33" max="33" width="9.33203125" customWidth="1"/>
    <col min="34" max="34" width="18.6640625" style="123" customWidth="1"/>
  </cols>
  <sheetData>
    <row r="1" spans="1:34" ht="17.25" customHeight="1" x14ac:dyDescent="0.2">
      <c r="A1" s="289" t="s">
        <v>189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</row>
    <row r="2" spans="1:34" ht="17.25" customHeight="1" x14ac:dyDescent="0.2">
      <c r="A2" s="297" t="s">
        <v>156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</row>
    <row r="3" spans="1:34" ht="16.5" customHeight="1" x14ac:dyDescent="0.2">
      <c r="A3" s="289" t="s">
        <v>157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</row>
    <row r="4" spans="1:34" ht="17.25" customHeight="1" x14ac:dyDescent="0.2">
      <c r="A4" s="289" t="s">
        <v>1906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</row>
    <row r="5" spans="1:34" ht="17.25" x14ac:dyDescent="0.3">
      <c r="A5" s="19"/>
      <c r="B5" s="20"/>
      <c r="C5" s="109"/>
      <c r="D5" s="110"/>
      <c r="E5" s="110"/>
      <c r="F5" s="110"/>
      <c r="G5" s="110"/>
      <c r="H5" s="110"/>
      <c r="I5" s="110"/>
      <c r="J5" s="110"/>
      <c r="K5" s="109"/>
      <c r="L5" s="110"/>
      <c r="M5" s="21"/>
      <c r="N5" s="109"/>
      <c r="O5" s="109"/>
      <c r="P5" s="109"/>
      <c r="Q5" s="21"/>
      <c r="R5" s="109"/>
      <c r="S5" s="21"/>
      <c r="T5" s="109"/>
      <c r="U5" s="109"/>
      <c r="V5" s="109"/>
      <c r="W5" s="109"/>
      <c r="X5" s="109"/>
      <c r="Y5" s="109"/>
      <c r="Z5" s="110"/>
    </row>
    <row r="6" spans="1:34" ht="22.5" x14ac:dyDescent="0.3">
      <c r="A6" s="22"/>
      <c r="B6" s="23"/>
      <c r="C6" s="298" t="s">
        <v>1213</v>
      </c>
      <c r="D6" s="298"/>
      <c r="E6" s="298"/>
      <c r="F6" s="298"/>
      <c r="G6" s="298"/>
      <c r="H6" s="298"/>
      <c r="I6" s="298"/>
      <c r="J6" s="298"/>
      <c r="K6" s="298" t="s">
        <v>1907</v>
      </c>
      <c r="L6" s="298"/>
      <c r="M6" s="298"/>
      <c r="N6" s="298"/>
      <c r="O6" s="298"/>
      <c r="P6" s="298"/>
      <c r="Q6" s="298"/>
      <c r="R6" s="298"/>
      <c r="S6" s="298" t="s">
        <v>1215</v>
      </c>
      <c r="T6" s="298"/>
      <c r="U6" s="298"/>
      <c r="V6" s="298"/>
      <c r="W6" s="298"/>
      <c r="X6" s="298"/>
      <c r="Y6" s="298"/>
      <c r="Z6" s="298"/>
      <c r="AA6" s="298" t="s">
        <v>158</v>
      </c>
      <c r="AB6" s="298"/>
      <c r="AC6" s="298"/>
      <c r="AD6" s="300"/>
      <c r="AE6" s="298"/>
      <c r="AF6" s="300"/>
      <c r="AG6" s="298"/>
      <c r="AH6" s="300"/>
    </row>
    <row r="7" spans="1:34" ht="195" customHeight="1" x14ac:dyDescent="0.2">
      <c r="A7" s="115" t="s">
        <v>1</v>
      </c>
      <c r="B7" s="116" t="s">
        <v>159</v>
      </c>
      <c r="C7" s="299" t="s">
        <v>146</v>
      </c>
      <c r="D7" s="299"/>
      <c r="E7" s="299" t="s">
        <v>1098</v>
      </c>
      <c r="F7" s="299"/>
      <c r="G7" s="299" t="s">
        <v>1099</v>
      </c>
      <c r="H7" s="299"/>
      <c r="I7" s="299" t="s">
        <v>1908</v>
      </c>
      <c r="J7" s="299"/>
      <c r="K7" s="299" t="s">
        <v>146</v>
      </c>
      <c r="L7" s="299"/>
      <c r="M7" s="299" t="s">
        <v>1098</v>
      </c>
      <c r="N7" s="299"/>
      <c r="O7" s="299" t="s">
        <v>1099</v>
      </c>
      <c r="P7" s="299"/>
      <c r="Q7" s="299" t="s">
        <v>1908</v>
      </c>
      <c r="R7" s="299"/>
      <c r="S7" s="299" t="s">
        <v>146</v>
      </c>
      <c r="T7" s="299"/>
      <c r="U7" s="299" t="s">
        <v>1098</v>
      </c>
      <c r="V7" s="299"/>
      <c r="W7" s="299" t="s">
        <v>1099</v>
      </c>
      <c r="X7" s="299"/>
      <c r="Y7" s="299" t="s">
        <v>1908</v>
      </c>
      <c r="Z7" s="299"/>
      <c r="AA7" s="299" t="s">
        <v>146</v>
      </c>
      <c r="AB7" s="299"/>
      <c r="AC7" s="299" t="s">
        <v>1098</v>
      </c>
      <c r="AD7" s="299"/>
      <c r="AE7" s="299" t="s">
        <v>1099</v>
      </c>
      <c r="AF7" s="299"/>
      <c r="AG7" s="299" t="s">
        <v>1908</v>
      </c>
      <c r="AH7" s="299"/>
    </row>
    <row r="8" spans="1:34" ht="18.75" x14ac:dyDescent="0.2">
      <c r="A8" s="115"/>
      <c r="B8" s="116"/>
      <c r="C8" s="129" t="s">
        <v>163</v>
      </c>
      <c r="D8" s="132" t="s">
        <v>12</v>
      </c>
      <c r="E8" s="129" t="s">
        <v>163</v>
      </c>
      <c r="F8" s="132" t="s">
        <v>12</v>
      </c>
      <c r="G8" s="129" t="s">
        <v>163</v>
      </c>
      <c r="H8" s="132" t="s">
        <v>12</v>
      </c>
      <c r="I8" s="129" t="s">
        <v>163</v>
      </c>
      <c r="J8" s="132" t="s">
        <v>12</v>
      </c>
      <c r="K8" s="129" t="s">
        <v>163</v>
      </c>
      <c r="L8" s="132" t="s">
        <v>12</v>
      </c>
      <c r="M8" s="129" t="s">
        <v>163</v>
      </c>
      <c r="N8" s="132" t="s">
        <v>12</v>
      </c>
      <c r="O8" s="129" t="s">
        <v>163</v>
      </c>
      <c r="P8" s="132" t="s">
        <v>12</v>
      </c>
      <c r="Q8" s="128" t="s">
        <v>163</v>
      </c>
      <c r="R8" s="129" t="s">
        <v>12</v>
      </c>
      <c r="S8" s="129" t="s">
        <v>163</v>
      </c>
      <c r="T8" s="132" t="s">
        <v>12</v>
      </c>
      <c r="U8" s="128" t="s">
        <v>163</v>
      </c>
      <c r="V8" s="129" t="s">
        <v>12</v>
      </c>
      <c r="W8" s="129" t="s">
        <v>163</v>
      </c>
      <c r="X8" s="132" t="s">
        <v>12</v>
      </c>
      <c r="Y8" s="129" t="s">
        <v>163</v>
      </c>
      <c r="Z8" s="132" t="s">
        <v>12</v>
      </c>
      <c r="AA8" s="129" t="s">
        <v>163</v>
      </c>
      <c r="AB8" s="129" t="s">
        <v>12</v>
      </c>
      <c r="AC8" s="128" t="s">
        <v>163</v>
      </c>
      <c r="AD8" s="129" t="s">
        <v>12</v>
      </c>
      <c r="AE8" s="129" t="s">
        <v>163</v>
      </c>
      <c r="AF8" s="129" t="s">
        <v>12</v>
      </c>
      <c r="AG8" s="129" t="s">
        <v>163</v>
      </c>
      <c r="AH8" s="129" t="s">
        <v>12</v>
      </c>
    </row>
    <row r="9" spans="1:34" ht="17.25" thickBot="1" x14ac:dyDescent="0.3">
      <c r="A9" s="117">
        <v>1</v>
      </c>
      <c r="B9" s="118">
        <v>2</v>
      </c>
      <c r="C9" s="133">
        <v>3</v>
      </c>
      <c r="D9" s="133">
        <v>4</v>
      </c>
      <c r="E9" s="133">
        <v>5</v>
      </c>
      <c r="F9" s="133">
        <v>6</v>
      </c>
      <c r="G9" s="133">
        <v>7</v>
      </c>
      <c r="H9" s="133">
        <v>8</v>
      </c>
      <c r="I9" s="133">
        <v>9</v>
      </c>
      <c r="J9" s="133">
        <v>10</v>
      </c>
      <c r="K9" s="133">
        <v>11</v>
      </c>
      <c r="L9" s="133">
        <v>12</v>
      </c>
      <c r="M9" s="133">
        <v>13</v>
      </c>
      <c r="N9" s="133">
        <v>14</v>
      </c>
      <c r="O9" s="133">
        <v>15</v>
      </c>
      <c r="P9" s="133">
        <v>16</v>
      </c>
      <c r="Q9" s="133">
        <v>17</v>
      </c>
      <c r="R9" s="133">
        <v>18</v>
      </c>
      <c r="S9" s="133">
        <v>19</v>
      </c>
      <c r="T9" s="133">
        <v>20</v>
      </c>
      <c r="U9" s="133">
        <v>21</v>
      </c>
      <c r="V9" s="133">
        <v>22</v>
      </c>
      <c r="W9" s="133">
        <v>23</v>
      </c>
      <c r="X9" s="133">
        <v>24</v>
      </c>
      <c r="Y9" s="133">
        <v>25</v>
      </c>
      <c r="Z9" s="133">
        <v>26</v>
      </c>
      <c r="AA9" s="133">
        <v>27</v>
      </c>
      <c r="AB9" s="133">
        <v>28</v>
      </c>
      <c r="AC9" s="133">
        <v>29</v>
      </c>
      <c r="AD9" s="133">
        <v>30</v>
      </c>
      <c r="AE9" s="133">
        <v>31</v>
      </c>
      <c r="AF9" s="133">
        <v>32</v>
      </c>
      <c r="AG9" s="133">
        <v>33</v>
      </c>
      <c r="AH9" s="133">
        <v>34</v>
      </c>
    </row>
    <row r="10" spans="1:34" ht="20.25" customHeight="1" thickBot="1" x14ac:dyDescent="0.3">
      <c r="A10" s="119"/>
      <c r="B10" s="120" t="s">
        <v>13</v>
      </c>
      <c r="C10" s="121">
        <f>SUM(C11:C32)</f>
        <v>425</v>
      </c>
      <c r="D10" s="121">
        <f t="shared" ref="D10:Z10" si="0">SUM(D11:D33)</f>
        <v>17006160</v>
      </c>
      <c r="E10" s="121">
        <f t="shared" si="0"/>
        <v>47</v>
      </c>
      <c r="F10" s="121" t="e">
        <f t="shared" si="0"/>
        <v>#REF!</v>
      </c>
      <c r="G10" s="121">
        <f t="shared" si="0"/>
        <v>7</v>
      </c>
      <c r="H10" s="121">
        <f t="shared" si="0"/>
        <v>295776</v>
      </c>
      <c r="I10" s="121">
        <f t="shared" si="0"/>
        <v>54</v>
      </c>
      <c r="J10" s="121">
        <f t="shared" si="0"/>
        <v>42870</v>
      </c>
      <c r="K10" s="121">
        <f t="shared" si="0"/>
        <v>690</v>
      </c>
      <c r="L10" s="121" t="e">
        <f t="shared" si="0"/>
        <v>#REF!</v>
      </c>
      <c r="M10" s="121">
        <f t="shared" si="0"/>
        <v>57</v>
      </c>
      <c r="N10" s="121">
        <f t="shared" si="0"/>
        <v>2158893</v>
      </c>
      <c r="O10" s="121">
        <f t="shared" si="0"/>
        <v>7</v>
      </c>
      <c r="P10" s="121">
        <f t="shared" si="0"/>
        <v>0</v>
      </c>
      <c r="Q10" s="121">
        <f t="shared" si="0"/>
        <v>100</v>
      </c>
      <c r="R10" s="121">
        <f t="shared" si="0"/>
        <v>6918913</v>
      </c>
      <c r="S10" s="121">
        <f t="shared" si="0"/>
        <v>1808</v>
      </c>
      <c r="T10" s="121" t="e">
        <f t="shared" si="0"/>
        <v>#REF!</v>
      </c>
      <c r="U10" s="121">
        <f t="shared" si="0"/>
        <v>150</v>
      </c>
      <c r="V10" s="121">
        <f t="shared" si="0"/>
        <v>7433663.8999999994</v>
      </c>
      <c r="W10" s="121">
        <f t="shared" si="0"/>
        <v>26</v>
      </c>
      <c r="X10" s="121">
        <f t="shared" si="0"/>
        <v>3372132.9000000004</v>
      </c>
      <c r="Y10" s="121">
        <f t="shared" si="0"/>
        <v>290</v>
      </c>
      <c r="Z10" s="121" t="e">
        <f t="shared" si="0"/>
        <v>#REF!</v>
      </c>
      <c r="AA10" s="122">
        <f>C10+K10+S10</f>
        <v>2923</v>
      </c>
      <c r="AB10" s="122" t="e">
        <f t="shared" ref="AB10:AH10" si="1">D10+L10+T10</f>
        <v>#REF!</v>
      </c>
      <c r="AC10" s="122">
        <f t="shared" si="1"/>
        <v>254</v>
      </c>
      <c r="AD10" s="122" t="e">
        <f t="shared" si="1"/>
        <v>#REF!</v>
      </c>
      <c r="AE10" s="122">
        <f t="shared" si="1"/>
        <v>40</v>
      </c>
      <c r="AF10" s="122">
        <f t="shared" si="1"/>
        <v>3667908.9000000004</v>
      </c>
      <c r="AG10" s="122">
        <f t="shared" si="1"/>
        <v>444</v>
      </c>
      <c r="AH10" s="122" t="e">
        <f t="shared" si="1"/>
        <v>#REF!</v>
      </c>
    </row>
    <row r="11" spans="1:34" s="44" customFormat="1" ht="20.25" customHeight="1" x14ac:dyDescent="0.2">
      <c r="A11" s="164" t="s">
        <v>164</v>
      </c>
      <c r="B11" s="165" t="s">
        <v>14</v>
      </c>
      <c r="C11" s="166">
        <v>8</v>
      </c>
      <c r="D11" s="167">
        <f>'перечень МКД'!P23</f>
        <v>0</v>
      </c>
      <c r="E11" s="166"/>
      <c r="F11" s="167"/>
      <c r="G11" s="168"/>
      <c r="H11" s="167"/>
      <c r="I11" s="166"/>
      <c r="J11" s="167"/>
      <c r="K11" s="166">
        <v>7</v>
      </c>
      <c r="L11" s="167" t="e">
        <f>'перечень МКД'!#REF!</f>
        <v>#REF!</v>
      </c>
      <c r="M11" s="169"/>
      <c r="N11" s="170"/>
      <c r="O11" s="171"/>
      <c r="P11" s="170"/>
      <c r="Q11" s="169"/>
      <c r="R11" s="170"/>
      <c r="S11" s="166">
        <v>13</v>
      </c>
      <c r="T11" s="167" t="e">
        <f>'перечень МКД'!#REF!</f>
        <v>#REF!</v>
      </c>
      <c r="U11" s="169"/>
      <c r="V11" s="170"/>
      <c r="W11" s="171"/>
      <c r="X11" s="170"/>
      <c r="Y11" s="169"/>
      <c r="Z11" s="170"/>
      <c r="AA11" s="172">
        <f>C11+K11+S11</f>
        <v>28</v>
      </c>
      <c r="AB11" s="173" t="e">
        <f>D11+L11+T11</f>
        <v>#REF!</v>
      </c>
      <c r="AC11" s="172"/>
      <c r="AD11" s="173"/>
      <c r="AE11" s="172"/>
      <c r="AF11" s="173"/>
      <c r="AG11" s="172"/>
      <c r="AH11" s="173"/>
    </row>
    <row r="12" spans="1:34" s="44" customFormat="1" ht="20.25" customHeight="1" x14ac:dyDescent="0.2">
      <c r="A12" s="144" t="s">
        <v>165</v>
      </c>
      <c r="B12" s="95" t="s">
        <v>15</v>
      </c>
      <c r="C12" s="174">
        <v>45</v>
      </c>
      <c r="D12" s="18">
        <f>'перечень МКД'!P55</f>
        <v>13342500</v>
      </c>
      <c r="E12" s="175"/>
      <c r="F12" s="2"/>
      <c r="G12" s="176"/>
      <c r="H12" s="2"/>
      <c r="I12" s="175"/>
      <c r="J12" s="2"/>
      <c r="K12" s="174">
        <v>149</v>
      </c>
      <c r="L12" s="18" t="e">
        <f>'перечень МКД'!#REF!-'способ форм-ия'!R12</f>
        <v>#REF!</v>
      </c>
      <c r="M12" s="176"/>
      <c r="N12" s="2"/>
      <c r="O12" s="175"/>
      <c r="P12" s="2"/>
      <c r="Q12" s="176">
        <v>1</v>
      </c>
      <c r="R12" s="2">
        <f>'перечень МКД'!P151</f>
        <v>4082597</v>
      </c>
      <c r="S12" s="174">
        <v>206</v>
      </c>
      <c r="T12" s="18"/>
      <c r="U12" s="176">
        <v>2</v>
      </c>
      <c r="V12" s="2"/>
      <c r="W12" s="175">
        <v>1</v>
      </c>
      <c r="X12" s="2">
        <f>'перечень МКД'!P350</f>
        <v>3372132.9000000004</v>
      </c>
      <c r="Y12" s="176">
        <v>16</v>
      </c>
      <c r="Z12" s="2"/>
      <c r="AA12" s="177">
        <f t="shared" ref="AA12:AA32" si="2">C12+K12+S12</f>
        <v>400</v>
      </c>
      <c r="AB12" s="173" t="e">
        <f t="shared" ref="AB12:AB32" si="3">D12+L12+T12</f>
        <v>#REF!</v>
      </c>
      <c r="AC12" s="172">
        <f t="shared" ref="AC12:AC32" si="4">E12+M12+U12</f>
        <v>2</v>
      </c>
      <c r="AD12" s="173">
        <f t="shared" ref="AD12:AD32" si="5">F12+N12+V12</f>
        <v>0</v>
      </c>
      <c r="AE12" s="172">
        <f t="shared" ref="AE12:AE32" si="6">G12+O12+W12</f>
        <v>1</v>
      </c>
      <c r="AF12" s="173">
        <f t="shared" ref="AF12:AF32" si="7">H12+P12+X12</f>
        <v>3372132.9000000004</v>
      </c>
      <c r="AG12" s="172">
        <f t="shared" ref="AG12:AG32" si="8">I12+Q12+Y12</f>
        <v>17</v>
      </c>
      <c r="AH12" s="173">
        <f t="shared" ref="AH12:AH32" si="9">J12+R12+Z12</f>
        <v>4082597</v>
      </c>
    </row>
    <row r="13" spans="1:34" s="44" customFormat="1" ht="21" customHeight="1" x14ac:dyDescent="0.2">
      <c r="A13" s="144" t="s">
        <v>166</v>
      </c>
      <c r="B13" s="95" t="s">
        <v>44</v>
      </c>
      <c r="C13" s="178">
        <v>53</v>
      </c>
      <c r="D13" s="18"/>
      <c r="E13" s="178">
        <v>1</v>
      </c>
      <c r="F13" s="18">
        <f>'перечень МКД'!P530</f>
        <v>1737675.2999999998</v>
      </c>
      <c r="G13" s="16">
        <v>1</v>
      </c>
      <c r="H13" s="18">
        <f>'перечень МКД'!P536</f>
        <v>295776</v>
      </c>
      <c r="I13" s="178"/>
      <c r="J13" s="18"/>
      <c r="K13" s="178">
        <v>57</v>
      </c>
      <c r="L13" s="18"/>
      <c r="M13" s="16">
        <v>1</v>
      </c>
      <c r="N13" s="18">
        <f>'перечень МКД'!P588</f>
        <v>1549743</v>
      </c>
      <c r="O13" s="178"/>
      <c r="P13" s="18"/>
      <c r="Q13" s="16"/>
      <c r="R13" s="2"/>
      <c r="S13" s="178">
        <v>62</v>
      </c>
      <c r="T13" s="18" t="e">
        <f>'перечень МКД'!#REF!</f>
        <v>#REF!</v>
      </c>
      <c r="U13" s="16"/>
      <c r="V13" s="18"/>
      <c r="W13" s="178"/>
      <c r="X13" s="18"/>
      <c r="Y13" s="16"/>
      <c r="Z13" s="2"/>
      <c r="AA13" s="177">
        <f t="shared" si="2"/>
        <v>172</v>
      </c>
      <c r="AB13" s="173" t="e">
        <f t="shared" si="3"/>
        <v>#REF!</v>
      </c>
      <c r="AC13" s="172">
        <f t="shared" si="4"/>
        <v>2</v>
      </c>
      <c r="AD13" s="173">
        <f t="shared" si="5"/>
        <v>3287418.3</v>
      </c>
      <c r="AE13" s="172">
        <f t="shared" si="6"/>
        <v>1</v>
      </c>
      <c r="AF13" s="173">
        <f t="shared" si="7"/>
        <v>295776</v>
      </c>
      <c r="AG13" s="172"/>
      <c r="AH13" s="173"/>
    </row>
    <row r="14" spans="1:34" s="44" customFormat="1" ht="20.25" customHeight="1" x14ac:dyDescent="0.2">
      <c r="A14" s="144" t="s">
        <v>167</v>
      </c>
      <c r="B14" s="95" t="s">
        <v>1893</v>
      </c>
      <c r="C14" s="175">
        <v>4</v>
      </c>
      <c r="D14" s="18">
        <f>'перечень МКД'!P622</f>
        <v>0</v>
      </c>
      <c r="E14" s="179"/>
      <c r="F14" s="180"/>
      <c r="G14" s="181"/>
      <c r="H14" s="180"/>
      <c r="I14" s="179"/>
      <c r="J14" s="180"/>
      <c r="K14" s="175">
        <v>3</v>
      </c>
      <c r="L14" s="18" t="e">
        <f>'перечень МКД'!#REF!</f>
        <v>#REF!</v>
      </c>
      <c r="M14" s="181"/>
      <c r="N14" s="180"/>
      <c r="O14" s="179"/>
      <c r="P14" s="180"/>
      <c r="Q14" s="181"/>
      <c r="R14" s="180"/>
      <c r="S14" s="175">
        <v>3</v>
      </c>
      <c r="T14" s="18" t="e">
        <f>'перечень МКД'!#REF!</f>
        <v>#REF!</v>
      </c>
      <c r="U14" s="176"/>
      <c r="V14" s="2"/>
      <c r="W14" s="175"/>
      <c r="X14" s="2"/>
      <c r="Y14" s="176"/>
      <c r="Z14" s="2"/>
      <c r="AA14" s="177">
        <f t="shared" si="2"/>
        <v>10</v>
      </c>
      <c r="AB14" s="173" t="e">
        <f t="shared" si="3"/>
        <v>#REF!</v>
      </c>
      <c r="AC14" s="172"/>
      <c r="AD14" s="173"/>
      <c r="AE14" s="172"/>
      <c r="AF14" s="173"/>
      <c r="AG14" s="172"/>
      <c r="AH14" s="173"/>
    </row>
    <row r="15" spans="1:34" s="44" customFormat="1" ht="19.5" customHeight="1" x14ac:dyDescent="0.2">
      <c r="A15" s="144" t="s">
        <v>168</v>
      </c>
      <c r="B15" s="95" t="s">
        <v>45</v>
      </c>
      <c r="C15" s="178">
        <v>19</v>
      </c>
      <c r="D15" s="18">
        <f>'перечень МКД'!P636</f>
        <v>0</v>
      </c>
      <c r="E15" s="178"/>
      <c r="F15" s="18"/>
      <c r="G15" s="16"/>
      <c r="H15" s="18"/>
      <c r="I15" s="178"/>
      <c r="J15" s="18"/>
      <c r="K15" s="178">
        <v>19</v>
      </c>
      <c r="L15" s="18" t="e">
        <f>'перечень МКД'!#REF!</f>
        <v>#REF!</v>
      </c>
      <c r="M15" s="176"/>
      <c r="N15" s="2"/>
      <c r="O15" s="175"/>
      <c r="P15" s="2"/>
      <c r="Q15" s="176"/>
      <c r="R15" s="2"/>
      <c r="S15" s="178">
        <v>18</v>
      </c>
      <c r="T15" s="18" t="e">
        <f>'перечень МКД'!#REF!</f>
        <v>#REF!</v>
      </c>
      <c r="U15" s="176"/>
      <c r="V15" s="2"/>
      <c r="W15" s="175"/>
      <c r="X15" s="2"/>
      <c r="Y15" s="176"/>
      <c r="Z15" s="2"/>
      <c r="AA15" s="177">
        <f t="shared" si="2"/>
        <v>56</v>
      </c>
      <c r="AB15" s="173" t="e">
        <f t="shared" si="3"/>
        <v>#REF!</v>
      </c>
      <c r="AC15" s="172"/>
      <c r="AD15" s="173"/>
      <c r="AE15" s="172"/>
      <c r="AF15" s="173"/>
      <c r="AG15" s="172"/>
      <c r="AH15" s="173"/>
    </row>
    <row r="16" spans="1:34" s="153" customFormat="1" ht="21" customHeight="1" x14ac:dyDescent="0.2">
      <c r="A16" s="151" t="s">
        <v>169</v>
      </c>
      <c r="B16" s="152" t="s">
        <v>190</v>
      </c>
      <c r="C16" s="182">
        <v>4</v>
      </c>
      <c r="D16" s="183"/>
      <c r="E16" s="182"/>
      <c r="F16" s="183"/>
      <c r="G16" s="184"/>
      <c r="H16" s="183"/>
      <c r="I16" s="182"/>
      <c r="J16" s="183"/>
      <c r="K16" s="182">
        <v>6</v>
      </c>
      <c r="L16" s="183"/>
      <c r="M16" s="185">
        <v>1</v>
      </c>
      <c r="N16" s="186"/>
      <c r="O16" s="187"/>
      <c r="P16" s="186"/>
      <c r="Q16" s="185"/>
      <c r="R16" s="183"/>
      <c r="S16" s="182">
        <v>47</v>
      </c>
      <c r="T16" s="183"/>
      <c r="U16" s="185"/>
      <c r="V16" s="186"/>
      <c r="W16" s="187"/>
      <c r="X16" s="186"/>
      <c r="Y16" s="185"/>
      <c r="Z16" s="183"/>
      <c r="AA16" s="188">
        <f t="shared" si="2"/>
        <v>57</v>
      </c>
      <c r="AB16" s="189">
        <f t="shared" si="3"/>
        <v>0</v>
      </c>
      <c r="AC16" s="190">
        <f t="shared" si="4"/>
        <v>1</v>
      </c>
      <c r="AD16" s="189">
        <f t="shared" si="5"/>
        <v>0</v>
      </c>
      <c r="AE16" s="190">
        <f t="shared" si="6"/>
        <v>0</v>
      </c>
      <c r="AF16" s="189">
        <f t="shared" si="7"/>
        <v>0</v>
      </c>
      <c r="AG16" s="190">
        <f t="shared" si="8"/>
        <v>0</v>
      </c>
      <c r="AH16" s="189">
        <f t="shared" si="9"/>
        <v>0</v>
      </c>
    </row>
    <row r="17" spans="1:34" s="44" customFormat="1" ht="20.25" customHeight="1" x14ac:dyDescent="0.2">
      <c r="A17" s="144" t="s">
        <v>170</v>
      </c>
      <c r="B17" s="95" t="s">
        <v>48</v>
      </c>
      <c r="C17" s="175">
        <v>14</v>
      </c>
      <c r="D17" s="18"/>
      <c r="E17" s="175">
        <v>1</v>
      </c>
      <c r="F17" s="2">
        <f>'перечень МКД'!P759</f>
        <v>1210178</v>
      </c>
      <c r="G17" s="176"/>
      <c r="H17" s="2"/>
      <c r="I17" s="175"/>
      <c r="J17" s="2"/>
      <c r="K17" s="175">
        <v>15</v>
      </c>
      <c r="L17" s="18" t="e">
        <f>'перечень МКД'!#REF!</f>
        <v>#REF!</v>
      </c>
      <c r="M17" s="176"/>
      <c r="N17" s="2"/>
      <c r="O17" s="175"/>
      <c r="P17" s="2"/>
      <c r="Q17" s="176"/>
      <c r="R17" s="2"/>
      <c r="S17" s="175">
        <v>16</v>
      </c>
      <c r="T17" s="18" t="e">
        <f>'перечень МКД'!#REF!</f>
        <v>#REF!</v>
      </c>
      <c r="U17" s="176"/>
      <c r="V17" s="2"/>
      <c r="W17" s="175"/>
      <c r="X17" s="2"/>
      <c r="Y17" s="176"/>
      <c r="Z17" s="2"/>
      <c r="AA17" s="177">
        <f t="shared" si="2"/>
        <v>45</v>
      </c>
      <c r="AB17" s="173" t="e">
        <f t="shared" si="3"/>
        <v>#REF!</v>
      </c>
      <c r="AC17" s="172">
        <f t="shared" si="4"/>
        <v>1</v>
      </c>
      <c r="AD17" s="173">
        <f t="shared" si="5"/>
        <v>1210178</v>
      </c>
      <c r="AE17" s="172"/>
      <c r="AF17" s="173"/>
      <c r="AG17" s="172"/>
      <c r="AH17" s="173"/>
    </row>
    <row r="18" spans="1:34" s="44" customFormat="1" ht="20.25" customHeight="1" x14ac:dyDescent="0.2">
      <c r="A18" s="144" t="s">
        <v>171</v>
      </c>
      <c r="B18" s="95" t="s">
        <v>50</v>
      </c>
      <c r="C18" s="178">
        <v>17</v>
      </c>
      <c r="D18" s="18">
        <f>'перечень МКД'!P805</f>
        <v>1871100</v>
      </c>
      <c r="E18" s="178"/>
      <c r="F18" s="18"/>
      <c r="G18" s="16"/>
      <c r="H18" s="18"/>
      <c r="I18" s="178"/>
      <c r="J18" s="18"/>
      <c r="K18" s="178">
        <v>18</v>
      </c>
      <c r="L18" s="18" t="e">
        <f>'перечень МКД'!#REF!</f>
        <v>#REF!</v>
      </c>
      <c r="M18" s="16"/>
      <c r="N18" s="18"/>
      <c r="O18" s="178"/>
      <c r="P18" s="18"/>
      <c r="Q18" s="16"/>
      <c r="R18" s="18"/>
      <c r="S18" s="178">
        <v>104</v>
      </c>
      <c r="T18" s="18" t="e">
        <f>('перечень МКД'!P804-'способ форм-ия'!Z18)</f>
        <v>#REF!</v>
      </c>
      <c r="U18" s="16"/>
      <c r="V18" s="18"/>
      <c r="W18" s="178"/>
      <c r="X18" s="18"/>
      <c r="Y18" s="16">
        <v>1</v>
      </c>
      <c r="Z18" s="18" t="e">
        <f>'перечень МКД'!#REF!</f>
        <v>#REF!</v>
      </c>
      <c r="AA18" s="177">
        <f t="shared" si="2"/>
        <v>139</v>
      </c>
      <c r="AB18" s="173" t="e">
        <f t="shared" si="3"/>
        <v>#REF!</v>
      </c>
      <c r="AC18" s="172"/>
      <c r="AD18" s="173"/>
      <c r="AE18" s="172"/>
      <c r="AF18" s="173"/>
      <c r="AG18" s="172"/>
      <c r="AH18" s="173"/>
    </row>
    <row r="19" spans="1:34" s="44" customFormat="1" ht="19.5" customHeight="1" x14ac:dyDescent="0.2">
      <c r="A19" s="144">
        <v>9</v>
      </c>
      <c r="B19" s="95" t="s">
        <v>1894</v>
      </c>
      <c r="C19" s="175">
        <v>5</v>
      </c>
      <c r="D19" s="18">
        <f>'перечень МКД'!L932</f>
        <v>0</v>
      </c>
      <c r="E19" s="175"/>
      <c r="F19" s="2"/>
      <c r="G19" s="176"/>
      <c r="H19" s="2"/>
      <c r="I19" s="175"/>
      <c r="J19" s="2"/>
      <c r="K19" s="175">
        <v>5</v>
      </c>
      <c r="L19" s="18" t="e">
        <f>'перечень МКД'!#REF!</f>
        <v>#REF!</v>
      </c>
      <c r="M19" s="176"/>
      <c r="N19" s="2"/>
      <c r="O19" s="175"/>
      <c r="P19" s="2"/>
      <c r="Q19" s="176"/>
      <c r="R19" s="2"/>
      <c r="S19" s="175">
        <v>5</v>
      </c>
      <c r="T19" s="18" t="e">
        <f>'перечень МКД'!#REF!</f>
        <v>#REF!</v>
      </c>
      <c r="U19" s="176"/>
      <c r="V19" s="2"/>
      <c r="W19" s="175"/>
      <c r="X19" s="2"/>
      <c r="Y19" s="176"/>
      <c r="Z19" s="2"/>
      <c r="AA19" s="177">
        <f t="shared" si="2"/>
        <v>15</v>
      </c>
      <c r="AB19" s="173" t="e">
        <f t="shared" si="3"/>
        <v>#REF!</v>
      </c>
      <c r="AC19" s="172"/>
      <c r="AD19" s="173"/>
      <c r="AE19" s="172"/>
      <c r="AF19" s="173"/>
      <c r="AG19" s="172"/>
      <c r="AH19" s="173"/>
    </row>
    <row r="20" spans="1:34" s="44" customFormat="1" ht="19.5" customHeight="1" x14ac:dyDescent="0.2">
      <c r="A20" s="144" t="s">
        <v>172</v>
      </c>
      <c r="B20" s="95" t="s">
        <v>62</v>
      </c>
      <c r="C20" s="178">
        <v>4</v>
      </c>
      <c r="D20" s="18"/>
      <c r="E20" s="178">
        <v>1</v>
      </c>
      <c r="F20" s="18" t="e">
        <f>'перечень МКД'!#REF!</f>
        <v>#REF!</v>
      </c>
      <c r="G20" s="16"/>
      <c r="H20" s="18"/>
      <c r="I20" s="178"/>
      <c r="J20" s="18"/>
      <c r="K20" s="178">
        <v>3</v>
      </c>
      <c r="L20" s="18"/>
      <c r="M20" s="176">
        <v>1</v>
      </c>
      <c r="N20" s="2">
        <f>'перечень МКД'!P962</f>
        <v>609150</v>
      </c>
      <c r="O20" s="175"/>
      <c r="P20" s="2"/>
      <c r="Q20" s="176">
        <v>1</v>
      </c>
      <c r="R20" s="18">
        <f>'перечень МКД'!P963</f>
        <v>254100</v>
      </c>
      <c r="S20" s="178">
        <v>3</v>
      </c>
      <c r="T20" s="18"/>
      <c r="U20" s="176">
        <v>1</v>
      </c>
      <c r="V20" s="2">
        <f>'перечень МКД'!P965</f>
        <v>4884683.8999999994</v>
      </c>
      <c r="W20" s="175"/>
      <c r="X20" s="2"/>
      <c r="Y20" s="176"/>
      <c r="Z20" s="18"/>
      <c r="AA20" s="177">
        <f t="shared" si="2"/>
        <v>10</v>
      </c>
      <c r="AB20" s="173">
        <f t="shared" si="3"/>
        <v>0</v>
      </c>
      <c r="AC20" s="172">
        <f t="shared" si="4"/>
        <v>3</v>
      </c>
      <c r="AD20" s="173" t="e">
        <f t="shared" si="5"/>
        <v>#REF!</v>
      </c>
      <c r="AE20" s="172"/>
      <c r="AF20" s="173"/>
      <c r="AG20" s="172">
        <f t="shared" si="8"/>
        <v>1</v>
      </c>
      <c r="AH20" s="173">
        <f t="shared" si="9"/>
        <v>254100</v>
      </c>
    </row>
    <row r="21" spans="1:34" s="44" customFormat="1" ht="18.75" customHeight="1" x14ac:dyDescent="0.2">
      <c r="A21" s="144" t="s">
        <v>173</v>
      </c>
      <c r="B21" s="95" t="s">
        <v>63</v>
      </c>
      <c r="C21" s="178">
        <v>16</v>
      </c>
      <c r="D21" s="18"/>
      <c r="E21" s="178">
        <v>4</v>
      </c>
      <c r="F21" s="18"/>
      <c r="G21" s="16"/>
      <c r="H21" s="18"/>
      <c r="I21" s="178">
        <v>6</v>
      </c>
      <c r="J21" s="18"/>
      <c r="K21" s="178">
        <v>65</v>
      </c>
      <c r="L21" s="18"/>
      <c r="M21" s="16">
        <v>5</v>
      </c>
      <c r="N21" s="18"/>
      <c r="O21" s="178">
        <v>1</v>
      </c>
      <c r="P21" s="18"/>
      <c r="Q21" s="16">
        <v>11</v>
      </c>
      <c r="R21" s="18"/>
      <c r="S21" s="178">
        <v>219</v>
      </c>
      <c r="T21" s="18"/>
      <c r="U21" s="16">
        <v>17</v>
      </c>
      <c r="V21" s="18"/>
      <c r="W21" s="178"/>
      <c r="X21" s="18"/>
      <c r="Y21" s="16">
        <v>32</v>
      </c>
      <c r="Z21" s="18"/>
      <c r="AA21" s="177">
        <f t="shared" si="2"/>
        <v>300</v>
      </c>
      <c r="AB21" s="173">
        <f t="shared" si="3"/>
        <v>0</v>
      </c>
      <c r="AC21" s="172">
        <f t="shared" si="4"/>
        <v>26</v>
      </c>
      <c r="AD21" s="173">
        <f t="shared" si="5"/>
        <v>0</v>
      </c>
      <c r="AE21" s="172">
        <f t="shared" si="6"/>
        <v>1</v>
      </c>
      <c r="AF21" s="173">
        <f t="shared" si="7"/>
        <v>0</v>
      </c>
      <c r="AG21" s="172">
        <f t="shared" si="8"/>
        <v>49</v>
      </c>
      <c r="AH21" s="173">
        <f t="shared" si="9"/>
        <v>0</v>
      </c>
    </row>
    <row r="22" spans="1:34" s="153" customFormat="1" ht="19.5" customHeight="1" x14ac:dyDescent="0.2">
      <c r="A22" s="151" t="s">
        <v>174</v>
      </c>
      <c r="B22" s="152" t="s">
        <v>64</v>
      </c>
      <c r="C22" s="182">
        <v>9</v>
      </c>
      <c r="D22" s="183"/>
      <c r="E22" s="182">
        <v>1</v>
      </c>
      <c r="F22" s="183"/>
      <c r="G22" s="184"/>
      <c r="H22" s="183"/>
      <c r="I22" s="182"/>
      <c r="J22" s="183"/>
      <c r="K22" s="182">
        <v>16</v>
      </c>
      <c r="L22" s="183"/>
      <c r="M22" s="185"/>
      <c r="N22" s="186"/>
      <c r="O22" s="187"/>
      <c r="P22" s="186"/>
      <c r="Q22" s="185"/>
      <c r="R22" s="186"/>
      <c r="S22" s="182">
        <v>125</v>
      </c>
      <c r="T22" s="183"/>
      <c r="U22" s="185">
        <v>8</v>
      </c>
      <c r="V22" s="186"/>
      <c r="W22" s="187"/>
      <c r="X22" s="186"/>
      <c r="Y22" s="185">
        <v>1</v>
      </c>
      <c r="Z22" s="186"/>
      <c r="AA22" s="188">
        <f t="shared" si="2"/>
        <v>150</v>
      </c>
      <c r="AB22" s="189">
        <f t="shared" si="3"/>
        <v>0</v>
      </c>
      <c r="AC22" s="190">
        <f t="shared" si="4"/>
        <v>9</v>
      </c>
      <c r="AD22" s="189">
        <f t="shared" si="5"/>
        <v>0</v>
      </c>
      <c r="AE22" s="190">
        <f t="shared" si="6"/>
        <v>0</v>
      </c>
      <c r="AF22" s="189">
        <f t="shared" si="7"/>
        <v>0</v>
      </c>
      <c r="AG22" s="190">
        <f t="shared" si="8"/>
        <v>1</v>
      </c>
      <c r="AH22" s="189">
        <f t="shared" si="9"/>
        <v>0</v>
      </c>
    </row>
    <row r="23" spans="1:34" s="44" customFormat="1" ht="19.5" customHeight="1" x14ac:dyDescent="0.2">
      <c r="A23" s="144" t="s">
        <v>175</v>
      </c>
      <c r="B23" s="95" t="s">
        <v>94</v>
      </c>
      <c r="C23" s="178">
        <v>8</v>
      </c>
      <c r="D23" s="18"/>
      <c r="E23" s="178"/>
      <c r="F23" s="18"/>
      <c r="G23" s="16"/>
      <c r="H23" s="18"/>
      <c r="I23" s="178">
        <v>1</v>
      </c>
      <c r="J23" s="18">
        <f>'перечень МКД'!P1454</f>
        <v>42870</v>
      </c>
      <c r="K23" s="178">
        <v>3</v>
      </c>
      <c r="L23" s="18"/>
      <c r="M23" s="16"/>
      <c r="N23" s="18"/>
      <c r="O23" s="178">
        <v>4</v>
      </c>
      <c r="P23" s="18"/>
      <c r="Q23" s="16">
        <v>1</v>
      </c>
      <c r="R23" s="18">
        <f>'перечень МКД'!P1420</f>
        <v>2582216</v>
      </c>
      <c r="S23" s="178">
        <v>6</v>
      </c>
      <c r="T23" s="18"/>
      <c r="U23" s="16">
        <v>3</v>
      </c>
      <c r="V23" s="18"/>
      <c r="W23" s="178">
        <v>12</v>
      </c>
      <c r="X23" s="18"/>
      <c r="Y23" s="16">
        <v>12</v>
      </c>
      <c r="Z23" s="18"/>
      <c r="AA23" s="177">
        <f t="shared" si="2"/>
        <v>17</v>
      </c>
      <c r="AB23" s="173">
        <f t="shared" si="3"/>
        <v>0</v>
      </c>
      <c r="AC23" s="172">
        <f t="shared" si="4"/>
        <v>3</v>
      </c>
      <c r="AD23" s="173">
        <f t="shared" si="5"/>
        <v>0</v>
      </c>
      <c r="AE23" s="172">
        <f t="shared" si="6"/>
        <v>16</v>
      </c>
      <c r="AF23" s="173">
        <f t="shared" si="7"/>
        <v>0</v>
      </c>
      <c r="AG23" s="172">
        <f t="shared" si="8"/>
        <v>14</v>
      </c>
      <c r="AH23" s="173">
        <f t="shared" si="9"/>
        <v>2625086</v>
      </c>
    </row>
    <row r="24" spans="1:34" s="44" customFormat="1" ht="21" customHeight="1" x14ac:dyDescent="0.2">
      <c r="A24" s="144" t="s">
        <v>176</v>
      </c>
      <c r="B24" s="95" t="s">
        <v>95</v>
      </c>
      <c r="C24" s="178">
        <v>39</v>
      </c>
      <c r="D24" s="18">
        <f>'перечень МКД'!P1459</f>
        <v>1792560</v>
      </c>
      <c r="E24" s="178"/>
      <c r="F24" s="18"/>
      <c r="G24" s="16"/>
      <c r="H24" s="18"/>
      <c r="I24" s="178"/>
      <c r="J24" s="18"/>
      <c r="K24" s="178">
        <v>32</v>
      </c>
      <c r="L24" s="18"/>
      <c r="M24" s="176">
        <v>2</v>
      </c>
      <c r="N24" s="2"/>
      <c r="O24" s="175"/>
      <c r="P24" s="2"/>
      <c r="Q24" s="176"/>
      <c r="R24" s="2"/>
      <c r="S24" s="178">
        <v>51</v>
      </c>
      <c r="T24" s="18"/>
      <c r="U24" s="176"/>
      <c r="V24" s="2"/>
      <c r="W24" s="175"/>
      <c r="X24" s="2"/>
      <c r="Y24" s="176">
        <v>3</v>
      </c>
      <c r="Z24" s="2"/>
      <c r="AA24" s="177">
        <f t="shared" si="2"/>
        <v>122</v>
      </c>
      <c r="AB24" s="173">
        <f t="shared" si="3"/>
        <v>1792560</v>
      </c>
      <c r="AC24" s="172">
        <f t="shared" si="4"/>
        <v>2</v>
      </c>
      <c r="AD24" s="173">
        <f t="shared" si="5"/>
        <v>0</v>
      </c>
      <c r="AE24" s="172"/>
      <c r="AF24" s="173"/>
      <c r="AG24" s="172">
        <f t="shared" si="8"/>
        <v>3</v>
      </c>
      <c r="AH24" s="173">
        <f t="shared" si="9"/>
        <v>0</v>
      </c>
    </row>
    <row r="25" spans="1:34" s="44" customFormat="1" ht="18.75" customHeight="1" x14ac:dyDescent="0.2">
      <c r="A25" s="144" t="s">
        <v>177</v>
      </c>
      <c r="B25" s="95" t="s">
        <v>96</v>
      </c>
      <c r="C25" s="178"/>
      <c r="D25" s="18"/>
      <c r="E25" s="178">
        <v>2</v>
      </c>
      <c r="F25" s="18">
        <f>'перечень МКД'!P1581</f>
        <v>92885</v>
      </c>
      <c r="G25" s="16"/>
      <c r="H25" s="18"/>
      <c r="I25" s="178"/>
      <c r="J25" s="18"/>
      <c r="K25" s="178">
        <v>2</v>
      </c>
      <c r="L25" s="18" t="e">
        <f>'перечень МКД'!#REF!</f>
        <v>#REF!</v>
      </c>
      <c r="M25" s="16"/>
      <c r="N25" s="18"/>
      <c r="O25" s="178"/>
      <c r="P25" s="18"/>
      <c r="Q25" s="16"/>
      <c r="R25" s="2"/>
      <c r="S25" s="178">
        <v>2</v>
      </c>
      <c r="T25" s="18">
        <f>'перечень МКД'!P1587</f>
        <v>3756918.8</v>
      </c>
      <c r="U25" s="16"/>
      <c r="V25" s="18"/>
      <c r="W25" s="178"/>
      <c r="X25" s="18"/>
      <c r="Y25" s="16"/>
      <c r="Z25" s="2"/>
      <c r="AA25" s="177">
        <f t="shared" si="2"/>
        <v>4</v>
      </c>
      <c r="AB25" s="173" t="e">
        <f t="shared" si="3"/>
        <v>#REF!</v>
      </c>
      <c r="AC25" s="172">
        <f t="shared" si="4"/>
        <v>2</v>
      </c>
      <c r="AD25" s="173">
        <f t="shared" si="5"/>
        <v>92885</v>
      </c>
      <c r="AE25" s="172"/>
      <c r="AF25" s="173"/>
      <c r="AG25" s="172"/>
      <c r="AH25" s="173"/>
    </row>
    <row r="26" spans="1:34" s="44" customFormat="1" ht="19.5" customHeight="1" x14ac:dyDescent="0.2">
      <c r="A26" s="144" t="s">
        <v>178</v>
      </c>
      <c r="B26" s="95" t="s">
        <v>1895</v>
      </c>
      <c r="C26" s="178">
        <v>3</v>
      </c>
      <c r="D26" s="18"/>
      <c r="E26" s="178">
        <v>4</v>
      </c>
      <c r="F26" s="18"/>
      <c r="G26" s="16"/>
      <c r="H26" s="18"/>
      <c r="I26" s="178"/>
      <c r="J26" s="18"/>
      <c r="K26" s="178">
        <v>34</v>
      </c>
      <c r="L26" s="18"/>
      <c r="M26" s="16">
        <v>2</v>
      </c>
      <c r="N26" s="18"/>
      <c r="O26" s="178"/>
      <c r="P26" s="18"/>
      <c r="Q26" s="16"/>
      <c r="R26" s="2"/>
      <c r="S26" s="178">
        <v>25</v>
      </c>
      <c r="T26" s="18"/>
      <c r="U26" s="16">
        <v>1</v>
      </c>
      <c r="V26" s="18">
        <f>'перечень МКД'!P1597</f>
        <v>1047540</v>
      </c>
      <c r="W26" s="178">
        <v>2</v>
      </c>
      <c r="X26" s="18"/>
      <c r="Y26" s="16"/>
      <c r="Z26" s="2"/>
      <c r="AA26" s="177">
        <f t="shared" si="2"/>
        <v>62</v>
      </c>
      <c r="AB26" s="173">
        <f t="shared" si="3"/>
        <v>0</v>
      </c>
      <c r="AC26" s="172">
        <f t="shared" si="4"/>
        <v>7</v>
      </c>
      <c r="AD26" s="173">
        <f t="shared" si="5"/>
        <v>1047540</v>
      </c>
      <c r="AE26" s="172">
        <f t="shared" si="6"/>
        <v>2</v>
      </c>
      <c r="AF26" s="173">
        <f t="shared" si="7"/>
        <v>0</v>
      </c>
      <c r="AG26" s="172"/>
      <c r="AH26" s="173"/>
    </row>
    <row r="27" spans="1:34" s="44" customFormat="1" ht="20.25" customHeight="1" x14ac:dyDescent="0.2">
      <c r="A27" s="144" t="s">
        <v>179</v>
      </c>
      <c r="B27" s="95" t="s">
        <v>100</v>
      </c>
      <c r="C27" s="178">
        <v>103</v>
      </c>
      <c r="D27" s="18"/>
      <c r="E27" s="178">
        <v>5</v>
      </c>
      <c r="F27" s="18"/>
      <c r="G27" s="16">
        <v>2</v>
      </c>
      <c r="H27" s="18"/>
      <c r="I27" s="178">
        <v>32</v>
      </c>
      <c r="J27" s="18"/>
      <c r="K27" s="178">
        <v>42</v>
      </c>
      <c r="L27" s="18"/>
      <c r="M27" s="176">
        <v>1</v>
      </c>
      <c r="N27" s="2"/>
      <c r="O27" s="175"/>
      <c r="P27" s="2"/>
      <c r="Q27" s="176">
        <v>19</v>
      </c>
      <c r="R27" s="2"/>
      <c r="S27" s="178">
        <v>32</v>
      </c>
      <c r="T27" s="18"/>
      <c r="U27" s="176">
        <v>5</v>
      </c>
      <c r="V27" s="2"/>
      <c r="W27" s="175">
        <v>2</v>
      </c>
      <c r="X27" s="2"/>
      <c r="Y27" s="176">
        <v>56</v>
      </c>
      <c r="Z27" s="2"/>
      <c r="AA27" s="177">
        <f t="shared" si="2"/>
        <v>177</v>
      </c>
      <c r="AB27" s="173"/>
      <c r="AC27" s="172">
        <f t="shared" si="4"/>
        <v>11</v>
      </c>
      <c r="AD27" s="173"/>
      <c r="AE27" s="172">
        <f t="shared" si="6"/>
        <v>4</v>
      </c>
      <c r="AF27" s="173"/>
      <c r="AG27" s="172">
        <f t="shared" si="8"/>
        <v>107</v>
      </c>
      <c r="AH27" s="173">
        <f t="shared" si="9"/>
        <v>0</v>
      </c>
    </row>
    <row r="28" spans="1:34" s="44" customFormat="1" ht="18.75" customHeight="1" x14ac:dyDescent="0.2">
      <c r="A28" s="144" t="s">
        <v>180</v>
      </c>
      <c r="B28" s="95" t="s">
        <v>1896</v>
      </c>
      <c r="C28" s="174">
        <v>15</v>
      </c>
      <c r="D28" s="18"/>
      <c r="E28" s="175">
        <v>2</v>
      </c>
      <c r="F28" s="2"/>
      <c r="G28" s="176"/>
      <c r="H28" s="2"/>
      <c r="I28" s="175"/>
      <c r="J28" s="2"/>
      <c r="K28" s="174">
        <v>18</v>
      </c>
      <c r="L28" s="18"/>
      <c r="M28" s="176">
        <v>2</v>
      </c>
      <c r="N28" s="2"/>
      <c r="O28" s="175"/>
      <c r="P28" s="2"/>
      <c r="Q28" s="176"/>
      <c r="R28" s="2"/>
      <c r="S28" s="174">
        <v>25</v>
      </c>
      <c r="T28" s="18"/>
      <c r="U28" s="176">
        <v>1</v>
      </c>
      <c r="V28" s="2">
        <f>'перечень МКД'!P1981</f>
        <v>1501440</v>
      </c>
      <c r="W28" s="175"/>
      <c r="X28" s="2"/>
      <c r="Y28" s="176"/>
      <c r="Z28" s="2"/>
      <c r="AA28" s="177">
        <f t="shared" si="2"/>
        <v>58</v>
      </c>
      <c r="AB28" s="173">
        <f t="shared" si="3"/>
        <v>0</v>
      </c>
      <c r="AC28" s="172">
        <f t="shared" si="4"/>
        <v>5</v>
      </c>
      <c r="AD28" s="173">
        <f t="shared" si="5"/>
        <v>1501440</v>
      </c>
      <c r="AE28" s="172"/>
      <c r="AF28" s="173"/>
      <c r="AG28" s="172"/>
      <c r="AH28" s="173"/>
    </row>
    <row r="29" spans="1:34" s="44" customFormat="1" ht="21" customHeight="1" x14ac:dyDescent="0.2">
      <c r="A29" s="144" t="s">
        <v>181</v>
      </c>
      <c r="B29" s="95" t="s">
        <v>122</v>
      </c>
      <c r="C29" s="178">
        <v>6</v>
      </c>
      <c r="D29" s="18">
        <f>'перечень МКД'!L2043</f>
        <v>0</v>
      </c>
      <c r="E29" s="178"/>
      <c r="F29" s="18"/>
      <c r="G29" s="16"/>
      <c r="H29" s="18"/>
      <c r="I29" s="178"/>
      <c r="J29" s="18"/>
      <c r="K29" s="178">
        <v>4</v>
      </c>
      <c r="L29" s="18" t="e">
        <f>'перечень МКД'!#REF!</f>
        <v>#REF!</v>
      </c>
      <c r="M29" s="176"/>
      <c r="N29" s="2"/>
      <c r="O29" s="175"/>
      <c r="P29" s="2"/>
      <c r="Q29" s="176"/>
      <c r="R29" s="2"/>
      <c r="S29" s="178">
        <v>5</v>
      </c>
      <c r="T29" s="18" t="e">
        <f>'перечень МКД'!#REF!</f>
        <v>#REF!</v>
      </c>
      <c r="U29" s="176"/>
      <c r="V29" s="2"/>
      <c r="W29" s="175"/>
      <c r="X29" s="2"/>
      <c r="Y29" s="176"/>
      <c r="Z29" s="2"/>
      <c r="AA29" s="177">
        <f t="shared" si="2"/>
        <v>15</v>
      </c>
      <c r="AB29" s="173" t="e">
        <f t="shared" si="3"/>
        <v>#REF!</v>
      </c>
      <c r="AC29" s="172"/>
      <c r="AD29" s="173"/>
      <c r="AE29" s="172"/>
      <c r="AF29" s="173"/>
      <c r="AG29" s="172"/>
      <c r="AH29" s="173"/>
    </row>
    <row r="30" spans="1:34" s="44" customFormat="1" ht="19.5" customHeight="1" x14ac:dyDescent="0.2">
      <c r="A30" s="144" t="s">
        <v>182</v>
      </c>
      <c r="B30" s="95" t="s">
        <v>123</v>
      </c>
      <c r="C30" s="178">
        <v>9</v>
      </c>
      <c r="D30" s="18"/>
      <c r="E30" s="178">
        <v>5</v>
      </c>
      <c r="F30" s="18"/>
      <c r="G30" s="178">
        <v>1</v>
      </c>
      <c r="H30" s="18"/>
      <c r="I30" s="178">
        <v>1</v>
      </c>
      <c r="J30" s="18"/>
      <c r="K30" s="178">
        <v>27</v>
      </c>
      <c r="L30" s="18"/>
      <c r="M30" s="176">
        <v>2</v>
      </c>
      <c r="N30" s="2"/>
      <c r="O30" s="175"/>
      <c r="P30" s="2"/>
      <c r="Q30" s="176">
        <v>7</v>
      </c>
      <c r="R30" s="2"/>
      <c r="S30" s="178">
        <v>116</v>
      </c>
      <c r="T30" s="18"/>
      <c r="U30" s="176">
        <v>13</v>
      </c>
      <c r="V30" s="2"/>
      <c r="W30" s="175"/>
      <c r="X30" s="2"/>
      <c r="Y30" s="176">
        <v>15</v>
      </c>
      <c r="Z30" s="2"/>
      <c r="AA30" s="177">
        <f t="shared" si="2"/>
        <v>152</v>
      </c>
      <c r="AB30" s="173">
        <f t="shared" si="3"/>
        <v>0</v>
      </c>
      <c r="AC30" s="172">
        <f t="shared" si="4"/>
        <v>20</v>
      </c>
      <c r="AD30" s="173">
        <f t="shared" si="5"/>
        <v>0</v>
      </c>
      <c r="AE30" s="172">
        <f t="shared" si="6"/>
        <v>1</v>
      </c>
      <c r="AF30" s="173">
        <f t="shared" si="7"/>
        <v>0</v>
      </c>
      <c r="AG30" s="172">
        <f t="shared" si="8"/>
        <v>23</v>
      </c>
      <c r="AH30" s="173">
        <f t="shared" si="9"/>
        <v>0</v>
      </c>
    </row>
    <row r="31" spans="1:34" s="153" customFormat="1" ht="19.5" customHeight="1" x14ac:dyDescent="0.2">
      <c r="A31" s="151" t="s">
        <v>183</v>
      </c>
      <c r="B31" s="152" t="s">
        <v>144</v>
      </c>
      <c r="C31" s="182">
        <v>2</v>
      </c>
      <c r="D31" s="183"/>
      <c r="E31" s="182">
        <v>3</v>
      </c>
      <c r="F31" s="183"/>
      <c r="G31" s="184"/>
      <c r="H31" s="183"/>
      <c r="I31" s="182"/>
      <c r="J31" s="183"/>
      <c r="K31" s="182">
        <v>2</v>
      </c>
      <c r="L31" s="183"/>
      <c r="M31" s="185">
        <v>4</v>
      </c>
      <c r="N31" s="186"/>
      <c r="O31" s="187"/>
      <c r="P31" s="186"/>
      <c r="Q31" s="185"/>
      <c r="R31" s="186"/>
      <c r="S31" s="182">
        <v>34</v>
      </c>
      <c r="T31" s="183"/>
      <c r="U31" s="185">
        <v>7</v>
      </c>
      <c r="V31" s="186"/>
      <c r="W31" s="187"/>
      <c r="X31" s="186"/>
      <c r="Y31" s="185"/>
      <c r="Z31" s="186"/>
      <c r="AA31" s="188">
        <f t="shared" si="2"/>
        <v>38</v>
      </c>
      <c r="AB31" s="189">
        <f t="shared" si="3"/>
        <v>0</v>
      </c>
      <c r="AC31" s="190">
        <f t="shared" si="4"/>
        <v>14</v>
      </c>
      <c r="AD31" s="189">
        <f t="shared" si="5"/>
        <v>0</v>
      </c>
      <c r="AE31" s="190">
        <f t="shared" si="6"/>
        <v>0</v>
      </c>
      <c r="AF31" s="189">
        <f t="shared" si="7"/>
        <v>0</v>
      </c>
      <c r="AG31" s="190">
        <f t="shared" si="8"/>
        <v>0</v>
      </c>
      <c r="AH31" s="189">
        <f t="shared" si="9"/>
        <v>0</v>
      </c>
    </row>
    <row r="32" spans="1:34" s="44" customFormat="1" ht="18.75" customHeight="1" x14ac:dyDescent="0.2">
      <c r="A32" s="144" t="s">
        <v>184</v>
      </c>
      <c r="B32" s="95" t="s">
        <v>1183</v>
      </c>
      <c r="C32" s="178">
        <v>42</v>
      </c>
      <c r="D32" s="18"/>
      <c r="E32" s="178">
        <v>18</v>
      </c>
      <c r="F32" s="18"/>
      <c r="G32" s="16">
        <v>3</v>
      </c>
      <c r="H32" s="18"/>
      <c r="I32" s="178">
        <v>14</v>
      </c>
      <c r="J32" s="18"/>
      <c r="K32" s="178">
        <v>163</v>
      </c>
      <c r="L32" s="18"/>
      <c r="M32" s="176">
        <v>36</v>
      </c>
      <c r="N32" s="2"/>
      <c r="O32" s="175">
        <v>2</v>
      </c>
      <c r="P32" s="2"/>
      <c r="Q32" s="176">
        <v>60</v>
      </c>
      <c r="R32" s="2"/>
      <c r="S32" s="178">
        <v>691</v>
      </c>
      <c r="T32" s="18"/>
      <c r="U32" s="176">
        <v>92</v>
      </c>
      <c r="V32" s="2"/>
      <c r="W32" s="175">
        <v>9</v>
      </c>
      <c r="X32" s="2"/>
      <c r="Y32" s="176">
        <v>154</v>
      </c>
      <c r="Z32" s="2"/>
      <c r="AA32" s="177">
        <f t="shared" si="2"/>
        <v>896</v>
      </c>
      <c r="AB32" s="173">
        <f t="shared" si="3"/>
        <v>0</v>
      </c>
      <c r="AC32" s="172">
        <f t="shared" si="4"/>
        <v>146</v>
      </c>
      <c r="AD32" s="173">
        <f t="shared" si="5"/>
        <v>0</v>
      </c>
      <c r="AE32" s="172">
        <f t="shared" si="6"/>
        <v>14</v>
      </c>
      <c r="AF32" s="173">
        <f t="shared" si="7"/>
        <v>0</v>
      </c>
      <c r="AG32" s="172">
        <f t="shared" si="8"/>
        <v>228</v>
      </c>
      <c r="AH32" s="173">
        <f t="shared" si="9"/>
        <v>0</v>
      </c>
    </row>
    <row r="33" spans="1:18" ht="17.25" x14ac:dyDescent="0.3">
      <c r="A33" s="19"/>
      <c r="B33" s="20"/>
      <c r="C33" s="109"/>
      <c r="D33" s="110"/>
      <c r="E33" s="21"/>
      <c r="F33" s="109"/>
      <c r="G33" s="109"/>
      <c r="H33" s="109"/>
      <c r="I33" s="109"/>
      <c r="J33" s="110"/>
      <c r="K33" s="109"/>
      <c r="L33" s="110"/>
      <c r="M33" s="21"/>
      <c r="N33" s="109"/>
      <c r="O33" s="109"/>
      <c r="P33" s="110"/>
      <c r="Q33" s="21"/>
      <c r="R33" s="111"/>
    </row>
    <row r="34" spans="1:18" ht="18.75" x14ac:dyDescent="0.3">
      <c r="A34" s="27" t="s">
        <v>185</v>
      </c>
      <c r="B34" s="20"/>
      <c r="C34" s="109"/>
      <c r="D34" s="110"/>
      <c r="E34" s="21"/>
      <c r="F34" s="109"/>
      <c r="G34" s="109"/>
      <c r="H34" s="109"/>
      <c r="I34" s="109"/>
      <c r="J34" s="110"/>
      <c r="K34" s="109"/>
      <c r="L34" s="110"/>
      <c r="M34" s="21"/>
      <c r="N34" s="109"/>
      <c r="O34" s="109"/>
      <c r="P34" s="110"/>
      <c r="Q34" s="21"/>
      <c r="R34" s="112"/>
    </row>
    <row r="35" spans="1:18" ht="18.75" x14ac:dyDescent="0.3">
      <c r="A35" s="27" t="s">
        <v>186</v>
      </c>
      <c r="B35" s="20"/>
      <c r="C35" s="109"/>
      <c r="D35" s="110"/>
      <c r="E35" s="21"/>
      <c r="F35" s="109"/>
      <c r="G35" s="109"/>
      <c r="H35" s="109"/>
      <c r="I35" s="109"/>
      <c r="J35" s="110"/>
      <c r="K35" s="109"/>
      <c r="L35" s="110"/>
      <c r="M35" s="21"/>
      <c r="N35" s="109"/>
      <c r="O35" s="109"/>
      <c r="P35" s="110"/>
      <c r="Q35" s="21"/>
      <c r="R35" s="109"/>
    </row>
    <row r="36" spans="1:18" ht="18.75" x14ac:dyDescent="0.3">
      <c r="A36" s="27" t="s">
        <v>187</v>
      </c>
      <c r="B36" s="20"/>
      <c r="C36" s="109"/>
      <c r="D36" s="110"/>
      <c r="E36" s="21"/>
      <c r="F36" s="109"/>
      <c r="G36" s="109"/>
      <c r="H36" s="109"/>
      <c r="I36" s="109"/>
      <c r="J36" s="110"/>
      <c r="K36" s="109"/>
      <c r="L36" s="110"/>
      <c r="M36" s="21"/>
      <c r="N36" s="109"/>
      <c r="O36" s="109"/>
      <c r="P36" s="110"/>
      <c r="Q36" s="21"/>
      <c r="R36" s="109"/>
    </row>
    <row r="37" spans="1:18" ht="18.75" x14ac:dyDescent="0.3">
      <c r="A37" s="27" t="s">
        <v>188</v>
      </c>
      <c r="B37" s="20"/>
      <c r="C37" s="109"/>
      <c r="D37" s="110"/>
      <c r="E37" s="21"/>
      <c r="F37" s="109"/>
      <c r="G37" s="109"/>
      <c r="H37" s="109"/>
      <c r="I37" s="109"/>
      <c r="J37" s="110"/>
      <c r="K37" s="109"/>
      <c r="L37" s="110"/>
      <c r="M37" s="21"/>
      <c r="N37" s="109"/>
      <c r="O37" s="109"/>
      <c r="P37" s="110"/>
      <c r="Q37" s="21"/>
      <c r="R37" s="109"/>
    </row>
  </sheetData>
  <mergeCells count="24">
    <mergeCell ref="AA7:AB7"/>
    <mergeCell ref="AC7:AD7"/>
    <mergeCell ref="AE7:AF7"/>
    <mergeCell ref="AG7:AH7"/>
    <mergeCell ref="AA6:AH6"/>
    <mergeCell ref="Y7:Z7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A1:Z1"/>
    <mergeCell ref="A2:Z2"/>
    <mergeCell ref="A3:Z3"/>
    <mergeCell ref="A4:Z4"/>
    <mergeCell ref="C6:J6"/>
    <mergeCell ref="K6:R6"/>
    <mergeCell ref="S6:Z6"/>
  </mergeCells>
  <pageMargins left="0.7" right="0.7" top="0.75" bottom="0.75" header="0.3" footer="0.3"/>
  <pageSetup paperSize="9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перечень МКД</vt:lpstr>
      <vt:lpstr>Лист1</vt:lpstr>
      <vt:lpstr>план.пок-ли</vt:lpstr>
      <vt:lpstr>способ форм-ия</vt:lpstr>
      <vt:lpstr>АВ1000</vt:lpstr>
      <vt:lpstr>'перечень МКД'!Область_печати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2022-10-04T09:21:28Z</cp:lastPrinted>
  <dcterms:created xsi:type="dcterms:W3CDTF">2017-09-13T06:24:17Z</dcterms:created>
  <dcterms:modified xsi:type="dcterms:W3CDTF">2022-11-09T07:40:08Z</dcterms:modified>
</cp:coreProperties>
</file>